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4.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codeName="ThisWorkbook" defaultThemeVersion="124226"/>
  <mc:AlternateContent xmlns:mc="http://schemas.openxmlformats.org/markup-compatibility/2006">
    <mc:Choice Requires="x15">
      <x15ac:absPath xmlns:x15ac="http://schemas.microsoft.com/office/spreadsheetml/2010/11/ac" url="C:\Users\rhaaksman\demolab\book\stats\data\"/>
    </mc:Choice>
  </mc:AlternateContent>
  <xr:revisionPtr revIDLastSave="0" documentId="13_ncr:1_{0B569757-3925-446F-903D-D5B6EE4D6DCD}" xr6:coauthVersionLast="47" xr6:coauthVersionMax="47" xr10:uidLastSave="{00000000-0000-0000-0000-000000000000}"/>
  <bookViews>
    <workbookView xWindow="-120" yWindow="-120" windowWidth="29040" windowHeight="17640" xr2:uid="{00000000-000D-0000-FFFF-FFFF00000000}"/>
  </bookViews>
  <sheets>
    <sheet name="Overview" sheetId="1" r:id="rId1"/>
    <sheet name="Stats" sheetId="7" r:id="rId2"/>
    <sheet name="Stats (courses)" sheetId="11" r:id="rId3"/>
    <sheet name="Sheet1" sheetId="16" r:id="rId4"/>
    <sheet name="Stats (shown)" sheetId="12" r:id="rId5"/>
    <sheet name="Stats (demos)" sheetId="14" r:id="rId6"/>
    <sheet name="PIRA" sheetId="4" r:id="rId7"/>
    <sheet name="Demos" sheetId="2" r:id="rId8"/>
    <sheet name="Courses" sheetId="5" r:id="rId9"/>
    <sheet name="Instructors" sheetId="6" r:id="rId10"/>
    <sheet name="Course Instructors" sheetId="8" r:id="rId11"/>
    <sheet name="Shown (YesNo)" sheetId="9" r:id="rId12"/>
    <sheet name="Recorded (YesNo)" sheetId="15" r:id="rId13"/>
    <sheet name="Holidays" sheetId="10" r:id="rId14"/>
    <sheet name="Notes" sheetId="13" r:id="rId15"/>
  </sheets>
  <definedNames>
    <definedName name="_xlnm._FilterDatabase" localSheetId="0" hidden="1">Overview!$A$5:$W$2598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 i="1" l="1"/>
  <c r="Q7" i="1"/>
  <c r="R7" i="1"/>
  <c r="P8" i="1"/>
  <c r="Q8" i="1"/>
  <c r="R8" i="1"/>
  <c r="P9" i="1"/>
  <c r="Q9" i="1"/>
  <c r="R9" i="1"/>
  <c r="P10" i="1"/>
  <c r="Q10" i="1"/>
  <c r="R10" i="1"/>
  <c r="P11" i="1"/>
  <c r="Q11" i="1"/>
  <c r="R11" i="1"/>
  <c r="P12" i="1"/>
  <c r="Q12" i="1"/>
  <c r="R12" i="1"/>
  <c r="P13" i="1"/>
  <c r="Q13" i="1"/>
  <c r="R13" i="1"/>
  <c r="P14" i="1"/>
  <c r="Q14" i="1"/>
  <c r="R14" i="1"/>
  <c r="P15" i="1"/>
  <c r="Q15" i="1"/>
  <c r="R15" i="1"/>
  <c r="P16" i="1"/>
  <c r="Q16" i="1"/>
  <c r="R16" i="1"/>
  <c r="P17" i="1"/>
  <c r="Q17" i="1"/>
  <c r="R17" i="1"/>
  <c r="P18" i="1"/>
  <c r="Q18" i="1"/>
  <c r="R18" i="1"/>
  <c r="P19" i="1"/>
  <c r="Q19" i="1"/>
  <c r="R19" i="1"/>
  <c r="P20" i="1"/>
  <c r="Q20" i="1"/>
  <c r="R20" i="1"/>
  <c r="P21" i="1"/>
  <c r="Q21" i="1"/>
  <c r="R21" i="1"/>
  <c r="P22" i="1"/>
  <c r="Q22" i="1"/>
  <c r="R22" i="1"/>
  <c r="P23" i="1"/>
  <c r="Q23" i="1"/>
  <c r="R23" i="1"/>
  <c r="P24" i="1"/>
  <c r="Q24" i="1"/>
  <c r="R24" i="1"/>
  <c r="P25" i="1"/>
  <c r="Q25" i="1"/>
  <c r="R25" i="1"/>
  <c r="P26" i="1"/>
  <c r="Q26" i="1"/>
  <c r="R26" i="1"/>
  <c r="P27" i="1"/>
  <c r="Q27" i="1"/>
  <c r="R27" i="1"/>
  <c r="P28" i="1"/>
  <c r="Q28" i="1"/>
  <c r="R28" i="1"/>
  <c r="P29" i="1"/>
  <c r="Q29" i="1"/>
  <c r="R29" i="1"/>
  <c r="P30" i="1"/>
  <c r="Q30" i="1"/>
  <c r="R30" i="1"/>
  <c r="P31" i="1"/>
  <c r="Q31" i="1"/>
  <c r="R31" i="1"/>
  <c r="P32" i="1"/>
  <c r="Q32" i="1"/>
  <c r="R32" i="1"/>
  <c r="P33" i="1"/>
  <c r="Q33" i="1"/>
  <c r="R33" i="1"/>
  <c r="P34" i="1"/>
  <c r="Q34" i="1"/>
  <c r="R34" i="1"/>
  <c r="P35" i="1"/>
  <c r="Q35" i="1"/>
  <c r="R35" i="1"/>
  <c r="P36" i="1"/>
  <c r="Q36" i="1"/>
  <c r="R36" i="1"/>
  <c r="P37" i="1"/>
  <c r="Q37" i="1"/>
  <c r="R37" i="1"/>
  <c r="P38" i="1"/>
  <c r="Q38" i="1"/>
  <c r="R38" i="1"/>
  <c r="P39" i="1"/>
  <c r="Q39" i="1"/>
  <c r="R39" i="1"/>
  <c r="P40" i="1"/>
  <c r="Q40" i="1"/>
  <c r="R40" i="1"/>
  <c r="P41" i="1"/>
  <c r="Q41" i="1"/>
  <c r="R41" i="1"/>
  <c r="P42" i="1"/>
  <c r="Q42" i="1"/>
  <c r="R42" i="1"/>
  <c r="P43" i="1"/>
  <c r="Q43" i="1"/>
  <c r="R43" i="1"/>
  <c r="P44" i="1"/>
  <c r="Q44" i="1"/>
  <c r="R44" i="1"/>
  <c r="P45" i="1"/>
  <c r="Q45" i="1"/>
  <c r="R45" i="1"/>
  <c r="P46" i="1"/>
  <c r="Q46" i="1"/>
  <c r="R46" i="1"/>
  <c r="P47" i="1"/>
  <c r="Q47" i="1"/>
  <c r="R47" i="1"/>
  <c r="P48" i="1"/>
  <c r="Q48" i="1"/>
  <c r="R48" i="1"/>
  <c r="P49" i="1"/>
  <c r="Q49" i="1"/>
  <c r="R49" i="1"/>
  <c r="P50" i="1"/>
  <c r="Q50" i="1"/>
  <c r="R50" i="1"/>
  <c r="P51" i="1"/>
  <c r="Q51" i="1"/>
  <c r="R51" i="1"/>
  <c r="P52" i="1"/>
  <c r="Q52" i="1"/>
  <c r="R52" i="1"/>
  <c r="P53" i="1"/>
  <c r="Q53" i="1"/>
  <c r="R53" i="1"/>
  <c r="P54" i="1"/>
  <c r="Q54" i="1"/>
  <c r="R54" i="1"/>
  <c r="P55" i="1"/>
  <c r="Q55" i="1"/>
  <c r="R55" i="1"/>
  <c r="P56" i="1"/>
  <c r="Q56" i="1"/>
  <c r="R56" i="1"/>
  <c r="P57" i="1"/>
  <c r="Q57" i="1"/>
  <c r="R57" i="1"/>
  <c r="P58" i="1"/>
  <c r="Q58" i="1"/>
  <c r="R58" i="1"/>
  <c r="P59" i="1"/>
  <c r="Q59" i="1"/>
  <c r="R59" i="1"/>
  <c r="P60" i="1"/>
  <c r="Q60" i="1"/>
  <c r="R60" i="1"/>
  <c r="P61" i="1"/>
  <c r="Q61" i="1"/>
  <c r="R61" i="1"/>
  <c r="P62" i="1"/>
  <c r="Q62" i="1"/>
  <c r="R62" i="1"/>
  <c r="P63" i="1"/>
  <c r="Q63" i="1"/>
  <c r="R63" i="1"/>
  <c r="P64" i="1"/>
  <c r="Q64" i="1"/>
  <c r="R64" i="1"/>
  <c r="P65" i="1"/>
  <c r="Q65" i="1"/>
  <c r="R65" i="1"/>
  <c r="P66" i="1"/>
  <c r="Q66" i="1"/>
  <c r="R66" i="1"/>
  <c r="P67" i="1"/>
  <c r="Q67" i="1"/>
  <c r="R67" i="1"/>
  <c r="P68" i="1"/>
  <c r="Q68" i="1"/>
  <c r="R68" i="1"/>
  <c r="P69" i="1"/>
  <c r="Q69" i="1"/>
  <c r="R69" i="1"/>
  <c r="P70" i="1"/>
  <c r="Q70" i="1"/>
  <c r="R70" i="1"/>
  <c r="P71" i="1"/>
  <c r="Q71" i="1"/>
  <c r="R71" i="1"/>
  <c r="P72" i="1"/>
  <c r="Q72" i="1"/>
  <c r="R72" i="1"/>
  <c r="P73" i="1"/>
  <c r="Q73" i="1"/>
  <c r="R73" i="1"/>
  <c r="P74" i="1"/>
  <c r="Q74" i="1"/>
  <c r="R74" i="1"/>
  <c r="P75" i="1"/>
  <c r="Q75" i="1"/>
  <c r="R75" i="1"/>
  <c r="P76" i="1"/>
  <c r="Q76" i="1"/>
  <c r="R76" i="1"/>
  <c r="P77" i="1"/>
  <c r="Q77" i="1"/>
  <c r="R77" i="1"/>
  <c r="P78" i="1"/>
  <c r="Q78" i="1"/>
  <c r="R78" i="1"/>
  <c r="P79" i="1"/>
  <c r="Q79" i="1"/>
  <c r="R79" i="1"/>
  <c r="P80" i="1"/>
  <c r="Q80" i="1"/>
  <c r="R80" i="1"/>
  <c r="P81" i="1"/>
  <c r="Q81" i="1"/>
  <c r="R81" i="1"/>
  <c r="P82" i="1"/>
  <c r="Q82" i="1"/>
  <c r="R82" i="1"/>
  <c r="P83" i="1"/>
  <c r="Q83" i="1"/>
  <c r="R83" i="1"/>
  <c r="P84" i="1"/>
  <c r="Q84" i="1"/>
  <c r="R84" i="1"/>
  <c r="P85" i="1"/>
  <c r="Q85" i="1"/>
  <c r="R85" i="1"/>
  <c r="P86" i="1"/>
  <c r="Q86" i="1"/>
  <c r="R86" i="1"/>
  <c r="P87" i="1"/>
  <c r="Q87" i="1"/>
  <c r="R87" i="1"/>
  <c r="P88" i="1"/>
  <c r="Q88" i="1"/>
  <c r="R88" i="1"/>
  <c r="P89" i="1"/>
  <c r="Q89" i="1"/>
  <c r="R89" i="1"/>
  <c r="P90" i="1"/>
  <c r="Q90" i="1"/>
  <c r="R90" i="1"/>
  <c r="P91" i="1"/>
  <c r="Q91" i="1"/>
  <c r="R91" i="1"/>
  <c r="P92" i="1"/>
  <c r="Q92" i="1"/>
  <c r="R92" i="1"/>
  <c r="P93" i="1"/>
  <c r="Q93" i="1"/>
  <c r="R93" i="1"/>
  <c r="P94" i="1"/>
  <c r="Q94" i="1"/>
  <c r="R94" i="1"/>
  <c r="P95" i="1"/>
  <c r="Q95" i="1"/>
  <c r="R95" i="1"/>
  <c r="P96" i="1"/>
  <c r="Q96" i="1"/>
  <c r="R96" i="1"/>
  <c r="P97" i="1"/>
  <c r="Q97" i="1"/>
  <c r="R97" i="1"/>
  <c r="P98" i="1"/>
  <c r="Q98" i="1"/>
  <c r="R98" i="1"/>
  <c r="P99" i="1"/>
  <c r="Q99" i="1"/>
  <c r="R99" i="1"/>
  <c r="P100" i="1"/>
  <c r="Q100" i="1"/>
  <c r="R100" i="1"/>
  <c r="P101" i="1"/>
  <c r="Q101" i="1"/>
  <c r="R101" i="1"/>
  <c r="P102" i="1"/>
  <c r="Q102" i="1"/>
  <c r="R102" i="1"/>
  <c r="P103" i="1"/>
  <c r="Q103" i="1"/>
  <c r="R103" i="1"/>
  <c r="P104" i="1"/>
  <c r="Q104" i="1"/>
  <c r="R104" i="1"/>
  <c r="P105" i="1"/>
  <c r="Q105" i="1"/>
  <c r="R105" i="1"/>
  <c r="P106" i="1"/>
  <c r="Q106" i="1"/>
  <c r="R106" i="1"/>
  <c r="P107" i="1"/>
  <c r="Q107" i="1"/>
  <c r="R107" i="1"/>
  <c r="P108" i="1"/>
  <c r="Q108" i="1"/>
  <c r="R108" i="1"/>
  <c r="P109" i="1"/>
  <c r="Q109" i="1"/>
  <c r="R109" i="1"/>
  <c r="P110" i="1"/>
  <c r="Q110" i="1"/>
  <c r="R110" i="1"/>
  <c r="P111" i="1"/>
  <c r="Q111" i="1"/>
  <c r="R111" i="1"/>
  <c r="P112" i="1"/>
  <c r="Q112" i="1"/>
  <c r="R112" i="1"/>
  <c r="P113" i="1"/>
  <c r="Q113" i="1"/>
  <c r="R113" i="1"/>
  <c r="P114" i="1"/>
  <c r="Q114" i="1"/>
  <c r="R114" i="1"/>
  <c r="P115" i="1"/>
  <c r="Q115" i="1"/>
  <c r="R115" i="1"/>
  <c r="P116" i="1"/>
  <c r="Q116" i="1"/>
  <c r="R116" i="1"/>
  <c r="P117" i="1"/>
  <c r="Q117" i="1"/>
  <c r="R117" i="1"/>
  <c r="P118" i="1"/>
  <c r="Q118" i="1"/>
  <c r="R118" i="1"/>
  <c r="P119" i="1"/>
  <c r="Q119" i="1"/>
  <c r="R119" i="1"/>
  <c r="P120" i="1"/>
  <c r="Q120" i="1"/>
  <c r="R120" i="1"/>
  <c r="P121" i="1"/>
  <c r="Q121" i="1"/>
  <c r="R121" i="1"/>
  <c r="P122" i="1"/>
  <c r="Q122" i="1"/>
  <c r="R122" i="1"/>
  <c r="P123" i="1"/>
  <c r="Q123" i="1"/>
  <c r="R123" i="1"/>
  <c r="P124" i="1"/>
  <c r="Q124" i="1"/>
  <c r="R124" i="1"/>
  <c r="P125" i="1"/>
  <c r="Q125" i="1"/>
  <c r="R125" i="1"/>
  <c r="P126" i="1"/>
  <c r="Q126" i="1"/>
  <c r="R126" i="1"/>
  <c r="P127" i="1"/>
  <c r="Q127" i="1"/>
  <c r="R127" i="1"/>
  <c r="P128" i="1"/>
  <c r="Q128" i="1"/>
  <c r="R128" i="1"/>
  <c r="P129" i="1"/>
  <c r="Q129" i="1"/>
  <c r="R129" i="1"/>
  <c r="P130" i="1"/>
  <c r="Q130" i="1"/>
  <c r="R130" i="1"/>
  <c r="P131" i="1"/>
  <c r="Q131" i="1"/>
  <c r="R131" i="1"/>
  <c r="P132" i="1"/>
  <c r="Q132" i="1"/>
  <c r="R132" i="1"/>
  <c r="P133" i="1"/>
  <c r="Q133" i="1"/>
  <c r="R133" i="1"/>
  <c r="P134" i="1"/>
  <c r="Q134" i="1"/>
  <c r="R134" i="1"/>
  <c r="P135" i="1"/>
  <c r="Q135" i="1"/>
  <c r="R135" i="1"/>
  <c r="P136" i="1"/>
  <c r="Q136" i="1"/>
  <c r="R136" i="1"/>
  <c r="P137" i="1"/>
  <c r="Q137" i="1"/>
  <c r="R137" i="1"/>
  <c r="P138" i="1"/>
  <c r="Q138" i="1"/>
  <c r="R138" i="1"/>
  <c r="P139" i="1"/>
  <c r="Q139" i="1"/>
  <c r="R139" i="1"/>
  <c r="P140" i="1"/>
  <c r="Q140" i="1"/>
  <c r="R140" i="1"/>
  <c r="P141" i="1"/>
  <c r="Q141" i="1"/>
  <c r="R141" i="1"/>
  <c r="P142" i="1"/>
  <c r="Q142" i="1"/>
  <c r="R142" i="1"/>
  <c r="P143" i="1"/>
  <c r="Q143" i="1"/>
  <c r="R143" i="1"/>
  <c r="P144" i="1"/>
  <c r="Q144" i="1"/>
  <c r="R144" i="1"/>
  <c r="P145" i="1"/>
  <c r="Q145" i="1"/>
  <c r="R145" i="1"/>
  <c r="P146" i="1"/>
  <c r="Q146" i="1"/>
  <c r="R146" i="1"/>
  <c r="P147" i="1"/>
  <c r="Q147" i="1"/>
  <c r="R147" i="1"/>
  <c r="P148" i="1"/>
  <c r="Q148" i="1"/>
  <c r="R148" i="1"/>
  <c r="P149" i="1"/>
  <c r="Q149" i="1"/>
  <c r="R149" i="1"/>
  <c r="P150" i="1"/>
  <c r="Q150" i="1"/>
  <c r="R150" i="1"/>
  <c r="P151" i="1"/>
  <c r="Q151" i="1"/>
  <c r="R151" i="1"/>
  <c r="P152" i="1"/>
  <c r="Q152" i="1"/>
  <c r="R152" i="1"/>
  <c r="P153" i="1"/>
  <c r="Q153" i="1"/>
  <c r="R153" i="1"/>
  <c r="P154" i="1"/>
  <c r="Q154" i="1"/>
  <c r="R154" i="1"/>
  <c r="P155" i="1"/>
  <c r="Q155" i="1"/>
  <c r="R155" i="1"/>
  <c r="P156" i="1"/>
  <c r="Q156" i="1"/>
  <c r="R156" i="1"/>
  <c r="P157" i="1"/>
  <c r="Q157" i="1"/>
  <c r="R157" i="1"/>
  <c r="P158" i="1"/>
  <c r="Q158" i="1"/>
  <c r="R158" i="1"/>
  <c r="P159" i="1"/>
  <c r="Q159" i="1"/>
  <c r="R159" i="1"/>
  <c r="P160" i="1"/>
  <c r="Q160" i="1"/>
  <c r="R160" i="1"/>
  <c r="P161" i="1"/>
  <c r="Q161" i="1"/>
  <c r="R161" i="1"/>
  <c r="P162" i="1"/>
  <c r="Q162" i="1"/>
  <c r="R162" i="1"/>
  <c r="P163" i="1"/>
  <c r="Q163" i="1"/>
  <c r="R163" i="1"/>
  <c r="P164" i="1"/>
  <c r="Q164" i="1"/>
  <c r="R164" i="1"/>
  <c r="P165" i="1"/>
  <c r="Q165" i="1"/>
  <c r="R165" i="1"/>
  <c r="P166" i="1"/>
  <c r="Q166" i="1"/>
  <c r="R166" i="1"/>
  <c r="P167" i="1"/>
  <c r="Q167" i="1"/>
  <c r="R167" i="1"/>
  <c r="P168" i="1"/>
  <c r="Q168" i="1"/>
  <c r="R168" i="1"/>
  <c r="P169" i="1"/>
  <c r="Q169" i="1"/>
  <c r="R169" i="1"/>
  <c r="P170" i="1"/>
  <c r="Q170" i="1"/>
  <c r="R170" i="1"/>
  <c r="P171" i="1"/>
  <c r="Q171" i="1"/>
  <c r="R171" i="1"/>
  <c r="P172" i="1"/>
  <c r="Q172" i="1"/>
  <c r="R172" i="1"/>
  <c r="P173" i="1"/>
  <c r="Q173" i="1"/>
  <c r="R173" i="1"/>
  <c r="P174" i="1"/>
  <c r="Q174" i="1"/>
  <c r="R174" i="1"/>
  <c r="P175" i="1"/>
  <c r="Q175" i="1"/>
  <c r="R175" i="1"/>
  <c r="P176" i="1"/>
  <c r="Q176" i="1"/>
  <c r="R176" i="1"/>
  <c r="P177" i="1"/>
  <c r="Q177" i="1"/>
  <c r="R177" i="1"/>
  <c r="P178" i="1"/>
  <c r="Q178" i="1"/>
  <c r="R178" i="1"/>
  <c r="P179" i="1"/>
  <c r="Q179" i="1"/>
  <c r="R179" i="1"/>
  <c r="P180" i="1"/>
  <c r="Q180" i="1"/>
  <c r="R180" i="1"/>
  <c r="P181" i="1"/>
  <c r="Q181" i="1"/>
  <c r="R181" i="1"/>
  <c r="P182" i="1"/>
  <c r="Q182" i="1"/>
  <c r="R182" i="1"/>
  <c r="P183" i="1"/>
  <c r="Q183" i="1"/>
  <c r="R183" i="1"/>
  <c r="P184" i="1"/>
  <c r="Q184" i="1"/>
  <c r="R184" i="1"/>
  <c r="P185" i="1"/>
  <c r="Q185" i="1"/>
  <c r="R185" i="1"/>
  <c r="P186" i="1"/>
  <c r="Q186" i="1"/>
  <c r="R186" i="1"/>
  <c r="P187" i="1"/>
  <c r="Q187" i="1"/>
  <c r="R187" i="1"/>
  <c r="P188" i="1"/>
  <c r="Q188" i="1"/>
  <c r="R188" i="1"/>
  <c r="P189" i="1"/>
  <c r="Q189" i="1"/>
  <c r="R189" i="1"/>
  <c r="P190" i="1"/>
  <c r="Q190" i="1"/>
  <c r="R190" i="1"/>
  <c r="P191" i="1"/>
  <c r="Q191" i="1"/>
  <c r="R191" i="1"/>
  <c r="P192" i="1"/>
  <c r="Q192" i="1"/>
  <c r="R192" i="1"/>
  <c r="P193" i="1"/>
  <c r="Q193" i="1"/>
  <c r="R193" i="1"/>
  <c r="P194" i="1"/>
  <c r="Q194" i="1"/>
  <c r="R194" i="1"/>
  <c r="P195" i="1"/>
  <c r="Q195" i="1"/>
  <c r="R195" i="1"/>
  <c r="P196" i="1"/>
  <c r="Q196" i="1"/>
  <c r="R196" i="1"/>
  <c r="P197" i="1"/>
  <c r="Q197" i="1"/>
  <c r="R197" i="1"/>
  <c r="P198" i="1"/>
  <c r="Q198" i="1"/>
  <c r="R198" i="1"/>
  <c r="P199" i="1"/>
  <c r="Q199" i="1"/>
  <c r="R199" i="1"/>
  <c r="P200" i="1"/>
  <c r="Q200" i="1"/>
  <c r="R200" i="1"/>
  <c r="P201" i="1"/>
  <c r="Q201" i="1"/>
  <c r="R201" i="1"/>
  <c r="P202" i="1"/>
  <c r="Q202" i="1"/>
  <c r="R202" i="1"/>
  <c r="P203" i="1"/>
  <c r="Q203" i="1"/>
  <c r="R203" i="1"/>
  <c r="P204" i="1"/>
  <c r="Q204" i="1"/>
  <c r="R204" i="1"/>
  <c r="P205" i="1"/>
  <c r="Q205" i="1"/>
  <c r="R205" i="1"/>
  <c r="P206" i="1"/>
  <c r="Q206" i="1"/>
  <c r="R206" i="1"/>
  <c r="P207" i="1"/>
  <c r="Q207" i="1"/>
  <c r="R207" i="1"/>
  <c r="P208" i="1"/>
  <c r="Q208" i="1"/>
  <c r="R208" i="1"/>
  <c r="P209" i="1"/>
  <c r="Q209" i="1"/>
  <c r="R209" i="1"/>
  <c r="P210" i="1"/>
  <c r="Q210" i="1"/>
  <c r="R210" i="1"/>
  <c r="P211" i="1"/>
  <c r="Q211" i="1"/>
  <c r="R211" i="1"/>
  <c r="P212" i="1"/>
  <c r="Q212" i="1"/>
  <c r="R212" i="1"/>
  <c r="P213" i="1"/>
  <c r="Q213" i="1"/>
  <c r="R213" i="1"/>
  <c r="P214" i="1"/>
  <c r="Q214" i="1"/>
  <c r="R214" i="1"/>
  <c r="P215" i="1"/>
  <c r="Q215" i="1"/>
  <c r="R215" i="1"/>
  <c r="P216" i="1"/>
  <c r="Q216" i="1"/>
  <c r="R216" i="1"/>
  <c r="P217" i="1"/>
  <c r="Q217" i="1"/>
  <c r="R217" i="1"/>
  <c r="P218" i="1"/>
  <c r="Q218" i="1"/>
  <c r="R218" i="1"/>
  <c r="P219" i="1"/>
  <c r="Q219" i="1"/>
  <c r="R219" i="1"/>
  <c r="P220" i="1"/>
  <c r="Q220" i="1"/>
  <c r="R220" i="1"/>
  <c r="P221" i="1"/>
  <c r="Q221" i="1"/>
  <c r="R221" i="1"/>
  <c r="P222" i="1"/>
  <c r="Q222" i="1"/>
  <c r="R222" i="1"/>
  <c r="P223" i="1"/>
  <c r="Q223" i="1"/>
  <c r="R223" i="1"/>
  <c r="P224" i="1"/>
  <c r="Q224" i="1"/>
  <c r="R224" i="1"/>
  <c r="P225" i="1"/>
  <c r="Q225" i="1"/>
  <c r="R225" i="1"/>
  <c r="P226" i="1"/>
  <c r="Q226" i="1"/>
  <c r="R226" i="1"/>
  <c r="P227" i="1"/>
  <c r="Q227" i="1"/>
  <c r="R227" i="1"/>
  <c r="P228" i="1"/>
  <c r="Q228" i="1"/>
  <c r="R228" i="1"/>
  <c r="P229" i="1"/>
  <c r="Q229" i="1"/>
  <c r="R229" i="1"/>
  <c r="P230" i="1"/>
  <c r="Q230" i="1"/>
  <c r="R230" i="1"/>
  <c r="P231" i="1"/>
  <c r="Q231" i="1"/>
  <c r="R231" i="1"/>
  <c r="P232" i="1"/>
  <c r="Q232" i="1"/>
  <c r="R232" i="1"/>
  <c r="P233" i="1"/>
  <c r="Q233" i="1"/>
  <c r="R233" i="1"/>
  <c r="P234" i="1"/>
  <c r="Q234" i="1"/>
  <c r="R234" i="1"/>
  <c r="P235" i="1"/>
  <c r="Q235" i="1"/>
  <c r="R235" i="1"/>
  <c r="P236" i="1"/>
  <c r="Q236" i="1"/>
  <c r="R236" i="1"/>
  <c r="P237" i="1"/>
  <c r="Q237" i="1"/>
  <c r="R237" i="1"/>
  <c r="P238" i="1"/>
  <c r="Q238" i="1"/>
  <c r="R238" i="1"/>
  <c r="P239" i="1"/>
  <c r="Q239" i="1"/>
  <c r="R239" i="1"/>
  <c r="P240" i="1"/>
  <c r="Q240" i="1"/>
  <c r="R240" i="1"/>
  <c r="P241" i="1"/>
  <c r="Q241" i="1"/>
  <c r="R241" i="1"/>
  <c r="P242" i="1"/>
  <c r="Q242" i="1"/>
  <c r="R242" i="1"/>
  <c r="P243" i="1"/>
  <c r="Q243" i="1"/>
  <c r="R243" i="1"/>
  <c r="P244" i="1"/>
  <c r="Q244" i="1"/>
  <c r="R244" i="1"/>
  <c r="P245" i="1"/>
  <c r="Q245" i="1"/>
  <c r="R245" i="1"/>
  <c r="P246" i="1"/>
  <c r="Q246" i="1"/>
  <c r="R246" i="1"/>
  <c r="P247" i="1"/>
  <c r="Q247" i="1"/>
  <c r="R247" i="1"/>
  <c r="P248" i="1"/>
  <c r="Q248" i="1"/>
  <c r="R248" i="1"/>
  <c r="P249" i="1"/>
  <c r="Q249" i="1"/>
  <c r="R249" i="1"/>
  <c r="P250" i="1"/>
  <c r="Q250" i="1"/>
  <c r="R250" i="1"/>
  <c r="P251" i="1"/>
  <c r="Q251" i="1"/>
  <c r="R251" i="1"/>
  <c r="P252" i="1"/>
  <c r="Q252" i="1"/>
  <c r="R252" i="1"/>
  <c r="P253" i="1"/>
  <c r="Q253" i="1"/>
  <c r="R253" i="1"/>
  <c r="P254" i="1"/>
  <c r="Q254" i="1"/>
  <c r="R254" i="1"/>
  <c r="P255" i="1"/>
  <c r="Q255" i="1"/>
  <c r="R255" i="1"/>
  <c r="P256" i="1"/>
  <c r="Q256" i="1"/>
  <c r="R256" i="1"/>
  <c r="P257" i="1"/>
  <c r="Q257" i="1"/>
  <c r="R257" i="1"/>
  <c r="P258" i="1"/>
  <c r="Q258" i="1"/>
  <c r="R258" i="1"/>
  <c r="P259" i="1"/>
  <c r="Q259" i="1"/>
  <c r="R259" i="1"/>
  <c r="P260" i="1"/>
  <c r="Q260" i="1"/>
  <c r="R260" i="1"/>
  <c r="P261" i="1"/>
  <c r="Q261" i="1"/>
  <c r="R261" i="1"/>
  <c r="P262" i="1"/>
  <c r="Q262" i="1"/>
  <c r="R262" i="1"/>
  <c r="P263" i="1"/>
  <c r="Q263" i="1"/>
  <c r="R263" i="1"/>
  <c r="P264" i="1"/>
  <c r="Q264" i="1"/>
  <c r="R264" i="1"/>
  <c r="P265" i="1"/>
  <c r="Q265" i="1"/>
  <c r="R265" i="1"/>
  <c r="P266" i="1"/>
  <c r="Q266" i="1"/>
  <c r="R266" i="1"/>
  <c r="P267" i="1"/>
  <c r="Q267" i="1"/>
  <c r="R267" i="1"/>
  <c r="P268" i="1"/>
  <c r="Q268" i="1"/>
  <c r="R268" i="1"/>
  <c r="P269" i="1"/>
  <c r="Q269" i="1"/>
  <c r="R269" i="1"/>
  <c r="P270" i="1"/>
  <c r="Q270" i="1"/>
  <c r="R270" i="1"/>
  <c r="P271" i="1"/>
  <c r="Q271" i="1"/>
  <c r="R271" i="1"/>
  <c r="P272" i="1"/>
  <c r="Q272" i="1"/>
  <c r="R272" i="1"/>
  <c r="P273" i="1"/>
  <c r="Q273" i="1"/>
  <c r="R273" i="1"/>
  <c r="P274" i="1"/>
  <c r="Q274" i="1"/>
  <c r="R274" i="1"/>
  <c r="P275" i="1"/>
  <c r="Q275" i="1"/>
  <c r="R275" i="1"/>
  <c r="P276" i="1"/>
  <c r="Q276" i="1"/>
  <c r="R276" i="1"/>
  <c r="P277" i="1"/>
  <c r="Q277" i="1"/>
  <c r="R277" i="1"/>
  <c r="P278" i="1"/>
  <c r="Q278" i="1"/>
  <c r="R278" i="1"/>
  <c r="P279" i="1"/>
  <c r="Q279" i="1"/>
  <c r="R279" i="1"/>
  <c r="P280" i="1"/>
  <c r="Q280" i="1"/>
  <c r="R280" i="1"/>
  <c r="P281" i="1"/>
  <c r="Q281" i="1"/>
  <c r="R281" i="1"/>
  <c r="P282" i="1"/>
  <c r="Q282" i="1"/>
  <c r="R282" i="1"/>
  <c r="P283" i="1"/>
  <c r="Q283" i="1"/>
  <c r="R283" i="1"/>
  <c r="P284" i="1"/>
  <c r="Q284" i="1"/>
  <c r="R284" i="1"/>
  <c r="P285" i="1"/>
  <c r="Q285" i="1"/>
  <c r="R285" i="1"/>
  <c r="P286" i="1"/>
  <c r="Q286" i="1"/>
  <c r="R286" i="1"/>
  <c r="P287" i="1"/>
  <c r="Q287" i="1"/>
  <c r="R287" i="1"/>
  <c r="P288" i="1"/>
  <c r="Q288" i="1"/>
  <c r="R288" i="1"/>
  <c r="P289" i="1"/>
  <c r="Q289" i="1"/>
  <c r="R289" i="1"/>
  <c r="P290" i="1"/>
  <c r="Q290" i="1"/>
  <c r="R290" i="1"/>
  <c r="P291" i="1"/>
  <c r="Q291" i="1"/>
  <c r="R291" i="1"/>
  <c r="P292" i="1"/>
  <c r="Q292" i="1"/>
  <c r="R292" i="1"/>
  <c r="P293" i="1"/>
  <c r="Q293" i="1"/>
  <c r="R293" i="1"/>
  <c r="P294" i="1"/>
  <c r="Q294" i="1"/>
  <c r="R294" i="1"/>
  <c r="P295" i="1"/>
  <c r="Q295" i="1"/>
  <c r="R295" i="1"/>
  <c r="P296" i="1"/>
  <c r="Q296" i="1"/>
  <c r="R296" i="1"/>
  <c r="P297" i="1"/>
  <c r="Q297" i="1"/>
  <c r="R297" i="1"/>
  <c r="P298" i="1"/>
  <c r="Q298" i="1"/>
  <c r="R298" i="1"/>
  <c r="P299" i="1"/>
  <c r="Q299" i="1"/>
  <c r="R299" i="1"/>
  <c r="P300" i="1"/>
  <c r="Q300" i="1"/>
  <c r="R300" i="1"/>
  <c r="P301" i="1"/>
  <c r="Q301" i="1"/>
  <c r="R301" i="1"/>
  <c r="P302" i="1"/>
  <c r="Q302" i="1"/>
  <c r="R302" i="1"/>
  <c r="P303" i="1"/>
  <c r="Q303" i="1"/>
  <c r="R303" i="1"/>
  <c r="P304" i="1"/>
  <c r="Q304" i="1"/>
  <c r="R304" i="1"/>
  <c r="P305" i="1"/>
  <c r="Q305" i="1"/>
  <c r="R305" i="1"/>
  <c r="P306" i="1"/>
  <c r="Q306" i="1"/>
  <c r="R306" i="1"/>
  <c r="P307" i="1"/>
  <c r="Q307" i="1"/>
  <c r="R307" i="1"/>
  <c r="P308" i="1"/>
  <c r="Q308" i="1"/>
  <c r="R308" i="1"/>
  <c r="P309" i="1"/>
  <c r="Q309" i="1"/>
  <c r="R309" i="1"/>
  <c r="P310" i="1"/>
  <c r="Q310" i="1"/>
  <c r="R310" i="1"/>
  <c r="P311" i="1"/>
  <c r="Q311" i="1"/>
  <c r="R311" i="1"/>
  <c r="P312" i="1"/>
  <c r="Q312" i="1"/>
  <c r="R312" i="1"/>
  <c r="P313" i="1"/>
  <c r="Q313" i="1"/>
  <c r="R313" i="1"/>
  <c r="P314" i="1"/>
  <c r="Q314" i="1"/>
  <c r="R314" i="1"/>
  <c r="P315" i="1"/>
  <c r="Q315" i="1"/>
  <c r="R315" i="1"/>
  <c r="P316" i="1"/>
  <c r="Q316" i="1"/>
  <c r="R316" i="1"/>
  <c r="P317" i="1"/>
  <c r="Q317" i="1"/>
  <c r="R317" i="1"/>
  <c r="P318" i="1"/>
  <c r="Q318" i="1"/>
  <c r="R318" i="1"/>
  <c r="P319" i="1"/>
  <c r="Q319" i="1"/>
  <c r="R319" i="1"/>
  <c r="P320" i="1"/>
  <c r="Q320" i="1"/>
  <c r="R320" i="1"/>
  <c r="P321" i="1"/>
  <c r="Q321" i="1"/>
  <c r="R321" i="1"/>
  <c r="P322" i="1"/>
  <c r="Q322" i="1"/>
  <c r="R322" i="1"/>
  <c r="P323" i="1"/>
  <c r="Q323" i="1"/>
  <c r="R323" i="1"/>
  <c r="P324" i="1"/>
  <c r="Q324" i="1"/>
  <c r="R324" i="1"/>
  <c r="P325" i="1"/>
  <c r="Q325" i="1"/>
  <c r="R325" i="1"/>
  <c r="P326" i="1"/>
  <c r="Q326" i="1"/>
  <c r="R326" i="1"/>
  <c r="P327" i="1"/>
  <c r="Q327" i="1"/>
  <c r="R327" i="1"/>
  <c r="P328" i="1"/>
  <c r="Q328" i="1"/>
  <c r="R328" i="1"/>
  <c r="P329" i="1"/>
  <c r="Q329" i="1"/>
  <c r="R329" i="1"/>
  <c r="P330" i="1"/>
  <c r="Q330" i="1"/>
  <c r="R330" i="1"/>
  <c r="P331" i="1"/>
  <c r="Q331" i="1"/>
  <c r="R331" i="1"/>
  <c r="P332" i="1"/>
  <c r="Q332" i="1"/>
  <c r="R332" i="1"/>
  <c r="P333" i="1"/>
  <c r="Q333" i="1"/>
  <c r="R333" i="1"/>
  <c r="P334" i="1"/>
  <c r="Q334" i="1"/>
  <c r="R334" i="1"/>
  <c r="P335" i="1"/>
  <c r="Q335" i="1"/>
  <c r="R335" i="1"/>
  <c r="P336" i="1"/>
  <c r="Q336" i="1"/>
  <c r="R336" i="1"/>
  <c r="P337" i="1"/>
  <c r="Q337" i="1"/>
  <c r="R337" i="1"/>
  <c r="P338" i="1"/>
  <c r="Q338" i="1"/>
  <c r="R338" i="1"/>
  <c r="P339" i="1"/>
  <c r="Q339" i="1"/>
  <c r="R339" i="1"/>
  <c r="P340" i="1"/>
  <c r="Q340" i="1"/>
  <c r="R340" i="1"/>
  <c r="P341" i="1"/>
  <c r="Q341" i="1"/>
  <c r="R341" i="1"/>
  <c r="P342" i="1"/>
  <c r="Q342" i="1"/>
  <c r="R342" i="1"/>
  <c r="P343" i="1"/>
  <c r="Q343" i="1"/>
  <c r="R343" i="1"/>
  <c r="P344" i="1"/>
  <c r="Q344" i="1"/>
  <c r="R344" i="1"/>
  <c r="P345" i="1"/>
  <c r="Q345" i="1"/>
  <c r="R345" i="1"/>
  <c r="P346" i="1"/>
  <c r="Q346" i="1"/>
  <c r="R346" i="1"/>
  <c r="P347" i="1"/>
  <c r="Q347" i="1"/>
  <c r="R347" i="1"/>
  <c r="P348" i="1"/>
  <c r="Q348" i="1"/>
  <c r="R348" i="1"/>
  <c r="P349" i="1"/>
  <c r="Q349" i="1"/>
  <c r="R349" i="1"/>
  <c r="P350" i="1"/>
  <c r="Q350" i="1"/>
  <c r="R350" i="1"/>
  <c r="P351" i="1"/>
  <c r="Q351" i="1"/>
  <c r="R351" i="1"/>
  <c r="P352" i="1"/>
  <c r="Q352" i="1"/>
  <c r="R352" i="1"/>
  <c r="P353" i="1"/>
  <c r="Q353" i="1"/>
  <c r="R353" i="1"/>
  <c r="P354" i="1"/>
  <c r="Q354" i="1"/>
  <c r="R354" i="1"/>
  <c r="P355" i="1"/>
  <c r="Q355" i="1"/>
  <c r="R355" i="1"/>
  <c r="P356" i="1"/>
  <c r="Q356" i="1"/>
  <c r="R356" i="1"/>
  <c r="P357" i="1"/>
  <c r="Q357" i="1"/>
  <c r="R357" i="1"/>
  <c r="P358" i="1"/>
  <c r="Q358" i="1"/>
  <c r="R358" i="1"/>
  <c r="P359" i="1"/>
  <c r="Q359" i="1"/>
  <c r="R359" i="1"/>
  <c r="P360" i="1"/>
  <c r="Q360" i="1"/>
  <c r="R360" i="1"/>
  <c r="P361" i="1"/>
  <c r="Q361" i="1"/>
  <c r="R361" i="1"/>
  <c r="P362" i="1"/>
  <c r="Q362" i="1"/>
  <c r="R362" i="1"/>
  <c r="P363" i="1"/>
  <c r="Q363" i="1"/>
  <c r="R363" i="1"/>
  <c r="P364" i="1"/>
  <c r="Q364" i="1"/>
  <c r="R364" i="1"/>
  <c r="P365" i="1"/>
  <c r="Q365" i="1"/>
  <c r="R365" i="1"/>
  <c r="P366" i="1"/>
  <c r="Q366" i="1"/>
  <c r="R366" i="1"/>
  <c r="P367" i="1"/>
  <c r="Q367" i="1"/>
  <c r="R367" i="1"/>
  <c r="P368" i="1"/>
  <c r="Q368" i="1"/>
  <c r="R368" i="1"/>
  <c r="P369" i="1"/>
  <c r="Q369" i="1"/>
  <c r="R369" i="1"/>
  <c r="P370" i="1"/>
  <c r="Q370" i="1"/>
  <c r="R370" i="1"/>
  <c r="P371" i="1"/>
  <c r="Q371" i="1"/>
  <c r="R371" i="1"/>
  <c r="P372" i="1"/>
  <c r="Q372" i="1"/>
  <c r="R372" i="1"/>
  <c r="P373" i="1"/>
  <c r="Q373" i="1"/>
  <c r="R373" i="1"/>
  <c r="P374" i="1"/>
  <c r="Q374" i="1"/>
  <c r="R374" i="1"/>
  <c r="P375" i="1"/>
  <c r="Q375" i="1"/>
  <c r="R375" i="1"/>
  <c r="P376" i="1"/>
  <c r="Q376" i="1"/>
  <c r="R376" i="1"/>
  <c r="P377" i="1"/>
  <c r="Q377" i="1"/>
  <c r="R377" i="1"/>
  <c r="P378" i="1"/>
  <c r="Q378" i="1"/>
  <c r="R378" i="1"/>
  <c r="P379" i="1"/>
  <c r="Q379" i="1"/>
  <c r="R379" i="1"/>
  <c r="P380" i="1"/>
  <c r="Q380" i="1"/>
  <c r="R380" i="1"/>
  <c r="P381" i="1"/>
  <c r="Q381" i="1"/>
  <c r="R381" i="1"/>
  <c r="P382" i="1"/>
  <c r="Q382" i="1"/>
  <c r="R382" i="1"/>
  <c r="P383" i="1"/>
  <c r="Q383" i="1"/>
  <c r="R383" i="1"/>
  <c r="P384" i="1"/>
  <c r="Q384" i="1"/>
  <c r="R384" i="1"/>
  <c r="P385" i="1"/>
  <c r="Q385" i="1"/>
  <c r="R385" i="1"/>
  <c r="P386" i="1"/>
  <c r="Q386" i="1"/>
  <c r="R386" i="1"/>
  <c r="P387" i="1"/>
  <c r="Q387" i="1"/>
  <c r="R387" i="1"/>
  <c r="P388" i="1"/>
  <c r="Q388" i="1"/>
  <c r="R388" i="1"/>
  <c r="P389" i="1"/>
  <c r="Q389" i="1"/>
  <c r="R389" i="1"/>
  <c r="P390" i="1"/>
  <c r="Q390" i="1"/>
  <c r="R390" i="1"/>
  <c r="P391" i="1"/>
  <c r="Q391" i="1"/>
  <c r="R391" i="1"/>
  <c r="P392" i="1"/>
  <c r="Q392" i="1"/>
  <c r="R392" i="1"/>
  <c r="P393" i="1"/>
  <c r="Q393" i="1"/>
  <c r="R393" i="1"/>
  <c r="P394" i="1"/>
  <c r="Q394" i="1"/>
  <c r="R394" i="1"/>
  <c r="P395" i="1"/>
  <c r="Q395" i="1"/>
  <c r="R395" i="1"/>
  <c r="P396" i="1"/>
  <c r="Q396" i="1"/>
  <c r="R396" i="1"/>
  <c r="P397" i="1"/>
  <c r="Q397" i="1"/>
  <c r="R397" i="1"/>
  <c r="P398" i="1"/>
  <c r="Q398" i="1"/>
  <c r="R398" i="1"/>
  <c r="P399" i="1"/>
  <c r="Q399" i="1"/>
  <c r="R399" i="1"/>
  <c r="P400" i="1"/>
  <c r="Q400" i="1"/>
  <c r="R400" i="1"/>
  <c r="P401" i="1"/>
  <c r="Q401" i="1"/>
  <c r="R401" i="1"/>
  <c r="P402" i="1"/>
  <c r="Q402" i="1"/>
  <c r="R402" i="1"/>
  <c r="P403" i="1"/>
  <c r="Q403" i="1"/>
  <c r="R403" i="1"/>
  <c r="P404" i="1"/>
  <c r="Q404" i="1"/>
  <c r="R404" i="1"/>
  <c r="P405" i="1"/>
  <c r="Q405" i="1"/>
  <c r="R405" i="1"/>
  <c r="P406" i="1"/>
  <c r="Q406" i="1"/>
  <c r="R406" i="1"/>
  <c r="P407" i="1"/>
  <c r="Q407" i="1"/>
  <c r="R407" i="1"/>
  <c r="P408" i="1"/>
  <c r="Q408" i="1"/>
  <c r="R408" i="1"/>
  <c r="P409" i="1"/>
  <c r="Q409" i="1"/>
  <c r="R409" i="1"/>
  <c r="P410" i="1"/>
  <c r="Q410" i="1"/>
  <c r="R410" i="1"/>
  <c r="P411" i="1"/>
  <c r="Q411" i="1"/>
  <c r="R411" i="1"/>
  <c r="P412" i="1"/>
  <c r="Q412" i="1"/>
  <c r="R412" i="1"/>
  <c r="P413" i="1"/>
  <c r="Q413" i="1"/>
  <c r="R413" i="1"/>
  <c r="P414" i="1"/>
  <c r="Q414" i="1"/>
  <c r="R414" i="1"/>
  <c r="P415" i="1"/>
  <c r="Q415" i="1"/>
  <c r="R415" i="1"/>
  <c r="P416" i="1"/>
  <c r="Q416" i="1"/>
  <c r="R416" i="1"/>
  <c r="P417" i="1"/>
  <c r="Q417" i="1"/>
  <c r="R417" i="1"/>
  <c r="P418" i="1"/>
  <c r="Q418" i="1"/>
  <c r="R418" i="1"/>
  <c r="P419" i="1"/>
  <c r="Q419" i="1"/>
  <c r="R419" i="1"/>
  <c r="P420" i="1"/>
  <c r="Q420" i="1"/>
  <c r="R420" i="1"/>
  <c r="P421" i="1"/>
  <c r="Q421" i="1"/>
  <c r="R421" i="1"/>
  <c r="P422" i="1"/>
  <c r="Q422" i="1"/>
  <c r="R422" i="1"/>
  <c r="P423" i="1"/>
  <c r="Q423" i="1"/>
  <c r="R423" i="1"/>
  <c r="P424" i="1"/>
  <c r="Q424" i="1"/>
  <c r="R424" i="1"/>
  <c r="P425" i="1"/>
  <c r="Q425" i="1"/>
  <c r="R425" i="1"/>
  <c r="P426" i="1"/>
  <c r="Q426" i="1"/>
  <c r="R426" i="1"/>
  <c r="P427" i="1"/>
  <c r="Q427" i="1"/>
  <c r="R427" i="1"/>
  <c r="P428" i="1"/>
  <c r="Q428" i="1"/>
  <c r="R428" i="1"/>
  <c r="P429" i="1"/>
  <c r="Q429" i="1"/>
  <c r="R429" i="1"/>
  <c r="P430" i="1"/>
  <c r="Q430" i="1"/>
  <c r="R430" i="1"/>
  <c r="P431" i="1"/>
  <c r="Q431" i="1"/>
  <c r="R431" i="1"/>
  <c r="P432" i="1"/>
  <c r="Q432" i="1"/>
  <c r="R432" i="1"/>
  <c r="P433" i="1"/>
  <c r="Q433" i="1"/>
  <c r="R433" i="1"/>
  <c r="P434" i="1"/>
  <c r="Q434" i="1"/>
  <c r="R434" i="1"/>
  <c r="P435" i="1"/>
  <c r="Q435" i="1"/>
  <c r="R435" i="1"/>
  <c r="P436" i="1"/>
  <c r="Q436" i="1"/>
  <c r="R436" i="1"/>
  <c r="P437" i="1"/>
  <c r="Q437" i="1"/>
  <c r="R437" i="1"/>
  <c r="P438" i="1"/>
  <c r="Q438" i="1"/>
  <c r="R438" i="1"/>
  <c r="P439" i="1"/>
  <c r="Q439" i="1"/>
  <c r="R439" i="1"/>
  <c r="P440" i="1"/>
  <c r="Q440" i="1"/>
  <c r="R440" i="1"/>
  <c r="P441" i="1"/>
  <c r="Q441" i="1"/>
  <c r="R441" i="1"/>
  <c r="P442" i="1"/>
  <c r="Q442" i="1"/>
  <c r="R442" i="1"/>
  <c r="P443" i="1"/>
  <c r="Q443" i="1"/>
  <c r="R443" i="1"/>
  <c r="P444" i="1"/>
  <c r="Q444" i="1"/>
  <c r="R444" i="1"/>
  <c r="P445" i="1"/>
  <c r="Q445" i="1"/>
  <c r="R445" i="1"/>
  <c r="P446" i="1"/>
  <c r="Q446" i="1"/>
  <c r="R446" i="1"/>
  <c r="P447" i="1"/>
  <c r="Q447" i="1"/>
  <c r="R447" i="1"/>
  <c r="P448" i="1"/>
  <c r="Q448" i="1"/>
  <c r="R448" i="1"/>
  <c r="P449" i="1"/>
  <c r="Q449" i="1"/>
  <c r="R449" i="1"/>
  <c r="P450" i="1"/>
  <c r="Q450" i="1"/>
  <c r="R450" i="1"/>
  <c r="P451" i="1"/>
  <c r="Q451" i="1"/>
  <c r="R451" i="1"/>
  <c r="P452" i="1"/>
  <c r="Q452" i="1"/>
  <c r="R452" i="1"/>
  <c r="P453" i="1"/>
  <c r="Q453" i="1"/>
  <c r="R453" i="1"/>
  <c r="P454" i="1"/>
  <c r="Q454" i="1"/>
  <c r="R454" i="1"/>
  <c r="P455" i="1"/>
  <c r="Q455" i="1"/>
  <c r="R455" i="1"/>
  <c r="P456" i="1"/>
  <c r="Q456" i="1"/>
  <c r="R456" i="1"/>
  <c r="P457" i="1"/>
  <c r="Q457" i="1"/>
  <c r="R457" i="1"/>
  <c r="P458" i="1"/>
  <c r="Q458" i="1"/>
  <c r="R458" i="1"/>
  <c r="P459" i="1"/>
  <c r="Q459" i="1"/>
  <c r="R459" i="1"/>
  <c r="P460" i="1"/>
  <c r="Q460" i="1"/>
  <c r="R460" i="1"/>
  <c r="P461" i="1"/>
  <c r="Q461" i="1"/>
  <c r="R461" i="1"/>
  <c r="P462" i="1"/>
  <c r="Q462" i="1"/>
  <c r="R462" i="1"/>
  <c r="P463" i="1"/>
  <c r="Q463" i="1"/>
  <c r="R463" i="1"/>
  <c r="P464" i="1"/>
  <c r="Q464" i="1"/>
  <c r="R464" i="1"/>
  <c r="P465" i="1"/>
  <c r="Q465" i="1"/>
  <c r="R465" i="1"/>
  <c r="P466" i="1"/>
  <c r="Q466" i="1"/>
  <c r="R466" i="1"/>
  <c r="P467" i="1"/>
  <c r="Q467" i="1"/>
  <c r="R467" i="1"/>
  <c r="P468" i="1"/>
  <c r="Q468" i="1"/>
  <c r="R468" i="1"/>
  <c r="P469" i="1"/>
  <c r="Q469" i="1"/>
  <c r="R469" i="1"/>
  <c r="P470" i="1"/>
  <c r="Q470" i="1"/>
  <c r="R470" i="1"/>
  <c r="P471" i="1"/>
  <c r="Q471" i="1"/>
  <c r="R471" i="1"/>
  <c r="P472" i="1"/>
  <c r="Q472" i="1"/>
  <c r="R472" i="1"/>
  <c r="P473" i="1"/>
  <c r="Q473" i="1"/>
  <c r="R473" i="1"/>
  <c r="P474" i="1"/>
  <c r="Q474" i="1"/>
  <c r="R474" i="1"/>
  <c r="P475" i="1"/>
  <c r="Q475" i="1"/>
  <c r="R475" i="1"/>
  <c r="P476" i="1"/>
  <c r="Q476" i="1"/>
  <c r="R476" i="1"/>
  <c r="P477" i="1"/>
  <c r="Q477" i="1"/>
  <c r="R477" i="1"/>
  <c r="P478" i="1"/>
  <c r="Q478" i="1"/>
  <c r="R478" i="1"/>
  <c r="P479" i="1"/>
  <c r="Q479" i="1"/>
  <c r="R479" i="1"/>
  <c r="P480" i="1"/>
  <c r="Q480" i="1"/>
  <c r="R480" i="1"/>
  <c r="P481" i="1"/>
  <c r="Q481" i="1"/>
  <c r="R481" i="1"/>
  <c r="P482" i="1"/>
  <c r="Q482" i="1"/>
  <c r="R482" i="1"/>
  <c r="P483" i="1"/>
  <c r="Q483" i="1"/>
  <c r="R483" i="1"/>
  <c r="P484" i="1"/>
  <c r="Q484" i="1"/>
  <c r="R484" i="1"/>
  <c r="P485" i="1"/>
  <c r="Q485" i="1"/>
  <c r="R485" i="1"/>
  <c r="P486" i="1"/>
  <c r="Q486" i="1"/>
  <c r="R486" i="1"/>
  <c r="P487" i="1"/>
  <c r="Q487" i="1"/>
  <c r="R487" i="1"/>
  <c r="P488" i="1"/>
  <c r="Q488" i="1"/>
  <c r="R488" i="1"/>
  <c r="P489" i="1"/>
  <c r="Q489" i="1"/>
  <c r="R489" i="1"/>
  <c r="P490" i="1"/>
  <c r="Q490" i="1"/>
  <c r="R490" i="1"/>
  <c r="P491" i="1"/>
  <c r="Q491" i="1"/>
  <c r="R491" i="1"/>
  <c r="P492" i="1"/>
  <c r="Q492" i="1"/>
  <c r="R492" i="1"/>
  <c r="P493" i="1"/>
  <c r="Q493" i="1"/>
  <c r="R493" i="1"/>
  <c r="P494" i="1"/>
  <c r="Q494" i="1"/>
  <c r="R494" i="1"/>
  <c r="P495" i="1"/>
  <c r="Q495" i="1"/>
  <c r="R495" i="1"/>
  <c r="P496" i="1"/>
  <c r="Q496" i="1"/>
  <c r="R496" i="1"/>
  <c r="P497" i="1"/>
  <c r="Q497" i="1"/>
  <c r="R497" i="1"/>
  <c r="P498" i="1"/>
  <c r="Q498" i="1"/>
  <c r="R498" i="1"/>
  <c r="P499" i="1"/>
  <c r="Q499" i="1"/>
  <c r="R499" i="1"/>
  <c r="P500" i="1"/>
  <c r="Q500" i="1"/>
  <c r="R500" i="1"/>
  <c r="P501" i="1"/>
  <c r="Q501" i="1"/>
  <c r="R501" i="1"/>
  <c r="P502" i="1"/>
  <c r="Q502" i="1"/>
  <c r="R502" i="1"/>
  <c r="P503" i="1"/>
  <c r="Q503" i="1"/>
  <c r="R503" i="1"/>
  <c r="P504" i="1"/>
  <c r="Q504" i="1"/>
  <c r="R504" i="1"/>
  <c r="P505" i="1"/>
  <c r="Q505" i="1"/>
  <c r="R505" i="1"/>
  <c r="P506" i="1"/>
  <c r="Q506" i="1"/>
  <c r="R506" i="1"/>
  <c r="P507" i="1"/>
  <c r="Q507" i="1"/>
  <c r="R507" i="1"/>
  <c r="P508" i="1"/>
  <c r="Q508" i="1"/>
  <c r="R508" i="1"/>
  <c r="P509" i="1"/>
  <c r="Q509" i="1"/>
  <c r="R509" i="1"/>
  <c r="P510" i="1"/>
  <c r="Q510" i="1"/>
  <c r="R510" i="1"/>
  <c r="P511" i="1"/>
  <c r="Q511" i="1"/>
  <c r="R511" i="1"/>
  <c r="P512" i="1"/>
  <c r="Q512" i="1"/>
  <c r="R512" i="1"/>
  <c r="P513" i="1"/>
  <c r="Q513" i="1"/>
  <c r="R513" i="1"/>
  <c r="P514" i="1"/>
  <c r="Q514" i="1"/>
  <c r="R514" i="1"/>
  <c r="P515" i="1"/>
  <c r="Q515" i="1"/>
  <c r="R515" i="1"/>
  <c r="P516" i="1"/>
  <c r="Q516" i="1"/>
  <c r="R516" i="1"/>
  <c r="P517" i="1"/>
  <c r="Q517" i="1"/>
  <c r="R517" i="1"/>
  <c r="P518" i="1"/>
  <c r="Q518" i="1"/>
  <c r="R518" i="1"/>
  <c r="P519" i="1"/>
  <c r="Q519" i="1"/>
  <c r="R519" i="1"/>
  <c r="P520" i="1"/>
  <c r="Q520" i="1"/>
  <c r="R520" i="1"/>
  <c r="P521" i="1"/>
  <c r="Q521" i="1"/>
  <c r="R521" i="1"/>
  <c r="P522" i="1"/>
  <c r="Q522" i="1"/>
  <c r="R522" i="1"/>
  <c r="P523" i="1"/>
  <c r="Q523" i="1"/>
  <c r="R523" i="1"/>
  <c r="P524" i="1"/>
  <c r="Q524" i="1"/>
  <c r="R524" i="1"/>
  <c r="P525" i="1"/>
  <c r="Q525" i="1"/>
  <c r="R525" i="1"/>
  <c r="P526" i="1"/>
  <c r="Q526" i="1"/>
  <c r="R526" i="1"/>
  <c r="P527" i="1"/>
  <c r="Q527" i="1"/>
  <c r="R527" i="1"/>
  <c r="P528" i="1"/>
  <c r="Q528" i="1"/>
  <c r="R528" i="1"/>
  <c r="P529" i="1"/>
  <c r="Q529" i="1"/>
  <c r="R529" i="1"/>
  <c r="P530" i="1"/>
  <c r="Q530" i="1"/>
  <c r="R530" i="1"/>
  <c r="P531" i="1"/>
  <c r="Q531" i="1"/>
  <c r="R531" i="1"/>
  <c r="P532" i="1"/>
  <c r="Q532" i="1"/>
  <c r="R532" i="1"/>
  <c r="P533" i="1"/>
  <c r="Q533" i="1"/>
  <c r="R533" i="1"/>
  <c r="P534" i="1"/>
  <c r="Q534" i="1"/>
  <c r="R534" i="1"/>
  <c r="P535" i="1"/>
  <c r="Q535" i="1"/>
  <c r="R535" i="1"/>
  <c r="P536" i="1"/>
  <c r="Q536" i="1"/>
  <c r="R536" i="1"/>
  <c r="P537" i="1"/>
  <c r="Q537" i="1"/>
  <c r="R537" i="1"/>
  <c r="P538" i="1"/>
  <c r="Q538" i="1"/>
  <c r="R538" i="1"/>
  <c r="P539" i="1"/>
  <c r="Q539" i="1"/>
  <c r="R539" i="1"/>
  <c r="P540" i="1"/>
  <c r="Q540" i="1"/>
  <c r="R540" i="1"/>
  <c r="P541" i="1"/>
  <c r="Q541" i="1"/>
  <c r="R541" i="1"/>
  <c r="P542" i="1"/>
  <c r="Q542" i="1"/>
  <c r="R542" i="1"/>
  <c r="P543" i="1"/>
  <c r="Q543" i="1"/>
  <c r="R543" i="1"/>
  <c r="P544" i="1"/>
  <c r="Q544" i="1"/>
  <c r="R544" i="1"/>
  <c r="P545" i="1"/>
  <c r="Q545" i="1"/>
  <c r="R545" i="1"/>
  <c r="P546" i="1"/>
  <c r="Q546" i="1"/>
  <c r="R546" i="1"/>
  <c r="P547" i="1"/>
  <c r="Q547" i="1"/>
  <c r="R547" i="1"/>
  <c r="P548" i="1"/>
  <c r="Q548" i="1"/>
  <c r="R548" i="1"/>
  <c r="P549" i="1"/>
  <c r="Q549" i="1"/>
  <c r="R549" i="1"/>
  <c r="P550" i="1"/>
  <c r="Q550" i="1"/>
  <c r="R550" i="1"/>
  <c r="P551" i="1"/>
  <c r="Q551" i="1"/>
  <c r="R551" i="1"/>
  <c r="P552" i="1"/>
  <c r="Q552" i="1"/>
  <c r="R552" i="1"/>
  <c r="P553" i="1"/>
  <c r="Q553" i="1"/>
  <c r="R553" i="1"/>
  <c r="P554" i="1"/>
  <c r="Q554" i="1"/>
  <c r="R554" i="1"/>
  <c r="P555" i="1"/>
  <c r="Q555" i="1"/>
  <c r="R555" i="1"/>
  <c r="P556" i="1"/>
  <c r="Q556" i="1"/>
  <c r="R556" i="1"/>
  <c r="P557" i="1"/>
  <c r="Q557" i="1"/>
  <c r="R557" i="1"/>
  <c r="P558" i="1"/>
  <c r="Q558" i="1"/>
  <c r="R558" i="1"/>
  <c r="P559" i="1"/>
  <c r="Q559" i="1"/>
  <c r="R559" i="1"/>
  <c r="P560" i="1"/>
  <c r="Q560" i="1"/>
  <c r="R560" i="1"/>
  <c r="P561" i="1"/>
  <c r="Q561" i="1"/>
  <c r="R561" i="1"/>
  <c r="P562" i="1"/>
  <c r="Q562" i="1"/>
  <c r="R562" i="1"/>
  <c r="P563" i="1"/>
  <c r="Q563" i="1"/>
  <c r="R563" i="1"/>
  <c r="P564" i="1"/>
  <c r="Q564" i="1"/>
  <c r="R564" i="1"/>
  <c r="P565" i="1"/>
  <c r="Q565" i="1"/>
  <c r="R565" i="1"/>
  <c r="P566" i="1"/>
  <c r="Q566" i="1"/>
  <c r="R566" i="1"/>
  <c r="P567" i="1"/>
  <c r="Q567" i="1"/>
  <c r="R567" i="1"/>
  <c r="P568" i="1"/>
  <c r="Q568" i="1"/>
  <c r="R568" i="1"/>
  <c r="P569" i="1"/>
  <c r="Q569" i="1"/>
  <c r="R569" i="1"/>
  <c r="P570" i="1"/>
  <c r="Q570" i="1"/>
  <c r="R570" i="1"/>
  <c r="P571" i="1"/>
  <c r="Q571" i="1"/>
  <c r="R571" i="1"/>
  <c r="P572" i="1"/>
  <c r="Q572" i="1"/>
  <c r="R572" i="1"/>
  <c r="P573" i="1"/>
  <c r="Q573" i="1"/>
  <c r="R573" i="1"/>
  <c r="P574" i="1"/>
  <c r="Q574" i="1"/>
  <c r="R574" i="1"/>
  <c r="P575" i="1"/>
  <c r="Q575" i="1"/>
  <c r="R575" i="1"/>
  <c r="P576" i="1"/>
  <c r="Q576" i="1"/>
  <c r="R576" i="1"/>
  <c r="P577" i="1"/>
  <c r="Q577" i="1"/>
  <c r="R577" i="1"/>
  <c r="P578" i="1"/>
  <c r="Q578" i="1"/>
  <c r="R578" i="1"/>
  <c r="P579" i="1"/>
  <c r="Q579" i="1"/>
  <c r="R579" i="1"/>
  <c r="P580" i="1"/>
  <c r="Q580" i="1"/>
  <c r="R580" i="1"/>
  <c r="P581" i="1"/>
  <c r="Q581" i="1"/>
  <c r="R581" i="1"/>
  <c r="P582" i="1"/>
  <c r="Q582" i="1"/>
  <c r="R582" i="1"/>
  <c r="P583" i="1"/>
  <c r="Q583" i="1"/>
  <c r="R583" i="1"/>
  <c r="P584" i="1"/>
  <c r="Q584" i="1"/>
  <c r="R584" i="1"/>
  <c r="P585" i="1"/>
  <c r="Q585" i="1"/>
  <c r="R585" i="1"/>
  <c r="P586" i="1"/>
  <c r="Q586" i="1"/>
  <c r="R586" i="1"/>
  <c r="P587" i="1"/>
  <c r="Q587" i="1"/>
  <c r="R587" i="1"/>
  <c r="P588" i="1"/>
  <c r="Q588" i="1"/>
  <c r="R588" i="1"/>
  <c r="P589" i="1"/>
  <c r="Q589" i="1"/>
  <c r="R589" i="1"/>
  <c r="P590" i="1"/>
  <c r="Q590" i="1"/>
  <c r="R590" i="1"/>
  <c r="P591" i="1"/>
  <c r="Q591" i="1"/>
  <c r="R591" i="1"/>
  <c r="P592" i="1"/>
  <c r="Q592" i="1"/>
  <c r="R592" i="1"/>
  <c r="P593" i="1"/>
  <c r="Q593" i="1"/>
  <c r="R593" i="1"/>
  <c r="P594" i="1"/>
  <c r="Q594" i="1"/>
  <c r="R594" i="1"/>
  <c r="P595" i="1"/>
  <c r="Q595" i="1"/>
  <c r="R595" i="1"/>
  <c r="P596" i="1"/>
  <c r="Q596" i="1"/>
  <c r="R596" i="1"/>
  <c r="P597" i="1"/>
  <c r="Q597" i="1"/>
  <c r="R597" i="1"/>
  <c r="P598" i="1"/>
  <c r="Q598" i="1"/>
  <c r="R598" i="1"/>
  <c r="P599" i="1"/>
  <c r="Q599" i="1"/>
  <c r="R599" i="1"/>
  <c r="P600" i="1"/>
  <c r="Q600" i="1"/>
  <c r="R600" i="1"/>
  <c r="P601" i="1"/>
  <c r="Q601" i="1"/>
  <c r="R601" i="1"/>
  <c r="P602" i="1"/>
  <c r="Q602" i="1"/>
  <c r="R602" i="1"/>
  <c r="P603" i="1"/>
  <c r="Q603" i="1"/>
  <c r="R603" i="1"/>
  <c r="P604" i="1"/>
  <c r="Q604" i="1"/>
  <c r="R604" i="1"/>
  <c r="P605" i="1"/>
  <c r="Q605" i="1"/>
  <c r="R605" i="1"/>
  <c r="P606" i="1"/>
  <c r="Q606" i="1"/>
  <c r="R606" i="1"/>
  <c r="P607" i="1"/>
  <c r="Q607" i="1"/>
  <c r="R607" i="1"/>
  <c r="P608" i="1"/>
  <c r="Q608" i="1"/>
  <c r="R608" i="1"/>
  <c r="P609" i="1"/>
  <c r="Q609" i="1"/>
  <c r="R609" i="1"/>
  <c r="P610" i="1"/>
  <c r="Q610" i="1"/>
  <c r="R610" i="1"/>
  <c r="P611" i="1"/>
  <c r="Q611" i="1"/>
  <c r="R611" i="1"/>
  <c r="P612" i="1"/>
  <c r="Q612" i="1"/>
  <c r="R612" i="1"/>
  <c r="P613" i="1"/>
  <c r="Q613" i="1"/>
  <c r="R613" i="1"/>
  <c r="P614" i="1"/>
  <c r="Q614" i="1"/>
  <c r="R614" i="1"/>
  <c r="P615" i="1"/>
  <c r="Q615" i="1"/>
  <c r="R615" i="1"/>
  <c r="P616" i="1"/>
  <c r="Q616" i="1"/>
  <c r="R616" i="1"/>
  <c r="P617" i="1"/>
  <c r="Q617" i="1"/>
  <c r="R617" i="1"/>
  <c r="P618" i="1"/>
  <c r="Q618" i="1"/>
  <c r="R618" i="1"/>
  <c r="P619" i="1"/>
  <c r="Q619" i="1"/>
  <c r="R619" i="1"/>
  <c r="P620" i="1"/>
  <c r="Q620" i="1"/>
  <c r="R620" i="1"/>
  <c r="P621" i="1"/>
  <c r="Q621" i="1"/>
  <c r="R621" i="1"/>
  <c r="P622" i="1"/>
  <c r="Q622" i="1"/>
  <c r="R622" i="1"/>
  <c r="P623" i="1"/>
  <c r="Q623" i="1"/>
  <c r="R623" i="1"/>
  <c r="P624" i="1"/>
  <c r="Q624" i="1"/>
  <c r="R624" i="1"/>
  <c r="P625" i="1"/>
  <c r="Q625" i="1"/>
  <c r="R625" i="1"/>
  <c r="P626" i="1"/>
  <c r="Q626" i="1"/>
  <c r="R626" i="1"/>
  <c r="P627" i="1"/>
  <c r="Q627" i="1"/>
  <c r="R627" i="1"/>
  <c r="P628" i="1"/>
  <c r="Q628" i="1"/>
  <c r="R628" i="1"/>
  <c r="P629" i="1"/>
  <c r="Q629" i="1"/>
  <c r="R629" i="1"/>
  <c r="P630" i="1"/>
  <c r="Q630" i="1"/>
  <c r="R630" i="1"/>
  <c r="P631" i="1"/>
  <c r="Q631" i="1"/>
  <c r="R631" i="1"/>
  <c r="P632" i="1"/>
  <c r="Q632" i="1"/>
  <c r="R632" i="1"/>
  <c r="P633" i="1"/>
  <c r="Q633" i="1"/>
  <c r="R633" i="1"/>
  <c r="P634" i="1"/>
  <c r="Q634" i="1"/>
  <c r="R634" i="1"/>
  <c r="P635" i="1"/>
  <c r="Q635" i="1"/>
  <c r="R635" i="1"/>
  <c r="P636" i="1"/>
  <c r="Q636" i="1"/>
  <c r="R636" i="1"/>
  <c r="P637" i="1"/>
  <c r="Q637" i="1"/>
  <c r="R637" i="1"/>
  <c r="P638" i="1"/>
  <c r="Q638" i="1"/>
  <c r="R638" i="1"/>
  <c r="P639" i="1"/>
  <c r="Q639" i="1"/>
  <c r="R639" i="1"/>
  <c r="P640" i="1"/>
  <c r="Q640" i="1"/>
  <c r="R640" i="1"/>
  <c r="P641" i="1"/>
  <c r="Q641" i="1"/>
  <c r="R641" i="1"/>
  <c r="P642" i="1"/>
  <c r="Q642" i="1"/>
  <c r="R642" i="1"/>
  <c r="P643" i="1"/>
  <c r="Q643" i="1"/>
  <c r="R643" i="1"/>
  <c r="P644" i="1"/>
  <c r="Q644" i="1"/>
  <c r="R644" i="1"/>
  <c r="P645" i="1"/>
  <c r="Q645" i="1"/>
  <c r="R645" i="1"/>
  <c r="P646" i="1"/>
  <c r="Q646" i="1"/>
  <c r="R646" i="1"/>
  <c r="P647" i="1"/>
  <c r="Q647" i="1"/>
  <c r="R647" i="1"/>
  <c r="P648" i="1"/>
  <c r="Q648" i="1"/>
  <c r="R648" i="1"/>
  <c r="P649" i="1"/>
  <c r="Q649" i="1"/>
  <c r="R649" i="1"/>
  <c r="P650" i="1"/>
  <c r="Q650" i="1"/>
  <c r="R650" i="1"/>
  <c r="P651" i="1"/>
  <c r="Q651" i="1"/>
  <c r="R651" i="1"/>
  <c r="P652" i="1"/>
  <c r="Q652" i="1"/>
  <c r="R652" i="1"/>
  <c r="P653" i="1"/>
  <c r="Q653" i="1"/>
  <c r="R653" i="1"/>
  <c r="P654" i="1"/>
  <c r="Q654" i="1"/>
  <c r="R654" i="1"/>
  <c r="P655" i="1"/>
  <c r="Q655" i="1"/>
  <c r="R655" i="1"/>
  <c r="P656" i="1"/>
  <c r="Q656" i="1"/>
  <c r="R656" i="1"/>
  <c r="P657" i="1"/>
  <c r="Q657" i="1"/>
  <c r="R657" i="1"/>
  <c r="P658" i="1"/>
  <c r="Q658" i="1"/>
  <c r="R658" i="1"/>
  <c r="P659" i="1"/>
  <c r="Q659" i="1"/>
  <c r="R659" i="1"/>
  <c r="P660" i="1"/>
  <c r="Q660" i="1"/>
  <c r="R660" i="1"/>
  <c r="P661" i="1"/>
  <c r="Q661" i="1"/>
  <c r="R661" i="1"/>
  <c r="P662" i="1"/>
  <c r="Q662" i="1"/>
  <c r="R662" i="1"/>
  <c r="P663" i="1"/>
  <c r="Q663" i="1"/>
  <c r="R663" i="1"/>
  <c r="P664" i="1"/>
  <c r="Q664" i="1"/>
  <c r="R664" i="1"/>
  <c r="P665" i="1"/>
  <c r="Q665" i="1"/>
  <c r="R665" i="1"/>
  <c r="P666" i="1"/>
  <c r="Q666" i="1"/>
  <c r="R666" i="1"/>
  <c r="P667" i="1"/>
  <c r="Q667" i="1"/>
  <c r="R667" i="1"/>
  <c r="P668" i="1"/>
  <c r="Q668" i="1"/>
  <c r="R668" i="1"/>
  <c r="P669" i="1"/>
  <c r="Q669" i="1"/>
  <c r="R669" i="1"/>
  <c r="P670" i="1"/>
  <c r="Q670" i="1"/>
  <c r="R670" i="1"/>
  <c r="P671" i="1"/>
  <c r="Q671" i="1"/>
  <c r="R671" i="1"/>
  <c r="P672" i="1"/>
  <c r="Q672" i="1"/>
  <c r="R672" i="1"/>
  <c r="P673" i="1"/>
  <c r="Q673" i="1"/>
  <c r="R673" i="1"/>
  <c r="P674" i="1"/>
  <c r="Q674" i="1"/>
  <c r="R674" i="1"/>
  <c r="P675" i="1"/>
  <c r="Q675" i="1"/>
  <c r="R675" i="1"/>
  <c r="P676" i="1"/>
  <c r="Q676" i="1"/>
  <c r="R676" i="1"/>
  <c r="P677" i="1"/>
  <c r="Q677" i="1"/>
  <c r="R677" i="1"/>
  <c r="P678" i="1"/>
  <c r="Q678" i="1"/>
  <c r="R678" i="1"/>
  <c r="P679" i="1"/>
  <c r="Q679" i="1"/>
  <c r="R679" i="1"/>
  <c r="P680" i="1"/>
  <c r="Q680" i="1"/>
  <c r="R680" i="1"/>
  <c r="P681" i="1"/>
  <c r="Q681" i="1"/>
  <c r="R681" i="1"/>
  <c r="P682" i="1"/>
  <c r="Q682" i="1"/>
  <c r="R682" i="1"/>
  <c r="P683" i="1"/>
  <c r="Q683" i="1"/>
  <c r="R683" i="1"/>
  <c r="P684" i="1"/>
  <c r="Q684" i="1"/>
  <c r="R684" i="1"/>
  <c r="P685" i="1"/>
  <c r="Q685" i="1"/>
  <c r="R685" i="1"/>
  <c r="P686" i="1"/>
  <c r="Q686" i="1"/>
  <c r="R686" i="1"/>
  <c r="P687" i="1"/>
  <c r="Q687" i="1"/>
  <c r="R687" i="1"/>
  <c r="P688" i="1"/>
  <c r="Q688" i="1"/>
  <c r="R688" i="1"/>
  <c r="P689" i="1"/>
  <c r="Q689" i="1"/>
  <c r="R689" i="1"/>
  <c r="P690" i="1"/>
  <c r="Q690" i="1"/>
  <c r="R690" i="1"/>
  <c r="P691" i="1"/>
  <c r="Q691" i="1"/>
  <c r="R691" i="1"/>
  <c r="P692" i="1"/>
  <c r="Q692" i="1"/>
  <c r="R692" i="1"/>
  <c r="P693" i="1"/>
  <c r="Q693" i="1"/>
  <c r="R693" i="1"/>
  <c r="P694" i="1"/>
  <c r="Q694" i="1"/>
  <c r="R694" i="1"/>
  <c r="P695" i="1"/>
  <c r="Q695" i="1"/>
  <c r="R695" i="1"/>
  <c r="P696" i="1"/>
  <c r="Q696" i="1"/>
  <c r="R696" i="1"/>
  <c r="P697" i="1"/>
  <c r="Q697" i="1"/>
  <c r="R697" i="1"/>
  <c r="P698" i="1"/>
  <c r="Q698" i="1"/>
  <c r="R698" i="1"/>
  <c r="P699" i="1"/>
  <c r="Q699" i="1"/>
  <c r="R699" i="1"/>
  <c r="P700" i="1"/>
  <c r="Q700" i="1"/>
  <c r="R700" i="1"/>
  <c r="P701" i="1"/>
  <c r="Q701" i="1"/>
  <c r="R701" i="1"/>
  <c r="P702" i="1"/>
  <c r="Q702" i="1"/>
  <c r="R702" i="1"/>
  <c r="P703" i="1"/>
  <c r="Q703" i="1"/>
  <c r="R703" i="1"/>
  <c r="P704" i="1"/>
  <c r="Q704" i="1"/>
  <c r="R704" i="1"/>
  <c r="P705" i="1"/>
  <c r="Q705" i="1"/>
  <c r="R705" i="1"/>
  <c r="P706" i="1"/>
  <c r="Q706" i="1"/>
  <c r="R706" i="1"/>
  <c r="P707" i="1"/>
  <c r="Q707" i="1"/>
  <c r="R707" i="1"/>
  <c r="P708" i="1"/>
  <c r="Q708" i="1"/>
  <c r="R708" i="1"/>
  <c r="P709" i="1"/>
  <c r="Q709" i="1"/>
  <c r="R709" i="1"/>
  <c r="P710" i="1"/>
  <c r="Q710" i="1"/>
  <c r="R710" i="1"/>
  <c r="P711" i="1"/>
  <c r="Q711" i="1"/>
  <c r="R711" i="1"/>
  <c r="P712" i="1"/>
  <c r="Q712" i="1"/>
  <c r="R712" i="1"/>
  <c r="P713" i="1"/>
  <c r="Q713" i="1"/>
  <c r="R713" i="1"/>
  <c r="P714" i="1"/>
  <c r="Q714" i="1"/>
  <c r="R714" i="1"/>
  <c r="P715" i="1"/>
  <c r="Q715" i="1"/>
  <c r="R715" i="1"/>
  <c r="P716" i="1"/>
  <c r="Q716" i="1"/>
  <c r="R716" i="1"/>
  <c r="P717" i="1"/>
  <c r="Q717" i="1"/>
  <c r="R717" i="1"/>
  <c r="P718" i="1"/>
  <c r="Q718" i="1"/>
  <c r="R718" i="1"/>
  <c r="P719" i="1"/>
  <c r="Q719" i="1"/>
  <c r="R719" i="1"/>
  <c r="P720" i="1"/>
  <c r="Q720" i="1"/>
  <c r="R720" i="1"/>
  <c r="P721" i="1"/>
  <c r="Q721" i="1"/>
  <c r="R721" i="1"/>
  <c r="P722" i="1"/>
  <c r="Q722" i="1"/>
  <c r="R722" i="1"/>
  <c r="P723" i="1"/>
  <c r="Q723" i="1"/>
  <c r="R723" i="1"/>
  <c r="P724" i="1"/>
  <c r="Q724" i="1"/>
  <c r="R724" i="1"/>
  <c r="P725" i="1"/>
  <c r="Q725" i="1"/>
  <c r="R725" i="1"/>
  <c r="P726" i="1"/>
  <c r="Q726" i="1"/>
  <c r="R726" i="1"/>
  <c r="P727" i="1"/>
  <c r="Q727" i="1"/>
  <c r="R727" i="1"/>
  <c r="P728" i="1"/>
  <c r="Q728" i="1"/>
  <c r="R728" i="1"/>
  <c r="P729" i="1"/>
  <c r="Q729" i="1"/>
  <c r="R729" i="1"/>
  <c r="P730" i="1"/>
  <c r="Q730" i="1"/>
  <c r="R730" i="1"/>
  <c r="P731" i="1"/>
  <c r="Q731" i="1"/>
  <c r="R731" i="1"/>
  <c r="P732" i="1"/>
  <c r="Q732" i="1"/>
  <c r="R732" i="1"/>
  <c r="P733" i="1"/>
  <c r="Q733" i="1"/>
  <c r="R733" i="1"/>
  <c r="P734" i="1"/>
  <c r="Q734" i="1"/>
  <c r="R734" i="1"/>
  <c r="P735" i="1"/>
  <c r="Q735" i="1"/>
  <c r="R735" i="1"/>
  <c r="P736" i="1"/>
  <c r="Q736" i="1"/>
  <c r="R736" i="1"/>
  <c r="P737" i="1"/>
  <c r="Q737" i="1"/>
  <c r="R737" i="1"/>
  <c r="P738" i="1"/>
  <c r="Q738" i="1"/>
  <c r="R738" i="1"/>
  <c r="P739" i="1"/>
  <c r="Q739" i="1"/>
  <c r="R739" i="1"/>
  <c r="P740" i="1"/>
  <c r="Q740" i="1"/>
  <c r="R740" i="1"/>
  <c r="P741" i="1"/>
  <c r="Q741" i="1"/>
  <c r="R741" i="1"/>
  <c r="P742" i="1"/>
  <c r="Q742" i="1"/>
  <c r="R742" i="1"/>
  <c r="P743" i="1"/>
  <c r="Q743" i="1"/>
  <c r="R743" i="1"/>
  <c r="P744" i="1"/>
  <c r="Q744" i="1"/>
  <c r="R744" i="1"/>
  <c r="P745" i="1"/>
  <c r="Q745" i="1"/>
  <c r="R745" i="1"/>
  <c r="P746" i="1"/>
  <c r="Q746" i="1"/>
  <c r="R746" i="1"/>
  <c r="P747" i="1"/>
  <c r="Q747" i="1"/>
  <c r="R747" i="1"/>
  <c r="P748" i="1"/>
  <c r="Q748" i="1"/>
  <c r="R748" i="1"/>
  <c r="P749" i="1"/>
  <c r="Q749" i="1"/>
  <c r="R749" i="1"/>
  <c r="P750" i="1"/>
  <c r="Q750" i="1"/>
  <c r="R750" i="1"/>
  <c r="P751" i="1"/>
  <c r="Q751" i="1"/>
  <c r="R751" i="1"/>
  <c r="P752" i="1"/>
  <c r="Q752" i="1"/>
  <c r="R752" i="1"/>
  <c r="P753" i="1"/>
  <c r="Q753" i="1"/>
  <c r="R753" i="1"/>
  <c r="P754" i="1"/>
  <c r="Q754" i="1"/>
  <c r="R754" i="1"/>
  <c r="P755" i="1"/>
  <c r="Q755" i="1"/>
  <c r="R755" i="1"/>
  <c r="P756" i="1"/>
  <c r="Q756" i="1"/>
  <c r="R756" i="1"/>
  <c r="P757" i="1"/>
  <c r="Q757" i="1"/>
  <c r="R757" i="1"/>
  <c r="P758" i="1"/>
  <c r="Q758" i="1"/>
  <c r="R758" i="1"/>
  <c r="P759" i="1"/>
  <c r="Q759" i="1"/>
  <c r="R759" i="1"/>
  <c r="P760" i="1"/>
  <c r="Q760" i="1"/>
  <c r="R760" i="1"/>
  <c r="P761" i="1"/>
  <c r="Q761" i="1"/>
  <c r="R761" i="1"/>
  <c r="P762" i="1"/>
  <c r="Q762" i="1"/>
  <c r="R762" i="1"/>
  <c r="P763" i="1"/>
  <c r="Q763" i="1"/>
  <c r="R763" i="1"/>
  <c r="P764" i="1"/>
  <c r="Q764" i="1"/>
  <c r="R764" i="1"/>
  <c r="P765" i="1"/>
  <c r="Q765" i="1"/>
  <c r="R765" i="1"/>
  <c r="P766" i="1"/>
  <c r="Q766" i="1"/>
  <c r="R766" i="1"/>
  <c r="P767" i="1"/>
  <c r="Q767" i="1"/>
  <c r="R767" i="1"/>
  <c r="P768" i="1"/>
  <c r="Q768" i="1"/>
  <c r="R768" i="1"/>
  <c r="P769" i="1"/>
  <c r="Q769" i="1"/>
  <c r="R769" i="1"/>
  <c r="P770" i="1"/>
  <c r="Q770" i="1"/>
  <c r="R770" i="1"/>
  <c r="P771" i="1"/>
  <c r="Q771" i="1"/>
  <c r="R771" i="1"/>
  <c r="P772" i="1"/>
  <c r="Q772" i="1"/>
  <c r="R772" i="1"/>
  <c r="P773" i="1"/>
  <c r="Q773" i="1"/>
  <c r="R773" i="1"/>
  <c r="P774" i="1"/>
  <c r="Q774" i="1"/>
  <c r="R774" i="1"/>
  <c r="P775" i="1"/>
  <c r="Q775" i="1"/>
  <c r="R775" i="1"/>
  <c r="P776" i="1"/>
  <c r="Q776" i="1"/>
  <c r="R776" i="1"/>
  <c r="P777" i="1"/>
  <c r="Q777" i="1"/>
  <c r="R777" i="1"/>
  <c r="P778" i="1"/>
  <c r="Q778" i="1"/>
  <c r="R778" i="1"/>
  <c r="P779" i="1"/>
  <c r="Q779" i="1"/>
  <c r="R779" i="1"/>
  <c r="P780" i="1"/>
  <c r="Q780" i="1"/>
  <c r="R780" i="1"/>
  <c r="P781" i="1"/>
  <c r="Q781" i="1"/>
  <c r="R781" i="1"/>
  <c r="P782" i="1"/>
  <c r="Q782" i="1"/>
  <c r="R782" i="1"/>
  <c r="P783" i="1"/>
  <c r="Q783" i="1"/>
  <c r="R783" i="1"/>
  <c r="P784" i="1"/>
  <c r="Q784" i="1"/>
  <c r="R784" i="1"/>
  <c r="P785" i="1"/>
  <c r="Q785" i="1"/>
  <c r="R785" i="1"/>
  <c r="P786" i="1"/>
  <c r="Q786" i="1"/>
  <c r="R786" i="1"/>
  <c r="P787" i="1"/>
  <c r="Q787" i="1"/>
  <c r="R787" i="1"/>
  <c r="P788" i="1"/>
  <c r="Q788" i="1"/>
  <c r="R788" i="1"/>
  <c r="P789" i="1"/>
  <c r="Q789" i="1"/>
  <c r="R789" i="1"/>
  <c r="P790" i="1"/>
  <c r="Q790" i="1"/>
  <c r="R790" i="1"/>
  <c r="P791" i="1"/>
  <c r="Q791" i="1"/>
  <c r="R791" i="1"/>
  <c r="P792" i="1"/>
  <c r="Q792" i="1"/>
  <c r="R792" i="1"/>
  <c r="P793" i="1"/>
  <c r="Q793" i="1"/>
  <c r="R793" i="1"/>
  <c r="P794" i="1"/>
  <c r="Q794" i="1"/>
  <c r="R794" i="1"/>
  <c r="P795" i="1"/>
  <c r="Q795" i="1"/>
  <c r="R795" i="1"/>
  <c r="P796" i="1"/>
  <c r="Q796" i="1"/>
  <c r="R796" i="1"/>
  <c r="P797" i="1"/>
  <c r="Q797" i="1"/>
  <c r="R797" i="1"/>
  <c r="P798" i="1"/>
  <c r="Q798" i="1"/>
  <c r="R798" i="1"/>
  <c r="P799" i="1"/>
  <c r="Q799" i="1"/>
  <c r="R799" i="1"/>
  <c r="P800" i="1"/>
  <c r="Q800" i="1"/>
  <c r="R800" i="1"/>
  <c r="P801" i="1"/>
  <c r="Q801" i="1"/>
  <c r="R801" i="1"/>
  <c r="P802" i="1"/>
  <c r="Q802" i="1"/>
  <c r="R802" i="1"/>
  <c r="P803" i="1"/>
  <c r="Q803" i="1"/>
  <c r="R803" i="1"/>
  <c r="P804" i="1"/>
  <c r="Q804" i="1"/>
  <c r="R804" i="1"/>
  <c r="P805" i="1"/>
  <c r="Q805" i="1"/>
  <c r="R805" i="1"/>
  <c r="P806" i="1"/>
  <c r="Q806" i="1"/>
  <c r="R806" i="1"/>
  <c r="P807" i="1"/>
  <c r="Q807" i="1"/>
  <c r="R807" i="1"/>
  <c r="P808" i="1"/>
  <c r="Q808" i="1"/>
  <c r="R808" i="1"/>
  <c r="P809" i="1"/>
  <c r="Q809" i="1"/>
  <c r="R809" i="1"/>
  <c r="P810" i="1"/>
  <c r="Q810" i="1"/>
  <c r="R810" i="1"/>
  <c r="P811" i="1"/>
  <c r="Q811" i="1"/>
  <c r="R811" i="1"/>
  <c r="P812" i="1"/>
  <c r="Q812" i="1"/>
  <c r="R812" i="1"/>
  <c r="P813" i="1"/>
  <c r="Q813" i="1"/>
  <c r="R813" i="1"/>
  <c r="P814" i="1"/>
  <c r="Q814" i="1"/>
  <c r="R814" i="1"/>
  <c r="P815" i="1"/>
  <c r="Q815" i="1"/>
  <c r="R815" i="1"/>
  <c r="P816" i="1"/>
  <c r="Q816" i="1"/>
  <c r="R816" i="1"/>
  <c r="P817" i="1"/>
  <c r="Q817" i="1"/>
  <c r="R817" i="1"/>
  <c r="P818" i="1"/>
  <c r="Q818" i="1"/>
  <c r="R818" i="1"/>
  <c r="P819" i="1"/>
  <c r="Q819" i="1"/>
  <c r="R819" i="1"/>
  <c r="P820" i="1"/>
  <c r="Q820" i="1"/>
  <c r="R820" i="1"/>
  <c r="P821" i="1"/>
  <c r="Q821" i="1"/>
  <c r="R821" i="1"/>
  <c r="P822" i="1"/>
  <c r="Q822" i="1"/>
  <c r="R822" i="1"/>
  <c r="P823" i="1"/>
  <c r="Q823" i="1"/>
  <c r="R823" i="1"/>
  <c r="P824" i="1"/>
  <c r="Q824" i="1"/>
  <c r="R824" i="1"/>
  <c r="P825" i="1"/>
  <c r="Q825" i="1"/>
  <c r="R825" i="1"/>
  <c r="P826" i="1"/>
  <c r="Q826" i="1"/>
  <c r="R826" i="1"/>
  <c r="P827" i="1"/>
  <c r="Q827" i="1"/>
  <c r="R827" i="1"/>
  <c r="P828" i="1"/>
  <c r="Q828" i="1"/>
  <c r="R828" i="1"/>
  <c r="P829" i="1"/>
  <c r="Q829" i="1"/>
  <c r="R829" i="1"/>
  <c r="P830" i="1"/>
  <c r="Q830" i="1"/>
  <c r="R830" i="1"/>
  <c r="P831" i="1"/>
  <c r="Q831" i="1"/>
  <c r="R831" i="1"/>
  <c r="P832" i="1"/>
  <c r="Q832" i="1"/>
  <c r="R832" i="1"/>
  <c r="P833" i="1"/>
  <c r="Q833" i="1"/>
  <c r="R833" i="1"/>
  <c r="P834" i="1"/>
  <c r="Q834" i="1"/>
  <c r="R834" i="1"/>
  <c r="P835" i="1"/>
  <c r="Q835" i="1"/>
  <c r="R835" i="1"/>
  <c r="P836" i="1"/>
  <c r="Q836" i="1"/>
  <c r="R836" i="1"/>
  <c r="P837" i="1"/>
  <c r="Q837" i="1"/>
  <c r="R837" i="1"/>
  <c r="P838" i="1"/>
  <c r="Q838" i="1"/>
  <c r="R838" i="1"/>
  <c r="P839" i="1"/>
  <c r="Q839" i="1"/>
  <c r="R839" i="1"/>
  <c r="P840" i="1"/>
  <c r="Q840" i="1"/>
  <c r="R840" i="1"/>
  <c r="P841" i="1"/>
  <c r="Q841" i="1"/>
  <c r="R841" i="1"/>
  <c r="P842" i="1"/>
  <c r="Q842" i="1"/>
  <c r="R842" i="1"/>
  <c r="P843" i="1"/>
  <c r="Q843" i="1"/>
  <c r="R843" i="1"/>
  <c r="P844" i="1"/>
  <c r="Q844" i="1"/>
  <c r="R844" i="1"/>
  <c r="P845" i="1"/>
  <c r="Q845" i="1"/>
  <c r="R845" i="1"/>
  <c r="P846" i="1"/>
  <c r="Q846" i="1"/>
  <c r="R846" i="1"/>
  <c r="P847" i="1"/>
  <c r="Q847" i="1"/>
  <c r="R847" i="1"/>
  <c r="P848" i="1"/>
  <c r="Q848" i="1"/>
  <c r="R848" i="1"/>
  <c r="P849" i="1"/>
  <c r="Q849" i="1"/>
  <c r="R849" i="1"/>
  <c r="P850" i="1"/>
  <c r="Q850" i="1"/>
  <c r="R850" i="1"/>
  <c r="P851" i="1"/>
  <c r="Q851" i="1"/>
  <c r="R851" i="1"/>
  <c r="P852" i="1"/>
  <c r="Q852" i="1"/>
  <c r="R852" i="1"/>
  <c r="P853" i="1"/>
  <c r="Q853" i="1"/>
  <c r="R853" i="1"/>
  <c r="P854" i="1"/>
  <c r="Q854" i="1"/>
  <c r="R854" i="1"/>
  <c r="P855" i="1"/>
  <c r="Q855" i="1"/>
  <c r="R855" i="1"/>
  <c r="P856" i="1"/>
  <c r="Q856" i="1"/>
  <c r="R856" i="1"/>
  <c r="P857" i="1"/>
  <c r="Q857" i="1"/>
  <c r="R857" i="1"/>
  <c r="P858" i="1"/>
  <c r="Q858" i="1"/>
  <c r="R858" i="1"/>
  <c r="P859" i="1"/>
  <c r="Q859" i="1"/>
  <c r="R859" i="1"/>
  <c r="P860" i="1"/>
  <c r="Q860" i="1"/>
  <c r="R860" i="1"/>
  <c r="P861" i="1"/>
  <c r="Q861" i="1"/>
  <c r="R861" i="1"/>
  <c r="P862" i="1"/>
  <c r="Q862" i="1"/>
  <c r="R862" i="1"/>
  <c r="P863" i="1"/>
  <c r="Q863" i="1"/>
  <c r="R863" i="1"/>
  <c r="P864" i="1"/>
  <c r="Q864" i="1"/>
  <c r="R864" i="1"/>
  <c r="P865" i="1"/>
  <c r="Q865" i="1"/>
  <c r="R865" i="1"/>
  <c r="P866" i="1"/>
  <c r="Q866" i="1"/>
  <c r="R866" i="1"/>
  <c r="P867" i="1"/>
  <c r="Q867" i="1"/>
  <c r="R867" i="1"/>
  <c r="P868" i="1"/>
  <c r="Q868" i="1"/>
  <c r="R868" i="1"/>
  <c r="P869" i="1"/>
  <c r="Q869" i="1"/>
  <c r="R869" i="1"/>
  <c r="P870" i="1"/>
  <c r="Q870" i="1"/>
  <c r="R870" i="1"/>
  <c r="P871" i="1"/>
  <c r="Q871" i="1"/>
  <c r="R871" i="1"/>
  <c r="P872" i="1"/>
  <c r="Q872" i="1"/>
  <c r="R872" i="1"/>
  <c r="P873" i="1"/>
  <c r="Q873" i="1"/>
  <c r="R873" i="1"/>
  <c r="P874" i="1"/>
  <c r="Q874" i="1"/>
  <c r="R874" i="1"/>
  <c r="P875" i="1"/>
  <c r="Q875" i="1"/>
  <c r="R875" i="1"/>
  <c r="P876" i="1"/>
  <c r="Q876" i="1"/>
  <c r="R876" i="1"/>
  <c r="P877" i="1"/>
  <c r="Q877" i="1"/>
  <c r="R877" i="1"/>
  <c r="P878" i="1"/>
  <c r="Q878" i="1"/>
  <c r="R878" i="1"/>
  <c r="P879" i="1"/>
  <c r="Q879" i="1"/>
  <c r="R879" i="1"/>
  <c r="P880" i="1"/>
  <c r="Q880" i="1"/>
  <c r="R880" i="1"/>
  <c r="P881" i="1"/>
  <c r="Q881" i="1"/>
  <c r="R881" i="1"/>
  <c r="P882" i="1"/>
  <c r="Q882" i="1"/>
  <c r="R882" i="1"/>
  <c r="P883" i="1"/>
  <c r="Q883" i="1"/>
  <c r="R883" i="1"/>
  <c r="P884" i="1"/>
  <c r="Q884" i="1"/>
  <c r="R884" i="1"/>
  <c r="P885" i="1"/>
  <c r="Q885" i="1"/>
  <c r="R885" i="1"/>
  <c r="P886" i="1"/>
  <c r="Q886" i="1"/>
  <c r="R886" i="1"/>
  <c r="P887" i="1"/>
  <c r="Q887" i="1"/>
  <c r="R887" i="1"/>
  <c r="P888" i="1"/>
  <c r="Q888" i="1"/>
  <c r="R888" i="1"/>
  <c r="P889" i="1"/>
  <c r="Q889" i="1"/>
  <c r="R889" i="1"/>
  <c r="P890" i="1"/>
  <c r="Q890" i="1"/>
  <c r="R890" i="1"/>
  <c r="P891" i="1"/>
  <c r="Q891" i="1"/>
  <c r="R891" i="1"/>
  <c r="P892" i="1"/>
  <c r="Q892" i="1"/>
  <c r="R892" i="1"/>
  <c r="P893" i="1"/>
  <c r="Q893" i="1"/>
  <c r="R893" i="1"/>
  <c r="P894" i="1"/>
  <c r="Q894" i="1"/>
  <c r="R894" i="1"/>
  <c r="P895" i="1"/>
  <c r="Q895" i="1"/>
  <c r="R895" i="1"/>
  <c r="P896" i="1"/>
  <c r="Q896" i="1"/>
  <c r="R896" i="1"/>
  <c r="P897" i="1"/>
  <c r="Q897" i="1"/>
  <c r="R897" i="1"/>
  <c r="P898" i="1"/>
  <c r="Q898" i="1"/>
  <c r="R898" i="1"/>
  <c r="P899" i="1"/>
  <c r="Q899" i="1"/>
  <c r="R899" i="1"/>
  <c r="P900" i="1"/>
  <c r="Q900" i="1"/>
  <c r="R900" i="1"/>
  <c r="P901" i="1"/>
  <c r="Q901" i="1"/>
  <c r="R901" i="1"/>
  <c r="P902" i="1"/>
  <c r="Q902" i="1"/>
  <c r="R902" i="1"/>
  <c r="P903" i="1"/>
  <c r="Q903" i="1"/>
  <c r="R903" i="1"/>
  <c r="P904" i="1"/>
  <c r="Q904" i="1"/>
  <c r="R904" i="1"/>
  <c r="P905" i="1"/>
  <c r="Q905" i="1"/>
  <c r="R905" i="1"/>
  <c r="P906" i="1"/>
  <c r="Q906" i="1"/>
  <c r="R906" i="1"/>
  <c r="P907" i="1"/>
  <c r="Q907" i="1"/>
  <c r="R907" i="1"/>
  <c r="P908" i="1"/>
  <c r="Q908" i="1"/>
  <c r="R908" i="1"/>
  <c r="P909" i="1"/>
  <c r="Q909" i="1"/>
  <c r="R909" i="1"/>
  <c r="P910" i="1"/>
  <c r="Q910" i="1"/>
  <c r="R910" i="1"/>
  <c r="P911" i="1"/>
  <c r="Q911" i="1"/>
  <c r="R911" i="1"/>
  <c r="P912" i="1"/>
  <c r="Q912" i="1"/>
  <c r="R912" i="1"/>
  <c r="P913" i="1"/>
  <c r="Q913" i="1"/>
  <c r="R913" i="1"/>
  <c r="P914" i="1"/>
  <c r="Q914" i="1"/>
  <c r="R914" i="1"/>
  <c r="P915" i="1"/>
  <c r="Q915" i="1"/>
  <c r="R915" i="1"/>
  <c r="P916" i="1"/>
  <c r="Q916" i="1"/>
  <c r="R916" i="1"/>
  <c r="P917" i="1"/>
  <c r="Q917" i="1"/>
  <c r="R917" i="1"/>
  <c r="P918" i="1"/>
  <c r="Q918" i="1"/>
  <c r="R918" i="1"/>
  <c r="P919" i="1"/>
  <c r="Q919" i="1"/>
  <c r="R919" i="1"/>
  <c r="P920" i="1"/>
  <c r="Q920" i="1"/>
  <c r="R920" i="1"/>
  <c r="P921" i="1"/>
  <c r="Q921" i="1"/>
  <c r="R921" i="1"/>
  <c r="P922" i="1"/>
  <c r="Q922" i="1"/>
  <c r="R922" i="1"/>
  <c r="P923" i="1"/>
  <c r="Q923" i="1"/>
  <c r="R923" i="1"/>
  <c r="P924" i="1"/>
  <c r="Q924" i="1"/>
  <c r="R924" i="1"/>
  <c r="P925" i="1"/>
  <c r="Q925" i="1"/>
  <c r="R925" i="1"/>
  <c r="P926" i="1"/>
  <c r="Q926" i="1"/>
  <c r="R926" i="1"/>
  <c r="P927" i="1"/>
  <c r="Q927" i="1"/>
  <c r="R927" i="1"/>
  <c r="P928" i="1"/>
  <c r="Q928" i="1"/>
  <c r="R928" i="1"/>
  <c r="P929" i="1"/>
  <c r="Q929" i="1"/>
  <c r="R929" i="1"/>
  <c r="P930" i="1"/>
  <c r="Q930" i="1"/>
  <c r="R930" i="1"/>
  <c r="P931" i="1"/>
  <c r="Q931" i="1"/>
  <c r="R931" i="1"/>
  <c r="P932" i="1"/>
  <c r="Q932" i="1"/>
  <c r="R932" i="1"/>
  <c r="P933" i="1"/>
  <c r="Q933" i="1"/>
  <c r="R933" i="1"/>
  <c r="P934" i="1"/>
  <c r="Q934" i="1"/>
  <c r="R934" i="1"/>
  <c r="P935" i="1"/>
  <c r="Q935" i="1"/>
  <c r="R935" i="1"/>
  <c r="P936" i="1"/>
  <c r="Q936" i="1"/>
  <c r="R936" i="1"/>
  <c r="P937" i="1"/>
  <c r="Q937" i="1"/>
  <c r="R937" i="1"/>
  <c r="P938" i="1"/>
  <c r="Q938" i="1"/>
  <c r="R938" i="1"/>
  <c r="P939" i="1"/>
  <c r="Q939" i="1"/>
  <c r="R939" i="1"/>
  <c r="P940" i="1"/>
  <c r="Q940" i="1"/>
  <c r="R940" i="1"/>
  <c r="P941" i="1"/>
  <c r="Q941" i="1"/>
  <c r="R941" i="1"/>
  <c r="P942" i="1"/>
  <c r="Q942" i="1"/>
  <c r="R942" i="1"/>
  <c r="P943" i="1"/>
  <c r="Q943" i="1"/>
  <c r="R943" i="1"/>
  <c r="P944" i="1"/>
  <c r="Q944" i="1"/>
  <c r="R944" i="1"/>
  <c r="P945" i="1"/>
  <c r="Q945" i="1"/>
  <c r="R945" i="1"/>
  <c r="P946" i="1"/>
  <c r="Q946" i="1"/>
  <c r="R946" i="1"/>
  <c r="P947" i="1"/>
  <c r="Q947" i="1"/>
  <c r="R947" i="1"/>
  <c r="P948" i="1"/>
  <c r="Q948" i="1"/>
  <c r="R948" i="1"/>
  <c r="P949" i="1"/>
  <c r="Q949" i="1"/>
  <c r="R949" i="1"/>
  <c r="P950" i="1"/>
  <c r="Q950" i="1"/>
  <c r="R950" i="1"/>
  <c r="P951" i="1"/>
  <c r="Q951" i="1"/>
  <c r="R951" i="1"/>
  <c r="P952" i="1"/>
  <c r="Q952" i="1"/>
  <c r="R952" i="1"/>
  <c r="P953" i="1"/>
  <c r="Q953" i="1"/>
  <c r="R953" i="1"/>
  <c r="P954" i="1"/>
  <c r="Q954" i="1"/>
  <c r="R954" i="1"/>
  <c r="P955" i="1"/>
  <c r="Q955" i="1"/>
  <c r="R955" i="1"/>
  <c r="P956" i="1"/>
  <c r="Q956" i="1"/>
  <c r="R956" i="1"/>
  <c r="P957" i="1"/>
  <c r="Q957" i="1"/>
  <c r="R957" i="1"/>
  <c r="P958" i="1"/>
  <c r="Q958" i="1"/>
  <c r="R958" i="1"/>
  <c r="P959" i="1"/>
  <c r="Q959" i="1"/>
  <c r="R959" i="1"/>
  <c r="P960" i="1"/>
  <c r="Q960" i="1"/>
  <c r="R960" i="1"/>
  <c r="P961" i="1"/>
  <c r="Q961" i="1"/>
  <c r="R961" i="1"/>
  <c r="P962" i="1"/>
  <c r="Q962" i="1"/>
  <c r="R962" i="1"/>
  <c r="P963" i="1"/>
  <c r="Q963" i="1"/>
  <c r="R963" i="1"/>
  <c r="P964" i="1"/>
  <c r="Q964" i="1"/>
  <c r="R964" i="1"/>
  <c r="P965" i="1"/>
  <c r="Q965" i="1"/>
  <c r="R965" i="1"/>
  <c r="P966" i="1"/>
  <c r="Q966" i="1"/>
  <c r="R966" i="1"/>
  <c r="P967" i="1"/>
  <c r="Q967" i="1"/>
  <c r="R967" i="1"/>
  <c r="P968" i="1"/>
  <c r="Q968" i="1"/>
  <c r="R968" i="1"/>
  <c r="P969" i="1"/>
  <c r="Q969" i="1"/>
  <c r="R969" i="1"/>
  <c r="P970" i="1"/>
  <c r="Q970" i="1"/>
  <c r="R970" i="1"/>
  <c r="P971" i="1"/>
  <c r="Q971" i="1"/>
  <c r="R971" i="1"/>
  <c r="P972" i="1"/>
  <c r="Q972" i="1"/>
  <c r="R972" i="1"/>
  <c r="P973" i="1"/>
  <c r="Q973" i="1"/>
  <c r="R973" i="1"/>
  <c r="P974" i="1"/>
  <c r="Q974" i="1"/>
  <c r="R974" i="1"/>
  <c r="P975" i="1"/>
  <c r="Q975" i="1"/>
  <c r="R975" i="1"/>
  <c r="P976" i="1"/>
  <c r="Q976" i="1"/>
  <c r="R976" i="1"/>
  <c r="P977" i="1"/>
  <c r="Q977" i="1"/>
  <c r="R977" i="1"/>
  <c r="P978" i="1"/>
  <c r="Q978" i="1"/>
  <c r="R978" i="1"/>
  <c r="P979" i="1"/>
  <c r="Q979" i="1"/>
  <c r="R979" i="1"/>
  <c r="P980" i="1"/>
  <c r="Q980" i="1"/>
  <c r="R980" i="1"/>
  <c r="P981" i="1"/>
  <c r="Q981" i="1"/>
  <c r="R981" i="1"/>
  <c r="P982" i="1"/>
  <c r="Q982" i="1"/>
  <c r="R982" i="1"/>
  <c r="P983" i="1"/>
  <c r="Q983" i="1"/>
  <c r="R983" i="1"/>
  <c r="P984" i="1"/>
  <c r="Q984" i="1"/>
  <c r="R984" i="1"/>
  <c r="P985" i="1"/>
  <c r="Q985" i="1"/>
  <c r="R985" i="1"/>
  <c r="P986" i="1"/>
  <c r="Q986" i="1"/>
  <c r="R986" i="1"/>
  <c r="P987" i="1"/>
  <c r="Q987" i="1"/>
  <c r="R987" i="1"/>
  <c r="P988" i="1"/>
  <c r="Q988" i="1"/>
  <c r="R988" i="1"/>
  <c r="P989" i="1"/>
  <c r="Q989" i="1"/>
  <c r="R989" i="1"/>
  <c r="P990" i="1"/>
  <c r="Q990" i="1"/>
  <c r="R990" i="1"/>
  <c r="P991" i="1"/>
  <c r="Q991" i="1"/>
  <c r="R991" i="1"/>
  <c r="P992" i="1"/>
  <c r="Q992" i="1"/>
  <c r="R992" i="1"/>
  <c r="P993" i="1"/>
  <c r="Q993" i="1"/>
  <c r="R993" i="1"/>
  <c r="P994" i="1"/>
  <c r="Q994" i="1"/>
  <c r="R994" i="1"/>
  <c r="P995" i="1"/>
  <c r="Q995" i="1"/>
  <c r="R995" i="1"/>
  <c r="P996" i="1"/>
  <c r="Q996" i="1"/>
  <c r="R996" i="1"/>
  <c r="P997" i="1"/>
  <c r="Q997" i="1"/>
  <c r="R997" i="1"/>
  <c r="P998" i="1"/>
  <c r="Q998" i="1"/>
  <c r="R998" i="1"/>
  <c r="P999" i="1"/>
  <c r="Q999" i="1"/>
  <c r="R999" i="1"/>
  <c r="P1000" i="1"/>
  <c r="Q1000" i="1"/>
  <c r="R1000" i="1"/>
  <c r="P1001" i="1"/>
  <c r="Q1001" i="1"/>
  <c r="R1001" i="1"/>
  <c r="P1002" i="1"/>
  <c r="Q1002" i="1"/>
  <c r="R1002" i="1"/>
  <c r="P1003" i="1"/>
  <c r="Q1003" i="1"/>
  <c r="R1003" i="1"/>
  <c r="P1004" i="1"/>
  <c r="Q1004" i="1"/>
  <c r="R1004" i="1"/>
  <c r="P1005" i="1"/>
  <c r="Q1005" i="1"/>
  <c r="R1005" i="1"/>
  <c r="P1006" i="1"/>
  <c r="Q1006" i="1"/>
  <c r="R1006" i="1"/>
  <c r="P1007" i="1"/>
  <c r="Q1007" i="1"/>
  <c r="R1007" i="1"/>
  <c r="P1008" i="1"/>
  <c r="Q1008" i="1"/>
  <c r="R1008" i="1"/>
  <c r="P1009" i="1"/>
  <c r="Q1009" i="1"/>
  <c r="R1009" i="1"/>
  <c r="P1010" i="1"/>
  <c r="Q1010" i="1"/>
  <c r="R1010" i="1"/>
  <c r="P1011" i="1"/>
  <c r="Q1011" i="1"/>
  <c r="R1011" i="1"/>
  <c r="P1012" i="1"/>
  <c r="Q1012" i="1"/>
  <c r="R1012" i="1"/>
  <c r="P1013" i="1"/>
  <c r="Q1013" i="1"/>
  <c r="R1013" i="1"/>
  <c r="P1014" i="1"/>
  <c r="Q1014" i="1"/>
  <c r="R1014" i="1"/>
  <c r="P1015" i="1"/>
  <c r="Q1015" i="1"/>
  <c r="R1015" i="1"/>
  <c r="P1016" i="1"/>
  <c r="Q1016" i="1"/>
  <c r="R1016" i="1"/>
  <c r="P1017" i="1"/>
  <c r="Q1017" i="1"/>
  <c r="R1017" i="1"/>
  <c r="P1018" i="1"/>
  <c r="Q1018" i="1"/>
  <c r="R1018" i="1"/>
  <c r="P1019" i="1"/>
  <c r="Q1019" i="1"/>
  <c r="R1019" i="1"/>
  <c r="P1020" i="1"/>
  <c r="Q1020" i="1"/>
  <c r="R1020" i="1"/>
  <c r="P1021" i="1"/>
  <c r="Q1021" i="1"/>
  <c r="R1021" i="1"/>
  <c r="P1022" i="1"/>
  <c r="Q1022" i="1"/>
  <c r="R1022" i="1"/>
  <c r="P1023" i="1"/>
  <c r="Q1023" i="1"/>
  <c r="R1023" i="1"/>
  <c r="P1024" i="1"/>
  <c r="Q1024" i="1"/>
  <c r="R1024" i="1"/>
  <c r="P1025" i="1"/>
  <c r="Q1025" i="1"/>
  <c r="R1025" i="1"/>
  <c r="P1026" i="1"/>
  <c r="Q1026" i="1"/>
  <c r="R1026" i="1"/>
  <c r="P1027" i="1"/>
  <c r="Q1027" i="1"/>
  <c r="R1027" i="1"/>
  <c r="P1028" i="1"/>
  <c r="Q1028" i="1"/>
  <c r="R1028" i="1"/>
  <c r="P1029" i="1"/>
  <c r="Q1029" i="1"/>
  <c r="R1029" i="1"/>
  <c r="P1030" i="1"/>
  <c r="Q1030" i="1"/>
  <c r="R1030" i="1"/>
  <c r="P1031" i="1"/>
  <c r="Q1031" i="1"/>
  <c r="R1031" i="1"/>
  <c r="P1032" i="1"/>
  <c r="Q1032" i="1"/>
  <c r="R1032" i="1"/>
  <c r="P1033" i="1"/>
  <c r="Q1033" i="1"/>
  <c r="R1033" i="1"/>
  <c r="P1034" i="1"/>
  <c r="Q1034" i="1"/>
  <c r="R1034" i="1"/>
  <c r="P1035" i="1"/>
  <c r="Q1035" i="1"/>
  <c r="R1035" i="1"/>
  <c r="P1036" i="1"/>
  <c r="Q1036" i="1"/>
  <c r="R1036" i="1"/>
  <c r="P1037" i="1"/>
  <c r="Q1037" i="1"/>
  <c r="R1037" i="1"/>
  <c r="P1038" i="1"/>
  <c r="Q1038" i="1"/>
  <c r="R1038" i="1"/>
  <c r="P1039" i="1"/>
  <c r="Q1039" i="1"/>
  <c r="R1039" i="1"/>
  <c r="P1040" i="1"/>
  <c r="Q1040" i="1"/>
  <c r="R1040" i="1"/>
  <c r="P1041" i="1"/>
  <c r="Q1041" i="1"/>
  <c r="R1041" i="1"/>
  <c r="P1042" i="1"/>
  <c r="Q1042" i="1"/>
  <c r="R1042" i="1"/>
  <c r="P1043" i="1"/>
  <c r="Q1043" i="1"/>
  <c r="R1043" i="1"/>
  <c r="P1044" i="1"/>
  <c r="Q1044" i="1"/>
  <c r="R1044" i="1"/>
  <c r="P1045" i="1"/>
  <c r="Q1045" i="1"/>
  <c r="R1045" i="1"/>
  <c r="P1046" i="1"/>
  <c r="Q1046" i="1"/>
  <c r="R1046" i="1"/>
  <c r="P1047" i="1"/>
  <c r="Q1047" i="1"/>
  <c r="R1047" i="1"/>
  <c r="P1048" i="1"/>
  <c r="Q1048" i="1"/>
  <c r="R1048" i="1"/>
  <c r="P1049" i="1"/>
  <c r="Q1049" i="1"/>
  <c r="R1049" i="1"/>
  <c r="P1050" i="1"/>
  <c r="Q1050" i="1"/>
  <c r="R1050" i="1"/>
  <c r="P1051" i="1"/>
  <c r="Q1051" i="1"/>
  <c r="R1051" i="1"/>
  <c r="P1052" i="1"/>
  <c r="Q1052" i="1"/>
  <c r="R1052" i="1"/>
  <c r="P1053" i="1"/>
  <c r="Q1053" i="1"/>
  <c r="R1053" i="1"/>
  <c r="P1054" i="1"/>
  <c r="Q1054" i="1"/>
  <c r="R1054" i="1"/>
  <c r="P1055" i="1"/>
  <c r="Q1055" i="1"/>
  <c r="R1055" i="1"/>
  <c r="P1056" i="1"/>
  <c r="Q1056" i="1"/>
  <c r="R1056" i="1"/>
  <c r="P1057" i="1"/>
  <c r="Q1057" i="1"/>
  <c r="R1057" i="1"/>
  <c r="P1058" i="1"/>
  <c r="Q1058" i="1"/>
  <c r="R1058" i="1"/>
  <c r="P1059" i="1"/>
  <c r="Q1059" i="1"/>
  <c r="R1059" i="1"/>
  <c r="P1060" i="1"/>
  <c r="Q1060" i="1"/>
  <c r="R1060" i="1"/>
  <c r="P1061" i="1"/>
  <c r="Q1061" i="1"/>
  <c r="R1061" i="1"/>
  <c r="P1062" i="1"/>
  <c r="Q1062" i="1"/>
  <c r="R1062" i="1"/>
  <c r="P1063" i="1"/>
  <c r="Q1063" i="1"/>
  <c r="R1063" i="1"/>
  <c r="P1064" i="1"/>
  <c r="Q1064" i="1"/>
  <c r="R1064" i="1"/>
  <c r="P1065" i="1"/>
  <c r="Q1065" i="1"/>
  <c r="R1065" i="1"/>
  <c r="P1066" i="1"/>
  <c r="Q1066" i="1"/>
  <c r="R1066" i="1"/>
  <c r="P1067" i="1"/>
  <c r="Q1067" i="1"/>
  <c r="R1067" i="1"/>
  <c r="P1068" i="1"/>
  <c r="Q1068" i="1"/>
  <c r="R1068" i="1"/>
  <c r="P1069" i="1"/>
  <c r="Q1069" i="1"/>
  <c r="R1069" i="1"/>
  <c r="P1070" i="1"/>
  <c r="Q1070" i="1"/>
  <c r="R1070" i="1"/>
  <c r="P1071" i="1"/>
  <c r="Q1071" i="1"/>
  <c r="R1071" i="1"/>
  <c r="P1072" i="1"/>
  <c r="Q1072" i="1"/>
  <c r="R1072" i="1"/>
  <c r="P1073" i="1"/>
  <c r="Q1073" i="1"/>
  <c r="R1073" i="1"/>
  <c r="P1074" i="1"/>
  <c r="Q1074" i="1"/>
  <c r="R1074" i="1"/>
  <c r="P1075" i="1"/>
  <c r="Q1075" i="1"/>
  <c r="R1075" i="1"/>
  <c r="P1076" i="1"/>
  <c r="Q1076" i="1"/>
  <c r="R1076" i="1"/>
  <c r="P1077" i="1"/>
  <c r="Q1077" i="1"/>
  <c r="R1077" i="1"/>
  <c r="P1078" i="1"/>
  <c r="Q1078" i="1"/>
  <c r="R1078" i="1"/>
  <c r="P1079" i="1"/>
  <c r="Q1079" i="1"/>
  <c r="R1079" i="1"/>
  <c r="P1080" i="1"/>
  <c r="Q1080" i="1"/>
  <c r="R1080" i="1"/>
  <c r="P1081" i="1"/>
  <c r="Q1081" i="1"/>
  <c r="R1081" i="1"/>
  <c r="P1082" i="1"/>
  <c r="Q1082" i="1"/>
  <c r="R1082" i="1"/>
  <c r="P1083" i="1"/>
  <c r="Q1083" i="1"/>
  <c r="R1083" i="1"/>
  <c r="P1084" i="1"/>
  <c r="Q1084" i="1"/>
  <c r="R1084" i="1"/>
  <c r="P1085" i="1"/>
  <c r="Q1085" i="1"/>
  <c r="R1085" i="1"/>
  <c r="P1086" i="1"/>
  <c r="Q1086" i="1"/>
  <c r="R1086" i="1"/>
  <c r="P1087" i="1"/>
  <c r="Q1087" i="1"/>
  <c r="R1087" i="1"/>
  <c r="P1088" i="1"/>
  <c r="Q1088" i="1"/>
  <c r="R1088" i="1"/>
  <c r="P1089" i="1"/>
  <c r="Q1089" i="1"/>
  <c r="R1089" i="1"/>
  <c r="P1090" i="1"/>
  <c r="Q1090" i="1"/>
  <c r="R1090" i="1"/>
  <c r="P1091" i="1"/>
  <c r="Q1091" i="1"/>
  <c r="R1091" i="1"/>
  <c r="P1092" i="1"/>
  <c r="Q1092" i="1"/>
  <c r="R1092" i="1"/>
  <c r="P1093" i="1"/>
  <c r="Q1093" i="1"/>
  <c r="R1093" i="1"/>
  <c r="P1094" i="1"/>
  <c r="Q1094" i="1"/>
  <c r="R1094" i="1"/>
  <c r="P1095" i="1"/>
  <c r="Q1095" i="1"/>
  <c r="R1095" i="1"/>
  <c r="P1096" i="1"/>
  <c r="Q1096" i="1"/>
  <c r="R1096" i="1"/>
  <c r="P1097" i="1"/>
  <c r="Q1097" i="1"/>
  <c r="R1097" i="1"/>
  <c r="P1098" i="1"/>
  <c r="Q1098" i="1"/>
  <c r="R1098" i="1"/>
  <c r="P1099" i="1"/>
  <c r="Q1099" i="1"/>
  <c r="R1099" i="1"/>
  <c r="P1100" i="1"/>
  <c r="Q1100" i="1"/>
  <c r="R1100" i="1"/>
  <c r="P1101" i="1"/>
  <c r="Q1101" i="1"/>
  <c r="R1101" i="1"/>
  <c r="P1102" i="1"/>
  <c r="Q1102" i="1"/>
  <c r="R1102" i="1"/>
  <c r="P1103" i="1"/>
  <c r="Q1103" i="1"/>
  <c r="R1103" i="1"/>
  <c r="P1104" i="1"/>
  <c r="Q1104" i="1"/>
  <c r="R1104" i="1"/>
  <c r="P1105" i="1"/>
  <c r="Q1105" i="1"/>
  <c r="R1105" i="1"/>
  <c r="P1106" i="1"/>
  <c r="Q1106" i="1"/>
  <c r="R1106" i="1"/>
  <c r="P1107" i="1"/>
  <c r="Q1107" i="1"/>
  <c r="R1107" i="1"/>
  <c r="P1108" i="1"/>
  <c r="Q1108" i="1"/>
  <c r="R1108" i="1"/>
  <c r="P1109" i="1"/>
  <c r="Q1109" i="1"/>
  <c r="R1109" i="1"/>
  <c r="P1110" i="1"/>
  <c r="Q1110" i="1"/>
  <c r="R1110" i="1"/>
  <c r="P1111" i="1"/>
  <c r="Q1111" i="1"/>
  <c r="R1111" i="1"/>
  <c r="P1112" i="1"/>
  <c r="Q1112" i="1"/>
  <c r="R1112" i="1"/>
  <c r="P1113" i="1"/>
  <c r="Q1113" i="1"/>
  <c r="R1113" i="1"/>
  <c r="P1114" i="1"/>
  <c r="Q1114" i="1"/>
  <c r="R1114" i="1"/>
  <c r="P1115" i="1"/>
  <c r="Q1115" i="1"/>
  <c r="R1115" i="1"/>
  <c r="P1116" i="1"/>
  <c r="Q1116" i="1"/>
  <c r="R1116" i="1"/>
  <c r="P1117" i="1"/>
  <c r="Q1117" i="1"/>
  <c r="R1117" i="1"/>
  <c r="P1118" i="1"/>
  <c r="Q1118" i="1"/>
  <c r="R1118" i="1"/>
  <c r="P1119" i="1"/>
  <c r="Q1119" i="1"/>
  <c r="R1119" i="1"/>
  <c r="P1120" i="1"/>
  <c r="Q1120" i="1"/>
  <c r="R1120" i="1"/>
  <c r="P1121" i="1"/>
  <c r="Q1121" i="1"/>
  <c r="R1121" i="1"/>
  <c r="P1122" i="1"/>
  <c r="Q1122" i="1"/>
  <c r="R1122" i="1"/>
  <c r="P1123" i="1"/>
  <c r="Q1123" i="1"/>
  <c r="R1123" i="1"/>
  <c r="P1124" i="1"/>
  <c r="Q1124" i="1"/>
  <c r="R1124" i="1"/>
  <c r="P1125" i="1"/>
  <c r="Q1125" i="1"/>
  <c r="R1125" i="1"/>
  <c r="P1126" i="1"/>
  <c r="Q1126" i="1"/>
  <c r="R1126" i="1"/>
  <c r="P1127" i="1"/>
  <c r="Q1127" i="1"/>
  <c r="R1127" i="1"/>
  <c r="P1128" i="1"/>
  <c r="Q1128" i="1"/>
  <c r="R1128" i="1"/>
  <c r="P1129" i="1"/>
  <c r="Q1129" i="1"/>
  <c r="R1129" i="1"/>
  <c r="P1130" i="1"/>
  <c r="Q1130" i="1"/>
  <c r="R1130" i="1"/>
  <c r="P1131" i="1"/>
  <c r="Q1131" i="1"/>
  <c r="R1131" i="1"/>
  <c r="P1132" i="1"/>
  <c r="Q1132" i="1"/>
  <c r="R1132" i="1"/>
  <c r="P1133" i="1"/>
  <c r="Q1133" i="1"/>
  <c r="R1133" i="1"/>
  <c r="P1134" i="1"/>
  <c r="Q1134" i="1"/>
  <c r="R1134" i="1"/>
  <c r="P1135" i="1"/>
  <c r="Q1135" i="1"/>
  <c r="R1135" i="1"/>
  <c r="P1136" i="1"/>
  <c r="Q1136" i="1"/>
  <c r="R1136" i="1"/>
  <c r="P1137" i="1"/>
  <c r="Q1137" i="1"/>
  <c r="R1137" i="1"/>
  <c r="P1138" i="1"/>
  <c r="Q1138" i="1"/>
  <c r="R1138" i="1"/>
  <c r="P1139" i="1"/>
  <c r="Q1139" i="1"/>
  <c r="R1139" i="1"/>
  <c r="P1140" i="1"/>
  <c r="Q1140" i="1"/>
  <c r="R1140" i="1"/>
  <c r="P1141" i="1"/>
  <c r="Q1141" i="1"/>
  <c r="R1141" i="1"/>
  <c r="P1142" i="1"/>
  <c r="Q1142" i="1"/>
  <c r="R1142" i="1"/>
  <c r="P1143" i="1"/>
  <c r="Q1143" i="1"/>
  <c r="R1143" i="1"/>
  <c r="P1144" i="1"/>
  <c r="Q1144" i="1"/>
  <c r="R1144" i="1"/>
  <c r="P1145" i="1"/>
  <c r="Q1145" i="1"/>
  <c r="R1145" i="1"/>
  <c r="P1146" i="1"/>
  <c r="Q1146" i="1"/>
  <c r="R1146" i="1"/>
  <c r="P1147" i="1"/>
  <c r="Q1147" i="1"/>
  <c r="R1147" i="1"/>
  <c r="P1148" i="1"/>
  <c r="Q1148" i="1"/>
  <c r="R1148" i="1"/>
  <c r="P1149" i="1"/>
  <c r="Q1149" i="1"/>
  <c r="R1149" i="1"/>
  <c r="P1150" i="1"/>
  <c r="Q1150" i="1"/>
  <c r="R1150" i="1"/>
  <c r="P1151" i="1"/>
  <c r="Q1151" i="1"/>
  <c r="R1151" i="1"/>
  <c r="P1152" i="1"/>
  <c r="Q1152" i="1"/>
  <c r="R1152" i="1"/>
  <c r="P1153" i="1"/>
  <c r="Q1153" i="1"/>
  <c r="R1153" i="1"/>
  <c r="P1154" i="1"/>
  <c r="Q1154" i="1"/>
  <c r="R1154" i="1"/>
  <c r="P1155" i="1"/>
  <c r="Q1155" i="1"/>
  <c r="R1155" i="1"/>
  <c r="P1156" i="1"/>
  <c r="Q1156" i="1"/>
  <c r="R1156" i="1"/>
  <c r="P1157" i="1"/>
  <c r="Q1157" i="1"/>
  <c r="R1157" i="1"/>
  <c r="P1158" i="1"/>
  <c r="Q1158" i="1"/>
  <c r="R1158" i="1"/>
  <c r="P1159" i="1"/>
  <c r="Q1159" i="1"/>
  <c r="R1159" i="1"/>
  <c r="P1160" i="1"/>
  <c r="Q1160" i="1"/>
  <c r="R1160" i="1"/>
  <c r="P1161" i="1"/>
  <c r="Q1161" i="1"/>
  <c r="R1161" i="1"/>
  <c r="P1162" i="1"/>
  <c r="Q1162" i="1"/>
  <c r="R1162" i="1"/>
  <c r="P1163" i="1"/>
  <c r="Q1163" i="1"/>
  <c r="R1163" i="1"/>
  <c r="P1164" i="1"/>
  <c r="Q1164" i="1"/>
  <c r="R1164" i="1"/>
  <c r="P1165" i="1"/>
  <c r="Q1165" i="1"/>
  <c r="R1165" i="1"/>
  <c r="P1166" i="1"/>
  <c r="Q1166" i="1"/>
  <c r="R1166" i="1"/>
  <c r="P1167" i="1"/>
  <c r="Q1167" i="1"/>
  <c r="R1167" i="1"/>
  <c r="P1168" i="1"/>
  <c r="Q1168" i="1"/>
  <c r="R1168" i="1"/>
  <c r="P1169" i="1"/>
  <c r="Q1169" i="1"/>
  <c r="R1169" i="1"/>
  <c r="P1170" i="1"/>
  <c r="Q1170" i="1"/>
  <c r="R1170" i="1"/>
  <c r="P1171" i="1"/>
  <c r="Q1171" i="1"/>
  <c r="R1171" i="1"/>
  <c r="P1172" i="1"/>
  <c r="Q1172" i="1"/>
  <c r="R1172" i="1"/>
  <c r="P1173" i="1"/>
  <c r="Q1173" i="1"/>
  <c r="R1173" i="1"/>
  <c r="P1174" i="1"/>
  <c r="Q1174" i="1"/>
  <c r="R1174" i="1"/>
  <c r="P1175" i="1"/>
  <c r="Q1175" i="1"/>
  <c r="R1175" i="1"/>
  <c r="P1176" i="1"/>
  <c r="Q1176" i="1"/>
  <c r="R1176" i="1"/>
  <c r="P1177" i="1"/>
  <c r="Q1177" i="1"/>
  <c r="R1177" i="1"/>
  <c r="P1178" i="1"/>
  <c r="Q1178" i="1"/>
  <c r="R1178" i="1"/>
  <c r="P1179" i="1"/>
  <c r="Q1179" i="1"/>
  <c r="R1179" i="1"/>
  <c r="P1180" i="1"/>
  <c r="Q1180" i="1"/>
  <c r="R1180" i="1"/>
  <c r="P1181" i="1"/>
  <c r="Q1181" i="1"/>
  <c r="R1181" i="1"/>
  <c r="P1182" i="1"/>
  <c r="Q1182" i="1"/>
  <c r="R1182" i="1"/>
  <c r="P1183" i="1"/>
  <c r="Q1183" i="1"/>
  <c r="R1183" i="1"/>
  <c r="P1184" i="1"/>
  <c r="Q1184" i="1"/>
  <c r="R1184" i="1"/>
  <c r="P1185" i="1"/>
  <c r="Q1185" i="1"/>
  <c r="R1185" i="1"/>
  <c r="P1186" i="1"/>
  <c r="Q1186" i="1"/>
  <c r="R1186" i="1"/>
  <c r="P1187" i="1"/>
  <c r="Q1187" i="1"/>
  <c r="R1187" i="1"/>
  <c r="P1188" i="1"/>
  <c r="Q1188" i="1"/>
  <c r="R1188" i="1"/>
  <c r="P1189" i="1"/>
  <c r="Q1189" i="1"/>
  <c r="R1189" i="1"/>
  <c r="P1190" i="1"/>
  <c r="Q1190" i="1"/>
  <c r="R1190" i="1"/>
  <c r="P1191" i="1"/>
  <c r="Q1191" i="1"/>
  <c r="R1191" i="1"/>
  <c r="P1192" i="1"/>
  <c r="Q1192" i="1"/>
  <c r="R1192" i="1"/>
  <c r="P1193" i="1"/>
  <c r="Q1193" i="1"/>
  <c r="R1193" i="1"/>
  <c r="P1194" i="1"/>
  <c r="Q1194" i="1"/>
  <c r="R1194" i="1"/>
  <c r="P1195" i="1"/>
  <c r="Q1195" i="1"/>
  <c r="R1195" i="1"/>
  <c r="P1196" i="1"/>
  <c r="Q1196" i="1"/>
  <c r="R1196" i="1"/>
  <c r="P1197" i="1"/>
  <c r="Q1197" i="1"/>
  <c r="R1197" i="1"/>
  <c r="P1198" i="1"/>
  <c r="Q1198" i="1"/>
  <c r="R1198" i="1"/>
  <c r="P1199" i="1"/>
  <c r="Q1199" i="1"/>
  <c r="R1199" i="1"/>
  <c r="P1200" i="1"/>
  <c r="Q1200" i="1"/>
  <c r="R1200" i="1"/>
  <c r="P1201" i="1"/>
  <c r="Q1201" i="1"/>
  <c r="R1201" i="1"/>
  <c r="P1202" i="1"/>
  <c r="Q1202" i="1"/>
  <c r="R1202" i="1"/>
  <c r="P1203" i="1"/>
  <c r="Q1203" i="1"/>
  <c r="R1203" i="1"/>
  <c r="P1204" i="1"/>
  <c r="Q1204" i="1"/>
  <c r="R1204" i="1"/>
  <c r="P1205" i="1"/>
  <c r="Q1205" i="1"/>
  <c r="R1205" i="1"/>
  <c r="P1206" i="1"/>
  <c r="Q1206" i="1"/>
  <c r="R1206" i="1"/>
  <c r="P1207" i="1"/>
  <c r="Q1207" i="1"/>
  <c r="R1207" i="1"/>
  <c r="P1208" i="1"/>
  <c r="Q1208" i="1"/>
  <c r="R1208" i="1"/>
  <c r="P1209" i="1"/>
  <c r="Q1209" i="1"/>
  <c r="R1209" i="1"/>
  <c r="P1210" i="1"/>
  <c r="Q1210" i="1"/>
  <c r="R1210" i="1"/>
  <c r="P1211" i="1"/>
  <c r="Q1211" i="1"/>
  <c r="R1211" i="1"/>
  <c r="P1212" i="1"/>
  <c r="Q1212" i="1"/>
  <c r="R1212" i="1"/>
  <c r="P1213" i="1"/>
  <c r="Q1213" i="1"/>
  <c r="R1213" i="1"/>
  <c r="P1214" i="1"/>
  <c r="Q1214" i="1"/>
  <c r="R1214" i="1"/>
  <c r="P1215" i="1"/>
  <c r="Q1215" i="1"/>
  <c r="R1215" i="1"/>
  <c r="P1216" i="1"/>
  <c r="Q1216" i="1"/>
  <c r="R1216" i="1"/>
  <c r="P1217" i="1"/>
  <c r="Q1217" i="1"/>
  <c r="R1217" i="1"/>
  <c r="P1218" i="1"/>
  <c r="Q1218" i="1"/>
  <c r="R1218" i="1"/>
  <c r="P1219" i="1"/>
  <c r="Q1219" i="1"/>
  <c r="R1219" i="1"/>
  <c r="P1220" i="1"/>
  <c r="Q1220" i="1"/>
  <c r="R1220" i="1"/>
  <c r="P1221" i="1"/>
  <c r="Q1221" i="1"/>
  <c r="R1221" i="1"/>
  <c r="P1222" i="1"/>
  <c r="Q1222" i="1"/>
  <c r="R1222" i="1"/>
  <c r="P1223" i="1"/>
  <c r="Q1223" i="1"/>
  <c r="R1223" i="1"/>
  <c r="P1224" i="1"/>
  <c r="Q1224" i="1"/>
  <c r="R1224" i="1"/>
  <c r="P1225" i="1"/>
  <c r="Q1225" i="1"/>
  <c r="R1225" i="1"/>
  <c r="P1226" i="1"/>
  <c r="Q1226" i="1"/>
  <c r="R1226" i="1"/>
  <c r="P1227" i="1"/>
  <c r="Q1227" i="1"/>
  <c r="R1227" i="1"/>
  <c r="P1228" i="1"/>
  <c r="Q1228" i="1"/>
  <c r="R1228" i="1"/>
  <c r="P1229" i="1"/>
  <c r="Q1229" i="1"/>
  <c r="R1229" i="1"/>
  <c r="P1230" i="1"/>
  <c r="Q1230" i="1"/>
  <c r="R1230" i="1"/>
  <c r="P1231" i="1"/>
  <c r="Q1231" i="1"/>
  <c r="R1231" i="1"/>
  <c r="P1232" i="1"/>
  <c r="Q1232" i="1"/>
  <c r="R1232" i="1"/>
  <c r="P1233" i="1"/>
  <c r="Q1233" i="1"/>
  <c r="R1233" i="1"/>
  <c r="P1234" i="1"/>
  <c r="Q1234" i="1"/>
  <c r="R1234" i="1"/>
  <c r="P1235" i="1"/>
  <c r="Q1235" i="1"/>
  <c r="R1235" i="1"/>
  <c r="P1236" i="1"/>
  <c r="Q1236" i="1"/>
  <c r="R1236" i="1"/>
  <c r="P1237" i="1"/>
  <c r="Q1237" i="1"/>
  <c r="R1237" i="1"/>
  <c r="P1238" i="1"/>
  <c r="Q1238" i="1"/>
  <c r="R1238" i="1"/>
  <c r="P1239" i="1"/>
  <c r="Q1239" i="1"/>
  <c r="R1239" i="1"/>
  <c r="P1240" i="1"/>
  <c r="Q1240" i="1"/>
  <c r="R1240" i="1"/>
  <c r="P1241" i="1"/>
  <c r="Q1241" i="1"/>
  <c r="R1241" i="1"/>
  <c r="P1242" i="1"/>
  <c r="Q1242" i="1"/>
  <c r="R1242" i="1"/>
  <c r="P1243" i="1"/>
  <c r="Q1243" i="1"/>
  <c r="R1243" i="1"/>
  <c r="P1244" i="1"/>
  <c r="Q1244" i="1"/>
  <c r="R1244" i="1"/>
  <c r="P1245" i="1"/>
  <c r="Q1245" i="1"/>
  <c r="R1245" i="1"/>
  <c r="P1246" i="1"/>
  <c r="Q1246" i="1"/>
  <c r="R1246" i="1"/>
  <c r="P1247" i="1"/>
  <c r="Q1247" i="1"/>
  <c r="R1247" i="1"/>
  <c r="P1248" i="1"/>
  <c r="Q1248" i="1"/>
  <c r="R1248" i="1"/>
  <c r="P1249" i="1"/>
  <c r="Q1249" i="1"/>
  <c r="R1249" i="1"/>
  <c r="P1250" i="1"/>
  <c r="Q1250" i="1"/>
  <c r="R1250" i="1"/>
  <c r="P1251" i="1"/>
  <c r="Q1251" i="1"/>
  <c r="R1251" i="1"/>
  <c r="P1252" i="1"/>
  <c r="Q1252" i="1"/>
  <c r="R1252" i="1"/>
  <c r="P1253" i="1"/>
  <c r="Q1253" i="1"/>
  <c r="R1253" i="1"/>
  <c r="P1254" i="1"/>
  <c r="Q1254" i="1"/>
  <c r="R1254" i="1"/>
  <c r="P1255" i="1"/>
  <c r="Q1255" i="1"/>
  <c r="R1255" i="1"/>
  <c r="P1256" i="1"/>
  <c r="Q1256" i="1"/>
  <c r="R1256" i="1"/>
  <c r="P1257" i="1"/>
  <c r="Q1257" i="1"/>
  <c r="R1257" i="1"/>
  <c r="P1258" i="1"/>
  <c r="Q1258" i="1"/>
  <c r="R1258" i="1"/>
  <c r="P1259" i="1"/>
  <c r="Q1259" i="1"/>
  <c r="R1259" i="1"/>
  <c r="P1260" i="1"/>
  <c r="Q1260" i="1"/>
  <c r="R1260" i="1"/>
  <c r="P1261" i="1"/>
  <c r="Q1261" i="1"/>
  <c r="R1261" i="1"/>
  <c r="P1262" i="1"/>
  <c r="Q1262" i="1"/>
  <c r="R1262" i="1"/>
  <c r="P1263" i="1"/>
  <c r="Q1263" i="1"/>
  <c r="R1263" i="1"/>
  <c r="P1264" i="1"/>
  <c r="Q1264" i="1"/>
  <c r="R1264" i="1"/>
  <c r="P1265" i="1"/>
  <c r="Q1265" i="1"/>
  <c r="R1265" i="1"/>
  <c r="P1266" i="1"/>
  <c r="Q1266" i="1"/>
  <c r="R1266" i="1"/>
  <c r="P1267" i="1"/>
  <c r="Q1267" i="1"/>
  <c r="R1267" i="1"/>
  <c r="P1268" i="1"/>
  <c r="Q1268" i="1"/>
  <c r="R1268" i="1"/>
  <c r="P1269" i="1"/>
  <c r="Q1269" i="1"/>
  <c r="R1269" i="1"/>
  <c r="P1270" i="1"/>
  <c r="Q1270" i="1"/>
  <c r="R1270" i="1"/>
  <c r="P1271" i="1"/>
  <c r="Q1271" i="1"/>
  <c r="R1271" i="1"/>
  <c r="P1272" i="1"/>
  <c r="Q1272" i="1"/>
  <c r="R1272" i="1"/>
  <c r="P1273" i="1"/>
  <c r="Q1273" i="1"/>
  <c r="R1273" i="1"/>
  <c r="P1274" i="1"/>
  <c r="Q1274" i="1"/>
  <c r="R1274" i="1"/>
  <c r="P1275" i="1"/>
  <c r="Q1275" i="1"/>
  <c r="R1275" i="1"/>
  <c r="P1276" i="1"/>
  <c r="Q1276" i="1"/>
  <c r="R1276" i="1"/>
  <c r="P1277" i="1"/>
  <c r="Q1277" i="1"/>
  <c r="R1277" i="1"/>
  <c r="P1278" i="1"/>
  <c r="Q1278" i="1"/>
  <c r="R1278" i="1"/>
  <c r="P1279" i="1"/>
  <c r="Q1279" i="1"/>
  <c r="R1279" i="1"/>
  <c r="P1280" i="1"/>
  <c r="Q1280" i="1"/>
  <c r="R1280" i="1"/>
  <c r="P1281" i="1"/>
  <c r="Q1281" i="1"/>
  <c r="R1281" i="1"/>
  <c r="P1282" i="1"/>
  <c r="Q1282" i="1"/>
  <c r="R1282" i="1"/>
  <c r="P1283" i="1"/>
  <c r="Q1283" i="1"/>
  <c r="R1283" i="1"/>
  <c r="P1284" i="1"/>
  <c r="Q1284" i="1"/>
  <c r="R1284" i="1"/>
  <c r="P1285" i="1"/>
  <c r="Q1285" i="1"/>
  <c r="R1285" i="1"/>
  <c r="P1286" i="1"/>
  <c r="Q1286" i="1"/>
  <c r="R1286" i="1"/>
  <c r="P1287" i="1"/>
  <c r="Q1287" i="1"/>
  <c r="R1287" i="1"/>
  <c r="P1288" i="1"/>
  <c r="Q1288" i="1"/>
  <c r="R1288" i="1"/>
  <c r="P1289" i="1"/>
  <c r="Q1289" i="1"/>
  <c r="R1289" i="1"/>
  <c r="P1290" i="1"/>
  <c r="Q1290" i="1"/>
  <c r="R1290" i="1"/>
  <c r="P1291" i="1"/>
  <c r="Q1291" i="1"/>
  <c r="R1291" i="1"/>
  <c r="P1292" i="1"/>
  <c r="Q1292" i="1"/>
  <c r="R1292" i="1"/>
  <c r="P1293" i="1"/>
  <c r="Q1293" i="1"/>
  <c r="R1293" i="1"/>
  <c r="P1294" i="1"/>
  <c r="Q1294" i="1"/>
  <c r="R1294" i="1"/>
  <c r="P1295" i="1"/>
  <c r="Q1295" i="1"/>
  <c r="R1295" i="1"/>
  <c r="P1296" i="1"/>
  <c r="Q1296" i="1"/>
  <c r="R1296" i="1"/>
  <c r="P1297" i="1"/>
  <c r="Q1297" i="1"/>
  <c r="R1297" i="1"/>
  <c r="P1298" i="1"/>
  <c r="Q1298" i="1"/>
  <c r="R1298" i="1"/>
  <c r="P1299" i="1"/>
  <c r="Q1299" i="1"/>
  <c r="R1299" i="1"/>
  <c r="P1300" i="1"/>
  <c r="Q1300" i="1"/>
  <c r="R1300" i="1"/>
  <c r="P1301" i="1"/>
  <c r="Q1301" i="1"/>
  <c r="R1301" i="1"/>
  <c r="P1302" i="1"/>
  <c r="Q1302" i="1"/>
  <c r="R1302" i="1"/>
  <c r="P1303" i="1"/>
  <c r="Q1303" i="1"/>
  <c r="R1303" i="1"/>
  <c r="P1304" i="1"/>
  <c r="Q1304" i="1"/>
  <c r="R1304" i="1"/>
  <c r="P1305" i="1"/>
  <c r="Q1305" i="1"/>
  <c r="R1305" i="1"/>
  <c r="P1306" i="1"/>
  <c r="Q1306" i="1"/>
  <c r="R1306" i="1"/>
  <c r="P1307" i="1"/>
  <c r="Q1307" i="1"/>
  <c r="R1307" i="1"/>
  <c r="P1308" i="1"/>
  <c r="Q1308" i="1"/>
  <c r="R1308" i="1"/>
  <c r="P1309" i="1"/>
  <c r="Q1309" i="1"/>
  <c r="R1309" i="1"/>
  <c r="P1310" i="1"/>
  <c r="Q1310" i="1"/>
  <c r="R1310" i="1"/>
  <c r="P1311" i="1"/>
  <c r="Q1311" i="1"/>
  <c r="R1311" i="1"/>
  <c r="P1312" i="1"/>
  <c r="Q1312" i="1"/>
  <c r="R1312" i="1"/>
  <c r="P1313" i="1"/>
  <c r="Q1313" i="1"/>
  <c r="R1313" i="1"/>
  <c r="P1314" i="1"/>
  <c r="Q1314" i="1"/>
  <c r="R1314" i="1"/>
  <c r="P1315" i="1"/>
  <c r="Q1315" i="1"/>
  <c r="R1315" i="1"/>
  <c r="P1316" i="1"/>
  <c r="Q1316" i="1"/>
  <c r="R1316" i="1"/>
  <c r="P1317" i="1"/>
  <c r="Q1317" i="1"/>
  <c r="R1317" i="1"/>
  <c r="P1318" i="1"/>
  <c r="Q1318" i="1"/>
  <c r="R1318" i="1"/>
  <c r="P1319" i="1"/>
  <c r="Q1319" i="1"/>
  <c r="R1319" i="1"/>
  <c r="P1320" i="1"/>
  <c r="Q1320" i="1"/>
  <c r="R1320" i="1"/>
  <c r="P1321" i="1"/>
  <c r="Q1321" i="1"/>
  <c r="R1321" i="1"/>
  <c r="P1322" i="1"/>
  <c r="Q1322" i="1"/>
  <c r="R1322" i="1"/>
  <c r="P1323" i="1"/>
  <c r="Q1323" i="1"/>
  <c r="R1323" i="1"/>
  <c r="P1324" i="1"/>
  <c r="Q1324" i="1"/>
  <c r="R1324" i="1"/>
  <c r="P1325" i="1"/>
  <c r="Q1325" i="1"/>
  <c r="R1325" i="1"/>
  <c r="P1326" i="1"/>
  <c r="Q1326" i="1"/>
  <c r="R1326" i="1"/>
  <c r="P1327" i="1"/>
  <c r="Q1327" i="1"/>
  <c r="R1327" i="1"/>
  <c r="P1328" i="1"/>
  <c r="Q1328" i="1"/>
  <c r="R1328" i="1"/>
  <c r="P1329" i="1"/>
  <c r="Q1329" i="1"/>
  <c r="R1329" i="1"/>
  <c r="P1330" i="1"/>
  <c r="Q1330" i="1"/>
  <c r="R1330" i="1"/>
  <c r="P1331" i="1"/>
  <c r="Q1331" i="1"/>
  <c r="R1331" i="1"/>
  <c r="P1332" i="1"/>
  <c r="Q1332" i="1"/>
  <c r="R1332" i="1"/>
  <c r="P1333" i="1"/>
  <c r="Q1333" i="1"/>
  <c r="R1333" i="1"/>
  <c r="P1334" i="1"/>
  <c r="Q1334" i="1"/>
  <c r="R1334" i="1"/>
  <c r="P1335" i="1"/>
  <c r="Q1335" i="1"/>
  <c r="R1335" i="1"/>
  <c r="P1336" i="1"/>
  <c r="Q1336" i="1"/>
  <c r="R1336" i="1"/>
  <c r="P1337" i="1"/>
  <c r="Q1337" i="1"/>
  <c r="R1337" i="1"/>
  <c r="P1338" i="1"/>
  <c r="Q1338" i="1"/>
  <c r="R1338" i="1"/>
  <c r="P1339" i="1"/>
  <c r="Q1339" i="1"/>
  <c r="R1339" i="1"/>
  <c r="P1340" i="1"/>
  <c r="Q1340" i="1"/>
  <c r="R1340" i="1"/>
  <c r="P1341" i="1"/>
  <c r="Q1341" i="1"/>
  <c r="R1341" i="1"/>
  <c r="P1342" i="1"/>
  <c r="Q1342" i="1"/>
  <c r="R1342" i="1"/>
  <c r="P1343" i="1"/>
  <c r="Q1343" i="1"/>
  <c r="R1343" i="1"/>
  <c r="P1344" i="1"/>
  <c r="Q1344" i="1"/>
  <c r="R1344" i="1"/>
  <c r="P1345" i="1"/>
  <c r="Q1345" i="1"/>
  <c r="R1345" i="1"/>
  <c r="P1346" i="1"/>
  <c r="Q1346" i="1"/>
  <c r="R1346" i="1"/>
  <c r="P1347" i="1"/>
  <c r="Q1347" i="1"/>
  <c r="R1347" i="1"/>
  <c r="P1348" i="1"/>
  <c r="Q1348" i="1"/>
  <c r="R1348" i="1"/>
  <c r="P1349" i="1"/>
  <c r="Q1349" i="1"/>
  <c r="R1349" i="1"/>
  <c r="P1350" i="1"/>
  <c r="Q1350" i="1"/>
  <c r="R1350" i="1"/>
  <c r="P1351" i="1"/>
  <c r="Q1351" i="1"/>
  <c r="R1351" i="1"/>
  <c r="P1352" i="1"/>
  <c r="Q1352" i="1"/>
  <c r="R1352" i="1"/>
  <c r="P1353" i="1"/>
  <c r="Q1353" i="1"/>
  <c r="R1353" i="1"/>
  <c r="P1354" i="1"/>
  <c r="Q1354" i="1"/>
  <c r="R1354" i="1"/>
  <c r="P1355" i="1"/>
  <c r="Q1355" i="1"/>
  <c r="R1355" i="1"/>
  <c r="P1356" i="1"/>
  <c r="Q1356" i="1"/>
  <c r="R1356" i="1"/>
  <c r="P1357" i="1"/>
  <c r="Q1357" i="1"/>
  <c r="R1357" i="1"/>
  <c r="P1358" i="1"/>
  <c r="Q1358" i="1"/>
  <c r="R1358" i="1"/>
  <c r="P1359" i="1"/>
  <c r="Q1359" i="1"/>
  <c r="R1359" i="1"/>
  <c r="P1360" i="1"/>
  <c r="Q1360" i="1"/>
  <c r="R1360" i="1"/>
  <c r="P1361" i="1"/>
  <c r="Q1361" i="1"/>
  <c r="R1361" i="1"/>
  <c r="P1362" i="1"/>
  <c r="Q1362" i="1"/>
  <c r="R1362" i="1"/>
  <c r="P1363" i="1"/>
  <c r="Q1363" i="1"/>
  <c r="R1363" i="1"/>
  <c r="P1364" i="1"/>
  <c r="Q1364" i="1"/>
  <c r="R1364" i="1"/>
  <c r="P1365" i="1"/>
  <c r="Q1365" i="1"/>
  <c r="R1365" i="1"/>
  <c r="P1366" i="1"/>
  <c r="Q1366" i="1"/>
  <c r="R1366" i="1"/>
  <c r="P1367" i="1"/>
  <c r="Q1367" i="1"/>
  <c r="R1367" i="1"/>
  <c r="P1368" i="1"/>
  <c r="Q1368" i="1"/>
  <c r="R1368" i="1"/>
  <c r="P1369" i="1"/>
  <c r="Q1369" i="1"/>
  <c r="R1369" i="1"/>
  <c r="P1370" i="1"/>
  <c r="Q1370" i="1"/>
  <c r="R1370" i="1"/>
  <c r="P1371" i="1"/>
  <c r="Q1371" i="1"/>
  <c r="R1371" i="1"/>
  <c r="P1372" i="1"/>
  <c r="Q1372" i="1"/>
  <c r="R1372" i="1"/>
  <c r="P1373" i="1"/>
  <c r="Q1373" i="1"/>
  <c r="R1373" i="1"/>
  <c r="P1374" i="1"/>
  <c r="Q1374" i="1"/>
  <c r="R1374" i="1"/>
  <c r="P1375" i="1"/>
  <c r="Q1375" i="1"/>
  <c r="R1375" i="1"/>
  <c r="P1376" i="1"/>
  <c r="Q1376" i="1"/>
  <c r="R1376" i="1"/>
  <c r="P1377" i="1"/>
  <c r="Q1377" i="1"/>
  <c r="R1377" i="1"/>
  <c r="P1378" i="1"/>
  <c r="Q1378" i="1"/>
  <c r="R1378" i="1"/>
  <c r="P1379" i="1"/>
  <c r="Q1379" i="1"/>
  <c r="R1379" i="1"/>
  <c r="P1380" i="1"/>
  <c r="Q1380" i="1"/>
  <c r="R1380" i="1"/>
  <c r="P1381" i="1"/>
  <c r="Q1381" i="1"/>
  <c r="R1381" i="1"/>
  <c r="P1382" i="1"/>
  <c r="Q1382" i="1"/>
  <c r="R1382" i="1"/>
  <c r="P1383" i="1"/>
  <c r="Q1383" i="1"/>
  <c r="R1383" i="1"/>
  <c r="P1384" i="1"/>
  <c r="Q1384" i="1"/>
  <c r="R1384" i="1"/>
  <c r="P1385" i="1"/>
  <c r="Q1385" i="1"/>
  <c r="R1385" i="1"/>
  <c r="P1386" i="1"/>
  <c r="Q1386" i="1"/>
  <c r="R1386" i="1"/>
  <c r="P1387" i="1"/>
  <c r="Q1387" i="1"/>
  <c r="R1387" i="1"/>
  <c r="P1388" i="1"/>
  <c r="Q1388" i="1"/>
  <c r="R1388" i="1"/>
  <c r="P1389" i="1"/>
  <c r="Q1389" i="1"/>
  <c r="R1389" i="1"/>
  <c r="P1390" i="1"/>
  <c r="Q1390" i="1"/>
  <c r="R1390" i="1"/>
  <c r="P1391" i="1"/>
  <c r="Q1391" i="1"/>
  <c r="R1391" i="1"/>
  <c r="P1392" i="1"/>
  <c r="Q1392" i="1"/>
  <c r="R1392" i="1"/>
  <c r="P1393" i="1"/>
  <c r="Q1393" i="1"/>
  <c r="R1393" i="1"/>
  <c r="P1394" i="1"/>
  <c r="Q1394" i="1"/>
  <c r="R1394" i="1"/>
  <c r="P1395" i="1"/>
  <c r="Q1395" i="1"/>
  <c r="R1395" i="1"/>
  <c r="P1396" i="1"/>
  <c r="Q1396" i="1"/>
  <c r="R1396" i="1"/>
  <c r="P1397" i="1"/>
  <c r="Q1397" i="1"/>
  <c r="R1397" i="1"/>
  <c r="P1398" i="1"/>
  <c r="Q1398" i="1"/>
  <c r="R1398" i="1"/>
  <c r="P1399" i="1"/>
  <c r="Q1399" i="1"/>
  <c r="R1399" i="1"/>
  <c r="P1400" i="1"/>
  <c r="Q1400" i="1"/>
  <c r="R1400" i="1"/>
  <c r="P1401" i="1"/>
  <c r="Q1401" i="1"/>
  <c r="R1401" i="1"/>
  <c r="P1402" i="1"/>
  <c r="Q1402" i="1"/>
  <c r="R1402" i="1"/>
  <c r="P1403" i="1"/>
  <c r="Q1403" i="1"/>
  <c r="R1403" i="1"/>
  <c r="P1404" i="1"/>
  <c r="Q1404" i="1"/>
  <c r="R1404" i="1"/>
  <c r="P1405" i="1"/>
  <c r="Q1405" i="1"/>
  <c r="R1405" i="1"/>
  <c r="P1406" i="1"/>
  <c r="Q1406" i="1"/>
  <c r="R1406" i="1"/>
  <c r="P1407" i="1"/>
  <c r="Q1407" i="1"/>
  <c r="R1407" i="1"/>
  <c r="P1408" i="1"/>
  <c r="Q1408" i="1"/>
  <c r="R1408" i="1"/>
  <c r="P1409" i="1"/>
  <c r="Q1409" i="1"/>
  <c r="R1409" i="1"/>
  <c r="P1410" i="1"/>
  <c r="Q1410" i="1"/>
  <c r="R1410" i="1"/>
  <c r="P1411" i="1"/>
  <c r="Q1411" i="1"/>
  <c r="R1411" i="1"/>
  <c r="P1412" i="1"/>
  <c r="Q1412" i="1"/>
  <c r="R1412" i="1"/>
  <c r="P1413" i="1"/>
  <c r="Q1413" i="1"/>
  <c r="R1413" i="1"/>
  <c r="P1414" i="1"/>
  <c r="Q1414" i="1"/>
  <c r="R1414" i="1"/>
  <c r="P1415" i="1"/>
  <c r="Q1415" i="1"/>
  <c r="R1415" i="1"/>
  <c r="P1416" i="1"/>
  <c r="Q1416" i="1"/>
  <c r="R1416" i="1"/>
  <c r="P1417" i="1"/>
  <c r="Q1417" i="1"/>
  <c r="R1417" i="1"/>
  <c r="P1418" i="1"/>
  <c r="Q1418" i="1"/>
  <c r="R1418" i="1"/>
  <c r="P1419" i="1"/>
  <c r="Q1419" i="1"/>
  <c r="R1419" i="1"/>
  <c r="P1420" i="1"/>
  <c r="Q1420" i="1"/>
  <c r="R1420" i="1"/>
  <c r="P1421" i="1"/>
  <c r="Q1421" i="1"/>
  <c r="R1421" i="1"/>
  <c r="P1422" i="1"/>
  <c r="Q1422" i="1"/>
  <c r="R1422" i="1"/>
  <c r="P1423" i="1"/>
  <c r="Q1423" i="1"/>
  <c r="R1423" i="1"/>
  <c r="P1424" i="1"/>
  <c r="Q1424" i="1"/>
  <c r="R1424" i="1"/>
  <c r="P1425" i="1"/>
  <c r="Q1425" i="1"/>
  <c r="R1425" i="1"/>
  <c r="P1426" i="1"/>
  <c r="Q1426" i="1"/>
  <c r="R1426" i="1"/>
  <c r="P1427" i="1"/>
  <c r="Q1427" i="1"/>
  <c r="R1427" i="1"/>
  <c r="P1428" i="1"/>
  <c r="Q1428" i="1"/>
  <c r="R1428" i="1"/>
  <c r="P1429" i="1"/>
  <c r="Q1429" i="1"/>
  <c r="R1429" i="1"/>
  <c r="P1430" i="1"/>
  <c r="Q1430" i="1"/>
  <c r="R1430" i="1"/>
  <c r="P1431" i="1"/>
  <c r="Q1431" i="1"/>
  <c r="R1431" i="1"/>
  <c r="P1432" i="1"/>
  <c r="Q1432" i="1"/>
  <c r="R1432" i="1"/>
  <c r="P1433" i="1"/>
  <c r="Q1433" i="1"/>
  <c r="R1433" i="1"/>
  <c r="P1434" i="1"/>
  <c r="Q1434" i="1"/>
  <c r="R1434" i="1"/>
  <c r="P1435" i="1"/>
  <c r="Q1435" i="1"/>
  <c r="R1435" i="1"/>
  <c r="P1436" i="1"/>
  <c r="Q1436" i="1"/>
  <c r="R1436" i="1"/>
  <c r="P1437" i="1"/>
  <c r="Q1437" i="1"/>
  <c r="R1437" i="1"/>
  <c r="P1438" i="1"/>
  <c r="Q1438" i="1"/>
  <c r="R1438" i="1"/>
  <c r="P1439" i="1"/>
  <c r="Q1439" i="1"/>
  <c r="R1439" i="1"/>
  <c r="P1440" i="1"/>
  <c r="Q1440" i="1"/>
  <c r="R1440" i="1"/>
  <c r="P1441" i="1"/>
  <c r="Q1441" i="1"/>
  <c r="R1441" i="1"/>
  <c r="P1442" i="1"/>
  <c r="Q1442" i="1"/>
  <c r="R1442" i="1"/>
  <c r="P1443" i="1"/>
  <c r="Q1443" i="1"/>
  <c r="R1443" i="1"/>
  <c r="P1444" i="1"/>
  <c r="Q1444" i="1"/>
  <c r="R1444" i="1"/>
  <c r="P1445" i="1"/>
  <c r="Q1445" i="1"/>
  <c r="R1445" i="1"/>
  <c r="P1446" i="1"/>
  <c r="Q1446" i="1"/>
  <c r="R1446" i="1"/>
  <c r="P1447" i="1"/>
  <c r="Q1447" i="1"/>
  <c r="R1447" i="1"/>
  <c r="P1448" i="1"/>
  <c r="Q1448" i="1"/>
  <c r="R1448" i="1"/>
  <c r="P1449" i="1"/>
  <c r="Q1449" i="1"/>
  <c r="R1449" i="1"/>
  <c r="P1450" i="1"/>
  <c r="Q1450" i="1"/>
  <c r="R1450" i="1"/>
  <c r="P1451" i="1"/>
  <c r="Q1451" i="1"/>
  <c r="R1451" i="1"/>
  <c r="P1452" i="1"/>
  <c r="Q1452" i="1"/>
  <c r="R1452" i="1"/>
  <c r="P1453" i="1"/>
  <c r="Q1453" i="1"/>
  <c r="R1453" i="1"/>
  <c r="P1454" i="1"/>
  <c r="Q1454" i="1"/>
  <c r="R1454" i="1"/>
  <c r="P1455" i="1"/>
  <c r="Q1455" i="1"/>
  <c r="R1455" i="1"/>
  <c r="P1456" i="1"/>
  <c r="Q1456" i="1"/>
  <c r="R1456" i="1"/>
  <c r="P1457" i="1"/>
  <c r="Q1457" i="1"/>
  <c r="R1457" i="1"/>
  <c r="P1458" i="1"/>
  <c r="Q1458" i="1"/>
  <c r="R1458" i="1"/>
  <c r="P1459" i="1"/>
  <c r="Q1459" i="1"/>
  <c r="R1459" i="1"/>
  <c r="P1460" i="1"/>
  <c r="Q1460" i="1"/>
  <c r="R1460" i="1"/>
  <c r="P1461" i="1"/>
  <c r="Q1461" i="1"/>
  <c r="R1461" i="1"/>
  <c r="P1462" i="1"/>
  <c r="Q1462" i="1"/>
  <c r="R1462" i="1"/>
  <c r="P1463" i="1"/>
  <c r="Q1463" i="1"/>
  <c r="R1463" i="1"/>
  <c r="P1464" i="1"/>
  <c r="Q1464" i="1"/>
  <c r="R1464" i="1"/>
  <c r="P1465" i="1"/>
  <c r="Q1465" i="1"/>
  <c r="R1465" i="1"/>
  <c r="P1466" i="1"/>
  <c r="Q1466" i="1"/>
  <c r="R1466" i="1"/>
  <c r="P1467" i="1"/>
  <c r="Q1467" i="1"/>
  <c r="R1467" i="1"/>
  <c r="P1468" i="1"/>
  <c r="Q1468" i="1"/>
  <c r="R1468" i="1"/>
  <c r="P1469" i="1"/>
  <c r="Q1469" i="1"/>
  <c r="R1469" i="1"/>
  <c r="P1470" i="1"/>
  <c r="Q1470" i="1"/>
  <c r="R1470" i="1"/>
  <c r="P1471" i="1"/>
  <c r="Q1471" i="1"/>
  <c r="R1471" i="1"/>
  <c r="P1472" i="1"/>
  <c r="Q1472" i="1"/>
  <c r="R1472" i="1"/>
  <c r="P1473" i="1"/>
  <c r="Q1473" i="1"/>
  <c r="R1473" i="1"/>
  <c r="P1474" i="1"/>
  <c r="Q1474" i="1"/>
  <c r="R1474" i="1"/>
  <c r="P1475" i="1"/>
  <c r="Q1475" i="1"/>
  <c r="R1475" i="1"/>
  <c r="P1476" i="1"/>
  <c r="Q1476" i="1"/>
  <c r="R1476" i="1"/>
  <c r="P1477" i="1"/>
  <c r="Q1477" i="1"/>
  <c r="R1477" i="1"/>
  <c r="P1478" i="1"/>
  <c r="Q1478" i="1"/>
  <c r="R1478" i="1"/>
  <c r="P1479" i="1"/>
  <c r="Q1479" i="1"/>
  <c r="R1479" i="1"/>
  <c r="P1480" i="1"/>
  <c r="Q1480" i="1"/>
  <c r="R1480" i="1"/>
  <c r="P1481" i="1"/>
  <c r="Q1481" i="1"/>
  <c r="R1481" i="1"/>
  <c r="P1482" i="1"/>
  <c r="Q1482" i="1"/>
  <c r="R1482" i="1"/>
  <c r="P1483" i="1"/>
  <c r="Q1483" i="1"/>
  <c r="R1483" i="1"/>
  <c r="P1484" i="1"/>
  <c r="Q1484" i="1"/>
  <c r="R1484" i="1"/>
  <c r="P1485" i="1"/>
  <c r="Q1485" i="1"/>
  <c r="R1485" i="1"/>
  <c r="P1486" i="1"/>
  <c r="Q1486" i="1"/>
  <c r="R1486" i="1"/>
  <c r="P1487" i="1"/>
  <c r="Q1487" i="1"/>
  <c r="R1487" i="1"/>
  <c r="P1488" i="1"/>
  <c r="Q1488" i="1"/>
  <c r="R1488" i="1"/>
  <c r="P1489" i="1"/>
  <c r="Q1489" i="1"/>
  <c r="R1489" i="1"/>
  <c r="P1490" i="1"/>
  <c r="Q1490" i="1"/>
  <c r="R1490" i="1"/>
  <c r="P1491" i="1"/>
  <c r="Q1491" i="1"/>
  <c r="R1491" i="1"/>
  <c r="P1492" i="1"/>
  <c r="Q1492" i="1"/>
  <c r="R1492" i="1"/>
  <c r="P1493" i="1"/>
  <c r="Q1493" i="1"/>
  <c r="R1493" i="1"/>
  <c r="P1494" i="1"/>
  <c r="Q1494" i="1"/>
  <c r="R1494" i="1"/>
  <c r="P1495" i="1"/>
  <c r="Q1495" i="1"/>
  <c r="R1495" i="1"/>
  <c r="P1496" i="1"/>
  <c r="Q1496" i="1"/>
  <c r="R1496" i="1"/>
  <c r="P1497" i="1"/>
  <c r="Q1497" i="1"/>
  <c r="R1497" i="1"/>
  <c r="P1498" i="1"/>
  <c r="Q1498" i="1"/>
  <c r="R1498" i="1"/>
  <c r="P1499" i="1"/>
  <c r="Q1499" i="1"/>
  <c r="R1499" i="1"/>
  <c r="P1500" i="1"/>
  <c r="Q1500" i="1"/>
  <c r="R1500" i="1"/>
  <c r="P1501" i="1"/>
  <c r="Q1501" i="1"/>
  <c r="R1501" i="1"/>
  <c r="P1502" i="1"/>
  <c r="Q1502" i="1"/>
  <c r="R1502" i="1"/>
  <c r="P1503" i="1"/>
  <c r="Q1503" i="1"/>
  <c r="R1503" i="1"/>
  <c r="P1504" i="1"/>
  <c r="Q1504" i="1"/>
  <c r="R1504" i="1"/>
  <c r="P1505" i="1"/>
  <c r="Q1505" i="1"/>
  <c r="R1505" i="1"/>
  <c r="P1506" i="1"/>
  <c r="Q1506" i="1"/>
  <c r="R1506" i="1"/>
  <c r="P1507" i="1"/>
  <c r="Q1507" i="1"/>
  <c r="R1507" i="1"/>
  <c r="P1508" i="1"/>
  <c r="Q1508" i="1"/>
  <c r="R1508" i="1"/>
  <c r="P1509" i="1"/>
  <c r="Q1509" i="1"/>
  <c r="R1509" i="1"/>
  <c r="P1510" i="1"/>
  <c r="Q1510" i="1"/>
  <c r="R1510" i="1"/>
  <c r="P1511" i="1"/>
  <c r="Q1511" i="1"/>
  <c r="R1511" i="1"/>
  <c r="P1512" i="1"/>
  <c r="Q1512" i="1"/>
  <c r="R1512" i="1"/>
  <c r="P1513" i="1"/>
  <c r="Q1513" i="1"/>
  <c r="R1513" i="1"/>
  <c r="P1514" i="1"/>
  <c r="Q1514" i="1"/>
  <c r="R1514" i="1"/>
  <c r="P1515" i="1"/>
  <c r="Q1515" i="1"/>
  <c r="R1515" i="1"/>
  <c r="P1516" i="1"/>
  <c r="Q1516" i="1"/>
  <c r="R1516" i="1"/>
  <c r="P1517" i="1"/>
  <c r="Q1517" i="1"/>
  <c r="R1517" i="1"/>
  <c r="P1518" i="1"/>
  <c r="Q1518" i="1"/>
  <c r="R1518" i="1"/>
  <c r="P1519" i="1"/>
  <c r="Q1519" i="1"/>
  <c r="R1519" i="1"/>
  <c r="P1520" i="1"/>
  <c r="Q1520" i="1"/>
  <c r="R1520" i="1"/>
  <c r="P1521" i="1"/>
  <c r="Q1521" i="1"/>
  <c r="R1521" i="1"/>
  <c r="P1522" i="1"/>
  <c r="Q1522" i="1"/>
  <c r="R1522" i="1"/>
  <c r="P1523" i="1"/>
  <c r="Q1523" i="1"/>
  <c r="R1523" i="1"/>
  <c r="P1524" i="1"/>
  <c r="Q1524" i="1"/>
  <c r="R1524" i="1"/>
  <c r="P1525" i="1"/>
  <c r="Q1525" i="1"/>
  <c r="R1525" i="1"/>
  <c r="P1526" i="1"/>
  <c r="Q1526" i="1"/>
  <c r="R1526" i="1"/>
  <c r="P1527" i="1"/>
  <c r="Q1527" i="1"/>
  <c r="R1527" i="1"/>
  <c r="P1528" i="1"/>
  <c r="Q1528" i="1"/>
  <c r="R1528" i="1"/>
  <c r="P1529" i="1"/>
  <c r="Q1529" i="1"/>
  <c r="R1529" i="1"/>
  <c r="P1530" i="1"/>
  <c r="Q1530" i="1"/>
  <c r="R1530" i="1"/>
  <c r="P1531" i="1"/>
  <c r="Q1531" i="1"/>
  <c r="R1531" i="1"/>
  <c r="P1532" i="1"/>
  <c r="Q1532" i="1"/>
  <c r="R1532" i="1"/>
  <c r="P1533" i="1"/>
  <c r="Q1533" i="1"/>
  <c r="R1533" i="1"/>
  <c r="P1534" i="1"/>
  <c r="Q1534" i="1"/>
  <c r="R1534" i="1"/>
  <c r="P1535" i="1"/>
  <c r="Q1535" i="1"/>
  <c r="R1535" i="1"/>
  <c r="P1536" i="1"/>
  <c r="Q1536" i="1"/>
  <c r="R1536" i="1"/>
  <c r="P1537" i="1"/>
  <c r="Q1537" i="1"/>
  <c r="R1537" i="1"/>
  <c r="P1538" i="1"/>
  <c r="Q1538" i="1"/>
  <c r="R1538" i="1"/>
  <c r="P1539" i="1"/>
  <c r="Q1539" i="1"/>
  <c r="R1539" i="1"/>
  <c r="P1540" i="1"/>
  <c r="Q1540" i="1"/>
  <c r="R1540" i="1"/>
  <c r="P1541" i="1"/>
  <c r="Q1541" i="1"/>
  <c r="R1541" i="1"/>
  <c r="P1542" i="1"/>
  <c r="Q1542" i="1"/>
  <c r="R1542" i="1"/>
  <c r="P1543" i="1"/>
  <c r="Q1543" i="1"/>
  <c r="R1543" i="1"/>
  <c r="P1544" i="1"/>
  <c r="Q1544" i="1"/>
  <c r="R1544" i="1"/>
  <c r="P1545" i="1"/>
  <c r="Q1545" i="1"/>
  <c r="R1545" i="1"/>
  <c r="P1546" i="1"/>
  <c r="Q1546" i="1"/>
  <c r="R1546" i="1"/>
  <c r="P1547" i="1"/>
  <c r="Q1547" i="1"/>
  <c r="R1547" i="1"/>
  <c r="P1548" i="1"/>
  <c r="Q1548" i="1"/>
  <c r="R1548" i="1"/>
  <c r="P1549" i="1"/>
  <c r="Q1549" i="1"/>
  <c r="R1549" i="1"/>
  <c r="P1550" i="1"/>
  <c r="Q1550" i="1"/>
  <c r="R1550" i="1"/>
  <c r="P1551" i="1"/>
  <c r="Q1551" i="1"/>
  <c r="R1551" i="1"/>
  <c r="P1552" i="1"/>
  <c r="Q1552" i="1"/>
  <c r="R1552" i="1"/>
  <c r="P1553" i="1"/>
  <c r="Q1553" i="1"/>
  <c r="R1553" i="1"/>
  <c r="P1554" i="1"/>
  <c r="Q1554" i="1"/>
  <c r="R1554" i="1"/>
  <c r="P1555" i="1"/>
  <c r="Q1555" i="1"/>
  <c r="R1555" i="1"/>
  <c r="P1556" i="1"/>
  <c r="Q1556" i="1"/>
  <c r="R1556" i="1"/>
  <c r="P1557" i="1"/>
  <c r="Q1557" i="1"/>
  <c r="R1557" i="1"/>
  <c r="P1558" i="1"/>
  <c r="Q1558" i="1"/>
  <c r="R1558" i="1"/>
  <c r="P1559" i="1"/>
  <c r="Q1559" i="1"/>
  <c r="R1559" i="1"/>
  <c r="P1560" i="1"/>
  <c r="Q1560" i="1"/>
  <c r="R1560" i="1"/>
  <c r="P1561" i="1"/>
  <c r="Q1561" i="1"/>
  <c r="R1561" i="1"/>
  <c r="P1562" i="1"/>
  <c r="Q1562" i="1"/>
  <c r="R1562" i="1"/>
  <c r="P1563" i="1"/>
  <c r="Q1563" i="1"/>
  <c r="R1563" i="1"/>
  <c r="P1564" i="1"/>
  <c r="Q1564" i="1"/>
  <c r="R1564" i="1"/>
  <c r="P1565" i="1"/>
  <c r="Q1565" i="1"/>
  <c r="R1565" i="1"/>
  <c r="P1566" i="1"/>
  <c r="Q1566" i="1"/>
  <c r="R1566" i="1"/>
  <c r="P1567" i="1"/>
  <c r="Q1567" i="1"/>
  <c r="R1567" i="1"/>
  <c r="P1568" i="1"/>
  <c r="Q1568" i="1"/>
  <c r="R1568" i="1"/>
  <c r="P1569" i="1"/>
  <c r="Q1569" i="1"/>
  <c r="R1569" i="1"/>
  <c r="P1570" i="1"/>
  <c r="Q1570" i="1"/>
  <c r="R1570" i="1"/>
  <c r="P1571" i="1"/>
  <c r="Q1571" i="1"/>
  <c r="R1571" i="1"/>
  <c r="P1572" i="1"/>
  <c r="Q1572" i="1"/>
  <c r="R1572" i="1"/>
  <c r="P1573" i="1"/>
  <c r="Q1573" i="1"/>
  <c r="R1573" i="1"/>
  <c r="P1574" i="1"/>
  <c r="Q1574" i="1"/>
  <c r="R1574" i="1"/>
  <c r="P1575" i="1"/>
  <c r="Q1575" i="1"/>
  <c r="R1575" i="1"/>
  <c r="P1576" i="1"/>
  <c r="Q1576" i="1"/>
  <c r="R1576" i="1"/>
  <c r="P1577" i="1"/>
  <c r="Q1577" i="1"/>
  <c r="R1577" i="1"/>
  <c r="P1578" i="1"/>
  <c r="Q1578" i="1"/>
  <c r="R1578" i="1"/>
  <c r="P1579" i="1"/>
  <c r="Q1579" i="1"/>
  <c r="R1579" i="1"/>
  <c r="P1580" i="1"/>
  <c r="Q1580" i="1"/>
  <c r="R1580" i="1"/>
  <c r="P1581" i="1"/>
  <c r="Q1581" i="1"/>
  <c r="R1581" i="1"/>
  <c r="P1582" i="1"/>
  <c r="Q1582" i="1"/>
  <c r="R1582" i="1"/>
  <c r="P1583" i="1"/>
  <c r="Q1583" i="1"/>
  <c r="R1583" i="1"/>
  <c r="P1584" i="1"/>
  <c r="Q1584" i="1"/>
  <c r="R1584" i="1"/>
  <c r="P1585" i="1"/>
  <c r="Q1585" i="1"/>
  <c r="R1585" i="1"/>
  <c r="P1586" i="1"/>
  <c r="Q1586" i="1"/>
  <c r="R1586" i="1"/>
  <c r="P1587" i="1"/>
  <c r="Q1587" i="1"/>
  <c r="R1587" i="1"/>
  <c r="P1588" i="1"/>
  <c r="Q1588" i="1"/>
  <c r="R1588" i="1"/>
  <c r="P1589" i="1"/>
  <c r="Q1589" i="1"/>
  <c r="R1589" i="1"/>
  <c r="P1590" i="1"/>
  <c r="Q1590" i="1"/>
  <c r="R1590" i="1"/>
  <c r="P1591" i="1"/>
  <c r="Q1591" i="1"/>
  <c r="R1591" i="1"/>
  <c r="P1592" i="1"/>
  <c r="Q1592" i="1"/>
  <c r="R1592" i="1"/>
  <c r="P1593" i="1"/>
  <c r="Q1593" i="1"/>
  <c r="R1593" i="1"/>
  <c r="P1594" i="1"/>
  <c r="Q1594" i="1"/>
  <c r="R1594" i="1"/>
  <c r="P1595" i="1"/>
  <c r="Q1595" i="1"/>
  <c r="R1595" i="1"/>
  <c r="P1596" i="1"/>
  <c r="Q1596" i="1"/>
  <c r="R1596" i="1"/>
  <c r="P1597" i="1"/>
  <c r="Q1597" i="1"/>
  <c r="R1597" i="1"/>
  <c r="P1598" i="1"/>
  <c r="Q1598" i="1"/>
  <c r="R1598" i="1"/>
  <c r="P1599" i="1"/>
  <c r="Q1599" i="1"/>
  <c r="R1599" i="1"/>
  <c r="P1600" i="1"/>
  <c r="Q1600" i="1"/>
  <c r="R1600" i="1"/>
  <c r="P1601" i="1"/>
  <c r="Q1601" i="1"/>
  <c r="R1601" i="1"/>
  <c r="P1602" i="1"/>
  <c r="Q1602" i="1"/>
  <c r="R1602" i="1"/>
  <c r="P1603" i="1"/>
  <c r="Q1603" i="1"/>
  <c r="R1603" i="1"/>
  <c r="P1604" i="1"/>
  <c r="Q1604" i="1"/>
  <c r="R1604" i="1"/>
  <c r="P1605" i="1"/>
  <c r="Q1605" i="1"/>
  <c r="R1605" i="1"/>
  <c r="P1606" i="1"/>
  <c r="Q1606" i="1"/>
  <c r="R1606" i="1"/>
  <c r="P1607" i="1"/>
  <c r="Q1607" i="1"/>
  <c r="R1607" i="1"/>
  <c r="P1608" i="1"/>
  <c r="Q1608" i="1"/>
  <c r="R1608" i="1"/>
  <c r="P1609" i="1"/>
  <c r="Q1609" i="1"/>
  <c r="R1609" i="1"/>
  <c r="P1610" i="1"/>
  <c r="Q1610" i="1"/>
  <c r="R1610" i="1"/>
  <c r="P1611" i="1"/>
  <c r="Q1611" i="1"/>
  <c r="R1611" i="1"/>
  <c r="P1612" i="1"/>
  <c r="Q1612" i="1"/>
  <c r="R1612" i="1"/>
  <c r="P1613" i="1"/>
  <c r="Q1613" i="1"/>
  <c r="R1613" i="1"/>
  <c r="P1614" i="1"/>
  <c r="Q1614" i="1"/>
  <c r="R1614" i="1"/>
  <c r="P1615" i="1"/>
  <c r="Q1615" i="1"/>
  <c r="R1615" i="1"/>
  <c r="P1616" i="1"/>
  <c r="Q1616" i="1"/>
  <c r="R1616" i="1"/>
  <c r="P1617" i="1"/>
  <c r="Q1617" i="1"/>
  <c r="R1617" i="1"/>
  <c r="P1618" i="1"/>
  <c r="Q1618" i="1"/>
  <c r="R1618" i="1"/>
  <c r="P1619" i="1"/>
  <c r="Q1619" i="1"/>
  <c r="R1619" i="1"/>
  <c r="P1620" i="1"/>
  <c r="Q1620" i="1"/>
  <c r="R1620" i="1"/>
  <c r="P1621" i="1"/>
  <c r="Q1621" i="1"/>
  <c r="R1621" i="1"/>
  <c r="P1622" i="1"/>
  <c r="Q1622" i="1"/>
  <c r="R1622" i="1"/>
  <c r="P1623" i="1"/>
  <c r="Q1623" i="1"/>
  <c r="R1623" i="1"/>
  <c r="P1624" i="1"/>
  <c r="Q1624" i="1"/>
  <c r="R1624" i="1"/>
  <c r="P1625" i="1"/>
  <c r="Q1625" i="1"/>
  <c r="R1625" i="1"/>
  <c r="P1626" i="1"/>
  <c r="Q1626" i="1"/>
  <c r="R1626" i="1"/>
  <c r="P1627" i="1"/>
  <c r="Q1627" i="1"/>
  <c r="R1627" i="1"/>
  <c r="P1628" i="1"/>
  <c r="Q1628" i="1"/>
  <c r="R1628" i="1"/>
  <c r="P1629" i="1"/>
  <c r="Q1629" i="1"/>
  <c r="R1629" i="1"/>
  <c r="P1630" i="1"/>
  <c r="Q1630" i="1"/>
  <c r="R1630" i="1"/>
  <c r="P1631" i="1"/>
  <c r="Q1631" i="1"/>
  <c r="R1631" i="1"/>
  <c r="P1632" i="1"/>
  <c r="Q1632" i="1"/>
  <c r="R1632" i="1"/>
  <c r="P1633" i="1"/>
  <c r="Q1633" i="1"/>
  <c r="R1633" i="1"/>
  <c r="P1634" i="1"/>
  <c r="Q1634" i="1"/>
  <c r="R1634" i="1"/>
  <c r="P1635" i="1"/>
  <c r="Q1635" i="1"/>
  <c r="R1635" i="1"/>
  <c r="P1636" i="1"/>
  <c r="Q1636" i="1"/>
  <c r="R1636" i="1"/>
  <c r="P1637" i="1"/>
  <c r="Q1637" i="1"/>
  <c r="R1637" i="1"/>
  <c r="P1638" i="1"/>
  <c r="Q1638" i="1"/>
  <c r="R1638" i="1"/>
  <c r="P1639" i="1"/>
  <c r="Q1639" i="1"/>
  <c r="R1639" i="1"/>
  <c r="P1640" i="1"/>
  <c r="Q1640" i="1"/>
  <c r="R1640" i="1"/>
  <c r="P1641" i="1"/>
  <c r="Q1641" i="1"/>
  <c r="R1641" i="1"/>
  <c r="P1642" i="1"/>
  <c r="Q1642" i="1"/>
  <c r="R1642" i="1"/>
  <c r="P1643" i="1"/>
  <c r="Q1643" i="1"/>
  <c r="R1643" i="1"/>
  <c r="P1644" i="1"/>
  <c r="Q1644" i="1"/>
  <c r="R1644" i="1"/>
  <c r="P1645" i="1"/>
  <c r="Q1645" i="1"/>
  <c r="R1645" i="1"/>
  <c r="P1646" i="1"/>
  <c r="Q1646" i="1"/>
  <c r="R1646" i="1"/>
  <c r="P1647" i="1"/>
  <c r="Q1647" i="1"/>
  <c r="R1647" i="1"/>
  <c r="P1648" i="1"/>
  <c r="Q1648" i="1"/>
  <c r="R1648" i="1"/>
  <c r="P1649" i="1"/>
  <c r="Q1649" i="1"/>
  <c r="R1649" i="1"/>
  <c r="P1650" i="1"/>
  <c r="Q1650" i="1"/>
  <c r="R1650" i="1"/>
  <c r="P1651" i="1"/>
  <c r="Q1651" i="1"/>
  <c r="R1651" i="1"/>
  <c r="P1652" i="1"/>
  <c r="Q1652" i="1"/>
  <c r="R1652" i="1"/>
  <c r="P1653" i="1"/>
  <c r="Q1653" i="1"/>
  <c r="R1653" i="1"/>
  <c r="P1654" i="1"/>
  <c r="Q1654" i="1"/>
  <c r="R1654" i="1"/>
  <c r="P1655" i="1"/>
  <c r="Q1655" i="1"/>
  <c r="R1655" i="1"/>
  <c r="P1656" i="1"/>
  <c r="Q1656" i="1"/>
  <c r="R1656" i="1"/>
  <c r="P1657" i="1"/>
  <c r="Q1657" i="1"/>
  <c r="R1657" i="1"/>
  <c r="P1658" i="1"/>
  <c r="Q1658" i="1"/>
  <c r="R1658" i="1"/>
  <c r="P1659" i="1"/>
  <c r="Q1659" i="1"/>
  <c r="R1659" i="1"/>
  <c r="P1660" i="1"/>
  <c r="Q1660" i="1"/>
  <c r="R1660" i="1"/>
  <c r="P1661" i="1"/>
  <c r="Q1661" i="1"/>
  <c r="R1661" i="1"/>
  <c r="P1662" i="1"/>
  <c r="Q1662" i="1"/>
  <c r="R1662" i="1"/>
  <c r="P1663" i="1"/>
  <c r="Q1663" i="1"/>
  <c r="R1663" i="1"/>
  <c r="P1664" i="1"/>
  <c r="Q1664" i="1"/>
  <c r="R1664" i="1"/>
  <c r="P1665" i="1"/>
  <c r="Q1665" i="1"/>
  <c r="R1665" i="1"/>
  <c r="P1666" i="1"/>
  <c r="Q1666" i="1"/>
  <c r="R1666" i="1"/>
  <c r="P1667" i="1"/>
  <c r="Q1667" i="1"/>
  <c r="R1667" i="1"/>
  <c r="P1668" i="1"/>
  <c r="Q1668" i="1"/>
  <c r="R1668" i="1"/>
  <c r="P1669" i="1"/>
  <c r="Q1669" i="1"/>
  <c r="R1669" i="1"/>
  <c r="P1670" i="1"/>
  <c r="Q1670" i="1"/>
  <c r="R1670" i="1"/>
  <c r="P1671" i="1"/>
  <c r="Q1671" i="1"/>
  <c r="R1671" i="1"/>
  <c r="P1672" i="1"/>
  <c r="Q1672" i="1"/>
  <c r="R1672" i="1"/>
  <c r="P1673" i="1"/>
  <c r="Q1673" i="1"/>
  <c r="R1673" i="1"/>
  <c r="P1674" i="1"/>
  <c r="Q1674" i="1"/>
  <c r="R1674" i="1"/>
  <c r="P1675" i="1"/>
  <c r="Q1675" i="1"/>
  <c r="R1675" i="1"/>
  <c r="P1676" i="1"/>
  <c r="Q1676" i="1"/>
  <c r="R1676" i="1"/>
  <c r="P1677" i="1"/>
  <c r="Q1677" i="1"/>
  <c r="R1677" i="1"/>
  <c r="P1678" i="1"/>
  <c r="Q1678" i="1"/>
  <c r="R1678" i="1"/>
  <c r="P1679" i="1"/>
  <c r="Q1679" i="1"/>
  <c r="R1679" i="1"/>
  <c r="P1680" i="1"/>
  <c r="Q1680" i="1"/>
  <c r="R1680" i="1"/>
  <c r="P1681" i="1"/>
  <c r="Q1681" i="1"/>
  <c r="R1681" i="1"/>
  <c r="P1682" i="1"/>
  <c r="Q1682" i="1"/>
  <c r="R1682" i="1"/>
  <c r="P1683" i="1"/>
  <c r="Q1683" i="1"/>
  <c r="R1683" i="1"/>
  <c r="P1684" i="1"/>
  <c r="Q1684" i="1"/>
  <c r="R1684" i="1"/>
  <c r="P1685" i="1"/>
  <c r="Q1685" i="1"/>
  <c r="R1685" i="1"/>
  <c r="P1686" i="1"/>
  <c r="Q1686" i="1"/>
  <c r="R1686" i="1"/>
  <c r="P1687" i="1"/>
  <c r="Q1687" i="1"/>
  <c r="R1687" i="1"/>
  <c r="P1688" i="1"/>
  <c r="Q1688" i="1"/>
  <c r="R1688" i="1"/>
  <c r="P1689" i="1"/>
  <c r="Q1689" i="1"/>
  <c r="R1689" i="1"/>
  <c r="P1690" i="1"/>
  <c r="Q1690" i="1"/>
  <c r="R1690" i="1"/>
  <c r="P1691" i="1"/>
  <c r="Q1691" i="1"/>
  <c r="R1691" i="1"/>
  <c r="P1692" i="1"/>
  <c r="Q1692" i="1"/>
  <c r="R1692" i="1"/>
  <c r="P1693" i="1"/>
  <c r="Q1693" i="1"/>
  <c r="R1693" i="1"/>
  <c r="P1694" i="1"/>
  <c r="Q1694" i="1"/>
  <c r="R1694" i="1"/>
  <c r="P1695" i="1"/>
  <c r="Q1695" i="1"/>
  <c r="R1695" i="1"/>
  <c r="P1696" i="1"/>
  <c r="Q1696" i="1"/>
  <c r="R1696" i="1"/>
  <c r="P1697" i="1"/>
  <c r="Q1697" i="1"/>
  <c r="R1697" i="1"/>
  <c r="P1698" i="1"/>
  <c r="Q1698" i="1"/>
  <c r="R1698" i="1"/>
  <c r="P1699" i="1"/>
  <c r="Q1699" i="1"/>
  <c r="R1699" i="1"/>
  <c r="P1700" i="1"/>
  <c r="Q1700" i="1"/>
  <c r="R1700" i="1"/>
  <c r="P1701" i="1"/>
  <c r="Q1701" i="1"/>
  <c r="R1701" i="1"/>
  <c r="P1702" i="1"/>
  <c r="Q1702" i="1"/>
  <c r="R1702" i="1"/>
  <c r="P1703" i="1"/>
  <c r="Q1703" i="1"/>
  <c r="R1703" i="1"/>
  <c r="P1704" i="1"/>
  <c r="Q1704" i="1"/>
  <c r="R1704" i="1"/>
  <c r="P1705" i="1"/>
  <c r="Q1705" i="1"/>
  <c r="R1705" i="1"/>
  <c r="P1706" i="1"/>
  <c r="Q1706" i="1"/>
  <c r="R1706" i="1"/>
  <c r="P1707" i="1"/>
  <c r="Q1707" i="1"/>
  <c r="R1707" i="1"/>
  <c r="P1708" i="1"/>
  <c r="Q1708" i="1"/>
  <c r="R1708" i="1"/>
  <c r="P1709" i="1"/>
  <c r="Q1709" i="1"/>
  <c r="R1709" i="1"/>
  <c r="P1710" i="1"/>
  <c r="Q1710" i="1"/>
  <c r="R1710" i="1"/>
  <c r="P1711" i="1"/>
  <c r="Q1711" i="1"/>
  <c r="R1711" i="1"/>
  <c r="P1712" i="1"/>
  <c r="Q1712" i="1"/>
  <c r="R1712" i="1"/>
  <c r="P1713" i="1"/>
  <c r="Q1713" i="1"/>
  <c r="R1713" i="1"/>
  <c r="P1714" i="1"/>
  <c r="Q1714" i="1"/>
  <c r="R1714" i="1"/>
  <c r="P1715" i="1"/>
  <c r="Q1715" i="1"/>
  <c r="R1715" i="1"/>
  <c r="P1716" i="1"/>
  <c r="Q1716" i="1"/>
  <c r="R1716" i="1"/>
  <c r="P1717" i="1"/>
  <c r="Q1717" i="1"/>
  <c r="R1717" i="1"/>
  <c r="P1718" i="1"/>
  <c r="Q1718" i="1"/>
  <c r="R1718" i="1"/>
  <c r="P1719" i="1"/>
  <c r="Q1719" i="1"/>
  <c r="R1719" i="1"/>
  <c r="P1720" i="1"/>
  <c r="Q1720" i="1"/>
  <c r="R1720" i="1"/>
  <c r="P1721" i="1"/>
  <c r="Q1721" i="1"/>
  <c r="R1721" i="1"/>
  <c r="P1722" i="1"/>
  <c r="Q1722" i="1"/>
  <c r="R1722" i="1"/>
  <c r="P1723" i="1"/>
  <c r="Q1723" i="1"/>
  <c r="R1723" i="1"/>
  <c r="P1724" i="1"/>
  <c r="Q1724" i="1"/>
  <c r="R1724" i="1"/>
  <c r="P1725" i="1"/>
  <c r="Q1725" i="1"/>
  <c r="R1725" i="1"/>
  <c r="P1726" i="1"/>
  <c r="Q1726" i="1"/>
  <c r="R1726" i="1"/>
  <c r="P1727" i="1"/>
  <c r="Q1727" i="1"/>
  <c r="R1727" i="1"/>
  <c r="P1728" i="1"/>
  <c r="Q1728" i="1"/>
  <c r="R1728" i="1"/>
  <c r="P1729" i="1"/>
  <c r="Q1729" i="1"/>
  <c r="R1729" i="1"/>
  <c r="P1730" i="1"/>
  <c r="Q1730" i="1"/>
  <c r="R1730" i="1"/>
  <c r="P1731" i="1"/>
  <c r="Q1731" i="1"/>
  <c r="R1731" i="1"/>
  <c r="P1732" i="1"/>
  <c r="Q1732" i="1"/>
  <c r="R1732" i="1"/>
  <c r="P1733" i="1"/>
  <c r="Q1733" i="1"/>
  <c r="R1733" i="1"/>
  <c r="P1734" i="1"/>
  <c r="Q1734" i="1"/>
  <c r="R1734" i="1"/>
  <c r="P1735" i="1"/>
  <c r="Q1735" i="1"/>
  <c r="R1735" i="1"/>
  <c r="P1736" i="1"/>
  <c r="Q1736" i="1"/>
  <c r="R1736" i="1"/>
  <c r="P1737" i="1"/>
  <c r="Q1737" i="1"/>
  <c r="R1737" i="1"/>
  <c r="P1738" i="1"/>
  <c r="Q1738" i="1"/>
  <c r="R1738" i="1"/>
  <c r="P1739" i="1"/>
  <c r="Q1739" i="1"/>
  <c r="R1739" i="1"/>
  <c r="P1740" i="1"/>
  <c r="Q1740" i="1"/>
  <c r="R1740" i="1"/>
  <c r="P1741" i="1"/>
  <c r="Q1741" i="1"/>
  <c r="R1741" i="1"/>
  <c r="P1742" i="1"/>
  <c r="Q1742" i="1"/>
  <c r="R1742" i="1"/>
  <c r="P1743" i="1"/>
  <c r="Q1743" i="1"/>
  <c r="R1743" i="1"/>
  <c r="P1744" i="1"/>
  <c r="Q1744" i="1"/>
  <c r="R1744" i="1"/>
  <c r="P1745" i="1"/>
  <c r="Q1745" i="1"/>
  <c r="R1745" i="1"/>
  <c r="P1746" i="1"/>
  <c r="Q1746" i="1"/>
  <c r="R1746" i="1"/>
  <c r="P1747" i="1"/>
  <c r="Q1747" i="1"/>
  <c r="R1747" i="1"/>
  <c r="P1748" i="1"/>
  <c r="Q1748" i="1"/>
  <c r="R1748" i="1"/>
  <c r="P1749" i="1"/>
  <c r="Q1749" i="1"/>
  <c r="R1749" i="1"/>
  <c r="P1750" i="1"/>
  <c r="Q1750" i="1"/>
  <c r="R1750" i="1"/>
  <c r="P1751" i="1"/>
  <c r="Q1751" i="1"/>
  <c r="R1751" i="1"/>
  <c r="P1752" i="1"/>
  <c r="Q1752" i="1"/>
  <c r="R1752" i="1"/>
  <c r="P1753" i="1"/>
  <c r="Q1753" i="1"/>
  <c r="R1753" i="1"/>
  <c r="P1754" i="1"/>
  <c r="Q1754" i="1"/>
  <c r="R1754" i="1"/>
  <c r="P1755" i="1"/>
  <c r="Q1755" i="1"/>
  <c r="R1755" i="1"/>
  <c r="P1756" i="1"/>
  <c r="Q1756" i="1"/>
  <c r="R1756" i="1"/>
  <c r="P1757" i="1"/>
  <c r="Q1757" i="1"/>
  <c r="R1757" i="1"/>
  <c r="P1758" i="1"/>
  <c r="Q1758" i="1"/>
  <c r="R1758" i="1"/>
  <c r="P1759" i="1"/>
  <c r="Q1759" i="1"/>
  <c r="R1759" i="1"/>
  <c r="P1760" i="1"/>
  <c r="Q1760" i="1"/>
  <c r="R1760" i="1"/>
  <c r="P1761" i="1"/>
  <c r="Q1761" i="1"/>
  <c r="R1761" i="1"/>
  <c r="P1762" i="1"/>
  <c r="Q1762" i="1"/>
  <c r="R1762" i="1"/>
  <c r="P1763" i="1"/>
  <c r="Q1763" i="1"/>
  <c r="R1763" i="1"/>
  <c r="P1764" i="1"/>
  <c r="Q1764" i="1"/>
  <c r="R1764" i="1"/>
  <c r="P1765" i="1"/>
  <c r="Q1765" i="1"/>
  <c r="R1765" i="1"/>
  <c r="P1766" i="1"/>
  <c r="Q1766" i="1"/>
  <c r="R1766" i="1"/>
  <c r="P1767" i="1"/>
  <c r="Q1767" i="1"/>
  <c r="R1767" i="1"/>
  <c r="P1768" i="1"/>
  <c r="Q1768" i="1"/>
  <c r="R1768" i="1"/>
  <c r="P1769" i="1"/>
  <c r="Q1769" i="1"/>
  <c r="R1769" i="1"/>
  <c r="P1770" i="1"/>
  <c r="Q1770" i="1"/>
  <c r="R1770" i="1"/>
  <c r="P1771" i="1"/>
  <c r="Q1771" i="1"/>
  <c r="R1771" i="1"/>
  <c r="P1772" i="1"/>
  <c r="Q1772" i="1"/>
  <c r="R1772" i="1"/>
  <c r="P1773" i="1"/>
  <c r="Q1773" i="1"/>
  <c r="R1773" i="1"/>
  <c r="P1774" i="1"/>
  <c r="Q1774" i="1"/>
  <c r="R1774" i="1"/>
  <c r="P1775" i="1"/>
  <c r="Q1775" i="1"/>
  <c r="R1775" i="1"/>
  <c r="P1776" i="1"/>
  <c r="Q1776" i="1"/>
  <c r="R1776" i="1"/>
  <c r="P1777" i="1"/>
  <c r="Q1777" i="1"/>
  <c r="R1777" i="1"/>
  <c r="P1778" i="1"/>
  <c r="Q1778" i="1"/>
  <c r="R1778" i="1"/>
  <c r="P1779" i="1"/>
  <c r="Q1779" i="1"/>
  <c r="R1779" i="1"/>
  <c r="P1780" i="1"/>
  <c r="Q1780" i="1"/>
  <c r="R1780" i="1"/>
  <c r="P1781" i="1"/>
  <c r="Q1781" i="1"/>
  <c r="R1781" i="1"/>
  <c r="P1782" i="1"/>
  <c r="Q1782" i="1"/>
  <c r="R1782" i="1"/>
  <c r="P1783" i="1"/>
  <c r="Q1783" i="1"/>
  <c r="R1783" i="1"/>
  <c r="P1784" i="1"/>
  <c r="Q1784" i="1"/>
  <c r="R1784" i="1"/>
  <c r="P1785" i="1"/>
  <c r="Q1785" i="1"/>
  <c r="R1785" i="1"/>
  <c r="P1786" i="1"/>
  <c r="Q1786" i="1"/>
  <c r="R1786" i="1"/>
  <c r="P1787" i="1"/>
  <c r="Q1787" i="1"/>
  <c r="R1787" i="1"/>
  <c r="P1788" i="1"/>
  <c r="Q1788" i="1"/>
  <c r="R1788" i="1"/>
  <c r="P1789" i="1"/>
  <c r="Q1789" i="1"/>
  <c r="R1789" i="1"/>
  <c r="P1790" i="1"/>
  <c r="Q1790" i="1"/>
  <c r="R1790" i="1"/>
  <c r="P1791" i="1"/>
  <c r="Q1791" i="1"/>
  <c r="R1791" i="1"/>
  <c r="P1792" i="1"/>
  <c r="Q1792" i="1"/>
  <c r="R1792" i="1"/>
  <c r="P1793" i="1"/>
  <c r="Q1793" i="1"/>
  <c r="R1793" i="1"/>
  <c r="P1794" i="1"/>
  <c r="Q1794" i="1"/>
  <c r="R1794" i="1"/>
  <c r="P1795" i="1"/>
  <c r="Q1795" i="1"/>
  <c r="R1795" i="1"/>
  <c r="P1796" i="1"/>
  <c r="Q1796" i="1"/>
  <c r="R1796" i="1"/>
  <c r="P1797" i="1"/>
  <c r="Q1797" i="1"/>
  <c r="R1797" i="1"/>
  <c r="P1798" i="1"/>
  <c r="Q1798" i="1"/>
  <c r="R1798" i="1"/>
  <c r="P1799" i="1"/>
  <c r="Q1799" i="1"/>
  <c r="R1799" i="1"/>
  <c r="P1800" i="1"/>
  <c r="Q1800" i="1"/>
  <c r="R1800" i="1"/>
  <c r="P1801" i="1"/>
  <c r="Q1801" i="1"/>
  <c r="R1801" i="1"/>
  <c r="P1802" i="1"/>
  <c r="Q1802" i="1"/>
  <c r="R1802" i="1"/>
  <c r="P1803" i="1"/>
  <c r="Q1803" i="1"/>
  <c r="R1803" i="1"/>
  <c r="P1804" i="1"/>
  <c r="Q1804" i="1"/>
  <c r="R1804" i="1"/>
  <c r="P1805" i="1"/>
  <c r="Q1805" i="1"/>
  <c r="R1805" i="1"/>
  <c r="P1806" i="1"/>
  <c r="Q1806" i="1"/>
  <c r="R1806" i="1"/>
  <c r="P1807" i="1"/>
  <c r="Q1807" i="1"/>
  <c r="R1807" i="1"/>
  <c r="P1808" i="1"/>
  <c r="Q1808" i="1"/>
  <c r="R1808" i="1"/>
  <c r="P1809" i="1"/>
  <c r="Q1809" i="1"/>
  <c r="R1809" i="1"/>
  <c r="P1810" i="1"/>
  <c r="Q1810" i="1"/>
  <c r="R1810" i="1"/>
  <c r="P1811" i="1"/>
  <c r="Q1811" i="1"/>
  <c r="R1811" i="1"/>
  <c r="P1812" i="1"/>
  <c r="Q1812" i="1"/>
  <c r="R1812" i="1"/>
  <c r="P1813" i="1"/>
  <c r="Q1813" i="1"/>
  <c r="R1813" i="1"/>
  <c r="P1814" i="1"/>
  <c r="Q1814" i="1"/>
  <c r="R1814" i="1"/>
  <c r="P1815" i="1"/>
  <c r="Q1815" i="1"/>
  <c r="R1815" i="1"/>
  <c r="P1816" i="1"/>
  <c r="Q1816" i="1"/>
  <c r="R1816" i="1"/>
  <c r="P1817" i="1"/>
  <c r="Q1817" i="1"/>
  <c r="R1817" i="1"/>
  <c r="P1818" i="1"/>
  <c r="Q1818" i="1"/>
  <c r="R1818" i="1"/>
  <c r="P1819" i="1"/>
  <c r="Q1819" i="1"/>
  <c r="R1819" i="1"/>
  <c r="P1820" i="1"/>
  <c r="Q1820" i="1"/>
  <c r="R1820" i="1"/>
  <c r="P1821" i="1"/>
  <c r="Q1821" i="1"/>
  <c r="R1821" i="1"/>
  <c r="P1822" i="1"/>
  <c r="Q1822" i="1"/>
  <c r="R1822" i="1"/>
  <c r="P1823" i="1"/>
  <c r="Q1823" i="1"/>
  <c r="R1823" i="1"/>
  <c r="P1824" i="1"/>
  <c r="Q1824" i="1"/>
  <c r="R1824" i="1"/>
  <c r="P1825" i="1"/>
  <c r="Q1825" i="1"/>
  <c r="R1825" i="1"/>
  <c r="P1826" i="1"/>
  <c r="Q1826" i="1"/>
  <c r="R1826" i="1"/>
  <c r="P1827" i="1"/>
  <c r="Q1827" i="1"/>
  <c r="R1827" i="1"/>
  <c r="P1828" i="1"/>
  <c r="Q1828" i="1"/>
  <c r="R1828" i="1"/>
  <c r="P1829" i="1"/>
  <c r="Q1829" i="1"/>
  <c r="R1829" i="1"/>
  <c r="P1830" i="1"/>
  <c r="Q1830" i="1"/>
  <c r="R1830" i="1"/>
  <c r="P1831" i="1"/>
  <c r="Q1831" i="1"/>
  <c r="R1831" i="1"/>
  <c r="P1832" i="1"/>
  <c r="Q1832" i="1"/>
  <c r="R1832" i="1"/>
  <c r="P1833" i="1"/>
  <c r="Q1833" i="1"/>
  <c r="R1833" i="1"/>
  <c r="P1834" i="1"/>
  <c r="Q1834" i="1"/>
  <c r="R1834" i="1"/>
  <c r="P1835" i="1"/>
  <c r="Q1835" i="1"/>
  <c r="R1835" i="1"/>
  <c r="P1836" i="1"/>
  <c r="Q1836" i="1"/>
  <c r="R1836" i="1"/>
  <c r="P1837" i="1"/>
  <c r="Q1837" i="1"/>
  <c r="R1837" i="1"/>
  <c r="P1838" i="1"/>
  <c r="Q1838" i="1"/>
  <c r="R1838" i="1"/>
  <c r="P1839" i="1"/>
  <c r="Q1839" i="1"/>
  <c r="R1839" i="1"/>
  <c r="P1840" i="1"/>
  <c r="Q1840" i="1"/>
  <c r="R1840" i="1"/>
  <c r="P1841" i="1"/>
  <c r="Q1841" i="1"/>
  <c r="R1841" i="1"/>
  <c r="P1842" i="1"/>
  <c r="Q1842" i="1"/>
  <c r="R1842" i="1"/>
  <c r="P1843" i="1"/>
  <c r="Q1843" i="1"/>
  <c r="R1843" i="1"/>
  <c r="P1844" i="1"/>
  <c r="Q1844" i="1"/>
  <c r="R1844" i="1"/>
  <c r="P1845" i="1"/>
  <c r="Q1845" i="1"/>
  <c r="R1845" i="1"/>
  <c r="P1846" i="1"/>
  <c r="Q1846" i="1"/>
  <c r="R1846" i="1"/>
  <c r="P1847" i="1"/>
  <c r="Q1847" i="1"/>
  <c r="R1847" i="1"/>
  <c r="P1848" i="1"/>
  <c r="Q1848" i="1"/>
  <c r="R1848" i="1"/>
  <c r="P1849" i="1"/>
  <c r="Q1849" i="1"/>
  <c r="R1849" i="1"/>
  <c r="P1850" i="1"/>
  <c r="Q1850" i="1"/>
  <c r="R1850" i="1"/>
  <c r="P1851" i="1"/>
  <c r="Q1851" i="1"/>
  <c r="R1851" i="1"/>
  <c r="P1852" i="1"/>
  <c r="Q1852" i="1"/>
  <c r="R1852" i="1"/>
  <c r="P1853" i="1"/>
  <c r="Q1853" i="1"/>
  <c r="R1853" i="1"/>
  <c r="P1854" i="1"/>
  <c r="Q1854" i="1"/>
  <c r="R1854" i="1"/>
  <c r="P1855" i="1"/>
  <c r="Q1855" i="1"/>
  <c r="R1855" i="1"/>
  <c r="P1856" i="1"/>
  <c r="Q1856" i="1"/>
  <c r="R1856" i="1"/>
  <c r="P1857" i="1"/>
  <c r="Q1857" i="1"/>
  <c r="R1857" i="1"/>
  <c r="P1858" i="1"/>
  <c r="Q1858" i="1"/>
  <c r="R1858" i="1"/>
  <c r="P1859" i="1"/>
  <c r="Q1859" i="1"/>
  <c r="R1859" i="1"/>
  <c r="P1860" i="1"/>
  <c r="Q1860" i="1"/>
  <c r="R1860" i="1"/>
  <c r="P1861" i="1"/>
  <c r="Q1861" i="1"/>
  <c r="R1861" i="1"/>
  <c r="P1862" i="1"/>
  <c r="Q1862" i="1"/>
  <c r="R1862" i="1"/>
  <c r="P1863" i="1"/>
  <c r="Q1863" i="1"/>
  <c r="R1863" i="1"/>
  <c r="P1864" i="1"/>
  <c r="Q1864" i="1"/>
  <c r="R1864" i="1"/>
  <c r="P1865" i="1"/>
  <c r="Q1865" i="1"/>
  <c r="R1865" i="1"/>
  <c r="P1866" i="1"/>
  <c r="Q1866" i="1"/>
  <c r="R1866" i="1"/>
  <c r="P1867" i="1"/>
  <c r="Q1867" i="1"/>
  <c r="R1867" i="1"/>
  <c r="P1868" i="1"/>
  <c r="Q1868" i="1"/>
  <c r="R1868" i="1"/>
  <c r="P1869" i="1"/>
  <c r="Q1869" i="1"/>
  <c r="R1869" i="1"/>
  <c r="P1870" i="1"/>
  <c r="Q1870" i="1"/>
  <c r="R1870" i="1"/>
  <c r="P1871" i="1"/>
  <c r="Q1871" i="1"/>
  <c r="R1871" i="1"/>
  <c r="P1872" i="1"/>
  <c r="Q1872" i="1"/>
  <c r="R1872" i="1"/>
  <c r="P1873" i="1"/>
  <c r="Q1873" i="1"/>
  <c r="R1873" i="1"/>
  <c r="P1874" i="1"/>
  <c r="Q1874" i="1"/>
  <c r="R1874" i="1"/>
  <c r="P1875" i="1"/>
  <c r="Q1875" i="1"/>
  <c r="R1875" i="1"/>
  <c r="P1876" i="1"/>
  <c r="Q1876" i="1"/>
  <c r="R1876" i="1"/>
  <c r="P1877" i="1"/>
  <c r="Q1877" i="1"/>
  <c r="R1877" i="1"/>
  <c r="P1878" i="1"/>
  <c r="Q1878" i="1"/>
  <c r="R1878" i="1"/>
  <c r="P1879" i="1"/>
  <c r="Q1879" i="1"/>
  <c r="R1879" i="1"/>
  <c r="P1880" i="1"/>
  <c r="Q1880" i="1"/>
  <c r="R1880" i="1"/>
  <c r="P1881" i="1"/>
  <c r="Q1881" i="1"/>
  <c r="R1881" i="1"/>
  <c r="P1882" i="1"/>
  <c r="Q1882" i="1"/>
  <c r="R1882" i="1"/>
  <c r="P1883" i="1"/>
  <c r="Q1883" i="1"/>
  <c r="R1883" i="1"/>
  <c r="P1884" i="1"/>
  <c r="Q1884" i="1"/>
  <c r="R1884" i="1"/>
  <c r="P1885" i="1"/>
  <c r="Q1885" i="1"/>
  <c r="R1885" i="1"/>
  <c r="P1886" i="1"/>
  <c r="Q1886" i="1"/>
  <c r="R1886" i="1"/>
  <c r="P1887" i="1"/>
  <c r="Q1887" i="1"/>
  <c r="R1887" i="1"/>
  <c r="P1888" i="1"/>
  <c r="Q1888" i="1"/>
  <c r="R1888" i="1"/>
  <c r="P1889" i="1"/>
  <c r="Q1889" i="1"/>
  <c r="R1889" i="1"/>
  <c r="P1890" i="1"/>
  <c r="Q1890" i="1"/>
  <c r="R1890" i="1"/>
  <c r="P1891" i="1"/>
  <c r="Q1891" i="1"/>
  <c r="R1891" i="1"/>
  <c r="P1892" i="1"/>
  <c r="Q1892" i="1"/>
  <c r="R1892" i="1"/>
  <c r="P1893" i="1"/>
  <c r="Q1893" i="1"/>
  <c r="R1893" i="1"/>
  <c r="P1894" i="1"/>
  <c r="Q1894" i="1"/>
  <c r="R1894" i="1"/>
  <c r="P1895" i="1"/>
  <c r="Q1895" i="1"/>
  <c r="R1895" i="1"/>
  <c r="P1896" i="1"/>
  <c r="Q1896" i="1"/>
  <c r="R1896" i="1"/>
  <c r="P1897" i="1"/>
  <c r="Q1897" i="1"/>
  <c r="R1897" i="1"/>
  <c r="P1898" i="1"/>
  <c r="Q1898" i="1"/>
  <c r="R1898" i="1"/>
  <c r="P1899" i="1"/>
  <c r="Q1899" i="1"/>
  <c r="R1899" i="1"/>
  <c r="P1900" i="1"/>
  <c r="Q1900" i="1"/>
  <c r="R1900" i="1"/>
  <c r="P1901" i="1"/>
  <c r="Q1901" i="1"/>
  <c r="R1901" i="1"/>
  <c r="P1902" i="1"/>
  <c r="Q1902" i="1"/>
  <c r="R1902" i="1"/>
  <c r="P1903" i="1"/>
  <c r="Q1903" i="1"/>
  <c r="R1903" i="1"/>
  <c r="P1904" i="1"/>
  <c r="Q1904" i="1"/>
  <c r="R1904" i="1"/>
  <c r="P1905" i="1"/>
  <c r="Q1905" i="1"/>
  <c r="R1905" i="1"/>
  <c r="P1906" i="1"/>
  <c r="Q1906" i="1"/>
  <c r="R1906" i="1"/>
  <c r="P1907" i="1"/>
  <c r="Q1907" i="1"/>
  <c r="R1907" i="1"/>
  <c r="P1908" i="1"/>
  <c r="Q1908" i="1"/>
  <c r="R1908" i="1"/>
  <c r="P1909" i="1"/>
  <c r="Q1909" i="1"/>
  <c r="R1909" i="1"/>
  <c r="P1910" i="1"/>
  <c r="Q1910" i="1"/>
  <c r="R1910" i="1"/>
  <c r="P1911" i="1"/>
  <c r="Q1911" i="1"/>
  <c r="R1911" i="1"/>
  <c r="P1912" i="1"/>
  <c r="Q1912" i="1"/>
  <c r="R1912" i="1"/>
  <c r="P1913" i="1"/>
  <c r="Q1913" i="1"/>
  <c r="R1913" i="1"/>
  <c r="P1914" i="1"/>
  <c r="Q1914" i="1"/>
  <c r="R1914" i="1"/>
  <c r="P1915" i="1"/>
  <c r="Q1915" i="1"/>
  <c r="R1915" i="1"/>
  <c r="P1916" i="1"/>
  <c r="Q1916" i="1"/>
  <c r="R1916" i="1"/>
  <c r="P1917" i="1"/>
  <c r="Q1917" i="1"/>
  <c r="R1917" i="1"/>
  <c r="P1918" i="1"/>
  <c r="Q1918" i="1"/>
  <c r="R1918" i="1"/>
  <c r="P1919" i="1"/>
  <c r="Q1919" i="1"/>
  <c r="R1919" i="1"/>
  <c r="P1920" i="1"/>
  <c r="Q1920" i="1"/>
  <c r="R1920" i="1"/>
  <c r="P1921" i="1"/>
  <c r="Q1921" i="1"/>
  <c r="R1921" i="1"/>
  <c r="P1922" i="1"/>
  <c r="Q1922" i="1"/>
  <c r="R1922" i="1"/>
  <c r="P1923" i="1"/>
  <c r="Q1923" i="1"/>
  <c r="R1923" i="1"/>
  <c r="P1924" i="1"/>
  <c r="Q1924" i="1"/>
  <c r="R1924" i="1"/>
  <c r="P1925" i="1"/>
  <c r="Q1925" i="1"/>
  <c r="R1925" i="1"/>
  <c r="P1926" i="1"/>
  <c r="Q1926" i="1"/>
  <c r="R1926" i="1"/>
  <c r="P1927" i="1"/>
  <c r="Q1927" i="1"/>
  <c r="R1927" i="1"/>
  <c r="P1928" i="1"/>
  <c r="Q1928" i="1"/>
  <c r="R1928" i="1"/>
  <c r="P1929" i="1"/>
  <c r="Q1929" i="1"/>
  <c r="R1929" i="1"/>
  <c r="P1930" i="1"/>
  <c r="Q1930" i="1"/>
  <c r="R1930" i="1"/>
  <c r="P1931" i="1"/>
  <c r="Q1931" i="1"/>
  <c r="R1931" i="1"/>
  <c r="P1932" i="1"/>
  <c r="Q1932" i="1"/>
  <c r="R1932" i="1"/>
  <c r="P1933" i="1"/>
  <c r="Q1933" i="1"/>
  <c r="R1933" i="1"/>
  <c r="P1934" i="1"/>
  <c r="Q1934" i="1"/>
  <c r="R1934" i="1"/>
  <c r="P1935" i="1"/>
  <c r="Q1935" i="1"/>
  <c r="R1935" i="1"/>
  <c r="P1936" i="1"/>
  <c r="Q1936" i="1"/>
  <c r="R1936" i="1"/>
  <c r="P1937" i="1"/>
  <c r="Q1937" i="1"/>
  <c r="R1937" i="1"/>
  <c r="P1938" i="1"/>
  <c r="Q1938" i="1"/>
  <c r="R1938" i="1"/>
  <c r="P1939" i="1"/>
  <c r="Q1939" i="1"/>
  <c r="R1939" i="1"/>
  <c r="P1940" i="1"/>
  <c r="Q1940" i="1"/>
  <c r="R1940" i="1"/>
  <c r="P1941" i="1"/>
  <c r="Q1941" i="1"/>
  <c r="R1941" i="1"/>
  <c r="P1942" i="1"/>
  <c r="Q1942" i="1"/>
  <c r="R1942" i="1"/>
  <c r="P1943" i="1"/>
  <c r="Q1943" i="1"/>
  <c r="R1943" i="1"/>
  <c r="P1944" i="1"/>
  <c r="Q1944" i="1"/>
  <c r="R1944" i="1"/>
  <c r="P1945" i="1"/>
  <c r="Q1945" i="1"/>
  <c r="R1945" i="1"/>
  <c r="P1946" i="1"/>
  <c r="Q1946" i="1"/>
  <c r="R1946" i="1"/>
  <c r="P1947" i="1"/>
  <c r="Q1947" i="1"/>
  <c r="R1947" i="1"/>
  <c r="P1948" i="1"/>
  <c r="Q1948" i="1"/>
  <c r="R1948" i="1"/>
  <c r="P1949" i="1"/>
  <c r="Q1949" i="1"/>
  <c r="R1949" i="1"/>
  <c r="P1950" i="1"/>
  <c r="Q1950" i="1"/>
  <c r="R1950" i="1"/>
  <c r="P1951" i="1"/>
  <c r="Q1951" i="1"/>
  <c r="R1951" i="1"/>
  <c r="P1952" i="1"/>
  <c r="Q1952" i="1"/>
  <c r="R1952" i="1"/>
  <c r="P1953" i="1"/>
  <c r="Q1953" i="1"/>
  <c r="R1953" i="1"/>
  <c r="P1954" i="1"/>
  <c r="Q1954" i="1"/>
  <c r="R1954" i="1"/>
  <c r="P1955" i="1"/>
  <c r="Q1955" i="1"/>
  <c r="R1955" i="1"/>
  <c r="P1956" i="1"/>
  <c r="Q1956" i="1"/>
  <c r="R1956" i="1"/>
  <c r="P1957" i="1"/>
  <c r="Q1957" i="1"/>
  <c r="R1957" i="1"/>
  <c r="P1958" i="1"/>
  <c r="Q1958" i="1"/>
  <c r="R1958" i="1"/>
  <c r="P1959" i="1"/>
  <c r="Q1959" i="1"/>
  <c r="R1959" i="1"/>
  <c r="P1960" i="1"/>
  <c r="Q1960" i="1"/>
  <c r="R1960" i="1"/>
  <c r="P1961" i="1"/>
  <c r="Q1961" i="1"/>
  <c r="R1961" i="1"/>
  <c r="P1962" i="1"/>
  <c r="Q1962" i="1"/>
  <c r="R1962" i="1"/>
  <c r="P1963" i="1"/>
  <c r="Q1963" i="1"/>
  <c r="R1963" i="1"/>
  <c r="P1964" i="1"/>
  <c r="Q1964" i="1"/>
  <c r="R1964" i="1"/>
  <c r="P1965" i="1"/>
  <c r="Q1965" i="1"/>
  <c r="R1965" i="1"/>
  <c r="P1966" i="1"/>
  <c r="Q1966" i="1"/>
  <c r="R1966" i="1"/>
  <c r="P1967" i="1"/>
  <c r="Q1967" i="1"/>
  <c r="R1967" i="1"/>
  <c r="P1968" i="1"/>
  <c r="Q1968" i="1"/>
  <c r="R1968" i="1"/>
  <c r="P1969" i="1"/>
  <c r="Q1969" i="1"/>
  <c r="R1969" i="1"/>
  <c r="P1970" i="1"/>
  <c r="Q1970" i="1"/>
  <c r="R1970" i="1"/>
  <c r="P1971" i="1"/>
  <c r="Q1971" i="1"/>
  <c r="R1971" i="1"/>
  <c r="P1972" i="1"/>
  <c r="Q1972" i="1"/>
  <c r="R1972" i="1"/>
  <c r="P1973" i="1"/>
  <c r="Q1973" i="1"/>
  <c r="R1973" i="1"/>
  <c r="P1974" i="1"/>
  <c r="Q1974" i="1"/>
  <c r="R1974" i="1"/>
  <c r="P1975" i="1"/>
  <c r="Q1975" i="1"/>
  <c r="R1975" i="1"/>
  <c r="P1976" i="1"/>
  <c r="Q1976" i="1"/>
  <c r="R1976" i="1"/>
  <c r="P1977" i="1"/>
  <c r="Q1977" i="1"/>
  <c r="R1977" i="1"/>
  <c r="P1978" i="1"/>
  <c r="Q1978" i="1"/>
  <c r="R1978" i="1"/>
  <c r="P1979" i="1"/>
  <c r="Q1979" i="1"/>
  <c r="R1979" i="1"/>
  <c r="P1980" i="1"/>
  <c r="Q1980" i="1"/>
  <c r="R1980" i="1"/>
  <c r="P1981" i="1"/>
  <c r="Q1981" i="1"/>
  <c r="R1981" i="1"/>
  <c r="P1982" i="1"/>
  <c r="Q1982" i="1"/>
  <c r="R1982" i="1"/>
  <c r="P1983" i="1"/>
  <c r="Q1983" i="1"/>
  <c r="R1983" i="1"/>
  <c r="P1984" i="1"/>
  <c r="Q1984" i="1"/>
  <c r="R1984" i="1"/>
  <c r="P1985" i="1"/>
  <c r="Q1985" i="1"/>
  <c r="R1985" i="1"/>
  <c r="P1986" i="1"/>
  <c r="Q1986" i="1"/>
  <c r="R1986" i="1"/>
  <c r="P1987" i="1"/>
  <c r="Q1987" i="1"/>
  <c r="R1987" i="1"/>
  <c r="P1988" i="1"/>
  <c r="Q1988" i="1"/>
  <c r="R1988" i="1"/>
  <c r="P1989" i="1"/>
  <c r="Q1989" i="1"/>
  <c r="R1989" i="1"/>
  <c r="P1990" i="1"/>
  <c r="Q1990" i="1"/>
  <c r="R1990" i="1"/>
  <c r="P1991" i="1"/>
  <c r="Q1991" i="1"/>
  <c r="R1991" i="1"/>
  <c r="P1992" i="1"/>
  <c r="Q1992" i="1"/>
  <c r="R1992" i="1"/>
  <c r="P1993" i="1"/>
  <c r="Q1993" i="1"/>
  <c r="R1993" i="1"/>
  <c r="P1994" i="1"/>
  <c r="Q1994" i="1"/>
  <c r="R1994" i="1"/>
  <c r="P1995" i="1"/>
  <c r="Q1995" i="1"/>
  <c r="R1995" i="1"/>
  <c r="P1996" i="1"/>
  <c r="Q1996" i="1"/>
  <c r="R1996" i="1"/>
  <c r="P1997" i="1"/>
  <c r="Q1997" i="1"/>
  <c r="R1997" i="1"/>
  <c r="P1998" i="1"/>
  <c r="Q1998" i="1"/>
  <c r="R1998" i="1"/>
  <c r="P1999" i="1"/>
  <c r="Q1999" i="1"/>
  <c r="R1999" i="1"/>
  <c r="P2000" i="1"/>
  <c r="Q2000" i="1"/>
  <c r="R2000" i="1"/>
  <c r="P2001" i="1"/>
  <c r="Q2001" i="1"/>
  <c r="R2001" i="1"/>
  <c r="P2002" i="1"/>
  <c r="Q2002" i="1"/>
  <c r="R2002" i="1"/>
  <c r="P2003" i="1"/>
  <c r="Q2003" i="1"/>
  <c r="R2003" i="1"/>
  <c r="P2004" i="1"/>
  <c r="Q2004" i="1"/>
  <c r="R2004" i="1"/>
  <c r="P2005" i="1"/>
  <c r="Q2005" i="1"/>
  <c r="R2005" i="1"/>
  <c r="P2006" i="1"/>
  <c r="Q2006" i="1"/>
  <c r="R2006" i="1"/>
  <c r="P2007" i="1"/>
  <c r="Q2007" i="1"/>
  <c r="R2007" i="1"/>
  <c r="P2008" i="1"/>
  <c r="Q2008" i="1"/>
  <c r="R2008" i="1"/>
  <c r="P2009" i="1"/>
  <c r="Q2009" i="1"/>
  <c r="R2009" i="1"/>
  <c r="P2010" i="1"/>
  <c r="Q2010" i="1"/>
  <c r="R2010" i="1"/>
  <c r="P2011" i="1"/>
  <c r="Q2011" i="1"/>
  <c r="R2011" i="1"/>
  <c r="P2012" i="1"/>
  <c r="Q2012" i="1"/>
  <c r="R2012" i="1"/>
  <c r="P2013" i="1"/>
  <c r="Q2013" i="1"/>
  <c r="R2013" i="1"/>
  <c r="P2014" i="1"/>
  <c r="Q2014" i="1"/>
  <c r="R2014" i="1"/>
  <c r="P2015" i="1"/>
  <c r="Q2015" i="1"/>
  <c r="R2015" i="1"/>
  <c r="P2016" i="1"/>
  <c r="Q2016" i="1"/>
  <c r="R2016" i="1"/>
  <c r="P2017" i="1"/>
  <c r="Q2017" i="1"/>
  <c r="R2017" i="1"/>
  <c r="P2018" i="1"/>
  <c r="Q2018" i="1"/>
  <c r="R2018" i="1"/>
  <c r="P2019" i="1"/>
  <c r="Q2019" i="1"/>
  <c r="R2019" i="1"/>
  <c r="P2020" i="1"/>
  <c r="Q2020" i="1"/>
  <c r="R2020" i="1"/>
  <c r="P2021" i="1"/>
  <c r="Q2021" i="1"/>
  <c r="R2021" i="1"/>
  <c r="P2022" i="1"/>
  <c r="Q2022" i="1"/>
  <c r="R2022" i="1"/>
  <c r="P2023" i="1"/>
  <c r="Q2023" i="1"/>
  <c r="R2023" i="1"/>
  <c r="P2024" i="1"/>
  <c r="Q2024" i="1"/>
  <c r="R2024" i="1"/>
  <c r="P2025" i="1"/>
  <c r="Q2025" i="1"/>
  <c r="R2025" i="1"/>
  <c r="P2026" i="1"/>
  <c r="Q2026" i="1"/>
  <c r="R2026" i="1"/>
  <c r="P2027" i="1"/>
  <c r="Q2027" i="1"/>
  <c r="R2027" i="1"/>
  <c r="P2028" i="1"/>
  <c r="Q2028" i="1"/>
  <c r="R2028" i="1"/>
  <c r="P2029" i="1"/>
  <c r="Q2029" i="1"/>
  <c r="R2029" i="1"/>
  <c r="P2030" i="1"/>
  <c r="Q2030" i="1"/>
  <c r="R2030" i="1"/>
  <c r="P2031" i="1"/>
  <c r="Q2031" i="1"/>
  <c r="R2031" i="1"/>
  <c r="P2032" i="1"/>
  <c r="Q2032" i="1"/>
  <c r="R2032" i="1"/>
  <c r="P2033" i="1"/>
  <c r="Q2033" i="1"/>
  <c r="R2033" i="1"/>
  <c r="P2034" i="1"/>
  <c r="Q2034" i="1"/>
  <c r="R2034" i="1"/>
  <c r="P2035" i="1"/>
  <c r="Q2035" i="1"/>
  <c r="R2035" i="1"/>
  <c r="P2036" i="1"/>
  <c r="Q2036" i="1"/>
  <c r="R2036" i="1"/>
  <c r="P2037" i="1"/>
  <c r="Q2037" i="1"/>
  <c r="R2037" i="1"/>
  <c r="P2038" i="1"/>
  <c r="Q2038" i="1"/>
  <c r="R2038" i="1"/>
  <c r="P2039" i="1"/>
  <c r="Q2039" i="1"/>
  <c r="R2039" i="1"/>
  <c r="P2040" i="1"/>
  <c r="Q2040" i="1"/>
  <c r="R2040" i="1"/>
  <c r="P2041" i="1"/>
  <c r="Q2041" i="1"/>
  <c r="R2041" i="1"/>
  <c r="P2042" i="1"/>
  <c r="Q2042" i="1"/>
  <c r="R2042" i="1"/>
  <c r="P2043" i="1"/>
  <c r="Q2043" i="1"/>
  <c r="R2043" i="1"/>
  <c r="P2044" i="1"/>
  <c r="Q2044" i="1"/>
  <c r="R2044" i="1"/>
  <c r="P2045" i="1"/>
  <c r="Q2045" i="1"/>
  <c r="R2045" i="1"/>
  <c r="P2046" i="1"/>
  <c r="Q2046" i="1"/>
  <c r="R2046" i="1"/>
  <c r="P2047" i="1"/>
  <c r="Q2047" i="1"/>
  <c r="R2047" i="1"/>
  <c r="P2048" i="1"/>
  <c r="Q2048" i="1"/>
  <c r="R2048" i="1"/>
  <c r="P2049" i="1"/>
  <c r="Q2049" i="1"/>
  <c r="R2049" i="1"/>
  <c r="P2050" i="1"/>
  <c r="Q2050" i="1"/>
  <c r="R2050" i="1"/>
  <c r="P2051" i="1"/>
  <c r="Q2051" i="1"/>
  <c r="R2051" i="1"/>
  <c r="P2052" i="1"/>
  <c r="Q2052" i="1"/>
  <c r="R2052" i="1"/>
  <c r="P2053" i="1"/>
  <c r="Q2053" i="1"/>
  <c r="R2053" i="1"/>
  <c r="P2054" i="1"/>
  <c r="Q2054" i="1"/>
  <c r="R2054" i="1"/>
  <c r="P2055" i="1"/>
  <c r="Q2055" i="1"/>
  <c r="R2055" i="1"/>
  <c r="P2056" i="1"/>
  <c r="Q2056" i="1"/>
  <c r="R2056" i="1"/>
  <c r="P2057" i="1"/>
  <c r="Q2057" i="1"/>
  <c r="R2057" i="1"/>
  <c r="P2058" i="1"/>
  <c r="Q2058" i="1"/>
  <c r="R2058" i="1"/>
  <c r="P2059" i="1"/>
  <c r="Q2059" i="1"/>
  <c r="R2059" i="1"/>
  <c r="P2060" i="1"/>
  <c r="Q2060" i="1"/>
  <c r="R2060" i="1"/>
  <c r="P2061" i="1"/>
  <c r="Q2061" i="1"/>
  <c r="R2061" i="1"/>
  <c r="P2062" i="1"/>
  <c r="Q2062" i="1"/>
  <c r="R2062" i="1"/>
  <c r="P2063" i="1"/>
  <c r="Q2063" i="1"/>
  <c r="R2063" i="1"/>
  <c r="P2064" i="1"/>
  <c r="Q2064" i="1"/>
  <c r="R2064" i="1"/>
  <c r="P2065" i="1"/>
  <c r="Q2065" i="1"/>
  <c r="R2065" i="1"/>
  <c r="P2066" i="1"/>
  <c r="Q2066" i="1"/>
  <c r="R2066" i="1"/>
  <c r="P2067" i="1"/>
  <c r="Q2067" i="1"/>
  <c r="R2067" i="1"/>
  <c r="P2068" i="1"/>
  <c r="Q2068" i="1"/>
  <c r="R2068" i="1"/>
  <c r="P2069" i="1"/>
  <c r="Q2069" i="1"/>
  <c r="R2069" i="1"/>
  <c r="P2070" i="1"/>
  <c r="Q2070" i="1"/>
  <c r="R2070" i="1"/>
  <c r="P2071" i="1"/>
  <c r="Q2071" i="1"/>
  <c r="R2071" i="1"/>
  <c r="P2072" i="1"/>
  <c r="Q2072" i="1"/>
  <c r="R2072" i="1"/>
  <c r="P2073" i="1"/>
  <c r="Q2073" i="1"/>
  <c r="R2073" i="1"/>
  <c r="P2074" i="1"/>
  <c r="Q2074" i="1"/>
  <c r="R2074" i="1"/>
  <c r="P2075" i="1"/>
  <c r="Q2075" i="1"/>
  <c r="R2075" i="1"/>
  <c r="P2076" i="1"/>
  <c r="Q2076" i="1"/>
  <c r="R2076" i="1"/>
  <c r="P2077" i="1"/>
  <c r="Q2077" i="1"/>
  <c r="R2077" i="1"/>
  <c r="P2078" i="1"/>
  <c r="Q2078" i="1"/>
  <c r="R2078" i="1"/>
  <c r="P2079" i="1"/>
  <c r="Q2079" i="1"/>
  <c r="R2079" i="1"/>
  <c r="P2080" i="1"/>
  <c r="Q2080" i="1"/>
  <c r="R2080" i="1"/>
  <c r="P2081" i="1"/>
  <c r="Q2081" i="1"/>
  <c r="R2081" i="1"/>
  <c r="P2082" i="1"/>
  <c r="Q2082" i="1"/>
  <c r="R2082" i="1"/>
  <c r="P2083" i="1"/>
  <c r="Q2083" i="1"/>
  <c r="R2083" i="1"/>
  <c r="P2084" i="1"/>
  <c r="Q2084" i="1"/>
  <c r="R2084" i="1"/>
  <c r="P2085" i="1"/>
  <c r="Q2085" i="1"/>
  <c r="R2085" i="1"/>
  <c r="P2086" i="1"/>
  <c r="Q2086" i="1"/>
  <c r="R2086" i="1"/>
  <c r="P2087" i="1"/>
  <c r="Q2087" i="1"/>
  <c r="R2087" i="1"/>
  <c r="P2088" i="1"/>
  <c r="Q2088" i="1"/>
  <c r="R2088" i="1"/>
  <c r="P2089" i="1"/>
  <c r="Q2089" i="1"/>
  <c r="R2089" i="1"/>
  <c r="P2090" i="1"/>
  <c r="Q2090" i="1"/>
  <c r="R2090" i="1"/>
  <c r="P2091" i="1"/>
  <c r="Q2091" i="1"/>
  <c r="R2091" i="1"/>
  <c r="P2092" i="1"/>
  <c r="Q2092" i="1"/>
  <c r="R2092" i="1"/>
  <c r="P2093" i="1"/>
  <c r="Q2093" i="1"/>
  <c r="R2093" i="1"/>
  <c r="P2094" i="1"/>
  <c r="Q2094" i="1"/>
  <c r="R2094" i="1"/>
  <c r="P2095" i="1"/>
  <c r="Q2095" i="1"/>
  <c r="R2095" i="1"/>
  <c r="P2096" i="1"/>
  <c r="Q2096" i="1"/>
  <c r="R2096" i="1"/>
  <c r="P2097" i="1"/>
  <c r="Q2097" i="1"/>
  <c r="R2097" i="1"/>
  <c r="P2098" i="1"/>
  <c r="Q2098" i="1"/>
  <c r="R2098" i="1"/>
  <c r="P2099" i="1"/>
  <c r="Q2099" i="1"/>
  <c r="R2099" i="1"/>
  <c r="P2100" i="1"/>
  <c r="Q2100" i="1"/>
  <c r="R2100" i="1"/>
  <c r="P2101" i="1"/>
  <c r="Q2101" i="1"/>
  <c r="R2101" i="1"/>
  <c r="P2102" i="1"/>
  <c r="Q2102" i="1"/>
  <c r="R2102" i="1"/>
  <c r="P2103" i="1"/>
  <c r="Q2103" i="1"/>
  <c r="R2103" i="1"/>
  <c r="P2104" i="1"/>
  <c r="Q2104" i="1"/>
  <c r="R2104" i="1"/>
  <c r="P2105" i="1"/>
  <c r="Q2105" i="1"/>
  <c r="R2105" i="1"/>
  <c r="P2106" i="1"/>
  <c r="Q2106" i="1"/>
  <c r="R2106" i="1"/>
  <c r="P2107" i="1"/>
  <c r="Q2107" i="1"/>
  <c r="R2107" i="1"/>
  <c r="P2108" i="1"/>
  <c r="Q2108" i="1"/>
  <c r="R2108" i="1"/>
  <c r="P2109" i="1"/>
  <c r="Q2109" i="1"/>
  <c r="R2109" i="1"/>
  <c r="P2110" i="1"/>
  <c r="Q2110" i="1"/>
  <c r="R2110" i="1"/>
  <c r="P2111" i="1"/>
  <c r="Q2111" i="1"/>
  <c r="R2111" i="1"/>
  <c r="P2112" i="1"/>
  <c r="Q2112" i="1"/>
  <c r="R2112" i="1"/>
  <c r="P2113" i="1"/>
  <c r="Q2113" i="1"/>
  <c r="R2113" i="1"/>
  <c r="P2114" i="1"/>
  <c r="Q2114" i="1"/>
  <c r="R2114" i="1"/>
  <c r="P2115" i="1"/>
  <c r="Q2115" i="1"/>
  <c r="R2115" i="1"/>
  <c r="P2116" i="1"/>
  <c r="Q2116" i="1"/>
  <c r="R2116" i="1"/>
  <c r="P2117" i="1"/>
  <c r="Q2117" i="1"/>
  <c r="R2117" i="1"/>
  <c r="P2118" i="1"/>
  <c r="Q2118" i="1"/>
  <c r="R2118" i="1"/>
  <c r="P2119" i="1"/>
  <c r="Q2119" i="1"/>
  <c r="R2119" i="1"/>
  <c r="P2120" i="1"/>
  <c r="Q2120" i="1"/>
  <c r="R2120" i="1"/>
  <c r="P2121" i="1"/>
  <c r="Q2121" i="1"/>
  <c r="R2121" i="1"/>
  <c r="P2122" i="1"/>
  <c r="Q2122" i="1"/>
  <c r="R2122" i="1"/>
  <c r="P2123" i="1"/>
  <c r="Q2123" i="1"/>
  <c r="R2123" i="1"/>
  <c r="P2124" i="1"/>
  <c r="Q2124" i="1"/>
  <c r="R2124" i="1"/>
  <c r="P2125" i="1"/>
  <c r="Q2125" i="1"/>
  <c r="R2125" i="1"/>
  <c r="P2126" i="1"/>
  <c r="Q2126" i="1"/>
  <c r="R2126" i="1"/>
  <c r="P2127" i="1"/>
  <c r="Q2127" i="1"/>
  <c r="R2127" i="1"/>
  <c r="P2128" i="1"/>
  <c r="Q2128" i="1"/>
  <c r="R2128" i="1"/>
  <c r="P2129" i="1"/>
  <c r="Q2129" i="1"/>
  <c r="R2129" i="1"/>
  <c r="P2130" i="1"/>
  <c r="Q2130" i="1"/>
  <c r="R2130" i="1"/>
  <c r="P2131" i="1"/>
  <c r="Q2131" i="1"/>
  <c r="R2131" i="1"/>
  <c r="P2132" i="1"/>
  <c r="Q2132" i="1"/>
  <c r="R2132" i="1"/>
  <c r="P2133" i="1"/>
  <c r="Q2133" i="1"/>
  <c r="R2133" i="1"/>
  <c r="P2134" i="1"/>
  <c r="Q2134" i="1"/>
  <c r="R2134" i="1"/>
  <c r="P2135" i="1"/>
  <c r="Q2135" i="1"/>
  <c r="R2135" i="1"/>
  <c r="P2136" i="1"/>
  <c r="Q2136" i="1"/>
  <c r="R2136" i="1"/>
  <c r="P2137" i="1"/>
  <c r="Q2137" i="1"/>
  <c r="R2137" i="1"/>
  <c r="P2138" i="1"/>
  <c r="Q2138" i="1"/>
  <c r="R2138" i="1"/>
  <c r="P2139" i="1"/>
  <c r="Q2139" i="1"/>
  <c r="R2139" i="1"/>
  <c r="P2140" i="1"/>
  <c r="Q2140" i="1"/>
  <c r="R2140" i="1"/>
  <c r="P2141" i="1"/>
  <c r="Q2141" i="1"/>
  <c r="R2141" i="1"/>
  <c r="P2142" i="1"/>
  <c r="Q2142" i="1"/>
  <c r="R2142" i="1"/>
  <c r="P2143" i="1"/>
  <c r="Q2143" i="1"/>
  <c r="R2143" i="1"/>
  <c r="P2144" i="1"/>
  <c r="Q2144" i="1"/>
  <c r="R2144" i="1"/>
  <c r="P2145" i="1"/>
  <c r="Q2145" i="1"/>
  <c r="R2145" i="1"/>
  <c r="P2146" i="1"/>
  <c r="Q2146" i="1"/>
  <c r="R2146" i="1"/>
  <c r="P2147" i="1"/>
  <c r="Q2147" i="1"/>
  <c r="R2147" i="1"/>
  <c r="P2148" i="1"/>
  <c r="Q2148" i="1"/>
  <c r="R2148" i="1"/>
  <c r="P2149" i="1"/>
  <c r="Q2149" i="1"/>
  <c r="R2149" i="1"/>
  <c r="P2150" i="1"/>
  <c r="Q2150" i="1"/>
  <c r="R2150" i="1"/>
  <c r="P2151" i="1"/>
  <c r="Q2151" i="1"/>
  <c r="R2151" i="1"/>
  <c r="P2152" i="1"/>
  <c r="Q2152" i="1"/>
  <c r="R2152" i="1"/>
  <c r="P2153" i="1"/>
  <c r="Q2153" i="1"/>
  <c r="R2153" i="1"/>
  <c r="P2154" i="1"/>
  <c r="Q2154" i="1"/>
  <c r="R2154" i="1"/>
  <c r="P2155" i="1"/>
  <c r="Q2155" i="1"/>
  <c r="R2155" i="1"/>
  <c r="P2156" i="1"/>
  <c r="Q2156" i="1"/>
  <c r="R2156" i="1"/>
  <c r="P2157" i="1"/>
  <c r="Q2157" i="1"/>
  <c r="R2157" i="1"/>
  <c r="P2158" i="1"/>
  <c r="Q2158" i="1"/>
  <c r="R2158" i="1"/>
  <c r="P2159" i="1"/>
  <c r="Q2159" i="1"/>
  <c r="R2159" i="1"/>
  <c r="P2160" i="1"/>
  <c r="Q2160" i="1"/>
  <c r="R2160" i="1"/>
  <c r="P2161" i="1"/>
  <c r="Q2161" i="1"/>
  <c r="R2161" i="1"/>
  <c r="P2162" i="1"/>
  <c r="Q2162" i="1"/>
  <c r="R2162" i="1"/>
  <c r="P2163" i="1"/>
  <c r="Q2163" i="1"/>
  <c r="R2163" i="1"/>
  <c r="P2164" i="1"/>
  <c r="Q2164" i="1"/>
  <c r="R2164" i="1"/>
  <c r="P2165" i="1"/>
  <c r="Q2165" i="1"/>
  <c r="R2165" i="1"/>
  <c r="P2166" i="1"/>
  <c r="Q2166" i="1"/>
  <c r="R2166" i="1"/>
  <c r="P2167" i="1"/>
  <c r="Q2167" i="1"/>
  <c r="R2167" i="1"/>
  <c r="P2168" i="1"/>
  <c r="Q2168" i="1"/>
  <c r="R2168" i="1"/>
  <c r="P2169" i="1"/>
  <c r="Q2169" i="1"/>
  <c r="R2169" i="1"/>
  <c r="P2170" i="1"/>
  <c r="Q2170" i="1"/>
  <c r="R2170" i="1"/>
  <c r="P2171" i="1"/>
  <c r="Q2171" i="1"/>
  <c r="R2171" i="1"/>
  <c r="P2172" i="1"/>
  <c r="Q2172" i="1"/>
  <c r="R2172" i="1"/>
  <c r="P2173" i="1"/>
  <c r="Q2173" i="1"/>
  <c r="R2173" i="1"/>
  <c r="P2174" i="1"/>
  <c r="Q2174" i="1"/>
  <c r="R2174" i="1"/>
  <c r="P2175" i="1"/>
  <c r="Q2175" i="1"/>
  <c r="R2175" i="1"/>
  <c r="P2176" i="1"/>
  <c r="Q2176" i="1"/>
  <c r="R2176" i="1"/>
  <c r="P2177" i="1"/>
  <c r="Q2177" i="1"/>
  <c r="R2177" i="1"/>
  <c r="P2178" i="1"/>
  <c r="Q2178" i="1"/>
  <c r="R2178" i="1"/>
  <c r="P2179" i="1"/>
  <c r="Q2179" i="1"/>
  <c r="R2179" i="1"/>
  <c r="P2180" i="1"/>
  <c r="Q2180" i="1"/>
  <c r="R2180" i="1"/>
  <c r="P2181" i="1"/>
  <c r="Q2181" i="1"/>
  <c r="R2181" i="1"/>
  <c r="P2182" i="1"/>
  <c r="Q2182" i="1"/>
  <c r="R2182" i="1"/>
  <c r="P2183" i="1"/>
  <c r="Q2183" i="1"/>
  <c r="R2183" i="1"/>
  <c r="P2184" i="1"/>
  <c r="Q2184" i="1"/>
  <c r="R2184" i="1"/>
  <c r="P2185" i="1"/>
  <c r="Q2185" i="1"/>
  <c r="R2185" i="1"/>
  <c r="P2186" i="1"/>
  <c r="Q2186" i="1"/>
  <c r="R2186" i="1"/>
  <c r="P2187" i="1"/>
  <c r="Q2187" i="1"/>
  <c r="R2187" i="1"/>
  <c r="P2188" i="1"/>
  <c r="Q2188" i="1"/>
  <c r="R2188" i="1"/>
  <c r="P2189" i="1"/>
  <c r="Q2189" i="1"/>
  <c r="R2189" i="1"/>
  <c r="P2190" i="1"/>
  <c r="Q2190" i="1"/>
  <c r="R2190" i="1"/>
  <c r="P2191" i="1"/>
  <c r="Q2191" i="1"/>
  <c r="R2191" i="1"/>
  <c r="P2192" i="1"/>
  <c r="Q2192" i="1"/>
  <c r="R2192" i="1"/>
  <c r="P2193" i="1"/>
  <c r="Q2193" i="1"/>
  <c r="R2193" i="1"/>
  <c r="P2194" i="1"/>
  <c r="Q2194" i="1"/>
  <c r="R2194" i="1"/>
  <c r="P2195" i="1"/>
  <c r="Q2195" i="1"/>
  <c r="R2195" i="1"/>
  <c r="P2196" i="1"/>
  <c r="Q2196" i="1"/>
  <c r="R2196" i="1"/>
  <c r="P2197" i="1"/>
  <c r="Q2197" i="1"/>
  <c r="R2197" i="1"/>
  <c r="P2198" i="1"/>
  <c r="Q2198" i="1"/>
  <c r="R2198" i="1"/>
  <c r="P2199" i="1"/>
  <c r="Q2199" i="1"/>
  <c r="R2199" i="1"/>
  <c r="P2200" i="1"/>
  <c r="Q2200" i="1"/>
  <c r="R2200" i="1"/>
  <c r="P2201" i="1"/>
  <c r="Q2201" i="1"/>
  <c r="R2201" i="1"/>
  <c r="P2202" i="1"/>
  <c r="Q2202" i="1"/>
  <c r="R2202" i="1"/>
  <c r="P2203" i="1"/>
  <c r="Q2203" i="1"/>
  <c r="R2203" i="1"/>
  <c r="P2204" i="1"/>
  <c r="Q2204" i="1"/>
  <c r="R2204" i="1"/>
  <c r="P2205" i="1"/>
  <c r="Q2205" i="1"/>
  <c r="R2205" i="1"/>
  <c r="P2206" i="1"/>
  <c r="Q2206" i="1"/>
  <c r="R2206" i="1"/>
  <c r="P2207" i="1"/>
  <c r="Q2207" i="1"/>
  <c r="R2207" i="1"/>
  <c r="P2208" i="1"/>
  <c r="Q2208" i="1"/>
  <c r="R2208" i="1"/>
  <c r="P2209" i="1"/>
  <c r="Q2209" i="1"/>
  <c r="R2209" i="1"/>
  <c r="P2210" i="1"/>
  <c r="Q2210" i="1"/>
  <c r="R2210" i="1"/>
  <c r="P2211" i="1"/>
  <c r="Q2211" i="1"/>
  <c r="R2211" i="1"/>
  <c r="P2212" i="1"/>
  <c r="Q2212" i="1"/>
  <c r="R2212" i="1"/>
  <c r="P2213" i="1"/>
  <c r="Q2213" i="1"/>
  <c r="R2213" i="1"/>
  <c r="P2214" i="1"/>
  <c r="Q2214" i="1"/>
  <c r="R2214" i="1"/>
  <c r="P2215" i="1"/>
  <c r="Q2215" i="1"/>
  <c r="R2215" i="1"/>
  <c r="P2216" i="1"/>
  <c r="Q2216" i="1"/>
  <c r="R2216" i="1"/>
  <c r="P2217" i="1"/>
  <c r="Q2217" i="1"/>
  <c r="R2217" i="1"/>
  <c r="P2218" i="1"/>
  <c r="Q2218" i="1"/>
  <c r="R2218" i="1"/>
  <c r="P2219" i="1"/>
  <c r="Q2219" i="1"/>
  <c r="R2219" i="1"/>
  <c r="P2220" i="1"/>
  <c r="Q2220" i="1"/>
  <c r="R2220" i="1"/>
  <c r="P2221" i="1"/>
  <c r="Q2221" i="1"/>
  <c r="R2221" i="1"/>
  <c r="P2222" i="1"/>
  <c r="Q2222" i="1"/>
  <c r="R2222" i="1"/>
  <c r="P2223" i="1"/>
  <c r="Q2223" i="1"/>
  <c r="R2223" i="1"/>
  <c r="P2224" i="1"/>
  <c r="Q2224" i="1"/>
  <c r="R2224" i="1"/>
  <c r="P2225" i="1"/>
  <c r="Q2225" i="1"/>
  <c r="R2225" i="1"/>
  <c r="P2226" i="1"/>
  <c r="Q2226" i="1"/>
  <c r="R2226" i="1"/>
  <c r="P2227" i="1"/>
  <c r="Q2227" i="1"/>
  <c r="R2227" i="1"/>
  <c r="P2228" i="1"/>
  <c r="Q2228" i="1"/>
  <c r="R2228" i="1"/>
  <c r="P2229" i="1"/>
  <c r="Q2229" i="1"/>
  <c r="R2229" i="1"/>
  <c r="P2230" i="1"/>
  <c r="Q2230" i="1"/>
  <c r="R2230" i="1"/>
  <c r="P2231" i="1"/>
  <c r="Q2231" i="1"/>
  <c r="R2231" i="1"/>
  <c r="P2232" i="1"/>
  <c r="Q2232" i="1"/>
  <c r="R2232" i="1"/>
  <c r="P2233" i="1"/>
  <c r="Q2233" i="1"/>
  <c r="R2233" i="1"/>
  <c r="P2234" i="1"/>
  <c r="Q2234" i="1"/>
  <c r="R2234" i="1"/>
  <c r="P2235" i="1"/>
  <c r="Q2235" i="1"/>
  <c r="R2235" i="1"/>
  <c r="P2236" i="1"/>
  <c r="Q2236" i="1"/>
  <c r="R2236" i="1"/>
  <c r="P2237" i="1"/>
  <c r="Q2237" i="1"/>
  <c r="R2237" i="1"/>
  <c r="P2238" i="1"/>
  <c r="Q2238" i="1"/>
  <c r="R2238" i="1"/>
  <c r="P2239" i="1"/>
  <c r="Q2239" i="1"/>
  <c r="R2239" i="1"/>
  <c r="P2240" i="1"/>
  <c r="Q2240" i="1"/>
  <c r="R2240" i="1"/>
  <c r="P2241" i="1"/>
  <c r="Q2241" i="1"/>
  <c r="R2241" i="1"/>
  <c r="P2242" i="1"/>
  <c r="Q2242" i="1"/>
  <c r="R2242" i="1"/>
  <c r="P2243" i="1"/>
  <c r="Q2243" i="1"/>
  <c r="R2243" i="1"/>
  <c r="P2244" i="1"/>
  <c r="Q2244" i="1"/>
  <c r="R2244" i="1"/>
  <c r="P2245" i="1"/>
  <c r="Q2245" i="1"/>
  <c r="R2245" i="1"/>
  <c r="P2246" i="1"/>
  <c r="Q2246" i="1"/>
  <c r="R2246" i="1"/>
  <c r="P2247" i="1"/>
  <c r="Q2247" i="1"/>
  <c r="R2247" i="1"/>
  <c r="P2248" i="1"/>
  <c r="Q2248" i="1"/>
  <c r="R2248" i="1"/>
  <c r="P2249" i="1"/>
  <c r="Q2249" i="1"/>
  <c r="R2249" i="1"/>
  <c r="P2250" i="1"/>
  <c r="Q2250" i="1"/>
  <c r="R2250" i="1"/>
  <c r="P2251" i="1"/>
  <c r="Q2251" i="1"/>
  <c r="R2251" i="1"/>
  <c r="P2252" i="1"/>
  <c r="Q2252" i="1"/>
  <c r="R2252" i="1"/>
  <c r="P2253" i="1"/>
  <c r="Q2253" i="1"/>
  <c r="R2253" i="1"/>
  <c r="P2254" i="1"/>
  <c r="Q2254" i="1"/>
  <c r="R2254" i="1"/>
  <c r="P2255" i="1"/>
  <c r="Q2255" i="1"/>
  <c r="R2255" i="1"/>
  <c r="P2256" i="1"/>
  <c r="Q2256" i="1"/>
  <c r="R2256" i="1"/>
  <c r="P2257" i="1"/>
  <c r="Q2257" i="1"/>
  <c r="R2257" i="1"/>
  <c r="P2258" i="1"/>
  <c r="Q2258" i="1"/>
  <c r="R2258" i="1"/>
  <c r="P2259" i="1"/>
  <c r="Q2259" i="1"/>
  <c r="R2259" i="1"/>
  <c r="P2260" i="1"/>
  <c r="Q2260" i="1"/>
  <c r="R2260" i="1"/>
  <c r="P2261" i="1"/>
  <c r="Q2261" i="1"/>
  <c r="R2261" i="1"/>
  <c r="P2262" i="1"/>
  <c r="Q2262" i="1"/>
  <c r="R2262" i="1"/>
  <c r="P2263" i="1"/>
  <c r="Q2263" i="1"/>
  <c r="R2263" i="1"/>
  <c r="P2264" i="1"/>
  <c r="Q2264" i="1"/>
  <c r="R2264" i="1"/>
  <c r="P2265" i="1"/>
  <c r="Q2265" i="1"/>
  <c r="R2265" i="1"/>
  <c r="P2266" i="1"/>
  <c r="Q2266" i="1"/>
  <c r="R2266" i="1"/>
  <c r="P2267" i="1"/>
  <c r="Q2267" i="1"/>
  <c r="R2267" i="1"/>
  <c r="P2268" i="1"/>
  <c r="Q2268" i="1"/>
  <c r="R2268" i="1"/>
  <c r="P2269" i="1"/>
  <c r="Q2269" i="1"/>
  <c r="R2269" i="1"/>
  <c r="P2270" i="1"/>
  <c r="Q2270" i="1"/>
  <c r="R2270" i="1"/>
  <c r="P2271" i="1"/>
  <c r="Q2271" i="1"/>
  <c r="R2271" i="1"/>
  <c r="P2272" i="1"/>
  <c r="Q2272" i="1"/>
  <c r="R2272" i="1"/>
  <c r="P2273" i="1"/>
  <c r="Q2273" i="1"/>
  <c r="R2273" i="1"/>
  <c r="P2274" i="1"/>
  <c r="Q2274" i="1"/>
  <c r="R2274" i="1"/>
  <c r="P2275" i="1"/>
  <c r="Q2275" i="1"/>
  <c r="R2275" i="1"/>
  <c r="P2276" i="1"/>
  <c r="Q2276" i="1"/>
  <c r="R2276" i="1"/>
  <c r="P2277" i="1"/>
  <c r="Q2277" i="1"/>
  <c r="R2277" i="1"/>
  <c r="P2278" i="1"/>
  <c r="Q2278" i="1"/>
  <c r="R2278" i="1"/>
  <c r="P2279" i="1"/>
  <c r="Q2279" i="1"/>
  <c r="R2279" i="1"/>
  <c r="P2280" i="1"/>
  <c r="Q2280" i="1"/>
  <c r="R2280" i="1"/>
  <c r="P2281" i="1"/>
  <c r="Q2281" i="1"/>
  <c r="R2281" i="1"/>
  <c r="P2282" i="1"/>
  <c r="Q2282" i="1"/>
  <c r="R2282" i="1"/>
  <c r="P2283" i="1"/>
  <c r="Q2283" i="1"/>
  <c r="R2283" i="1"/>
  <c r="P2284" i="1"/>
  <c r="Q2284" i="1"/>
  <c r="R2284" i="1"/>
  <c r="P2285" i="1"/>
  <c r="Q2285" i="1"/>
  <c r="R2285" i="1"/>
  <c r="P2286" i="1"/>
  <c r="Q2286" i="1"/>
  <c r="R2286" i="1"/>
  <c r="P2287" i="1"/>
  <c r="Q2287" i="1"/>
  <c r="R2287" i="1"/>
  <c r="P2288" i="1"/>
  <c r="Q2288" i="1"/>
  <c r="R2288" i="1"/>
  <c r="P2289" i="1"/>
  <c r="Q2289" i="1"/>
  <c r="R2289" i="1"/>
  <c r="P2290" i="1"/>
  <c r="Q2290" i="1"/>
  <c r="R2290" i="1"/>
  <c r="P2291" i="1"/>
  <c r="Q2291" i="1"/>
  <c r="R2291" i="1"/>
  <c r="P2292" i="1"/>
  <c r="Q2292" i="1"/>
  <c r="R2292" i="1"/>
  <c r="P2293" i="1"/>
  <c r="Q2293" i="1"/>
  <c r="R2293" i="1"/>
  <c r="P2294" i="1"/>
  <c r="Q2294" i="1"/>
  <c r="R2294" i="1"/>
  <c r="P2295" i="1"/>
  <c r="Q2295" i="1"/>
  <c r="R2295" i="1"/>
  <c r="P2296" i="1"/>
  <c r="Q2296" i="1"/>
  <c r="R2296" i="1"/>
  <c r="P2297" i="1"/>
  <c r="Q2297" i="1"/>
  <c r="R2297" i="1"/>
  <c r="P2298" i="1"/>
  <c r="Q2298" i="1"/>
  <c r="R2298" i="1"/>
  <c r="P2299" i="1"/>
  <c r="Q2299" i="1"/>
  <c r="R2299" i="1"/>
  <c r="P2300" i="1"/>
  <c r="Q2300" i="1"/>
  <c r="R2300" i="1"/>
  <c r="P2301" i="1"/>
  <c r="Q2301" i="1"/>
  <c r="R2301" i="1"/>
  <c r="P2302" i="1"/>
  <c r="Q2302" i="1"/>
  <c r="R2302" i="1"/>
  <c r="P2303" i="1"/>
  <c r="Q2303" i="1"/>
  <c r="R2303" i="1"/>
  <c r="P2304" i="1"/>
  <c r="Q2304" i="1"/>
  <c r="R2304" i="1"/>
  <c r="P2305" i="1"/>
  <c r="Q2305" i="1"/>
  <c r="R2305" i="1"/>
  <c r="P2306" i="1"/>
  <c r="Q2306" i="1"/>
  <c r="R2306" i="1"/>
  <c r="P2307" i="1"/>
  <c r="Q2307" i="1"/>
  <c r="R2307" i="1"/>
  <c r="P2308" i="1"/>
  <c r="Q2308" i="1"/>
  <c r="R2308" i="1"/>
  <c r="P2309" i="1"/>
  <c r="Q2309" i="1"/>
  <c r="R2309" i="1"/>
  <c r="P2310" i="1"/>
  <c r="Q2310" i="1"/>
  <c r="R2310" i="1"/>
  <c r="P2311" i="1"/>
  <c r="Q2311" i="1"/>
  <c r="R2311" i="1"/>
  <c r="P2312" i="1"/>
  <c r="Q2312" i="1"/>
  <c r="R2312" i="1"/>
  <c r="P2313" i="1"/>
  <c r="Q2313" i="1"/>
  <c r="R2313" i="1"/>
  <c r="P2314" i="1"/>
  <c r="Q2314" i="1"/>
  <c r="R2314" i="1"/>
  <c r="P2315" i="1"/>
  <c r="Q2315" i="1"/>
  <c r="R2315" i="1"/>
  <c r="P2316" i="1"/>
  <c r="Q2316" i="1"/>
  <c r="R2316" i="1"/>
  <c r="P2317" i="1"/>
  <c r="Q2317" i="1"/>
  <c r="R2317" i="1"/>
  <c r="P2318" i="1"/>
  <c r="Q2318" i="1"/>
  <c r="R2318" i="1"/>
  <c r="P2319" i="1"/>
  <c r="Q2319" i="1"/>
  <c r="R2319" i="1"/>
  <c r="P2320" i="1"/>
  <c r="Q2320" i="1"/>
  <c r="R2320" i="1"/>
  <c r="P2321" i="1"/>
  <c r="Q2321" i="1"/>
  <c r="R2321" i="1"/>
  <c r="P2322" i="1"/>
  <c r="Q2322" i="1"/>
  <c r="R2322" i="1"/>
  <c r="P2323" i="1"/>
  <c r="Q2323" i="1"/>
  <c r="R2323" i="1"/>
  <c r="P2324" i="1"/>
  <c r="Q2324" i="1"/>
  <c r="R2324" i="1"/>
  <c r="P2325" i="1"/>
  <c r="Q2325" i="1"/>
  <c r="R2325" i="1"/>
  <c r="P2326" i="1"/>
  <c r="Q2326" i="1"/>
  <c r="R2326" i="1"/>
  <c r="P2327" i="1"/>
  <c r="Q2327" i="1"/>
  <c r="R2327" i="1"/>
  <c r="P2328" i="1"/>
  <c r="Q2328" i="1"/>
  <c r="R2328" i="1"/>
  <c r="P2329" i="1"/>
  <c r="Q2329" i="1"/>
  <c r="R2329" i="1"/>
  <c r="P2330" i="1"/>
  <c r="Q2330" i="1"/>
  <c r="R2330" i="1"/>
  <c r="P2331" i="1"/>
  <c r="Q2331" i="1"/>
  <c r="R2331" i="1"/>
  <c r="P2332" i="1"/>
  <c r="Q2332" i="1"/>
  <c r="R2332" i="1"/>
  <c r="P2333" i="1"/>
  <c r="Q2333" i="1"/>
  <c r="R2333" i="1"/>
  <c r="P2334" i="1"/>
  <c r="Q2334" i="1"/>
  <c r="R2334" i="1"/>
  <c r="P2335" i="1"/>
  <c r="Q2335" i="1"/>
  <c r="R2335" i="1"/>
  <c r="P2336" i="1"/>
  <c r="Q2336" i="1"/>
  <c r="R2336" i="1"/>
  <c r="P2337" i="1"/>
  <c r="Q2337" i="1"/>
  <c r="R2337" i="1"/>
  <c r="P2338" i="1"/>
  <c r="Q2338" i="1"/>
  <c r="R2338" i="1"/>
  <c r="P2339" i="1"/>
  <c r="Q2339" i="1"/>
  <c r="R2339" i="1"/>
  <c r="P2340" i="1"/>
  <c r="Q2340" i="1"/>
  <c r="R2340" i="1"/>
  <c r="P2341" i="1"/>
  <c r="Q2341" i="1"/>
  <c r="R2341" i="1"/>
  <c r="P2342" i="1"/>
  <c r="Q2342" i="1"/>
  <c r="R2342" i="1"/>
  <c r="P2343" i="1"/>
  <c r="Q2343" i="1"/>
  <c r="R2343" i="1"/>
  <c r="P2344" i="1"/>
  <c r="Q2344" i="1"/>
  <c r="R2344" i="1"/>
  <c r="P2345" i="1"/>
  <c r="Q2345" i="1"/>
  <c r="R2345" i="1"/>
  <c r="P2346" i="1"/>
  <c r="Q2346" i="1"/>
  <c r="R2346" i="1"/>
  <c r="P2347" i="1"/>
  <c r="Q2347" i="1"/>
  <c r="R2347" i="1"/>
  <c r="P2348" i="1"/>
  <c r="Q2348" i="1"/>
  <c r="R2348" i="1"/>
  <c r="P2349" i="1"/>
  <c r="Q2349" i="1"/>
  <c r="R2349" i="1"/>
  <c r="P2350" i="1"/>
  <c r="Q2350" i="1"/>
  <c r="R2350" i="1"/>
  <c r="P2351" i="1"/>
  <c r="Q2351" i="1"/>
  <c r="R2351" i="1"/>
  <c r="P2352" i="1"/>
  <c r="Q2352" i="1"/>
  <c r="R2352" i="1"/>
  <c r="P2353" i="1"/>
  <c r="Q2353" i="1"/>
  <c r="R2353" i="1"/>
  <c r="P2354" i="1"/>
  <c r="Q2354" i="1"/>
  <c r="R2354" i="1"/>
  <c r="P2355" i="1"/>
  <c r="Q2355" i="1"/>
  <c r="R2355" i="1"/>
  <c r="P2356" i="1"/>
  <c r="Q2356" i="1"/>
  <c r="R2356" i="1"/>
  <c r="P2357" i="1"/>
  <c r="Q2357" i="1"/>
  <c r="R2357" i="1"/>
  <c r="P2358" i="1"/>
  <c r="Q2358" i="1"/>
  <c r="R2358" i="1"/>
  <c r="P2359" i="1"/>
  <c r="Q2359" i="1"/>
  <c r="R2359" i="1"/>
  <c r="P2360" i="1"/>
  <c r="Q2360" i="1"/>
  <c r="R2360" i="1"/>
  <c r="P2361" i="1"/>
  <c r="Q2361" i="1"/>
  <c r="R2361" i="1"/>
  <c r="P2362" i="1"/>
  <c r="Q2362" i="1"/>
  <c r="R2362" i="1"/>
  <c r="P2363" i="1"/>
  <c r="Q2363" i="1"/>
  <c r="R2363" i="1"/>
  <c r="P2364" i="1"/>
  <c r="Q2364" i="1"/>
  <c r="R2364" i="1"/>
  <c r="P2365" i="1"/>
  <c r="Q2365" i="1"/>
  <c r="R2365" i="1"/>
  <c r="P2366" i="1"/>
  <c r="Q2366" i="1"/>
  <c r="R2366" i="1"/>
  <c r="P2367" i="1"/>
  <c r="Q2367" i="1"/>
  <c r="R2367" i="1"/>
  <c r="P2368" i="1"/>
  <c r="Q2368" i="1"/>
  <c r="R2368" i="1"/>
  <c r="P2369" i="1"/>
  <c r="Q2369" i="1"/>
  <c r="R2369" i="1"/>
  <c r="P2370" i="1"/>
  <c r="Q2370" i="1"/>
  <c r="R2370" i="1"/>
  <c r="P2371" i="1"/>
  <c r="Q2371" i="1"/>
  <c r="R2371" i="1"/>
  <c r="P2372" i="1"/>
  <c r="Q2372" i="1"/>
  <c r="R2372" i="1"/>
  <c r="P2373" i="1"/>
  <c r="Q2373" i="1"/>
  <c r="R2373" i="1"/>
  <c r="P2374" i="1"/>
  <c r="Q2374" i="1"/>
  <c r="R2374" i="1"/>
  <c r="P2375" i="1"/>
  <c r="Q2375" i="1"/>
  <c r="R2375" i="1"/>
  <c r="P2376" i="1"/>
  <c r="Q2376" i="1"/>
  <c r="R2376" i="1"/>
  <c r="P2377" i="1"/>
  <c r="Q2377" i="1"/>
  <c r="R2377" i="1"/>
  <c r="P2378" i="1"/>
  <c r="Q2378" i="1"/>
  <c r="R2378" i="1"/>
  <c r="P2379" i="1"/>
  <c r="Q2379" i="1"/>
  <c r="R2379" i="1"/>
  <c r="P2380" i="1"/>
  <c r="Q2380" i="1"/>
  <c r="R2380" i="1"/>
  <c r="P2381" i="1"/>
  <c r="Q2381" i="1"/>
  <c r="R2381" i="1"/>
  <c r="P2382" i="1"/>
  <c r="Q2382" i="1"/>
  <c r="R2382" i="1"/>
  <c r="P2383" i="1"/>
  <c r="Q2383" i="1"/>
  <c r="R2383" i="1"/>
  <c r="P2384" i="1"/>
  <c r="Q2384" i="1"/>
  <c r="R2384" i="1"/>
  <c r="P2385" i="1"/>
  <c r="Q2385" i="1"/>
  <c r="R2385" i="1"/>
  <c r="P2386" i="1"/>
  <c r="Q2386" i="1"/>
  <c r="R2386" i="1"/>
  <c r="P2387" i="1"/>
  <c r="Q2387" i="1"/>
  <c r="R2387" i="1"/>
  <c r="P2388" i="1"/>
  <c r="Q2388" i="1"/>
  <c r="R2388" i="1"/>
  <c r="P2389" i="1"/>
  <c r="Q2389" i="1"/>
  <c r="R2389" i="1"/>
  <c r="P2390" i="1"/>
  <c r="Q2390" i="1"/>
  <c r="R2390" i="1"/>
  <c r="P2391" i="1"/>
  <c r="Q2391" i="1"/>
  <c r="R2391" i="1"/>
  <c r="P2392" i="1"/>
  <c r="Q2392" i="1"/>
  <c r="R2392" i="1"/>
  <c r="P2393" i="1"/>
  <c r="Q2393" i="1"/>
  <c r="R2393" i="1"/>
  <c r="P2394" i="1"/>
  <c r="Q2394" i="1"/>
  <c r="R2394" i="1"/>
  <c r="P2395" i="1"/>
  <c r="Q2395" i="1"/>
  <c r="R2395" i="1"/>
  <c r="P2396" i="1"/>
  <c r="Q2396" i="1"/>
  <c r="R2396" i="1"/>
  <c r="P2397" i="1"/>
  <c r="Q2397" i="1"/>
  <c r="R2397" i="1"/>
  <c r="P2398" i="1"/>
  <c r="Q2398" i="1"/>
  <c r="R2398" i="1"/>
  <c r="P2399" i="1"/>
  <c r="Q2399" i="1"/>
  <c r="R2399" i="1"/>
  <c r="P2400" i="1"/>
  <c r="Q2400" i="1"/>
  <c r="R2400" i="1"/>
  <c r="P2401" i="1"/>
  <c r="Q2401" i="1"/>
  <c r="R2401" i="1"/>
  <c r="P2402" i="1"/>
  <c r="Q2402" i="1"/>
  <c r="R2402" i="1"/>
  <c r="P2403" i="1"/>
  <c r="Q2403" i="1"/>
  <c r="R2403" i="1"/>
  <c r="P2404" i="1"/>
  <c r="Q2404" i="1"/>
  <c r="R2404" i="1"/>
  <c r="P2405" i="1"/>
  <c r="Q2405" i="1"/>
  <c r="R2405" i="1"/>
  <c r="P2406" i="1"/>
  <c r="Q2406" i="1"/>
  <c r="R2406" i="1"/>
  <c r="P2407" i="1"/>
  <c r="Q2407" i="1"/>
  <c r="R2407" i="1"/>
  <c r="P2408" i="1"/>
  <c r="Q2408" i="1"/>
  <c r="R2408" i="1"/>
  <c r="P2409" i="1"/>
  <c r="Q2409" i="1"/>
  <c r="R2409" i="1"/>
  <c r="P2410" i="1"/>
  <c r="Q2410" i="1"/>
  <c r="R2410" i="1"/>
  <c r="P2411" i="1"/>
  <c r="Q2411" i="1"/>
  <c r="R2411" i="1"/>
  <c r="P2412" i="1"/>
  <c r="Q2412" i="1"/>
  <c r="R2412" i="1"/>
  <c r="P2413" i="1"/>
  <c r="Q2413" i="1"/>
  <c r="R2413" i="1"/>
  <c r="P2414" i="1"/>
  <c r="Q2414" i="1"/>
  <c r="R2414" i="1"/>
  <c r="P2415" i="1"/>
  <c r="Q2415" i="1"/>
  <c r="R2415" i="1"/>
  <c r="P2416" i="1"/>
  <c r="Q2416" i="1"/>
  <c r="R2416" i="1"/>
  <c r="P2417" i="1"/>
  <c r="Q2417" i="1"/>
  <c r="R2417" i="1"/>
  <c r="P2418" i="1"/>
  <c r="Q2418" i="1"/>
  <c r="R2418" i="1"/>
  <c r="P2419" i="1"/>
  <c r="Q2419" i="1"/>
  <c r="R2419" i="1"/>
  <c r="P2420" i="1"/>
  <c r="Q2420" i="1"/>
  <c r="R2420" i="1"/>
  <c r="P2421" i="1"/>
  <c r="Q2421" i="1"/>
  <c r="R2421" i="1"/>
  <c r="P2422" i="1"/>
  <c r="Q2422" i="1"/>
  <c r="R2422" i="1"/>
  <c r="P2423" i="1"/>
  <c r="Q2423" i="1"/>
  <c r="R2423" i="1"/>
  <c r="P2424" i="1"/>
  <c r="Q2424" i="1"/>
  <c r="R2424" i="1"/>
  <c r="P2425" i="1"/>
  <c r="Q2425" i="1"/>
  <c r="R2425" i="1"/>
  <c r="P2426" i="1"/>
  <c r="Q2426" i="1"/>
  <c r="R2426" i="1"/>
  <c r="P2427" i="1"/>
  <c r="Q2427" i="1"/>
  <c r="R2427" i="1"/>
  <c r="P2428" i="1"/>
  <c r="Q2428" i="1"/>
  <c r="R2428" i="1"/>
  <c r="P2429" i="1"/>
  <c r="Q2429" i="1"/>
  <c r="R2429" i="1"/>
  <c r="P2430" i="1"/>
  <c r="Q2430" i="1"/>
  <c r="R2430" i="1"/>
  <c r="P2431" i="1"/>
  <c r="Q2431" i="1"/>
  <c r="R2431" i="1"/>
  <c r="P2432" i="1"/>
  <c r="Q2432" i="1"/>
  <c r="R2432" i="1"/>
  <c r="P2433" i="1"/>
  <c r="Q2433" i="1"/>
  <c r="R2433" i="1"/>
  <c r="P2434" i="1"/>
  <c r="Q2434" i="1"/>
  <c r="R2434" i="1"/>
  <c r="P2435" i="1"/>
  <c r="Q2435" i="1"/>
  <c r="R2435" i="1"/>
  <c r="P2436" i="1"/>
  <c r="Q2436" i="1"/>
  <c r="R2436" i="1"/>
  <c r="P2437" i="1"/>
  <c r="Q2437" i="1"/>
  <c r="R2437" i="1"/>
  <c r="P2438" i="1"/>
  <c r="Q2438" i="1"/>
  <c r="R2438" i="1"/>
  <c r="P2439" i="1"/>
  <c r="Q2439" i="1"/>
  <c r="R2439" i="1"/>
  <c r="P2440" i="1"/>
  <c r="Q2440" i="1"/>
  <c r="R2440" i="1"/>
  <c r="P2441" i="1"/>
  <c r="Q2441" i="1"/>
  <c r="R2441" i="1"/>
  <c r="P2442" i="1"/>
  <c r="Q2442" i="1"/>
  <c r="R2442" i="1"/>
  <c r="P2443" i="1"/>
  <c r="Q2443" i="1"/>
  <c r="R2443" i="1"/>
  <c r="P2444" i="1"/>
  <c r="Q2444" i="1"/>
  <c r="R2444" i="1"/>
  <c r="P2445" i="1"/>
  <c r="Q2445" i="1"/>
  <c r="R2445" i="1"/>
  <c r="P2446" i="1"/>
  <c r="Q2446" i="1"/>
  <c r="R2446" i="1"/>
  <c r="P2447" i="1"/>
  <c r="Q2447" i="1"/>
  <c r="R2447" i="1"/>
  <c r="P2448" i="1"/>
  <c r="Q2448" i="1"/>
  <c r="R2448" i="1"/>
  <c r="P2449" i="1"/>
  <c r="Q2449" i="1"/>
  <c r="R2449" i="1"/>
  <c r="P2450" i="1"/>
  <c r="Q2450" i="1"/>
  <c r="R2450" i="1"/>
  <c r="P2451" i="1"/>
  <c r="Q2451" i="1"/>
  <c r="R2451" i="1"/>
  <c r="P2452" i="1"/>
  <c r="Q2452" i="1"/>
  <c r="R2452" i="1"/>
  <c r="P2453" i="1"/>
  <c r="Q2453" i="1"/>
  <c r="R2453" i="1"/>
  <c r="P2454" i="1"/>
  <c r="Q2454" i="1"/>
  <c r="R2454" i="1"/>
  <c r="P2455" i="1"/>
  <c r="Q2455" i="1"/>
  <c r="R2455" i="1"/>
  <c r="P2456" i="1"/>
  <c r="Q2456" i="1"/>
  <c r="R2456" i="1"/>
  <c r="P2457" i="1"/>
  <c r="Q2457" i="1"/>
  <c r="R2457" i="1"/>
  <c r="P2458" i="1"/>
  <c r="Q2458" i="1"/>
  <c r="R2458" i="1"/>
  <c r="P2459" i="1"/>
  <c r="Q2459" i="1"/>
  <c r="R2459" i="1"/>
  <c r="P2460" i="1"/>
  <c r="Q2460" i="1"/>
  <c r="R2460" i="1"/>
  <c r="P2461" i="1"/>
  <c r="Q2461" i="1"/>
  <c r="R2461" i="1"/>
  <c r="P2462" i="1"/>
  <c r="Q2462" i="1"/>
  <c r="R2462" i="1"/>
  <c r="P2463" i="1"/>
  <c r="Q2463" i="1"/>
  <c r="R2463" i="1"/>
  <c r="P2464" i="1"/>
  <c r="Q2464" i="1"/>
  <c r="R2464" i="1"/>
  <c r="P2465" i="1"/>
  <c r="Q2465" i="1"/>
  <c r="R2465" i="1"/>
  <c r="P2466" i="1"/>
  <c r="Q2466" i="1"/>
  <c r="R2466" i="1"/>
  <c r="P2467" i="1"/>
  <c r="Q2467" i="1"/>
  <c r="R2467" i="1"/>
  <c r="P2468" i="1"/>
  <c r="Q2468" i="1"/>
  <c r="R2468" i="1"/>
  <c r="P2469" i="1"/>
  <c r="Q2469" i="1"/>
  <c r="R2469" i="1"/>
  <c r="P2470" i="1"/>
  <c r="Q2470" i="1"/>
  <c r="R2470" i="1"/>
  <c r="P2471" i="1"/>
  <c r="Q2471" i="1"/>
  <c r="R2471" i="1"/>
  <c r="P2472" i="1"/>
  <c r="Q2472" i="1"/>
  <c r="R2472" i="1"/>
  <c r="P2473" i="1"/>
  <c r="Q2473" i="1"/>
  <c r="R2473" i="1"/>
  <c r="P2474" i="1"/>
  <c r="Q2474" i="1"/>
  <c r="R2474" i="1"/>
  <c r="P2475" i="1"/>
  <c r="Q2475" i="1"/>
  <c r="R2475" i="1"/>
  <c r="P2476" i="1"/>
  <c r="Q2476" i="1"/>
  <c r="R2476" i="1"/>
  <c r="P2477" i="1"/>
  <c r="Q2477" i="1"/>
  <c r="R2477" i="1"/>
  <c r="P2478" i="1"/>
  <c r="Q2478" i="1"/>
  <c r="R2478" i="1"/>
  <c r="P2479" i="1"/>
  <c r="Q2479" i="1"/>
  <c r="R2479" i="1"/>
  <c r="P2480" i="1"/>
  <c r="Q2480" i="1"/>
  <c r="R2480" i="1"/>
  <c r="P2481" i="1"/>
  <c r="Q2481" i="1"/>
  <c r="R2481" i="1"/>
  <c r="P2482" i="1"/>
  <c r="Q2482" i="1"/>
  <c r="R2482" i="1"/>
  <c r="P2483" i="1"/>
  <c r="Q2483" i="1"/>
  <c r="R2483" i="1"/>
  <c r="P2484" i="1"/>
  <c r="Q2484" i="1"/>
  <c r="R2484" i="1"/>
  <c r="P2485" i="1"/>
  <c r="Q2485" i="1"/>
  <c r="R2485" i="1"/>
  <c r="P2486" i="1"/>
  <c r="Q2486" i="1"/>
  <c r="R2486" i="1"/>
  <c r="P2487" i="1"/>
  <c r="Q2487" i="1"/>
  <c r="R2487" i="1"/>
  <c r="P2488" i="1"/>
  <c r="Q2488" i="1"/>
  <c r="R2488" i="1"/>
  <c r="P2489" i="1"/>
  <c r="Q2489" i="1"/>
  <c r="R2489" i="1"/>
  <c r="P2490" i="1"/>
  <c r="Q2490" i="1"/>
  <c r="R2490" i="1"/>
  <c r="P2491" i="1"/>
  <c r="Q2491" i="1"/>
  <c r="R2491" i="1"/>
  <c r="P2492" i="1"/>
  <c r="Q2492" i="1"/>
  <c r="R2492" i="1"/>
  <c r="P2493" i="1"/>
  <c r="Q2493" i="1"/>
  <c r="R2493" i="1"/>
  <c r="P2494" i="1"/>
  <c r="Q2494" i="1"/>
  <c r="R2494" i="1"/>
  <c r="P2495" i="1"/>
  <c r="Q2495" i="1"/>
  <c r="R2495" i="1"/>
  <c r="P2496" i="1"/>
  <c r="Q2496" i="1"/>
  <c r="R2496" i="1"/>
  <c r="P2497" i="1"/>
  <c r="Q2497" i="1"/>
  <c r="R2497" i="1"/>
  <c r="P2498" i="1"/>
  <c r="Q2498" i="1"/>
  <c r="R2498" i="1"/>
  <c r="P2499" i="1"/>
  <c r="Q2499" i="1"/>
  <c r="R2499" i="1"/>
  <c r="P2500" i="1"/>
  <c r="Q2500" i="1"/>
  <c r="R2500" i="1"/>
  <c r="P2501" i="1"/>
  <c r="Q2501" i="1"/>
  <c r="R2501" i="1"/>
  <c r="P2502" i="1"/>
  <c r="Q2502" i="1"/>
  <c r="R2502" i="1"/>
  <c r="P2503" i="1"/>
  <c r="Q2503" i="1"/>
  <c r="R2503" i="1"/>
  <c r="P2504" i="1"/>
  <c r="Q2504" i="1"/>
  <c r="R2504" i="1"/>
  <c r="P2505" i="1"/>
  <c r="Q2505" i="1"/>
  <c r="R2505" i="1"/>
  <c r="P2506" i="1"/>
  <c r="Q2506" i="1"/>
  <c r="R2506" i="1"/>
  <c r="P2507" i="1"/>
  <c r="Q2507" i="1"/>
  <c r="R2507" i="1"/>
  <c r="P2508" i="1"/>
  <c r="Q2508" i="1"/>
  <c r="R2508" i="1"/>
  <c r="P2509" i="1"/>
  <c r="Q2509" i="1"/>
  <c r="R2509" i="1"/>
  <c r="P2510" i="1"/>
  <c r="Q2510" i="1"/>
  <c r="R2510" i="1"/>
  <c r="P2511" i="1"/>
  <c r="Q2511" i="1"/>
  <c r="R2511" i="1"/>
  <c r="P2512" i="1"/>
  <c r="Q2512" i="1"/>
  <c r="R2512" i="1"/>
  <c r="P2513" i="1"/>
  <c r="Q2513" i="1"/>
  <c r="R2513" i="1"/>
  <c r="P2514" i="1"/>
  <c r="Q2514" i="1"/>
  <c r="R2514" i="1"/>
  <c r="P2515" i="1"/>
  <c r="Q2515" i="1"/>
  <c r="R2515" i="1"/>
  <c r="P2516" i="1"/>
  <c r="Q2516" i="1"/>
  <c r="R2516" i="1"/>
  <c r="P2517" i="1"/>
  <c r="Q2517" i="1"/>
  <c r="R2517" i="1"/>
  <c r="P2518" i="1"/>
  <c r="Q2518" i="1"/>
  <c r="R2518" i="1"/>
  <c r="P2519" i="1"/>
  <c r="Q2519" i="1"/>
  <c r="R2519" i="1"/>
  <c r="P2520" i="1"/>
  <c r="Q2520" i="1"/>
  <c r="R2520" i="1"/>
  <c r="P2521" i="1"/>
  <c r="Q2521" i="1"/>
  <c r="R2521" i="1"/>
  <c r="P2522" i="1"/>
  <c r="Q2522" i="1"/>
  <c r="R2522" i="1"/>
  <c r="P2523" i="1"/>
  <c r="Q2523" i="1"/>
  <c r="R2523" i="1"/>
  <c r="P2524" i="1"/>
  <c r="Q2524" i="1"/>
  <c r="R2524" i="1"/>
  <c r="P2525" i="1"/>
  <c r="Q2525" i="1"/>
  <c r="R2525" i="1"/>
  <c r="P2526" i="1"/>
  <c r="Q2526" i="1"/>
  <c r="R2526" i="1"/>
  <c r="P2527" i="1"/>
  <c r="Q2527" i="1"/>
  <c r="R2527" i="1"/>
  <c r="P2528" i="1"/>
  <c r="Q2528" i="1"/>
  <c r="R2528" i="1"/>
  <c r="P2529" i="1"/>
  <c r="Q2529" i="1"/>
  <c r="R2529" i="1"/>
  <c r="P2530" i="1"/>
  <c r="Q2530" i="1"/>
  <c r="R2530" i="1"/>
  <c r="P2531" i="1"/>
  <c r="Q2531" i="1"/>
  <c r="R2531" i="1"/>
  <c r="P2532" i="1"/>
  <c r="Q2532" i="1"/>
  <c r="R2532" i="1"/>
  <c r="P2533" i="1"/>
  <c r="Q2533" i="1"/>
  <c r="R2533" i="1"/>
  <c r="P2534" i="1"/>
  <c r="Q2534" i="1"/>
  <c r="R2534" i="1"/>
  <c r="P2535" i="1"/>
  <c r="Q2535" i="1"/>
  <c r="R2535" i="1"/>
  <c r="P2536" i="1"/>
  <c r="Q2536" i="1"/>
  <c r="R2536" i="1"/>
  <c r="P2537" i="1"/>
  <c r="Q2537" i="1"/>
  <c r="R2537" i="1"/>
  <c r="P2538" i="1"/>
  <c r="Q2538" i="1"/>
  <c r="R2538" i="1"/>
  <c r="P2539" i="1"/>
  <c r="Q2539" i="1"/>
  <c r="R2539" i="1"/>
  <c r="P2540" i="1"/>
  <c r="Q2540" i="1"/>
  <c r="R2540" i="1"/>
  <c r="P2541" i="1"/>
  <c r="Q2541" i="1"/>
  <c r="R2541" i="1"/>
  <c r="P2542" i="1"/>
  <c r="Q2542" i="1"/>
  <c r="R2542" i="1"/>
  <c r="P2543" i="1"/>
  <c r="Q2543" i="1"/>
  <c r="R2543" i="1"/>
  <c r="P2544" i="1"/>
  <c r="Q2544" i="1"/>
  <c r="R2544" i="1"/>
  <c r="P2545" i="1"/>
  <c r="Q2545" i="1"/>
  <c r="R2545" i="1"/>
  <c r="P2546" i="1"/>
  <c r="Q2546" i="1"/>
  <c r="R2546" i="1"/>
  <c r="P2547" i="1"/>
  <c r="Q2547" i="1"/>
  <c r="R2547" i="1"/>
  <c r="P2548" i="1"/>
  <c r="Q2548" i="1"/>
  <c r="R2548" i="1"/>
  <c r="P2549" i="1"/>
  <c r="Q2549" i="1"/>
  <c r="R2549" i="1"/>
  <c r="P2550" i="1"/>
  <c r="Q2550" i="1"/>
  <c r="R2550" i="1"/>
  <c r="P2551" i="1"/>
  <c r="Q2551" i="1"/>
  <c r="R2551" i="1"/>
  <c r="P2552" i="1"/>
  <c r="Q2552" i="1"/>
  <c r="R2552" i="1"/>
  <c r="P2553" i="1"/>
  <c r="Q2553" i="1"/>
  <c r="R2553" i="1"/>
  <c r="P2554" i="1"/>
  <c r="Q2554" i="1"/>
  <c r="R2554" i="1"/>
  <c r="P2555" i="1"/>
  <c r="Q2555" i="1"/>
  <c r="R2555" i="1"/>
  <c r="P2556" i="1"/>
  <c r="Q2556" i="1"/>
  <c r="R2556" i="1"/>
  <c r="P2557" i="1"/>
  <c r="Q2557" i="1"/>
  <c r="R2557" i="1"/>
  <c r="P2558" i="1"/>
  <c r="Q2558" i="1"/>
  <c r="R2558" i="1"/>
  <c r="P2559" i="1"/>
  <c r="Q2559" i="1"/>
  <c r="R2559" i="1"/>
  <c r="P2560" i="1"/>
  <c r="Q2560" i="1"/>
  <c r="R2560" i="1"/>
  <c r="P2561" i="1"/>
  <c r="Q2561" i="1"/>
  <c r="R2561" i="1"/>
  <c r="P2562" i="1"/>
  <c r="Q2562" i="1"/>
  <c r="R2562" i="1"/>
  <c r="P2563" i="1"/>
  <c r="Q2563" i="1"/>
  <c r="R2563" i="1"/>
  <c r="P2564" i="1"/>
  <c r="Q2564" i="1"/>
  <c r="R2564" i="1"/>
  <c r="P2565" i="1"/>
  <c r="Q2565" i="1"/>
  <c r="R2565" i="1"/>
  <c r="P2566" i="1"/>
  <c r="Q2566" i="1"/>
  <c r="R2566" i="1"/>
  <c r="P2567" i="1"/>
  <c r="Q2567" i="1"/>
  <c r="R2567" i="1"/>
  <c r="P2568" i="1"/>
  <c r="Q2568" i="1"/>
  <c r="R2568" i="1"/>
  <c r="P2569" i="1"/>
  <c r="Q2569" i="1"/>
  <c r="R2569" i="1"/>
  <c r="P2570" i="1"/>
  <c r="Q2570" i="1"/>
  <c r="R2570" i="1"/>
  <c r="P2571" i="1"/>
  <c r="Q2571" i="1"/>
  <c r="R2571" i="1"/>
  <c r="P2572" i="1"/>
  <c r="Q2572" i="1"/>
  <c r="R2572" i="1"/>
  <c r="P2573" i="1"/>
  <c r="Q2573" i="1"/>
  <c r="R2573" i="1"/>
  <c r="P2574" i="1"/>
  <c r="Q2574" i="1"/>
  <c r="R2574" i="1"/>
  <c r="P2575" i="1"/>
  <c r="Q2575" i="1"/>
  <c r="R2575" i="1"/>
  <c r="P2576" i="1"/>
  <c r="Q2576" i="1"/>
  <c r="R2576" i="1"/>
  <c r="P2577" i="1"/>
  <c r="Q2577" i="1"/>
  <c r="R2577" i="1"/>
  <c r="P2578" i="1"/>
  <c r="Q2578" i="1"/>
  <c r="R2578" i="1"/>
  <c r="P2579" i="1"/>
  <c r="Q2579" i="1"/>
  <c r="R2579" i="1"/>
  <c r="P2580" i="1"/>
  <c r="Q2580" i="1"/>
  <c r="R2580" i="1"/>
  <c r="P2581" i="1"/>
  <c r="Q2581" i="1"/>
  <c r="R2581" i="1"/>
  <c r="P2582" i="1"/>
  <c r="Q2582" i="1"/>
  <c r="R2582" i="1"/>
  <c r="P2583" i="1"/>
  <c r="Q2583" i="1"/>
  <c r="R2583" i="1"/>
  <c r="P2584" i="1"/>
  <c r="Q2584" i="1"/>
  <c r="R2584" i="1"/>
  <c r="P2585" i="1"/>
  <c r="Q2585" i="1"/>
  <c r="R2585" i="1"/>
  <c r="P2586" i="1"/>
  <c r="Q2586" i="1"/>
  <c r="R2586" i="1"/>
  <c r="P2587" i="1"/>
  <c r="Q2587" i="1"/>
  <c r="R2587" i="1"/>
  <c r="P2588" i="1"/>
  <c r="Q2588" i="1"/>
  <c r="R2588" i="1"/>
  <c r="P2589" i="1"/>
  <c r="Q2589" i="1"/>
  <c r="R2589" i="1"/>
  <c r="P2590" i="1"/>
  <c r="Q2590" i="1"/>
  <c r="R2590" i="1"/>
  <c r="P2591" i="1"/>
  <c r="Q2591" i="1"/>
  <c r="R2591" i="1"/>
  <c r="P2592" i="1"/>
  <c r="Q2592" i="1"/>
  <c r="R2592" i="1"/>
  <c r="P2593" i="1"/>
  <c r="Q2593" i="1"/>
  <c r="R2593" i="1"/>
  <c r="P2594" i="1"/>
  <c r="Q2594" i="1"/>
  <c r="R2594" i="1"/>
  <c r="P2595" i="1"/>
  <c r="Q2595" i="1"/>
  <c r="R2595" i="1"/>
  <c r="P2596" i="1"/>
  <c r="Q2596" i="1"/>
  <c r="R2596" i="1"/>
  <c r="P2597" i="1"/>
  <c r="Q2597" i="1"/>
  <c r="R2597" i="1"/>
  <c r="P2598" i="1"/>
  <c r="Q2598" i="1"/>
  <c r="R2598" i="1"/>
  <c r="N7" i="1"/>
  <c r="N8" i="1"/>
  <c r="N9" i="1"/>
  <c r="N10" i="1"/>
  <c r="N11" i="1"/>
  <c r="N12" i="1"/>
  <c r="N13" i="1"/>
  <c r="N14" i="1"/>
  <c r="N15" i="1"/>
  <c r="N16" i="1"/>
  <c r="N17" i="1"/>
  <c r="N18" i="1"/>
  <c r="N19" i="1"/>
  <c r="N20" i="1"/>
  <c r="N21" i="1"/>
  <c r="N22" i="1"/>
  <c r="N23" i="1"/>
  <c r="N24" i="1"/>
  <c r="N25" i="1"/>
  <c r="N26" i="1"/>
  <c r="N27" i="1"/>
  <c r="O27" i="1" s="1"/>
  <c r="N28" i="1"/>
  <c r="O28" i="1" s="1"/>
  <c r="N29" i="1"/>
  <c r="O29" i="1"/>
  <c r="N30" i="1"/>
  <c r="O30" i="1"/>
  <c r="N31" i="1"/>
  <c r="O31" i="1" s="1"/>
  <c r="N32" i="1"/>
  <c r="O32" i="1" s="1"/>
  <c r="N33" i="1"/>
  <c r="O33" i="1" s="1"/>
  <c r="N34" i="1"/>
  <c r="O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O88" i="1" s="1"/>
  <c r="N89" i="1"/>
  <c r="N90" i="1"/>
  <c r="N91" i="1"/>
  <c r="N92" i="1"/>
  <c r="N93" i="1"/>
  <c r="N94" i="1"/>
  <c r="N95" i="1"/>
  <c r="N96" i="1"/>
  <c r="N97" i="1"/>
  <c r="N98" i="1"/>
  <c r="N99" i="1"/>
  <c r="N100" i="1"/>
  <c r="N101" i="1"/>
  <c r="N102" i="1"/>
  <c r="N103" i="1"/>
  <c r="O103" i="1" s="1"/>
  <c r="N104" i="1"/>
  <c r="O104" i="1" s="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O161" i="1" s="1"/>
  <c r="N162" i="1"/>
  <c r="N163" i="1"/>
  <c r="N164" i="1"/>
  <c r="O164" i="1" s="1"/>
  <c r="N165" i="1"/>
  <c r="O165" i="1" s="1"/>
  <c r="N166" i="1"/>
  <c r="O166" i="1" s="1"/>
  <c r="N167" i="1"/>
  <c r="O167" i="1" s="1"/>
  <c r="N168" i="1"/>
  <c r="N169" i="1"/>
  <c r="N170" i="1"/>
  <c r="N171" i="1"/>
  <c r="N172" i="1"/>
  <c r="N173" i="1"/>
  <c r="N174" i="1"/>
  <c r="N175" i="1"/>
  <c r="N176" i="1"/>
  <c r="N177" i="1"/>
  <c r="N178" i="1"/>
  <c r="N179" i="1"/>
  <c r="N180" i="1"/>
  <c r="N181" i="1"/>
  <c r="N182" i="1"/>
  <c r="N183" i="1"/>
  <c r="N184" i="1"/>
  <c r="N185" i="1"/>
  <c r="O185" i="1"/>
  <c r="N186" i="1"/>
  <c r="O186" i="1" s="1"/>
  <c r="N187" i="1"/>
  <c r="O187" i="1" s="1"/>
  <c r="N188" i="1"/>
  <c r="O188" i="1" s="1"/>
  <c r="N189" i="1"/>
  <c r="N190" i="1"/>
  <c r="N191" i="1"/>
  <c r="N192" i="1"/>
  <c r="N193" i="1"/>
  <c r="N194" i="1"/>
  <c r="N195" i="1"/>
  <c r="N196" i="1"/>
  <c r="N197" i="1"/>
  <c r="N198" i="1"/>
  <c r="N199" i="1"/>
  <c r="N200" i="1"/>
  <c r="N201" i="1"/>
  <c r="N202" i="1"/>
  <c r="N203" i="1"/>
  <c r="O306" i="1" s="1"/>
  <c r="N204" i="1"/>
  <c r="O204" i="1" s="1"/>
  <c r="N205" i="1"/>
  <c r="O205" i="1" s="1"/>
  <c r="N206" i="1"/>
  <c r="N207" i="1"/>
  <c r="O207" i="1" s="1"/>
  <c r="N208" i="1"/>
  <c r="O208" i="1" s="1"/>
  <c r="N209" i="1"/>
  <c r="O209" i="1" s="1"/>
  <c r="N210" i="1"/>
  <c r="O210" i="1"/>
  <c r="N211" i="1"/>
  <c r="N212" i="1"/>
  <c r="O212" i="1" s="1"/>
  <c r="N213" i="1"/>
  <c r="N214" i="1"/>
  <c r="O214" i="1" s="1"/>
  <c r="N215" i="1"/>
  <c r="N216" i="1"/>
  <c r="O216" i="1" s="1"/>
  <c r="N217" i="1"/>
  <c r="N218" i="1"/>
  <c r="O218" i="1" s="1"/>
  <c r="N219" i="1"/>
  <c r="O219" i="1" s="1"/>
  <c r="N220" i="1"/>
  <c r="O220" i="1" s="1"/>
  <c r="N221" i="1"/>
  <c r="O221" i="1" s="1"/>
  <c r="N222" i="1"/>
  <c r="O222" i="1"/>
  <c r="N223" i="1"/>
  <c r="O223" i="1" s="1"/>
  <c r="N224" i="1"/>
  <c r="N225" i="1"/>
  <c r="O225" i="1" s="1"/>
  <c r="N226" i="1"/>
  <c r="O226" i="1"/>
  <c r="N227" i="1"/>
  <c r="O227" i="1" s="1"/>
  <c r="N228" i="1"/>
  <c r="O228" i="1" s="1"/>
  <c r="N229" i="1"/>
  <c r="O229" i="1" s="1"/>
  <c r="N230" i="1"/>
  <c r="O230" i="1" s="1"/>
  <c r="N231" i="1"/>
  <c r="O231" i="1" s="1"/>
  <c r="N232" i="1"/>
  <c r="N233" i="1"/>
  <c r="N234" i="1"/>
  <c r="O234" i="1" s="1"/>
  <c r="N235" i="1"/>
  <c r="N236" i="1"/>
  <c r="O236" i="1" s="1"/>
  <c r="N237" i="1"/>
  <c r="N238" i="1"/>
  <c r="N239" i="1"/>
  <c r="O239" i="1" s="1"/>
  <c r="N240" i="1"/>
  <c r="O240" i="1" s="1"/>
  <c r="N241" i="1"/>
  <c r="O241" i="1" s="1"/>
  <c r="N242" i="1"/>
  <c r="O242" i="1"/>
  <c r="N243" i="1"/>
  <c r="O243" i="1" s="1"/>
  <c r="N244" i="1"/>
  <c r="N245" i="1"/>
  <c r="O245" i="1" s="1"/>
  <c r="N246" i="1"/>
  <c r="O246" i="1" s="1"/>
  <c r="N247" i="1"/>
  <c r="O247" i="1" s="1"/>
  <c r="N248" i="1"/>
  <c r="O248" i="1" s="1"/>
  <c r="N249" i="1"/>
  <c r="N250" i="1"/>
  <c r="N251" i="1"/>
  <c r="O251" i="1" s="1"/>
  <c r="N252" i="1"/>
  <c r="O252" i="1" s="1"/>
  <c r="N253" i="1"/>
  <c r="O253" i="1" s="1"/>
  <c r="N254" i="1"/>
  <c r="N255" i="1"/>
  <c r="O255" i="1" s="1"/>
  <c r="N256" i="1"/>
  <c r="N257" i="1"/>
  <c r="N258" i="1"/>
  <c r="O258" i="1"/>
  <c r="N259" i="1"/>
  <c r="O259" i="1" s="1"/>
  <c r="N260" i="1"/>
  <c r="N261" i="1"/>
  <c r="O261" i="1"/>
  <c r="N262" i="1"/>
  <c r="N263" i="1"/>
  <c r="O263" i="1" s="1"/>
  <c r="N264" i="1"/>
  <c r="O264" i="1" s="1"/>
  <c r="N265" i="1"/>
  <c r="O265" i="1"/>
  <c r="N266" i="1"/>
  <c r="N267" i="1"/>
  <c r="N268" i="1"/>
  <c r="N269" i="1"/>
  <c r="N270" i="1"/>
  <c r="O270" i="1"/>
  <c r="N271" i="1"/>
  <c r="N272" i="1"/>
  <c r="N273" i="1"/>
  <c r="N274" i="1"/>
  <c r="N275" i="1"/>
  <c r="N276" i="1"/>
  <c r="N277" i="1"/>
  <c r="N278" i="1"/>
  <c r="N279" i="1"/>
  <c r="N280" i="1"/>
  <c r="N281" i="1"/>
  <c r="N282" i="1"/>
  <c r="N283" i="1"/>
  <c r="O365" i="1" s="1"/>
  <c r="N284" i="1"/>
  <c r="N285" i="1"/>
  <c r="N286" i="1"/>
  <c r="N287" i="1"/>
  <c r="N288" i="1"/>
  <c r="N289" i="1"/>
  <c r="N290" i="1"/>
  <c r="N291" i="1"/>
  <c r="N292" i="1"/>
  <c r="N293" i="1"/>
  <c r="O293" i="1"/>
  <c r="N294" i="1"/>
  <c r="O294" i="1" s="1"/>
  <c r="N295" i="1"/>
  <c r="O295" i="1" s="1"/>
  <c r="N296" i="1"/>
  <c r="O296" i="1" s="1"/>
  <c r="N297" i="1"/>
  <c r="O297" i="1" s="1"/>
  <c r="N298" i="1"/>
  <c r="O298" i="1" s="1"/>
  <c r="N299" i="1"/>
  <c r="O299" i="1" s="1"/>
  <c r="N300" i="1"/>
  <c r="O300" i="1" s="1"/>
  <c r="N301" i="1"/>
  <c r="N302" i="1"/>
  <c r="N303" i="1"/>
  <c r="N304" i="1"/>
  <c r="N305" i="1"/>
  <c r="N306" i="1"/>
  <c r="N307" i="1"/>
  <c r="N308" i="1"/>
  <c r="N309" i="1"/>
  <c r="N310" i="1"/>
  <c r="N311" i="1"/>
  <c r="N312" i="1"/>
  <c r="N313" i="1"/>
  <c r="O373" i="1" s="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O354" i="1" s="1"/>
  <c r="N355" i="1"/>
  <c r="O429" i="1" s="1"/>
  <c r="N356" i="1"/>
  <c r="N357" i="1"/>
  <c r="N358" i="1"/>
  <c r="N359" i="1"/>
  <c r="N360" i="1"/>
  <c r="N361" i="1"/>
  <c r="N362" i="1"/>
  <c r="N363" i="1"/>
  <c r="N364" i="1"/>
  <c r="N365" i="1"/>
  <c r="N366" i="1"/>
  <c r="N367" i="1"/>
  <c r="N368" i="1"/>
  <c r="N369" i="1"/>
  <c r="O369" i="1" s="1"/>
  <c r="N370" i="1"/>
  <c r="O370" i="1" s="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O738" i="1" s="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O427" i="1" s="1"/>
  <c r="N428" i="1"/>
  <c r="N429" i="1"/>
  <c r="N430" i="1"/>
  <c r="O430" i="1"/>
  <c r="N431" i="1"/>
  <c r="O431" i="1" s="1"/>
  <c r="N432" i="1"/>
  <c r="O432" i="1" s="1"/>
  <c r="N433" i="1"/>
  <c r="O433" i="1" s="1"/>
  <c r="N434" i="1"/>
  <c r="N435" i="1"/>
  <c r="N436" i="1"/>
  <c r="N437" i="1"/>
  <c r="N438" i="1"/>
  <c r="N439" i="1"/>
  <c r="N440" i="1"/>
  <c r="N441" i="1"/>
  <c r="N442" i="1"/>
  <c r="N443" i="1"/>
  <c r="N444" i="1"/>
  <c r="N445" i="1"/>
  <c r="N446" i="1"/>
  <c r="N447" i="1"/>
  <c r="N448" i="1"/>
  <c r="O799" i="1" s="1"/>
  <c r="N449" i="1"/>
  <c r="N450" i="1"/>
  <c r="N451" i="1"/>
  <c r="O451" i="1" s="1"/>
  <c r="N452" i="1"/>
  <c r="O452" i="1"/>
  <c r="N453" i="1"/>
  <c r="N454" i="1"/>
  <c r="O454" i="1"/>
  <c r="N455" i="1"/>
  <c r="O455" i="1" s="1"/>
  <c r="N456" i="1"/>
  <c r="N457" i="1"/>
  <c r="O457" i="1" s="1"/>
  <c r="N458" i="1"/>
  <c r="N459" i="1"/>
  <c r="N460" i="1"/>
  <c r="N461" i="1"/>
  <c r="N462" i="1"/>
  <c r="N463" i="1"/>
  <c r="N464" i="1"/>
  <c r="N465" i="1"/>
  <c r="N466" i="1"/>
  <c r="N467" i="1"/>
  <c r="N468" i="1"/>
  <c r="N469" i="1"/>
  <c r="N470" i="1"/>
  <c r="N471" i="1"/>
  <c r="N472" i="1"/>
  <c r="N473" i="1"/>
  <c r="N474" i="1"/>
  <c r="N475" i="1"/>
  <c r="O475" i="1"/>
  <c r="N476" i="1"/>
  <c r="N477" i="1"/>
  <c r="N478" i="1"/>
  <c r="N479" i="1"/>
  <c r="N480" i="1"/>
  <c r="O480" i="1"/>
  <c r="N481" i="1"/>
  <c r="N482" i="1"/>
  <c r="N483" i="1"/>
  <c r="O483" i="1"/>
  <c r="N484" i="1"/>
  <c r="N485" i="1"/>
  <c r="N486" i="1"/>
  <c r="N487" i="1"/>
  <c r="N488" i="1"/>
  <c r="N489" i="1"/>
  <c r="N490" i="1"/>
  <c r="O490" i="1" s="1"/>
  <c r="N491" i="1"/>
  <c r="N492" i="1"/>
  <c r="N493" i="1"/>
  <c r="N494" i="1"/>
  <c r="O494" i="1" s="1"/>
  <c r="N495" i="1"/>
  <c r="N496" i="1"/>
  <c r="N497" i="1"/>
  <c r="N498" i="1"/>
  <c r="N499" i="1"/>
  <c r="N500" i="1"/>
  <c r="N501" i="1"/>
  <c r="N502" i="1"/>
  <c r="N503" i="1"/>
  <c r="N504" i="1"/>
  <c r="N505" i="1"/>
  <c r="N506" i="1"/>
  <c r="O842" i="1" s="1"/>
  <c r="N507" i="1"/>
  <c r="N508" i="1"/>
  <c r="N509" i="1"/>
  <c r="N510" i="1"/>
  <c r="N511" i="1"/>
  <c r="O511" i="1"/>
  <c r="N512" i="1"/>
  <c r="O512" i="1"/>
  <c r="N513" i="1"/>
  <c r="O513" i="1"/>
  <c r="N514" i="1"/>
  <c r="O514" i="1" s="1"/>
  <c r="N515" i="1"/>
  <c r="O515" i="1"/>
  <c r="N516" i="1"/>
  <c r="O516" i="1"/>
  <c r="N517" i="1"/>
  <c r="O517" i="1"/>
  <c r="N518" i="1"/>
  <c r="O518" i="1" s="1"/>
  <c r="N519" i="1"/>
  <c r="O519" i="1"/>
  <c r="N520" i="1"/>
  <c r="N521" i="1"/>
  <c r="N522" i="1"/>
  <c r="N523" i="1"/>
  <c r="N524" i="1"/>
  <c r="N525" i="1"/>
  <c r="N526" i="1"/>
  <c r="N527" i="1"/>
  <c r="N528" i="1"/>
  <c r="N529" i="1"/>
  <c r="N530" i="1"/>
  <c r="N531" i="1"/>
  <c r="N532" i="1"/>
  <c r="N533" i="1"/>
  <c r="N534" i="1"/>
  <c r="N535" i="1"/>
  <c r="N536" i="1"/>
  <c r="N537" i="1"/>
  <c r="N538" i="1"/>
  <c r="N539" i="1"/>
  <c r="N540" i="1"/>
  <c r="O540" i="1"/>
  <c r="N541" i="1"/>
  <c r="N542" i="1"/>
  <c r="N543" i="1"/>
  <c r="N544" i="1"/>
  <c r="N545" i="1"/>
  <c r="N546" i="1"/>
  <c r="O846" i="1" s="1"/>
  <c r="N547" i="1"/>
  <c r="N548" i="1"/>
  <c r="N549" i="1"/>
  <c r="N550" i="1"/>
  <c r="N551" i="1"/>
  <c r="N552" i="1"/>
  <c r="N553" i="1"/>
  <c r="N554" i="1"/>
  <c r="N555" i="1"/>
  <c r="N556" i="1"/>
  <c r="N557" i="1"/>
  <c r="N558" i="1"/>
  <c r="N559" i="1"/>
  <c r="N560" i="1"/>
  <c r="N561" i="1"/>
  <c r="N562" i="1"/>
  <c r="N563" i="1"/>
  <c r="N564" i="1"/>
  <c r="N565" i="1"/>
  <c r="N566" i="1"/>
  <c r="O566" i="1" s="1"/>
  <c r="N567" i="1"/>
  <c r="N568" i="1"/>
  <c r="N569" i="1"/>
  <c r="N570" i="1"/>
  <c r="N571" i="1"/>
  <c r="N572" i="1"/>
  <c r="N573" i="1"/>
  <c r="N574" i="1"/>
  <c r="N575" i="1"/>
  <c r="N576" i="1"/>
  <c r="N577" i="1"/>
  <c r="O577" i="1"/>
  <c r="N578" i="1"/>
  <c r="O870" i="1" s="1"/>
  <c r="N579" i="1"/>
  <c r="N580" i="1"/>
  <c r="N581" i="1"/>
  <c r="N582" i="1"/>
  <c r="N583" i="1"/>
  <c r="O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O610" i="1" s="1"/>
  <c r="N611" i="1"/>
  <c r="N612" i="1"/>
  <c r="N613" i="1"/>
  <c r="N614" i="1"/>
  <c r="N615" i="1"/>
  <c r="N616" i="1"/>
  <c r="N617" i="1"/>
  <c r="N618" i="1"/>
  <c r="N619" i="1"/>
  <c r="O619" i="1"/>
  <c r="N620" i="1"/>
  <c r="O620" i="1"/>
  <c r="N621" i="1"/>
  <c r="N622" i="1"/>
  <c r="N623" i="1"/>
  <c r="N624" i="1"/>
  <c r="N625" i="1"/>
  <c r="N626" i="1"/>
  <c r="N627" i="1"/>
  <c r="N628" i="1"/>
  <c r="O628" i="1"/>
  <c r="N629" i="1"/>
  <c r="N630" i="1"/>
  <c r="N631" i="1"/>
  <c r="O631" i="1"/>
  <c r="N632" i="1"/>
  <c r="O632" i="1"/>
  <c r="N633" i="1"/>
  <c r="O633" i="1"/>
  <c r="N634" i="1"/>
  <c r="O634" i="1" s="1"/>
  <c r="N635" i="1"/>
  <c r="O635" i="1"/>
  <c r="N636" i="1"/>
  <c r="O636" i="1"/>
  <c r="N637" i="1"/>
  <c r="O637" i="1"/>
  <c r="N638" i="1"/>
  <c r="N639" i="1"/>
  <c r="N640" i="1"/>
  <c r="N641" i="1"/>
  <c r="O641" i="1"/>
  <c r="N642" i="1"/>
  <c r="N643" i="1"/>
  <c r="N644" i="1"/>
  <c r="N645" i="1"/>
  <c r="O645" i="1"/>
  <c r="N646" i="1"/>
  <c r="N647" i="1"/>
  <c r="N648" i="1"/>
  <c r="N649" i="1"/>
  <c r="O649" i="1"/>
  <c r="N650" i="1"/>
  <c r="N651" i="1"/>
  <c r="N652" i="1"/>
  <c r="N653" i="1"/>
  <c r="O653" i="1"/>
  <c r="N654" i="1"/>
  <c r="N655" i="1"/>
  <c r="N656" i="1"/>
  <c r="N657" i="1"/>
  <c r="O657" i="1"/>
  <c r="N658" i="1"/>
  <c r="N659" i="1"/>
  <c r="N660" i="1"/>
  <c r="N661" i="1"/>
  <c r="O661" i="1"/>
  <c r="N662" i="1"/>
  <c r="N663" i="1"/>
  <c r="N664" i="1"/>
  <c r="N665" i="1"/>
  <c r="O665" i="1"/>
  <c r="N666" i="1"/>
  <c r="N667" i="1"/>
  <c r="N668" i="1"/>
  <c r="N669" i="1"/>
  <c r="O669" i="1"/>
  <c r="N670" i="1"/>
  <c r="N671" i="1"/>
  <c r="N672" i="1"/>
  <c r="N673" i="1"/>
  <c r="O673" i="1"/>
  <c r="N674" i="1"/>
  <c r="N675" i="1"/>
  <c r="N676" i="1"/>
  <c r="N677" i="1"/>
  <c r="O677" i="1"/>
  <c r="N678" i="1"/>
  <c r="N679" i="1"/>
  <c r="N680" i="1"/>
  <c r="N681" i="1"/>
  <c r="O681" i="1"/>
  <c r="N682" i="1"/>
  <c r="N683" i="1"/>
  <c r="N684" i="1"/>
  <c r="N685" i="1"/>
  <c r="O685" i="1"/>
  <c r="N686" i="1"/>
  <c r="N687" i="1"/>
  <c r="O687" i="1"/>
  <c r="N688" i="1"/>
  <c r="O688" i="1"/>
  <c r="N689" i="1"/>
  <c r="O689" i="1"/>
  <c r="N690" i="1"/>
  <c r="O690" i="1"/>
  <c r="N691" i="1"/>
  <c r="O691" i="1"/>
  <c r="N692" i="1"/>
  <c r="O692" i="1"/>
  <c r="N693" i="1"/>
  <c r="O693" i="1"/>
  <c r="N694" i="1"/>
  <c r="N695" i="1"/>
  <c r="N696" i="1"/>
  <c r="N697" i="1"/>
  <c r="O697" i="1"/>
  <c r="N698" i="1"/>
  <c r="N699" i="1"/>
  <c r="N700" i="1"/>
  <c r="N701" i="1"/>
  <c r="O701" i="1"/>
  <c r="N702" i="1"/>
  <c r="N703" i="1"/>
  <c r="N704" i="1"/>
  <c r="N705" i="1"/>
  <c r="O705" i="1"/>
  <c r="N706" i="1"/>
  <c r="N707" i="1"/>
  <c r="N708" i="1"/>
  <c r="N709" i="1"/>
  <c r="O709" i="1"/>
  <c r="N710" i="1"/>
  <c r="O710" i="1"/>
  <c r="N711" i="1"/>
  <c r="N712" i="1"/>
  <c r="N713" i="1"/>
  <c r="O713" i="1"/>
  <c r="N714" i="1"/>
  <c r="N715" i="1"/>
  <c r="N716" i="1"/>
  <c r="O716" i="1"/>
  <c r="N717" i="1"/>
  <c r="O717" i="1"/>
  <c r="N718" i="1"/>
  <c r="N719" i="1"/>
  <c r="N720" i="1"/>
  <c r="N721" i="1"/>
  <c r="O721" i="1"/>
  <c r="N722" i="1"/>
  <c r="N723" i="1"/>
  <c r="N724" i="1"/>
  <c r="N725" i="1"/>
  <c r="O725" i="1"/>
  <c r="N726" i="1"/>
  <c r="N727" i="1"/>
  <c r="O727" i="1"/>
  <c r="N728" i="1"/>
  <c r="O728" i="1"/>
  <c r="N729" i="1"/>
  <c r="O729" i="1"/>
  <c r="N730" i="1"/>
  <c r="N731" i="1"/>
  <c r="N732" i="1"/>
  <c r="N733" i="1"/>
  <c r="O733" i="1"/>
  <c r="N734" i="1"/>
  <c r="N735" i="1"/>
  <c r="N736" i="1"/>
  <c r="N737" i="1"/>
  <c r="O737" i="1"/>
  <c r="N738" i="1"/>
  <c r="N739" i="1"/>
  <c r="N740" i="1"/>
  <c r="N741" i="1"/>
  <c r="O741" i="1"/>
  <c r="N742" i="1"/>
  <c r="N743" i="1"/>
  <c r="N744" i="1"/>
  <c r="O744" i="1"/>
  <c r="N745" i="1"/>
  <c r="O745" i="1"/>
  <c r="N746" i="1"/>
  <c r="O746" i="1"/>
  <c r="N747" i="1"/>
  <c r="O747" i="1"/>
  <c r="N748" i="1"/>
  <c r="O748" i="1"/>
  <c r="N749" i="1"/>
  <c r="O749" i="1"/>
  <c r="N750" i="1"/>
  <c r="O750" i="1"/>
  <c r="N751" i="1"/>
  <c r="O751" i="1"/>
  <c r="N752" i="1"/>
  <c r="N753" i="1"/>
  <c r="O753" i="1"/>
  <c r="N754" i="1"/>
  <c r="N755" i="1"/>
  <c r="N756" i="1"/>
  <c r="N757" i="1"/>
  <c r="O757" i="1"/>
  <c r="N758" i="1"/>
  <c r="N759" i="1"/>
  <c r="N760" i="1"/>
  <c r="N761" i="1"/>
  <c r="O761" i="1"/>
  <c r="N762" i="1"/>
  <c r="N763" i="1"/>
  <c r="N764" i="1"/>
  <c r="N765" i="1"/>
  <c r="O765" i="1"/>
  <c r="N766" i="1"/>
  <c r="N767" i="1"/>
  <c r="N768" i="1"/>
  <c r="N769" i="1"/>
  <c r="O769" i="1"/>
  <c r="N770" i="1"/>
  <c r="N771" i="1"/>
  <c r="N772" i="1"/>
  <c r="N773" i="1"/>
  <c r="O773" i="1"/>
  <c r="N774" i="1"/>
  <c r="N775" i="1"/>
  <c r="N776" i="1"/>
  <c r="N777" i="1"/>
  <c r="O777" i="1"/>
  <c r="N778" i="1"/>
  <c r="N779" i="1"/>
  <c r="N780" i="1"/>
  <c r="N781" i="1"/>
  <c r="O781" i="1"/>
  <c r="N782" i="1"/>
  <c r="N783" i="1"/>
  <c r="N784" i="1"/>
  <c r="N785" i="1"/>
  <c r="O785" i="1"/>
  <c r="N786" i="1"/>
  <c r="N787" i="1"/>
  <c r="N788" i="1"/>
  <c r="N789" i="1"/>
  <c r="O789" i="1"/>
  <c r="N790" i="1"/>
  <c r="N791" i="1"/>
  <c r="N792" i="1"/>
  <c r="N793" i="1"/>
  <c r="O793" i="1"/>
  <c r="N794" i="1"/>
  <c r="N795" i="1"/>
  <c r="N796" i="1"/>
  <c r="N797" i="1"/>
  <c r="O797" i="1"/>
  <c r="N798" i="1"/>
  <c r="N799" i="1"/>
  <c r="N800" i="1"/>
  <c r="N801" i="1"/>
  <c r="O801" i="1"/>
  <c r="N802" i="1"/>
  <c r="N803" i="1"/>
  <c r="N804" i="1"/>
  <c r="N805" i="1"/>
  <c r="O805" i="1"/>
  <c r="N806" i="1"/>
  <c r="N807" i="1"/>
  <c r="N808" i="1"/>
  <c r="O808" i="1"/>
  <c r="N809" i="1"/>
  <c r="O809" i="1"/>
  <c r="N810" i="1"/>
  <c r="N811" i="1"/>
  <c r="N812" i="1"/>
  <c r="N813" i="1"/>
  <c r="O813" i="1"/>
  <c r="N814" i="1"/>
  <c r="N815" i="1"/>
  <c r="N816" i="1"/>
  <c r="N817" i="1"/>
  <c r="O817" i="1"/>
  <c r="N818" i="1"/>
  <c r="O818" i="1"/>
  <c r="N819" i="1"/>
  <c r="O819" i="1"/>
  <c r="N820" i="1"/>
  <c r="N821" i="1"/>
  <c r="O821" i="1"/>
  <c r="N822" i="1"/>
  <c r="N823" i="1"/>
  <c r="N824" i="1"/>
  <c r="N825" i="1"/>
  <c r="O825" i="1"/>
  <c r="N826" i="1"/>
  <c r="N827" i="1"/>
  <c r="N828" i="1"/>
  <c r="N829" i="1"/>
  <c r="O829" i="1"/>
  <c r="N830" i="1"/>
  <c r="N831" i="1"/>
  <c r="N832" i="1"/>
  <c r="N833" i="1"/>
  <c r="O833" i="1"/>
  <c r="N834" i="1"/>
  <c r="N835" i="1"/>
  <c r="N836" i="1"/>
  <c r="N837" i="1"/>
  <c r="O837" i="1"/>
  <c r="N838" i="1"/>
  <c r="N839" i="1"/>
  <c r="N840" i="1"/>
  <c r="O840" i="1"/>
  <c r="N841" i="1"/>
  <c r="O841" i="1"/>
  <c r="N842" i="1"/>
  <c r="N843" i="1"/>
  <c r="N844" i="1"/>
  <c r="N845" i="1"/>
  <c r="O845" i="1"/>
  <c r="N846" i="1"/>
  <c r="N847" i="1"/>
  <c r="N848" i="1"/>
  <c r="N849" i="1"/>
  <c r="O849" i="1"/>
  <c r="N850" i="1"/>
  <c r="N851" i="1"/>
  <c r="N852" i="1"/>
  <c r="N853" i="1"/>
  <c r="O853" i="1"/>
  <c r="N854" i="1"/>
  <c r="N855" i="1"/>
  <c r="N856" i="1"/>
  <c r="N857" i="1"/>
  <c r="O857" i="1"/>
  <c r="N858" i="1"/>
  <c r="N859" i="1"/>
  <c r="N860" i="1"/>
  <c r="N861" i="1"/>
  <c r="O861" i="1"/>
  <c r="N862" i="1"/>
  <c r="N863" i="1"/>
  <c r="N864" i="1"/>
  <c r="N865" i="1"/>
  <c r="O865" i="1"/>
  <c r="N866" i="1"/>
  <c r="N867" i="1"/>
  <c r="N868" i="1"/>
  <c r="N869" i="1"/>
  <c r="O869" i="1"/>
  <c r="N870" i="1"/>
  <c r="N871" i="1"/>
  <c r="N872" i="1"/>
  <c r="N873" i="1"/>
  <c r="O873" i="1"/>
  <c r="N874" i="1"/>
  <c r="N875" i="1"/>
  <c r="N876" i="1"/>
  <c r="N877" i="1"/>
  <c r="O877" i="1"/>
  <c r="N878" i="1"/>
  <c r="N879" i="1"/>
  <c r="N880" i="1"/>
  <c r="N881" i="1"/>
  <c r="O881" i="1"/>
  <c r="N882" i="1"/>
  <c r="N883" i="1"/>
  <c r="N884" i="1"/>
  <c r="N885" i="1"/>
  <c r="O885" i="1"/>
  <c r="N886" i="1"/>
  <c r="N887" i="1"/>
  <c r="N888" i="1"/>
  <c r="N889" i="1"/>
  <c r="O889" i="1"/>
  <c r="N890" i="1"/>
  <c r="N891" i="1"/>
  <c r="N892" i="1"/>
  <c r="N893" i="1"/>
  <c r="O893" i="1"/>
  <c r="N894" i="1"/>
  <c r="N895" i="1"/>
  <c r="N896" i="1"/>
  <c r="N897" i="1"/>
  <c r="O897" i="1"/>
  <c r="N898" i="1"/>
  <c r="N899" i="1"/>
  <c r="N900" i="1"/>
  <c r="N901" i="1"/>
  <c r="O901" i="1"/>
  <c r="N902" i="1"/>
  <c r="N903" i="1"/>
  <c r="N904" i="1"/>
  <c r="N905" i="1"/>
  <c r="O905" i="1"/>
  <c r="N906" i="1"/>
  <c r="N907" i="1"/>
  <c r="N908" i="1"/>
  <c r="N909" i="1"/>
  <c r="O909" i="1"/>
  <c r="N910" i="1"/>
  <c r="N911" i="1"/>
  <c r="N912" i="1"/>
  <c r="N913" i="1"/>
  <c r="O913" i="1"/>
  <c r="N914" i="1"/>
  <c r="O914" i="1"/>
  <c r="N915" i="1"/>
  <c r="O915" i="1"/>
  <c r="N916" i="1"/>
  <c r="O916" i="1"/>
  <c r="N917" i="1"/>
  <c r="O917" i="1"/>
  <c r="N918" i="1"/>
  <c r="O918" i="1"/>
  <c r="N919" i="1"/>
  <c r="O919" i="1"/>
  <c r="N920" i="1"/>
  <c r="O920" i="1"/>
  <c r="N921" i="1"/>
  <c r="O921" i="1"/>
  <c r="N922" i="1"/>
  <c r="N923" i="1"/>
  <c r="N924" i="1"/>
  <c r="N925" i="1"/>
  <c r="O925" i="1"/>
  <c r="N926" i="1"/>
  <c r="O926" i="1"/>
  <c r="N927" i="1"/>
  <c r="N928" i="1"/>
  <c r="N929" i="1"/>
  <c r="O929" i="1"/>
  <c r="N930" i="1"/>
  <c r="O930" i="1"/>
  <c r="N931" i="1"/>
  <c r="N932" i="1"/>
  <c r="N933" i="1"/>
  <c r="O933" i="1"/>
  <c r="N934" i="1"/>
  <c r="O934" i="1"/>
  <c r="N935" i="1"/>
  <c r="N936" i="1"/>
  <c r="N937" i="1"/>
  <c r="O937" i="1"/>
  <c r="N938" i="1"/>
  <c r="O938" i="1"/>
  <c r="N939" i="1"/>
  <c r="N940" i="1"/>
  <c r="N941" i="1"/>
  <c r="O941" i="1"/>
  <c r="N942" i="1"/>
  <c r="O942" i="1"/>
  <c r="N943" i="1"/>
  <c r="N944" i="1"/>
  <c r="N945" i="1"/>
  <c r="O945" i="1"/>
  <c r="N946" i="1"/>
  <c r="O946" i="1"/>
  <c r="N947" i="1"/>
  <c r="O947" i="1"/>
  <c r="N948" i="1"/>
  <c r="N949" i="1"/>
  <c r="O949" i="1"/>
  <c r="N950" i="1"/>
  <c r="O950" i="1"/>
  <c r="N951" i="1"/>
  <c r="O951" i="1"/>
  <c r="N952" i="1"/>
  <c r="N953" i="1"/>
  <c r="O953" i="1"/>
  <c r="N954" i="1"/>
  <c r="O954" i="1"/>
  <c r="N955" i="1"/>
  <c r="O955" i="1"/>
  <c r="N956" i="1"/>
  <c r="N957" i="1"/>
  <c r="O957" i="1"/>
  <c r="N958" i="1"/>
  <c r="O958" i="1"/>
  <c r="N959" i="1"/>
  <c r="O959" i="1"/>
  <c r="N960" i="1"/>
  <c r="N961" i="1"/>
  <c r="O961" i="1"/>
  <c r="N962" i="1"/>
  <c r="O962" i="1"/>
  <c r="N963" i="1"/>
  <c r="O963" i="1"/>
  <c r="N964" i="1"/>
  <c r="N965" i="1"/>
  <c r="O965" i="1"/>
  <c r="N966" i="1"/>
  <c r="O966" i="1"/>
  <c r="N967" i="1"/>
  <c r="O967" i="1"/>
  <c r="N968" i="1"/>
  <c r="N969" i="1"/>
  <c r="O969" i="1"/>
  <c r="N970" i="1"/>
  <c r="O970" i="1"/>
  <c r="N971" i="1"/>
  <c r="O971" i="1"/>
  <c r="N972" i="1"/>
  <c r="O972" i="1"/>
  <c r="N973" i="1"/>
  <c r="O973" i="1"/>
  <c r="N974" i="1"/>
  <c r="O974" i="1"/>
  <c r="N975" i="1"/>
  <c r="O975" i="1"/>
  <c r="N976" i="1"/>
  <c r="O976" i="1"/>
  <c r="N977" i="1"/>
  <c r="O977" i="1"/>
  <c r="N978" i="1"/>
  <c r="O978" i="1"/>
  <c r="N979" i="1"/>
  <c r="O979" i="1"/>
  <c r="N980" i="1"/>
  <c r="N981" i="1"/>
  <c r="O981" i="1"/>
  <c r="N982" i="1"/>
  <c r="O982" i="1"/>
  <c r="N983" i="1"/>
  <c r="O983" i="1"/>
  <c r="N984" i="1"/>
  <c r="N985" i="1"/>
  <c r="O985" i="1"/>
  <c r="N986" i="1"/>
  <c r="O986" i="1"/>
  <c r="N987" i="1"/>
  <c r="O987" i="1"/>
  <c r="N988" i="1"/>
  <c r="N989" i="1"/>
  <c r="O989" i="1"/>
  <c r="N990" i="1"/>
  <c r="O990" i="1"/>
  <c r="N991" i="1"/>
  <c r="O991" i="1"/>
  <c r="N992" i="1"/>
  <c r="N993" i="1"/>
  <c r="O993" i="1"/>
  <c r="N994" i="1"/>
  <c r="O994" i="1"/>
  <c r="N995" i="1"/>
  <c r="O995" i="1"/>
  <c r="N996" i="1"/>
  <c r="N997" i="1"/>
  <c r="O997" i="1"/>
  <c r="N998" i="1"/>
  <c r="O998" i="1"/>
  <c r="N999" i="1"/>
  <c r="O999" i="1"/>
  <c r="N1000" i="1"/>
  <c r="N1001" i="1"/>
  <c r="O1001" i="1"/>
  <c r="N1002" i="1"/>
  <c r="O1002" i="1"/>
  <c r="N1003" i="1"/>
  <c r="O1003" i="1"/>
  <c r="N1004" i="1"/>
  <c r="N1005" i="1"/>
  <c r="O1005" i="1"/>
  <c r="N1006" i="1"/>
  <c r="O1006" i="1"/>
  <c r="N1007" i="1"/>
  <c r="O1007" i="1"/>
  <c r="N1008" i="1"/>
  <c r="N1009" i="1"/>
  <c r="O1009" i="1"/>
  <c r="N1010" i="1"/>
  <c r="O1010" i="1"/>
  <c r="N1011" i="1"/>
  <c r="O1011" i="1"/>
  <c r="N1012" i="1"/>
  <c r="N1013" i="1"/>
  <c r="O1013" i="1"/>
  <c r="N1014" i="1"/>
  <c r="O1014" i="1"/>
  <c r="N1015" i="1"/>
  <c r="O1015" i="1"/>
  <c r="N1016" i="1"/>
  <c r="N1017" i="1"/>
  <c r="O1017" i="1"/>
  <c r="N1018" i="1"/>
  <c r="O1018" i="1"/>
  <c r="N1019" i="1"/>
  <c r="O1019" i="1"/>
  <c r="N1020" i="1"/>
  <c r="N1021" i="1"/>
  <c r="O1021" i="1"/>
  <c r="N1022" i="1"/>
  <c r="O1022" i="1"/>
  <c r="N1023" i="1"/>
  <c r="O1023" i="1"/>
  <c r="N1024" i="1"/>
  <c r="O1024" i="1"/>
  <c r="N1025" i="1"/>
  <c r="O1025" i="1"/>
  <c r="N1026" i="1"/>
  <c r="O1026" i="1"/>
  <c r="N1027" i="1"/>
  <c r="O1027" i="1"/>
  <c r="N1028" i="1"/>
  <c r="O1028" i="1"/>
  <c r="N1029" i="1"/>
  <c r="O1029" i="1"/>
  <c r="N1030" i="1"/>
  <c r="O1030" i="1"/>
  <c r="N1031" i="1"/>
  <c r="O1031" i="1"/>
  <c r="N1032" i="1"/>
  <c r="O1032" i="1"/>
  <c r="N1033" i="1"/>
  <c r="O1033" i="1"/>
  <c r="N1034" i="1"/>
  <c r="O1034" i="1"/>
  <c r="N1035" i="1"/>
  <c r="O1035" i="1"/>
  <c r="N1036" i="1"/>
  <c r="O1036" i="1"/>
  <c r="N1037" i="1"/>
  <c r="O1037" i="1"/>
  <c r="N1038" i="1"/>
  <c r="O1038" i="1"/>
  <c r="N1039" i="1"/>
  <c r="O1039" i="1"/>
  <c r="N1040" i="1"/>
  <c r="O1040" i="1"/>
  <c r="N1041" i="1"/>
  <c r="O1041" i="1"/>
  <c r="N1042" i="1"/>
  <c r="O1042" i="1"/>
  <c r="N1043" i="1"/>
  <c r="O1043" i="1"/>
  <c r="N1044" i="1"/>
  <c r="O1044" i="1"/>
  <c r="N1045" i="1"/>
  <c r="O1045" i="1"/>
  <c r="N1046" i="1"/>
  <c r="O1046" i="1"/>
  <c r="N1047" i="1"/>
  <c r="O1047" i="1"/>
  <c r="N1048" i="1"/>
  <c r="O1048" i="1"/>
  <c r="N1049" i="1"/>
  <c r="O1049" i="1"/>
  <c r="N1050" i="1"/>
  <c r="O1050" i="1"/>
  <c r="N1051" i="1"/>
  <c r="O1051" i="1"/>
  <c r="N1052" i="1"/>
  <c r="O1052" i="1"/>
  <c r="N1053" i="1"/>
  <c r="O1053" i="1"/>
  <c r="N1054" i="1"/>
  <c r="O1054" i="1"/>
  <c r="N1055" i="1"/>
  <c r="O1055" i="1"/>
  <c r="N1056" i="1"/>
  <c r="O1056" i="1"/>
  <c r="N1057" i="1"/>
  <c r="O1057" i="1"/>
  <c r="N1058" i="1"/>
  <c r="O1058" i="1"/>
  <c r="N1059" i="1"/>
  <c r="O1059" i="1"/>
  <c r="N1060" i="1"/>
  <c r="O1060" i="1"/>
  <c r="N1061" i="1"/>
  <c r="O1061" i="1"/>
  <c r="N1062" i="1"/>
  <c r="O1062" i="1"/>
  <c r="N1063" i="1"/>
  <c r="O1063" i="1"/>
  <c r="N1064" i="1"/>
  <c r="O1064" i="1"/>
  <c r="N1065" i="1"/>
  <c r="O1065" i="1"/>
  <c r="N1066" i="1"/>
  <c r="O1066" i="1"/>
  <c r="N1067" i="1"/>
  <c r="O1067" i="1"/>
  <c r="N1068" i="1"/>
  <c r="O1068" i="1"/>
  <c r="N1069" i="1"/>
  <c r="O1069" i="1"/>
  <c r="N1070" i="1"/>
  <c r="O1070" i="1"/>
  <c r="N1071" i="1"/>
  <c r="O1071" i="1"/>
  <c r="N1072" i="1"/>
  <c r="O1072" i="1"/>
  <c r="N1073" i="1"/>
  <c r="O1073" i="1"/>
  <c r="N1074" i="1"/>
  <c r="O1074" i="1"/>
  <c r="N1075" i="1"/>
  <c r="O1075" i="1"/>
  <c r="N1076" i="1"/>
  <c r="O1076" i="1"/>
  <c r="N1077" i="1"/>
  <c r="O1077" i="1"/>
  <c r="N1078" i="1"/>
  <c r="O1078" i="1"/>
  <c r="N1079" i="1"/>
  <c r="O1079" i="1"/>
  <c r="N1080" i="1"/>
  <c r="O1080" i="1"/>
  <c r="N1081" i="1"/>
  <c r="O1081" i="1"/>
  <c r="N1082" i="1"/>
  <c r="O1082" i="1"/>
  <c r="N1083" i="1"/>
  <c r="O1083" i="1"/>
  <c r="N1084" i="1"/>
  <c r="O1084" i="1"/>
  <c r="N1085" i="1"/>
  <c r="O1085" i="1"/>
  <c r="N1086" i="1"/>
  <c r="O1086" i="1"/>
  <c r="N1087" i="1"/>
  <c r="O1087" i="1"/>
  <c r="N1088" i="1"/>
  <c r="O1088" i="1"/>
  <c r="N1089" i="1"/>
  <c r="O1089" i="1"/>
  <c r="N1090" i="1"/>
  <c r="O1090" i="1"/>
  <c r="N1091" i="1"/>
  <c r="O1091" i="1"/>
  <c r="N1092" i="1"/>
  <c r="O1092" i="1"/>
  <c r="N1093" i="1"/>
  <c r="O1093" i="1"/>
  <c r="N1094" i="1"/>
  <c r="O1094" i="1"/>
  <c r="N1095" i="1"/>
  <c r="O1095" i="1"/>
  <c r="N1096" i="1"/>
  <c r="O1096" i="1"/>
  <c r="N1097" i="1"/>
  <c r="O1097" i="1"/>
  <c r="N1098" i="1"/>
  <c r="O1098" i="1"/>
  <c r="N1099" i="1"/>
  <c r="O1099" i="1"/>
  <c r="N1100" i="1"/>
  <c r="O1100" i="1"/>
  <c r="N1101" i="1"/>
  <c r="O1101" i="1"/>
  <c r="N1102" i="1"/>
  <c r="O1102" i="1"/>
  <c r="N1103" i="1"/>
  <c r="O1103" i="1"/>
  <c r="N1104" i="1"/>
  <c r="O1104" i="1"/>
  <c r="N1105" i="1"/>
  <c r="O1105" i="1"/>
  <c r="N1106" i="1"/>
  <c r="O1106" i="1"/>
  <c r="N1107" i="1"/>
  <c r="O1107" i="1"/>
  <c r="N1108" i="1"/>
  <c r="O1108" i="1"/>
  <c r="N1109" i="1"/>
  <c r="O1109" i="1"/>
  <c r="N1110" i="1"/>
  <c r="O1110" i="1"/>
  <c r="N1111" i="1"/>
  <c r="O1111" i="1"/>
  <c r="N1112" i="1"/>
  <c r="O1112" i="1"/>
  <c r="N1113" i="1"/>
  <c r="O1113" i="1"/>
  <c r="N1114" i="1"/>
  <c r="O1114" i="1"/>
  <c r="N1115" i="1"/>
  <c r="O1115" i="1"/>
  <c r="N1116" i="1"/>
  <c r="O1116" i="1"/>
  <c r="N1117" i="1"/>
  <c r="O1117" i="1"/>
  <c r="N1118" i="1"/>
  <c r="O1118" i="1"/>
  <c r="N1119" i="1"/>
  <c r="O1119" i="1"/>
  <c r="N1120" i="1"/>
  <c r="O1120" i="1"/>
  <c r="N1121" i="1"/>
  <c r="O1121" i="1"/>
  <c r="N1122" i="1"/>
  <c r="O1122" i="1"/>
  <c r="N1123" i="1"/>
  <c r="O1123" i="1"/>
  <c r="N1124" i="1"/>
  <c r="O1124" i="1"/>
  <c r="N1125" i="1"/>
  <c r="O1125" i="1"/>
  <c r="N1126" i="1"/>
  <c r="O1126" i="1"/>
  <c r="N1127" i="1"/>
  <c r="O1127" i="1"/>
  <c r="N1128" i="1"/>
  <c r="O1128" i="1"/>
  <c r="N1129" i="1"/>
  <c r="O1129" i="1"/>
  <c r="N1130" i="1"/>
  <c r="O1130" i="1"/>
  <c r="N1131" i="1"/>
  <c r="O1131" i="1"/>
  <c r="N1132" i="1"/>
  <c r="O1132" i="1"/>
  <c r="N1133" i="1"/>
  <c r="O1133" i="1"/>
  <c r="N1134" i="1"/>
  <c r="O1134" i="1"/>
  <c r="N1135" i="1"/>
  <c r="O1135" i="1"/>
  <c r="N1136" i="1"/>
  <c r="O1136" i="1"/>
  <c r="N1137" i="1"/>
  <c r="O1137" i="1"/>
  <c r="N1138" i="1"/>
  <c r="O1138" i="1"/>
  <c r="N1139" i="1"/>
  <c r="O1139" i="1"/>
  <c r="N1140" i="1"/>
  <c r="O1140" i="1"/>
  <c r="N1141" i="1"/>
  <c r="O1141" i="1"/>
  <c r="N1142" i="1"/>
  <c r="O1142" i="1"/>
  <c r="N1143" i="1"/>
  <c r="O1143" i="1"/>
  <c r="N1144" i="1"/>
  <c r="O1144" i="1"/>
  <c r="N1145" i="1"/>
  <c r="O1145" i="1"/>
  <c r="N1146" i="1"/>
  <c r="O1146" i="1"/>
  <c r="N1147" i="1"/>
  <c r="O1147" i="1"/>
  <c r="N1148" i="1"/>
  <c r="O1148" i="1"/>
  <c r="N1149" i="1"/>
  <c r="O1149" i="1"/>
  <c r="N1150" i="1"/>
  <c r="O1150" i="1"/>
  <c r="N1151" i="1"/>
  <c r="O1151" i="1"/>
  <c r="N1152" i="1"/>
  <c r="O1152" i="1"/>
  <c r="N1153" i="1"/>
  <c r="O1153" i="1"/>
  <c r="N1154" i="1"/>
  <c r="O1154" i="1"/>
  <c r="N1155" i="1"/>
  <c r="O1155" i="1"/>
  <c r="N1156" i="1"/>
  <c r="O1156" i="1"/>
  <c r="N1157" i="1"/>
  <c r="O1157" i="1"/>
  <c r="N1158" i="1"/>
  <c r="O1158" i="1"/>
  <c r="N1159" i="1"/>
  <c r="O1159" i="1"/>
  <c r="N1160" i="1"/>
  <c r="O1160" i="1"/>
  <c r="N1161" i="1"/>
  <c r="O1161" i="1"/>
  <c r="N1162" i="1"/>
  <c r="O1162" i="1"/>
  <c r="N1163" i="1"/>
  <c r="O1163" i="1"/>
  <c r="N1164" i="1"/>
  <c r="O1164" i="1"/>
  <c r="N1165" i="1"/>
  <c r="O1165" i="1"/>
  <c r="N1166" i="1"/>
  <c r="O1166" i="1"/>
  <c r="N1167" i="1"/>
  <c r="O1167" i="1"/>
  <c r="N1168" i="1"/>
  <c r="O1168" i="1"/>
  <c r="N1169" i="1"/>
  <c r="O1169" i="1"/>
  <c r="N1170" i="1"/>
  <c r="O1170" i="1"/>
  <c r="N1171" i="1"/>
  <c r="O1171" i="1"/>
  <c r="N1172" i="1"/>
  <c r="O1172" i="1"/>
  <c r="N1173" i="1"/>
  <c r="O1173" i="1"/>
  <c r="N1174" i="1"/>
  <c r="O1174" i="1"/>
  <c r="N1175" i="1"/>
  <c r="O1175" i="1"/>
  <c r="N1176" i="1"/>
  <c r="O1176" i="1"/>
  <c r="N1177" i="1"/>
  <c r="O1177" i="1"/>
  <c r="N1178" i="1"/>
  <c r="O1178" i="1"/>
  <c r="N1179" i="1"/>
  <c r="O1179" i="1"/>
  <c r="N1180" i="1"/>
  <c r="O1180" i="1"/>
  <c r="N1181" i="1"/>
  <c r="O1181" i="1"/>
  <c r="N1182" i="1"/>
  <c r="O1182" i="1"/>
  <c r="N1183" i="1"/>
  <c r="O1183" i="1"/>
  <c r="N1184" i="1"/>
  <c r="O1184" i="1"/>
  <c r="N1185" i="1"/>
  <c r="O1185" i="1"/>
  <c r="N1186" i="1"/>
  <c r="O1186" i="1"/>
  <c r="N1187" i="1"/>
  <c r="O1187" i="1"/>
  <c r="N1188" i="1"/>
  <c r="O1188" i="1"/>
  <c r="N1189" i="1"/>
  <c r="O1189" i="1"/>
  <c r="N1190" i="1"/>
  <c r="O1190" i="1"/>
  <c r="N1191" i="1"/>
  <c r="O1191" i="1"/>
  <c r="N1192" i="1"/>
  <c r="O1192" i="1"/>
  <c r="N1193" i="1"/>
  <c r="O1193" i="1"/>
  <c r="N1194" i="1"/>
  <c r="O1194" i="1"/>
  <c r="N1195" i="1"/>
  <c r="O1195" i="1"/>
  <c r="N1196" i="1"/>
  <c r="O1196" i="1"/>
  <c r="N1197" i="1"/>
  <c r="O1197" i="1"/>
  <c r="N1198" i="1"/>
  <c r="O1198" i="1"/>
  <c r="N1199" i="1"/>
  <c r="O1199" i="1"/>
  <c r="N1200" i="1"/>
  <c r="O1200" i="1"/>
  <c r="N1201" i="1"/>
  <c r="O1201" i="1"/>
  <c r="N1202" i="1"/>
  <c r="O1202" i="1"/>
  <c r="N1203" i="1"/>
  <c r="O1203" i="1"/>
  <c r="N1204" i="1"/>
  <c r="O1204" i="1"/>
  <c r="N1205" i="1"/>
  <c r="O1205" i="1"/>
  <c r="N1206" i="1"/>
  <c r="O1206" i="1"/>
  <c r="N1207" i="1"/>
  <c r="O1207" i="1"/>
  <c r="N1208" i="1"/>
  <c r="O1208" i="1"/>
  <c r="N1209" i="1"/>
  <c r="O1209" i="1"/>
  <c r="N1210" i="1"/>
  <c r="O1210" i="1"/>
  <c r="N1211" i="1"/>
  <c r="O1211" i="1"/>
  <c r="N1212" i="1"/>
  <c r="O1212" i="1"/>
  <c r="N1213" i="1"/>
  <c r="O1213" i="1"/>
  <c r="N1214" i="1"/>
  <c r="O1214" i="1"/>
  <c r="N1215" i="1"/>
  <c r="O1215" i="1"/>
  <c r="N1216" i="1"/>
  <c r="O1216" i="1"/>
  <c r="N1217" i="1"/>
  <c r="O1217" i="1"/>
  <c r="N1218" i="1"/>
  <c r="O1218" i="1"/>
  <c r="N1219" i="1"/>
  <c r="O1219" i="1"/>
  <c r="N1220" i="1"/>
  <c r="O1220" i="1"/>
  <c r="N1221" i="1"/>
  <c r="O1221" i="1"/>
  <c r="N1222" i="1"/>
  <c r="O1222" i="1"/>
  <c r="N1223" i="1"/>
  <c r="O1223" i="1"/>
  <c r="N1224" i="1"/>
  <c r="O1224" i="1"/>
  <c r="N1225" i="1"/>
  <c r="O1225" i="1"/>
  <c r="N1226" i="1"/>
  <c r="O1226" i="1"/>
  <c r="N1227" i="1"/>
  <c r="O1227" i="1"/>
  <c r="N1228" i="1"/>
  <c r="O1228" i="1"/>
  <c r="N1229" i="1"/>
  <c r="O1229" i="1"/>
  <c r="N1230" i="1"/>
  <c r="O1230" i="1"/>
  <c r="N1231" i="1"/>
  <c r="O1231" i="1"/>
  <c r="N1232" i="1"/>
  <c r="O1232" i="1"/>
  <c r="N1233" i="1"/>
  <c r="O1233" i="1"/>
  <c r="N1234" i="1"/>
  <c r="O1234" i="1"/>
  <c r="N1235" i="1"/>
  <c r="O1235" i="1"/>
  <c r="N1236" i="1"/>
  <c r="O1236" i="1"/>
  <c r="N1237" i="1"/>
  <c r="O1237" i="1"/>
  <c r="N1238" i="1"/>
  <c r="O1238" i="1"/>
  <c r="N1239" i="1"/>
  <c r="O1239" i="1"/>
  <c r="N1240" i="1"/>
  <c r="O1240" i="1"/>
  <c r="N1241" i="1"/>
  <c r="O1241" i="1"/>
  <c r="N1242" i="1"/>
  <c r="O1242" i="1"/>
  <c r="N1243" i="1"/>
  <c r="O1243" i="1"/>
  <c r="N1244" i="1"/>
  <c r="O1244" i="1"/>
  <c r="N1245" i="1"/>
  <c r="O1245" i="1"/>
  <c r="N1246" i="1"/>
  <c r="O1246" i="1"/>
  <c r="N1247" i="1"/>
  <c r="O1247" i="1"/>
  <c r="N1248" i="1"/>
  <c r="O1248" i="1"/>
  <c r="N1249" i="1"/>
  <c r="O1249" i="1"/>
  <c r="N1250" i="1"/>
  <c r="O1250" i="1"/>
  <c r="N1251" i="1"/>
  <c r="O1251" i="1"/>
  <c r="N1252" i="1"/>
  <c r="O1252" i="1"/>
  <c r="N1253" i="1"/>
  <c r="O1253" i="1"/>
  <c r="N1254" i="1"/>
  <c r="O1254" i="1"/>
  <c r="N1255" i="1"/>
  <c r="O1255" i="1"/>
  <c r="N1256" i="1"/>
  <c r="O1256" i="1"/>
  <c r="N1257" i="1"/>
  <c r="O1257" i="1"/>
  <c r="N1258" i="1"/>
  <c r="O1258" i="1"/>
  <c r="N1259" i="1"/>
  <c r="O1259" i="1"/>
  <c r="N1260" i="1"/>
  <c r="O1260" i="1"/>
  <c r="N1261" i="1"/>
  <c r="O1261" i="1"/>
  <c r="N1262" i="1"/>
  <c r="O1262" i="1"/>
  <c r="N1263" i="1"/>
  <c r="O1263" i="1"/>
  <c r="N1264" i="1"/>
  <c r="O1264" i="1"/>
  <c r="N1265" i="1"/>
  <c r="O1265" i="1"/>
  <c r="N1266" i="1"/>
  <c r="O1266" i="1"/>
  <c r="N1267" i="1"/>
  <c r="O1267" i="1"/>
  <c r="N1268" i="1"/>
  <c r="O1268" i="1"/>
  <c r="N1269" i="1"/>
  <c r="O1269" i="1"/>
  <c r="N1270" i="1"/>
  <c r="O1270" i="1"/>
  <c r="N1271" i="1"/>
  <c r="O1271" i="1"/>
  <c r="N1272" i="1"/>
  <c r="O1272" i="1"/>
  <c r="N1273" i="1"/>
  <c r="O1273" i="1"/>
  <c r="N1274" i="1"/>
  <c r="O1274" i="1"/>
  <c r="N1275" i="1"/>
  <c r="O1275" i="1"/>
  <c r="N1276" i="1"/>
  <c r="O1276" i="1"/>
  <c r="N1277" i="1"/>
  <c r="O1277" i="1"/>
  <c r="N1278" i="1"/>
  <c r="O1278" i="1"/>
  <c r="N1279" i="1"/>
  <c r="O1279" i="1"/>
  <c r="N1280" i="1"/>
  <c r="O1280" i="1"/>
  <c r="N1281" i="1"/>
  <c r="O1281" i="1"/>
  <c r="N1282" i="1"/>
  <c r="O1282" i="1"/>
  <c r="N1283" i="1"/>
  <c r="O1283" i="1"/>
  <c r="N1284" i="1"/>
  <c r="O1284" i="1"/>
  <c r="N1285" i="1"/>
  <c r="O1285" i="1"/>
  <c r="N1286" i="1"/>
  <c r="O1286" i="1"/>
  <c r="N1287" i="1"/>
  <c r="O1287" i="1"/>
  <c r="N1288" i="1"/>
  <c r="O1288" i="1"/>
  <c r="N1289" i="1"/>
  <c r="O1289" i="1"/>
  <c r="N1290" i="1"/>
  <c r="O1290" i="1"/>
  <c r="N1291" i="1"/>
  <c r="O1291" i="1"/>
  <c r="N1292" i="1"/>
  <c r="O1292" i="1"/>
  <c r="N1293" i="1"/>
  <c r="O1293" i="1"/>
  <c r="N1294" i="1"/>
  <c r="O1294" i="1"/>
  <c r="N1295" i="1"/>
  <c r="O1295" i="1"/>
  <c r="N1296" i="1"/>
  <c r="O1296" i="1"/>
  <c r="N1297" i="1"/>
  <c r="O1297" i="1"/>
  <c r="N1298" i="1"/>
  <c r="O1298" i="1"/>
  <c r="N1299" i="1"/>
  <c r="O1299" i="1"/>
  <c r="N1300" i="1"/>
  <c r="O1300" i="1"/>
  <c r="N1301" i="1"/>
  <c r="O1301" i="1"/>
  <c r="N1302" i="1"/>
  <c r="O1302" i="1"/>
  <c r="N1303" i="1"/>
  <c r="O1303" i="1"/>
  <c r="N1304" i="1"/>
  <c r="O1304" i="1"/>
  <c r="N1305" i="1"/>
  <c r="O1305" i="1"/>
  <c r="N1306" i="1"/>
  <c r="O1306" i="1"/>
  <c r="N1307" i="1"/>
  <c r="O1307" i="1"/>
  <c r="N1308" i="1"/>
  <c r="O1308" i="1"/>
  <c r="N1309" i="1"/>
  <c r="O1309" i="1"/>
  <c r="N1310" i="1"/>
  <c r="O1310" i="1"/>
  <c r="N1311" i="1"/>
  <c r="O1311" i="1"/>
  <c r="N1312" i="1"/>
  <c r="O1312" i="1"/>
  <c r="N1313" i="1"/>
  <c r="O1313" i="1"/>
  <c r="N1314" i="1"/>
  <c r="O1314" i="1"/>
  <c r="N1315" i="1"/>
  <c r="O1315" i="1"/>
  <c r="N1316" i="1"/>
  <c r="O1316" i="1"/>
  <c r="N1317" i="1"/>
  <c r="O1317" i="1"/>
  <c r="N1318" i="1"/>
  <c r="O1318" i="1"/>
  <c r="N1319" i="1"/>
  <c r="O1319" i="1"/>
  <c r="N1320" i="1"/>
  <c r="O1320" i="1"/>
  <c r="N1321" i="1"/>
  <c r="O1321" i="1"/>
  <c r="N1322" i="1"/>
  <c r="O1322" i="1"/>
  <c r="N1323" i="1"/>
  <c r="O1323" i="1"/>
  <c r="N1324" i="1"/>
  <c r="O1324" i="1"/>
  <c r="N1325" i="1"/>
  <c r="O1325" i="1"/>
  <c r="N1326" i="1"/>
  <c r="O1326" i="1"/>
  <c r="N1327" i="1"/>
  <c r="O1327" i="1"/>
  <c r="N1328" i="1"/>
  <c r="O1328" i="1"/>
  <c r="N1329" i="1"/>
  <c r="O1329" i="1"/>
  <c r="N1330" i="1"/>
  <c r="O1330" i="1"/>
  <c r="N1331" i="1"/>
  <c r="O1331" i="1"/>
  <c r="N1332" i="1"/>
  <c r="O1332" i="1"/>
  <c r="N1333" i="1"/>
  <c r="O1333" i="1"/>
  <c r="N1334" i="1"/>
  <c r="O1334" i="1"/>
  <c r="N1335" i="1"/>
  <c r="O1335" i="1"/>
  <c r="N1336" i="1"/>
  <c r="O1336" i="1"/>
  <c r="N1337" i="1"/>
  <c r="O1337" i="1"/>
  <c r="N1338" i="1"/>
  <c r="O1338" i="1"/>
  <c r="N1339" i="1"/>
  <c r="O1339" i="1"/>
  <c r="N1340" i="1"/>
  <c r="O1340" i="1"/>
  <c r="N1341" i="1"/>
  <c r="O1341" i="1"/>
  <c r="N1342" i="1"/>
  <c r="O1342" i="1"/>
  <c r="N1343" i="1"/>
  <c r="O1343" i="1"/>
  <c r="N1344" i="1"/>
  <c r="O1344" i="1"/>
  <c r="N1345" i="1"/>
  <c r="O1345" i="1"/>
  <c r="N1346" i="1"/>
  <c r="O1346" i="1"/>
  <c r="N1347" i="1"/>
  <c r="O1347" i="1"/>
  <c r="N1348" i="1"/>
  <c r="O1348" i="1"/>
  <c r="N1349" i="1"/>
  <c r="O1349" i="1"/>
  <c r="N1350" i="1"/>
  <c r="O1350" i="1"/>
  <c r="N1351" i="1"/>
  <c r="O1351" i="1"/>
  <c r="N1352" i="1"/>
  <c r="O1352" i="1"/>
  <c r="N1353" i="1"/>
  <c r="O1353" i="1"/>
  <c r="N1354" i="1"/>
  <c r="O1354" i="1"/>
  <c r="N1355" i="1"/>
  <c r="O1355" i="1"/>
  <c r="N1356" i="1"/>
  <c r="O1356" i="1"/>
  <c r="N1357" i="1"/>
  <c r="O1357" i="1"/>
  <c r="N1358" i="1"/>
  <c r="O1358" i="1"/>
  <c r="N1359" i="1"/>
  <c r="O1359" i="1"/>
  <c r="N1360" i="1"/>
  <c r="O1360" i="1"/>
  <c r="N1361" i="1"/>
  <c r="O1361" i="1"/>
  <c r="N1362" i="1"/>
  <c r="O1362" i="1"/>
  <c r="N1363" i="1"/>
  <c r="O1363" i="1"/>
  <c r="N1364" i="1"/>
  <c r="O1364" i="1"/>
  <c r="N1365" i="1"/>
  <c r="O1365" i="1"/>
  <c r="N1366" i="1"/>
  <c r="O1366" i="1"/>
  <c r="N1367" i="1"/>
  <c r="O1367" i="1"/>
  <c r="N1368" i="1"/>
  <c r="O1368" i="1"/>
  <c r="N1369" i="1"/>
  <c r="O1369" i="1"/>
  <c r="N1370" i="1"/>
  <c r="O1370" i="1"/>
  <c r="N1371" i="1"/>
  <c r="O1371" i="1"/>
  <c r="N1372" i="1"/>
  <c r="O1372" i="1"/>
  <c r="N1373" i="1"/>
  <c r="O1373" i="1"/>
  <c r="N1374" i="1"/>
  <c r="O1374" i="1"/>
  <c r="N1375" i="1"/>
  <c r="O1375" i="1"/>
  <c r="N1376" i="1"/>
  <c r="O1376" i="1"/>
  <c r="N1377" i="1"/>
  <c r="O1377" i="1"/>
  <c r="N1378" i="1"/>
  <c r="O1378" i="1"/>
  <c r="N1379" i="1"/>
  <c r="O1379" i="1"/>
  <c r="N1380" i="1"/>
  <c r="O1380" i="1"/>
  <c r="N1381" i="1"/>
  <c r="O1381" i="1"/>
  <c r="N1382" i="1"/>
  <c r="O1382" i="1"/>
  <c r="N1383" i="1"/>
  <c r="O1383" i="1"/>
  <c r="N1384" i="1"/>
  <c r="O1384" i="1"/>
  <c r="N1385" i="1"/>
  <c r="O1385" i="1"/>
  <c r="N1386" i="1"/>
  <c r="O1386" i="1"/>
  <c r="N1387" i="1"/>
  <c r="O1387" i="1"/>
  <c r="N1388" i="1"/>
  <c r="O1388" i="1"/>
  <c r="N1389" i="1"/>
  <c r="O1389" i="1"/>
  <c r="N1390" i="1"/>
  <c r="O1390" i="1"/>
  <c r="N1391" i="1"/>
  <c r="O1391" i="1"/>
  <c r="N1392" i="1"/>
  <c r="O1392" i="1"/>
  <c r="N1393" i="1"/>
  <c r="O1393" i="1"/>
  <c r="N1394" i="1"/>
  <c r="O1394" i="1"/>
  <c r="N1395" i="1"/>
  <c r="O1395" i="1"/>
  <c r="N1396" i="1"/>
  <c r="O1396" i="1"/>
  <c r="N1397" i="1"/>
  <c r="O1397" i="1"/>
  <c r="N1398" i="1"/>
  <c r="O1398" i="1"/>
  <c r="N1399" i="1"/>
  <c r="O1399" i="1"/>
  <c r="N1400" i="1"/>
  <c r="O1400" i="1"/>
  <c r="N1401" i="1"/>
  <c r="O1401" i="1"/>
  <c r="N1402" i="1"/>
  <c r="O1402" i="1"/>
  <c r="N1403" i="1"/>
  <c r="O1403" i="1"/>
  <c r="N1404" i="1"/>
  <c r="O1404" i="1"/>
  <c r="N1405" i="1"/>
  <c r="O1405" i="1"/>
  <c r="N1406" i="1"/>
  <c r="O1406" i="1"/>
  <c r="N1407" i="1"/>
  <c r="O1407" i="1"/>
  <c r="N1408" i="1"/>
  <c r="O1408" i="1"/>
  <c r="N1409" i="1"/>
  <c r="O1409" i="1"/>
  <c r="N1410" i="1"/>
  <c r="O1410" i="1"/>
  <c r="N1411" i="1"/>
  <c r="O1411" i="1"/>
  <c r="N1412" i="1"/>
  <c r="O1412" i="1"/>
  <c r="N1413" i="1"/>
  <c r="O1413" i="1"/>
  <c r="N1414" i="1"/>
  <c r="O1414" i="1"/>
  <c r="N1415" i="1"/>
  <c r="O1415" i="1"/>
  <c r="N1416" i="1"/>
  <c r="O1416" i="1"/>
  <c r="N1417" i="1"/>
  <c r="O1417" i="1"/>
  <c r="N1418" i="1"/>
  <c r="O1418" i="1"/>
  <c r="N1419" i="1"/>
  <c r="O1419" i="1"/>
  <c r="N1420" i="1"/>
  <c r="O1420" i="1"/>
  <c r="N1421" i="1"/>
  <c r="O1421" i="1"/>
  <c r="N1422" i="1"/>
  <c r="O1422" i="1"/>
  <c r="N1423" i="1"/>
  <c r="O1423" i="1"/>
  <c r="N1424" i="1"/>
  <c r="O1424" i="1"/>
  <c r="N1425" i="1"/>
  <c r="O1425" i="1"/>
  <c r="N1426" i="1"/>
  <c r="O1426" i="1"/>
  <c r="N1427" i="1"/>
  <c r="O1427" i="1"/>
  <c r="N1428" i="1"/>
  <c r="O1428" i="1"/>
  <c r="N1429" i="1"/>
  <c r="O1429" i="1"/>
  <c r="N1430" i="1"/>
  <c r="O1430" i="1"/>
  <c r="N1431" i="1"/>
  <c r="O1431" i="1"/>
  <c r="N1432" i="1"/>
  <c r="O1432" i="1"/>
  <c r="N1433" i="1"/>
  <c r="O1433" i="1"/>
  <c r="N1434" i="1"/>
  <c r="O1434" i="1"/>
  <c r="N1435" i="1"/>
  <c r="O1435" i="1"/>
  <c r="N1436" i="1"/>
  <c r="O1436" i="1"/>
  <c r="N1437" i="1"/>
  <c r="O1437" i="1"/>
  <c r="N1438" i="1"/>
  <c r="O1438" i="1"/>
  <c r="N1439" i="1"/>
  <c r="O1439" i="1"/>
  <c r="N1440" i="1"/>
  <c r="O1440" i="1"/>
  <c r="N1441" i="1"/>
  <c r="O1441" i="1"/>
  <c r="N1442" i="1"/>
  <c r="O1442" i="1"/>
  <c r="N1443" i="1"/>
  <c r="O1443" i="1"/>
  <c r="N1444" i="1"/>
  <c r="O1444" i="1"/>
  <c r="N1445" i="1"/>
  <c r="O1445" i="1"/>
  <c r="N1446" i="1"/>
  <c r="O1446" i="1"/>
  <c r="N1447" i="1"/>
  <c r="O1447" i="1"/>
  <c r="N1448" i="1"/>
  <c r="O1448" i="1"/>
  <c r="N1449" i="1"/>
  <c r="O1449" i="1"/>
  <c r="N1450" i="1"/>
  <c r="O1450" i="1"/>
  <c r="N1451" i="1"/>
  <c r="O1451" i="1"/>
  <c r="N1452" i="1"/>
  <c r="O1452" i="1"/>
  <c r="N1453" i="1"/>
  <c r="O1453" i="1"/>
  <c r="N1454" i="1"/>
  <c r="O1454" i="1"/>
  <c r="N1455" i="1"/>
  <c r="O1455" i="1"/>
  <c r="N1456" i="1"/>
  <c r="O1456" i="1"/>
  <c r="N1457" i="1"/>
  <c r="O1457" i="1"/>
  <c r="N1458" i="1"/>
  <c r="O1458" i="1"/>
  <c r="N1459" i="1"/>
  <c r="O1459" i="1"/>
  <c r="N1460" i="1"/>
  <c r="O1460" i="1"/>
  <c r="N1461" i="1"/>
  <c r="O1461" i="1"/>
  <c r="N1462" i="1"/>
  <c r="O1462" i="1"/>
  <c r="N1463" i="1"/>
  <c r="O1463" i="1"/>
  <c r="N1464" i="1"/>
  <c r="O1464" i="1"/>
  <c r="N1465" i="1"/>
  <c r="O1465" i="1"/>
  <c r="N1466" i="1"/>
  <c r="O1466" i="1"/>
  <c r="N1467" i="1"/>
  <c r="O1467" i="1"/>
  <c r="N1468" i="1"/>
  <c r="O1468" i="1"/>
  <c r="N1469" i="1"/>
  <c r="O1469" i="1"/>
  <c r="N1470" i="1"/>
  <c r="O1470" i="1"/>
  <c r="N1471" i="1"/>
  <c r="O1471" i="1"/>
  <c r="N1472" i="1"/>
  <c r="O1472" i="1"/>
  <c r="N1473" i="1"/>
  <c r="O1473" i="1"/>
  <c r="N1474" i="1"/>
  <c r="O1474" i="1"/>
  <c r="N1475" i="1"/>
  <c r="O1475" i="1"/>
  <c r="N1476" i="1"/>
  <c r="O1476" i="1"/>
  <c r="N1477" i="1"/>
  <c r="O1477" i="1"/>
  <c r="N1478" i="1"/>
  <c r="O1478" i="1"/>
  <c r="N1479" i="1"/>
  <c r="O1479" i="1"/>
  <c r="N1480" i="1"/>
  <c r="O1480" i="1"/>
  <c r="N1481" i="1"/>
  <c r="O1481" i="1"/>
  <c r="N1482" i="1"/>
  <c r="O1482" i="1"/>
  <c r="N1483" i="1"/>
  <c r="O1483" i="1"/>
  <c r="N1484" i="1"/>
  <c r="O1484" i="1"/>
  <c r="N1485" i="1"/>
  <c r="O1485" i="1"/>
  <c r="N1486" i="1"/>
  <c r="O1486" i="1"/>
  <c r="N1487" i="1"/>
  <c r="O1487" i="1"/>
  <c r="N1488" i="1"/>
  <c r="O1488" i="1"/>
  <c r="N1489" i="1"/>
  <c r="O1489" i="1"/>
  <c r="N1490" i="1"/>
  <c r="O1490" i="1"/>
  <c r="N1491" i="1"/>
  <c r="O1491" i="1"/>
  <c r="N1492" i="1"/>
  <c r="O1492" i="1"/>
  <c r="N1493" i="1"/>
  <c r="O1493" i="1"/>
  <c r="N1494" i="1"/>
  <c r="O1494" i="1"/>
  <c r="N1495" i="1"/>
  <c r="O1495" i="1"/>
  <c r="N1496" i="1"/>
  <c r="O1496" i="1"/>
  <c r="N1497" i="1"/>
  <c r="O1497" i="1"/>
  <c r="N1498" i="1"/>
  <c r="O1498" i="1"/>
  <c r="N1499" i="1"/>
  <c r="O1499" i="1"/>
  <c r="N1500" i="1"/>
  <c r="O1500" i="1"/>
  <c r="N1501" i="1"/>
  <c r="O1501" i="1"/>
  <c r="N1502" i="1"/>
  <c r="O1502" i="1"/>
  <c r="N1503" i="1"/>
  <c r="O1503" i="1"/>
  <c r="N1504" i="1"/>
  <c r="O1504" i="1"/>
  <c r="N1505" i="1"/>
  <c r="O1505" i="1"/>
  <c r="N1506" i="1"/>
  <c r="O1506" i="1"/>
  <c r="N1507" i="1"/>
  <c r="O1507" i="1"/>
  <c r="N1508" i="1"/>
  <c r="O1508" i="1"/>
  <c r="N1509" i="1"/>
  <c r="O1509" i="1"/>
  <c r="N1510" i="1"/>
  <c r="O1510" i="1"/>
  <c r="N1511" i="1"/>
  <c r="O1511" i="1"/>
  <c r="N1512" i="1"/>
  <c r="O1512" i="1"/>
  <c r="N1513" i="1"/>
  <c r="O1513" i="1"/>
  <c r="N1514" i="1"/>
  <c r="O1514" i="1"/>
  <c r="N1515" i="1"/>
  <c r="O1515" i="1"/>
  <c r="N1516" i="1"/>
  <c r="O1516" i="1"/>
  <c r="N1517" i="1"/>
  <c r="O1517" i="1"/>
  <c r="N1518" i="1"/>
  <c r="O1518" i="1"/>
  <c r="N1519" i="1"/>
  <c r="O1519" i="1"/>
  <c r="N1520" i="1"/>
  <c r="O1520" i="1"/>
  <c r="N1521" i="1"/>
  <c r="O1521" i="1"/>
  <c r="N1522" i="1"/>
  <c r="O1522" i="1"/>
  <c r="N1523" i="1"/>
  <c r="O1523" i="1"/>
  <c r="N1524" i="1"/>
  <c r="O1524" i="1"/>
  <c r="N1525" i="1"/>
  <c r="O1525" i="1"/>
  <c r="N1526" i="1"/>
  <c r="O1526" i="1"/>
  <c r="N1527" i="1"/>
  <c r="O1527" i="1"/>
  <c r="N1528" i="1"/>
  <c r="O1528" i="1"/>
  <c r="N1529" i="1"/>
  <c r="O1529" i="1"/>
  <c r="N1530" i="1"/>
  <c r="O1530" i="1"/>
  <c r="N1531" i="1"/>
  <c r="O1531" i="1"/>
  <c r="N1532" i="1"/>
  <c r="O1532" i="1"/>
  <c r="N1533" i="1"/>
  <c r="O1533" i="1"/>
  <c r="N1534" i="1"/>
  <c r="O1534" i="1"/>
  <c r="N1535" i="1"/>
  <c r="O1535" i="1"/>
  <c r="N1536" i="1"/>
  <c r="O1536" i="1"/>
  <c r="N1537" i="1"/>
  <c r="O1537" i="1"/>
  <c r="N1538" i="1"/>
  <c r="O1538" i="1"/>
  <c r="N1539" i="1"/>
  <c r="O1539" i="1"/>
  <c r="N1540" i="1"/>
  <c r="O1540" i="1"/>
  <c r="N1541" i="1"/>
  <c r="O1541" i="1"/>
  <c r="N1542" i="1"/>
  <c r="O1542" i="1"/>
  <c r="N1543" i="1"/>
  <c r="O1543" i="1"/>
  <c r="N1544" i="1"/>
  <c r="O1544" i="1"/>
  <c r="N1545" i="1"/>
  <c r="O1545" i="1"/>
  <c r="N1546" i="1"/>
  <c r="O1546" i="1"/>
  <c r="N1547" i="1"/>
  <c r="O1547" i="1"/>
  <c r="N1548" i="1"/>
  <c r="O1548" i="1"/>
  <c r="N1549" i="1"/>
  <c r="O1549" i="1"/>
  <c r="N1550" i="1"/>
  <c r="O1550" i="1"/>
  <c r="N1551" i="1"/>
  <c r="O1551" i="1"/>
  <c r="N1552" i="1"/>
  <c r="O1552" i="1"/>
  <c r="N1553" i="1"/>
  <c r="O1553" i="1"/>
  <c r="N1554" i="1"/>
  <c r="O1554" i="1"/>
  <c r="N1555" i="1"/>
  <c r="O1555" i="1"/>
  <c r="N1556" i="1"/>
  <c r="O1556" i="1"/>
  <c r="N1557" i="1"/>
  <c r="O1557" i="1"/>
  <c r="N1558" i="1"/>
  <c r="O1558" i="1"/>
  <c r="N1559" i="1"/>
  <c r="O1559" i="1"/>
  <c r="N1560" i="1"/>
  <c r="O1560" i="1"/>
  <c r="N1561" i="1"/>
  <c r="O1561" i="1"/>
  <c r="N1562" i="1"/>
  <c r="O1562" i="1"/>
  <c r="N1563" i="1"/>
  <c r="O1563" i="1"/>
  <c r="N1564" i="1"/>
  <c r="O1564" i="1"/>
  <c r="N1565" i="1"/>
  <c r="O1565" i="1"/>
  <c r="N1566" i="1"/>
  <c r="O1566" i="1"/>
  <c r="N1567" i="1"/>
  <c r="O1567" i="1"/>
  <c r="N1568" i="1"/>
  <c r="O1568" i="1"/>
  <c r="N1569" i="1"/>
  <c r="O1569" i="1"/>
  <c r="N1570" i="1"/>
  <c r="O1570" i="1"/>
  <c r="N1571" i="1"/>
  <c r="O1571" i="1"/>
  <c r="N1572" i="1"/>
  <c r="O1572" i="1"/>
  <c r="N1573" i="1"/>
  <c r="O1573" i="1"/>
  <c r="N1574" i="1"/>
  <c r="O1574" i="1"/>
  <c r="N1575" i="1"/>
  <c r="O1575" i="1"/>
  <c r="N1576" i="1"/>
  <c r="O1576" i="1"/>
  <c r="N1577" i="1"/>
  <c r="O1577" i="1"/>
  <c r="N1578" i="1"/>
  <c r="O1578" i="1"/>
  <c r="N1579" i="1"/>
  <c r="O1579" i="1"/>
  <c r="N1580" i="1"/>
  <c r="O1580" i="1"/>
  <c r="N1581" i="1"/>
  <c r="O1581" i="1"/>
  <c r="N1582" i="1"/>
  <c r="O1582" i="1"/>
  <c r="N1583" i="1"/>
  <c r="O1583" i="1"/>
  <c r="N1584" i="1"/>
  <c r="O1584" i="1"/>
  <c r="N1585" i="1"/>
  <c r="O1585" i="1"/>
  <c r="N1586" i="1"/>
  <c r="O1586" i="1"/>
  <c r="N1587" i="1"/>
  <c r="O1587" i="1"/>
  <c r="N1588" i="1"/>
  <c r="O1588" i="1"/>
  <c r="N1589" i="1"/>
  <c r="O1589" i="1"/>
  <c r="N1590" i="1"/>
  <c r="O1590" i="1"/>
  <c r="N1591" i="1"/>
  <c r="O1591" i="1"/>
  <c r="N1592" i="1"/>
  <c r="O1592" i="1"/>
  <c r="N1593" i="1"/>
  <c r="O1593" i="1"/>
  <c r="N1594" i="1"/>
  <c r="O1594" i="1"/>
  <c r="N1595" i="1"/>
  <c r="O1595" i="1"/>
  <c r="N1596" i="1"/>
  <c r="O1596" i="1"/>
  <c r="N1597" i="1"/>
  <c r="O1597" i="1"/>
  <c r="N1598" i="1"/>
  <c r="O1598" i="1"/>
  <c r="N1599" i="1"/>
  <c r="O1599" i="1"/>
  <c r="N1600" i="1"/>
  <c r="O1600" i="1"/>
  <c r="N1601" i="1"/>
  <c r="O1601" i="1"/>
  <c r="N1602" i="1"/>
  <c r="O1602" i="1"/>
  <c r="N1603" i="1"/>
  <c r="O1603" i="1"/>
  <c r="N1604" i="1"/>
  <c r="O1604" i="1"/>
  <c r="N1605" i="1"/>
  <c r="O1605" i="1"/>
  <c r="N1606" i="1"/>
  <c r="O1606" i="1"/>
  <c r="N1607" i="1"/>
  <c r="O1607" i="1"/>
  <c r="N1608" i="1"/>
  <c r="O1608" i="1"/>
  <c r="N1609" i="1"/>
  <c r="O1609" i="1"/>
  <c r="N1610" i="1"/>
  <c r="O1610" i="1"/>
  <c r="N1611" i="1"/>
  <c r="O1611" i="1"/>
  <c r="N1612" i="1"/>
  <c r="O1612" i="1"/>
  <c r="N1613" i="1"/>
  <c r="O1613" i="1"/>
  <c r="N1614" i="1"/>
  <c r="O1614" i="1"/>
  <c r="N1615" i="1"/>
  <c r="O1615" i="1"/>
  <c r="N1616" i="1"/>
  <c r="O1616" i="1"/>
  <c r="N1617" i="1"/>
  <c r="O1617" i="1"/>
  <c r="N1618" i="1"/>
  <c r="O1618" i="1"/>
  <c r="N1619" i="1"/>
  <c r="O1619" i="1"/>
  <c r="N1620" i="1"/>
  <c r="O1620" i="1"/>
  <c r="N1621" i="1"/>
  <c r="O1621" i="1"/>
  <c r="N1622" i="1"/>
  <c r="O1622" i="1"/>
  <c r="N1623" i="1"/>
  <c r="O1623" i="1"/>
  <c r="N1624" i="1"/>
  <c r="O1624" i="1"/>
  <c r="N1625" i="1"/>
  <c r="O1625" i="1"/>
  <c r="N1626" i="1"/>
  <c r="O1626" i="1"/>
  <c r="N1627" i="1"/>
  <c r="O1627" i="1"/>
  <c r="N1628" i="1"/>
  <c r="O1628" i="1"/>
  <c r="N1629" i="1"/>
  <c r="O1629" i="1"/>
  <c r="N1630" i="1"/>
  <c r="O1630" i="1"/>
  <c r="N1631" i="1"/>
  <c r="O1631" i="1"/>
  <c r="N1632" i="1"/>
  <c r="O1632" i="1"/>
  <c r="N1633" i="1"/>
  <c r="O1633" i="1"/>
  <c r="N1634" i="1"/>
  <c r="O1634" i="1"/>
  <c r="N1635" i="1"/>
  <c r="O1635" i="1"/>
  <c r="N1636" i="1"/>
  <c r="O1636" i="1"/>
  <c r="N1637" i="1"/>
  <c r="O1637" i="1"/>
  <c r="N1638" i="1"/>
  <c r="O1638" i="1"/>
  <c r="N1639" i="1"/>
  <c r="O1639" i="1"/>
  <c r="N1640" i="1"/>
  <c r="O1640" i="1"/>
  <c r="N1641" i="1"/>
  <c r="O1641" i="1"/>
  <c r="N1642" i="1"/>
  <c r="O1642" i="1"/>
  <c r="N1643" i="1"/>
  <c r="O1643" i="1"/>
  <c r="N1644" i="1"/>
  <c r="O1644" i="1"/>
  <c r="N1645" i="1"/>
  <c r="O1645" i="1"/>
  <c r="N1646" i="1"/>
  <c r="O1646" i="1"/>
  <c r="N1647" i="1"/>
  <c r="O1647" i="1"/>
  <c r="N1648" i="1"/>
  <c r="O1648" i="1"/>
  <c r="N1649" i="1"/>
  <c r="O1649" i="1"/>
  <c r="N1650" i="1"/>
  <c r="O1650" i="1"/>
  <c r="N1651" i="1"/>
  <c r="O1651" i="1"/>
  <c r="N1652" i="1"/>
  <c r="O1652" i="1"/>
  <c r="N1653" i="1"/>
  <c r="O1653" i="1"/>
  <c r="N1654" i="1"/>
  <c r="O1654" i="1"/>
  <c r="N1655" i="1"/>
  <c r="O1655" i="1"/>
  <c r="N1656" i="1"/>
  <c r="O1656" i="1"/>
  <c r="N1657" i="1"/>
  <c r="O1657" i="1"/>
  <c r="N1658" i="1"/>
  <c r="O1658" i="1"/>
  <c r="N1659" i="1"/>
  <c r="O1659" i="1"/>
  <c r="N1660" i="1"/>
  <c r="O1660" i="1"/>
  <c r="N1661" i="1"/>
  <c r="O1661" i="1"/>
  <c r="N1662" i="1"/>
  <c r="O1662" i="1"/>
  <c r="N1663" i="1"/>
  <c r="O1663" i="1"/>
  <c r="N1664" i="1"/>
  <c r="O1664" i="1"/>
  <c r="N1665" i="1"/>
  <c r="O1665" i="1"/>
  <c r="N1666" i="1"/>
  <c r="O1666" i="1"/>
  <c r="N1667" i="1"/>
  <c r="O1667" i="1"/>
  <c r="N1668" i="1"/>
  <c r="O1668" i="1"/>
  <c r="N1669" i="1"/>
  <c r="O1669" i="1"/>
  <c r="N1670" i="1"/>
  <c r="O1670" i="1"/>
  <c r="N1671" i="1"/>
  <c r="O1671" i="1"/>
  <c r="N1672" i="1"/>
  <c r="O1672" i="1"/>
  <c r="N1673" i="1"/>
  <c r="O1673" i="1"/>
  <c r="N1674" i="1"/>
  <c r="O1674" i="1"/>
  <c r="N1675" i="1"/>
  <c r="O1675" i="1"/>
  <c r="N1676" i="1"/>
  <c r="O1676" i="1"/>
  <c r="N1677" i="1"/>
  <c r="O1677" i="1"/>
  <c r="N1678" i="1"/>
  <c r="O1678" i="1"/>
  <c r="N1679" i="1"/>
  <c r="O1679" i="1"/>
  <c r="N1680" i="1"/>
  <c r="O1680" i="1"/>
  <c r="N1681" i="1"/>
  <c r="O1681" i="1"/>
  <c r="N1682" i="1"/>
  <c r="O1682" i="1"/>
  <c r="N1683" i="1"/>
  <c r="O1683" i="1"/>
  <c r="N1684" i="1"/>
  <c r="O1684" i="1"/>
  <c r="N1685" i="1"/>
  <c r="O1685" i="1"/>
  <c r="N1686" i="1"/>
  <c r="O1686" i="1"/>
  <c r="N1687" i="1"/>
  <c r="O1687" i="1"/>
  <c r="N1688" i="1"/>
  <c r="O1688" i="1"/>
  <c r="N1689" i="1"/>
  <c r="O1689" i="1"/>
  <c r="N1690" i="1"/>
  <c r="O1690" i="1"/>
  <c r="N1691" i="1"/>
  <c r="O1691" i="1"/>
  <c r="N1692" i="1"/>
  <c r="O1692" i="1"/>
  <c r="N1693" i="1"/>
  <c r="O1693" i="1"/>
  <c r="N1694" i="1"/>
  <c r="O1694" i="1"/>
  <c r="N1695" i="1"/>
  <c r="O1695" i="1"/>
  <c r="N1696" i="1"/>
  <c r="O1696" i="1"/>
  <c r="N1697" i="1"/>
  <c r="O1697" i="1"/>
  <c r="N1698" i="1"/>
  <c r="O1698" i="1"/>
  <c r="N1699" i="1"/>
  <c r="O1699" i="1"/>
  <c r="N1700" i="1"/>
  <c r="O1700" i="1"/>
  <c r="N1701" i="1"/>
  <c r="O1701" i="1"/>
  <c r="N1702" i="1"/>
  <c r="O1702" i="1"/>
  <c r="N1703" i="1"/>
  <c r="O1703" i="1"/>
  <c r="N1704" i="1"/>
  <c r="O1704" i="1"/>
  <c r="N1705" i="1"/>
  <c r="O1705" i="1"/>
  <c r="N1706" i="1"/>
  <c r="O1706" i="1"/>
  <c r="N1707" i="1"/>
  <c r="O1707" i="1"/>
  <c r="N1708" i="1"/>
  <c r="O1708" i="1"/>
  <c r="N1709" i="1"/>
  <c r="O1709" i="1"/>
  <c r="N1710" i="1"/>
  <c r="O1710" i="1"/>
  <c r="N1711" i="1"/>
  <c r="O1711" i="1"/>
  <c r="N1712" i="1"/>
  <c r="O1712" i="1"/>
  <c r="N1713" i="1"/>
  <c r="O1713" i="1"/>
  <c r="N1714" i="1"/>
  <c r="O1714" i="1"/>
  <c r="N1715" i="1"/>
  <c r="O1715" i="1"/>
  <c r="N1716" i="1"/>
  <c r="O1716" i="1"/>
  <c r="N1717" i="1"/>
  <c r="O1717" i="1"/>
  <c r="N1718" i="1"/>
  <c r="O1718" i="1"/>
  <c r="N1719" i="1"/>
  <c r="O1719" i="1"/>
  <c r="N1720" i="1"/>
  <c r="O1720" i="1"/>
  <c r="N1721" i="1"/>
  <c r="O1721" i="1"/>
  <c r="N1722" i="1"/>
  <c r="O1722" i="1"/>
  <c r="N1723" i="1"/>
  <c r="O1723" i="1"/>
  <c r="N1724" i="1"/>
  <c r="O1724" i="1"/>
  <c r="N1725" i="1"/>
  <c r="O1725" i="1"/>
  <c r="N1726" i="1"/>
  <c r="O1726" i="1"/>
  <c r="N1727" i="1"/>
  <c r="O1727" i="1"/>
  <c r="N1728" i="1"/>
  <c r="O1728" i="1"/>
  <c r="N1729" i="1"/>
  <c r="O1729" i="1"/>
  <c r="N1730" i="1"/>
  <c r="O1730" i="1"/>
  <c r="N1731" i="1"/>
  <c r="O1731" i="1"/>
  <c r="N1732" i="1"/>
  <c r="O1732" i="1"/>
  <c r="N1733" i="1"/>
  <c r="O1733" i="1"/>
  <c r="N1734" i="1"/>
  <c r="O1734" i="1"/>
  <c r="N1735" i="1"/>
  <c r="O1735" i="1"/>
  <c r="N1736" i="1"/>
  <c r="O1736" i="1"/>
  <c r="N1737" i="1"/>
  <c r="O1737" i="1"/>
  <c r="N1738" i="1"/>
  <c r="O1738" i="1"/>
  <c r="N1739" i="1"/>
  <c r="O1739" i="1"/>
  <c r="N1740" i="1"/>
  <c r="O1740" i="1"/>
  <c r="N1741" i="1"/>
  <c r="O1741" i="1"/>
  <c r="N1742" i="1"/>
  <c r="O1742" i="1"/>
  <c r="N1743" i="1"/>
  <c r="O1743" i="1"/>
  <c r="N1744" i="1"/>
  <c r="O1744" i="1"/>
  <c r="N1745" i="1"/>
  <c r="O1745" i="1"/>
  <c r="N1746" i="1"/>
  <c r="O1746" i="1"/>
  <c r="N1747" i="1"/>
  <c r="O1747" i="1"/>
  <c r="N1748" i="1"/>
  <c r="O1748" i="1"/>
  <c r="N1749" i="1"/>
  <c r="O1749" i="1"/>
  <c r="N1750" i="1"/>
  <c r="O1750" i="1"/>
  <c r="N1751" i="1"/>
  <c r="O1751" i="1"/>
  <c r="N1752" i="1"/>
  <c r="O1752" i="1"/>
  <c r="N1753" i="1"/>
  <c r="O1753" i="1"/>
  <c r="N1754" i="1"/>
  <c r="O1754" i="1"/>
  <c r="N1755" i="1"/>
  <c r="O1755" i="1"/>
  <c r="N1756" i="1"/>
  <c r="O1756" i="1"/>
  <c r="N1757" i="1"/>
  <c r="O1757" i="1"/>
  <c r="N1758" i="1"/>
  <c r="O1758" i="1"/>
  <c r="N1759" i="1"/>
  <c r="O1759" i="1"/>
  <c r="N1760" i="1"/>
  <c r="O1760" i="1"/>
  <c r="N1761" i="1"/>
  <c r="O1761" i="1"/>
  <c r="N1762" i="1"/>
  <c r="O1762" i="1"/>
  <c r="N1763" i="1"/>
  <c r="O1763" i="1"/>
  <c r="N1764" i="1"/>
  <c r="O1764" i="1"/>
  <c r="N1765" i="1"/>
  <c r="O1765" i="1"/>
  <c r="N1766" i="1"/>
  <c r="O1766" i="1"/>
  <c r="N1767" i="1"/>
  <c r="O1767" i="1"/>
  <c r="N1768" i="1"/>
  <c r="O1768" i="1"/>
  <c r="N1769" i="1"/>
  <c r="O1769" i="1"/>
  <c r="N1770" i="1"/>
  <c r="O1770" i="1"/>
  <c r="N1771" i="1"/>
  <c r="O1771" i="1"/>
  <c r="N1772" i="1"/>
  <c r="O1772" i="1"/>
  <c r="N1773" i="1"/>
  <c r="O1773" i="1"/>
  <c r="N1774" i="1"/>
  <c r="O1774" i="1"/>
  <c r="N1775" i="1"/>
  <c r="O1775" i="1"/>
  <c r="N1776" i="1"/>
  <c r="O1776" i="1"/>
  <c r="N1777" i="1"/>
  <c r="O1777" i="1"/>
  <c r="N1778" i="1"/>
  <c r="O1778" i="1"/>
  <c r="N1779" i="1"/>
  <c r="O1779" i="1"/>
  <c r="N1780" i="1"/>
  <c r="O1780" i="1"/>
  <c r="N1781" i="1"/>
  <c r="O1781" i="1"/>
  <c r="N1782" i="1"/>
  <c r="O1782" i="1"/>
  <c r="N1783" i="1"/>
  <c r="O1783" i="1"/>
  <c r="N1784" i="1"/>
  <c r="O1784" i="1"/>
  <c r="N1785" i="1"/>
  <c r="O1785" i="1"/>
  <c r="N1786" i="1"/>
  <c r="O1786" i="1"/>
  <c r="N1787" i="1"/>
  <c r="O1787" i="1"/>
  <c r="N1788" i="1"/>
  <c r="O1788" i="1"/>
  <c r="N1789" i="1"/>
  <c r="O1789" i="1"/>
  <c r="N1790" i="1"/>
  <c r="O1790" i="1"/>
  <c r="N1791" i="1"/>
  <c r="O1791" i="1"/>
  <c r="N1792" i="1"/>
  <c r="O1792" i="1"/>
  <c r="N1793" i="1"/>
  <c r="O1793" i="1"/>
  <c r="N1794" i="1"/>
  <c r="O1794" i="1"/>
  <c r="N1795" i="1"/>
  <c r="O1795" i="1"/>
  <c r="N1796" i="1"/>
  <c r="O1796" i="1"/>
  <c r="N1797" i="1"/>
  <c r="O1797" i="1"/>
  <c r="N1798" i="1"/>
  <c r="O1798" i="1"/>
  <c r="N1799" i="1"/>
  <c r="O1799" i="1"/>
  <c r="N1800" i="1"/>
  <c r="O1800" i="1"/>
  <c r="N1801" i="1"/>
  <c r="O1801" i="1"/>
  <c r="N1802" i="1"/>
  <c r="O1802" i="1"/>
  <c r="N1803" i="1"/>
  <c r="O1803" i="1"/>
  <c r="N1804" i="1"/>
  <c r="O1804" i="1"/>
  <c r="N1805" i="1"/>
  <c r="O1805" i="1"/>
  <c r="N1806" i="1"/>
  <c r="O1806" i="1"/>
  <c r="N1807" i="1"/>
  <c r="O1807" i="1"/>
  <c r="N1808" i="1"/>
  <c r="O1808" i="1"/>
  <c r="N1809" i="1"/>
  <c r="O1809" i="1"/>
  <c r="N1810" i="1"/>
  <c r="O1810" i="1"/>
  <c r="N1811" i="1"/>
  <c r="O1811" i="1"/>
  <c r="N1812" i="1"/>
  <c r="O1812" i="1"/>
  <c r="N1813" i="1"/>
  <c r="O1813" i="1"/>
  <c r="N1814" i="1"/>
  <c r="O1814" i="1"/>
  <c r="N1815" i="1"/>
  <c r="O1815" i="1"/>
  <c r="N1816" i="1"/>
  <c r="O1816" i="1"/>
  <c r="N1817" i="1"/>
  <c r="O1817" i="1"/>
  <c r="N1818" i="1"/>
  <c r="O1818" i="1"/>
  <c r="N1819" i="1"/>
  <c r="O1819" i="1"/>
  <c r="N1820" i="1"/>
  <c r="O1820" i="1"/>
  <c r="N1821" i="1"/>
  <c r="O1821" i="1"/>
  <c r="N1822" i="1"/>
  <c r="O1822" i="1"/>
  <c r="N1823" i="1"/>
  <c r="O1823" i="1"/>
  <c r="N1824" i="1"/>
  <c r="O1824" i="1"/>
  <c r="N1825" i="1"/>
  <c r="O1825" i="1"/>
  <c r="N1826" i="1"/>
  <c r="O1826" i="1"/>
  <c r="N1827" i="1"/>
  <c r="O1827" i="1"/>
  <c r="N1828" i="1"/>
  <c r="O1828" i="1"/>
  <c r="N1829" i="1"/>
  <c r="O1829" i="1"/>
  <c r="N1830" i="1"/>
  <c r="O1830" i="1"/>
  <c r="N1831" i="1"/>
  <c r="O1831" i="1"/>
  <c r="N1832" i="1"/>
  <c r="O1832" i="1"/>
  <c r="N1833" i="1"/>
  <c r="O1833" i="1"/>
  <c r="N1834" i="1"/>
  <c r="O1834" i="1"/>
  <c r="N1835" i="1"/>
  <c r="O1835" i="1"/>
  <c r="N1836" i="1"/>
  <c r="O1836" i="1"/>
  <c r="N1837" i="1"/>
  <c r="O1837" i="1"/>
  <c r="N1838" i="1"/>
  <c r="O1838" i="1"/>
  <c r="N1839" i="1"/>
  <c r="O1839" i="1"/>
  <c r="N1840" i="1"/>
  <c r="O1840" i="1"/>
  <c r="N1841" i="1"/>
  <c r="O1841" i="1"/>
  <c r="N1842" i="1"/>
  <c r="O1842" i="1"/>
  <c r="N1843" i="1"/>
  <c r="O1843" i="1"/>
  <c r="N1844" i="1"/>
  <c r="O1844" i="1"/>
  <c r="N1845" i="1"/>
  <c r="O1845" i="1"/>
  <c r="N1846" i="1"/>
  <c r="O1846" i="1"/>
  <c r="N1847" i="1"/>
  <c r="O1847" i="1"/>
  <c r="N1848" i="1"/>
  <c r="O1848" i="1"/>
  <c r="N1849" i="1"/>
  <c r="O1849" i="1"/>
  <c r="N1850" i="1"/>
  <c r="O1850" i="1"/>
  <c r="N1851" i="1"/>
  <c r="O1851" i="1"/>
  <c r="N1852" i="1"/>
  <c r="O1852" i="1"/>
  <c r="N1853" i="1"/>
  <c r="O1853" i="1"/>
  <c r="N1854" i="1"/>
  <c r="O1854" i="1"/>
  <c r="N1855" i="1"/>
  <c r="O1855" i="1"/>
  <c r="N1856" i="1"/>
  <c r="O1856" i="1"/>
  <c r="N1857" i="1"/>
  <c r="O1857" i="1"/>
  <c r="N1858" i="1"/>
  <c r="O1858" i="1"/>
  <c r="N1859" i="1"/>
  <c r="O1859" i="1"/>
  <c r="N1860" i="1"/>
  <c r="O1860" i="1"/>
  <c r="N1861" i="1"/>
  <c r="O1861" i="1"/>
  <c r="N1862" i="1"/>
  <c r="O1862" i="1"/>
  <c r="N1863" i="1"/>
  <c r="O1863" i="1"/>
  <c r="N1864" i="1"/>
  <c r="O1864" i="1"/>
  <c r="N1865" i="1"/>
  <c r="O1865" i="1"/>
  <c r="N1866" i="1"/>
  <c r="O1866" i="1"/>
  <c r="N1867" i="1"/>
  <c r="O1867" i="1"/>
  <c r="N1868" i="1"/>
  <c r="O1868" i="1"/>
  <c r="N1869" i="1"/>
  <c r="O1869" i="1"/>
  <c r="N1870" i="1"/>
  <c r="O1870" i="1"/>
  <c r="N1871" i="1"/>
  <c r="O1871" i="1"/>
  <c r="N1872" i="1"/>
  <c r="O1872" i="1"/>
  <c r="N1873" i="1"/>
  <c r="O1873" i="1"/>
  <c r="N1874" i="1"/>
  <c r="O1874" i="1"/>
  <c r="N1875" i="1"/>
  <c r="O1875" i="1"/>
  <c r="N1876" i="1"/>
  <c r="O1876" i="1"/>
  <c r="N1877" i="1"/>
  <c r="O1877" i="1"/>
  <c r="N1878" i="1"/>
  <c r="O1878" i="1"/>
  <c r="N1879" i="1"/>
  <c r="O1879" i="1"/>
  <c r="N1880" i="1"/>
  <c r="O1880" i="1"/>
  <c r="N1881" i="1"/>
  <c r="O1881" i="1"/>
  <c r="N1882" i="1"/>
  <c r="O1882" i="1"/>
  <c r="N1883" i="1"/>
  <c r="O1883" i="1"/>
  <c r="N1884" i="1"/>
  <c r="O1884" i="1"/>
  <c r="N1885" i="1"/>
  <c r="O1885" i="1"/>
  <c r="N1886" i="1"/>
  <c r="O1886" i="1"/>
  <c r="N1887" i="1"/>
  <c r="O1887" i="1"/>
  <c r="N1888" i="1"/>
  <c r="O1888" i="1"/>
  <c r="N1889" i="1"/>
  <c r="O1889" i="1"/>
  <c r="N1890" i="1"/>
  <c r="O1890" i="1"/>
  <c r="N1891" i="1"/>
  <c r="O1891" i="1"/>
  <c r="N1892" i="1"/>
  <c r="O1892" i="1"/>
  <c r="N1893" i="1"/>
  <c r="O1893" i="1"/>
  <c r="N1894" i="1"/>
  <c r="O1894" i="1"/>
  <c r="N1895" i="1"/>
  <c r="O1895" i="1"/>
  <c r="N1896" i="1"/>
  <c r="O1896" i="1"/>
  <c r="N1897" i="1"/>
  <c r="O1897" i="1"/>
  <c r="N1898" i="1"/>
  <c r="O1898" i="1"/>
  <c r="N1899" i="1"/>
  <c r="O1899" i="1"/>
  <c r="N1900" i="1"/>
  <c r="O1900" i="1"/>
  <c r="N1901" i="1"/>
  <c r="O1901" i="1"/>
  <c r="N1902" i="1"/>
  <c r="O1902" i="1"/>
  <c r="N1903" i="1"/>
  <c r="O1903" i="1"/>
  <c r="N1904" i="1"/>
  <c r="O1904" i="1"/>
  <c r="N1905" i="1"/>
  <c r="O1905" i="1"/>
  <c r="N1906" i="1"/>
  <c r="O1906" i="1"/>
  <c r="N1907" i="1"/>
  <c r="O1907" i="1"/>
  <c r="N1908" i="1"/>
  <c r="O1908" i="1"/>
  <c r="N1909" i="1"/>
  <c r="O1909" i="1"/>
  <c r="N1910" i="1"/>
  <c r="O1910" i="1"/>
  <c r="N1911" i="1"/>
  <c r="O1911" i="1"/>
  <c r="N1912" i="1"/>
  <c r="O1912" i="1"/>
  <c r="N1913" i="1"/>
  <c r="O1913" i="1"/>
  <c r="N1914" i="1"/>
  <c r="O1914" i="1"/>
  <c r="N1915" i="1"/>
  <c r="O1915" i="1"/>
  <c r="N1916" i="1"/>
  <c r="O1916" i="1"/>
  <c r="N1917" i="1"/>
  <c r="O1917" i="1"/>
  <c r="N1918" i="1"/>
  <c r="O1918" i="1"/>
  <c r="N1919" i="1"/>
  <c r="O1919" i="1"/>
  <c r="N1920" i="1"/>
  <c r="O1920" i="1"/>
  <c r="N1921" i="1"/>
  <c r="O1921" i="1"/>
  <c r="N1922" i="1"/>
  <c r="O1922" i="1"/>
  <c r="N1923" i="1"/>
  <c r="O1923" i="1"/>
  <c r="N1924" i="1"/>
  <c r="O1924" i="1"/>
  <c r="N1925" i="1"/>
  <c r="O1925" i="1"/>
  <c r="N1926" i="1"/>
  <c r="O1926" i="1"/>
  <c r="N1927" i="1"/>
  <c r="O1927" i="1"/>
  <c r="N1928" i="1"/>
  <c r="O1928" i="1"/>
  <c r="N1929" i="1"/>
  <c r="O1929" i="1"/>
  <c r="N1930" i="1"/>
  <c r="O1930" i="1"/>
  <c r="N1931" i="1"/>
  <c r="O1931" i="1"/>
  <c r="N1932" i="1"/>
  <c r="O1932" i="1"/>
  <c r="N1933" i="1"/>
  <c r="O1933" i="1"/>
  <c r="N1934" i="1"/>
  <c r="O1934" i="1"/>
  <c r="N1935" i="1"/>
  <c r="O1935" i="1"/>
  <c r="N1936" i="1"/>
  <c r="O1936" i="1"/>
  <c r="N1937" i="1"/>
  <c r="O1937" i="1"/>
  <c r="N1938" i="1"/>
  <c r="O1938" i="1"/>
  <c r="N1939" i="1"/>
  <c r="O1939" i="1"/>
  <c r="N1940" i="1"/>
  <c r="O1940" i="1"/>
  <c r="N1941" i="1"/>
  <c r="O1941" i="1"/>
  <c r="N1942" i="1"/>
  <c r="O1942" i="1"/>
  <c r="N1943" i="1"/>
  <c r="O1943" i="1"/>
  <c r="N1944" i="1"/>
  <c r="O1944" i="1"/>
  <c r="N1945" i="1"/>
  <c r="O1945" i="1"/>
  <c r="N1946" i="1"/>
  <c r="O1946" i="1"/>
  <c r="N1947" i="1"/>
  <c r="O1947" i="1"/>
  <c r="N1948" i="1"/>
  <c r="O1948" i="1"/>
  <c r="N1949" i="1"/>
  <c r="O1949" i="1"/>
  <c r="N1950" i="1"/>
  <c r="O1950" i="1"/>
  <c r="N1951" i="1"/>
  <c r="O1951" i="1"/>
  <c r="N1952" i="1"/>
  <c r="O1952" i="1"/>
  <c r="N1953" i="1"/>
  <c r="O1953" i="1"/>
  <c r="N1954" i="1"/>
  <c r="O1954" i="1"/>
  <c r="N1955" i="1"/>
  <c r="O1955" i="1"/>
  <c r="N1956" i="1"/>
  <c r="O1956" i="1"/>
  <c r="N1957" i="1"/>
  <c r="O1957" i="1"/>
  <c r="N1958" i="1"/>
  <c r="O1958" i="1"/>
  <c r="N1959" i="1"/>
  <c r="O1959" i="1"/>
  <c r="N1960" i="1"/>
  <c r="O1960" i="1"/>
  <c r="N1961" i="1"/>
  <c r="O1961" i="1"/>
  <c r="N1962" i="1"/>
  <c r="O1962" i="1"/>
  <c r="N1963" i="1"/>
  <c r="O1963" i="1"/>
  <c r="N1964" i="1"/>
  <c r="O1964" i="1"/>
  <c r="N1965" i="1"/>
  <c r="O1965" i="1"/>
  <c r="N1966" i="1"/>
  <c r="O1966" i="1"/>
  <c r="N1967" i="1"/>
  <c r="O1967" i="1"/>
  <c r="N1968" i="1"/>
  <c r="O1968" i="1"/>
  <c r="N1969" i="1"/>
  <c r="O1969" i="1"/>
  <c r="N1970" i="1"/>
  <c r="O1970" i="1"/>
  <c r="N1971" i="1"/>
  <c r="O1971" i="1"/>
  <c r="N1972" i="1"/>
  <c r="O1972" i="1"/>
  <c r="N1973" i="1"/>
  <c r="O1973" i="1"/>
  <c r="N1974" i="1"/>
  <c r="O1974" i="1"/>
  <c r="N1975" i="1"/>
  <c r="O1975" i="1"/>
  <c r="N1976" i="1"/>
  <c r="O1976" i="1"/>
  <c r="N1977" i="1"/>
  <c r="O1977" i="1"/>
  <c r="N1978" i="1"/>
  <c r="O1978" i="1"/>
  <c r="N1979" i="1"/>
  <c r="O1979" i="1"/>
  <c r="N1980" i="1"/>
  <c r="O1980" i="1"/>
  <c r="N1981" i="1"/>
  <c r="O1981" i="1"/>
  <c r="N1982" i="1"/>
  <c r="O1982" i="1"/>
  <c r="N1983" i="1"/>
  <c r="O1983" i="1"/>
  <c r="N1984" i="1"/>
  <c r="O1984" i="1"/>
  <c r="N1985" i="1"/>
  <c r="O1985" i="1"/>
  <c r="N1986" i="1"/>
  <c r="O1986" i="1"/>
  <c r="N1987" i="1"/>
  <c r="O1987" i="1"/>
  <c r="N1988" i="1"/>
  <c r="O1988" i="1"/>
  <c r="N1989" i="1"/>
  <c r="O1989" i="1"/>
  <c r="N1990" i="1"/>
  <c r="O1990" i="1"/>
  <c r="N1991" i="1"/>
  <c r="O1991" i="1"/>
  <c r="N1992" i="1"/>
  <c r="O1992" i="1"/>
  <c r="N1993" i="1"/>
  <c r="O1993" i="1"/>
  <c r="N1994" i="1"/>
  <c r="O1994" i="1"/>
  <c r="N1995" i="1"/>
  <c r="O1995" i="1"/>
  <c r="N1996" i="1"/>
  <c r="O1996" i="1"/>
  <c r="N1997" i="1"/>
  <c r="O1997" i="1"/>
  <c r="N1998" i="1"/>
  <c r="O1998" i="1"/>
  <c r="N1999" i="1"/>
  <c r="O1999" i="1"/>
  <c r="N2000" i="1"/>
  <c r="O2000" i="1"/>
  <c r="N2001" i="1"/>
  <c r="O2001" i="1"/>
  <c r="N2002" i="1"/>
  <c r="O2002" i="1"/>
  <c r="N2003" i="1"/>
  <c r="O2003" i="1"/>
  <c r="N2004" i="1"/>
  <c r="O2004" i="1"/>
  <c r="N2005" i="1"/>
  <c r="O2005" i="1"/>
  <c r="N2006" i="1"/>
  <c r="O2006" i="1"/>
  <c r="N2007" i="1"/>
  <c r="O2007" i="1"/>
  <c r="N2008" i="1"/>
  <c r="O2008" i="1"/>
  <c r="N2009" i="1"/>
  <c r="O2009" i="1"/>
  <c r="N2010" i="1"/>
  <c r="O2010" i="1"/>
  <c r="N2011" i="1"/>
  <c r="O2011" i="1"/>
  <c r="N2012" i="1"/>
  <c r="O2012" i="1"/>
  <c r="N2013" i="1"/>
  <c r="O2013" i="1"/>
  <c r="N2014" i="1"/>
  <c r="O2014" i="1"/>
  <c r="N2015" i="1"/>
  <c r="O2015" i="1"/>
  <c r="N2016" i="1"/>
  <c r="O2016" i="1"/>
  <c r="N2017" i="1"/>
  <c r="O2017" i="1"/>
  <c r="N2018" i="1"/>
  <c r="O2018" i="1"/>
  <c r="N2019" i="1"/>
  <c r="O2019" i="1"/>
  <c r="N2020" i="1"/>
  <c r="O2020" i="1"/>
  <c r="N2021" i="1"/>
  <c r="O2021" i="1"/>
  <c r="N2022" i="1"/>
  <c r="O2022" i="1"/>
  <c r="N2023" i="1"/>
  <c r="O2023" i="1"/>
  <c r="N2024" i="1"/>
  <c r="O2024" i="1"/>
  <c r="N2025" i="1"/>
  <c r="O2025" i="1"/>
  <c r="N2026" i="1"/>
  <c r="O2026" i="1"/>
  <c r="N2027" i="1"/>
  <c r="O2027" i="1"/>
  <c r="N2028" i="1"/>
  <c r="O2028" i="1"/>
  <c r="N2029" i="1"/>
  <c r="O2029" i="1"/>
  <c r="N2030" i="1"/>
  <c r="O2030" i="1"/>
  <c r="N2031" i="1"/>
  <c r="O2031" i="1"/>
  <c r="N2032" i="1"/>
  <c r="O2032" i="1"/>
  <c r="N2033" i="1"/>
  <c r="O2033" i="1"/>
  <c r="N2034" i="1"/>
  <c r="O2034" i="1"/>
  <c r="N2035" i="1"/>
  <c r="O2035" i="1"/>
  <c r="N2036" i="1"/>
  <c r="O2036" i="1"/>
  <c r="N2037" i="1"/>
  <c r="O2037" i="1"/>
  <c r="N2038" i="1"/>
  <c r="O2038" i="1"/>
  <c r="N2039" i="1"/>
  <c r="O2039" i="1"/>
  <c r="N2040" i="1"/>
  <c r="O2040" i="1"/>
  <c r="N2041" i="1"/>
  <c r="O2041" i="1"/>
  <c r="N2042" i="1"/>
  <c r="O2042" i="1"/>
  <c r="N2043" i="1"/>
  <c r="O2043" i="1"/>
  <c r="N2044" i="1"/>
  <c r="O2044" i="1"/>
  <c r="N2045" i="1"/>
  <c r="O2045" i="1"/>
  <c r="N2046" i="1"/>
  <c r="O2046" i="1"/>
  <c r="N2047" i="1"/>
  <c r="O2047" i="1"/>
  <c r="N2048" i="1"/>
  <c r="O2048" i="1"/>
  <c r="N2049" i="1"/>
  <c r="O2049" i="1"/>
  <c r="N2050" i="1"/>
  <c r="O2050" i="1"/>
  <c r="N2051" i="1"/>
  <c r="O2051" i="1"/>
  <c r="N2052" i="1"/>
  <c r="O2052" i="1"/>
  <c r="N2053" i="1"/>
  <c r="O2053" i="1"/>
  <c r="N2054" i="1"/>
  <c r="O2054" i="1"/>
  <c r="N2055" i="1"/>
  <c r="O2055" i="1"/>
  <c r="N2056" i="1"/>
  <c r="O2056" i="1"/>
  <c r="N2057" i="1"/>
  <c r="O2057" i="1"/>
  <c r="N2058" i="1"/>
  <c r="O2058" i="1"/>
  <c r="N2059" i="1"/>
  <c r="O2059" i="1"/>
  <c r="N2060" i="1"/>
  <c r="O2060" i="1"/>
  <c r="N2061" i="1"/>
  <c r="O2061" i="1"/>
  <c r="N2062" i="1"/>
  <c r="O2062" i="1"/>
  <c r="N2063" i="1"/>
  <c r="O2063" i="1"/>
  <c r="N2064" i="1"/>
  <c r="O2064" i="1"/>
  <c r="N2065" i="1"/>
  <c r="O2065" i="1"/>
  <c r="N2066" i="1"/>
  <c r="O2066" i="1"/>
  <c r="N2067" i="1"/>
  <c r="O2067" i="1"/>
  <c r="N2068" i="1"/>
  <c r="O2068" i="1"/>
  <c r="N2069" i="1"/>
  <c r="O2069" i="1"/>
  <c r="N2070" i="1"/>
  <c r="O2070" i="1"/>
  <c r="N2071" i="1"/>
  <c r="O2071" i="1"/>
  <c r="N2072" i="1"/>
  <c r="O2072" i="1"/>
  <c r="N2073" i="1"/>
  <c r="O2073" i="1"/>
  <c r="N2074" i="1"/>
  <c r="O2074" i="1"/>
  <c r="N2075" i="1"/>
  <c r="O2075" i="1"/>
  <c r="N2076" i="1"/>
  <c r="O2076" i="1"/>
  <c r="N2077" i="1"/>
  <c r="O2077" i="1"/>
  <c r="N2078" i="1"/>
  <c r="O2078" i="1"/>
  <c r="N2079" i="1"/>
  <c r="O2079" i="1"/>
  <c r="N2080" i="1"/>
  <c r="O2080" i="1"/>
  <c r="N2081" i="1"/>
  <c r="O2081" i="1"/>
  <c r="N2082" i="1"/>
  <c r="O2082" i="1"/>
  <c r="N2083" i="1"/>
  <c r="O2083" i="1"/>
  <c r="N2084" i="1"/>
  <c r="O2084" i="1"/>
  <c r="N2085" i="1"/>
  <c r="O2085" i="1"/>
  <c r="N2086" i="1"/>
  <c r="O2086" i="1"/>
  <c r="N2087" i="1"/>
  <c r="O2087" i="1"/>
  <c r="N2088" i="1"/>
  <c r="O2088" i="1"/>
  <c r="N2089" i="1"/>
  <c r="O2089" i="1"/>
  <c r="N2090" i="1"/>
  <c r="O2090" i="1"/>
  <c r="N2091" i="1"/>
  <c r="O2091" i="1"/>
  <c r="N2092" i="1"/>
  <c r="O2092" i="1"/>
  <c r="N2093" i="1"/>
  <c r="O2093" i="1"/>
  <c r="N2094" i="1"/>
  <c r="O2094" i="1"/>
  <c r="N2095" i="1"/>
  <c r="O2095" i="1"/>
  <c r="N2096" i="1"/>
  <c r="O2096" i="1"/>
  <c r="N2097" i="1"/>
  <c r="O2097" i="1"/>
  <c r="N2098" i="1"/>
  <c r="O2098" i="1"/>
  <c r="N2099" i="1"/>
  <c r="O2099" i="1"/>
  <c r="N2100" i="1"/>
  <c r="O2100" i="1"/>
  <c r="N2101" i="1"/>
  <c r="O2101" i="1"/>
  <c r="N2102" i="1"/>
  <c r="O2102" i="1"/>
  <c r="N2103" i="1"/>
  <c r="O2103" i="1"/>
  <c r="N2104" i="1"/>
  <c r="O2104" i="1"/>
  <c r="N2105" i="1"/>
  <c r="O2105" i="1"/>
  <c r="N2106" i="1"/>
  <c r="O2106" i="1"/>
  <c r="N2107" i="1"/>
  <c r="O2107" i="1"/>
  <c r="N2108" i="1"/>
  <c r="O2108" i="1"/>
  <c r="N2109" i="1"/>
  <c r="O2109" i="1"/>
  <c r="N2110" i="1"/>
  <c r="O2110" i="1"/>
  <c r="N2111" i="1"/>
  <c r="O2111" i="1"/>
  <c r="N2112" i="1"/>
  <c r="O2112" i="1"/>
  <c r="N2113" i="1"/>
  <c r="O2113" i="1"/>
  <c r="N2114" i="1"/>
  <c r="O2114" i="1"/>
  <c r="N2115" i="1"/>
  <c r="O2115" i="1"/>
  <c r="N2116" i="1"/>
  <c r="O2116" i="1"/>
  <c r="N2117" i="1"/>
  <c r="O2117" i="1"/>
  <c r="N2118" i="1"/>
  <c r="O2118" i="1"/>
  <c r="N2119" i="1"/>
  <c r="O2119" i="1"/>
  <c r="N2120" i="1"/>
  <c r="O2120" i="1"/>
  <c r="N2121" i="1"/>
  <c r="O2121" i="1"/>
  <c r="N2122" i="1"/>
  <c r="O2122" i="1"/>
  <c r="N2123" i="1"/>
  <c r="O2123" i="1"/>
  <c r="N2124" i="1"/>
  <c r="O2124" i="1"/>
  <c r="N2125" i="1"/>
  <c r="O2125" i="1"/>
  <c r="N2126" i="1"/>
  <c r="O2126" i="1"/>
  <c r="N2127" i="1"/>
  <c r="O2127" i="1"/>
  <c r="N2128" i="1"/>
  <c r="O2128" i="1"/>
  <c r="N2129" i="1"/>
  <c r="O2129" i="1"/>
  <c r="N2130" i="1"/>
  <c r="O2130" i="1"/>
  <c r="N2131" i="1"/>
  <c r="O2131" i="1"/>
  <c r="N2132" i="1"/>
  <c r="O2132" i="1"/>
  <c r="N2133" i="1"/>
  <c r="O2133" i="1"/>
  <c r="N2134" i="1"/>
  <c r="O2134" i="1"/>
  <c r="N2135" i="1"/>
  <c r="O2135" i="1"/>
  <c r="N2136" i="1"/>
  <c r="O2136" i="1"/>
  <c r="N2137" i="1"/>
  <c r="O2137" i="1"/>
  <c r="N2138" i="1"/>
  <c r="O2138" i="1"/>
  <c r="N2139" i="1"/>
  <c r="O2139" i="1"/>
  <c r="N2140" i="1"/>
  <c r="O2140" i="1"/>
  <c r="N2141" i="1"/>
  <c r="O2141" i="1"/>
  <c r="N2142" i="1"/>
  <c r="O2142" i="1"/>
  <c r="N2143" i="1"/>
  <c r="O2143" i="1"/>
  <c r="N2144" i="1"/>
  <c r="O2144" i="1"/>
  <c r="N2145" i="1"/>
  <c r="O2145" i="1"/>
  <c r="N2146" i="1"/>
  <c r="O2146" i="1"/>
  <c r="N2147" i="1"/>
  <c r="O2147" i="1"/>
  <c r="N2148" i="1"/>
  <c r="O2148" i="1"/>
  <c r="N2149" i="1"/>
  <c r="O2149" i="1"/>
  <c r="N2150" i="1"/>
  <c r="O2150" i="1"/>
  <c r="N2151" i="1"/>
  <c r="O2151" i="1"/>
  <c r="N2152" i="1"/>
  <c r="O2152" i="1"/>
  <c r="N2153" i="1"/>
  <c r="O2153" i="1"/>
  <c r="N2154" i="1"/>
  <c r="O2154" i="1"/>
  <c r="N2155" i="1"/>
  <c r="O2155" i="1"/>
  <c r="N2156" i="1"/>
  <c r="O2156" i="1"/>
  <c r="N2157" i="1"/>
  <c r="O2157" i="1"/>
  <c r="N2158" i="1"/>
  <c r="O2158" i="1"/>
  <c r="N2159" i="1"/>
  <c r="O2159" i="1"/>
  <c r="N2160" i="1"/>
  <c r="O2160" i="1"/>
  <c r="N2161" i="1"/>
  <c r="O2161" i="1"/>
  <c r="N2162" i="1"/>
  <c r="O2162" i="1"/>
  <c r="N2163" i="1"/>
  <c r="O2163" i="1"/>
  <c r="N2164" i="1"/>
  <c r="O2164" i="1"/>
  <c r="N2165" i="1"/>
  <c r="O2165" i="1"/>
  <c r="N2166" i="1"/>
  <c r="O2166" i="1"/>
  <c r="N2167" i="1"/>
  <c r="O2167" i="1"/>
  <c r="N2168" i="1"/>
  <c r="O2168" i="1"/>
  <c r="N2169" i="1"/>
  <c r="O2169" i="1"/>
  <c r="N2170" i="1"/>
  <c r="O2170" i="1"/>
  <c r="N2171" i="1"/>
  <c r="O2171" i="1"/>
  <c r="N2172" i="1"/>
  <c r="O2172" i="1"/>
  <c r="N2173" i="1"/>
  <c r="O2173" i="1"/>
  <c r="N2174" i="1"/>
  <c r="O2174" i="1"/>
  <c r="N2175" i="1"/>
  <c r="O2175" i="1"/>
  <c r="N2176" i="1"/>
  <c r="O2176" i="1"/>
  <c r="N2177" i="1"/>
  <c r="O2177" i="1"/>
  <c r="N2178" i="1"/>
  <c r="O2178" i="1"/>
  <c r="N2179" i="1"/>
  <c r="O2179" i="1"/>
  <c r="N2180" i="1"/>
  <c r="O2180" i="1"/>
  <c r="N2181" i="1"/>
  <c r="O2181" i="1"/>
  <c r="N2182" i="1"/>
  <c r="O2182" i="1"/>
  <c r="N2183" i="1"/>
  <c r="O2183" i="1"/>
  <c r="N2184" i="1"/>
  <c r="O2184" i="1"/>
  <c r="N2185" i="1"/>
  <c r="O2185" i="1"/>
  <c r="N2186" i="1"/>
  <c r="O2186" i="1"/>
  <c r="N2187" i="1"/>
  <c r="O2187" i="1"/>
  <c r="N2188" i="1"/>
  <c r="O2188" i="1"/>
  <c r="N2189" i="1"/>
  <c r="O2189" i="1"/>
  <c r="N2190" i="1"/>
  <c r="O2190" i="1"/>
  <c r="N2191" i="1"/>
  <c r="O2191" i="1"/>
  <c r="N2192" i="1"/>
  <c r="O2192" i="1"/>
  <c r="N2193" i="1"/>
  <c r="O2193" i="1"/>
  <c r="N2194" i="1"/>
  <c r="O2194" i="1"/>
  <c r="N2195" i="1"/>
  <c r="O2195" i="1"/>
  <c r="N2196" i="1"/>
  <c r="O2196" i="1"/>
  <c r="N2197" i="1"/>
  <c r="O2197" i="1"/>
  <c r="N2198" i="1"/>
  <c r="O2198" i="1"/>
  <c r="N2199" i="1"/>
  <c r="O2199" i="1"/>
  <c r="N2200" i="1"/>
  <c r="O2200" i="1"/>
  <c r="N2201" i="1"/>
  <c r="O2201" i="1"/>
  <c r="N2202" i="1"/>
  <c r="O2202" i="1"/>
  <c r="N2203" i="1"/>
  <c r="O2203" i="1"/>
  <c r="N2204" i="1"/>
  <c r="O2204" i="1"/>
  <c r="N2205" i="1"/>
  <c r="O2205" i="1"/>
  <c r="N2206" i="1"/>
  <c r="O2206" i="1"/>
  <c r="N2207" i="1"/>
  <c r="O2207" i="1"/>
  <c r="N2208" i="1"/>
  <c r="O2208" i="1"/>
  <c r="N2209" i="1"/>
  <c r="O2209" i="1"/>
  <c r="N2210" i="1"/>
  <c r="O2210" i="1"/>
  <c r="N2211" i="1"/>
  <c r="O2211" i="1"/>
  <c r="N2212" i="1"/>
  <c r="O2212" i="1"/>
  <c r="N2213" i="1"/>
  <c r="O2213" i="1"/>
  <c r="N2214" i="1"/>
  <c r="O2214" i="1"/>
  <c r="N2215" i="1"/>
  <c r="O2215" i="1"/>
  <c r="N2216" i="1"/>
  <c r="O2216" i="1"/>
  <c r="N2217" i="1"/>
  <c r="O2217" i="1"/>
  <c r="N2218" i="1"/>
  <c r="O2218" i="1"/>
  <c r="N2219" i="1"/>
  <c r="O2219" i="1"/>
  <c r="N2220" i="1"/>
  <c r="O2220" i="1"/>
  <c r="N2221" i="1"/>
  <c r="O2221" i="1"/>
  <c r="N2222" i="1"/>
  <c r="O2222" i="1"/>
  <c r="N2223" i="1"/>
  <c r="O2223" i="1"/>
  <c r="N2224" i="1"/>
  <c r="O2224" i="1"/>
  <c r="N2225" i="1"/>
  <c r="O2225" i="1"/>
  <c r="N2226" i="1"/>
  <c r="O2226" i="1"/>
  <c r="N2227" i="1"/>
  <c r="O2227" i="1"/>
  <c r="N2228" i="1"/>
  <c r="O2228" i="1"/>
  <c r="N2229" i="1"/>
  <c r="O2229" i="1"/>
  <c r="N2230" i="1"/>
  <c r="O2230" i="1"/>
  <c r="N2231" i="1"/>
  <c r="O2231" i="1"/>
  <c r="N2232" i="1"/>
  <c r="O2232" i="1"/>
  <c r="N2233" i="1"/>
  <c r="O2233" i="1"/>
  <c r="N2234" i="1"/>
  <c r="O2234" i="1"/>
  <c r="N2235" i="1"/>
  <c r="O2235" i="1"/>
  <c r="N2236" i="1"/>
  <c r="O2236" i="1"/>
  <c r="N2237" i="1"/>
  <c r="O2237" i="1"/>
  <c r="N2238" i="1"/>
  <c r="O2238" i="1"/>
  <c r="N2239" i="1"/>
  <c r="O2239" i="1"/>
  <c r="N2240" i="1"/>
  <c r="O2240" i="1"/>
  <c r="N2241" i="1"/>
  <c r="O2241" i="1"/>
  <c r="N2242" i="1"/>
  <c r="O2242" i="1"/>
  <c r="N2243" i="1"/>
  <c r="O2243" i="1"/>
  <c r="N2244" i="1"/>
  <c r="O2244" i="1"/>
  <c r="N2245" i="1"/>
  <c r="O2245" i="1"/>
  <c r="N2246" i="1"/>
  <c r="O2246" i="1"/>
  <c r="N2247" i="1"/>
  <c r="O2247" i="1"/>
  <c r="N2248" i="1"/>
  <c r="O2248" i="1"/>
  <c r="N2249" i="1"/>
  <c r="O2249" i="1"/>
  <c r="N2250" i="1"/>
  <c r="O2250" i="1"/>
  <c r="N2251" i="1"/>
  <c r="O2251" i="1"/>
  <c r="N2252" i="1"/>
  <c r="O2252" i="1"/>
  <c r="N2253" i="1"/>
  <c r="O2253" i="1"/>
  <c r="N2254" i="1"/>
  <c r="O2254" i="1"/>
  <c r="N2255" i="1"/>
  <c r="O2255" i="1"/>
  <c r="N2256" i="1"/>
  <c r="O2256" i="1"/>
  <c r="N2257" i="1"/>
  <c r="O2257" i="1"/>
  <c r="N2258" i="1"/>
  <c r="O2258" i="1"/>
  <c r="N2259" i="1"/>
  <c r="O2259" i="1"/>
  <c r="N2260" i="1"/>
  <c r="O2260" i="1"/>
  <c r="N2261" i="1"/>
  <c r="O2261" i="1"/>
  <c r="N2262" i="1"/>
  <c r="O2262" i="1"/>
  <c r="N2263" i="1"/>
  <c r="O2263" i="1"/>
  <c r="N2264" i="1"/>
  <c r="O2264" i="1"/>
  <c r="N2265" i="1"/>
  <c r="O2265" i="1"/>
  <c r="N2266" i="1"/>
  <c r="O2266" i="1"/>
  <c r="N2267" i="1"/>
  <c r="O2267" i="1"/>
  <c r="N2268" i="1"/>
  <c r="O2268" i="1"/>
  <c r="N2269" i="1"/>
  <c r="O2269" i="1"/>
  <c r="N2270" i="1"/>
  <c r="O2270" i="1"/>
  <c r="N2271" i="1"/>
  <c r="O2271" i="1"/>
  <c r="N2272" i="1"/>
  <c r="O2272" i="1"/>
  <c r="N2273" i="1"/>
  <c r="O2273" i="1"/>
  <c r="N2274" i="1"/>
  <c r="O2274" i="1"/>
  <c r="N2275" i="1"/>
  <c r="O2275" i="1"/>
  <c r="N2276" i="1"/>
  <c r="O2276" i="1"/>
  <c r="N2277" i="1"/>
  <c r="O2277" i="1"/>
  <c r="N2278" i="1"/>
  <c r="O2278" i="1"/>
  <c r="N2279" i="1"/>
  <c r="O2279" i="1"/>
  <c r="N2280" i="1"/>
  <c r="O2280" i="1"/>
  <c r="N2281" i="1"/>
  <c r="O2281" i="1"/>
  <c r="N2282" i="1"/>
  <c r="O2282" i="1"/>
  <c r="N2283" i="1"/>
  <c r="O2283" i="1"/>
  <c r="N2284" i="1"/>
  <c r="O2284" i="1"/>
  <c r="N2285" i="1"/>
  <c r="O2285" i="1"/>
  <c r="N2286" i="1"/>
  <c r="O2286" i="1"/>
  <c r="N2287" i="1"/>
  <c r="O2287" i="1"/>
  <c r="N2288" i="1"/>
  <c r="O2288" i="1"/>
  <c r="N2289" i="1"/>
  <c r="O2289" i="1"/>
  <c r="N2290" i="1"/>
  <c r="O2290" i="1"/>
  <c r="N2291" i="1"/>
  <c r="O2291" i="1"/>
  <c r="N2292" i="1"/>
  <c r="O2292" i="1"/>
  <c r="N2293" i="1"/>
  <c r="O2293" i="1"/>
  <c r="N2294" i="1"/>
  <c r="O2294" i="1"/>
  <c r="N2295" i="1"/>
  <c r="O2295" i="1"/>
  <c r="N2296" i="1"/>
  <c r="O2296" i="1"/>
  <c r="N2297" i="1"/>
  <c r="O2297" i="1"/>
  <c r="N2298" i="1"/>
  <c r="O2298" i="1"/>
  <c r="N2299" i="1"/>
  <c r="O2299" i="1"/>
  <c r="N2300" i="1"/>
  <c r="O2300" i="1"/>
  <c r="N2301" i="1"/>
  <c r="O2301" i="1"/>
  <c r="N2302" i="1"/>
  <c r="O2302" i="1"/>
  <c r="N2303" i="1"/>
  <c r="O2303" i="1"/>
  <c r="N2304" i="1"/>
  <c r="O2304" i="1"/>
  <c r="N2305" i="1"/>
  <c r="O2305" i="1"/>
  <c r="N2306" i="1"/>
  <c r="O2306" i="1"/>
  <c r="N2307" i="1"/>
  <c r="O2307" i="1"/>
  <c r="N2308" i="1"/>
  <c r="O2308" i="1"/>
  <c r="N2309" i="1"/>
  <c r="O2309" i="1"/>
  <c r="N2310" i="1"/>
  <c r="O2310" i="1"/>
  <c r="N2311" i="1"/>
  <c r="O2311" i="1"/>
  <c r="N2312" i="1"/>
  <c r="O2312" i="1"/>
  <c r="N2313" i="1"/>
  <c r="O2313" i="1"/>
  <c r="N2314" i="1"/>
  <c r="O2314" i="1"/>
  <c r="N2315" i="1"/>
  <c r="O2315" i="1"/>
  <c r="N2316" i="1"/>
  <c r="O2316" i="1"/>
  <c r="N2317" i="1"/>
  <c r="O2317" i="1"/>
  <c r="N2318" i="1"/>
  <c r="O2318" i="1"/>
  <c r="N2319" i="1"/>
  <c r="O2319" i="1"/>
  <c r="N2320" i="1"/>
  <c r="O2320" i="1"/>
  <c r="N2321" i="1"/>
  <c r="O2321" i="1"/>
  <c r="N2322" i="1"/>
  <c r="O2322" i="1"/>
  <c r="N2323" i="1"/>
  <c r="O2323" i="1"/>
  <c r="N2324" i="1"/>
  <c r="O2324" i="1"/>
  <c r="N2325" i="1"/>
  <c r="O2325" i="1"/>
  <c r="N2326" i="1"/>
  <c r="O2326" i="1"/>
  <c r="N2327" i="1"/>
  <c r="O2327" i="1"/>
  <c r="N2328" i="1"/>
  <c r="O2328" i="1"/>
  <c r="N2329" i="1"/>
  <c r="O2329" i="1"/>
  <c r="N2330" i="1"/>
  <c r="O2330" i="1"/>
  <c r="N2331" i="1"/>
  <c r="O2331" i="1"/>
  <c r="N2332" i="1"/>
  <c r="O2332" i="1"/>
  <c r="N2333" i="1"/>
  <c r="O2333" i="1"/>
  <c r="N2334" i="1"/>
  <c r="O2334" i="1"/>
  <c r="N2335" i="1"/>
  <c r="O2335" i="1"/>
  <c r="N2336" i="1"/>
  <c r="O2336" i="1"/>
  <c r="N2337" i="1"/>
  <c r="O2337" i="1"/>
  <c r="N2338" i="1"/>
  <c r="O2338" i="1"/>
  <c r="N2339" i="1"/>
  <c r="O2339" i="1"/>
  <c r="N2340" i="1"/>
  <c r="O2340" i="1"/>
  <c r="N2341" i="1"/>
  <c r="O2341" i="1"/>
  <c r="N2342" i="1"/>
  <c r="O2342" i="1"/>
  <c r="N2343" i="1"/>
  <c r="O2343" i="1"/>
  <c r="N2344" i="1"/>
  <c r="O2344" i="1"/>
  <c r="N2345" i="1"/>
  <c r="O2345" i="1"/>
  <c r="N2346" i="1"/>
  <c r="O2346" i="1"/>
  <c r="N2347" i="1"/>
  <c r="O2347" i="1"/>
  <c r="N2348" i="1"/>
  <c r="O2348" i="1"/>
  <c r="N2349" i="1"/>
  <c r="O2349" i="1"/>
  <c r="N2350" i="1"/>
  <c r="O2350" i="1"/>
  <c r="N2351" i="1"/>
  <c r="O2351" i="1"/>
  <c r="N2352" i="1"/>
  <c r="O2352" i="1"/>
  <c r="N2353" i="1"/>
  <c r="O2353" i="1"/>
  <c r="N2354" i="1"/>
  <c r="O2354" i="1"/>
  <c r="N2355" i="1"/>
  <c r="O2355" i="1"/>
  <c r="N2356" i="1"/>
  <c r="O2356" i="1"/>
  <c r="N2357" i="1"/>
  <c r="O2357" i="1"/>
  <c r="N2358" i="1"/>
  <c r="O2358" i="1"/>
  <c r="N2359" i="1"/>
  <c r="O2359" i="1"/>
  <c r="N2360" i="1"/>
  <c r="O2360" i="1"/>
  <c r="N2361" i="1"/>
  <c r="O2361" i="1"/>
  <c r="N2362" i="1"/>
  <c r="O2362" i="1"/>
  <c r="N2363" i="1"/>
  <c r="O2363" i="1"/>
  <c r="N2364" i="1"/>
  <c r="O2364" i="1"/>
  <c r="N2365" i="1"/>
  <c r="O2365" i="1"/>
  <c r="N2366" i="1"/>
  <c r="O2366" i="1"/>
  <c r="N2367" i="1"/>
  <c r="O2367" i="1"/>
  <c r="N2368" i="1"/>
  <c r="O2368" i="1"/>
  <c r="N2369" i="1"/>
  <c r="O2369" i="1"/>
  <c r="N2370" i="1"/>
  <c r="O2370" i="1"/>
  <c r="N2371" i="1"/>
  <c r="O2371" i="1"/>
  <c r="N2372" i="1"/>
  <c r="O2372" i="1"/>
  <c r="N2373" i="1"/>
  <c r="O2373" i="1"/>
  <c r="N2374" i="1"/>
  <c r="O2374" i="1"/>
  <c r="N2375" i="1"/>
  <c r="O2375" i="1"/>
  <c r="N2376" i="1"/>
  <c r="O2376" i="1"/>
  <c r="N2377" i="1"/>
  <c r="O2377" i="1"/>
  <c r="N2378" i="1"/>
  <c r="O2378" i="1"/>
  <c r="N2379" i="1"/>
  <c r="O2379" i="1"/>
  <c r="N2380" i="1"/>
  <c r="O2380" i="1"/>
  <c r="N2381" i="1"/>
  <c r="O2381" i="1"/>
  <c r="N2382" i="1"/>
  <c r="O2382" i="1"/>
  <c r="N2383" i="1"/>
  <c r="O2383" i="1"/>
  <c r="N2384" i="1"/>
  <c r="O2384" i="1"/>
  <c r="N2385" i="1"/>
  <c r="O2385" i="1"/>
  <c r="N2386" i="1"/>
  <c r="O2386" i="1"/>
  <c r="N2387" i="1"/>
  <c r="O2387" i="1"/>
  <c r="N2388" i="1"/>
  <c r="O2388" i="1"/>
  <c r="N2389" i="1"/>
  <c r="O2389" i="1"/>
  <c r="N2390" i="1"/>
  <c r="O2390" i="1"/>
  <c r="N2391" i="1"/>
  <c r="O2391" i="1"/>
  <c r="N2392" i="1"/>
  <c r="O2392" i="1"/>
  <c r="N2393" i="1"/>
  <c r="O2393" i="1"/>
  <c r="N2394" i="1"/>
  <c r="O2394" i="1"/>
  <c r="N2395" i="1"/>
  <c r="O2395" i="1"/>
  <c r="N2396" i="1"/>
  <c r="O2396" i="1"/>
  <c r="N2397" i="1"/>
  <c r="O2397" i="1"/>
  <c r="N2398" i="1"/>
  <c r="O2398" i="1"/>
  <c r="N2399" i="1"/>
  <c r="O2399" i="1"/>
  <c r="N2400" i="1"/>
  <c r="O2400" i="1"/>
  <c r="N2401" i="1"/>
  <c r="O2401" i="1"/>
  <c r="N2402" i="1"/>
  <c r="O2402" i="1"/>
  <c r="N2403" i="1"/>
  <c r="O2403" i="1"/>
  <c r="N2404" i="1"/>
  <c r="O2404" i="1"/>
  <c r="N2405" i="1"/>
  <c r="O2405" i="1"/>
  <c r="N2406" i="1"/>
  <c r="O2406" i="1"/>
  <c r="N2407" i="1"/>
  <c r="O2407" i="1"/>
  <c r="N2408" i="1"/>
  <c r="O2408" i="1"/>
  <c r="N2409" i="1"/>
  <c r="O2409" i="1"/>
  <c r="N2410" i="1"/>
  <c r="O2410" i="1"/>
  <c r="N2411" i="1"/>
  <c r="O2411" i="1"/>
  <c r="N2412" i="1"/>
  <c r="O2412" i="1"/>
  <c r="N2413" i="1"/>
  <c r="O2413" i="1"/>
  <c r="N2414" i="1"/>
  <c r="O2414" i="1"/>
  <c r="N2415" i="1"/>
  <c r="O2415" i="1"/>
  <c r="N2416" i="1"/>
  <c r="O2416" i="1"/>
  <c r="N2417" i="1"/>
  <c r="O2417" i="1"/>
  <c r="N2418" i="1"/>
  <c r="O2418" i="1"/>
  <c r="N2419" i="1"/>
  <c r="O2419" i="1"/>
  <c r="N2420" i="1"/>
  <c r="O2420" i="1"/>
  <c r="N2421" i="1"/>
  <c r="O2421" i="1"/>
  <c r="N2422" i="1"/>
  <c r="O2422" i="1"/>
  <c r="N2423" i="1"/>
  <c r="O2423" i="1"/>
  <c r="N2424" i="1"/>
  <c r="O2424" i="1"/>
  <c r="N2425" i="1"/>
  <c r="O2425" i="1"/>
  <c r="N2426" i="1"/>
  <c r="O2426" i="1"/>
  <c r="N2427" i="1"/>
  <c r="O2427" i="1"/>
  <c r="N2428" i="1"/>
  <c r="O2428" i="1"/>
  <c r="N2429" i="1"/>
  <c r="O2429" i="1"/>
  <c r="N2430" i="1"/>
  <c r="O2430" i="1"/>
  <c r="N2431" i="1"/>
  <c r="O2431" i="1"/>
  <c r="N2432" i="1"/>
  <c r="O2432" i="1"/>
  <c r="N2433" i="1"/>
  <c r="O2433" i="1"/>
  <c r="N2434" i="1"/>
  <c r="O2434" i="1"/>
  <c r="N2435" i="1"/>
  <c r="O2435" i="1"/>
  <c r="N2436" i="1"/>
  <c r="O2436" i="1"/>
  <c r="N2437" i="1"/>
  <c r="O2437" i="1"/>
  <c r="N2438" i="1"/>
  <c r="O2438" i="1"/>
  <c r="N2439" i="1"/>
  <c r="O2439" i="1"/>
  <c r="N2440" i="1"/>
  <c r="O2440" i="1"/>
  <c r="N2441" i="1"/>
  <c r="O2441" i="1"/>
  <c r="N2442" i="1"/>
  <c r="O2442" i="1"/>
  <c r="N2443" i="1"/>
  <c r="O2443" i="1"/>
  <c r="N2444" i="1"/>
  <c r="O2444" i="1"/>
  <c r="N2445" i="1"/>
  <c r="O2445" i="1"/>
  <c r="N2446" i="1"/>
  <c r="O2446" i="1"/>
  <c r="N2447" i="1"/>
  <c r="O2447" i="1"/>
  <c r="N2448" i="1"/>
  <c r="O2448" i="1"/>
  <c r="N2449" i="1"/>
  <c r="O2449" i="1"/>
  <c r="N2450" i="1"/>
  <c r="O2450" i="1"/>
  <c r="N2451" i="1"/>
  <c r="O2451" i="1"/>
  <c r="N2452" i="1"/>
  <c r="O2452" i="1"/>
  <c r="N2453" i="1"/>
  <c r="O2453" i="1"/>
  <c r="N2454" i="1"/>
  <c r="O2454" i="1"/>
  <c r="N2455" i="1"/>
  <c r="O2455" i="1"/>
  <c r="N2456" i="1"/>
  <c r="O2456" i="1"/>
  <c r="N2457" i="1"/>
  <c r="O2457" i="1"/>
  <c r="N2458" i="1"/>
  <c r="O2458" i="1"/>
  <c r="N2459" i="1"/>
  <c r="O2459" i="1"/>
  <c r="N2460" i="1"/>
  <c r="O2460" i="1"/>
  <c r="N2461" i="1"/>
  <c r="O2461" i="1"/>
  <c r="N2462" i="1"/>
  <c r="O2462" i="1"/>
  <c r="N2463" i="1"/>
  <c r="O2463" i="1"/>
  <c r="N2464" i="1"/>
  <c r="O2464" i="1"/>
  <c r="N2465" i="1"/>
  <c r="O2465" i="1"/>
  <c r="N2466" i="1"/>
  <c r="O2466" i="1"/>
  <c r="N2467" i="1"/>
  <c r="O2467" i="1"/>
  <c r="N2468" i="1"/>
  <c r="O2468" i="1"/>
  <c r="N2469" i="1"/>
  <c r="O2469" i="1"/>
  <c r="N2470" i="1"/>
  <c r="O2470" i="1"/>
  <c r="N2471" i="1"/>
  <c r="O2471" i="1"/>
  <c r="N2472" i="1"/>
  <c r="O2472" i="1"/>
  <c r="N2473" i="1"/>
  <c r="O2473" i="1"/>
  <c r="N2474" i="1"/>
  <c r="O2474" i="1"/>
  <c r="N2475" i="1"/>
  <c r="O2475" i="1"/>
  <c r="N2476" i="1"/>
  <c r="O2476" i="1"/>
  <c r="N2477" i="1"/>
  <c r="O2477" i="1"/>
  <c r="N2478" i="1"/>
  <c r="O2478" i="1"/>
  <c r="N2479" i="1"/>
  <c r="O2479" i="1"/>
  <c r="N2480" i="1"/>
  <c r="O2480" i="1"/>
  <c r="N2481" i="1"/>
  <c r="O2481" i="1"/>
  <c r="N2482" i="1"/>
  <c r="O2482" i="1"/>
  <c r="N2483" i="1"/>
  <c r="O2483" i="1"/>
  <c r="N2484" i="1"/>
  <c r="O2484" i="1"/>
  <c r="N2485" i="1"/>
  <c r="O2485" i="1"/>
  <c r="N2486" i="1"/>
  <c r="O2486" i="1"/>
  <c r="N2487" i="1"/>
  <c r="O2487" i="1"/>
  <c r="N2488" i="1"/>
  <c r="O2488" i="1"/>
  <c r="N2489" i="1"/>
  <c r="O2489" i="1"/>
  <c r="N2490" i="1"/>
  <c r="O2490" i="1"/>
  <c r="N2491" i="1"/>
  <c r="O2491" i="1"/>
  <c r="N2492" i="1"/>
  <c r="O2492" i="1"/>
  <c r="N2493" i="1"/>
  <c r="O2493" i="1"/>
  <c r="N2494" i="1"/>
  <c r="O2494" i="1"/>
  <c r="N2495" i="1"/>
  <c r="O2495" i="1"/>
  <c r="N2496" i="1"/>
  <c r="O2496" i="1"/>
  <c r="N2497" i="1"/>
  <c r="O2497" i="1"/>
  <c r="N2498" i="1"/>
  <c r="O2498" i="1"/>
  <c r="N2499" i="1"/>
  <c r="O2499" i="1"/>
  <c r="N2500" i="1"/>
  <c r="O2500" i="1"/>
  <c r="N2501" i="1"/>
  <c r="O2501" i="1"/>
  <c r="N2502" i="1"/>
  <c r="O2502" i="1"/>
  <c r="N2503" i="1"/>
  <c r="O2503" i="1"/>
  <c r="N2504" i="1"/>
  <c r="O2504" i="1"/>
  <c r="N2505" i="1"/>
  <c r="O2505" i="1"/>
  <c r="N2506" i="1"/>
  <c r="O2506" i="1"/>
  <c r="N2507" i="1"/>
  <c r="O2507" i="1"/>
  <c r="N2508" i="1"/>
  <c r="O2508" i="1"/>
  <c r="N2509" i="1"/>
  <c r="O2509" i="1"/>
  <c r="N2510" i="1"/>
  <c r="O2510" i="1"/>
  <c r="N2511" i="1"/>
  <c r="O2511" i="1"/>
  <c r="N2512" i="1"/>
  <c r="O2512" i="1"/>
  <c r="N2513" i="1"/>
  <c r="O2513" i="1"/>
  <c r="N2514" i="1"/>
  <c r="O2514" i="1"/>
  <c r="N2515" i="1"/>
  <c r="O2515" i="1"/>
  <c r="N2516" i="1"/>
  <c r="O2516" i="1"/>
  <c r="N2517" i="1"/>
  <c r="O2517" i="1"/>
  <c r="N2518" i="1"/>
  <c r="O2518" i="1"/>
  <c r="N2519" i="1"/>
  <c r="O2519" i="1"/>
  <c r="N2520" i="1"/>
  <c r="O2520" i="1"/>
  <c r="N2521" i="1"/>
  <c r="O2521" i="1"/>
  <c r="N2522" i="1"/>
  <c r="O2522" i="1"/>
  <c r="N2523" i="1"/>
  <c r="O2523" i="1"/>
  <c r="N2524" i="1"/>
  <c r="O2524" i="1"/>
  <c r="N2525" i="1"/>
  <c r="O2525" i="1"/>
  <c r="N2526" i="1"/>
  <c r="O2526" i="1"/>
  <c r="N2527" i="1"/>
  <c r="O2527" i="1"/>
  <c r="N2528" i="1"/>
  <c r="O2528" i="1"/>
  <c r="N2529" i="1"/>
  <c r="O2529" i="1"/>
  <c r="N2530" i="1"/>
  <c r="O2530" i="1"/>
  <c r="N2531" i="1"/>
  <c r="O2531" i="1"/>
  <c r="N2532" i="1"/>
  <c r="O2532" i="1"/>
  <c r="N2533" i="1"/>
  <c r="O2533" i="1"/>
  <c r="N2534" i="1"/>
  <c r="O2534" i="1"/>
  <c r="N2535" i="1"/>
  <c r="O2535" i="1"/>
  <c r="N2536" i="1"/>
  <c r="O2536" i="1"/>
  <c r="N2537" i="1"/>
  <c r="O2537" i="1"/>
  <c r="N2538" i="1"/>
  <c r="O2538" i="1"/>
  <c r="N2539" i="1"/>
  <c r="O2539" i="1"/>
  <c r="N2540" i="1"/>
  <c r="O2540" i="1"/>
  <c r="N2541" i="1"/>
  <c r="O2541" i="1"/>
  <c r="N2542" i="1"/>
  <c r="O2542" i="1"/>
  <c r="N2543" i="1"/>
  <c r="O2543" i="1"/>
  <c r="N2544" i="1"/>
  <c r="O2544" i="1"/>
  <c r="N2545" i="1"/>
  <c r="O2545" i="1"/>
  <c r="N2546" i="1"/>
  <c r="O2546" i="1"/>
  <c r="N2547" i="1"/>
  <c r="O2547" i="1"/>
  <c r="N2548" i="1"/>
  <c r="O2548" i="1"/>
  <c r="N2549" i="1"/>
  <c r="O2549" i="1"/>
  <c r="N2550" i="1"/>
  <c r="O2550" i="1"/>
  <c r="N2551" i="1"/>
  <c r="O2551" i="1"/>
  <c r="N2552" i="1"/>
  <c r="O2552" i="1"/>
  <c r="N2553" i="1"/>
  <c r="O2553" i="1"/>
  <c r="N2554" i="1"/>
  <c r="O2554" i="1"/>
  <c r="N2555" i="1"/>
  <c r="O2555" i="1"/>
  <c r="N2556" i="1"/>
  <c r="O2556" i="1"/>
  <c r="N2557" i="1"/>
  <c r="O2557" i="1"/>
  <c r="N2558" i="1"/>
  <c r="O2558" i="1"/>
  <c r="N2559" i="1"/>
  <c r="O2559" i="1"/>
  <c r="N2560" i="1"/>
  <c r="O2560" i="1"/>
  <c r="N2561" i="1"/>
  <c r="O2561" i="1"/>
  <c r="N2562" i="1"/>
  <c r="O2562" i="1"/>
  <c r="N2563" i="1"/>
  <c r="O2563" i="1"/>
  <c r="N2564" i="1"/>
  <c r="O2564" i="1"/>
  <c r="N2565" i="1"/>
  <c r="O2565" i="1"/>
  <c r="N2566" i="1"/>
  <c r="O2566" i="1"/>
  <c r="N2567" i="1"/>
  <c r="O2567" i="1"/>
  <c r="N2568" i="1"/>
  <c r="O2568" i="1"/>
  <c r="N2569" i="1"/>
  <c r="O2569" i="1"/>
  <c r="N2570" i="1"/>
  <c r="O2570" i="1"/>
  <c r="N2571" i="1"/>
  <c r="O2571" i="1"/>
  <c r="N2572" i="1"/>
  <c r="O2572" i="1"/>
  <c r="N2573" i="1"/>
  <c r="O2573" i="1"/>
  <c r="N2574" i="1"/>
  <c r="O2574" i="1"/>
  <c r="N2575" i="1"/>
  <c r="O2575" i="1"/>
  <c r="N2576" i="1"/>
  <c r="O2576" i="1"/>
  <c r="N2577" i="1"/>
  <c r="O2577" i="1"/>
  <c r="N2578" i="1"/>
  <c r="O2578" i="1"/>
  <c r="N2579" i="1"/>
  <c r="O2579" i="1"/>
  <c r="N2580" i="1"/>
  <c r="O2580" i="1"/>
  <c r="N2581" i="1"/>
  <c r="O2581" i="1"/>
  <c r="N2582" i="1"/>
  <c r="O2582" i="1"/>
  <c r="N2583" i="1"/>
  <c r="O2583" i="1"/>
  <c r="N2584" i="1"/>
  <c r="O2584" i="1"/>
  <c r="N2585" i="1"/>
  <c r="O2585" i="1"/>
  <c r="N2586" i="1"/>
  <c r="O2586" i="1"/>
  <c r="N2587" i="1"/>
  <c r="O2587" i="1"/>
  <c r="N2588" i="1"/>
  <c r="O2588" i="1"/>
  <c r="N2589" i="1"/>
  <c r="O2589" i="1"/>
  <c r="N2590" i="1"/>
  <c r="O2590" i="1"/>
  <c r="N2591" i="1"/>
  <c r="O2591" i="1"/>
  <c r="N2592" i="1"/>
  <c r="O2592" i="1"/>
  <c r="N2593" i="1"/>
  <c r="O2593" i="1"/>
  <c r="N2594" i="1"/>
  <c r="O2594" i="1"/>
  <c r="N2595" i="1"/>
  <c r="O2595" i="1"/>
  <c r="N2596" i="1"/>
  <c r="O2596" i="1"/>
  <c r="N2597" i="1"/>
  <c r="O2597" i="1"/>
  <c r="N2598" i="1"/>
  <c r="O2598" i="1"/>
  <c r="C7" i="1"/>
  <c r="D7" i="1"/>
  <c r="E7" i="1"/>
  <c r="F7" i="1"/>
  <c r="C8" i="1"/>
  <c r="D8" i="1"/>
  <c r="E8" i="1"/>
  <c r="F8" i="1"/>
  <c r="C9" i="1"/>
  <c r="D9" i="1"/>
  <c r="E9" i="1"/>
  <c r="F9" i="1"/>
  <c r="C10" i="1"/>
  <c r="D10" i="1"/>
  <c r="E10" i="1"/>
  <c r="F10" i="1"/>
  <c r="C11" i="1"/>
  <c r="D11" i="1"/>
  <c r="E11" i="1"/>
  <c r="F11" i="1"/>
  <c r="C12" i="1"/>
  <c r="D12" i="1"/>
  <c r="E12" i="1"/>
  <c r="F12" i="1"/>
  <c r="C13" i="1"/>
  <c r="D13" i="1"/>
  <c r="E13" i="1"/>
  <c r="F13" i="1"/>
  <c r="C14" i="1"/>
  <c r="D14" i="1"/>
  <c r="E14" i="1"/>
  <c r="F14" i="1"/>
  <c r="C15" i="1"/>
  <c r="D15" i="1"/>
  <c r="E15" i="1"/>
  <c r="F15" i="1"/>
  <c r="C16" i="1"/>
  <c r="D16" i="1"/>
  <c r="E16" i="1"/>
  <c r="F16" i="1"/>
  <c r="C17" i="1"/>
  <c r="D17" i="1"/>
  <c r="E17" i="1"/>
  <c r="F17" i="1"/>
  <c r="C18" i="1"/>
  <c r="D18" i="1"/>
  <c r="E18" i="1"/>
  <c r="F18" i="1"/>
  <c r="C19" i="1"/>
  <c r="D19" i="1"/>
  <c r="E19" i="1"/>
  <c r="F19" i="1"/>
  <c r="C20" i="1"/>
  <c r="D20" i="1"/>
  <c r="E20" i="1"/>
  <c r="F20" i="1"/>
  <c r="C21" i="1"/>
  <c r="D21" i="1"/>
  <c r="E21" i="1"/>
  <c r="F21" i="1"/>
  <c r="C22" i="1"/>
  <c r="D22" i="1"/>
  <c r="E22" i="1"/>
  <c r="F22" i="1"/>
  <c r="C23" i="1"/>
  <c r="D23" i="1"/>
  <c r="E23" i="1"/>
  <c r="F23" i="1"/>
  <c r="C24" i="1"/>
  <c r="D24" i="1"/>
  <c r="E24" i="1"/>
  <c r="F24" i="1"/>
  <c r="C25" i="1"/>
  <c r="D25" i="1"/>
  <c r="E25" i="1"/>
  <c r="F25" i="1"/>
  <c r="C26" i="1"/>
  <c r="D26" i="1"/>
  <c r="E26" i="1"/>
  <c r="F26" i="1"/>
  <c r="C27" i="1"/>
  <c r="D27" i="1"/>
  <c r="E27" i="1"/>
  <c r="F27" i="1"/>
  <c r="C28" i="1"/>
  <c r="D28" i="1"/>
  <c r="E28" i="1"/>
  <c r="F28" i="1"/>
  <c r="C29" i="1"/>
  <c r="D29" i="1"/>
  <c r="E29" i="1"/>
  <c r="F29" i="1"/>
  <c r="C30" i="1"/>
  <c r="D30" i="1"/>
  <c r="E30" i="1"/>
  <c r="F30" i="1"/>
  <c r="C31" i="1"/>
  <c r="D31" i="1"/>
  <c r="E31" i="1"/>
  <c r="F31" i="1"/>
  <c r="C32" i="1"/>
  <c r="D32" i="1"/>
  <c r="E32" i="1"/>
  <c r="F32" i="1"/>
  <c r="C33" i="1"/>
  <c r="D33" i="1"/>
  <c r="E33" i="1"/>
  <c r="F33" i="1"/>
  <c r="C34" i="1"/>
  <c r="D34" i="1"/>
  <c r="E34" i="1"/>
  <c r="F34" i="1"/>
  <c r="C35" i="1"/>
  <c r="D35" i="1"/>
  <c r="E35" i="1"/>
  <c r="F35" i="1"/>
  <c r="C36" i="1"/>
  <c r="D36" i="1"/>
  <c r="E36" i="1"/>
  <c r="F36" i="1"/>
  <c r="C37" i="1"/>
  <c r="D37" i="1"/>
  <c r="E37" i="1"/>
  <c r="F37" i="1"/>
  <c r="C38" i="1"/>
  <c r="D38" i="1"/>
  <c r="E38" i="1"/>
  <c r="F38" i="1"/>
  <c r="C39" i="1"/>
  <c r="D39" i="1"/>
  <c r="E39" i="1"/>
  <c r="F39" i="1"/>
  <c r="C40" i="1"/>
  <c r="D40" i="1"/>
  <c r="E40" i="1"/>
  <c r="F40" i="1"/>
  <c r="C41" i="1"/>
  <c r="D41" i="1"/>
  <c r="E41" i="1"/>
  <c r="F41" i="1"/>
  <c r="C42" i="1"/>
  <c r="D42" i="1"/>
  <c r="E42" i="1"/>
  <c r="F42" i="1"/>
  <c r="C43" i="1"/>
  <c r="D43" i="1"/>
  <c r="E43" i="1"/>
  <c r="F43" i="1"/>
  <c r="C44" i="1"/>
  <c r="D44" i="1"/>
  <c r="E44" i="1"/>
  <c r="F44" i="1"/>
  <c r="C45" i="1"/>
  <c r="D45" i="1"/>
  <c r="E45" i="1"/>
  <c r="F45" i="1"/>
  <c r="C46" i="1"/>
  <c r="D46" i="1"/>
  <c r="E46" i="1"/>
  <c r="F46" i="1"/>
  <c r="C47" i="1"/>
  <c r="D47" i="1"/>
  <c r="E47" i="1"/>
  <c r="F47" i="1"/>
  <c r="C48" i="1"/>
  <c r="D48" i="1"/>
  <c r="E48" i="1"/>
  <c r="F48" i="1"/>
  <c r="C49" i="1"/>
  <c r="D49" i="1"/>
  <c r="E49" i="1"/>
  <c r="F49" i="1"/>
  <c r="C50" i="1"/>
  <c r="D50" i="1"/>
  <c r="E50" i="1"/>
  <c r="F50" i="1"/>
  <c r="C51" i="1"/>
  <c r="D51" i="1"/>
  <c r="E51" i="1"/>
  <c r="F51" i="1"/>
  <c r="C52" i="1"/>
  <c r="D52" i="1"/>
  <c r="E52" i="1"/>
  <c r="F52" i="1"/>
  <c r="C53" i="1"/>
  <c r="D53" i="1"/>
  <c r="E53" i="1"/>
  <c r="F53" i="1"/>
  <c r="C54" i="1"/>
  <c r="D54" i="1"/>
  <c r="E54" i="1"/>
  <c r="F54" i="1"/>
  <c r="C55" i="1"/>
  <c r="D55" i="1"/>
  <c r="E55" i="1"/>
  <c r="F55" i="1"/>
  <c r="C56" i="1"/>
  <c r="D56" i="1"/>
  <c r="E56" i="1"/>
  <c r="F56" i="1"/>
  <c r="C57" i="1"/>
  <c r="D57" i="1"/>
  <c r="E57" i="1"/>
  <c r="F57" i="1"/>
  <c r="C58" i="1"/>
  <c r="D58" i="1"/>
  <c r="E58" i="1"/>
  <c r="F58" i="1"/>
  <c r="C59" i="1"/>
  <c r="D59" i="1"/>
  <c r="E59" i="1"/>
  <c r="F59" i="1"/>
  <c r="C60" i="1"/>
  <c r="D60" i="1"/>
  <c r="E60" i="1"/>
  <c r="F60" i="1"/>
  <c r="C61" i="1"/>
  <c r="D61" i="1"/>
  <c r="E61" i="1"/>
  <c r="F61" i="1"/>
  <c r="C62" i="1"/>
  <c r="D62" i="1"/>
  <c r="E62" i="1"/>
  <c r="F62" i="1"/>
  <c r="C63" i="1"/>
  <c r="D63" i="1"/>
  <c r="E63" i="1"/>
  <c r="F63" i="1"/>
  <c r="C64" i="1"/>
  <c r="D64" i="1"/>
  <c r="E64" i="1"/>
  <c r="F64" i="1"/>
  <c r="C65" i="1"/>
  <c r="D65" i="1"/>
  <c r="E65" i="1"/>
  <c r="F65" i="1"/>
  <c r="C66" i="1"/>
  <c r="D66" i="1"/>
  <c r="E66" i="1"/>
  <c r="F66" i="1"/>
  <c r="C67" i="1"/>
  <c r="D67" i="1"/>
  <c r="E67" i="1"/>
  <c r="F67" i="1"/>
  <c r="C68" i="1"/>
  <c r="D68" i="1"/>
  <c r="E68" i="1"/>
  <c r="F68" i="1"/>
  <c r="C69" i="1"/>
  <c r="D69" i="1"/>
  <c r="E69" i="1"/>
  <c r="F69" i="1"/>
  <c r="C70" i="1"/>
  <c r="D70" i="1"/>
  <c r="E70" i="1"/>
  <c r="F70" i="1"/>
  <c r="C71" i="1"/>
  <c r="D71" i="1"/>
  <c r="E71" i="1"/>
  <c r="F71" i="1"/>
  <c r="C72" i="1"/>
  <c r="D72" i="1"/>
  <c r="E72" i="1"/>
  <c r="F72" i="1"/>
  <c r="C73" i="1"/>
  <c r="D73" i="1"/>
  <c r="E73" i="1"/>
  <c r="F73" i="1"/>
  <c r="C74" i="1"/>
  <c r="D74" i="1"/>
  <c r="E74" i="1"/>
  <c r="F74" i="1"/>
  <c r="C75" i="1"/>
  <c r="D75" i="1"/>
  <c r="E75" i="1"/>
  <c r="F75" i="1"/>
  <c r="C76" i="1"/>
  <c r="D76" i="1"/>
  <c r="E76" i="1"/>
  <c r="F76" i="1"/>
  <c r="C77" i="1"/>
  <c r="D77" i="1"/>
  <c r="E77" i="1"/>
  <c r="F77" i="1"/>
  <c r="C78" i="1"/>
  <c r="D78" i="1"/>
  <c r="E78" i="1"/>
  <c r="F78" i="1"/>
  <c r="C79" i="1"/>
  <c r="D79" i="1"/>
  <c r="E79" i="1"/>
  <c r="F79" i="1"/>
  <c r="C80" i="1"/>
  <c r="D80" i="1"/>
  <c r="E80" i="1"/>
  <c r="F80" i="1"/>
  <c r="C81" i="1"/>
  <c r="D81" i="1"/>
  <c r="E81" i="1"/>
  <c r="F81" i="1"/>
  <c r="C82" i="1"/>
  <c r="D82" i="1"/>
  <c r="E82" i="1"/>
  <c r="F82" i="1"/>
  <c r="C83" i="1"/>
  <c r="D83" i="1"/>
  <c r="E83" i="1"/>
  <c r="F83" i="1"/>
  <c r="C84" i="1"/>
  <c r="D84" i="1"/>
  <c r="E84" i="1"/>
  <c r="F84" i="1"/>
  <c r="C85" i="1"/>
  <c r="D85" i="1"/>
  <c r="E85" i="1"/>
  <c r="F85" i="1"/>
  <c r="C86" i="1"/>
  <c r="D86" i="1"/>
  <c r="E86" i="1"/>
  <c r="F86" i="1"/>
  <c r="C87" i="1"/>
  <c r="D87" i="1"/>
  <c r="E87" i="1"/>
  <c r="F87" i="1"/>
  <c r="C88" i="1"/>
  <c r="D88" i="1"/>
  <c r="E88" i="1"/>
  <c r="F88" i="1"/>
  <c r="C89" i="1"/>
  <c r="D89" i="1"/>
  <c r="E89" i="1"/>
  <c r="F89" i="1"/>
  <c r="C90" i="1"/>
  <c r="D90" i="1"/>
  <c r="E90" i="1"/>
  <c r="F90" i="1"/>
  <c r="C91" i="1"/>
  <c r="D91" i="1"/>
  <c r="E91" i="1"/>
  <c r="F91" i="1"/>
  <c r="C92" i="1"/>
  <c r="D92" i="1"/>
  <c r="E92" i="1"/>
  <c r="F92" i="1"/>
  <c r="C93" i="1"/>
  <c r="D93" i="1"/>
  <c r="E93" i="1"/>
  <c r="F93" i="1"/>
  <c r="C94" i="1"/>
  <c r="D94" i="1"/>
  <c r="E94" i="1"/>
  <c r="F94" i="1"/>
  <c r="C95" i="1"/>
  <c r="D95" i="1"/>
  <c r="E95" i="1"/>
  <c r="F95" i="1"/>
  <c r="C96" i="1"/>
  <c r="D96" i="1"/>
  <c r="E96" i="1"/>
  <c r="F96" i="1"/>
  <c r="C97" i="1"/>
  <c r="D97" i="1"/>
  <c r="E97" i="1"/>
  <c r="F97" i="1"/>
  <c r="C98" i="1"/>
  <c r="D98" i="1"/>
  <c r="E98" i="1"/>
  <c r="F98" i="1"/>
  <c r="C99" i="1"/>
  <c r="D99" i="1"/>
  <c r="E99" i="1"/>
  <c r="F99" i="1"/>
  <c r="C100" i="1"/>
  <c r="D100" i="1"/>
  <c r="E100" i="1"/>
  <c r="F100" i="1"/>
  <c r="C101" i="1"/>
  <c r="D101" i="1"/>
  <c r="E101" i="1"/>
  <c r="F101" i="1"/>
  <c r="C102" i="1"/>
  <c r="D102" i="1"/>
  <c r="E102" i="1"/>
  <c r="F102" i="1"/>
  <c r="C103" i="1"/>
  <c r="D103" i="1"/>
  <c r="E103" i="1"/>
  <c r="F103" i="1"/>
  <c r="C104" i="1"/>
  <c r="D104" i="1"/>
  <c r="E104" i="1"/>
  <c r="F104" i="1"/>
  <c r="C105" i="1"/>
  <c r="D105" i="1"/>
  <c r="E105" i="1"/>
  <c r="F105" i="1"/>
  <c r="C106" i="1"/>
  <c r="D106" i="1"/>
  <c r="E106" i="1"/>
  <c r="F106" i="1"/>
  <c r="C107" i="1"/>
  <c r="D107" i="1"/>
  <c r="E107" i="1"/>
  <c r="F107" i="1"/>
  <c r="C108" i="1"/>
  <c r="D108" i="1"/>
  <c r="E108" i="1"/>
  <c r="F108" i="1"/>
  <c r="C109" i="1"/>
  <c r="D109" i="1"/>
  <c r="E109" i="1"/>
  <c r="F109" i="1"/>
  <c r="C110" i="1"/>
  <c r="D110" i="1"/>
  <c r="E110" i="1"/>
  <c r="F110" i="1"/>
  <c r="C111" i="1"/>
  <c r="D111" i="1"/>
  <c r="E111" i="1"/>
  <c r="F111" i="1"/>
  <c r="C112" i="1"/>
  <c r="D112" i="1"/>
  <c r="E112" i="1"/>
  <c r="F112" i="1"/>
  <c r="C113" i="1"/>
  <c r="D113" i="1"/>
  <c r="E113" i="1"/>
  <c r="F113" i="1"/>
  <c r="C114" i="1"/>
  <c r="D114" i="1"/>
  <c r="E114" i="1"/>
  <c r="F114" i="1"/>
  <c r="C115" i="1"/>
  <c r="D115" i="1"/>
  <c r="E115" i="1"/>
  <c r="F115" i="1"/>
  <c r="C116" i="1"/>
  <c r="D116" i="1"/>
  <c r="E116" i="1"/>
  <c r="F116" i="1"/>
  <c r="C117" i="1"/>
  <c r="D117" i="1"/>
  <c r="E117" i="1"/>
  <c r="F117" i="1"/>
  <c r="C118" i="1"/>
  <c r="D118" i="1"/>
  <c r="E118" i="1"/>
  <c r="F118" i="1"/>
  <c r="C119" i="1"/>
  <c r="D119" i="1"/>
  <c r="E119" i="1"/>
  <c r="F119" i="1"/>
  <c r="C120" i="1"/>
  <c r="D120" i="1"/>
  <c r="E120" i="1"/>
  <c r="F120" i="1"/>
  <c r="C121" i="1"/>
  <c r="D121" i="1"/>
  <c r="E121" i="1"/>
  <c r="F121" i="1"/>
  <c r="C122" i="1"/>
  <c r="D122" i="1"/>
  <c r="E122" i="1"/>
  <c r="F122" i="1"/>
  <c r="C123" i="1"/>
  <c r="D123" i="1"/>
  <c r="E123" i="1"/>
  <c r="F123" i="1"/>
  <c r="C124" i="1"/>
  <c r="D124" i="1"/>
  <c r="E124" i="1"/>
  <c r="F124" i="1"/>
  <c r="C125" i="1"/>
  <c r="D125" i="1"/>
  <c r="E125" i="1"/>
  <c r="F125" i="1"/>
  <c r="C126" i="1"/>
  <c r="D126" i="1"/>
  <c r="E126" i="1"/>
  <c r="F126" i="1"/>
  <c r="C127" i="1"/>
  <c r="D127" i="1"/>
  <c r="E127" i="1"/>
  <c r="F127" i="1"/>
  <c r="C128" i="1"/>
  <c r="D128" i="1"/>
  <c r="E128" i="1"/>
  <c r="F128" i="1"/>
  <c r="C129" i="1"/>
  <c r="D129" i="1"/>
  <c r="E129" i="1"/>
  <c r="F129" i="1"/>
  <c r="C130" i="1"/>
  <c r="D130" i="1"/>
  <c r="E130" i="1"/>
  <c r="F130" i="1"/>
  <c r="C131" i="1"/>
  <c r="D131" i="1"/>
  <c r="E131" i="1"/>
  <c r="F131" i="1"/>
  <c r="C132" i="1"/>
  <c r="D132" i="1"/>
  <c r="E132" i="1"/>
  <c r="F132" i="1"/>
  <c r="C133" i="1"/>
  <c r="D133" i="1"/>
  <c r="E133" i="1"/>
  <c r="F133" i="1"/>
  <c r="C134" i="1"/>
  <c r="D134" i="1"/>
  <c r="E134" i="1"/>
  <c r="F134" i="1"/>
  <c r="C135" i="1"/>
  <c r="D135" i="1"/>
  <c r="E135" i="1"/>
  <c r="F135" i="1"/>
  <c r="C136" i="1"/>
  <c r="D136" i="1"/>
  <c r="E136" i="1"/>
  <c r="F136" i="1"/>
  <c r="C137" i="1"/>
  <c r="D137" i="1"/>
  <c r="E137" i="1"/>
  <c r="F137" i="1"/>
  <c r="C138" i="1"/>
  <c r="D138" i="1"/>
  <c r="E138" i="1"/>
  <c r="F138" i="1"/>
  <c r="C139" i="1"/>
  <c r="D139" i="1"/>
  <c r="E139" i="1"/>
  <c r="F139" i="1"/>
  <c r="C140" i="1"/>
  <c r="D140" i="1"/>
  <c r="E140" i="1"/>
  <c r="F140" i="1"/>
  <c r="C141" i="1"/>
  <c r="D141" i="1"/>
  <c r="E141" i="1"/>
  <c r="F141" i="1"/>
  <c r="C142" i="1"/>
  <c r="D142" i="1"/>
  <c r="E142" i="1"/>
  <c r="F142" i="1"/>
  <c r="C143" i="1"/>
  <c r="D143" i="1"/>
  <c r="E143" i="1"/>
  <c r="F143" i="1"/>
  <c r="C144" i="1"/>
  <c r="D144" i="1"/>
  <c r="E144" i="1"/>
  <c r="F144" i="1"/>
  <c r="C145" i="1"/>
  <c r="D145" i="1"/>
  <c r="E145" i="1"/>
  <c r="F145" i="1"/>
  <c r="C146" i="1"/>
  <c r="D146" i="1"/>
  <c r="E146" i="1"/>
  <c r="F146" i="1"/>
  <c r="C147" i="1"/>
  <c r="D147" i="1"/>
  <c r="E147" i="1"/>
  <c r="F147" i="1"/>
  <c r="C148" i="1"/>
  <c r="D148" i="1"/>
  <c r="E148" i="1"/>
  <c r="F148" i="1"/>
  <c r="C149" i="1"/>
  <c r="D149" i="1"/>
  <c r="E149" i="1"/>
  <c r="F149" i="1"/>
  <c r="C150" i="1"/>
  <c r="D150" i="1"/>
  <c r="E150" i="1"/>
  <c r="F150" i="1"/>
  <c r="C151" i="1"/>
  <c r="D151" i="1"/>
  <c r="E151" i="1"/>
  <c r="F151" i="1"/>
  <c r="C152" i="1"/>
  <c r="D152" i="1"/>
  <c r="E152" i="1"/>
  <c r="F152" i="1"/>
  <c r="C153" i="1"/>
  <c r="D153" i="1"/>
  <c r="E153" i="1"/>
  <c r="F153" i="1"/>
  <c r="C154" i="1"/>
  <c r="D154" i="1"/>
  <c r="E154" i="1"/>
  <c r="F154" i="1"/>
  <c r="C155" i="1"/>
  <c r="D155" i="1"/>
  <c r="E155" i="1"/>
  <c r="F155" i="1"/>
  <c r="C156" i="1"/>
  <c r="D156" i="1"/>
  <c r="E156" i="1"/>
  <c r="F156" i="1"/>
  <c r="C157" i="1"/>
  <c r="D157" i="1"/>
  <c r="E157" i="1"/>
  <c r="F157" i="1"/>
  <c r="C158" i="1"/>
  <c r="D158" i="1"/>
  <c r="E158" i="1"/>
  <c r="F158" i="1"/>
  <c r="C159" i="1"/>
  <c r="D159" i="1"/>
  <c r="E159" i="1"/>
  <c r="F159" i="1"/>
  <c r="C160" i="1"/>
  <c r="D160" i="1"/>
  <c r="E160" i="1"/>
  <c r="F160" i="1"/>
  <c r="C161" i="1"/>
  <c r="D161" i="1"/>
  <c r="E161" i="1"/>
  <c r="F161" i="1"/>
  <c r="C162" i="1"/>
  <c r="D162" i="1"/>
  <c r="E162" i="1"/>
  <c r="F162" i="1"/>
  <c r="C163" i="1"/>
  <c r="D163" i="1"/>
  <c r="E163" i="1"/>
  <c r="F163" i="1"/>
  <c r="C164" i="1"/>
  <c r="D164" i="1"/>
  <c r="E164" i="1"/>
  <c r="F164" i="1"/>
  <c r="C165" i="1"/>
  <c r="D165" i="1"/>
  <c r="E165" i="1"/>
  <c r="F165" i="1"/>
  <c r="C166" i="1"/>
  <c r="D166" i="1"/>
  <c r="E166" i="1"/>
  <c r="F166" i="1"/>
  <c r="C167" i="1"/>
  <c r="D167" i="1"/>
  <c r="E167" i="1"/>
  <c r="F167" i="1"/>
  <c r="C168" i="1"/>
  <c r="D168" i="1"/>
  <c r="E168" i="1"/>
  <c r="F168" i="1"/>
  <c r="C169" i="1"/>
  <c r="D169" i="1"/>
  <c r="E169" i="1"/>
  <c r="F169" i="1"/>
  <c r="C170" i="1"/>
  <c r="D170" i="1"/>
  <c r="E170" i="1"/>
  <c r="F170" i="1"/>
  <c r="C171" i="1"/>
  <c r="D171" i="1"/>
  <c r="E171" i="1"/>
  <c r="F171" i="1"/>
  <c r="C172" i="1"/>
  <c r="D172" i="1"/>
  <c r="E172" i="1"/>
  <c r="F172" i="1"/>
  <c r="C173" i="1"/>
  <c r="D173" i="1"/>
  <c r="E173" i="1"/>
  <c r="F173" i="1"/>
  <c r="C174" i="1"/>
  <c r="D174" i="1"/>
  <c r="E174" i="1"/>
  <c r="F174" i="1"/>
  <c r="C175" i="1"/>
  <c r="D175" i="1"/>
  <c r="E175" i="1"/>
  <c r="F175" i="1"/>
  <c r="C176" i="1"/>
  <c r="D176" i="1"/>
  <c r="E176" i="1"/>
  <c r="F176" i="1"/>
  <c r="C177" i="1"/>
  <c r="D177" i="1"/>
  <c r="E177" i="1"/>
  <c r="F177" i="1"/>
  <c r="C178" i="1"/>
  <c r="D178" i="1"/>
  <c r="E178" i="1"/>
  <c r="F178" i="1"/>
  <c r="C179" i="1"/>
  <c r="D179" i="1"/>
  <c r="E179" i="1"/>
  <c r="F179" i="1"/>
  <c r="C180" i="1"/>
  <c r="D180" i="1"/>
  <c r="E180" i="1"/>
  <c r="F180" i="1"/>
  <c r="C181" i="1"/>
  <c r="D181" i="1"/>
  <c r="E181" i="1"/>
  <c r="F181" i="1"/>
  <c r="C182" i="1"/>
  <c r="D182" i="1"/>
  <c r="E182" i="1"/>
  <c r="F182" i="1"/>
  <c r="C183" i="1"/>
  <c r="D183" i="1"/>
  <c r="E183" i="1"/>
  <c r="F183" i="1"/>
  <c r="C184" i="1"/>
  <c r="D184" i="1"/>
  <c r="E184" i="1"/>
  <c r="F184" i="1"/>
  <c r="C185" i="1"/>
  <c r="D185" i="1"/>
  <c r="E185" i="1"/>
  <c r="F185" i="1"/>
  <c r="C186" i="1"/>
  <c r="D186" i="1"/>
  <c r="E186" i="1"/>
  <c r="F186" i="1"/>
  <c r="C187" i="1"/>
  <c r="D187" i="1"/>
  <c r="E187" i="1"/>
  <c r="F187" i="1"/>
  <c r="C188" i="1"/>
  <c r="D188" i="1"/>
  <c r="E188" i="1"/>
  <c r="F188" i="1"/>
  <c r="C189" i="1"/>
  <c r="D189" i="1"/>
  <c r="E189" i="1"/>
  <c r="F189" i="1"/>
  <c r="C190" i="1"/>
  <c r="D190" i="1"/>
  <c r="E190" i="1"/>
  <c r="F190" i="1"/>
  <c r="C191" i="1"/>
  <c r="D191" i="1"/>
  <c r="E191" i="1"/>
  <c r="F191" i="1"/>
  <c r="C192" i="1"/>
  <c r="D192" i="1"/>
  <c r="E192" i="1"/>
  <c r="F192" i="1"/>
  <c r="C193" i="1"/>
  <c r="D193" i="1"/>
  <c r="E193" i="1"/>
  <c r="F193" i="1"/>
  <c r="C194" i="1"/>
  <c r="D194" i="1"/>
  <c r="E194" i="1"/>
  <c r="F194" i="1"/>
  <c r="C195" i="1"/>
  <c r="D195" i="1"/>
  <c r="E195" i="1"/>
  <c r="F195" i="1"/>
  <c r="C196" i="1"/>
  <c r="D196" i="1"/>
  <c r="E196" i="1"/>
  <c r="F196" i="1"/>
  <c r="C197" i="1"/>
  <c r="D197" i="1"/>
  <c r="E197" i="1"/>
  <c r="F197" i="1"/>
  <c r="C198" i="1"/>
  <c r="D198" i="1"/>
  <c r="E198" i="1"/>
  <c r="F198" i="1"/>
  <c r="C199" i="1"/>
  <c r="D199" i="1"/>
  <c r="E199" i="1"/>
  <c r="F199" i="1"/>
  <c r="C200" i="1"/>
  <c r="D200" i="1"/>
  <c r="E200" i="1"/>
  <c r="F200" i="1"/>
  <c r="C201" i="1"/>
  <c r="D201" i="1"/>
  <c r="E201" i="1"/>
  <c r="F201" i="1"/>
  <c r="C202" i="1"/>
  <c r="D202" i="1"/>
  <c r="E202" i="1"/>
  <c r="F202" i="1"/>
  <c r="C203" i="1"/>
  <c r="D203" i="1"/>
  <c r="E203" i="1"/>
  <c r="F203" i="1"/>
  <c r="C204" i="1"/>
  <c r="D204" i="1"/>
  <c r="E204" i="1"/>
  <c r="F204" i="1"/>
  <c r="C205" i="1"/>
  <c r="D205" i="1"/>
  <c r="E205" i="1"/>
  <c r="F205" i="1"/>
  <c r="C206" i="1"/>
  <c r="D206" i="1"/>
  <c r="E206" i="1"/>
  <c r="F206" i="1"/>
  <c r="C207" i="1"/>
  <c r="D207" i="1"/>
  <c r="E207" i="1"/>
  <c r="F207" i="1"/>
  <c r="C208" i="1"/>
  <c r="D208" i="1"/>
  <c r="E208" i="1"/>
  <c r="F208" i="1"/>
  <c r="C209" i="1"/>
  <c r="D209" i="1"/>
  <c r="E209" i="1"/>
  <c r="F209" i="1"/>
  <c r="C210" i="1"/>
  <c r="D210" i="1"/>
  <c r="E210" i="1"/>
  <c r="F210" i="1"/>
  <c r="C211" i="1"/>
  <c r="D211" i="1"/>
  <c r="E211" i="1"/>
  <c r="F211" i="1"/>
  <c r="C212" i="1"/>
  <c r="D212" i="1"/>
  <c r="E212" i="1"/>
  <c r="F212" i="1"/>
  <c r="C213" i="1"/>
  <c r="D213" i="1"/>
  <c r="E213" i="1"/>
  <c r="F213" i="1"/>
  <c r="C214" i="1"/>
  <c r="D214" i="1"/>
  <c r="E214" i="1"/>
  <c r="F214" i="1"/>
  <c r="C215" i="1"/>
  <c r="D215" i="1"/>
  <c r="E215" i="1"/>
  <c r="F215" i="1"/>
  <c r="C216" i="1"/>
  <c r="D216" i="1"/>
  <c r="E216" i="1"/>
  <c r="F216" i="1"/>
  <c r="C217" i="1"/>
  <c r="D217" i="1"/>
  <c r="E217" i="1"/>
  <c r="F217" i="1"/>
  <c r="C218" i="1"/>
  <c r="D218" i="1"/>
  <c r="E218" i="1"/>
  <c r="F218" i="1"/>
  <c r="C219" i="1"/>
  <c r="D219" i="1"/>
  <c r="E219" i="1"/>
  <c r="F219" i="1"/>
  <c r="C220" i="1"/>
  <c r="D220" i="1"/>
  <c r="E220" i="1"/>
  <c r="F220" i="1"/>
  <c r="C221" i="1"/>
  <c r="D221" i="1"/>
  <c r="E221" i="1"/>
  <c r="F221" i="1"/>
  <c r="C222" i="1"/>
  <c r="D222" i="1"/>
  <c r="E222" i="1"/>
  <c r="F222" i="1"/>
  <c r="C223" i="1"/>
  <c r="D223" i="1"/>
  <c r="E223" i="1"/>
  <c r="F223" i="1"/>
  <c r="C224" i="1"/>
  <c r="D224" i="1"/>
  <c r="E224" i="1"/>
  <c r="F224" i="1"/>
  <c r="C225" i="1"/>
  <c r="D225" i="1"/>
  <c r="E225" i="1"/>
  <c r="F225" i="1"/>
  <c r="C226" i="1"/>
  <c r="D226" i="1"/>
  <c r="E226" i="1"/>
  <c r="F226" i="1"/>
  <c r="C227" i="1"/>
  <c r="D227" i="1"/>
  <c r="E227" i="1"/>
  <c r="F227" i="1"/>
  <c r="C228" i="1"/>
  <c r="D228" i="1"/>
  <c r="E228" i="1"/>
  <c r="F228" i="1"/>
  <c r="C229" i="1"/>
  <c r="D229" i="1"/>
  <c r="E229" i="1"/>
  <c r="F229" i="1"/>
  <c r="C230" i="1"/>
  <c r="D230" i="1"/>
  <c r="E230" i="1"/>
  <c r="F230" i="1"/>
  <c r="C231" i="1"/>
  <c r="D231" i="1"/>
  <c r="E231" i="1"/>
  <c r="F231" i="1"/>
  <c r="C232" i="1"/>
  <c r="D232" i="1"/>
  <c r="E232" i="1"/>
  <c r="F232" i="1"/>
  <c r="C233" i="1"/>
  <c r="D233" i="1"/>
  <c r="E233" i="1"/>
  <c r="F233" i="1"/>
  <c r="C234" i="1"/>
  <c r="D234" i="1"/>
  <c r="E234" i="1"/>
  <c r="F234" i="1"/>
  <c r="C235" i="1"/>
  <c r="D235" i="1"/>
  <c r="E235" i="1"/>
  <c r="F235" i="1"/>
  <c r="C236" i="1"/>
  <c r="D236" i="1"/>
  <c r="E236" i="1"/>
  <c r="F236" i="1"/>
  <c r="C237" i="1"/>
  <c r="D237" i="1"/>
  <c r="E237" i="1"/>
  <c r="F237" i="1"/>
  <c r="C238" i="1"/>
  <c r="D238" i="1"/>
  <c r="E238" i="1"/>
  <c r="F238" i="1"/>
  <c r="C239" i="1"/>
  <c r="D239" i="1"/>
  <c r="E239" i="1"/>
  <c r="F239" i="1"/>
  <c r="C240" i="1"/>
  <c r="D240" i="1"/>
  <c r="E240" i="1"/>
  <c r="F240" i="1"/>
  <c r="C241" i="1"/>
  <c r="D241" i="1"/>
  <c r="E241" i="1"/>
  <c r="F241" i="1"/>
  <c r="C242" i="1"/>
  <c r="D242" i="1"/>
  <c r="E242" i="1"/>
  <c r="F242" i="1"/>
  <c r="C243" i="1"/>
  <c r="D243" i="1"/>
  <c r="E243" i="1"/>
  <c r="F243" i="1"/>
  <c r="C244" i="1"/>
  <c r="D244" i="1"/>
  <c r="E244" i="1"/>
  <c r="F244" i="1"/>
  <c r="C245" i="1"/>
  <c r="D245" i="1"/>
  <c r="E245" i="1"/>
  <c r="F245" i="1"/>
  <c r="C246" i="1"/>
  <c r="D246" i="1"/>
  <c r="E246" i="1"/>
  <c r="F246" i="1"/>
  <c r="C247" i="1"/>
  <c r="D247" i="1"/>
  <c r="E247" i="1"/>
  <c r="F247" i="1"/>
  <c r="C248" i="1"/>
  <c r="D248" i="1"/>
  <c r="E248" i="1"/>
  <c r="F248" i="1"/>
  <c r="C249" i="1"/>
  <c r="D249" i="1"/>
  <c r="E249" i="1"/>
  <c r="F249" i="1"/>
  <c r="C250" i="1"/>
  <c r="D250" i="1"/>
  <c r="E250" i="1"/>
  <c r="F250" i="1"/>
  <c r="C251" i="1"/>
  <c r="D251" i="1"/>
  <c r="E251" i="1"/>
  <c r="F251" i="1"/>
  <c r="C252" i="1"/>
  <c r="D252" i="1"/>
  <c r="E252" i="1"/>
  <c r="F252" i="1"/>
  <c r="C253" i="1"/>
  <c r="D253" i="1"/>
  <c r="E253" i="1"/>
  <c r="F253" i="1"/>
  <c r="C254" i="1"/>
  <c r="D254" i="1"/>
  <c r="E254" i="1"/>
  <c r="F254" i="1"/>
  <c r="C255" i="1"/>
  <c r="D255" i="1"/>
  <c r="E255" i="1"/>
  <c r="F255" i="1"/>
  <c r="C256" i="1"/>
  <c r="D256" i="1"/>
  <c r="E256" i="1"/>
  <c r="F256" i="1"/>
  <c r="C257" i="1"/>
  <c r="D257" i="1"/>
  <c r="E257" i="1"/>
  <c r="F257" i="1"/>
  <c r="C258" i="1"/>
  <c r="D258" i="1"/>
  <c r="E258" i="1"/>
  <c r="F258" i="1"/>
  <c r="C259" i="1"/>
  <c r="D259" i="1"/>
  <c r="E259" i="1"/>
  <c r="F259" i="1"/>
  <c r="C260" i="1"/>
  <c r="D260" i="1"/>
  <c r="E260" i="1"/>
  <c r="F260" i="1"/>
  <c r="C261" i="1"/>
  <c r="D261" i="1"/>
  <c r="E261" i="1"/>
  <c r="F261" i="1"/>
  <c r="C262" i="1"/>
  <c r="D262" i="1"/>
  <c r="E262" i="1"/>
  <c r="F262" i="1"/>
  <c r="C263" i="1"/>
  <c r="D263" i="1"/>
  <c r="E263" i="1"/>
  <c r="F263" i="1"/>
  <c r="C264" i="1"/>
  <c r="D264" i="1"/>
  <c r="E264" i="1"/>
  <c r="F264" i="1"/>
  <c r="C265" i="1"/>
  <c r="D265" i="1"/>
  <c r="E265" i="1"/>
  <c r="F265" i="1"/>
  <c r="C266" i="1"/>
  <c r="D266" i="1"/>
  <c r="E266" i="1"/>
  <c r="F266" i="1"/>
  <c r="C267" i="1"/>
  <c r="D267" i="1"/>
  <c r="E267" i="1"/>
  <c r="F267" i="1"/>
  <c r="C268" i="1"/>
  <c r="D268" i="1"/>
  <c r="E268" i="1"/>
  <c r="F268" i="1"/>
  <c r="C269" i="1"/>
  <c r="D269" i="1"/>
  <c r="E269" i="1"/>
  <c r="F269" i="1"/>
  <c r="C270" i="1"/>
  <c r="D270" i="1"/>
  <c r="E270" i="1"/>
  <c r="F270" i="1"/>
  <c r="C271" i="1"/>
  <c r="D271" i="1"/>
  <c r="E271" i="1"/>
  <c r="F271" i="1"/>
  <c r="C272" i="1"/>
  <c r="D272" i="1"/>
  <c r="E272" i="1"/>
  <c r="F272" i="1"/>
  <c r="C273" i="1"/>
  <c r="D273" i="1"/>
  <c r="E273" i="1"/>
  <c r="F273" i="1"/>
  <c r="C274" i="1"/>
  <c r="D274" i="1"/>
  <c r="E274" i="1"/>
  <c r="F274" i="1"/>
  <c r="C275" i="1"/>
  <c r="D275" i="1"/>
  <c r="E275" i="1"/>
  <c r="F275" i="1"/>
  <c r="C276" i="1"/>
  <c r="D276" i="1"/>
  <c r="E276" i="1"/>
  <c r="F276" i="1"/>
  <c r="C277" i="1"/>
  <c r="D277" i="1"/>
  <c r="E277" i="1"/>
  <c r="F277" i="1"/>
  <c r="C278" i="1"/>
  <c r="D278" i="1"/>
  <c r="E278" i="1"/>
  <c r="F278" i="1"/>
  <c r="C279" i="1"/>
  <c r="D279" i="1"/>
  <c r="E279" i="1"/>
  <c r="F279" i="1"/>
  <c r="C280" i="1"/>
  <c r="D280" i="1"/>
  <c r="E280" i="1"/>
  <c r="F280" i="1"/>
  <c r="C281" i="1"/>
  <c r="D281" i="1"/>
  <c r="E281" i="1"/>
  <c r="F281" i="1"/>
  <c r="C282" i="1"/>
  <c r="D282" i="1"/>
  <c r="E282" i="1"/>
  <c r="F282" i="1"/>
  <c r="C283" i="1"/>
  <c r="D283" i="1"/>
  <c r="E283" i="1"/>
  <c r="F283" i="1"/>
  <c r="C284" i="1"/>
  <c r="D284" i="1"/>
  <c r="E284" i="1"/>
  <c r="F284" i="1"/>
  <c r="C285" i="1"/>
  <c r="D285" i="1"/>
  <c r="E285" i="1"/>
  <c r="F285" i="1"/>
  <c r="C286" i="1"/>
  <c r="D286" i="1"/>
  <c r="E286" i="1"/>
  <c r="F286" i="1"/>
  <c r="C287" i="1"/>
  <c r="D287" i="1"/>
  <c r="E287" i="1"/>
  <c r="F287" i="1"/>
  <c r="C288" i="1"/>
  <c r="D288" i="1"/>
  <c r="E288" i="1"/>
  <c r="F288" i="1"/>
  <c r="C289" i="1"/>
  <c r="D289" i="1"/>
  <c r="E289" i="1"/>
  <c r="F289" i="1"/>
  <c r="C290" i="1"/>
  <c r="D290" i="1"/>
  <c r="E290" i="1"/>
  <c r="F290" i="1"/>
  <c r="C291" i="1"/>
  <c r="D291" i="1"/>
  <c r="E291" i="1"/>
  <c r="F291" i="1"/>
  <c r="C292" i="1"/>
  <c r="D292" i="1"/>
  <c r="E292" i="1"/>
  <c r="F292" i="1"/>
  <c r="C293" i="1"/>
  <c r="D293" i="1"/>
  <c r="E293" i="1"/>
  <c r="F293" i="1"/>
  <c r="C294" i="1"/>
  <c r="D294" i="1"/>
  <c r="E294" i="1"/>
  <c r="F294" i="1"/>
  <c r="C295" i="1"/>
  <c r="D295" i="1"/>
  <c r="E295" i="1"/>
  <c r="F295" i="1"/>
  <c r="C296" i="1"/>
  <c r="D296" i="1"/>
  <c r="E296" i="1"/>
  <c r="F296" i="1"/>
  <c r="C297" i="1"/>
  <c r="D297" i="1"/>
  <c r="E297" i="1"/>
  <c r="F297" i="1"/>
  <c r="C298" i="1"/>
  <c r="D298" i="1"/>
  <c r="E298" i="1"/>
  <c r="F298" i="1"/>
  <c r="C299" i="1"/>
  <c r="D299" i="1"/>
  <c r="E299" i="1"/>
  <c r="F299" i="1"/>
  <c r="C300" i="1"/>
  <c r="D300" i="1"/>
  <c r="E300" i="1"/>
  <c r="F300" i="1"/>
  <c r="C301" i="1"/>
  <c r="D301" i="1"/>
  <c r="E301" i="1"/>
  <c r="F301" i="1"/>
  <c r="C302" i="1"/>
  <c r="D302" i="1"/>
  <c r="E302" i="1"/>
  <c r="F302" i="1"/>
  <c r="C303" i="1"/>
  <c r="D303" i="1"/>
  <c r="E303" i="1"/>
  <c r="F303" i="1"/>
  <c r="C304" i="1"/>
  <c r="D304" i="1"/>
  <c r="E304" i="1"/>
  <c r="F304" i="1"/>
  <c r="C305" i="1"/>
  <c r="D305" i="1"/>
  <c r="E305" i="1"/>
  <c r="F305" i="1"/>
  <c r="C306" i="1"/>
  <c r="D306" i="1"/>
  <c r="E306" i="1"/>
  <c r="F306" i="1"/>
  <c r="C307" i="1"/>
  <c r="D307" i="1"/>
  <c r="E307" i="1"/>
  <c r="F307" i="1"/>
  <c r="C308" i="1"/>
  <c r="D308" i="1"/>
  <c r="E308" i="1"/>
  <c r="F308" i="1"/>
  <c r="C309" i="1"/>
  <c r="D309" i="1"/>
  <c r="E309" i="1"/>
  <c r="F309" i="1"/>
  <c r="C310" i="1"/>
  <c r="D310" i="1"/>
  <c r="E310" i="1"/>
  <c r="F310" i="1"/>
  <c r="C311" i="1"/>
  <c r="D311" i="1"/>
  <c r="E311" i="1"/>
  <c r="F311" i="1"/>
  <c r="C312" i="1"/>
  <c r="D312" i="1"/>
  <c r="E312" i="1"/>
  <c r="F312" i="1"/>
  <c r="C313" i="1"/>
  <c r="D313" i="1"/>
  <c r="E313" i="1"/>
  <c r="F313" i="1"/>
  <c r="C314" i="1"/>
  <c r="D314" i="1"/>
  <c r="E314" i="1"/>
  <c r="F314" i="1"/>
  <c r="C315" i="1"/>
  <c r="D315" i="1"/>
  <c r="E315" i="1"/>
  <c r="F315" i="1"/>
  <c r="C316" i="1"/>
  <c r="D316" i="1"/>
  <c r="E316" i="1"/>
  <c r="F316" i="1"/>
  <c r="C317" i="1"/>
  <c r="D317" i="1"/>
  <c r="E317" i="1"/>
  <c r="F317" i="1"/>
  <c r="C318" i="1"/>
  <c r="D318" i="1"/>
  <c r="E318" i="1"/>
  <c r="F318" i="1"/>
  <c r="C319" i="1"/>
  <c r="D319" i="1"/>
  <c r="E319" i="1"/>
  <c r="F319" i="1"/>
  <c r="C320" i="1"/>
  <c r="D320" i="1"/>
  <c r="E320" i="1"/>
  <c r="F320" i="1"/>
  <c r="C321" i="1"/>
  <c r="D321" i="1"/>
  <c r="E321" i="1"/>
  <c r="F321" i="1"/>
  <c r="C322" i="1"/>
  <c r="D322" i="1"/>
  <c r="E322" i="1"/>
  <c r="F322" i="1"/>
  <c r="C323" i="1"/>
  <c r="D323" i="1"/>
  <c r="E323" i="1"/>
  <c r="F323" i="1"/>
  <c r="C324" i="1"/>
  <c r="D324" i="1"/>
  <c r="E324" i="1"/>
  <c r="F324" i="1"/>
  <c r="C325" i="1"/>
  <c r="D325" i="1"/>
  <c r="E325" i="1"/>
  <c r="F325" i="1"/>
  <c r="C326" i="1"/>
  <c r="D326" i="1"/>
  <c r="E326" i="1"/>
  <c r="F326" i="1"/>
  <c r="C327" i="1"/>
  <c r="D327" i="1"/>
  <c r="E327" i="1"/>
  <c r="F327" i="1"/>
  <c r="C328" i="1"/>
  <c r="D328" i="1"/>
  <c r="E328" i="1"/>
  <c r="F328" i="1"/>
  <c r="C329" i="1"/>
  <c r="D329" i="1"/>
  <c r="E329" i="1"/>
  <c r="F329" i="1"/>
  <c r="C330" i="1"/>
  <c r="D330" i="1"/>
  <c r="E330" i="1"/>
  <c r="F330" i="1"/>
  <c r="C331" i="1"/>
  <c r="D331" i="1"/>
  <c r="E331" i="1"/>
  <c r="F331" i="1"/>
  <c r="C332" i="1"/>
  <c r="D332" i="1"/>
  <c r="E332" i="1"/>
  <c r="F332" i="1"/>
  <c r="C333" i="1"/>
  <c r="D333" i="1"/>
  <c r="E333" i="1"/>
  <c r="F333" i="1"/>
  <c r="C334" i="1"/>
  <c r="D334" i="1"/>
  <c r="E334" i="1"/>
  <c r="F334" i="1"/>
  <c r="C335" i="1"/>
  <c r="D335" i="1"/>
  <c r="E335" i="1"/>
  <c r="F335" i="1"/>
  <c r="C336" i="1"/>
  <c r="D336" i="1"/>
  <c r="E336" i="1"/>
  <c r="F336" i="1"/>
  <c r="C337" i="1"/>
  <c r="D337" i="1"/>
  <c r="E337" i="1"/>
  <c r="F337" i="1"/>
  <c r="C338" i="1"/>
  <c r="D338" i="1"/>
  <c r="E338" i="1"/>
  <c r="F338" i="1"/>
  <c r="C339" i="1"/>
  <c r="D339" i="1"/>
  <c r="E339" i="1"/>
  <c r="F339" i="1"/>
  <c r="C340" i="1"/>
  <c r="D340" i="1"/>
  <c r="E340" i="1"/>
  <c r="F340" i="1"/>
  <c r="C341" i="1"/>
  <c r="D341" i="1"/>
  <c r="E341" i="1"/>
  <c r="F341" i="1"/>
  <c r="C342" i="1"/>
  <c r="D342" i="1"/>
  <c r="E342" i="1"/>
  <c r="F342" i="1"/>
  <c r="C343" i="1"/>
  <c r="D343" i="1"/>
  <c r="E343" i="1"/>
  <c r="F343" i="1"/>
  <c r="C344" i="1"/>
  <c r="D344" i="1"/>
  <c r="E344" i="1"/>
  <c r="F344" i="1"/>
  <c r="C345" i="1"/>
  <c r="D345" i="1"/>
  <c r="E345" i="1"/>
  <c r="F345" i="1"/>
  <c r="C346" i="1"/>
  <c r="D346" i="1"/>
  <c r="E346" i="1"/>
  <c r="F346" i="1"/>
  <c r="C347" i="1"/>
  <c r="D347" i="1"/>
  <c r="E347" i="1"/>
  <c r="F347" i="1"/>
  <c r="C348" i="1"/>
  <c r="D348" i="1"/>
  <c r="E348" i="1"/>
  <c r="F348" i="1"/>
  <c r="C349" i="1"/>
  <c r="D349" i="1"/>
  <c r="E349" i="1"/>
  <c r="F349" i="1"/>
  <c r="C350" i="1"/>
  <c r="D350" i="1"/>
  <c r="E350" i="1"/>
  <c r="F350" i="1"/>
  <c r="C351" i="1"/>
  <c r="D351" i="1"/>
  <c r="E351" i="1"/>
  <c r="F351" i="1"/>
  <c r="C352" i="1"/>
  <c r="D352" i="1"/>
  <c r="E352" i="1"/>
  <c r="F352" i="1"/>
  <c r="C353" i="1"/>
  <c r="D353" i="1"/>
  <c r="E353" i="1"/>
  <c r="F353" i="1"/>
  <c r="C354" i="1"/>
  <c r="D354" i="1"/>
  <c r="E354" i="1"/>
  <c r="F354" i="1"/>
  <c r="C355" i="1"/>
  <c r="D355" i="1"/>
  <c r="E355" i="1"/>
  <c r="F355" i="1"/>
  <c r="C356" i="1"/>
  <c r="D356" i="1"/>
  <c r="E356" i="1"/>
  <c r="F356" i="1"/>
  <c r="C357" i="1"/>
  <c r="D357" i="1"/>
  <c r="E357" i="1"/>
  <c r="F357" i="1"/>
  <c r="C358" i="1"/>
  <c r="D358" i="1"/>
  <c r="E358" i="1"/>
  <c r="F358" i="1"/>
  <c r="C359" i="1"/>
  <c r="D359" i="1"/>
  <c r="E359" i="1"/>
  <c r="F359" i="1"/>
  <c r="C360" i="1"/>
  <c r="D360" i="1"/>
  <c r="E360" i="1"/>
  <c r="F360" i="1"/>
  <c r="C361" i="1"/>
  <c r="D361" i="1"/>
  <c r="E361" i="1"/>
  <c r="F361" i="1"/>
  <c r="C362" i="1"/>
  <c r="D362" i="1"/>
  <c r="E362" i="1"/>
  <c r="F362" i="1"/>
  <c r="C363" i="1"/>
  <c r="D363" i="1"/>
  <c r="E363" i="1"/>
  <c r="F363" i="1"/>
  <c r="C364" i="1"/>
  <c r="D364" i="1"/>
  <c r="E364" i="1"/>
  <c r="F364" i="1"/>
  <c r="C365" i="1"/>
  <c r="D365" i="1"/>
  <c r="E365" i="1"/>
  <c r="F365" i="1"/>
  <c r="C366" i="1"/>
  <c r="D366" i="1"/>
  <c r="E366" i="1"/>
  <c r="F366" i="1"/>
  <c r="C367" i="1"/>
  <c r="D367" i="1"/>
  <c r="E367" i="1"/>
  <c r="F367" i="1"/>
  <c r="C368" i="1"/>
  <c r="D368" i="1"/>
  <c r="E368" i="1"/>
  <c r="F368" i="1"/>
  <c r="C369" i="1"/>
  <c r="D369" i="1"/>
  <c r="E369" i="1"/>
  <c r="F369" i="1"/>
  <c r="C370" i="1"/>
  <c r="D370" i="1"/>
  <c r="E370" i="1"/>
  <c r="F370" i="1"/>
  <c r="C371" i="1"/>
  <c r="D371" i="1"/>
  <c r="E371" i="1"/>
  <c r="F371" i="1"/>
  <c r="C372" i="1"/>
  <c r="D372" i="1"/>
  <c r="E372" i="1"/>
  <c r="F372" i="1"/>
  <c r="C373" i="1"/>
  <c r="D373" i="1"/>
  <c r="E373" i="1"/>
  <c r="F373" i="1"/>
  <c r="C374" i="1"/>
  <c r="D374" i="1"/>
  <c r="E374" i="1"/>
  <c r="F374" i="1"/>
  <c r="C375" i="1"/>
  <c r="D375" i="1"/>
  <c r="E375" i="1"/>
  <c r="F375" i="1"/>
  <c r="C376" i="1"/>
  <c r="D376" i="1"/>
  <c r="E376" i="1"/>
  <c r="F376" i="1"/>
  <c r="C377" i="1"/>
  <c r="D377" i="1"/>
  <c r="E377" i="1"/>
  <c r="F377" i="1"/>
  <c r="C378" i="1"/>
  <c r="D378" i="1"/>
  <c r="E378" i="1"/>
  <c r="F378" i="1"/>
  <c r="C379" i="1"/>
  <c r="D379" i="1"/>
  <c r="E379" i="1"/>
  <c r="F379" i="1"/>
  <c r="C380" i="1"/>
  <c r="D380" i="1"/>
  <c r="E380" i="1"/>
  <c r="F380" i="1"/>
  <c r="C381" i="1"/>
  <c r="D381" i="1"/>
  <c r="E381" i="1"/>
  <c r="F381" i="1"/>
  <c r="C382" i="1"/>
  <c r="D382" i="1"/>
  <c r="E382" i="1"/>
  <c r="F382" i="1"/>
  <c r="C383" i="1"/>
  <c r="D383" i="1"/>
  <c r="E383" i="1"/>
  <c r="F383" i="1"/>
  <c r="C384" i="1"/>
  <c r="D384" i="1"/>
  <c r="E384" i="1"/>
  <c r="F384" i="1"/>
  <c r="C385" i="1"/>
  <c r="D385" i="1"/>
  <c r="E385" i="1"/>
  <c r="F385" i="1"/>
  <c r="C386" i="1"/>
  <c r="D386" i="1"/>
  <c r="E386" i="1"/>
  <c r="F386" i="1"/>
  <c r="C387" i="1"/>
  <c r="D387" i="1"/>
  <c r="E387" i="1"/>
  <c r="F387" i="1"/>
  <c r="C388" i="1"/>
  <c r="D388" i="1"/>
  <c r="E388" i="1"/>
  <c r="F388" i="1"/>
  <c r="C389" i="1"/>
  <c r="D389" i="1"/>
  <c r="E389" i="1"/>
  <c r="F389" i="1"/>
  <c r="C390" i="1"/>
  <c r="D390" i="1"/>
  <c r="E390" i="1"/>
  <c r="F390" i="1"/>
  <c r="C391" i="1"/>
  <c r="D391" i="1"/>
  <c r="E391" i="1"/>
  <c r="F391" i="1"/>
  <c r="C392" i="1"/>
  <c r="D392" i="1"/>
  <c r="E392" i="1"/>
  <c r="F392" i="1"/>
  <c r="C393" i="1"/>
  <c r="D393" i="1"/>
  <c r="E393" i="1"/>
  <c r="F393" i="1"/>
  <c r="C394" i="1"/>
  <c r="D394" i="1"/>
  <c r="E394" i="1"/>
  <c r="F394" i="1"/>
  <c r="C395" i="1"/>
  <c r="D395" i="1"/>
  <c r="E395" i="1"/>
  <c r="F395" i="1"/>
  <c r="C396" i="1"/>
  <c r="D396" i="1"/>
  <c r="E396" i="1"/>
  <c r="F396" i="1"/>
  <c r="C397" i="1"/>
  <c r="D397" i="1"/>
  <c r="E397" i="1"/>
  <c r="F397" i="1"/>
  <c r="C398" i="1"/>
  <c r="D398" i="1"/>
  <c r="E398" i="1"/>
  <c r="F398" i="1"/>
  <c r="C399" i="1"/>
  <c r="D399" i="1"/>
  <c r="E399" i="1"/>
  <c r="F399" i="1"/>
  <c r="C400" i="1"/>
  <c r="D400" i="1"/>
  <c r="E400" i="1"/>
  <c r="F400" i="1"/>
  <c r="C401" i="1"/>
  <c r="D401" i="1"/>
  <c r="E401" i="1"/>
  <c r="F401" i="1"/>
  <c r="C402" i="1"/>
  <c r="D402" i="1"/>
  <c r="E402" i="1"/>
  <c r="F402" i="1"/>
  <c r="C403" i="1"/>
  <c r="D403" i="1"/>
  <c r="E403" i="1"/>
  <c r="F403" i="1"/>
  <c r="C404" i="1"/>
  <c r="D404" i="1"/>
  <c r="E404" i="1"/>
  <c r="F404" i="1"/>
  <c r="C405" i="1"/>
  <c r="D405" i="1"/>
  <c r="E405" i="1"/>
  <c r="F405" i="1"/>
  <c r="C406" i="1"/>
  <c r="D406" i="1"/>
  <c r="E406" i="1"/>
  <c r="F406" i="1"/>
  <c r="C407" i="1"/>
  <c r="D407" i="1"/>
  <c r="E407" i="1"/>
  <c r="F407" i="1"/>
  <c r="C408" i="1"/>
  <c r="D408" i="1"/>
  <c r="E408" i="1"/>
  <c r="F408" i="1"/>
  <c r="C409" i="1"/>
  <c r="D409" i="1"/>
  <c r="E409" i="1"/>
  <c r="F409" i="1"/>
  <c r="C410" i="1"/>
  <c r="D410" i="1"/>
  <c r="E410" i="1"/>
  <c r="F410" i="1"/>
  <c r="C411" i="1"/>
  <c r="D411" i="1"/>
  <c r="E411" i="1"/>
  <c r="F411" i="1"/>
  <c r="C412" i="1"/>
  <c r="D412" i="1"/>
  <c r="E412" i="1"/>
  <c r="F412" i="1"/>
  <c r="C413" i="1"/>
  <c r="D413" i="1"/>
  <c r="E413" i="1"/>
  <c r="F413" i="1"/>
  <c r="C414" i="1"/>
  <c r="D414" i="1"/>
  <c r="E414" i="1"/>
  <c r="F414" i="1"/>
  <c r="C415" i="1"/>
  <c r="D415" i="1"/>
  <c r="E415" i="1"/>
  <c r="F415" i="1"/>
  <c r="C416" i="1"/>
  <c r="D416" i="1"/>
  <c r="E416" i="1"/>
  <c r="F416" i="1"/>
  <c r="C417" i="1"/>
  <c r="D417" i="1"/>
  <c r="E417" i="1"/>
  <c r="F417" i="1"/>
  <c r="C418" i="1"/>
  <c r="D418" i="1"/>
  <c r="E418" i="1"/>
  <c r="F418" i="1"/>
  <c r="C419" i="1"/>
  <c r="D419" i="1"/>
  <c r="E419" i="1"/>
  <c r="F419" i="1"/>
  <c r="C420" i="1"/>
  <c r="D420" i="1"/>
  <c r="E420" i="1"/>
  <c r="F420" i="1"/>
  <c r="C421" i="1"/>
  <c r="D421" i="1"/>
  <c r="E421" i="1"/>
  <c r="F421" i="1"/>
  <c r="C422" i="1"/>
  <c r="D422" i="1"/>
  <c r="E422" i="1"/>
  <c r="F422" i="1"/>
  <c r="C423" i="1"/>
  <c r="D423" i="1"/>
  <c r="E423" i="1"/>
  <c r="F423" i="1"/>
  <c r="C424" i="1"/>
  <c r="D424" i="1"/>
  <c r="E424" i="1"/>
  <c r="F424" i="1"/>
  <c r="C425" i="1"/>
  <c r="D425" i="1"/>
  <c r="E425" i="1"/>
  <c r="F425" i="1"/>
  <c r="C426" i="1"/>
  <c r="D426" i="1"/>
  <c r="E426" i="1"/>
  <c r="F426" i="1"/>
  <c r="C427" i="1"/>
  <c r="D427" i="1"/>
  <c r="E427" i="1"/>
  <c r="F427" i="1"/>
  <c r="C428" i="1"/>
  <c r="D428" i="1"/>
  <c r="E428" i="1"/>
  <c r="F428" i="1"/>
  <c r="C429" i="1"/>
  <c r="D429" i="1"/>
  <c r="E429" i="1"/>
  <c r="F429" i="1"/>
  <c r="C430" i="1"/>
  <c r="D430" i="1"/>
  <c r="E430" i="1"/>
  <c r="F430" i="1"/>
  <c r="C431" i="1"/>
  <c r="D431" i="1"/>
  <c r="E431" i="1"/>
  <c r="F431" i="1"/>
  <c r="C432" i="1"/>
  <c r="D432" i="1"/>
  <c r="E432" i="1"/>
  <c r="F432" i="1"/>
  <c r="C433" i="1"/>
  <c r="D433" i="1"/>
  <c r="E433" i="1"/>
  <c r="F433" i="1"/>
  <c r="C434" i="1"/>
  <c r="D434" i="1"/>
  <c r="E434" i="1"/>
  <c r="F434" i="1"/>
  <c r="C435" i="1"/>
  <c r="D435" i="1"/>
  <c r="E435" i="1"/>
  <c r="F435" i="1"/>
  <c r="C436" i="1"/>
  <c r="D436" i="1"/>
  <c r="E436" i="1"/>
  <c r="F436" i="1"/>
  <c r="C437" i="1"/>
  <c r="D437" i="1"/>
  <c r="E437" i="1"/>
  <c r="F437" i="1"/>
  <c r="C438" i="1"/>
  <c r="D438" i="1"/>
  <c r="E438" i="1"/>
  <c r="F438" i="1"/>
  <c r="C439" i="1"/>
  <c r="D439" i="1"/>
  <c r="E439" i="1"/>
  <c r="F439" i="1"/>
  <c r="C440" i="1"/>
  <c r="D440" i="1"/>
  <c r="E440" i="1"/>
  <c r="F440" i="1"/>
  <c r="C441" i="1"/>
  <c r="D441" i="1"/>
  <c r="E441" i="1"/>
  <c r="F441" i="1"/>
  <c r="C442" i="1"/>
  <c r="D442" i="1"/>
  <c r="E442" i="1"/>
  <c r="F442" i="1"/>
  <c r="C443" i="1"/>
  <c r="D443" i="1"/>
  <c r="E443" i="1"/>
  <c r="F443" i="1"/>
  <c r="C444" i="1"/>
  <c r="D444" i="1"/>
  <c r="E444" i="1"/>
  <c r="F444" i="1"/>
  <c r="C445" i="1"/>
  <c r="D445" i="1"/>
  <c r="E445" i="1"/>
  <c r="F445" i="1"/>
  <c r="C446" i="1"/>
  <c r="D446" i="1"/>
  <c r="E446" i="1"/>
  <c r="F446" i="1"/>
  <c r="C447" i="1"/>
  <c r="D447" i="1"/>
  <c r="E447" i="1"/>
  <c r="F447" i="1"/>
  <c r="C448" i="1"/>
  <c r="D448" i="1"/>
  <c r="E448" i="1"/>
  <c r="F448" i="1"/>
  <c r="C449" i="1"/>
  <c r="D449" i="1"/>
  <c r="E449" i="1"/>
  <c r="F449" i="1"/>
  <c r="C450" i="1"/>
  <c r="D450" i="1"/>
  <c r="E450" i="1"/>
  <c r="F450" i="1"/>
  <c r="C451" i="1"/>
  <c r="D451" i="1"/>
  <c r="E451" i="1"/>
  <c r="F451" i="1"/>
  <c r="C452" i="1"/>
  <c r="D452" i="1"/>
  <c r="E452" i="1"/>
  <c r="F452" i="1"/>
  <c r="C453" i="1"/>
  <c r="D453" i="1"/>
  <c r="E453" i="1"/>
  <c r="F453" i="1"/>
  <c r="C454" i="1"/>
  <c r="D454" i="1"/>
  <c r="E454" i="1"/>
  <c r="F454" i="1"/>
  <c r="C455" i="1"/>
  <c r="D455" i="1"/>
  <c r="E455" i="1"/>
  <c r="F455" i="1"/>
  <c r="C456" i="1"/>
  <c r="D456" i="1"/>
  <c r="E456" i="1"/>
  <c r="F456" i="1"/>
  <c r="C457" i="1"/>
  <c r="D457" i="1"/>
  <c r="E457" i="1"/>
  <c r="F457" i="1"/>
  <c r="C458" i="1"/>
  <c r="D458" i="1"/>
  <c r="E458" i="1"/>
  <c r="F458" i="1"/>
  <c r="C459" i="1"/>
  <c r="D459" i="1"/>
  <c r="E459" i="1"/>
  <c r="F459" i="1"/>
  <c r="C460" i="1"/>
  <c r="D460" i="1"/>
  <c r="E460" i="1"/>
  <c r="F460" i="1"/>
  <c r="C461" i="1"/>
  <c r="D461" i="1"/>
  <c r="E461" i="1"/>
  <c r="F461" i="1"/>
  <c r="C462" i="1"/>
  <c r="D462" i="1"/>
  <c r="E462" i="1"/>
  <c r="F462" i="1"/>
  <c r="C463" i="1"/>
  <c r="D463" i="1"/>
  <c r="E463" i="1"/>
  <c r="F463" i="1"/>
  <c r="C464" i="1"/>
  <c r="D464" i="1"/>
  <c r="E464" i="1"/>
  <c r="F464" i="1"/>
  <c r="C465" i="1"/>
  <c r="D465" i="1"/>
  <c r="E465" i="1"/>
  <c r="F465" i="1"/>
  <c r="C466" i="1"/>
  <c r="D466" i="1"/>
  <c r="E466" i="1"/>
  <c r="F466" i="1"/>
  <c r="C467" i="1"/>
  <c r="D467" i="1"/>
  <c r="E467" i="1"/>
  <c r="F467" i="1"/>
  <c r="C468" i="1"/>
  <c r="D468" i="1"/>
  <c r="E468" i="1"/>
  <c r="F468" i="1"/>
  <c r="C469" i="1"/>
  <c r="D469" i="1"/>
  <c r="E469" i="1"/>
  <c r="F469" i="1"/>
  <c r="C470" i="1"/>
  <c r="D470" i="1"/>
  <c r="E470" i="1"/>
  <c r="F470" i="1"/>
  <c r="C471" i="1"/>
  <c r="D471" i="1"/>
  <c r="E471" i="1"/>
  <c r="F471" i="1"/>
  <c r="C472" i="1"/>
  <c r="D472" i="1"/>
  <c r="E472" i="1"/>
  <c r="F472" i="1"/>
  <c r="C473" i="1"/>
  <c r="D473" i="1"/>
  <c r="E473" i="1"/>
  <c r="F473" i="1"/>
  <c r="C474" i="1"/>
  <c r="D474" i="1"/>
  <c r="E474" i="1"/>
  <c r="F474" i="1"/>
  <c r="C475" i="1"/>
  <c r="D475" i="1"/>
  <c r="E475" i="1"/>
  <c r="F475" i="1"/>
  <c r="C476" i="1"/>
  <c r="D476" i="1"/>
  <c r="E476" i="1"/>
  <c r="F476" i="1"/>
  <c r="C477" i="1"/>
  <c r="D477" i="1"/>
  <c r="E477" i="1"/>
  <c r="F477" i="1"/>
  <c r="C478" i="1"/>
  <c r="D478" i="1"/>
  <c r="E478" i="1"/>
  <c r="F478" i="1"/>
  <c r="C479" i="1"/>
  <c r="D479" i="1"/>
  <c r="E479" i="1"/>
  <c r="F479" i="1"/>
  <c r="C480" i="1"/>
  <c r="D480" i="1"/>
  <c r="E480" i="1"/>
  <c r="F480" i="1"/>
  <c r="C481" i="1"/>
  <c r="D481" i="1"/>
  <c r="E481" i="1"/>
  <c r="F481" i="1"/>
  <c r="C482" i="1"/>
  <c r="D482" i="1"/>
  <c r="E482" i="1"/>
  <c r="F482" i="1"/>
  <c r="C483" i="1"/>
  <c r="D483" i="1"/>
  <c r="E483" i="1"/>
  <c r="F483" i="1"/>
  <c r="C484" i="1"/>
  <c r="D484" i="1"/>
  <c r="E484" i="1"/>
  <c r="F484" i="1"/>
  <c r="C485" i="1"/>
  <c r="D485" i="1"/>
  <c r="E485" i="1"/>
  <c r="F485" i="1"/>
  <c r="C486" i="1"/>
  <c r="D486" i="1"/>
  <c r="E486" i="1"/>
  <c r="F486" i="1"/>
  <c r="C487" i="1"/>
  <c r="D487" i="1"/>
  <c r="E487" i="1"/>
  <c r="F487" i="1"/>
  <c r="C488" i="1"/>
  <c r="D488" i="1"/>
  <c r="E488" i="1"/>
  <c r="F488" i="1"/>
  <c r="C489" i="1"/>
  <c r="D489" i="1"/>
  <c r="E489" i="1"/>
  <c r="F489" i="1"/>
  <c r="C490" i="1"/>
  <c r="D490" i="1"/>
  <c r="E490" i="1"/>
  <c r="F490" i="1"/>
  <c r="C491" i="1"/>
  <c r="D491" i="1"/>
  <c r="E491" i="1"/>
  <c r="F491" i="1"/>
  <c r="C492" i="1"/>
  <c r="D492" i="1"/>
  <c r="E492" i="1"/>
  <c r="F492" i="1"/>
  <c r="C493" i="1"/>
  <c r="D493" i="1"/>
  <c r="E493" i="1"/>
  <c r="F493" i="1"/>
  <c r="C494" i="1"/>
  <c r="D494" i="1"/>
  <c r="E494" i="1"/>
  <c r="F494" i="1"/>
  <c r="C495" i="1"/>
  <c r="D495" i="1"/>
  <c r="E495" i="1"/>
  <c r="F495" i="1"/>
  <c r="C496" i="1"/>
  <c r="D496" i="1"/>
  <c r="E496" i="1"/>
  <c r="F496" i="1"/>
  <c r="C497" i="1"/>
  <c r="D497" i="1"/>
  <c r="E497" i="1"/>
  <c r="F497" i="1"/>
  <c r="C498" i="1"/>
  <c r="D498" i="1"/>
  <c r="E498" i="1"/>
  <c r="F498" i="1"/>
  <c r="C499" i="1"/>
  <c r="D499" i="1"/>
  <c r="E499" i="1"/>
  <c r="F499" i="1"/>
  <c r="C500" i="1"/>
  <c r="D500" i="1"/>
  <c r="E500" i="1"/>
  <c r="F500" i="1"/>
  <c r="C501" i="1"/>
  <c r="D501" i="1"/>
  <c r="E501" i="1"/>
  <c r="F501" i="1"/>
  <c r="C502" i="1"/>
  <c r="D502" i="1"/>
  <c r="E502" i="1"/>
  <c r="F502" i="1"/>
  <c r="C503" i="1"/>
  <c r="D503" i="1"/>
  <c r="E503" i="1"/>
  <c r="F503" i="1"/>
  <c r="C504" i="1"/>
  <c r="D504" i="1"/>
  <c r="E504" i="1"/>
  <c r="F504" i="1"/>
  <c r="C505" i="1"/>
  <c r="D505" i="1"/>
  <c r="E505" i="1"/>
  <c r="F505" i="1"/>
  <c r="C506" i="1"/>
  <c r="D506" i="1"/>
  <c r="E506" i="1"/>
  <c r="F506" i="1"/>
  <c r="C507" i="1"/>
  <c r="D507" i="1"/>
  <c r="E507" i="1"/>
  <c r="F507" i="1"/>
  <c r="C508" i="1"/>
  <c r="D508" i="1"/>
  <c r="E508" i="1"/>
  <c r="F508" i="1"/>
  <c r="C509" i="1"/>
  <c r="D509" i="1"/>
  <c r="E509" i="1"/>
  <c r="F509" i="1"/>
  <c r="C510" i="1"/>
  <c r="D510" i="1"/>
  <c r="E510" i="1"/>
  <c r="F510" i="1"/>
  <c r="C511" i="1"/>
  <c r="D511" i="1"/>
  <c r="E511" i="1"/>
  <c r="F511" i="1"/>
  <c r="C512" i="1"/>
  <c r="D512" i="1"/>
  <c r="E512" i="1"/>
  <c r="F512" i="1"/>
  <c r="C513" i="1"/>
  <c r="D513" i="1"/>
  <c r="E513" i="1"/>
  <c r="F513" i="1"/>
  <c r="C514" i="1"/>
  <c r="D514" i="1"/>
  <c r="E514" i="1"/>
  <c r="F514" i="1"/>
  <c r="C515" i="1"/>
  <c r="D515" i="1"/>
  <c r="E515" i="1"/>
  <c r="F515" i="1"/>
  <c r="C516" i="1"/>
  <c r="D516" i="1"/>
  <c r="E516" i="1"/>
  <c r="F516" i="1"/>
  <c r="C517" i="1"/>
  <c r="D517" i="1"/>
  <c r="E517" i="1"/>
  <c r="F517" i="1"/>
  <c r="C518" i="1"/>
  <c r="D518" i="1"/>
  <c r="E518" i="1"/>
  <c r="F518" i="1"/>
  <c r="C519" i="1"/>
  <c r="D519" i="1"/>
  <c r="E519" i="1"/>
  <c r="F519" i="1"/>
  <c r="C520" i="1"/>
  <c r="D520" i="1"/>
  <c r="E520" i="1"/>
  <c r="F520" i="1"/>
  <c r="C521" i="1"/>
  <c r="D521" i="1"/>
  <c r="E521" i="1"/>
  <c r="F521" i="1"/>
  <c r="C522" i="1"/>
  <c r="D522" i="1"/>
  <c r="E522" i="1"/>
  <c r="F522" i="1"/>
  <c r="C523" i="1"/>
  <c r="D523" i="1"/>
  <c r="E523" i="1"/>
  <c r="F523" i="1"/>
  <c r="C524" i="1"/>
  <c r="D524" i="1"/>
  <c r="E524" i="1"/>
  <c r="F524" i="1"/>
  <c r="C525" i="1"/>
  <c r="D525" i="1"/>
  <c r="E525" i="1"/>
  <c r="F525" i="1"/>
  <c r="C526" i="1"/>
  <c r="D526" i="1"/>
  <c r="E526" i="1"/>
  <c r="F526" i="1"/>
  <c r="C527" i="1"/>
  <c r="D527" i="1"/>
  <c r="E527" i="1"/>
  <c r="F527" i="1"/>
  <c r="C528" i="1"/>
  <c r="D528" i="1"/>
  <c r="E528" i="1"/>
  <c r="F528" i="1"/>
  <c r="C529" i="1"/>
  <c r="D529" i="1"/>
  <c r="E529" i="1"/>
  <c r="F529" i="1"/>
  <c r="C530" i="1"/>
  <c r="D530" i="1"/>
  <c r="E530" i="1"/>
  <c r="F530" i="1"/>
  <c r="C531" i="1"/>
  <c r="D531" i="1"/>
  <c r="E531" i="1"/>
  <c r="F531" i="1"/>
  <c r="C532" i="1"/>
  <c r="D532" i="1"/>
  <c r="E532" i="1"/>
  <c r="F532" i="1"/>
  <c r="C533" i="1"/>
  <c r="D533" i="1"/>
  <c r="E533" i="1"/>
  <c r="F533" i="1"/>
  <c r="C534" i="1"/>
  <c r="D534" i="1"/>
  <c r="E534" i="1"/>
  <c r="F534" i="1"/>
  <c r="C535" i="1"/>
  <c r="D535" i="1"/>
  <c r="E535" i="1"/>
  <c r="F535" i="1"/>
  <c r="C536" i="1"/>
  <c r="D536" i="1"/>
  <c r="E536" i="1"/>
  <c r="F536" i="1"/>
  <c r="C537" i="1"/>
  <c r="D537" i="1"/>
  <c r="E537" i="1"/>
  <c r="F537" i="1"/>
  <c r="C538" i="1"/>
  <c r="D538" i="1"/>
  <c r="E538" i="1"/>
  <c r="F538" i="1"/>
  <c r="C539" i="1"/>
  <c r="D539" i="1"/>
  <c r="E539" i="1"/>
  <c r="F539" i="1"/>
  <c r="C540" i="1"/>
  <c r="D540" i="1"/>
  <c r="E540" i="1"/>
  <c r="F540" i="1"/>
  <c r="C541" i="1"/>
  <c r="D541" i="1"/>
  <c r="E541" i="1"/>
  <c r="F541" i="1"/>
  <c r="C542" i="1"/>
  <c r="D542" i="1"/>
  <c r="E542" i="1"/>
  <c r="F542" i="1"/>
  <c r="C543" i="1"/>
  <c r="D543" i="1"/>
  <c r="E543" i="1"/>
  <c r="F543" i="1"/>
  <c r="C544" i="1"/>
  <c r="D544" i="1"/>
  <c r="E544" i="1"/>
  <c r="F544" i="1"/>
  <c r="C545" i="1"/>
  <c r="D545" i="1"/>
  <c r="E545" i="1"/>
  <c r="F545" i="1"/>
  <c r="C546" i="1"/>
  <c r="D546" i="1"/>
  <c r="E546" i="1"/>
  <c r="F546" i="1"/>
  <c r="C547" i="1"/>
  <c r="D547" i="1"/>
  <c r="E547" i="1"/>
  <c r="F547" i="1"/>
  <c r="C548" i="1"/>
  <c r="D548" i="1"/>
  <c r="E548" i="1"/>
  <c r="F548" i="1"/>
  <c r="C549" i="1"/>
  <c r="D549" i="1"/>
  <c r="E549" i="1"/>
  <c r="F549" i="1"/>
  <c r="C550" i="1"/>
  <c r="D550" i="1"/>
  <c r="E550" i="1"/>
  <c r="F550" i="1"/>
  <c r="C551" i="1"/>
  <c r="D551" i="1"/>
  <c r="E551" i="1"/>
  <c r="F551" i="1"/>
  <c r="C552" i="1"/>
  <c r="D552" i="1"/>
  <c r="E552" i="1"/>
  <c r="F552" i="1"/>
  <c r="C553" i="1"/>
  <c r="D553" i="1"/>
  <c r="E553" i="1"/>
  <c r="F553" i="1"/>
  <c r="C554" i="1"/>
  <c r="D554" i="1"/>
  <c r="E554" i="1"/>
  <c r="F554" i="1"/>
  <c r="C555" i="1"/>
  <c r="D555" i="1"/>
  <c r="E555" i="1"/>
  <c r="F555" i="1"/>
  <c r="C556" i="1"/>
  <c r="D556" i="1"/>
  <c r="E556" i="1"/>
  <c r="F556" i="1"/>
  <c r="C557" i="1"/>
  <c r="D557" i="1"/>
  <c r="E557" i="1"/>
  <c r="F557" i="1"/>
  <c r="C558" i="1"/>
  <c r="D558" i="1"/>
  <c r="E558" i="1"/>
  <c r="F558" i="1"/>
  <c r="C559" i="1"/>
  <c r="D559" i="1"/>
  <c r="E559" i="1"/>
  <c r="F559" i="1"/>
  <c r="C560" i="1"/>
  <c r="D560" i="1"/>
  <c r="E560" i="1"/>
  <c r="F560" i="1"/>
  <c r="C561" i="1"/>
  <c r="D561" i="1"/>
  <c r="E561" i="1"/>
  <c r="F561" i="1"/>
  <c r="C562" i="1"/>
  <c r="D562" i="1"/>
  <c r="E562" i="1"/>
  <c r="F562" i="1"/>
  <c r="C563" i="1"/>
  <c r="D563" i="1"/>
  <c r="E563" i="1"/>
  <c r="F563" i="1"/>
  <c r="C564" i="1"/>
  <c r="D564" i="1"/>
  <c r="E564" i="1"/>
  <c r="F564" i="1"/>
  <c r="C565" i="1"/>
  <c r="D565" i="1"/>
  <c r="E565" i="1"/>
  <c r="F565" i="1"/>
  <c r="C566" i="1"/>
  <c r="D566" i="1"/>
  <c r="E566" i="1"/>
  <c r="F566" i="1"/>
  <c r="C567" i="1"/>
  <c r="D567" i="1"/>
  <c r="E567" i="1"/>
  <c r="F567" i="1"/>
  <c r="C568" i="1"/>
  <c r="D568" i="1"/>
  <c r="E568" i="1"/>
  <c r="F568" i="1"/>
  <c r="C569" i="1"/>
  <c r="D569" i="1"/>
  <c r="E569" i="1"/>
  <c r="F569" i="1"/>
  <c r="C570" i="1"/>
  <c r="D570" i="1"/>
  <c r="E570" i="1"/>
  <c r="F570" i="1"/>
  <c r="C571" i="1"/>
  <c r="D571" i="1"/>
  <c r="E571" i="1"/>
  <c r="F571" i="1"/>
  <c r="C572" i="1"/>
  <c r="D572" i="1"/>
  <c r="E572" i="1"/>
  <c r="F572" i="1"/>
  <c r="C573" i="1"/>
  <c r="D573" i="1"/>
  <c r="E573" i="1"/>
  <c r="F573" i="1"/>
  <c r="C574" i="1"/>
  <c r="D574" i="1"/>
  <c r="E574" i="1"/>
  <c r="F574" i="1"/>
  <c r="C575" i="1"/>
  <c r="D575" i="1"/>
  <c r="E575" i="1"/>
  <c r="F575" i="1"/>
  <c r="C576" i="1"/>
  <c r="D576" i="1"/>
  <c r="E576" i="1"/>
  <c r="F576" i="1"/>
  <c r="C577" i="1"/>
  <c r="D577" i="1"/>
  <c r="E577" i="1"/>
  <c r="F577" i="1"/>
  <c r="C578" i="1"/>
  <c r="D578" i="1"/>
  <c r="E578" i="1"/>
  <c r="F578" i="1"/>
  <c r="C579" i="1"/>
  <c r="D579" i="1"/>
  <c r="E579" i="1"/>
  <c r="F579" i="1"/>
  <c r="C580" i="1"/>
  <c r="D580" i="1"/>
  <c r="E580" i="1"/>
  <c r="F580" i="1"/>
  <c r="C581" i="1"/>
  <c r="D581" i="1"/>
  <c r="E581" i="1"/>
  <c r="F581" i="1"/>
  <c r="C582" i="1"/>
  <c r="D582" i="1"/>
  <c r="E582" i="1"/>
  <c r="F582" i="1"/>
  <c r="C583" i="1"/>
  <c r="D583" i="1"/>
  <c r="E583" i="1"/>
  <c r="F583" i="1"/>
  <c r="C584" i="1"/>
  <c r="D584" i="1"/>
  <c r="E584" i="1"/>
  <c r="F584" i="1"/>
  <c r="C585" i="1"/>
  <c r="D585" i="1"/>
  <c r="E585" i="1"/>
  <c r="F585" i="1"/>
  <c r="C586" i="1"/>
  <c r="D586" i="1"/>
  <c r="E586" i="1"/>
  <c r="F586" i="1"/>
  <c r="C587" i="1"/>
  <c r="D587" i="1"/>
  <c r="E587" i="1"/>
  <c r="F587" i="1"/>
  <c r="C588" i="1"/>
  <c r="D588" i="1"/>
  <c r="E588" i="1"/>
  <c r="F588" i="1"/>
  <c r="C589" i="1"/>
  <c r="D589" i="1"/>
  <c r="E589" i="1"/>
  <c r="F589" i="1"/>
  <c r="C590" i="1"/>
  <c r="D590" i="1"/>
  <c r="E590" i="1"/>
  <c r="F590" i="1"/>
  <c r="C591" i="1"/>
  <c r="D591" i="1"/>
  <c r="E591" i="1"/>
  <c r="F591" i="1"/>
  <c r="C592" i="1"/>
  <c r="D592" i="1"/>
  <c r="E592" i="1"/>
  <c r="F592" i="1"/>
  <c r="C593" i="1"/>
  <c r="D593" i="1"/>
  <c r="E593" i="1"/>
  <c r="F593" i="1"/>
  <c r="C594" i="1"/>
  <c r="D594" i="1"/>
  <c r="E594" i="1"/>
  <c r="F594" i="1"/>
  <c r="C595" i="1"/>
  <c r="D595" i="1"/>
  <c r="E595" i="1"/>
  <c r="F595" i="1"/>
  <c r="C596" i="1"/>
  <c r="D596" i="1"/>
  <c r="E596" i="1"/>
  <c r="F596" i="1"/>
  <c r="C597" i="1"/>
  <c r="D597" i="1"/>
  <c r="E597" i="1"/>
  <c r="F597" i="1"/>
  <c r="C598" i="1"/>
  <c r="D598" i="1"/>
  <c r="E598" i="1"/>
  <c r="F598" i="1"/>
  <c r="C599" i="1"/>
  <c r="D599" i="1"/>
  <c r="E599" i="1"/>
  <c r="F599" i="1"/>
  <c r="C600" i="1"/>
  <c r="D600" i="1"/>
  <c r="E600" i="1"/>
  <c r="F600" i="1"/>
  <c r="C601" i="1"/>
  <c r="D601" i="1"/>
  <c r="E601" i="1"/>
  <c r="F601" i="1"/>
  <c r="C602" i="1"/>
  <c r="D602" i="1"/>
  <c r="E602" i="1"/>
  <c r="F602" i="1"/>
  <c r="C603" i="1"/>
  <c r="D603" i="1"/>
  <c r="E603" i="1"/>
  <c r="F603" i="1"/>
  <c r="C604" i="1"/>
  <c r="D604" i="1"/>
  <c r="E604" i="1"/>
  <c r="F604" i="1"/>
  <c r="C605" i="1"/>
  <c r="D605" i="1"/>
  <c r="E605" i="1"/>
  <c r="F605" i="1"/>
  <c r="C606" i="1"/>
  <c r="D606" i="1"/>
  <c r="E606" i="1"/>
  <c r="F606" i="1"/>
  <c r="C607" i="1"/>
  <c r="D607" i="1"/>
  <c r="E607" i="1"/>
  <c r="F607" i="1"/>
  <c r="C608" i="1"/>
  <c r="D608" i="1"/>
  <c r="E608" i="1"/>
  <c r="F608" i="1"/>
  <c r="C609" i="1"/>
  <c r="D609" i="1"/>
  <c r="E609" i="1"/>
  <c r="F609" i="1"/>
  <c r="C610" i="1"/>
  <c r="D610" i="1"/>
  <c r="E610" i="1"/>
  <c r="F610" i="1"/>
  <c r="C611" i="1"/>
  <c r="D611" i="1"/>
  <c r="E611" i="1"/>
  <c r="F611" i="1"/>
  <c r="C612" i="1"/>
  <c r="D612" i="1"/>
  <c r="E612" i="1"/>
  <c r="F612" i="1"/>
  <c r="C613" i="1"/>
  <c r="D613" i="1"/>
  <c r="E613" i="1"/>
  <c r="F613" i="1"/>
  <c r="C614" i="1"/>
  <c r="D614" i="1"/>
  <c r="E614" i="1"/>
  <c r="F614" i="1"/>
  <c r="C615" i="1"/>
  <c r="D615" i="1"/>
  <c r="E615" i="1"/>
  <c r="F615" i="1"/>
  <c r="C616" i="1"/>
  <c r="D616" i="1"/>
  <c r="E616" i="1"/>
  <c r="F616" i="1"/>
  <c r="C617" i="1"/>
  <c r="D617" i="1"/>
  <c r="E617" i="1"/>
  <c r="F617" i="1"/>
  <c r="C618" i="1"/>
  <c r="D618" i="1"/>
  <c r="E618" i="1"/>
  <c r="F618" i="1"/>
  <c r="C619" i="1"/>
  <c r="D619" i="1"/>
  <c r="E619" i="1"/>
  <c r="F619" i="1"/>
  <c r="C620" i="1"/>
  <c r="D620" i="1"/>
  <c r="E620" i="1"/>
  <c r="F620" i="1"/>
  <c r="C621" i="1"/>
  <c r="D621" i="1"/>
  <c r="E621" i="1"/>
  <c r="F621" i="1"/>
  <c r="C622" i="1"/>
  <c r="D622" i="1"/>
  <c r="E622" i="1"/>
  <c r="F622" i="1"/>
  <c r="C623" i="1"/>
  <c r="D623" i="1"/>
  <c r="E623" i="1"/>
  <c r="F623" i="1"/>
  <c r="C624" i="1"/>
  <c r="D624" i="1"/>
  <c r="E624" i="1"/>
  <c r="F624" i="1"/>
  <c r="C625" i="1"/>
  <c r="D625" i="1"/>
  <c r="E625" i="1"/>
  <c r="F625" i="1"/>
  <c r="C626" i="1"/>
  <c r="D626" i="1"/>
  <c r="E626" i="1"/>
  <c r="F626" i="1"/>
  <c r="C627" i="1"/>
  <c r="D627" i="1"/>
  <c r="E627" i="1"/>
  <c r="F627" i="1"/>
  <c r="C628" i="1"/>
  <c r="D628" i="1"/>
  <c r="E628" i="1"/>
  <c r="F628" i="1"/>
  <c r="C629" i="1"/>
  <c r="D629" i="1"/>
  <c r="E629" i="1"/>
  <c r="F629" i="1"/>
  <c r="C630" i="1"/>
  <c r="D630" i="1"/>
  <c r="E630" i="1"/>
  <c r="F630" i="1"/>
  <c r="C631" i="1"/>
  <c r="D631" i="1"/>
  <c r="E631" i="1"/>
  <c r="F631" i="1"/>
  <c r="C632" i="1"/>
  <c r="D632" i="1"/>
  <c r="E632" i="1"/>
  <c r="F632" i="1"/>
  <c r="C633" i="1"/>
  <c r="D633" i="1"/>
  <c r="E633" i="1"/>
  <c r="F633" i="1"/>
  <c r="C634" i="1"/>
  <c r="D634" i="1"/>
  <c r="E634" i="1"/>
  <c r="F634" i="1"/>
  <c r="C635" i="1"/>
  <c r="D635" i="1"/>
  <c r="E635" i="1"/>
  <c r="F635" i="1"/>
  <c r="C636" i="1"/>
  <c r="D636" i="1"/>
  <c r="E636" i="1"/>
  <c r="F636" i="1"/>
  <c r="C637" i="1"/>
  <c r="D637" i="1"/>
  <c r="E637" i="1"/>
  <c r="F637" i="1"/>
  <c r="C638" i="1"/>
  <c r="D638" i="1"/>
  <c r="E638" i="1"/>
  <c r="F638" i="1"/>
  <c r="C639" i="1"/>
  <c r="D639" i="1"/>
  <c r="E639" i="1"/>
  <c r="F639" i="1"/>
  <c r="C640" i="1"/>
  <c r="D640" i="1"/>
  <c r="E640" i="1"/>
  <c r="F640" i="1"/>
  <c r="C641" i="1"/>
  <c r="D641" i="1"/>
  <c r="E641" i="1"/>
  <c r="F641" i="1"/>
  <c r="C642" i="1"/>
  <c r="D642" i="1"/>
  <c r="E642" i="1"/>
  <c r="F642" i="1"/>
  <c r="C643" i="1"/>
  <c r="D643" i="1"/>
  <c r="E643" i="1"/>
  <c r="F643" i="1"/>
  <c r="C644" i="1"/>
  <c r="D644" i="1"/>
  <c r="E644" i="1"/>
  <c r="F644" i="1"/>
  <c r="C645" i="1"/>
  <c r="D645" i="1"/>
  <c r="E645" i="1"/>
  <c r="F645" i="1"/>
  <c r="C646" i="1"/>
  <c r="D646" i="1"/>
  <c r="E646" i="1"/>
  <c r="F646" i="1"/>
  <c r="C647" i="1"/>
  <c r="D647" i="1"/>
  <c r="E647" i="1"/>
  <c r="F647" i="1"/>
  <c r="C648" i="1"/>
  <c r="D648" i="1"/>
  <c r="E648" i="1"/>
  <c r="F648" i="1"/>
  <c r="C649" i="1"/>
  <c r="D649" i="1"/>
  <c r="E649" i="1"/>
  <c r="F649" i="1"/>
  <c r="C650" i="1"/>
  <c r="D650" i="1"/>
  <c r="E650" i="1"/>
  <c r="F650" i="1"/>
  <c r="C651" i="1"/>
  <c r="D651" i="1"/>
  <c r="E651" i="1"/>
  <c r="F651" i="1"/>
  <c r="C652" i="1"/>
  <c r="D652" i="1"/>
  <c r="E652" i="1"/>
  <c r="F652" i="1"/>
  <c r="C653" i="1"/>
  <c r="D653" i="1"/>
  <c r="E653" i="1"/>
  <c r="F653" i="1"/>
  <c r="C654" i="1"/>
  <c r="D654" i="1"/>
  <c r="E654" i="1"/>
  <c r="F654" i="1"/>
  <c r="C655" i="1"/>
  <c r="D655" i="1"/>
  <c r="E655" i="1"/>
  <c r="F655" i="1"/>
  <c r="C656" i="1"/>
  <c r="D656" i="1"/>
  <c r="E656" i="1"/>
  <c r="F656" i="1"/>
  <c r="C657" i="1"/>
  <c r="D657" i="1"/>
  <c r="E657" i="1"/>
  <c r="F657" i="1"/>
  <c r="C658" i="1"/>
  <c r="D658" i="1"/>
  <c r="E658" i="1"/>
  <c r="F658" i="1"/>
  <c r="C659" i="1"/>
  <c r="D659" i="1"/>
  <c r="E659" i="1"/>
  <c r="F659" i="1"/>
  <c r="C660" i="1"/>
  <c r="D660" i="1"/>
  <c r="E660" i="1"/>
  <c r="F660" i="1"/>
  <c r="C661" i="1"/>
  <c r="D661" i="1"/>
  <c r="E661" i="1"/>
  <c r="F661" i="1"/>
  <c r="C662" i="1"/>
  <c r="D662" i="1"/>
  <c r="E662" i="1"/>
  <c r="F662" i="1"/>
  <c r="C663" i="1"/>
  <c r="D663" i="1"/>
  <c r="E663" i="1"/>
  <c r="F663" i="1"/>
  <c r="C664" i="1"/>
  <c r="D664" i="1"/>
  <c r="E664" i="1"/>
  <c r="F664" i="1"/>
  <c r="C665" i="1"/>
  <c r="D665" i="1"/>
  <c r="E665" i="1"/>
  <c r="F665" i="1"/>
  <c r="C666" i="1"/>
  <c r="D666" i="1"/>
  <c r="E666" i="1"/>
  <c r="F666" i="1"/>
  <c r="C667" i="1"/>
  <c r="D667" i="1"/>
  <c r="E667" i="1"/>
  <c r="F667" i="1"/>
  <c r="C668" i="1"/>
  <c r="D668" i="1"/>
  <c r="E668" i="1"/>
  <c r="F668" i="1"/>
  <c r="C669" i="1"/>
  <c r="D669" i="1"/>
  <c r="E669" i="1"/>
  <c r="F669" i="1"/>
  <c r="C670" i="1"/>
  <c r="D670" i="1"/>
  <c r="E670" i="1"/>
  <c r="F670" i="1"/>
  <c r="C671" i="1"/>
  <c r="D671" i="1"/>
  <c r="E671" i="1"/>
  <c r="F671" i="1"/>
  <c r="C672" i="1"/>
  <c r="D672" i="1"/>
  <c r="E672" i="1"/>
  <c r="F672" i="1"/>
  <c r="C673" i="1"/>
  <c r="D673" i="1"/>
  <c r="E673" i="1"/>
  <c r="F673" i="1"/>
  <c r="C674" i="1"/>
  <c r="D674" i="1"/>
  <c r="E674" i="1"/>
  <c r="F674" i="1"/>
  <c r="C675" i="1"/>
  <c r="D675" i="1"/>
  <c r="E675" i="1"/>
  <c r="F675" i="1"/>
  <c r="C676" i="1"/>
  <c r="D676" i="1"/>
  <c r="E676" i="1"/>
  <c r="F676" i="1"/>
  <c r="C677" i="1"/>
  <c r="D677" i="1"/>
  <c r="E677" i="1"/>
  <c r="F677" i="1"/>
  <c r="C678" i="1"/>
  <c r="D678" i="1"/>
  <c r="E678" i="1"/>
  <c r="F678" i="1"/>
  <c r="C679" i="1"/>
  <c r="D679" i="1"/>
  <c r="E679" i="1"/>
  <c r="F679" i="1"/>
  <c r="C680" i="1"/>
  <c r="D680" i="1"/>
  <c r="E680" i="1"/>
  <c r="F680" i="1"/>
  <c r="C681" i="1"/>
  <c r="D681" i="1"/>
  <c r="E681" i="1"/>
  <c r="F681" i="1"/>
  <c r="C682" i="1"/>
  <c r="D682" i="1"/>
  <c r="E682" i="1"/>
  <c r="F682" i="1"/>
  <c r="C683" i="1"/>
  <c r="D683" i="1"/>
  <c r="E683" i="1"/>
  <c r="F683" i="1"/>
  <c r="C684" i="1"/>
  <c r="D684" i="1"/>
  <c r="E684" i="1"/>
  <c r="F684" i="1"/>
  <c r="C685" i="1"/>
  <c r="D685" i="1"/>
  <c r="E685" i="1"/>
  <c r="F685" i="1"/>
  <c r="C686" i="1"/>
  <c r="D686" i="1"/>
  <c r="E686" i="1"/>
  <c r="F686" i="1"/>
  <c r="C687" i="1"/>
  <c r="D687" i="1"/>
  <c r="E687" i="1"/>
  <c r="F687" i="1"/>
  <c r="C688" i="1"/>
  <c r="D688" i="1"/>
  <c r="E688" i="1"/>
  <c r="F688" i="1"/>
  <c r="C689" i="1"/>
  <c r="D689" i="1"/>
  <c r="E689" i="1"/>
  <c r="F689" i="1"/>
  <c r="C690" i="1"/>
  <c r="D690" i="1"/>
  <c r="E690" i="1"/>
  <c r="F690" i="1"/>
  <c r="C691" i="1"/>
  <c r="D691" i="1"/>
  <c r="E691" i="1"/>
  <c r="F691" i="1"/>
  <c r="C692" i="1"/>
  <c r="D692" i="1"/>
  <c r="E692" i="1"/>
  <c r="F692" i="1"/>
  <c r="C693" i="1"/>
  <c r="D693" i="1"/>
  <c r="E693" i="1"/>
  <c r="F693" i="1"/>
  <c r="C694" i="1"/>
  <c r="D694" i="1"/>
  <c r="E694" i="1"/>
  <c r="F694" i="1"/>
  <c r="C695" i="1"/>
  <c r="D695" i="1"/>
  <c r="E695" i="1"/>
  <c r="F695" i="1"/>
  <c r="C696" i="1"/>
  <c r="D696" i="1"/>
  <c r="E696" i="1"/>
  <c r="F696" i="1"/>
  <c r="C697" i="1"/>
  <c r="D697" i="1"/>
  <c r="E697" i="1"/>
  <c r="F697" i="1"/>
  <c r="C698" i="1"/>
  <c r="D698" i="1"/>
  <c r="E698" i="1"/>
  <c r="F698" i="1"/>
  <c r="C699" i="1"/>
  <c r="D699" i="1"/>
  <c r="E699" i="1"/>
  <c r="F699" i="1"/>
  <c r="C700" i="1"/>
  <c r="D700" i="1"/>
  <c r="E700" i="1"/>
  <c r="F700" i="1"/>
  <c r="C701" i="1"/>
  <c r="D701" i="1"/>
  <c r="E701" i="1"/>
  <c r="F701" i="1"/>
  <c r="C702" i="1"/>
  <c r="D702" i="1"/>
  <c r="E702" i="1"/>
  <c r="F702" i="1"/>
  <c r="C703" i="1"/>
  <c r="D703" i="1"/>
  <c r="E703" i="1"/>
  <c r="F703" i="1"/>
  <c r="C704" i="1"/>
  <c r="D704" i="1"/>
  <c r="E704" i="1"/>
  <c r="F704" i="1"/>
  <c r="C705" i="1"/>
  <c r="D705" i="1"/>
  <c r="E705" i="1"/>
  <c r="F705" i="1"/>
  <c r="C706" i="1"/>
  <c r="D706" i="1"/>
  <c r="E706" i="1"/>
  <c r="F706" i="1"/>
  <c r="C707" i="1"/>
  <c r="D707" i="1"/>
  <c r="E707" i="1"/>
  <c r="F707" i="1"/>
  <c r="C708" i="1"/>
  <c r="D708" i="1"/>
  <c r="E708" i="1"/>
  <c r="F708" i="1"/>
  <c r="C709" i="1"/>
  <c r="D709" i="1"/>
  <c r="E709" i="1"/>
  <c r="F709" i="1"/>
  <c r="C710" i="1"/>
  <c r="D710" i="1"/>
  <c r="E710" i="1"/>
  <c r="F710" i="1"/>
  <c r="C711" i="1"/>
  <c r="D711" i="1"/>
  <c r="E711" i="1"/>
  <c r="F711" i="1"/>
  <c r="C712" i="1"/>
  <c r="D712" i="1"/>
  <c r="E712" i="1"/>
  <c r="F712" i="1"/>
  <c r="C713" i="1"/>
  <c r="D713" i="1"/>
  <c r="E713" i="1"/>
  <c r="F713" i="1"/>
  <c r="C714" i="1"/>
  <c r="D714" i="1"/>
  <c r="E714" i="1"/>
  <c r="F714" i="1"/>
  <c r="C715" i="1"/>
  <c r="D715" i="1"/>
  <c r="E715" i="1"/>
  <c r="F715" i="1"/>
  <c r="C716" i="1"/>
  <c r="D716" i="1"/>
  <c r="E716" i="1"/>
  <c r="F716" i="1"/>
  <c r="C717" i="1"/>
  <c r="D717" i="1"/>
  <c r="E717" i="1"/>
  <c r="F717" i="1"/>
  <c r="C718" i="1"/>
  <c r="D718" i="1"/>
  <c r="E718" i="1"/>
  <c r="F718" i="1"/>
  <c r="C719" i="1"/>
  <c r="D719" i="1"/>
  <c r="E719" i="1"/>
  <c r="F719" i="1"/>
  <c r="C720" i="1"/>
  <c r="D720" i="1"/>
  <c r="E720" i="1"/>
  <c r="F720" i="1"/>
  <c r="C721" i="1"/>
  <c r="D721" i="1"/>
  <c r="E721" i="1"/>
  <c r="F721" i="1"/>
  <c r="C722" i="1"/>
  <c r="D722" i="1"/>
  <c r="E722" i="1"/>
  <c r="F722" i="1"/>
  <c r="C723" i="1"/>
  <c r="D723" i="1"/>
  <c r="E723" i="1"/>
  <c r="F723" i="1"/>
  <c r="C724" i="1"/>
  <c r="D724" i="1"/>
  <c r="E724" i="1"/>
  <c r="F724" i="1"/>
  <c r="C725" i="1"/>
  <c r="D725" i="1"/>
  <c r="E725" i="1"/>
  <c r="F725" i="1"/>
  <c r="C726" i="1"/>
  <c r="D726" i="1"/>
  <c r="E726" i="1"/>
  <c r="F726" i="1"/>
  <c r="C727" i="1"/>
  <c r="D727" i="1"/>
  <c r="E727" i="1"/>
  <c r="F727" i="1"/>
  <c r="C728" i="1"/>
  <c r="D728" i="1"/>
  <c r="E728" i="1"/>
  <c r="F728" i="1"/>
  <c r="C729" i="1"/>
  <c r="D729" i="1"/>
  <c r="E729" i="1"/>
  <c r="F729" i="1"/>
  <c r="C730" i="1"/>
  <c r="D730" i="1"/>
  <c r="E730" i="1"/>
  <c r="F730" i="1"/>
  <c r="C731" i="1"/>
  <c r="D731" i="1"/>
  <c r="E731" i="1"/>
  <c r="F731" i="1"/>
  <c r="C732" i="1"/>
  <c r="D732" i="1"/>
  <c r="E732" i="1"/>
  <c r="F732" i="1"/>
  <c r="C733" i="1"/>
  <c r="D733" i="1"/>
  <c r="E733" i="1"/>
  <c r="F733" i="1"/>
  <c r="C734" i="1"/>
  <c r="D734" i="1"/>
  <c r="E734" i="1"/>
  <c r="F734" i="1"/>
  <c r="C735" i="1"/>
  <c r="D735" i="1"/>
  <c r="E735" i="1"/>
  <c r="F735" i="1"/>
  <c r="C736" i="1"/>
  <c r="D736" i="1"/>
  <c r="E736" i="1"/>
  <c r="F736" i="1"/>
  <c r="C737" i="1"/>
  <c r="D737" i="1"/>
  <c r="E737" i="1"/>
  <c r="F737" i="1"/>
  <c r="C738" i="1"/>
  <c r="D738" i="1"/>
  <c r="E738" i="1"/>
  <c r="F738" i="1"/>
  <c r="C739" i="1"/>
  <c r="D739" i="1"/>
  <c r="E739" i="1"/>
  <c r="F739" i="1"/>
  <c r="C740" i="1"/>
  <c r="D740" i="1"/>
  <c r="E740" i="1"/>
  <c r="F740" i="1"/>
  <c r="C741" i="1"/>
  <c r="D741" i="1"/>
  <c r="E741" i="1"/>
  <c r="F741" i="1"/>
  <c r="C742" i="1"/>
  <c r="D742" i="1"/>
  <c r="E742" i="1"/>
  <c r="F742" i="1"/>
  <c r="C743" i="1"/>
  <c r="D743" i="1"/>
  <c r="E743" i="1"/>
  <c r="F743" i="1"/>
  <c r="C744" i="1"/>
  <c r="D744" i="1"/>
  <c r="E744" i="1"/>
  <c r="F744" i="1"/>
  <c r="C745" i="1"/>
  <c r="D745" i="1"/>
  <c r="E745" i="1"/>
  <c r="F745" i="1"/>
  <c r="C746" i="1"/>
  <c r="D746" i="1"/>
  <c r="E746" i="1"/>
  <c r="F746" i="1"/>
  <c r="C747" i="1"/>
  <c r="D747" i="1"/>
  <c r="E747" i="1"/>
  <c r="F747" i="1"/>
  <c r="C748" i="1"/>
  <c r="D748" i="1"/>
  <c r="E748" i="1"/>
  <c r="F748" i="1"/>
  <c r="C749" i="1"/>
  <c r="D749" i="1"/>
  <c r="E749" i="1"/>
  <c r="F749" i="1"/>
  <c r="C750" i="1"/>
  <c r="D750" i="1"/>
  <c r="E750" i="1"/>
  <c r="F750" i="1"/>
  <c r="C751" i="1"/>
  <c r="D751" i="1"/>
  <c r="E751" i="1"/>
  <c r="F751" i="1"/>
  <c r="C752" i="1"/>
  <c r="D752" i="1"/>
  <c r="E752" i="1"/>
  <c r="F752" i="1"/>
  <c r="C753" i="1"/>
  <c r="D753" i="1"/>
  <c r="E753" i="1"/>
  <c r="F753" i="1"/>
  <c r="C754" i="1"/>
  <c r="D754" i="1"/>
  <c r="E754" i="1"/>
  <c r="F754" i="1"/>
  <c r="C755" i="1"/>
  <c r="D755" i="1"/>
  <c r="E755" i="1"/>
  <c r="F755" i="1"/>
  <c r="C756" i="1"/>
  <c r="D756" i="1"/>
  <c r="E756" i="1"/>
  <c r="F756" i="1"/>
  <c r="C757" i="1"/>
  <c r="D757" i="1"/>
  <c r="E757" i="1"/>
  <c r="F757" i="1"/>
  <c r="C758" i="1"/>
  <c r="D758" i="1"/>
  <c r="E758" i="1"/>
  <c r="F758" i="1"/>
  <c r="C759" i="1"/>
  <c r="D759" i="1"/>
  <c r="E759" i="1"/>
  <c r="F759" i="1"/>
  <c r="C760" i="1"/>
  <c r="D760" i="1"/>
  <c r="E760" i="1"/>
  <c r="F760" i="1"/>
  <c r="C761" i="1"/>
  <c r="D761" i="1"/>
  <c r="E761" i="1"/>
  <c r="F761" i="1"/>
  <c r="C762" i="1"/>
  <c r="D762" i="1"/>
  <c r="E762" i="1"/>
  <c r="F762" i="1"/>
  <c r="C763" i="1"/>
  <c r="D763" i="1"/>
  <c r="E763" i="1"/>
  <c r="F763" i="1"/>
  <c r="C764" i="1"/>
  <c r="D764" i="1"/>
  <c r="E764" i="1"/>
  <c r="F764" i="1"/>
  <c r="C765" i="1"/>
  <c r="D765" i="1"/>
  <c r="E765" i="1"/>
  <c r="F765" i="1"/>
  <c r="C766" i="1"/>
  <c r="D766" i="1"/>
  <c r="E766" i="1"/>
  <c r="F766" i="1"/>
  <c r="C767" i="1"/>
  <c r="D767" i="1"/>
  <c r="E767" i="1"/>
  <c r="F767" i="1"/>
  <c r="C768" i="1"/>
  <c r="D768" i="1"/>
  <c r="E768" i="1"/>
  <c r="F768" i="1"/>
  <c r="C769" i="1"/>
  <c r="D769" i="1"/>
  <c r="E769" i="1"/>
  <c r="F769" i="1"/>
  <c r="C770" i="1"/>
  <c r="D770" i="1"/>
  <c r="E770" i="1"/>
  <c r="F770" i="1"/>
  <c r="C771" i="1"/>
  <c r="D771" i="1"/>
  <c r="E771" i="1"/>
  <c r="F771" i="1"/>
  <c r="C772" i="1"/>
  <c r="D772" i="1"/>
  <c r="E772" i="1"/>
  <c r="F772" i="1"/>
  <c r="C773" i="1"/>
  <c r="D773" i="1"/>
  <c r="E773" i="1"/>
  <c r="F773" i="1"/>
  <c r="C774" i="1"/>
  <c r="D774" i="1"/>
  <c r="E774" i="1"/>
  <c r="F774" i="1"/>
  <c r="C775" i="1"/>
  <c r="D775" i="1"/>
  <c r="E775" i="1"/>
  <c r="F775" i="1"/>
  <c r="C776" i="1"/>
  <c r="D776" i="1"/>
  <c r="E776" i="1"/>
  <c r="F776" i="1"/>
  <c r="C777" i="1"/>
  <c r="D777" i="1"/>
  <c r="E777" i="1"/>
  <c r="F777" i="1"/>
  <c r="C778" i="1"/>
  <c r="D778" i="1"/>
  <c r="E778" i="1"/>
  <c r="F778" i="1"/>
  <c r="C779" i="1"/>
  <c r="D779" i="1"/>
  <c r="E779" i="1"/>
  <c r="F779" i="1"/>
  <c r="C780" i="1"/>
  <c r="D780" i="1"/>
  <c r="E780" i="1"/>
  <c r="F780" i="1"/>
  <c r="C781" i="1"/>
  <c r="D781" i="1"/>
  <c r="E781" i="1"/>
  <c r="F781" i="1"/>
  <c r="C782" i="1"/>
  <c r="D782" i="1"/>
  <c r="E782" i="1"/>
  <c r="F782" i="1"/>
  <c r="C783" i="1"/>
  <c r="D783" i="1"/>
  <c r="E783" i="1"/>
  <c r="F783" i="1"/>
  <c r="C784" i="1"/>
  <c r="D784" i="1"/>
  <c r="E784" i="1"/>
  <c r="F784" i="1"/>
  <c r="C785" i="1"/>
  <c r="D785" i="1"/>
  <c r="E785" i="1"/>
  <c r="F785" i="1"/>
  <c r="C786" i="1"/>
  <c r="D786" i="1"/>
  <c r="E786" i="1"/>
  <c r="F786" i="1"/>
  <c r="C787" i="1"/>
  <c r="D787" i="1"/>
  <c r="E787" i="1"/>
  <c r="F787" i="1"/>
  <c r="C788" i="1"/>
  <c r="D788" i="1"/>
  <c r="E788" i="1"/>
  <c r="F788" i="1"/>
  <c r="C789" i="1"/>
  <c r="D789" i="1"/>
  <c r="E789" i="1"/>
  <c r="F789" i="1"/>
  <c r="C790" i="1"/>
  <c r="D790" i="1"/>
  <c r="E790" i="1"/>
  <c r="F790" i="1"/>
  <c r="C791" i="1"/>
  <c r="D791" i="1"/>
  <c r="E791" i="1"/>
  <c r="F791" i="1"/>
  <c r="C792" i="1"/>
  <c r="D792" i="1"/>
  <c r="E792" i="1"/>
  <c r="F792" i="1"/>
  <c r="C793" i="1"/>
  <c r="D793" i="1"/>
  <c r="E793" i="1"/>
  <c r="F793" i="1"/>
  <c r="C794" i="1"/>
  <c r="D794" i="1"/>
  <c r="E794" i="1"/>
  <c r="F794" i="1"/>
  <c r="C795" i="1"/>
  <c r="D795" i="1"/>
  <c r="E795" i="1"/>
  <c r="F795" i="1"/>
  <c r="C796" i="1"/>
  <c r="D796" i="1"/>
  <c r="E796" i="1"/>
  <c r="F796" i="1"/>
  <c r="C797" i="1"/>
  <c r="D797" i="1"/>
  <c r="E797" i="1"/>
  <c r="F797" i="1"/>
  <c r="C798" i="1"/>
  <c r="D798" i="1"/>
  <c r="E798" i="1"/>
  <c r="F798" i="1"/>
  <c r="C799" i="1"/>
  <c r="D799" i="1"/>
  <c r="E799" i="1"/>
  <c r="F799" i="1"/>
  <c r="C800" i="1"/>
  <c r="D800" i="1"/>
  <c r="E800" i="1"/>
  <c r="F800" i="1"/>
  <c r="C801" i="1"/>
  <c r="D801" i="1"/>
  <c r="E801" i="1"/>
  <c r="F801" i="1"/>
  <c r="C802" i="1"/>
  <c r="D802" i="1"/>
  <c r="E802" i="1"/>
  <c r="F802" i="1"/>
  <c r="C803" i="1"/>
  <c r="D803" i="1"/>
  <c r="E803" i="1"/>
  <c r="F803" i="1"/>
  <c r="C804" i="1"/>
  <c r="D804" i="1"/>
  <c r="E804" i="1"/>
  <c r="F804" i="1"/>
  <c r="C805" i="1"/>
  <c r="D805" i="1"/>
  <c r="E805" i="1"/>
  <c r="F805" i="1"/>
  <c r="C806" i="1"/>
  <c r="D806" i="1"/>
  <c r="E806" i="1"/>
  <c r="F806" i="1"/>
  <c r="C807" i="1"/>
  <c r="D807" i="1"/>
  <c r="E807" i="1"/>
  <c r="F807" i="1"/>
  <c r="C808" i="1"/>
  <c r="D808" i="1"/>
  <c r="E808" i="1"/>
  <c r="F808" i="1"/>
  <c r="C809" i="1"/>
  <c r="D809" i="1"/>
  <c r="E809" i="1"/>
  <c r="F809" i="1"/>
  <c r="C810" i="1"/>
  <c r="D810" i="1"/>
  <c r="E810" i="1"/>
  <c r="F810" i="1"/>
  <c r="C811" i="1"/>
  <c r="D811" i="1"/>
  <c r="E811" i="1"/>
  <c r="F811" i="1"/>
  <c r="C812" i="1"/>
  <c r="D812" i="1"/>
  <c r="E812" i="1"/>
  <c r="F812" i="1"/>
  <c r="C813" i="1"/>
  <c r="D813" i="1"/>
  <c r="E813" i="1"/>
  <c r="F813" i="1"/>
  <c r="C814" i="1"/>
  <c r="D814" i="1"/>
  <c r="E814" i="1"/>
  <c r="F814" i="1"/>
  <c r="C815" i="1"/>
  <c r="D815" i="1"/>
  <c r="E815" i="1"/>
  <c r="F815" i="1"/>
  <c r="C816" i="1"/>
  <c r="D816" i="1"/>
  <c r="E816" i="1"/>
  <c r="F816" i="1"/>
  <c r="C817" i="1"/>
  <c r="D817" i="1"/>
  <c r="E817" i="1"/>
  <c r="F817" i="1"/>
  <c r="C818" i="1"/>
  <c r="D818" i="1"/>
  <c r="E818" i="1"/>
  <c r="F818" i="1"/>
  <c r="C819" i="1"/>
  <c r="D819" i="1"/>
  <c r="E819" i="1"/>
  <c r="F819" i="1"/>
  <c r="C820" i="1"/>
  <c r="D820" i="1"/>
  <c r="E820" i="1"/>
  <c r="F820" i="1"/>
  <c r="C821" i="1"/>
  <c r="D821" i="1"/>
  <c r="E821" i="1"/>
  <c r="F821" i="1"/>
  <c r="C822" i="1"/>
  <c r="D822" i="1"/>
  <c r="E822" i="1"/>
  <c r="F822" i="1"/>
  <c r="C823" i="1"/>
  <c r="D823" i="1"/>
  <c r="E823" i="1"/>
  <c r="F823" i="1"/>
  <c r="C824" i="1"/>
  <c r="D824" i="1"/>
  <c r="E824" i="1"/>
  <c r="F824" i="1"/>
  <c r="C825" i="1"/>
  <c r="D825" i="1"/>
  <c r="E825" i="1"/>
  <c r="F825" i="1"/>
  <c r="C826" i="1"/>
  <c r="D826" i="1"/>
  <c r="E826" i="1"/>
  <c r="F826" i="1"/>
  <c r="C827" i="1"/>
  <c r="D827" i="1"/>
  <c r="E827" i="1"/>
  <c r="F827" i="1"/>
  <c r="C828" i="1"/>
  <c r="D828" i="1"/>
  <c r="E828" i="1"/>
  <c r="F828" i="1"/>
  <c r="C829" i="1"/>
  <c r="D829" i="1"/>
  <c r="E829" i="1"/>
  <c r="F829" i="1"/>
  <c r="C830" i="1"/>
  <c r="D830" i="1"/>
  <c r="E830" i="1"/>
  <c r="F830" i="1"/>
  <c r="C831" i="1"/>
  <c r="D831" i="1"/>
  <c r="E831" i="1"/>
  <c r="F831" i="1"/>
  <c r="C832" i="1"/>
  <c r="D832" i="1"/>
  <c r="E832" i="1"/>
  <c r="F832" i="1"/>
  <c r="C833" i="1"/>
  <c r="D833" i="1"/>
  <c r="E833" i="1"/>
  <c r="F833" i="1"/>
  <c r="C834" i="1"/>
  <c r="D834" i="1"/>
  <c r="E834" i="1"/>
  <c r="F834" i="1"/>
  <c r="C835" i="1"/>
  <c r="D835" i="1"/>
  <c r="E835" i="1"/>
  <c r="F835" i="1"/>
  <c r="C836" i="1"/>
  <c r="D836" i="1"/>
  <c r="E836" i="1"/>
  <c r="F836" i="1"/>
  <c r="C837" i="1"/>
  <c r="D837" i="1"/>
  <c r="E837" i="1"/>
  <c r="F837" i="1"/>
  <c r="C838" i="1"/>
  <c r="D838" i="1"/>
  <c r="E838" i="1"/>
  <c r="F838" i="1"/>
  <c r="C839" i="1"/>
  <c r="D839" i="1"/>
  <c r="E839" i="1"/>
  <c r="F839" i="1"/>
  <c r="C840" i="1"/>
  <c r="D840" i="1"/>
  <c r="E840" i="1"/>
  <c r="F840" i="1"/>
  <c r="C841" i="1"/>
  <c r="D841" i="1"/>
  <c r="E841" i="1"/>
  <c r="F841" i="1"/>
  <c r="C842" i="1"/>
  <c r="D842" i="1"/>
  <c r="E842" i="1"/>
  <c r="F842" i="1"/>
  <c r="C843" i="1"/>
  <c r="D843" i="1"/>
  <c r="E843" i="1"/>
  <c r="F843" i="1"/>
  <c r="C844" i="1"/>
  <c r="D844" i="1"/>
  <c r="E844" i="1"/>
  <c r="F844" i="1"/>
  <c r="C845" i="1"/>
  <c r="D845" i="1"/>
  <c r="E845" i="1"/>
  <c r="F845" i="1"/>
  <c r="C846" i="1"/>
  <c r="D846" i="1"/>
  <c r="E846" i="1"/>
  <c r="F846" i="1"/>
  <c r="C847" i="1"/>
  <c r="D847" i="1"/>
  <c r="E847" i="1"/>
  <c r="F847" i="1"/>
  <c r="C848" i="1"/>
  <c r="D848" i="1"/>
  <c r="E848" i="1"/>
  <c r="F848" i="1"/>
  <c r="C849" i="1"/>
  <c r="D849" i="1"/>
  <c r="E849" i="1"/>
  <c r="F849" i="1"/>
  <c r="C850" i="1"/>
  <c r="D850" i="1"/>
  <c r="E850" i="1"/>
  <c r="F850" i="1"/>
  <c r="C851" i="1"/>
  <c r="D851" i="1"/>
  <c r="E851" i="1"/>
  <c r="F851" i="1"/>
  <c r="C852" i="1"/>
  <c r="D852" i="1"/>
  <c r="E852" i="1"/>
  <c r="F852" i="1"/>
  <c r="C853" i="1"/>
  <c r="D853" i="1"/>
  <c r="E853" i="1"/>
  <c r="F853" i="1"/>
  <c r="C854" i="1"/>
  <c r="D854" i="1"/>
  <c r="E854" i="1"/>
  <c r="F854" i="1"/>
  <c r="C855" i="1"/>
  <c r="D855" i="1"/>
  <c r="E855" i="1"/>
  <c r="F855" i="1"/>
  <c r="C856" i="1"/>
  <c r="D856" i="1"/>
  <c r="E856" i="1"/>
  <c r="F856" i="1"/>
  <c r="C857" i="1"/>
  <c r="D857" i="1"/>
  <c r="E857" i="1"/>
  <c r="F857" i="1"/>
  <c r="C858" i="1"/>
  <c r="D858" i="1"/>
  <c r="E858" i="1"/>
  <c r="F858" i="1"/>
  <c r="C859" i="1"/>
  <c r="D859" i="1"/>
  <c r="E859" i="1"/>
  <c r="F859" i="1"/>
  <c r="C860" i="1"/>
  <c r="D860" i="1"/>
  <c r="E860" i="1"/>
  <c r="F860" i="1"/>
  <c r="C861" i="1"/>
  <c r="D861" i="1"/>
  <c r="E861" i="1"/>
  <c r="F861" i="1"/>
  <c r="C862" i="1"/>
  <c r="D862" i="1"/>
  <c r="E862" i="1"/>
  <c r="F862" i="1"/>
  <c r="C863" i="1"/>
  <c r="D863" i="1"/>
  <c r="E863" i="1"/>
  <c r="F863" i="1"/>
  <c r="C864" i="1"/>
  <c r="D864" i="1"/>
  <c r="E864" i="1"/>
  <c r="F864" i="1"/>
  <c r="C865" i="1"/>
  <c r="D865" i="1"/>
  <c r="E865" i="1"/>
  <c r="F865" i="1"/>
  <c r="C866" i="1"/>
  <c r="D866" i="1"/>
  <c r="E866" i="1"/>
  <c r="F866" i="1"/>
  <c r="C867" i="1"/>
  <c r="D867" i="1"/>
  <c r="E867" i="1"/>
  <c r="F867" i="1"/>
  <c r="C868" i="1"/>
  <c r="D868" i="1"/>
  <c r="E868" i="1"/>
  <c r="F868" i="1"/>
  <c r="C869" i="1"/>
  <c r="D869" i="1"/>
  <c r="E869" i="1"/>
  <c r="F869" i="1"/>
  <c r="C870" i="1"/>
  <c r="D870" i="1"/>
  <c r="E870" i="1"/>
  <c r="F870" i="1"/>
  <c r="C871" i="1"/>
  <c r="D871" i="1"/>
  <c r="E871" i="1"/>
  <c r="F871" i="1"/>
  <c r="C872" i="1"/>
  <c r="D872" i="1"/>
  <c r="E872" i="1"/>
  <c r="F872" i="1"/>
  <c r="C873" i="1"/>
  <c r="D873" i="1"/>
  <c r="E873" i="1"/>
  <c r="F873" i="1"/>
  <c r="C874" i="1"/>
  <c r="D874" i="1"/>
  <c r="E874" i="1"/>
  <c r="F874" i="1"/>
  <c r="C875" i="1"/>
  <c r="D875" i="1"/>
  <c r="E875" i="1"/>
  <c r="F875" i="1"/>
  <c r="C876" i="1"/>
  <c r="D876" i="1"/>
  <c r="E876" i="1"/>
  <c r="F876" i="1"/>
  <c r="C877" i="1"/>
  <c r="D877" i="1"/>
  <c r="E877" i="1"/>
  <c r="F877" i="1"/>
  <c r="C878" i="1"/>
  <c r="D878" i="1"/>
  <c r="E878" i="1"/>
  <c r="F878" i="1"/>
  <c r="C879" i="1"/>
  <c r="D879" i="1"/>
  <c r="E879" i="1"/>
  <c r="F879" i="1"/>
  <c r="C880" i="1"/>
  <c r="D880" i="1"/>
  <c r="E880" i="1"/>
  <c r="F880" i="1"/>
  <c r="C881" i="1"/>
  <c r="D881" i="1"/>
  <c r="E881" i="1"/>
  <c r="F881" i="1"/>
  <c r="C882" i="1"/>
  <c r="D882" i="1"/>
  <c r="E882" i="1"/>
  <c r="F882" i="1"/>
  <c r="C883" i="1"/>
  <c r="D883" i="1"/>
  <c r="E883" i="1"/>
  <c r="F883" i="1"/>
  <c r="C884" i="1"/>
  <c r="D884" i="1"/>
  <c r="E884" i="1"/>
  <c r="F884" i="1"/>
  <c r="C885" i="1"/>
  <c r="D885" i="1"/>
  <c r="E885" i="1"/>
  <c r="F885" i="1"/>
  <c r="C886" i="1"/>
  <c r="D886" i="1"/>
  <c r="E886" i="1"/>
  <c r="F886" i="1"/>
  <c r="C887" i="1"/>
  <c r="D887" i="1"/>
  <c r="E887" i="1"/>
  <c r="F887" i="1"/>
  <c r="C888" i="1"/>
  <c r="D888" i="1"/>
  <c r="E888" i="1"/>
  <c r="F888" i="1"/>
  <c r="C889" i="1"/>
  <c r="D889" i="1"/>
  <c r="E889" i="1"/>
  <c r="F889" i="1"/>
  <c r="C890" i="1"/>
  <c r="D890" i="1"/>
  <c r="E890" i="1"/>
  <c r="F890" i="1"/>
  <c r="C891" i="1"/>
  <c r="D891" i="1"/>
  <c r="E891" i="1"/>
  <c r="F891" i="1"/>
  <c r="C892" i="1"/>
  <c r="D892" i="1"/>
  <c r="E892" i="1"/>
  <c r="F892" i="1"/>
  <c r="C893" i="1"/>
  <c r="D893" i="1"/>
  <c r="E893" i="1"/>
  <c r="F893" i="1"/>
  <c r="C894" i="1"/>
  <c r="D894" i="1"/>
  <c r="E894" i="1"/>
  <c r="F894" i="1"/>
  <c r="C895" i="1"/>
  <c r="D895" i="1"/>
  <c r="E895" i="1"/>
  <c r="F895" i="1"/>
  <c r="C896" i="1"/>
  <c r="D896" i="1"/>
  <c r="E896" i="1"/>
  <c r="F896" i="1"/>
  <c r="C897" i="1"/>
  <c r="D897" i="1"/>
  <c r="E897" i="1"/>
  <c r="F897" i="1"/>
  <c r="C898" i="1"/>
  <c r="D898" i="1"/>
  <c r="E898" i="1"/>
  <c r="F898" i="1"/>
  <c r="C899" i="1"/>
  <c r="D899" i="1"/>
  <c r="E899" i="1"/>
  <c r="F899" i="1"/>
  <c r="C900" i="1"/>
  <c r="D900" i="1"/>
  <c r="E900" i="1"/>
  <c r="F900" i="1"/>
  <c r="C901" i="1"/>
  <c r="D901" i="1"/>
  <c r="E901" i="1"/>
  <c r="F901" i="1"/>
  <c r="C902" i="1"/>
  <c r="D902" i="1"/>
  <c r="E902" i="1"/>
  <c r="F902" i="1"/>
  <c r="C903" i="1"/>
  <c r="D903" i="1"/>
  <c r="E903" i="1"/>
  <c r="F903" i="1"/>
  <c r="C904" i="1"/>
  <c r="D904" i="1"/>
  <c r="E904" i="1"/>
  <c r="F904" i="1"/>
  <c r="C905" i="1"/>
  <c r="D905" i="1"/>
  <c r="E905" i="1"/>
  <c r="F905" i="1"/>
  <c r="C906" i="1"/>
  <c r="D906" i="1"/>
  <c r="E906" i="1"/>
  <c r="F906" i="1"/>
  <c r="C907" i="1"/>
  <c r="D907" i="1"/>
  <c r="E907" i="1"/>
  <c r="F907" i="1"/>
  <c r="C908" i="1"/>
  <c r="D908" i="1"/>
  <c r="E908" i="1"/>
  <c r="F908" i="1"/>
  <c r="C909" i="1"/>
  <c r="D909" i="1"/>
  <c r="E909" i="1"/>
  <c r="F909" i="1"/>
  <c r="C910" i="1"/>
  <c r="D910" i="1"/>
  <c r="E910" i="1"/>
  <c r="F910" i="1"/>
  <c r="C911" i="1"/>
  <c r="D911" i="1"/>
  <c r="E911" i="1"/>
  <c r="F911" i="1"/>
  <c r="C912" i="1"/>
  <c r="D912" i="1"/>
  <c r="E912" i="1"/>
  <c r="F912" i="1"/>
  <c r="C913" i="1"/>
  <c r="D913" i="1"/>
  <c r="E913" i="1"/>
  <c r="F913" i="1"/>
  <c r="C914" i="1"/>
  <c r="D914" i="1"/>
  <c r="E914" i="1"/>
  <c r="F914" i="1"/>
  <c r="C915" i="1"/>
  <c r="D915" i="1"/>
  <c r="E915" i="1"/>
  <c r="F915" i="1"/>
  <c r="C916" i="1"/>
  <c r="D916" i="1"/>
  <c r="E916" i="1"/>
  <c r="F916" i="1"/>
  <c r="C917" i="1"/>
  <c r="D917" i="1"/>
  <c r="E917" i="1"/>
  <c r="F917" i="1"/>
  <c r="C918" i="1"/>
  <c r="D918" i="1"/>
  <c r="E918" i="1"/>
  <c r="F918" i="1"/>
  <c r="C919" i="1"/>
  <c r="D919" i="1"/>
  <c r="E919" i="1"/>
  <c r="F919" i="1"/>
  <c r="C920" i="1"/>
  <c r="D920" i="1"/>
  <c r="E920" i="1"/>
  <c r="F920" i="1"/>
  <c r="C921" i="1"/>
  <c r="D921" i="1"/>
  <c r="E921" i="1"/>
  <c r="F921" i="1"/>
  <c r="C922" i="1"/>
  <c r="D922" i="1"/>
  <c r="E922" i="1"/>
  <c r="F922" i="1"/>
  <c r="C923" i="1"/>
  <c r="D923" i="1"/>
  <c r="E923" i="1"/>
  <c r="F923" i="1"/>
  <c r="C924" i="1"/>
  <c r="D924" i="1"/>
  <c r="E924" i="1"/>
  <c r="F924" i="1"/>
  <c r="C925" i="1"/>
  <c r="D925" i="1"/>
  <c r="E925" i="1"/>
  <c r="F925" i="1"/>
  <c r="C926" i="1"/>
  <c r="D926" i="1"/>
  <c r="E926" i="1"/>
  <c r="F926" i="1"/>
  <c r="C927" i="1"/>
  <c r="D927" i="1"/>
  <c r="E927" i="1"/>
  <c r="F927" i="1"/>
  <c r="C928" i="1"/>
  <c r="D928" i="1"/>
  <c r="E928" i="1"/>
  <c r="F928" i="1"/>
  <c r="C929" i="1"/>
  <c r="D929" i="1"/>
  <c r="E929" i="1"/>
  <c r="F929" i="1"/>
  <c r="C930" i="1"/>
  <c r="D930" i="1"/>
  <c r="E930" i="1"/>
  <c r="F930" i="1"/>
  <c r="C931" i="1"/>
  <c r="D931" i="1"/>
  <c r="E931" i="1"/>
  <c r="F931" i="1"/>
  <c r="C932" i="1"/>
  <c r="D932" i="1"/>
  <c r="E932" i="1"/>
  <c r="F932" i="1"/>
  <c r="C933" i="1"/>
  <c r="D933" i="1"/>
  <c r="E933" i="1"/>
  <c r="F933" i="1"/>
  <c r="C934" i="1"/>
  <c r="D934" i="1"/>
  <c r="E934" i="1"/>
  <c r="F934" i="1"/>
  <c r="C935" i="1"/>
  <c r="D935" i="1"/>
  <c r="E935" i="1"/>
  <c r="F935" i="1"/>
  <c r="C936" i="1"/>
  <c r="D936" i="1"/>
  <c r="E936" i="1"/>
  <c r="F936" i="1"/>
  <c r="C937" i="1"/>
  <c r="D937" i="1"/>
  <c r="E937" i="1"/>
  <c r="F937" i="1"/>
  <c r="C938" i="1"/>
  <c r="D938" i="1"/>
  <c r="E938" i="1"/>
  <c r="F938" i="1"/>
  <c r="C939" i="1"/>
  <c r="D939" i="1"/>
  <c r="E939" i="1"/>
  <c r="F939" i="1"/>
  <c r="C940" i="1"/>
  <c r="D940" i="1"/>
  <c r="E940" i="1"/>
  <c r="F940" i="1"/>
  <c r="C941" i="1"/>
  <c r="D941" i="1"/>
  <c r="E941" i="1"/>
  <c r="F941" i="1"/>
  <c r="C942" i="1"/>
  <c r="D942" i="1"/>
  <c r="E942" i="1"/>
  <c r="F942" i="1"/>
  <c r="C943" i="1"/>
  <c r="D943" i="1"/>
  <c r="E943" i="1"/>
  <c r="F943" i="1"/>
  <c r="C944" i="1"/>
  <c r="D944" i="1"/>
  <c r="E944" i="1"/>
  <c r="F944" i="1"/>
  <c r="C945" i="1"/>
  <c r="D945" i="1"/>
  <c r="E945" i="1"/>
  <c r="F945" i="1"/>
  <c r="C946" i="1"/>
  <c r="D946" i="1"/>
  <c r="E946" i="1"/>
  <c r="F946" i="1"/>
  <c r="C947" i="1"/>
  <c r="D947" i="1"/>
  <c r="E947" i="1"/>
  <c r="F947" i="1"/>
  <c r="C948" i="1"/>
  <c r="D948" i="1"/>
  <c r="E948" i="1"/>
  <c r="F948" i="1"/>
  <c r="C949" i="1"/>
  <c r="D949" i="1"/>
  <c r="E949" i="1"/>
  <c r="F949" i="1"/>
  <c r="C950" i="1"/>
  <c r="D950" i="1"/>
  <c r="E950" i="1"/>
  <c r="F950" i="1"/>
  <c r="C951" i="1"/>
  <c r="D951" i="1"/>
  <c r="E951" i="1"/>
  <c r="F951" i="1"/>
  <c r="C952" i="1"/>
  <c r="D952" i="1"/>
  <c r="E952" i="1"/>
  <c r="F952" i="1"/>
  <c r="C953" i="1"/>
  <c r="D953" i="1"/>
  <c r="E953" i="1"/>
  <c r="F953" i="1"/>
  <c r="C954" i="1"/>
  <c r="D954" i="1"/>
  <c r="E954" i="1"/>
  <c r="F954" i="1"/>
  <c r="C955" i="1"/>
  <c r="D955" i="1"/>
  <c r="E955" i="1"/>
  <c r="F955" i="1"/>
  <c r="C956" i="1"/>
  <c r="D956" i="1"/>
  <c r="E956" i="1"/>
  <c r="F956" i="1"/>
  <c r="C957" i="1"/>
  <c r="D957" i="1"/>
  <c r="E957" i="1"/>
  <c r="F957" i="1"/>
  <c r="C958" i="1"/>
  <c r="D958" i="1"/>
  <c r="E958" i="1"/>
  <c r="F958" i="1"/>
  <c r="C959" i="1"/>
  <c r="D959" i="1"/>
  <c r="E959" i="1"/>
  <c r="F959" i="1"/>
  <c r="C960" i="1"/>
  <c r="D960" i="1"/>
  <c r="E960" i="1"/>
  <c r="F960" i="1"/>
  <c r="C961" i="1"/>
  <c r="D961" i="1"/>
  <c r="E961" i="1"/>
  <c r="F961" i="1"/>
  <c r="C962" i="1"/>
  <c r="D962" i="1"/>
  <c r="E962" i="1"/>
  <c r="F962" i="1"/>
  <c r="C963" i="1"/>
  <c r="D963" i="1"/>
  <c r="E963" i="1"/>
  <c r="F963" i="1"/>
  <c r="C964" i="1"/>
  <c r="D964" i="1"/>
  <c r="E964" i="1"/>
  <c r="F964" i="1"/>
  <c r="C965" i="1"/>
  <c r="D965" i="1"/>
  <c r="E965" i="1"/>
  <c r="F965" i="1"/>
  <c r="C966" i="1"/>
  <c r="D966" i="1"/>
  <c r="E966" i="1"/>
  <c r="F966" i="1"/>
  <c r="C967" i="1"/>
  <c r="D967" i="1"/>
  <c r="E967" i="1"/>
  <c r="F967" i="1"/>
  <c r="C968" i="1"/>
  <c r="D968" i="1"/>
  <c r="E968" i="1"/>
  <c r="F968" i="1"/>
  <c r="C969" i="1"/>
  <c r="D969" i="1"/>
  <c r="E969" i="1"/>
  <c r="F969" i="1"/>
  <c r="C970" i="1"/>
  <c r="D970" i="1"/>
  <c r="E970" i="1"/>
  <c r="F970" i="1"/>
  <c r="C971" i="1"/>
  <c r="D971" i="1"/>
  <c r="E971" i="1"/>
  <c r="F971" i="1"/>
  <c r="C972" i="1"/>
  <c r="D972" i="1"/>
  <c r="E972" i="1"/>
  <c r="F972" i="1"/>
  <c r="C973" i="1"/>
  <c r="D973" i="1"/>
  <c r="E973" i="1"/>
  <c r="F973" i="1"/>
  <c r="C974" i="1"/>
  <c r="D974" i="1"/>
  <c r="E974" i="1"/>
  <c r="F974" i="1"/>
  <c r="C975" i="1"/>
  <c r="D975" i="1"/>
  <c r="E975" i="1"/>
  <c r="F975" i="1"/>
  <c r="C976" i="1"/>
  <c r="D976" i="1"/>
  <c r="E976" i="1"/>
  <c r="F976" i="1"/>
  <c r="C977" i="1"/>
  <c r="D977" i="1"/>
  <c r="E977" i="1"/>
  <c r="F977" i="1"/>
  <c r="C978" i="1"/>
  <c r="D978" i="1"/>
  <c r="E978" i="1"/>
  <c r="F978" i="1"/>
  <c r="C979" i="1"/>
  <c r="D979" i="1"/>
  <c r="E979" i="1"/>
  <c r="F979" i="1"/>
  <c r="C980" i="1"/>
  <c r="D980" i="1"/>
  <c r="E980" i="1"/>
  <c r="F980" i="1"/>
  <c r="C981" i="1"/>
  <c r="D981" i="1"/>
  <c r="E981" i="1"/>
  <c r="F981" i="1"/>
  <c r="C982" i="1"/>
  <c r="D982" i="1"/>
  <c r="E982" i="1"/>
  <c r="F982" i="1"/>
  <c r="C983" i="1"/>
  <c r="D983" i="1"/>
  <c r="E983" i="1"/>
  <c r="F983" i="1"/>
  <c r="C984" i="1"/>
  <c r="D984" i="1"/>
  <c r="E984" i="1"/>
  <c r="F984" i="1"/>
  <c r="C985" i="1"/>
  <c r="D985" i="1"/>
  <c r="E985" i="1"/>
  <c r="F985" i="1"/>
  <c r="C986" i="1"/>
  <c r="D986" i="1"/>
  <c r="E986" i="1"/>
  <c r="F986" i="1"/>
  <c r="C987" i="1"/>
  <c r="D987" i="1"/>
  <c r="E987" i="1"/>
  <c r="F987" i="1"/>
  <c r="C988" i="1"/>
  <c r="D988" i="1"/>
  <c r="E988" i="1"/>
  <c r="F988" i="1"/>
  <c r="C989" i="1"/>
  <c r="D989" i="1"/>
  <c r="E989" i="1"/>
  <c r="F989" i="1"/>
  <c r="C990" i="1"/>
  <c r="D990" i="1"/>
  <c r="E990" i="1"/>
  <c r="F990" i="1"/>
  <c r="C991" i="1"/>
  <c r="D991" i="1"/>
  <c r="E991" i="1"/>
  <c r="F991" i="1"/>
  <c r="C992" i="1"/>
  <c r="D992" i="1"/>
  <c r="E992" i="1"/>
  <c r="F992" i="1"/>
  <c r="C993" i="1"/>
  <c r="D993" i="1"/>
  <c r="E993" i="1"/>
  <c r="F993" i="1"/>
  <c r="C994" i="1"/>
  <c r="D994" i="1"/>
  <c r="E994" i="1"/>
  <c r="F994" i="1"/>
  <c r="C995" i="1"/>
  <c r="D995" i="1"/>
  <c r="E995" i="1"/>
  <c r="F995" i="1"/>
  <c r="C996" i="1"/>
  <c r="D996" i="1"/>
  <c r="E996" i="1"/>
  <c r="F996" i="1"/>
  <c r="C997" i="1"/>
  <c r="D997" i="1"/>
  <c r="E997" i="1"/>
  <c r="F997" i="1"/>
  <c r="C998" i="1"/>
  <c r="D998" i="1"/>
  <c r="E998" i="1"/>
  <c r="F998" i="1"/>
  <c r="C999" i="1"/>
  <c r="D999" i="1"/>
  <c r="E999" i="1"/>
  <c r="F999" i="1"/>
  <c r="C1000" i="1"/>
  <c r="D1000" i="1"/>
  <c r="E1000" i="1"/>
  <c r="F1000" i="1"/>
  <c r="C1001" i="1"/>
  <c r="D1001" i="1"/>
  <c r="E1001" i="1"/>
  <c r="F1001" i="1"/>
  <c r="C1002" i="1"/>
  <c r="D1002" i="1"/>
  <c r="E1002" i="1"/>
  <c r="F1002" i="1"/>
  <c r="C1003" i="1"/>
  <c r="D1003" i="1"/>
  <c r="E1003" i="1"/>
  <c r="F1003" i="1"/>
  <c r="C1004" i="1"/>
  <c r="D1004" i="1"/>
  <c r="E1004" i="1"/>
  <c r="F1004" i="1"/>
  <c r="C1005" i="1"/>
  <c r="D1005" i="1"/>
  <c r="E1005" i="1"/>
  <c r="F1005" i="1"/>
  <c r="C1006" i="1"/>
  <c r="D1006" i="1"/>
  <c r="E1006" i="1"/>
  <c r="F1006" i="1"/>
  <c r="C1007" i="1"/>
  <c r="D1007" i="1"/>
  <c r="E1007" i="1"/>
  <c r="F1007" i="1"/>
  <c r="C1008" i="1"/>
  <c r="D1008" i="1"/>
  <c r="E1008" i="1"/>
  <c r="F1008" i="1"/>
  <c r="C1009" i="1"/>
  <c r="D1009" i="1"/>
  <c r="E1009" i="1"/>
  <c r="F1009" i="1"/>
  <c r="C1010" i="1"/>
  <c r="D1010" i="1"/>
  <c r="E1010" i="1"/>
  <c r="F1010" i="1"/>
  <c r="C1011" i="1"/>
  <c r="D1011" i="1"/>
  <c r="E1011" i="1"/>
  <c r="F1011" i="1"/>
  <c r="C1012" i="1"/>
  <c r="D1012" i="1"/>
  <c r="E1012" i="1"/>
  <c r="F1012" i="1"/>
  <c r="C1013" i="1"/>
  <c r="D1013" i="1"/>
  <c r="E1013" i="1"/>
  <c r="F1013" i="1"/>
  <c r="C1014" i="1"/>
  <c r="D1014" i="1"/>
  <c r="E1014" i="1"/>
  <c r="F1014" i="1"/>
  <c r="C1015" i="1"/>
  <c r="D1015" i="1"/>
  <c r="E1015" i="1"/>
  <c r="F1015" i="1"/>
  <c r="C1016" i="1"/>
  <c r="D1016" i="1"/>
  <c r="E1016" i="1"/>
  <c r="F1016" i="1"/>
  <c r="C1017" i="1"/>
  <c r="D1017" i="1"/>
  <c r="E1017" i="1"/>
  <c r="F1017" i="1"/>
  <c r="C1018" i="1"/>
  <c r="D1018" i="1"/>
  <c r="E1018" i="1"/>
  <c r="F1018" i="1"/>
  <c r="C1019" i="1"/>
  <c r="D1019" i="1"/>
  <c r="E1019" i="1"/>
  <c r="F1019" i="1"/>
  <c r="C1020" i="1"/>
  <c r="D1020" i="1"/>
  <c r="E1020" i="1"/>
  <c r="F1020" i="1"/>
  <c r="C1021" i="1"/>
  <c r="D1021" i="1"/>
  <c r="E1021" i="1"/>
  <c r="F1021" i="1"/>
  <c r="C1022" i="1"/>
  <c r="D1022" i="1"/>
  <c r="E1022" i="1"/>
  <c r="F1022" i="1"/>
  <c r="C1023" i="1"/>
  <c r="D1023" i="1"/>
  <c r="E1023" i="1"/>
  <c r="F1023" i="1"/>
  <c r="C1024" i="1"/>
  <c r="D1024" i="1"/>
  <c r="E1024" i="1"/>
  <c r="F1024" i="1"/>
  <c r="C1025" i="1"/>
  <c r="D1025" i="1"/>
  <c r="E1025" i="1"/>
  <c r="F1025" i="1"/>
  <c r="C1026" i="1"/>
  <c r="D1026" i="1"/>
  <c r="E1026" i="1"/>
  <c r="F1026" i="1"/>
  <c r="C1027" i="1"/>
  <c r="D1027" i="1"/>
  <c r="E1027" i="1"/>
  <c r="F1027" i="1"/>
  <c r="C1028" i="1"/>
  <c r="D1028" i="1"/>
  <c r="E1028" i="1"/>
  <c r="F1028" i="1"/>
  <c r="C1029" i="1"/>
  <c r="D1029" i="1"/>
  <c r="E1029" i="1"/>
  <c r="F1029" i="1"/>
  <c r="C1030" i="1"/>
  <c r="D1030" i="1"/>
  <c r="E1030" i="1"/>
  <c r="F1030" i="1"/>
  <c r="C1031" i="1"/>
  <c r="D1031" i="1"/>
  <c r="E1031" i="1"/>
  <c r="F1031" i="1"/>
  <c r="C1032" i="1"/>
  <c r="D1032" i="1"/>
  <c r="E1032" i="1"/>
  <c r="F1032" i="1"/>
  <c r="C1033" i="1"/>
  <c r="D1033" i="1"/>
  <c r="E1033" i="1"/>
  <c r="F1033" i="1"/>
  <c r="C1034" i="1"/>
  <c r="D1034" i="1"/>
  <c r="E1034" i="1"/>
  <c r="F1034" i="1"/>
  <c r="C1035" i="1"/>
  <c r="D1035" i="1"/>
  <c r="E1035" i="1"/>
  <c r="F1035" i="1"/>
  <c r="C1036" i="1"/>
  <c r="D1036" i="1"/>
  <c r="E1036" i="1"/>
  <c r="F1036" i="1"/>
  <c r="C1037" i="1"/>
  <c r="D1037" i="1"/>
  <c r="E1037" i="1"/>
  <c r="F1037" i="1"/>
  <c r="C1038" i="1"/>
  <c r="D1038" i="1"/>
  <c r="E1038" i="1"/>
  <c r="F1038" i="1"/>
  <c r="C1039" i="1"/>
  <c r="D1039" i="1"/>
  <c r="E1039" i="1"/>
  <c r="F1039" i="1"/>
  <c r="C1040" i="1"/>
  <c r="D1040" i="1"/>
  <c r="E1040" i="1"/>
  <c r="F1040" i="1"/>
  <c r="C1041" i="1"/>
  <c r="D1041" i="1"/>
  <c r="E1041" i="1"/>
  <c r="F1041" i="1"/>
  <c r="C1042" i="1"/>
  <c r="D1042" i="1"/>
  <c r="E1042" i="1"/>
  <c r="F1042" i="1"/>
  <c r="C1043" i="1"/>
  <c r="D1043" i="1"/>
  <c r="E1043" i="1"/>
  <c r="F1043" i="1"/>
  <c r="C1044" i="1"/>
  <c r="D1044" i="1"/>
  <c r="E1044" i="1"/>
  <c r="F1044" i="1"/>
  <c r="C1045" i="1"/>
  <c r="D1045" i="1"/>
  <c r="E1045" i="1"/>
  <c r="F1045" i="1"/>
  <c r="C1046" i="1"/>
  <c r="D1046" i="1"/>
  <c r="E1046" i="1"/>
  <c r="F1046" i="1"/>
  <c r="C1047" i="1"/>
  <c r="D1047" i="1"/>
  <c r="E1047" i="1"/>
  <c r="F1047" i="1"/>
  <c r="C1048" i="1"/>
  <c r="D1048" i="1"/>
  <c r="E1048" i="1"/>
  <c r="F1048" i="1"/>
  <c r="C1049" i="1"/>
  <c r="D1049" i="1"/>
  <c r="E1049" i="1"/>
  <c r="F1049" i="1"/>
  <c r="C1050" i="1"/>
  <c r="D1050" i="1"/>
  <c r="E1050" i="1"/>
  <c r="F1050" i="1"/>
  <c r="C1051" i="1"/>
  <c r="D1051" i="1"/>
  <c r="E1051" i="1"/>
  <c r="F1051" i="1"/>
  <c r="C1052" i="1"/>
  <c r="D1052" i="1"/>
  <c r="E1052" i="1"/>
  <c r="F1052" i="1"/>
  <c r="C1053" i="1"/>
  <c r="D1053" i="1"/>
  <c r="E1053" i="1"/>
  <c r="F1053" i="1"/>
  <c r="C1054" i="1"/>
  <c r="D1054" i="1"/>
  <c r="E1054" i="1"/>
  <c r="F1054" i="1"/>
  <c r="C1055" i="1"/>
  <c r="D1055" i="1"/>
  <c r="E1055" i="1"/>
  <c r="F1055" i="1"/>
  <c r="C1056" i="1"/>
  <c r="D1056" i="1"/>
  <c r="E1056" i="1"/>
  <c r="F1056" i="1"/>
  <c r="C1057" i="1"/>
  <c r="D1057" i="1"/>
  <c r="E1057" i="1"/>
  <c r="F1057" i="1"/>
  <c r="C1058" i="1"/>
  <c r="D1058" i="1"/>
  <c r="E1058" i="1"/>
  <c r="F1058" i="1"/>
  <c r="C1059" i="1"/>
  <c r="D1059" i="1"/>
  <c r="E1059" i="1"/>
  <c r="F1059" i="1"/>
  <c r="C1060" i="1"/>
  <c r="D1060" i="1"/>
  <c r="E1060" i="1"/>
  <c r="F1060" i="1"/>
  <c r="C1061" i="1"/>
  <c r="D1061" i="1"/>
  <c r="E1061" i="1"/>
  <c r="F1061" i="1"/>
  <c r="C1062" i="1"/>
  <c r="D1062" i="1"/>
  <c r="E1062" i="1"/>
  <c r="F1062" i="1"/>
  <c r="C1063" i="1"/>
  <c r="D1063" i="1"/>
  <c r="E1063" i="1"/>
  <c r="F1063" i="1"/>
  <c r="C1064" i="1"/>
  <c r="D1064" i="1"/>
  <c r="E1064" i="1"/>
  <c r="F1064" i="1"/>
  <c r="C1065" i="1"/>
  <c r="D1065" i="1"/>
  <c r="E1065" i="1"/>
  <c r="F1065" i="1"/>
  <c r="C1066" i="1"/>
  <c r="D1066" i="1"/>
  <c r="E1066" i="1"/>
  <c r="F1066" i="1"/>
  <c r="C1067" i="1"/>
  <c r="D1067" i="1"/>
  <c r="E1067" i="1"/>
  <c r="F1067" i="1"/>
  <c r="C1068" i="1"/>
  <c r="D1068" i="1"/>
  <c r="E1068" i="1"/>
  <c r="F1068" i="1"/>
  <c r="C1069" i="1"/>
  <c r="D1069" i="1"/>
  <c r="E1069" i="1"/>
  <c r="F1069" i="1"/>
  <c r="C1070" i="1"/>
  <c r="D1070" i="1"/>
  <c r="E1070" i="1"/>
  <c r="F1070" i="1"/>
  <c r="C1071" i="1"/>
  <c r="D1071" i="1"/>
  <c r="E1071" i="1"/>
  <c r="F1071" i="1"/>
  <c r="C1072" i="1"/>
  <c r="D1072" i="1"/>
  <c r="E1072" i="1"/>
  <c r="F1072" i="1"/>
  <c r="C1073" i="1"/>
  <c r="D1073" i="1"/>
  <c r="E1073" i="1"/>
  <c r="F1073" i="1"/>
  <c r="C1074" i="1"/>
  <c r="D1074" i="1"/>
  <c r="E1074" i="1"/>
  <c r="F1074" i="1"/>
  <c r="C1075" i="1"/>
  <c r="D1075" i="1"/>
  <c r="E1075" i="1"/>
  <c r="F1075" i="1"/>
  <c r="C1076" i="1"/>
  <c r="D1076" i="1"/>
  <c r="E1076" i="1"/>
  <c r="F1076" i="1"/>
  <c r="C1077" i="1"/>
  <c r="D1077" i="1"/>
  <c r="E1077" i="1"/>
  <c r="F1077" i="1"/>
  <c r="C1078" i="1"/>
  <c r="D1078" i="1"/>
  <c r="E1078" i="1"/>
  <c r="F1078" i="1"/>
  <c r="C1079" i="1"/>
  <c r="D1079" i="1"/>
  <c r="E1079" i="1"/>
  <c r="F1079" i="1"/>
  <c r="C1080" i="1"/>
  <c r="D1080" i="1"/>
  <c r="E1080" i="1"/>
  <c r="F1080" i="1"/>
  <c r="C1081" i="1"/>
  <c r="D1081" i="1"/>
  <c r="E1081" i="1"/>
  <c r="F1081" i="1"/>
  <c r="C1082" i="1"/>
  <c r="D1082" i="1"/>
  <c r="E1082" i="1"/>
  <c r="F1082" i="1"/>
  <c r="C1083" i="1"/>
  <c r="D1083" i="1"/>
  <c r="E1083" i="1"/>
  <c r="F1083" i="1"/>
  <c r="C1084" i="1"/>
  <c r="D1084" i="1"/>
  <c r="E1084" i="1"/>
  <c r="F1084" i="1"/>
  <c r="C1085" i="1"/>
  <c r="D1085" i="1"/>
  <c r="E1085" i="1"/>
  <c r="F1085" i="1"/>
  <c r="C1086" i="1"/>
  <c r="D1086" i="1"/>
  <c r="E1086" i="1"/>
  <c r="F1086" i="1"/>
  <c r="C1087" i="1"/>
  <c r="D1087" i="1"/>
  <c r="E1087" i="1"/>
  <c r="F1087" i="1"/>
  <c r="C1088" i="1"/>
  <c r="D1088" i="1"/>
  <c r="E1088" i="1"/>
  <c r="F1088" i="1"/>
  <c r="C1089" i="1"/>
  <c r="D1089" i="1"/>
  <c r="E1089" i="1"/>
  <c r="F1089" i="1"/>
  <c r="C1090" i="1"/>
  <c r="D1090" i="1"/>
  <c r="E1090" i="1"/>
  <c r="F1090" i="1"/>
  <c r="C1091" i="1"/>
  <c r="D1091" i="1"/>
  <c r="E1091" i="1"/>
  <c r="F1091" i="1"/>
  <c r="C1092" i="1"/>
  <c r="D1092" i="1"/>
  <c r="E1092" i="1"/>
  <c r="F1092" i="1"/>
  <c r="C1093" i="1"/>
  <c r="D1093" i="1"/>
  <c r="E1093" i="1"/>
  <c r="F1093" i="1"/>
  <c r="C1094" i="1"/>
  <c r="D1094" i="1"/>
  <c r="E1094" i="1"/>
  <c r="F1094" i="1"/>
  <c r="C1095" i="1"/>
  <c r="D1095" i="1"/>
  <c r="E1095" i="1"/>
  <c r="F1095" i="1"/>
  <c r="C1096" i="1"/>
  <c r="D1096" i="1"/>
  <c r="E1096" i="1"/>
  <c r="F1096" i="1"/>
  <c r="C1097" i="1"/>
  <c r="D1097" i="1"/>
  <c r="E1097" i="1"/>
  <c r="F1097" i="1"/>
  <c r="C1098" i="1"/>
  <c r="D1098" i="1"/>
  <c r="E1098" i="1"/>
  <c r="F1098" i="1"/>
  <c r="C1099" i="1"/>
  <c r="D1099" i="1"/>
  <c r="E1099" i="1"/>
  <c r="F1099" i="1"/>
  <c r="C1100" i="1"/>
  <c r="D1100" i="1"/>
  <c r="E1100" i="1"/>
  <c r="F1100" i="1"/>
  <c r="C1101" i="1"/>
  <c r="D1101" i="1"/>
  <c r="E1101" i="1"/>
  <c r="F1101" i="1"/>
  <c r="C1102" i="1"/>
  <c r="D1102" i="1"/>
  <c r="E1102" i="1"/>
  <c r="F1102" i="1"/>
  <c r="C1103" i="1"/>
  <c r="D1103" i="1"/>
  <c r="E1103" i="1"/>
  <c r="F1103" i="1"/>
  <c r="C1104" i="1"/>
  <c r="D1104" i="1"/>
  <c r="E1104" i="1"/>
  <c r="F1104" i="1"/>
  <c r="C1105" i="1"/>
  <c r="D1105" i="1"/>
  <c r="E1105" i="1"/>
  <c r="F1105" i="1"/>
  <c r="C1106" i="1"/>
  <c r="D1106" i="1"/>
  <c r="E1106" i="1"/>
  <c r="F1106" i="1"/>
  <c r="C1107" i="1"/>
  <c r="D1107" i="1"/>
  <c r="E1107" i="1"/>
  <c r="F1107" i="1"/>
  <c r="C1108" i="1"/>
  <c r="D1108" i="1"/>
  <c r="E1108" i="1"/>
  <c r="F1108" i="1"/>
  <c r="C1109" i="1"/>
  <c r="D1109" i="1"/>
  <c r="E1109" i="1"/>
  <c r="F1109" i="1"/>
  <c r="C1110" i="1"/>
  <c r="D1110" i="1"/>
  <c r="E1110" i="1"/>
  <c r="F1110" i="1"/>
  <c r="C1111" i="1"/>
  <c r="D1111" i="1"/>
  <c r="E1111" i="1"/>
  <c r="F1111" i="1"/>
  <c r="C1112" i="1"/>
  <c r="D1112" i="1"/>
  <c r="E1112" i="1"/>
  <c r="F1112" i="1"/>
  <c r="C1113" i="1"/>
  <c r="D1113" i="1"/>
  <c r="E1113" i="1"/>
  <c r="F1113" i="1"/>
  <c r="C1114" i="1"/>
  <c r="D1114" i="1"/>
  <c r="E1114" i="1"/>
  <c r="F1114" i="1"/>
  <c r="C1115" i="1"/>
  <c r="D1115" i="1"/>
  <c r="E1115" i="1"/>
  <c r="F1115" i="1"/>
  <c r="C1116" i="1"/>
  <c r="D1116" i="1"/>
  <c r="E1116" i="1"/>
  <c r="F1116" i="1"/>
  <c r="C1117" i="1"/>
  <c r="D1117" i="1"/>
  <c r="E1117" i="1"/>
  <c r="F1117" i="1"/>
  <c r="C1118" i="1"/>
  <c r="D1118" i="1"/>
  <c r="E1118" i="1"/>
  <c r="F1118" i="1"/>
  <c r="C1119" i="1"/>
  <c r="D1119" i="1"/>
  <c r="E1119" i="1"/>
  <c r="F1119" i="1"/>
  <c r="C1120" i="1"/>
  <c r="D1120" i="1"/>
  <c r="E1120" i="1"/>
  <c r="F1120" i="1"/>
  <c r="C1121" i="1"/>
  <c r="D1121" i="1"/>
  <c r="E1121" i="1"/>
  <c r="F1121" i="1"/>
  <c r="C1122" i="1"/>
  <c r="D1122" i="1"/>
  <c r="E1122" i="1"/>
  <c r="F1122" i="1"/>
  <c r="C1123" i="1"/>
  <c r="D1123" i="1"/>
  <c r="E1123" i="1"/>
  <c r="F1123" i="1"/>
  <c r="C1124" i="1"/>
  <c r="D1124" i="1"/>
  <c r="E1124" i="1"/>
  <c r="F1124" i="1"/>
  <c r="C1125" i="1"/>
  <c r="D1125" i="1"/>
  <c r="E1125" i="1"/>
  <c r="F1125" i="1"/>
  <c r="C1126" i="1"/>
  <c r="D1126" i="1"/>
  <c r="E1126" i="1"/>
  <c r="F1126" i="1"/>
  <c r="C1127" i="1"/>
  <c r="D1127" i="1"/>
  <c r="E1127" i="1"/>
  <c r="F1127" i="1"/>
  <c r="C1128" i="1"/>
  <c r="D1128" i="1"/>
  <c r="E1128" i="1"/>
  <c r="F1128" i="1"/>
  <c r="C1129" i="1"/>
  <c r="D1129" i="1"/>
  <c r="E1129" i="1"/>
  <c r="F1129" i="1"/>
  <c r="C1130" i="1"/>
  <c r="D1130" i="1"/>
  <c r="E1130" i="1"/>
  <c r="F1130" i="1"/>
  <c r="C1131" i="1"/>
  <c r="D1131" i="1"/>
  <c r="E1131" i="1"/>
  <c r="F1131" i="1"/>
  <c r="C1132" i="1"/>
  <c r="D1132" i="1"/>
  <c r="E1132" i="1"/>
  <c r="F1132" i="1"/>
  <c r="C1133" i="1"/>
  <c r="D1133" i="1"/>
  <c r="E1133" i="1"/>
  <c r="F1133" i="1"/>
  <c r="C1134" i="1"/>
  <c r="D1134" i="1"/>
  <c r="E1134" i="1"/>
  <c r="F1134" i="1"/>
  <c r="C1135" i="1"/>
  <c r="D1135" i="1"/>
  <c r="E1135" i="1"/>
  <c r="F1135" i="1"/>
  <c r="C1136" i="1"/>
  <c r="D1136" i="1"/>
  <c r="E1136" i="1"/>
  <c r="F1136" i="1"/>
  <c r="C1137" i="1"/>
  <c r="D1137" i="1"/>
  <c r="E1137" i="1"/>
  <c r="F1137" i="1"/>
  <c r="C1138" i="1"/>
  <c r="D1138" i="1"/>
  <c r="E1138" i="1"/>
  <c r="F1138" i="1"/>
  <c r="C1139" i="1"/>
  <c r="D1139" i="1"/>
  <c r="E1139" i="1"/>
  <c r="F1139" i="1"/>
  <c r="C1140" i="1"/>
  <c r="D1140" i="1"/>
  <c r="E1140" i="1"/>
  <c r="F1140" i="1"/>
  <c r="C1141" i="1"/>
  <c r="D1141" i="1"/>
  <c r="E1141" i="1"/>
  <c r="F1141" i="1"/>
  <c r="C1142" i="1"/>
  <c r="D1142" i="1"/>
  <c r="E1142" i="1"/>
  <c r="F1142" i="1"/>
  <c r="C1143" i="1"/>
  <c r="D1143" i="1"/>
  <c r="E1143" i="1"/>
  <c r="F1143" i="1"/>
  <c r="C1144" i="1"/>
  <c r="D1144" i="1"/>
  <c r="E1144" i="1"/>
  <c r="F1144" i="1"/>
  <c r="C1145" i="1"/>
  <c r="D1145" i="1"/>
  <c r="E1145" i="1"/>
  <c r="F1145" i="1"/>
  <c r="C1146" i="1"/>
  <c r="D1146" i="1"/>
  <c r="E1146" i="1"/>
  <c r="F1146" i="1"/>
  <c r="C1147" i="1"/>
  <c r="D1147" i="1"/>
  <c r="E1147" i="1"/>
  <c r="F1147" i="1"/>
  <c r="C1148" i="1"/>
  <c r="D1148" i="1"/>
  <c r="E1148" i="1"/>
  <c r="F1148" i="1"/>
  <c r="C1149" i="1"/>
  <c r="D1149" i="1"/>
  <c r="E1149" i="1"/>
  <c r="F1149" i="1"/>
  <c r="C1150" i="1"/>
  <c r="D1150" i="1"/>
  <c r="E1150" i="1"/>
  <c r="F1150" i="1"/>
  <c r="C1151" i="1"/>
  <c r="D1151" i="1"/>
  <c r="E1151" i="1"/>
  <c r="F1151" i="1"/>
  <c r="C1152" i="1"/>
  <c r="D1152" i="1"/>
  <c r="E1152" i="1"/>
  <c r="F1152" i="1"/>
  <c r="C1153" i="1"/>
  <c r="D1153" i="1"/>
  <c r="E1153" i="1"/>
  <c r="F1153" i="1"/>
  <c r="C1154" i="1"/>
  <c r="D1154" i="1"/>
  <c r="E1154" i="1"/>
  <c r="F1154" i="1"/>
  <c r="C1155" i="1"/>
  <c r="D1155" i="1"/>
  <c r="E1155" i="1"/>
  <c r="F1155" i="1"/>
  <c r="C1156" i="1"/>
  <c r="D1156" i="1"/>
  <c r="E1156" i="1"/>
  <c r="F1156" i="1"/>
  <c r="C1157" i="1"/>
  <c r="D1157" i="1"/>
  <c r="E1157" i="1"/>
  <c r="F1157" i="1"/>
  <c r="C1158" i="1"/>
  <c r="D1158" i="1"/>
  <c r="E1158" i="1"/>
  <c r="F1158" i="1"/>
  <c r="C1159" i="1"/>
  <c r="D1159" i="1"/>
  <c r="E1159" i="1"/>
  <c r="F1159" i="1"/>
  <c r="C1160" i="1"/>
  <c r="D1160" i="1"/>
  <c r="E1160" i="1"/>
  <c r="F1160" i="1"/>
  <c r="C1161" i="1"/>
  <c r="D1161" i="1"/>
  <c r="E1161" i="1"/>
  <c r="F1161" i="1"/>
  <c r="C1162" i="1"/>
  <c r="D1162" i="1"/>
  <c r="E1162" i="1"/>
  <c r="F1162" i="1"/>
  <c r="C1163" i="1"/>
  <c r="D1163" i="1"/>
  <c r="E1163" i="1"/>
  <c r="F1163" i="1"/>
  <c r="C1164" i="1"/>
  <c r="D1164" i="1"/>
  <c r="E1164" i="1"/>
  <c r="F1164" i="1"/>
  <c r="C1165" i="1"/>
  <c r="D1165" i="1"/>
  <c r="E1165" i="1"/>
  <c r="F1165" i="1"/>
  <c r="C1166" i="1"/>
  <c r="D1166" i="1"/>
  <c r="E1166" i="1"/>
  <c r="F1166" i="1"/>
  <c r="C1167" i="1"/>
  <c r="D1167" i="1"/>
  <c r="E1167" i="1"/>
  <c r="F1167" i="1"/>
  <c r="C1168" i="1"/>
  <c r="D1168" i="1"/>
  <c r="E1168" i="1"/>
  <c r="F1168" i="1"/>
  <c r="C1169" i="1"/>
  <c r="D1169" i="1"/>
  <c r="E1169" i="1"/>
  <c r="F1169" i="1"/>
  <c r="C1170" i="1"/>
  <c r="D1170" i="1"/>
  <c r="E1170" i="1"/>
  <c r="F1170" i="1"/>
  <c r="C1171" i="1"/>
  <c r="D1171" i="1"/>
  <c r="E1171" i="1"/>
  <c r="F1171" i="1"/>
  <c r="C1172" i="1"/>
  <c r="D1172" i="1"/>
  <c r="E1172" i="1"/>
  <c r="F1172" i="1"/>
  <c r="C1173" i="1"/>
  <c r="D1173" i="1"/>
  <c r="E1173" i="1"/>
  <c r="F1173" i="1"/>
  <c r="C1174" i="1"/>
  <c r="D1174" i="1"/>
  <c r="E1174" i="1"/>
  <c r="F1174" i="1"/>
  <c r="C1175" i="1"/>
  <c r="D1175" i="1"/>
  <c r="E1175" i="1"/>
  <c r="F1175" i="1"/>
  <c r="C1176" i="1"/>
  <c r="D1176" i="1"/>
  <c r="E1176" i="1"/>
  <c r="F1176" i="1"/>
  <c r="C1177" i="1"/>
  <c r="D1177" i="1"/>
  <c r="E1177" i="1"/>
  <c r="F1177" i="1"/>
  <c r="C1178" i="1"/>
  <c r="D1178" i="1"/>
  <c r="E1178" i="1"/>
  <c r="F1178" i="1"/>
  <c r="C1179" i="1"/>
  <c r="D1179" i="1"/>
  <c r="E1179" i="1"/>
  <c r="F1179" i="1"/>
  <c r="C1180" i="1"/>
  <c r="D1180" i="1"/>
  <c r="E1180" i="1"/>
  <c r="F1180" i="1"/>
  <c r="C1181" i="1"/>
  <c r="D1181" i="1"/>
  <c r="E1181" i="1"/>
  <c r="F1181" i="1"/>
  <c r="C1182" i="1"/>
  <c r="D1182" i="1"/>
  <c r="E1182" i="1"/>
  <c r="F1182" i="1"/>
  <c r="C1183" i="1"/>
  <c r="D1183" i="1"/>
  <c r="E1183" i="1"/>
  <c r="F1183" i="1"/>
  <c r="C1184" i="1"/>
  <c r="D1184" i="1"/>
  <c r="E1184" i="1"/>
  <c r="F1184" i="1"/>
  <c r="C1185" i="1"/>
  <c r="D1185" i="1"/>
  <c r="E1185" i="1"/>
  <c r="F1185" i="1"/>
  <c r="C1186" i="1"/>
  <c r="D1186" i="1"/>
  <c r="E1186" i="1"/>
  <c r="F1186" i="1"/>
  <c r="C1187" i="1"/>
  <c r="D1187" i="1"/>
  <c r="E1187" i="1"/>
  <c r="F1187" i="1"/>
  <c r="C1188" i="1"/>
  <c r="D1188" i="1"/>
  <c r="E1188" i="1"/>
  <c r="F1188" i="1"/>
  <c r="C1189" i="1"/>
  <c r="D1189" i="1"/>
  <c r="E1189" i="1"/>
  <c r="F1189" i="1"/>
  <c r="C1190" i="1"/>
  <c r="D1190" i="1"/>
  <c r="E1190" i="1"/>
  <c r="F1190" i="1"/>
  <c r="C1191" i="1"/>
  <c r="D1191" i="1"/>
  <c r="E1191" i="1"/>
  <c r="F1191" i="1"/>
  <c r="C1192" i="1"/>
  <c r="D1192" i="1"/>
  <c r="E1192" i="1"/>
  <c r="F1192" i="1"/>
  <c r="C1193" i="1"/>
  <c r="D1193" i="1"/>
  <c r="E1193" i="1"/>
  <c r="F1193" i="1"/>
  <c r="C1194" i="1"/>
  <c r="D1194" i="1"/>
  <c r="E1194" i="1"/>
  <c r="F1194" i="1"/>
  <c r="C1195" i="1"/>
  <c r="D1195" i="1"/>
  <c r="E1195" i="1"/>
  <c r="F1195" i="1"/>
  <c r="C1196" i="1"/>
  <c r="D1196" i="1"/>
  <c r="E1196" i="1"/>
  <c r="F1196" i="1"/>
  <c r="C1197" i="1"/>
  <c r="D1197" i="1"/>
  <c r="E1197" i="1"/>
  <c r="F1197" i="1"/>
  <c r="C1198" i="1"/>
  <c r="D1198" i="1"/>
  <c r="E1198" i="1"/>
  <c r="F1198" i="1"/>
  <c r="C1199" i="1"/>
  <c r="D1199" i="1"/>
  <c r="E1199" i="1"/>
  <c r="F1199" i="1"/>
  <c r="C1200" i="1"/>
  <c r="D1200" i="1"/>
  <c r="E1200" i="1"/>
  <c r="F1200" i="1"/>
  <c r="C1201" i="1"/>
  <c r="D1201" i="1"/>
  <c r="E1201" i="1"/>
  <c r="F1201" i="1"/>
  <c r="C1202" i="1"/>
  <c r="D1202" i="1"/>
  <c r="E1202" i="1"/>
  <c r="F1202" i="1"/>
  <c r="C1203" i="1"/>
  <c r="D1203" i="1"/>
  <c r="E1203" i="1"/>
  <c r="F1203" i="1"/>
  <c r="C1204" i="1"/>
  <c r="D1204" i="1"/>
  <c r="E1204" i="1"/>
  <c r="F1204" i="1"/>
  <c r="C1205" i="1"/>
  <c r="D1205" i="1"/>
  <c r="E1205" i="1"/>
  <c r="F1205" i="1"/>
  <c r="C1206" i="1"/>
  <c r="D1206" i="1"/>
  <c r="E1206" i="1"/>
  <c r="F1206" i="1"/>
  <c r="C1207" i="1"/>
  <c r="D1207" i="1"/>
  <c r="E1207" i="1"/>
  <c r="F1207" i="1"/>
  <c r="C1208" i="1"/>
  <c r="D1208" i="1"/>
  <c r="E1208" i="1"/>
  <c r="F1208" i="1"/>
  <c r="C1209" i="1"/>
  <c r="D1209" i="1"/>
  <c r="E1209" i="1"/>
  <c r="F1209" i="1"/>
  <c r="C1210" i="1"/>
  <c r="D1210" i="1"/>
  <c r="E1210" i="1"/>
  <c r="F1210" i="1"/>
  <c r="C1211" i="1"/>
  <c r="D1211" i="1"/>
  <c r="E1211" i="1"/>
  <c r="F1211" i="1"/>
  <c r="C1212" i="1"/>
  <c r="D1212" i="1"/>
  <c r="E1212" i="1"/>
  <c r="F1212" i="1"/>
  <c r="C1213" i="1"/>
  <c r="D1213" i="1"/>
  <c r="E1213" i="1"/>
  <c r="F1213" i="1"/>
  <c r="C1214" i="1"/>
  <c r="D1214" i="1"/>
  <c r="E1214" i="1"/>
  <c r="F1214" i="1"/>
  <c r="C1215" i="1"/>
  <c r="D1215" i="1"/>
  <c r="E1215" i="1"/>
  <c r="F1215" i="1"/>
  <c r="C1216" i="1"/>
  <c r="D1216" i="1"/>
  <c r="E1216" i="1"/>
  <c r="F1216" i="1"/>
  <c r="C1217" i="1"/>
  <c r="D1217" i="1"/>
  <c r="E1217" i="1"/>
  <c r="F1217" i="1"/>
  <c r="C1218" i="1"/>
  <c r="D1218" i="1"/>
  <c r="E1218" i="1"/>
  <c r="F1218" i="1"/>
  <c r="C1219" i="1"/>
  <c r="D1219" i="1"/>
  <c r="E1219" i="1"/>
  <c r="F1219" i="1"/>
  <c r="C1220" i="1"/>
  <c r="D1220" i="1"/>
  <c r="E1220" i="1"/>
  <c r="F1220" i="1"/>
  <c r="C1221" i="1"/>
  <c r="D1221" i="1"/>
  <c r="E1221" i="1"/>
  <c r="F1221" i="1"/>
  <c r="C1222" i="1"/>
  <c r="D1222" i="1"/>
  <c r="E1222" i="1"/>
  <c r="F1222" i="1"/>
  <c r="C1223" i="1"/>
  <c r="D1223" i="1"/>
  <c r="E1223" i="1"/>
  <c r="F1223" i="1"/>
  <c r="C1224" i="1"/>
  <c r="D1224" i="1"/>
  <c r="E1224" i="1"/>
  <c r="F1224" i="1"/>
  <c r="C1225" i="1"/>
  <c r="D1225" i="1"/>
  <c r="E1225" i="1"/>
  <c r="F1225" i="1"/>
  <c r="C1226" i="1"/>
  <c r="D1226" i="1"/>
  <c r="E1226" i="1"/>
  <c r="F1226" i="1"/>
  <c r="C1227" i="1"/>
  <c r="D1227" i="1"/>
  <c r="E1227" i="1"/>
  <c r="F1227" i="1"/>
  <c r="C1228" i="1"/>
  <c r="D1228" i="1"/>
  <c r="E1228" i="1"/>
  <c r="F1228" i="1"/>
  <c r="C1229" i="1"/>
  <c r="D1229" i="1"/>
  <c r="E1229" i="1"/>
  <c r="F1229" i="1"/>
  <c r="C1230" i="1"/>
  <c r="D1230" i="1"/>
  <c r="E1230" i="1"/>
  <c r="F1230" i="1"/>
  <c r="C1231" i="1"/>
  <c r="D1231" i="1"/>
  <c r="E1231" i="1"/>
  <c r="F1231" i="1"/>
  <c r="C1232" i="1"/>
  <c r="D1232" i="1"/>
  <c r="E1232" i="1"/>
  <c r="F1232" i="1"/>
  <c r="C1233" i="1"/>
  <c r="D1233" i="1"/>
  <c r="E1233" i="1"/>
  <c r="F1233" i="1"/>
  <c r="C1234" i="1"/>
  <c r="D1234" i="1"/>
  <c r="E1234" i="1"/>
  <c r="F1234" i="1"/>
  <c r="C1235" i="1"/>
  <c r="D1235" i="1"/>
  <c r="E1235" i="1"/>
  <c r="F1235" i="1"/>
  <c r="C1236" i="1"/>
  <c r="D1236" i="1"/>
  <c r="E1236" i="1"/>
  <c r="F1236" i="1"/>
  <c r="C1237" i="1"/>
  <c r="D1237" i="1"/>
  <c r="E1237" i="1"/>
  <c r="F1237" i="1"/>
  <c r="C1238" i="1"/>
  <c r="D1238" i="1"/>
  <c r="E1238" i="1"/>
  <c r="F1238" i="1"/>
  <c r="C1239" i="1"/>
  <c r="D1239" i="1"/>
  <c r="E1239" i="1"/>
  <c r="F1239" i="1"/>
  <c r="C1240" i="1"/>
  <c r="D1240" i="1"/>
  <c r="E1240" i="1"/>
  <c r="F1240" i="1"/>
  <c r="C1241" i="1"/>
  <c r="D1241" i="1"/>
  <c r="E1241" i="1"/>
  <c r="F1241" i="1"/>
  <c r="C1242" i="1"/>
  <c r="D1242" i="1"/>
  <c r="E1242" i="1"/>
  <c r="F1242" i="1"/>
  <c r="C1243" i="1"/>
  <c r="D1243" i="1"/>
  <c r="E1243" i="1"/>
  <c r="F1243" i="1"/>
  <c r="C1244" i="1"/>
  <c r="D1244" i="1"/>
  <c r="E1244" i="1"/>
  <c r="F1244" i="1"/>
  <c r="C1245" i="1"/>
  <c r="D1245" i="1"/>
  <c r="E1245" i="1"/>
  <c r="F1245" i="1"/>
  <c r="C1246" i="1"/>
  <c r="D1246" i="1"/>
  <c r="E1246" i="1"/>
  <c r="F1246" i="1"/>
  <c r="C1247" i="1"/>
  <c r="D1247" i="1"/>
  <c r="E1247" i="1"/>
  <c r="F1247" i="1"/>
  <c r="C1248" i="1"/>
  <c r="D1248" i="1"/>
  <c r="E1248" i="1"/>
  <c r="F1248" i="1"/>
  <c r="C1249" i="1"/>
  <c r="D1249" i="1"/>
  <c r="E1249" i="1"/>
  <c r="F1249" i="1"/>
  <c r="C1250" i="1"/>
  <c r="D1250" i="1"/>
  <c r="E1250" i="1"/>
  <c r="F1250" i="1"/>
  <c r="C1251" i="1"/>
  <c r="D1251" i="1"/>
  <c r="E1251" i="1"/>
  <c r="F1251" i="1"/>
  <c r="C1252" i="1"/>
  <c r="D1252" i="1"/>
  <c r="E1252" i="1"/>
  <c r="F1252" i="1"/>
  <c r="C1253" i="1"/>
  <c r="D1253" i="1"/>
  <c r="E1253" i="1"/>
  <c r="F1253" i="1"/>
  <c r="C1254" i="1"/>
  <c r="D1254" i="1"/>
  <c r="E1254" i="1"/>
  <c r="F1254" i="1"/>
  <c r="C1255" i="1"/>
  <c r="D1255" i="1"/>
  <c r="E1255" i="1"/>
  <c r="F1255" i="1"/>
  <c r="C1256" i="1"/>
  <c r="D1256" i="1"/>
  <c r="E1256" i="1"/>
  <c r="F1256" i="1"/>
  <c r="C1257" i="1"/>
  <c r="D1257" i="1"/>
  <c r="E1257" i="1"/>
  <c r="F1257" i="1"/>
  <c r="C1258" i="1"/>
  <c r="D1258" i="1"/>
  <c r="E1258" i="1"/>
  <c r="F1258" i="1"/>
  <c r="C1259" i="1"/>
  <c r="D1259" i="1"/>
  <c r="E1259" i="1"/>
  <c r="F1259" i="1"/>
  <c r="C1260" i="1"/>
  <c r="D1260" i="1"/>
  <c r="E1260" i="1"/>
  <c r="F1260" i="1"/>
  <c r="C1261" i="1"/>
  <c r="D1261" i="1"/>
  <c r="E1261" i="1"/>
  <c r="F1261" i="1"/>
  <c r="C1262" i="1"/>
  <c r="D1262" i="1"/>
  <c r="E1262" i="1"/>
  <c r="F1262" i="1"/>
  <c r="C1263" i="1"/>
  <c r="D1263" i="1"/>
  <c r="E1263" i="1"/>
  <c r="F1263" i="1"/>
  <c r="C1264" i="1"/>
  <c r="D1264" i="1"/>
  <c r="E1264" i="1"/>
  <c r="F1264" i="1"/>
  <c r="C1265" i="1"/>
  <c r="D1265" i="1"/>
  <c r="E1265" i="1"/>
  <c r="F1265" i="1"/>
  <c r="C1266" i="1"/>
  <c r="D1266" i="1"/>
  <c r="E1266" i="1"/>
  <c r="F1266" i="1"/>
  <c r="C1267" i="1"/>
  <c r="D1267" i="1"/>
  <c r="E1267" i="1"/>
  <c r="F1267" i="1"/>
  <c r="C1268" i="1"/>
  <c r="D1268" i="1"/>
  <c r="E1268" i="1"/>
  <c r="F1268" i="1"/>
  <c r="C1269" i="1"/>
  <c r="D1269" i="1"/>
  <c r="E1269" i="1"/>
  <c r="F1269" i="1"/>
  <c r="C1270" i="1"/>
  <c r="D1270" i="1"/>
  <c r="E1270" i="1"/>
  <c r="F1270" i="1"/>
  <c r="C1271" i="1"/>
  <c r="D1271" i="1"/>
  <c r="E1271" i="1"/>
  <c r="F1271" i="1"/>
  <c r="C1272" i="1"/>
  <c r="D1272" i="1"/>
  <c r="E1272" i="1"/>
  <c r="F1272" i="1"/>
  <c r="C1273" i="1"/>
  <c r="D1273" i="1"/>
  <c r="E1273" i="1"/>
  <c r="F1273" i="1"/>
  <c r="C1274" i="1"/>
  <c r="D1274" i="1"/>
  <c r="E1274" i="1"/>
  <c r="F1274" i="1"/>
  <c r="C1275" i="1"/>
  <c r="D1275" i="1"/>
  <c r="E1275" i="1"/>
  <c r="F1275" i="1"/>
  <c r="C1276" i="1"/>
  <c r="D1276" i="1"/>
  <c r="E1276" i="1"/>
  <c r="F1276" i="1"/>
  <c r="C1277" i="1"/>
  <c r="D1277" i="1"/>
  <c r="E1277" i="1"/>
  <c r="F1277" i="1"/>
  <c r="C1278" i="1"/>
  <c r="D1278" i="1"/>
  <c r="E1278" i="1"/>
  <c r="F1278" i="1"/>
  <c r="C1279" i="1"/>
  <c r="D1279" i="1"/>
  <c r="E1279" i="1"/>
  <c r="F1279" i="1"/>
  <c r="C1280" i="1"/>
  <c r="D1280" i="1"/>
  <c r="E1280" i="1"/>
  <c r="F1280" i="1"/>
  <c r="C1281" i="1"/>
  <c r="D1281" i="1"/>
  <c r="E1281" i="1"/>
  <c r="F1281" i="1"/>
  <c r="C1282" i="1"/>
  <c r="D1282" i="1"/>
  <c r="E1282" i="1"/>
  <c r="F1282" i="1"/>
  <c r="C1283" i="1"/>
  <c r="D1283" i="1"/>
  <c r="E1283" i="1"/>
  <c r="F1283" i="1"/>
  <c r="C1284" i="1"/>
  <c r="D1284" i="1"/>
  <c r="E1284" i="1"/>
  <c r="F1284" i="1"/>
  <c r="C1285" i="1"/>
  <c r="D1285" i="1"/>
  <c r="E1285" i="1"/>
  <c r="F1285" i="1"/>
  <c r="C1286" i="1"/>
  <c r="D1286" i="1"/>
  <c r="E1286" i="1"/>
  <c r="F1286" i="1"/>
  <c r="C1287" i="1"/>
  <c r="D1287" i="1"/>
  <c r="E1287" i="1"/>
  <c r="F1287" i="1"/>
  <c r="C1288" i="1"/>
  <c r="D1288" i="1"/>
  <c r="E1288" i="1"/>
  <c r="F1288" i="1"/>
  <c r="C1289" i="1"/>
  <c r="D1289" i="1"/>
  <c r="E1289" i="1"/>
  <c r="F1289" i="1"/>
  <c r="C1290" i="1"/>
  <c r="D1290" i="1"/>
  <c r="E1290" i="1"/>
  <c r="F1290" i="1"/>
  <c r="C1291" i="1"/>
  <c r="D1291" i="1"/>
  <c r="E1291" i="1"/>
  <c r="F1291" i="1"/>
  <c r="C1292" i="1"/>
  <c r="D1292" i="1"/>
  <c r="E1292" i="1"/>
  <c r="F1292" i="1"/>
  <c r="C1293" i="1"/>
  <c r="D1293" i="1"/>
  <c r="E1293" i="1"/>
  <c r="F1293" i="1"/>
  <c r="C1294" i="1"/>
  <c r="D1294" i="1"/>
  <c r="E1294" i="1"/>
  <c r="F1294" i="1"/>
  <c r="C1295" i="1"/>
  <c r="D1295" i="1"/>
  <c r="E1295" i="1"/>
  <c r="F1295" i="1"/>
  <c r="C1296" i="1"/>
  <c r="D1296" i="1"/>
  <c r="E1296" i="1"/>
  <c r="F1296" i="1"/>
  <c r="C1297" i="1"/>
  <c r="D1297" i="1"/>
  <c r="E1297" i="1"/>
  <c r="F1297" i="1"/>
  <c r="C1298" i="1"/>
  <c r="D1298" i="1"/>
  <c r="E1298" i="1"/>
  <c r="F1298" i="1"/>
  <c r="C1299" i="1"/>
  <c r="D1299" i="1"/>
  <c r="E1299" i="1"/>
  <c r="F1299" i="1"/>
  <c r="C1300" i="1"/>
  <c r="D1300" i="1"/>
  <c r="E1300" i="1"/>
  <c r="F1300" i="1"/>
  <c r="C1301" i="1"/>
  <c r="D1301" i="1"/>
  <c r="E1301" i="1"/>
  <c r="F1301" i="1"/>
  <c r="C1302" i="1"/>
  <c r="D1302" i="1"/>
  <c r="E1302" i="1"/>
  <c r="F1302" i="1"/>
  <c r="C1303" i="1"/>
  <c r="D1303" i="1"/>
  <c r="E1303" i="1"/>
  <c r="F1303" i="1"/>
  <c r="C1304" i="1"/>
  <c r="D1304" i="1"/>
  <c r="E1304" i="1"/>
  <c r="F1304" i="1"/>
  <c r="C1305" i="1"/>
  <c r="D1305" i="1"/>
  <c r="E1305" i="1"/>
  <c r="F1305" i="1"/>
  <c r="C1306" i="1"/>
  <c r="D1306" i="1"/>
  <c r="E1306" i="1"/>
  <c r="F1306" i="1"/>
  <c r="C1307" i="1"/>
  <c r="D1307" i="1"/>
  <c r="E1307" i="1"/>
  <c r="F1307" i="1"/>
  <c r="C1308" i="1"/>
  <c r="D1308" i="1"/>
  <c r="E1308" i="1"/>
  <c r="F1308" i="1"/>
  <c r="C1309" i="1"/>
  <c r="D1309" i="1"/>
  <c r="E1309" i="1"/>
  <c r="F1309" i="1"/>
  <c r="C1310" i="1"/>
  <c r="D1310" i="1"/>
  <c r="E1310" i="1"/>
  <c r="F1310" i="1"/>
  <c r="C1311" i="1"/>
  <c r="D1311" i="1"/>
  <c r="E1311" i="1"/>
  <c r="F1311" i="1"/>
  <c r="C1312" i="1"/>
  <c r="D1312" i="1"/>
  <c r="E1312" i="1"/>
  <c r="F1312" i="1"/>
  <c r="C1313" i="1"/>
  <c r="D1313" i="1"/>
  <c r="E1313" i="1"/>
  <c r="F1313" i="1"/>
  <c r="C1314" i="1"/>
  <c r="D1314" i="1"/>
  <c r="E1314" i="1"/>
  <c r="F1314" i="1"/>
  <c r="C1315" i="1"/>
  <c r="D1315" i="1"/>
  <c r="E1315" i="1"/>
  <c r="F1315" i="1"/>
  <c r="C1316" i="1"/>
  <c r="D1316" i="1"/>
  <c r="E1316" i="1"/>
  <c r="F1316" i="1"/>
  <c r="C1317" i="1"/>
  <c r="D1317" i="1"/>
  <c r="E1317" i="1"/>
  <c r="F1317" i="1"/>
  <c r="C1318" i="1"/>
  <c r="D1318" i="1"/>
  <c r="E1318" i="1"/>
  <c r="F1318" i="1"/>
  <c r="C1319" i="1"/>
  <c r="D1319" i="1"/>
  <c r="E1319" i="1"/>
  <c r="F1319" i="1"/>
  <c r="C1320" i="1"/>
  <c r="D1320" i="1"/>
  <c r="E1320" i="1"/>
  <c r="F1320" i="1"/>
  <c r="C1321" i="1"/>
  <c r="D1321" i="1"/>
  <c r="E1321" i="1"/>
  <c r="F1321" i="1"/>
  <c r="C1322" i="1"/>
  <c r="D1322" i="1"/>
  <c r="E1322" i="1"/>
  <c r="F1322" i="1"/>
  <c r="C1323" i="1"/>
  <c r="D1323" i="1"/>
  <c r="E1323" i="1"/>
  <c r="F1323" i="1"/>
  <c r="C1324" i="1"/>
  <c r="D1324" i="1"/>
  <c r="E1324" i="1"/>
  <c r="F1324" i="1"/>
  <c r="C1325" i="1"/>
  <c r="D1325" i="1"/>
  <c r="E1325" i="1"/>
  <c r="F1325" i="1"/>
  <c r="C1326" i="1"/>
  <c r="D1326" i="1"/>
  <c r="E1326" i="1"/>
  <c r="F1326" i="1"/>
  <c r="C1327" i="1"/>
  <c r="D1327" i="1"/>
  <c r="E1327" i="1"/>
  <c r="F1327" i="1"/>
  <c r="C1328" i="1"/>
  <c r="D1328" i="1"/>
  <c r="E1328" i="1"/>
  <c r="F1328" i="1"/>
  <c r="C1329" i="1"/>
  <c r="D1329" i="1"/>
  <c r="E1329" i="1"/>
  <c r="F1329" i="1"/>
  <c r="C1330" i="1"/>
  <c r="D1330" i="1"/>
  <c r="E1330" i="1"/>
  <c r="F1330" i="1"/>
  <c r="C1331" i="1"/>
  <c r="D1331" i="1"/>
  <c r="E1331" i="1"/>
  <c r="F1331" i="1"/>
  <c r="C1332" i="1"/>
  <c r="D1332" i="1"/>
  <c r="E1332" i="1"/>
  <c r="F1332" i="1"/>
  <c r="C1333" i="1"/>
  <c r="D1333" i="1"/>
  <c r="E1333" i="1"/>
  <c r="F1333" i="1"/>
  <c r="C1334" i="1"/>
  <c r="D1334" i="1"/>
  <c r="E1334" i="1"/>
  <c r="F1334" i="1"/>
  <c r="C1335" i="1"/>
  <c r="D1335" i="1"/>
  <c r="E1335" i="1"/>
  <c r="F1335" i="1"/>
  <c r="C1336" i="1"/>
  <c r="D1336" i="1"/>
  <c r="E1336" i="1"/>
  <c r="F1336" i="1"/>
  <c r="C1337" i="1"/>
  <c r="D1337" i="1"/>
  <c r="E1337" i="1"/>
  <c r="F1337" i="1"/>
  <c r="C1338" i="1"/>
  <c r="D1338" i="1"/>
  <c r="E1338" i="1"/>
  <c r="F1338" i="1"/>
  <c r="C1339" i="1"/>
  <c r="D1339" i="1"/>
  <c r="E1339" i="1"/>
  <c r="F1339" i="1"/>
  <c r="C1340" i="1"/>
  <c r="D1340" i="1"/>
  <c r="E1340" i="1"/>
  <c r="F1340" i="1"/>
  <c r="C1341" i="1"/>
  <c r="D1341" i="1"/>
  <c r="E1341" i="1"/>
  <c r="F1341" i="1"/>
  <c r="C1342" i="1"/>
  <c r="D1342" i="1"/>
  <c r="E1342" i="1"/>
  <c r="F1342" i="1"/>
  <c r="C1343" i="1"/>
  <c r="D1343" i="1"/>
  <c r="E1343" i="1"/>
  <c r="F1343" i="1"/>
  <c r="C1344" i="1"/>
  <c r="D1344" i="1"/>
  <c r="E1344" i="1"/>
  <c r="F1344" i="1"/>
  <c r="C1345" i="1"/>
  <c r="D1345" i="1"/>
  <c r="E1345" i="1"/>
  <c r="F1345" i="1"/>
  <c r="C1346" i="1"/>
  <c r="D1346" i="1"/>
  <c r="E1346" i="1"/>
  <c r="F1346" i="1"/>
  <c r="C1347" i="1"/>
  <c r="D1347" i="1"/>
  <c r="E1347" i="1"/>
  <c r="F1347" i="1"/>
  <c r="C1348" i="1"/>
  <c r="D1348" i="1"/>
  <c r="E1348" i="1"/>
  <c r="F1348" i="1"/>
  <c r="C1349" i="1"/>
  <c r="D1349" i="1"/>
  <c r="E1349" i="1"/>
  <c r="F1349" i="1"/>
  <c r="C1350" i="1"/>
  <c r="D1350" i="1"/>
  <c r="E1350" i="1"/>
  <c r="F1350" i="1"/>
  <c r="C1351" i="1"/>
  <c r="D1351" i="1"/>
  <c r="E1351" i="1"/>
  <c r="F1351" i="1"/>
  <c r="C1352" i="1"/>
  <c r="D1352" i="1"/>
  <c r="E1352" i="1"/>
  <c r="F1352" i="1"/>
  <c r="C1353" i="1"/>
  <c r="D1353" i="1"/>
  <c r="E1353" i="1"/>
  <c r="F1353" i="1"/>
  <c r="C1354" i="1"/>
  <c r="D1354" i="1"/>
  <c r="E1354" i="1"/>
  <c r="F1354" i="1"/>
  <c r="C1355" i="1"/>
  <c r="D1355" i="1"/>
  <c r="E1355" i="1"/>
  <c r="F1355" i="1"/>
  <c r="C1356" i="1"/>
  <c r="D1356" i="1"/>
  <c r="E1356" i="1"/>
  <c r="F1356" i="1"/>
  <c r="C1357" i="1"/>
  <c r="D1357" i="1"/>
  <c r="E1357" i="1"/>
  <c r="F1357" i="1"/>
  <c r="C1358" i="1"/>
  <c r="D1358" i="1"/>
  <c r="E1358" i="1"/>
  <c r="F1358" i="1"/>
  <c r="C1359" i="1"/>
  <c r="D1359" i="1"/>
  <c r="E1359" i="1"/>
  <c r="F1359" i="1"/>
  <c r="C1360" i="1"/>
  <c r="D1360" i="1"/>
  <c r="E1360" i="1"/>
  <c r="F1360" i="1"/>
  <c r="C1361" i="1"/>
  <c r="D1361" i="1"/>
  <c r="E1361" i="1"/>
  <c r="F1361" i="1"/>
  <c r="C1362" i="1"/>
  <c r="D1362" i="1"/>
  <c r="E1362" i="1"/>
  <c r="F1362" i="1"/>
  <c r="C1363" i="1"/>
  <c r="D1363" i="1"/>
  <c r="E1363" i="1"/>
  <c r="F1363" i="1"/>
  <c r="C1364" i="1"/>
  <c r="D1364" i="1"/>
  <c r="E1364" i="1"/>
  <c r="F1364" i="1"/>
  <c r="C1365" i="1"/>
  <c r="D1365" i="1"/>
  <c r="E1365" i="1"/>
  <c r="F1365" i="1"/>
  <c r="C1366" i="1"/>
  <c r="D1366" i="1"/>
  <c r="E1366" i="1"/>
  <c r="F1366" i="1"/>
  <c r="C1367" i="1"/>
  <c r="D1367" i="1"/>
  <c r="E1367" i="1"/>
  <c r="F1367" i="1"/>
  <c r="C1368" i="1"/>
  <c r="D1368" i="1"/>
  <c r="E1368" i="1"/>
  <c r="F1368" i="1"/>
  <c r="C1369" i="1"/>
  <c r="D1369" i="1"/>
  <c r="E1369" i="1"/>
  <c r="F1369" i="1"/>
  <c r="C1370" i="1"/>
  <c r="D1370" i="1"/>
  <c r="E1370" i="1"/>
  <c r="F1370" i="1"/>
  <c r="C1371" i="1"/>
  <c r="D1371" i="1"/>
  <c r="E1371" i="1"/>
  <c r="F1371" i="1"/>
  <c r="C1372" i="1"/>
  <c r="D1372" i="1"/>
  <c r="E1372" i="1"/>
  <c r="F1372" i="1"/>
  <c r="C1373" i="1"/>
  <c r="D1373" i="1"/>
  <c r="E1373" i="1"/>
  <c r="F1373" i="1"/>
  <c r="C1374" i="1"/>
  <c r="D1374" i="1"/>
  <c r="E1374" i="1"/>
  <c r="F1374" i="1"/>
  <c r="C1375" i="1"/>
  <c r="D1375" i="1"/>
  <c r="E1375" i="1"/>
  <c r="F1375" i="1"/>
  <c r="C1376" i="1"/>
  <c r="D1376" i="1"/>
  <c r="E1376" i="1"/>
  <c r="F1376" i="1"/>
  <c r="C1377" i="1"/>
  <c r="D1377" i="1"/>
  <c r="E1377" i="1"/>
  <c r="F1377" i="1"/>
  <c r="C1378" i="1"/>
  <c r="D1378" i="1"/>
  <c r="E1378" i="1"/>
  <c r="F1378" i="1"/>
  <c r="C1379" i="1"/>
  <c r="D1379" i="1"/>
  <c r="E1379" i="1"/>
  <c r="F1379" i="1"/>
  <c r="C1380" i="1"/>
  <c r="D1380" i="1"/>
  <c r="E1380" i="1"/>
  <c r="F1380" i="1"/>
  <c r="C1381" i="1"/>
  <c r="D1381" i="1"/>
  <c r="E1381" i="1"/>
  <c r="F1381" i="1"/>
  <c r="C1382" i="1"/>
  <c r="D1382" i="1"/>
  <c r="E1382" i="1"/>
  <c r="F1382" i="1"/>
  <c r="C1383" i="1"/>
  <c r="D1383" i="1"/>
  <c r="E1383" i="1"/>
  <c r="F1383" i="1"/>
  <c r="C1384" i="1"/>
  <c r="D1384" i="1"/>
  <c r="E1384" i="1"/>
  <c r="F1384" i="1"/>
  <c r="C1385" i="1"/>
  <c r="D1385" i="1"/>
  <c r="E1385" i="1"/>
  <c r="F1385" i="1"/>
  <c r="C1386" i="1"/>
  <c r="D1386" i="1"/>
  <c r="E1386" i="1"/>
  <c r="F1386" i="1"/>
  <c r="C1387" i="1"/>
  <c r="D1387" i="1"/>
  <c r="E1387" i="1"/>
  <c r="F1387" i="1"/>
  <c r="C1388" i="1"/>
  <c r="D1388" i="1"/>
  <c r="E1388" i="1"/>
  <c r="F1388" i="1"/>
  <c r="C1389" i="1"/>
  <c r="D1389" i="1"/>
  <c r="E1389" i="1"/>
  <c r="F1389" i="1"/>
  <c r="C1390" i="1"/>
  <c r="D1390" i="1"/>
  <c r="E1390" i="1"/>
  <c r="F1390" i="1"/>
  <c r="C1391" i="1"/>
  <c r="D1391" i="1"/>
  <c r="E1391" i="1"/>
  <c r="F1391" i="1"/>
  <c r="C1392" i="1"/>
  <c r="D1392" i="1"/>
  <c r="E1392" i="1"/>
  <c r="F1392" i="1"/>
  <c r="C1393" i="1"/>
  <c r="D1393" i="1"/>
  <c r="E1393" i="1"/>
  <c r="F1393" i="1"/>
  <c r="C1394" i="1"/>
  <c r="D1394" i="1"/>
  <c r="E1394" i="1"/>
  <c r="F1394" i="1"/>
  <c r="C1395" i="1"/>
  <c r="D1395" i="1"/>
  <c r="E1395" i="1"/>
  <c r="F1395" i="1"/>
  <c r="C1396" i="1"/>
  <c r="D1396" i="1"/>
  <c r="E1396" i="1"/>
  <c r="F1396" i="1"/>
  <c r="C1397" i="1"/>
  <c r="D1397" i="1"/>
  <c r="E1397" i="1"/>
  <c r="F1397" i="1"/>
  <c r="C1398" i="1"/>
  <c r="D1398" i="1"/>
  <c r="E1398" i="1"/>
  <c r="F1398" i="1"/>
  <c r="C1399" i="1"/>
  <c r="D1399" i="1"/>
  <c r="E1399" i="1"/>
  <c r="F1399" i="1"/>
  <c r="C1400" i="1"/>
  <c r="D1400" i="1"/>
  <c r="E1400" i="1"/>
  <c r="F1400" i="1"/>
  <c r="C1401" i="1"/>
  <c r="D1401" i="1"/>
  <c r="E1401" i="1"/>
  <c r="F1401" i="1"/>
  <c r="C1402" i="1"/>
  <c r="D1402" i="1"/>
  <c r="E1402" i="1"/>
  <c r="F1402" i="1"/>
  <c r="C1403" i="1"/>
  <c r="D1403" i="1"/>
  <c r="E1403" i="1"/>
  <c r="F1403" i="1"/>
  <c r="C1404" i="1"/>
  <c r="D1404" i="1"/>
  <c r="E1404" i="1"/>
  <c r="F1404" i="1"/>
  <c r="C1405" i="1"/>
  <c r="D1405" i="1"/>
  <c r="E1405" i="1"/>
  <c r="F1405" i="1"/>
  <c r="C1406" i="1"/>
  <c r="D1406" i="1"/>
  <c r="E1406" i="1"/>
  <c r="F1406" i="1"/>
  <c r="C1407" i="1"/>
  <c r="D1407" i="1"/>
  <c r="E1407" i="1"/>
  <c r="F1407" i="1"/>
  <c r="C1408" i="1"/>
  <c r="D1408" i="1"/>
  <c r="E1408" i="1"/>
  <c r="F1408" i="1"/>
  <c r="C1409" i="1"/>
  <c r="D1409" i="1"/>
  <c r="E1409" i="1"/>
  <c r="F1409" i="1"/>
  <c r="C1410" i="1"/>
  <c r="D1410" i="1"/>
  <c r="E1410" i="1"/>
  <c r="F1410" i="1"/>
  <c r="C1411" i="1"/>
  <c r="D1411" i="1"/>
  <c r="E1411" i="1"/>
  <c r="F1411" i="1"/>
  <c r="C1412" i="1"/>
  <c r="D1412" i="1"/>
  <c r="E1412" i="1"/>
  <c r="F1412" i="1"/>
  <c r="C1413" i="1"/>
  <c r="D1413" i="1"/>
  <c r="E1413" i="1"/>
  <c r="F1413" i="1"/>
  <c r="C1414" i="1"/>
  <c r="D1414" i="1"/>
  <c r="E1414" i="1"/>
  <c r="F1414" i="1"/>
  <c r="C1415" i="1"/>
  <c r="D1415" i="1"/>
  <c r="E1415" i="1"/>
  <c r="F1415" i="1"/>
  <c r="C1416" i="1"/>
  <c r="D1416" i="1"/>
  <c r="E1416" i="1"/>
  <c r="F1416" i="1"/>
  <c r="C1417" i="1"/>
  <c r="D1417" i="1"/>
  <c r="E1417" i="1"/>
  <c r="F1417" i="1"/>
  <c r="C1418" i="1"/>
  <c r="D1418" i="1"/>
  <c r="E1418" i="1"/>
  <c r="F1418" i="1"/>
  <c r="C1419" i="1"/>
  <c r="D1419" i="1"/>
  <c r="E1419" i="1"/>
  <c r="F1419" i="1"/>
  <c r="C1420" i="1"/>
  <c r="D1420" i="1"/>
  <c r="E1420" i="1"/>
  <c r="F1420" i="1"/>
  <c r="C1421" i="1"/>
  <c r="D1421" i="1"/>
  <c r="E1421" i="1"/>
  <c r="F1421" i="1"/>
  <c r="C1422" i="1"/>
  <c r="D1422" i="1"/>
  <c r="E1422" i="1"/>
  <c r="F1422" i="1"/>
  <c r="C1423" i="1"/>
  <c r="D1423" i="1"/>
  <c r="E1423" i="1"/>
  <c r="F1423" i="1"/>
  <c r="C1424" i="1"/>
  <c r="D1424" i="1"/>
  <c r="E1424" i="1"/>
  <c r="F1424" i="1"/>
  <c r="C1425" i="1"/>
  <c r="D1425" i="1"/>
  <c r="E1425" i="1"/>
  <c r="F1425" i="1"/>
  <c r="C1426" i="1"/>
  <c r="D1426" i="1"/>
  <c r="E1426" i="1"/>
  <c r="F1426" i="1"/>
  <c r="C1427" i="1"/>
  <c r="D1427" i="1"/>
  <c r="E1427" i="1"/>
  <c r="F1427" i="1"/>
  <c r="C1428" i="1"/>
  <c r="D1428" i="1"/>
  <c r="E1428" i="1"/>
  <c r="F1428" i="1"/>
  <c r="C1429" i="1"/>
  <c r="D1429" i="1"/>
  <c r="E1429" i="1"/>
  <c r="F1429" i="1"/>
  <c r="C1430" i="1"/>
  <c r="D1430" i="1"/>
  <c r="E1430" i="1"/>
  <c r="F1430" i="1"/>
  <c r="C1431" i="1"/>
  <c r="D1431" i="1"/>
  <c r="E1431" i="1"/>
  <c r="F1431" i="1"/>
  <c r="C1432" i="1"/>
  <c r="D1432" i="1"/>
  <c r="E1432" i="1"/>
  <c r="F1432" i="1"/>
  <c r="C1433" i="1"/>
  <c r="D1433" i="1"/>
  <c r="E1433" i="1"/>
  <c r="F1433" i="1"/>
  <c r="C1434" i="1"/>
  <c r="D1434" i="1"/>
  <c r="E1434" i="1"/>
  <c r="F1434" i="1"/>
  <c r="C1435" i="1"/>
  <c r="D1435" i="1"/>
  <c r="E1435" i="1"/>
  <c r="F1435" i="1"/>
  <c r="C1436" i="1"/>
  <c r="D1436" i="1"/>
  <c r="E1436" i="1"/>
  <c r="F1436" i="1"/>
  <c r="C1437" i="1"/>
  <c r="D1437" i="1"/>
  <c r="E1437" i="1"/>
  <c r="F1437" i="1"/>
  <c r="C1438" i="1"/>
  <c r="D1438" i="1"/>
  <c r="E1438" i="1"/>
  <c r="F1438" i="1"/>
  <c r="C1439" i="1"/>
  <c r="D1439" i="1"/>
  <c r="E1439" i="1"/>
  <c r="F1439" i="1"/>
  <c r="C1440" i="1"/>
  <c r="D1440" i="1"/>
  <c r="E1440" i="1"/>
  <c r="F1440" i="1"/>
  <c r="C1441" i="1"/>
  <c r="D1441" i="1"/>
  <c r="E1441" i="1"/>
  <c r="F1441" i="1"/>
  <c r="C1442" i="1"/>
  <c r="D1442" i="1"/>
  <c r="E1442" i="1"/>
  <c r="F1442" i="1"/>
  <c r="C1443" i="1"/>
  <c r="D1443" i="1"/>
  <c r="E1443" i="1"/>
  <c r="F1443" i="1"/>
  <c r="C1444" i="1"/>
  <c r="D1444" i="1"/>
  <c r="E1444" i="1"/>
  <c r="F1444" i="1"/>
  <c r="C1445" i="1"/>
  <c r="D1445" i="1"/>
  <c r="E1445" i="1"/>
  <c r="F1445" i="1"/>
  <c r="C1446" i="1"/>
  <c r="D1446" i="1"/>
  <c r="E1446" i="1"/>
  <c r="F1446" i="1"/>
  <c r="C1447" i="1"/>
  <c r="D1447" i="1"/>
  <c r="E1447" i="1"/>
  <c r="F1447" i="1"/>
  <c r="C1448" i="1"/>
  <c r="D1448" i="1"/>
  <c r="E1448" i="1"/>
  <c r="F1448" i="1"/>
  <c r="C1449" i="1"/>
  <c r="D1449" i="1"/>
  <c r="E1449" i="1"/>
  <c r="F1449" i="1"/>
  <c r="C1450" i="1"/>
  <c r="D1450" i="1"/>
  <c r="E1450" i="1"/>
  <c r="F1450" i="1"/>
  <c r="C1451" i="1"/>
  <c r="D1451" i="1"/>
  <c r="E1451" i="1"/>
  <c r="F1451" i="1"/>
  <c r="C1452" i="1"/>
  <c r="D1452" i="1"/>
  <c r="E1452" i="1"/>
  <c r="F1452" i="1"/>
  <c r="C1453" i="1"/>
  <c r="D1453" i="1"/>
  <c r="E1453" i="1"/>
  <c r="F1453" i="1"/>
  <c r="C1454" i="1"/>
  <c r="D1454" i="1"/>
  <c r="E1454" i="1"/>
  <c r="F1454" i="1"/>
  <c r="C1455" i="1"/>
  <c r="D1455" i="1"/>
  <c r="E1455" i="1"/>
  <c r="F1455" i="1"/>
  <c r="C1456" i="1"/>
  <c r="D1456" i="1"/>
  <c r="E1456" i="1"/>
  <c r="F1456" i="1"/>
  <c r="C1457" i="1"/>
  <c r="D1457" i="1"/>
  <c r="E1457" i="1"/>
  <c r="F1457" i="1"/>
  <c r="C1458" i="1"/>
  <c r="D1458" i="1"/>
  <c r="E1458" i="1"/>
  <c r="F1458" i="1"/>
  <c r="C1459" i="1"/>
  <c r="D1459" i="1"/>
  <c r="E1459" i="1"/>
  <c r="F1459" i="1"/>
  <c r="C1460" i="1"/>
  <c r="D1460" i="1"/>
  <c r="E1460" i="1"/>
  <c r="F1460" i="1"/>
  <c r="C1461" i="1"/>
  <c r="D1461" i="1"/>
  <c r="E1461" i="1"/>
  <c r="F1461" i="1"/>
  <c r="C1462" i="1"/>
  <c r="D1462" i="1"/>
  <c r="E1462" i="1"/>
  <c r="F1462" i="1"/>
  <c r="C1463" i="1"/>
  <c r="D1463" i="1"/>
  <c r="E1463" i="1"/>
  <c r="F1463" i="1"/>
  <c r="C1464" i="1"/>
  <c r="D1464" i="1"/>
  <c r="E1464" i="1"/>
  <c r="F1464" i="1"/>
  <c r="C1465" i="1"/>
  <c r="D1465" i="1"/>
  <c r="E1465" i="1"/>
  <c r="F1465" i="1"/>
  <c r="C1466" i="1"/>
  <c r="D1466" i="1"/>
  <c r="E1466" i="1"/>
  <c r="F1466" i="1"/>
  <c r="C1467" i="1"/>
  <c r="D1467" i="1"/>
  <c r="E1467" i="1"/>
  <c r="F1467" i="1"/>
  <c r="C1468" i="1"/>
  <c r="D1468" i="1"/>
  <c r="E1468" i="1"/>
  <c r="F1468" i="1"/>
  <c r="C1469" i="1"/>
  <c r="D1469" i="1"/>
  <c r="E1469" i="1"/>
  <c r="F1469" i="1"/>
  <c r="C1470" i="1"/>
  <c r="D1470" i="1"/>
  <c r="E1470" i="1"/>
  <c r="F1470" i="1"/>
  <c r="C1471" i="1"/>
  <c r="D1471" i="1"/>
  <c r="E1471" i="1"/>
  <c r="F1471" i="1"/>
  <c r="C1472" i="1"/>
  <c r="D1472" i="1"/>
  <c r="E1472" i="1"/>
  <c r="F1472" i="1"/>
  <c r="C1473" i="1"/>
  <c r="D1473" i="1"/>
  <c r="E1473" i="1"/>
  <c r="F1473" i="1"/>
  <c r="C1474" i="1"/>
  <c r="D1474" i="1"/>
  <c r="E1474" i="1"/>
  <c r="F1474" i="1"/>
  <c r="C1475" i="1"/>
  <c r="D1475" i="1"/>
  <c r="E1475" i="1"/>
  <c r="F1475" i="1"/>
  <c r="C1476" i="1"/>
  <c r="D1476" i="1"/>
  <c r="E1476" i="1"/>
  <c r="F1476" i="1"/>
  <c r="C1477" i="1"/>
  <c r="D1477" i="1"/>
  <c r="E1477" i="1"/>
  <c r="F1477" i="1"/>
  <c r="C1478" i="1"/>
  <c r="D1478" i="1"/>
  <c r="E1478" i="1"/>
  <c r="F1478" i="1"/>
  <c r="C1479" i="1"/>
  <c r="D1479" i="1"/>
  <c r="E1479" i="1"/>
  <c r="F1479" i="1"/>
  <c r="C1480" i="1"/>
  <c r="D1480" i="1"/>
  <c r="E1480" i="1"/>
  <c r="F1480" i="1"/>
  <c r="C1481" i="1"/>
  <c r="D1481" i="1"/>
  <c r="E1481" i="1"/>
  <c r="F1481" i="1"/>
  <c r="C1482" i="1"/>
  <c r="D1482" i="1"/>
  <c r="E1482" i="1"/>
  <c r="F1482" i="1"/>
  <c r="C1483" i="1"/>
  <c r="D1483" i="1"/>
  <c r="E1483" i="1"/>
  <c r="F1483" i="1"/>
  <c r="C1484" i="1"/>
  <c r="D1484" i="1"/>
  <c r="E1484" i="1"/>
  <c r="F1484" i="1"/>
  <c r="C1485" i="1"/>
  <c r="D1485" i="1"/>
  <c r="E1485" i="1"/>
  <c r="F1485" i="1"/>
  <c r="C1486" i="1"/>
  <c r="D1486" i="1"/>
  <c r="E1486" i="1"/>
  <c r="F1486" i="1"/>
  <c r="C1487" i="1"/>
  <c r="D1487" i="1"/>
  <c r="E1487" i="1"/>
  <c r="F1487" i="1"/>
  <c r="C1488" i="1"/>
  <c r="D1488" i="1"/>
  <c r="E1488" i="1"/>
  <c r="F1488" i="1"/>
  <c r="C1489" i="1"/>
  <c r="D1489" i="1"/>
  <c r="E1489" i="1"/>
  <c r="F1489" i="1"/>
  <c r="C1490" i="1"/>
  <c r="D1490" i="1"/>
  <c r="E1490" i="1"/>
  <c r="F1490" i="1"/>
  <c r="C1491" i="1"/>
  <c r="D1491" i="1"/>
  <c r="E1491" i="1"/>
  <c r="F1491" i="1"/>
  <c r="C1492" i="1"/>
  <c r="D1492" i="1"/>
  <c r="E1492" i="1"/>
  <c r="F1492" i="1"/>
  <c r="C1493" i="1"/>
  <c r="D1493" i="1"/>
  <c r="E1493" i="1"/>
  <c r="F1493" i="1"/>
  <c r="C1494" i="1"/>
  <c r="D1494" i="1"/>
  <c r="E1494" i="1"/>
  <c r="F1494" i="1"/>
  <c r="C1495" i="1"/>
  <c r="D1495" i="1"/>
  <c r="E1495" i="1"/>
  <c r="F1495" i="1"/>
  <c r="C1496" i="1"/>
  <c r="D1496" i="1"/>
  <c r="E1496" i="1"/>
  <c r="F1496" i="1"/>
  <c r="C1497" i="1"/>
  <c r="D1497" i="1"/>
  <c r="E1497" i="1"/>
  <c r="F1497" i="1"/>
  <c r="C1498" i="1"/>
  <c r="D1498" i="1"/>
  <c r="E1498" i="1"/>
  <c r="F1498" i="1"/>
  <c r="C1499" i="1"/>
  <c r="D1499" i="1"/>
  <c r="E1499" i="1"/>
  <c r="F1499" i="1"/>
  <c r="C1500" i="1"/>
  <c r="D1500" i="1"/>
  <c r="E1500" i="1"/>
  <c r="F1500" i="1"/>
  <c r="C1501" i="1"/>
  <c r="D1501" i="1"/>
  <c r="E1501" i="1"/>
  <c r="F1501" i="1"/>
  <c r="C1502" i="1"/>
  <c r="D1502" i="1"/>
  <c r="E1502" i="1"/>
  <c r="F1502" i="1"/>
  <c r="C1503" i="1"/>
  <c r="D1503" i="1"/>
  <c r="E1503" i="1"/>
  <c r="F1503" i="1"/>
  <c r="C1504" i="1"/>
  <c r="D1504" i="1"/>
  <c r="E1504" i="1"/>
  <c r="F1504" i="1"/>
  <c r="C1505" i="1"/>
  <c r="D1505" i="1"/>
  <c r="E1505" i="1"/>
  <c r="F1505" i="1"/>
  <c r="C1506" i="1"/>
  <c r="D1506" i="1"/>
  <c r="E1506" i="1"/>
  <c r="F1506" i="1"/>
  <c r="C1507" i="1"/>
  <c r="D1507" i="1"/>
  <c r="E1507" i="1"/>
  <c r="F1507" i="1"/>
  <c r="C1508" i="1"/>
  <c r="D1508" i="1"/>
  <c r="E1508" i="1"/>
  <c r="F1508" i="1"/>
  <c r="C1509" i="1"/>
  <c r="D1509" i="1"/>
  <c r="E1509" i="1"/>
  <c r="F1509" i="1"/>
  <c r="C1510" i="1"/>
  <c r="D1510" i="1"/>
  <c r="E1510" i="1"/>
  <c r="F1510" i="1"/>
  <c r="C1511" i="1"/>
  <c r="D1511" i="1"/>
  <c r="E1511" i="1"/>
  <c r="F1511" i="1"/>
  <c r="C1512" i="1"/>
  <c r="D1512" i="1"/>
  <c r="E1512" i="1"/>
  <c r="F1512" i="1"/>
  <c r="C1513" i="1"/>
  <c r="D1513" i="1"/>
  <c r="E1513" i="1"/>
  <c r="F1513" i="1"/>
  <c r="C1514" i="1"/>
  <c r="D1514" i="1"/>
  <c r="E1514" i="1"/>
  <c r="F1514" i="1"/>
  <c r="C1515" i="1"/>
  <c r="D1515" i="1"/>
  <c r="E1515" i="1"/>
  <c r="F1515" i="1"/>
  <c r="C1516" i="1"/>
  <c r="D1516" i="1"/>
  <c r="E1516" i="1"/>
  <c r="F1516" i="1"/>
  <c r="C1517" i="1"/>
  <c r="D1517" i="1"/>
  <c r="E1517" i="1"/>
  <c r="F1517" i="1"/>
  <c r="C1518" i="1"/>
  <c r="D1518" i="1"/>
  <c r="E1518" i="1"/>
  <c r="F1518" i="1"/>
  <c r="C1519" i="1"/>
  <c r="D1519" i="1"/>
  <c r="E1519" i="1"/>
  <c r="F1519" i="1"/>
  <c r="C1520" i="1"/>
  <c r="D1520" i="1"/>
  <c r="E1520" i="1"/>
  <c r="F1520" i="1"/>
  <c r="C1521" i="1"/>
  <c r="D1521" i="1"/>
  <c r="E1521" i="1"/>
  <c r="F1521" i="1"/>
  <c r="C1522" i="1"/>
  <c r="D1522" i="1"/>
  <c r="E1522" i="1"/>
  <c r="F1522" i="1"/>
  <c r="C1523" i="1"/>
  <c r="D1523" i="1"/>
  <c r="E1523" i="1"/>
  <c r="F1523" i="1"/>
  <c r="C1524" i="1"/>
  <c r="D1524" i="1"/>
  <c r="E1524" i="1"/>
  <c r="F1524" i="1"/>
  <c r="C1525" i="1"/>
  <c r="D1525" i="1"/>
  <c r="E1525" i="1"/>
  <c r="F1525" i="1"/>
  <c r="C1526" i="1"/>
  <c r="D1526" i="1"/>
  <c r="E1526" i="1"/>
  <c r="F1526" i="1"/>
  <c r="C1527" i="1"/>
  <c r="D1527" i="1"/>
  <c r="E1527" i="1"/>
  <c r="F1527" i="1"/>
  <c r="C1528" i="1"/>
  <c r="D1528" i="1"/>
  <c r="E1528" i="1"/>
  <c r="F1528" i="1"/>
  <c r="C1529" i="1"/>
  <c r="D1529" i="1"/>
  <c r="E1529" i="1"/>
  <c r="F1529" i="1"/>
  <c r="C1530" i="1"/>
  <c r="D1530" i="1"/>
  <c r="E1530" i="1"/>
  <c r="F1530" i="1"/>
  <c r="C1531" i="1"/>
  <c r="D1531" i="1"/>
  <c r="E1531" i="1"/>
  <c r="F1531" i="1"/>
  <c r="C1532" i="1"/>
  <c r="D1532" i="1"/>
  <c r="E1532" i="1"/>
  <c r="F1532" i="1"/>
  <c r="C1533" i="1"/>
  <c r="D1533" i="1"/>
  <c r="E1533" i="1"/>
  <c r="F1533" i="1"/>
  <c r="C1534" i="1"/>
  <c r="D1534" i="1"/>
  <c r="E1534" i="1"/>
  <c r="F1534" i="1"/>
  <c r="C1535" i="1"/>
  <c r="D1535" i="1"/>
  <c r="E1535" i="1"/>
  <c r="F1535" i="1"/>
  <c r="C1536" i="1"/>
  <c r="D1536" i="1"/>
  <c r="E1536" i="1"/>
  <c r="F1536" i="1"/>
  <c r="C1537" i="1"/>
  <c r="D1537" i="1"/>
  <c r="E1537" i="1"/>
  <c r="F1537" i="1"/>
  <c r="C1538" i="1"/>
  <c r="D1538" i="1"/>
  <c r="E1538" i="1"/>
  <c r="F1538" i="1"/>
  <c r="C1539" i="1"/>
  <c r="D1539" i="1"/>
  <c r="E1539" i="1"/>
  <c r="F1539" i="1"/>
  <c r="C1540" i="1"/>
  <c r="D1540" i="1"/>
  <c r="E1540" i="1"/>
  <c r="F1540" i="1"/>
  <c r="C1541" i="1"/>
  <c r="D1541" i="1"/>
  <c r="E1541" i="1"/>
  <c r="F1541" i="1"/>
  <c r="C1542" i="1"/>
  <c r="D1542" i="1"/>
  <c r="E1542" i="1"/>
  <c r="F1542" i="1"/>
  <c r="C1543" i="1"/>
  <c r="D1543" i="1"/>
  <c r="E1543" i="1"/>
  <c r="F1543" i="1"/>
  <c r="C1544" i="1"/>
  <c r="D1544" i="1"/>
  <c r="E1544" i="1"/>
  <c r="F1544" i="1"/>
  <c r="C1545" i="1"/>
  <c r="D1545" i="1"/>
  <c r="E1545" i="1"/>
  <c r="F1545" i="1"/>
  <c r="C1546" i="1"/>
  <c r="D1546" i="1"/>
  <c r="E1546" i="1"/>
  <c r="F1546" i="1"/>
  <c r="C1547" i="1"/>
  <c r="D1547" i="1"/>
  <c r="E1547" i="1"/>
  <c r="F1547" i="1"/>
  <c r="C1548" i="1"/>
  <c r="D1548" i="1"/>
  <c r="E1548" i="1"/>
  <c r="F1548" i="1"/>
  <c r="C1549" i="1"/>
  <c r="D1549" i="1"/>
  <c r="E1549" i="1"/>
  <c r="F1549" i="1"/>
  <c r="C1550" i="1"/>
  <c r="D1550" i="1"/>
  <c r="E1550" i="1"/>
  <c r="F1550" i="1"/>
  <c r="C1551" i="1"/>
  <c r="D1551" i="1"/>
  <c r="E1551" i="1"/>
  <c r="F1551" i="1"/>
  <c r="C1552" i="1"/>
  <c r="D1552" i="1"/>
  <c r="E1552" i="1"/>
  <c r="F1552" i="1"/>
  <c r="C1553" i="1"/>
  <c r="D1553" i="1"/>
  <c r="E1553" i="1"/>
  <c r="F1553" i="1"/>
  <c r="C1554" i="1"/>
  <c r="D1554" i="1"/>
  <c r="E1554" i="1"/>
  <c r="F1554" i="1"/>
  <c r="C1555" i="1"/>
  <c r="D1555" i="1"/>
  <c r="E1555" i="1"/>
  <c r="F1555" i="1"/>
  <c r="C1556" i="1"/>
  <c r="D1556" i="1"/>
  <c r="E1556" i="1"/>
  <c r="F1556" i="1"/>
  <c r="C1557" i="1"/>
  <c r="D1557" i="1"/>
  <c r="E1557" i="1"/>
  <c r="F1557" i="1"/>
  <c r="C1558" i="1"/>
  <c r="D1558" i="1"/>
  <c r="E1558" i="1"/>
  <c r="F1558" i="1"/>
  <c r="C1559" i="1"/>
  <c r="D1559" i="1"/>
  <c r="E1559" i="1"/>
  <c r="F1559" i="1"/>
  <c r="C1560" i="1"/>
  <c r="D1560" i="1"/>
  <c r="E1560" i="1"/>
  <c r="F1560" i="1"/>
  <c r="C1561" i="1"/>
  <c r="D1561" i="1"/>
  <c r="E1561" i="1"/>
  <c r="F1561" i="1"/>
  <c r="C1562" i="1"/>
  <c r="D1562" i="1"/>
  <c r="E1562" i="1"/>
  <c r="F1562" i="1"/>
  <c r="C1563" i="1"/>
  <c r="D1563" i="1"/>
  <c r="E1563" i="1"/>
  <c r="F1563" i="1"/>
  <c r="C1564" i="1"/>
  <c r="D1564" i="1"/>
  <c r="E1564" i="1"/>
  <c r="F1564" i="1"/>
  <c r="C1565" i="1"/>
  <c r="D1565" i="1"/>
  <c r="E1565" i="1"/>
  <c r="F1565" i="1"/>
  <c r="C1566" i="1"/>
  <c r="D1566" i="1"/>
  <c r="E1566" i="1"/>
  <c r="F1566" i="1"/>
  <c r="C1567" i="1"/>
  <c r="D1567" i="1"/>
  <c r="E1567" i="1"/>
  <c r="F1567" i="1"/>
  <c r="C1568" i="1"/>
  <c r="D1568" i="1"/>
  <c r="E1568" i="1"/>
  <c r="F1568" i="1"/>
  <c r="C1569" i="1"/>
  <c r="D1569" i="1"/>
  <c r="E1569" i="1"/>
  <c r="F1569" i="1"/>
  <c r="C1570" i="1"/>
  <c r="D1570" i="1"/>
  <c r="E1570" i="1"/>
  <c r="F1570" i="1"/>
  <c r="C1571" i="1"/>
  <c r="D1571" i="1"/>
  <c r="E1571" i="1"/>
  <c r="F1571" i="1"/>
  <c r="C1572" i="1"/>
  <c r="D1572" i="1"/>
  <c r="E1572" i="1"/>
  <c r="F1572" i="1"/>
  <c r="C1573" i="1"/>
  <c r="D1573" i="1"/>
  <c r="E1573" i="1"/>
  <c r="F1573" i="1"/>
  <c r="C1574" i="1"/>
  <c r="D1574" i="1"/>
  <c r="E1574" i="1"/>
  <c r="F1574" i="1"/>
  <c r="C1575" i="1"/>
  <c r="D1575" i="1"/>
  <c r="E1575" i="1"/>
  <c r="F1575" i="1"/>
  <c r="C1576" i="1"/>
  <c r="D1576" i="1"/>
  <c r="E1576" i="1"/>
  <c r="F1576" i="1"/>
  <c r="C1577" i="1"/>
  <c r="D1577" i="1"/>
  <c r="E1577" i="1"/>
  <c r="F1577" i="1"/>
  <c r="C1578" i="1"/>
  <c r="D1578" i="1"/>
  <c r="E1578" i="1"/>
  <c r="F1578" i="1"/>
  <c r="C1579" i="1"/>
  <c r="D1579" i="1"/>
  <c r="E1579" i="1"/>
  <c r="F1579" i="1"/>
  <c r="C1580" i="1"/>
  <c r="D1580" i="1"/>
  <c r="E1580" i="1"/>
  <c r="F1580" i="1"/>
  <c r="C1581" i="1"/>
  <c r="D1581" i="1"/>
  <c r="E1581" i="1"/>
  <c r="F1581" i="1"/>
  <c r="C1582" i="1"/>
  <c r="D1582" i="1"/>
  <c r="E1582" i="1"/>
  <c r="F1582" i="1"/>
  <c r="C1583" i="1"/>
  <c r="D1583" i="1"/>
  <c r="E1583" i="1"/>
  <c r="F1583" i="1"/>
  <c r="C1584" i="1"/>
  <c r="D1584" i="1"/>
  <c r="E1584" i="1"/>
  <c r="F1584" i="1"/>
  <c r="C1585" i="1"/>
  <c r="D1585" i="1"/>
  <c r="E1585" i="1"/>
  <c r="F1585" i="1"/>
  <c r="C1586" i="1"/>
  <c r="D1586" i="1"/>
  <c r="E1586" i="1"/>
  <c r="F1586" i="1"/>
  <c r="C1587" i="1"/>
  <c r="D1587" i="1"/>
  <c r="E1587" i="1"/>
  <c r="F1587" i="1"/>
  <c r="C1588" i="1"/>
  <c r="D1588" i="1"/>
  <c r="E1588" i="1"/>
  <c r="F1588" i="1"/>
  <c r="C1589" i="1"/>
  <c r="D1589" i="1"/>
  <c r="E1589" i="1"/>
  <c r="F1589" i="1"/>
  <c r="C1590" i="1"/>
  <c r="D1590" i="1"/>
  <c r="E1590" i="1"/>
  <c r="F1590" i="1"/>
  <c r="C1591" i="1"/>
  <c r="D1591" i="1"/>
  <c r="E1591" i="1"/>
  <c r="F1591" i="1"/>
  <c r="C1592" i="1"/>
  <c r="D1592" i="1"/>
  <c r="E1592" i="1"/>
  <c r="F1592" i="1"/>
  <c r="C1593" i="1"/>
  <c r="D1593" i="1"/>
  <c r="E1593" i="1"/>
  <c r="F1593" i="1"/>
  <c r="C1594" i="1"/>
  <c r="D1594" i="1"/>
  <c r="E1594" i="1"/>
  <c r="F1594" i="1"/>
  <c r="C1595" i="1"/>
  <c r="D1595" i="1"/>
  <c r="E1595" i="1"/>
  <c r="F1595" i="1"/>
  <c r="C1596" i="1"/>
  <c r="D1596" i="1"/>
  <c r="E1596" i="1"/>
  <c r="F1596" i="1"/>
  <c r="C1597" i="1"/>
  <c r="D1597" i="1"/>
  <c r="E1597" i="1"/>
  <c r="F1597" i="1"/>
  <c r="C1598" i="1"/>
  <c r="D1598" i="1"/>
  <c r="E1598" i="1"/>
  <c r="F1598" i="1"/>
  <c r="C1599" i="1"/>
  <c r="D1599" i="1"/>
  <c r="E1599" i="1"/>
  <c r="F1599" i="1"/>
  <c r="C1600" i="1"/>
  <c r="D1600" i="1"/>
  <c r="E1600" i="1"/>
  <c r="F1600" i="1"/>
  <c r="C1601" i="1"/>
  <c r="D1601" i="1"/>
  <c r="E1601" i="1"/>
  <c r="F1601" i="1"/>
  <c r="C1602" i="1"/>
  <c r="D1602" i="1"/>
  <c r="E1602" i="1"/>
  <c r="F1602" i="1"/>
  <c r="C1603" i="1"/>
  <c r="D1603" i="1"/>
  <c r="E1603" i="1"/>
  <c r="F1603" i="1"/>
  <c r="C1604" i="1"/>
  <c r="D1604" i="1"/>
  <c r="E1604" i="1"/>
  <c r="F1604" i="1"/>
  <c r="C1605" i="1"/>
  <c r="D1605" i="1"/>
  <c r="E1605" i="1"/>
  <c r="F1605" i="1"/>
  <c r="C1606" i="1"/>
  <c r="D1606" i="1"/>
  <c r="E1606" i="1"/>
  <c r="F1606" i="1"/>
  <c r="C1607" i="1"/>
  <c r="D1607" i="1"/>
  <c r="E1607" i="1"/>
  <c r="F1607" i="1"/>
  <c r="C1608" i="1"/>
  <c r="D1608" i="1"/>
  <c r="E1608" i="1"/>
  <c r="F1608" i="1"/>
  <c r="C1609" i="1"/>
  <c r="D1609" i="1"/>
  <c r="E1609" i="1"/>
  <c r="F1609" i="1"/>
  <c r="C1610" i="1"/>
  <c r="D1610" i="1"/>
  <c r="E1610" i="1"/>
  <c r="F1610" i="1"/>
  <c r="C1611" i="1"/>
  <c r="D1611" i="1"/>
  <c r="E1611" i="1"/>
  <c r="F1611" i="1"/>
  <c r="C1612" i="1"/>
  <c r="D1612" i="1"/>
  <c r="E1612" i="1"/>
  <c r="F1612" i="1"/>
  <c r="C1613" i="1"/>
  <c r="D1613" i="1"/>
  <c r="E1613" i="1"/>
  <c r="F1613" i="1"/>
  <c r="C1614" i="1"/>
  <c r="D1614" i="1"/>
  <c r="E1614" i="1"/>
  <c r="F1614" i="1"/>
  <c r="C1615" i="1"/>
  <c r="D1615" i="1"/>
  <c r="E1615" i="1"/>
  <c r="F1615" i="1"/>
  <c r="C1616" i="1"/>
  <c r="D1616" i="1"/>
  <c r="E1616" i="1"/>
  <c r="F1616" i="1"/>
  <c r="C1617" i="1"/>
  <c r="D1617" i="1"/>
  <c r="E1617" i="1"/>
  <c r="F1617" i="1"/>
  <c r="C1618" i="1"/>
  <c r="D1618" i="1"/>
  <c r="E1618" i="1"/>
  <c r="F1618" i="1"/>
  <c r="C1619" i="1"/>
  <c r="D1619" i="1"/>
  <c r="E1619" i="1"/>
  <c r="F1619" i="1"/>
  <c r="C1620" i="1"/>
  <c r="D1620" i="1"/>
  <c r="E1620" i="1"/>
  <c r="F1620" i="1"/>
  <c r="C1621" i="1"/>
  <c r="D1621" i="1"/>
  <c r="E1621" i="1"/>
  <c r="F1621" i="1"/>
  <c r="C1622" i="1"/>
  <c r="D1622" i="1"/>
  <c r="E1622" i="1"/>
  <c r="F1622" i="1"/>
  <c r="C1623" i="1"/>
  <c r="D1623" i="1"/>
  <c r="E1623" i="1"/>
  <c r="F1623" i="1"/>
  <c r="C1624" i="1"/>
  <c r="D1624" i="1"/>
  <c r="E1624" i="1"/>
  <c r="F1624" i="1"/>
  <c r="C1625" i="1"/>
  <c r="D1625" i="1"/>
  <c r="E1625" i="1"/>
  <c r="F1625" i="1"/>
  <c r="C1626" i="1"/>
  <c r="D1626" i="1"/>
  <c r="E1626" i="1"/>
  <c r="F1626" i="1"/>
  <c r="C1627" i="1"/>
  <c r="D1627" i="1"/>
  <c r="E1627" i="1"/>
  <c r="F1627" i="1"/>
  <c r="C1628" i="1"/>
  <c r="D1628" i="1"/>
  <c r="E1628" i="1"/>
  <c r="F1628" i="1"/>
  <c r="C1629" i="1"/>
  <c r="D1629" i="1"/>
  <c r="E1629" i="1"/>
  <c r="F1629" i="1"/>
  <c r="C1630" i="1"/>
  <c r="D1630" i="1"/>
  <c r="E1630" i="1"/>
  <c r="F1630" i="1"/>
  <c r="C1631" i="1"/>
  <c r="D1631" i="1"/>
  <c r="E1631" i="1"/>
  <c r="F1631" i="1"/>
  <c r="C1632" i="1"/>
  <c r="D1632" i="1"/>
  <c r="E1632" i="1"/>
  <c r="F1632" i="1"/>
  <c r="C1633" i="1"/>
  <c r="D1633" i="1"/>
  <c r="E1633" i="1"/>
  <c r="F1633" i="1"/>
  <c r="C1634" i="1"/>
  <c r="D1634" i="1"/>
  <c r="E1634" i="1"/>
  <c r="F1634" i="1"/>
  <c r="C1635" i="1"/>
  <c r="D1635" i="1"/>
  <c r="E1635" i="1"/>
  <c r="F1635" i="1"/>
  <c r="C1636" i="1"/>
  <c r="D1636" i="1"/>
  <c r="E1636" i="1"/>
  <c r="F1636" i="1"/>
  <c r="C1637" i="1"/>
  <c r="D1637" i="1"/>
  <c r="E1637" i="1"/>
  <c r="F1637" i="1"/>
  <c r="C1638" i="1"/>
  <c r="D1638" i="1"/>
  <c r="E1638" i="1"/>
  <c r="F1638" i="1"/>
  <c r="C1639" i="1"/>
  <c r="D1639" i="1"/>
  <c r="E1639" i="1"/>
  <c r="F1639" i="1"/>
  <c r="C1640" i="1"/>
  <c r="D1640" i="1"/>
  <c r="E1640" i="1"/>
  <c r="F1640" i="1"/>
  <c r="C1641" i="1"/>
  <c r="D1641" i="1"/>
  <c r="E1641" i="1"/>
  <c r="F1641" i="1"/>
  <c r="C1642" i="1"/>
  <c r="D1642" i="1"/>
  <c r="E1642" i="1"/>
  <c r="F1642" i="1"/>
  <c r="C1643" i="1"/>
  <c r="D1643" i="1"/>
  <c r="E1643" i="1"/>
  <c r="F1643" i="1"/>
  <c r="C1644" i="1"/>
  <c r="D1644" i="1"/>
  <c r="E1644" i="1"/>
  <c r="F1644" i="1"/>
  <c r="C1645" i="1"/>
  <c r="D1645" i="1"/>
  <c r="E1645" i="1"/>
  <c r="F1645" i="1"/>
  <c r="C1646" i="1"/>
  <c r="D1646" i="1"/>
  <c r="E1646" i="1"/>
  <c r="F1646" i="1"/>
  <c r="C1647" i="1"/>
  <c r="D1647" i="1"/>
  <c r="E1647" i="1"/>
  <c r="F1647" i="1"/>
  <c r="C1648" i="1"/>
  <c r="D1648" i="1"/>
  <c r="E1648" i="1"/>
  <c r="F1648" i="1"/>
  <c r="C1649" i="1"/>
  <c r="D1649" i="1"/>
  <c r="E1649" i="1"/>
  <c r="F1649" i="1"/>
  <c r="C1650" i="1"/>
  <c r="D1650" i="1"/>
  <c r="E1650" i="1"/>
  <c r="F1650" i="1"/>
  <c r="C1651" i="1"/>
  <c r="D1651" i="1"/>
  <c r="E1651" i="1"/>
  <c r="F1651" i="1"/>
  <c r="C1652" i="1"/>
  <c r="D1652" i="1"/>
  <c r="E1652" i="1"/>
  <c r="F1652" i="1"/>
  <c r="C1653" i="1"/>
  <c r="D1653" i="1"/>
  <c r="E1653" i="1"/>
  <c r="F1653" i="1"/>
  <c r="C1654" i="1"/>
  <c r="D1654" i="1"/>
  <c r="E1654" i="1"/>
  <c r="F1654" i="1"/>
  <c r="C1655" i="1"/>
  <c r="D1655" i="1"/>
  <c r="E1655" i="1"/>
  <c r="F1655" i="1"/>
  <c r="C1656" i="1"/>
  <c r="D1656" i="1"/>
  <c r="E1656" i="1"/>
  <c r="F1656" i="1"/>
  <c r="C1657" i="1"/>
  <c r="D1657" i="1"/>
  <c r="E1657" i="1"/>
  <c r="F1657" i="1"/>
  <c r="C1658" i="1"/>
  <c r="D1658" i="1"/>
  <c r="E1658" i="1"/>
  <c r="F1658" i="1"/>
  <c r="C1659" i="1"/>
  <c r="D1659" i="1"/>
  <c r="E1659" i="1"/>
  <c r="F1659" i="1"/>
  <c r="C1660" i="1"/>
  <c r="D1660" i="1"/>
  <c r="E1660" i="1"/>
  <c r="F1660" i="1"/>
  <c r="C1661" i="1"/>
  <c r="D1661" i="1"/>
  <c r="E1661" i="1"/>
  <c r="F1661" i="1"/>
  <c r="C1662" i="1"/>
  <c r="D1662" i="1"/>
  <c r="E1662" i="1"/>
  <c r="F1662" i="1"/>
  <c r="C1663" i="1"/>
  <c r="D1663" i="1"/>
  <c r="E1663" i="1"/>
  <c r="F1663" i="1"/>
  <c r="C1664" i="1"/>
  <c r="D1664" i="1"/>
  <c r="E1664" i="1"/>
  <c r="F1664" i="1"/>
  <c r="C1665" i="1"/>
  <c r="D1665" i="1"/>
  <c r="E1665" i="1"/>
  <c r="F1665" i="1"/>
  <c r="C1666" i="1"/>
  <c r="D1666" i="1"/>
  <c r="E1666" i="1"/>
  <c r="F1666" i="1"/>
  <c r="C1667" i="1"/>
  <c r="D1667" i="1"/>
  <c r="E1667" i="1"/>
  <c r="F1667" i="1"/>
  <c r="C1668" i="1"/>
  <c r="D1668" i="1"/>
  <c r="E1668" i="1"/>
  <c r="F1668" i="1"/>
  <c r="C1669" i="1"/>
  <c r="D1669" i="1"/>
  <c r="E1669" i="1"/>
  <c r="F1669" i="1"/>
  <c r="C1670" i="1"/>
  <c r="D1670" i="1"/>
  <c r="E1670" i="1"/>
  <c r="F1670" i="1"/>
  <c r="C1671" i="1"/>
  <c r="D1671" i="1"/>
  <c r="E1671" i="1"/>
  <c r="F1671" i="1"/>
  <c r="C1672" i="1"/>
  <c r="D1672" i="1"/>
  <c r="E1672" i="1"/>
  <c r="F1672" i="1"/>
  <c r="C1673" i="1"/>
  <c r="D1673" i="1"/>
  <c r="E1673" i="1"/>
  <c r="F1673" i="1"/>
  <c r="C1674" i="1"/>
  <c r="D1674" i="1"/>
  <c r="E1674" i="1"/>
  <c r="F1674" i="1"/>
  <c r="C1675" i="1"/>
  <c r="D1675" i="1"/>
  <c r="E1675" i="1"/>
  <c r="F1675" i="1"/>
  <c r="C1676" i="1"/>
  <c r="D1676" i="1"/>
  <c r="E1676" i="1"/>
  <c r="F1676" i="1"/>
  <c r="C1677" i="1"/>
  <c r="D1677" i="1"/>
  <c r="E1677" i="1"/>
  <c r="F1677" i="1"/>
  <c r="C1678" i="1"/>
  <c r="D1678" i="1"/>
  <c r="E1678" i="1"/>
  <c r="F1678" i="1"/>
  <c r="C1679" i="1"/>
  <c r="D1679" i="1"/>
  <c r="E1679" i="1"/>
  <c r="F1679" i="1"/>
  <c r="C1680" i="1"/>
  <c r="D1680" i="1"/>
  <c r="E1680" i="1"/>
  <c r="F1680" i="1"/>
  <c r="C1681" i="1"/>
  <c r="D1681" i="1"/>
  <c r="E1681" i="1"/>
  <c r="F1681" i="1"/>
  <c r="C1682" i="1"/>
  <c r="D1682" i="1"/>
  <c r="E1682" i="1"/>
  <c r="F1682" i="1"/>
  <c r="C1683" i="1"/>
  <c r="D1683" i="1"/>
  <c r="E1683" i="1"/>
  <c r="F1683" i="1"/>
  <c r="C1684" i="1"/>
  <c r="D1684" i="1"/>
  <c r="E1684" i="1"/>
  <c r="F1684" i="1"/>
  <c r="C1685" i="1"/>
  <c r="D1685" i="1"/>
  <c r="E1685" i="1"/>
  <c r="F1685" i="1"/>
  <c r="C1686" i="1"/>
  <c r="D1686" i="1"/>
  <c r="E1686" i="1"/>
  <c r="F1686" i="1"/>
  <c r="C1687" i="1"/>
  <c r="D1687" i="1"/>
  <c r="E1687" i="1"/>
  <c r="F1687" i="1"/>
  <c r="C1688" i="1"/>
  <c r="D1688" i="1"/>
  <c r="E1688" i="1"/>
  <c r="F1688" i="1"/>
  <c r="C1689" i="1"/>
  <c r="D1689" i="1"/>
  <c r="E1689" i="1"/>
  <c r="F1689" i="1"/>
  <c r="C1690" i="1"/>
  <c r="D1690" i="1"/>
  <c r="E1690" i="1"/>
  <c r="F1690" i="1"/>
  <c r="C1691" i="1"/>
  <c r="D1691" i="1"/>
  <c r="E1691" i="1"/>
  <c r="F1691" i="1"/>
  <c r="C1692" i="1"/>
  <c r="D1692" i="1"/>
  <c r="E1692" i="1"/>
  <c r="F1692" i="1"/>
  <c r="C1693" i="1"/>
  <c r="D1693" i="1"/>
  <c r="E1693" i="1"/>
  <c r="F1693" i="1"/>
  <c r="C1694" i="1"/>
  <c r="D1694" i="1"/>
  <c r="E1694" i="1"/>
  <c r="F1694" i="1"/>
  <c r="C1695" i="1"/>
  <c r="D1695" i="1"/>
  <c r="E1695" i="1"/>
  <c r="F1695" i="1"/>
  <c r="C1696" i="1"/>
  <c r="D1696" i="1"/>
  <c r="E1696" i="1"/>
  <c r="F1696" i="1"/>
  <c r="C1697" i="1"/>
  <c r="D1697" i="1"/>
  <c r="E1697" i="1"/>
  <c r="F1697" i="1"/>
  <c r="C1698" i="1"/>
  <c r="D1698" i="1"/>
  <c r="E1698" i="1"/>
  <c r="F1698" i="1"/>
  <c r="C1699" i="1"/>
  <c r="D1699" i="1"/>
  <c r="E1699" i="1"/>
  <c r="F1699" i="1"/>
  <c r="C1700" i="1"/>
  <c r="D1700" i="1"/>
  <c r="E1700" i="1"/>
  <c r="F1700" i="1"/>
  <c r="C1701" i="1"/>
  <c r="D1701" i="1"/>
  <c r="E1701" i="1"/>
  <c r="F1701" i="1"/>
  <c r="C1702" i="1"/>
  <c r="D1702" i="1"/>
  <c r="E1702" i="1"/>
  <c r="F1702" i="1"/>
  <c r="C1703" i="1"/>
  <c r="D1703" i="1"/>
  <c r="E1703" i="1"/>
  <c r="F1703" i="1"/>
  <c r="C1704" i="1"/>
  <c r="D1704" i="1"/>
  <c r="E1704" i="1"/>
  <c r="F1704" i="1"/>
  <c r="C1705" i="1"/>
  <c r="D1705" i="1"/>
  <c r="E1705" i="1"/>
  <c r="F1705" i="1"/>
  <c r="C1706" i="1"/>
  <c r="D1706" i="1"/>
  <c r="E1706" i="1"/>
  <c r="F1706" i="1"/>
  <c r="C1707" i="1"/>
  <c r="D1707" i="1"/>
  <c r="E1707" i="1"/>
  <c r="F1707" i="1"/>
  <c r="C1708" i="1"/>
  <c r="D1708" i="1"/>
  <c r="E1708" i="1"/>
  <c r="F1708" i="1"/>
  <c r="C1709" i="1"/>
  <c r="D1709" i="1"/>
  <c r="E1709" i="1"/>
  <c r="F1709" i="1"/>
  <c r="C1710" i="1"/>
  <c r="D1710" i="1"/>
  <c r="E1710" i="1"/>
  <c r="F1710" i="1"/>
  <c r="C1711" i="1"/>
  <c r="D1711" i="1"/>
  <c r="E1711" i="1"/>
  <c r="F1711" i="1"/>
  <c r="C1712" i="1"/>
  <c r="D1712" i="1"/>
  <c r="E1712" i="1"/>
  <c r="F1712" i="1"/>
  <c r="C1713" i="1"/>
  <c r="D1713" i="1"/>
  <c r="E1713" i="1"/>
  <c r="F1713" i="1"/>
  <c r="C1714" i="1"/>
  <c r="D1714" i="1"/>
  <c r="E1714" i="1"/>
  <c r="F1714" i="1"/>
  <c r="C1715" i="1"/>
  <c r="D1715" i="1"/>
  <c r="E1715" i="1"/>
  <c r="F1715" i="1"/>
  <c r="C1716" i="1"/>
  <c r="D1716" i="1"/>
  <c r="E1716" i="1"/>
  <c r="F1716" i="1"/>
  <c r="C1717" i="1"/>
  <c r="D1717" i="1"/>
  <c r="E1717" i="1"/>
  <c r="F1717" i="1"/>
  <c r="C1718" i="1"/>
  <c r="D1718" i="1"/>
  <c r="E1718" i="1"/>
  <c r="F1718" i="1"/>
  <c r="C1719" i="1"/>
  <c r="D1719" i="1"/>
  <c r="E1719" i="1"/>
  <c r="F1719" i="1"/>
  <c r="C1720" i="1"/>
  <c r="D1720" i="1"/>
  <c r="E1720" i="1"/>
  <c r="F1720" i="1"/>
  <c r="C1721" i="1"/>
  <c r="D1721" i="1"/>
  <c r="E1721" i="1"/>
  <c r="F1721" i="1"/>
  <c r="C1722" i="1"/>
  <c r="D1722" i="1"/>
  <c r="E1722" i="1"/>
  <c r="F1722" i="1"/>
  <c r="C1723" i="1"/>
  <c r="D1723" i="1"/>
  <c r="E1723" i="1"/>
  <c r="F1723" i="1"/>
  <c r="C1724" i="1"/>
  <c r="D1724" i="1"/>
  <c r="E1724" i="1"/>
  <c r="F1724" i="1"/>
  <c r="C1725" i="1"/>
  <c r="D1725" i="1"/>
  <c r="E1725" i="1"/>
  <c r="F1725" i="1"/>
  <c r="C1726" i="1"/>
  <c r="D1726" i="1"/>
  <c r="E1726" i="1"/>
  <c r="F1726" i="1"/>
  <c r="C1727" i="1"/>
  <c r="D1727" i="1"/>
  <c r="E1727" i="1"/>
  <c r="F1727" i="1"/>
  <c r="C1728" i="1"/>
  <c r="D1728" i="1"/>
  <c r="E1728" i="1"/>
  <c r="F1728" i="1"/>
  <c r="C1729" i="1"/>
  <c r="D1729" i="1"/>
  <c r="E1729" i="1"/>
  <c r="F1729" i="1"/>
  <c r="C1730" i="1"/>
  <c r="D1730" i="1"/>
  <c r="E1730" i="1"/>
  <c r="F1730" i="1"/>
  <c r="C1731" i="1"/>
  <c r="D1731" i="1"/>
  <c r="E1731" i="1"/>
  <c r="F1731" i="1"/>
  <c r="C1732" i="1"/>
  <c r="D1732" i="1"/>
  <c r="E1732" i="1"/>
  <c r="F1732" i="1"/>
  <c r="C1733" i="1"/>
  <c r="D1733" i="1"/>
  <c r="E1733" i="1"/>
  <c r="F1733" i="1"/>
  <c r="C1734" i="1"/>
  <c r="D1734" i="1"/>
  <c r="E1734" i="1"/>
  <c r="F1734" i="1"/>
  <c r="C1735" i="1"/>
  <c r="D1735" i="1"/>
  <c r="E1735" i="1"/>
  <c r="F1735" i="1"/>
  <c r="C1736" i="1"/>
  <c r="D1736" i="1"/>
  <c r="E1736" i="1"/>
  <c r="F1736" i="1"/>
  <c r="C1737" i="1"/>
  <c r="D1737" i="1"/>
  <c r="E1737" i="1"/>
  <c r="F1737" i="1"/>
  <c r="C1738" i="1"/>
  <c r="D1738" i="1"/>
  <c r="E1738" i="1"/>
  <c r="F1738" i="1"/>
  <c r="C1739" i="1"/>
  <c r="D1739" i="1"/>
  <c r="E1739" i="1"/>
  <c r="F1739" i="1"/>
  <c r="C1740" i="1"/>
  <c r="D1740" i="1"/>
  <c r="E1740" i="1"/>
  <c r="F1740" i="1"/>
  <c r="C1741" i="1"/>
  <c r="D1741" i="1"/>
  <c r="E1741" i="1"/>
  <c r="F1741" i="1"/>
  <c r="C1742" i="1"/>
  <c r="D1742" i="1"/>
  <c r="E1742" i="1"/>
  <c r="F1742" i="1"/>
  <c r="C1743" i="1"/>
  <c r="D1743" i="1"/>
  <c r="E1743" i="1"/>
  <c r="F1743" i="1"/>
  <c r="C1744" i="1"/>
  <c r="D1744" i="1"/>
  <c r="E1744" i="1"/>
  <c r="F1744" i="1"/>
  <c r="C1745" i="1"/>
  <c r="D1745" i="1"/>
  <c r="E1745" i="1"/>
  <c r="F1745" i="1"/>
  <c r="C1746" i="1"/>
  <c r="D1746" i="1"/>
  <c r="E1746" i="1"/>
  <c r="F1746" i="1"/>
  <c r="C1747" i="1"/>
  <c r="D1747" i="1"/>
  <c r="E1747" i="1"/>
  <c r="F1747" i="1"/>
  <c r="C1748" i="1"/>
  <c r="D1748" i="1"/>
  <c r="E1748" i="1"/>
  <c r="F1748" i="1"/>
  <c r="C1749" i="1"/>
  <c r="D1749" i="1"/>
  <c r="E1749" i="1"/>
  <c r="F1749" i="1"/>
  <c r="C1750" i="1"/>
  <c r="D1750" i="1"/>
  <c r="E1750" i="1"/>
  <c r="F1750" i="1"/>
  <c r="C1751" i="1"/>
  <c r="D1751" i="1"/>
  <c r="E1751" i="1"/>
  <c r="F1751" i="1"/>
  <c r="C1752" i="1"/>
  <c r="D1752" i="1"/>
  <c r="E1752" i="1"/>
  <c r="F1752" i="1"/>
  <c r="C1753" i="1"/>
  <c r="D1753" i="1"/>
  <c r="E1753" i="1"/>
  <c r="F1753" i="1"/>
  <c r="C1754" i="1"/>
  <c r="D1754" i="1"/>
  <c r="E1754" i="1"/>
  <c r="F1754" i="1"/>
  <c r="C1755" i="1"/>
  <c r="D1755" i="1"/>
  <c r="E1755" i="1"/>
  <c r="F1755" i="1"/>
  <c r="C1756" i="1"/>
  <c r="D1756" i="1"/>
  <c r="E1756" i="1"/>
  <c r="F1756" i="1"/>
  <c r="C1757" i="1"/>
  <c r="D1757" i="1"/>
  <c r="E1757" i="1"/>
  <c r="F1757" i="1"/>
  <c r="C1758" i="1"/>
  <c r="D1758" i="1"/>
  <c r="E1758" i="1"/>
  <c r="F1758" i="1"/>
  <c r="C1759" i="1"/>
  <c r="D1759" i="1"/>
  <c r="E1759" i="1"/>
  <c r="F1759" i="1"/>
  <c r="C1760" i="1"/>
  <c r="D1760" i="1"/>
  <c r="E1760" i="1"/>
  <c r="F1760" i="1"/>
  <c r="C1761" i="1"/>
  <c r="D1761" i="1"/>
  <c r="E1761" i="1"/>
  <c r="F1761" i="1"/>
  <c r="C1762" i="1"/>
  <c r="D1762" i="1"/>
  <c r="E1762" i="1"/>
  <c r="F1762" i="1"/>
  <c r="C1763" i="1"/>
  <c r="D1763" i="1"/>
  <c r="E1763" i="1"/>
  <c r="F1763" i="1"/>
  <c r="C1764" i="1"/>
  <c r="D1764" i="1"/>
  <c r="E1764" i="1"/>
  <c r="F1764" i="1"/>
  <c r="C1765" i="1"/>
  <c r="D1765" i="1"/>
  <c r="E1765" i="1"/>
  <c r="F1765" i="1"/>
  <c r="C1766" i="1"/>
  <c r="D1766" i="1"/>
  <c r="E1766" i="1"/>
  <c r="F1766" i="1"/>
  <c r="C1767" i="1"/>
  <c r="D1767" i="1"/>
  <c r="E1767" i="1"/>
  <c r="F1767" i="1"/>
  <c r="C1768" i="1"/>
  <c r="D1768" i="1"/>
  <c r="E1768" i="1"/>
  <c r="F1768" i="1"/>
  <c r="C1769" i="1"/>
  <c r="D1769" i="1"/>
  <c r="E1769" i="1"/>
  <c r="F1769" i="1"/>
  <c r="C1770" i="1"/>
  <c r="D1770" i="1"/>
  <c r="E1770" i="1"/>
  <c r="F1770" i="1"/>
  <c r="C1771" i="1"/>
  <c r="D1771" i="1"/>
  <c r="E1771" i="1"/>
  <c r="F1771" i="1"/>
  <c r="C1772" i="1"/>
  <c r="D1772" i="1"/>
  <c r="E1772" i="1"/>
  <c r="F1772" i="1"/>
  <c r="C1773" i="1"/>
  <c r="D1773" i="1"/>
  <c r="E1773" i="1"/>
  <c r="F1773" i="1"/>
  <c r="C1774" i="1"/>
  <c r="D1774" i="1"/>
  <c r="E1774" i="1"/>
  <c r="F1774" i="1"/>
  <c r="C1775" i="1"/>
  <c r="D1775" i="1"/>
  <c r="E1775" i="1"/>
  <c r="F1775" i="1"/>
  <c r="C1776" i="1"/>
  <c r="D1776" i="1"/>
  <c r="E1776" i="1"/>
  <c r="F1776" i="1"/>
  <c r="C1777" i="1"/>
  <c r="D1777" i="1"/>
  <c r="E1777" i="1"/>
  <c r="F1777" i="1"/>
  <c r="C1778" i="1"/>
  <c r="D1778" i="1"/>
  <c r="E1778" i="1"/>
  <c r="F1778" i="1"/>
  <c r="C1779" i="1"/>
  <c r="D1779" i="1"/>
  <c r="E1779" i="1"/>
  <c r="F1779" i="1"/>
  <c r="C1780" i="1"/>
  <c r="D1780" i="1"/>
  <c r="E1780" i="1"/>
  <c r="F1780" i="1"/>
  <c r="C1781" i="1"/>
  <c r="D1781" i="1"/>
  <c r="E1781" i="1"/>
  <c r="F1781" i="1"/>
  <c r="C1782" i="1"/>
  <c r="D1782" i="1"/>
  <c r="E1782" i="1"/>
  <c r="F1782" i="1"/>
  <c r="C1783" i="1"/>
  <c r="D1783" i="1"/>
  <c r="E1783" i="1"/>
  <c r="F1783" i="1"/>
  <c r="C1784" i="1"/>
  <c r="D1784" i="1"/>
  <c r="E1784" i="1"/>
  <c r="F1784" i="1"/>
  <c r="C1785" i="1"/>
  <c r="D1785" i="1"/>
  <c r="E1785" i="1"/>
  <c r="F1785" i="1"/>
  <c r="C1786" i="1"/>
  <c r="D1786" i="1"/>
  <c r="E1786" i="1"/>
  <c r="F1786" i="1"/>
  <c r="C1787" i="1"/>
  <c r="D1787" i="1"/>
  <c r="E1787" i="1"/>
  <c r="F1787" i="1"/>
  <c r="C1788" i="1"/>
  <c r="D1788" i="1"/>
  <c r="E1788" i="1"/>
  <c r="F1788" i="1"/>
  <c r="C1789" i="1"/>
  <c r="D1789" i="1"/>
  <c r="E1789" i="1"/>
  <c r="F1789" i="1"/>
  <c r="C1790" i="1"/>
  <c r="D1790" i="1"/>
  <c r="E1790" i="1"/>
  <c r="F1790" i="1"/>
  <c r="C1791" i="1"/>
  <c r="D1791" i="1"/>
  <c r="E1791" i="1"/>
  <c r="F1791" i="1"/>
  <c r="C1792" i="1"/>
  <c r="D1792" i="1"/>
  <c r="E1792" i="1"/>
  <c r="F1792" i="1"/>
  <c r="C1793" i="1"/>
  <c r="D1793" i="1"/>
  <c r="E1793" i="1"/>
  <c r="F1793" i="1"/>
  <c r="C1794" i="1"/>
  <c r="D1794" i="1"/>
  <c r="E1794" i="1"/>
  <c r="F1794" i="1"/>
  <c r="C1795" i="1"/>
  <c r="D1795" i="1"/>
  <c r="E1795" i="1"/>
  <c r="F1795" i="1"/>
  <c r="C1796" i="1"/>
  <c r="D1796" i="1"/>
  <c r="E1796" i="1"/>
  <c r="F1796" i="1"/>
  <c r="C1797" i="1"/>
  <c r="D1797" i="1"/>
  <c r="E1797" i="1"/>
  <c r="F1797" i="1"/>
  <c r="C1798" i="1"/>
  <c r="D1798" i="1"/>
  <c r="E1798" i="1"/>
  <c r="F1798" i="1"/>
  <c r="C1799" i="1"/>
  <c r="D1799" i="1"/>
  <c r="E1799" i="1"/>
  <c r="F1799" i="1"/>
  <c r="C1800" i="1"/>
  <c r="D1800" i="1"/>
  <c r="E1800" i="1"/>
  <c r="F1800" i="1"/>
  <c r="C1801" i="1"/>
  <c r="D1801" i="1"/>
  <c r="E1801" i="1"/>
  <c r="F1801" i="1"/>
  <c r="C1802" i="1"/>
  <c r="D1802" i="1"/>
  <c r="E1802" i="1"/>
  <c r="F1802" i="1"/>
  <c r="C1803" i="1"/>
  <c r="D1803" i="1"/>
  <c r="E1803" i="1"/>
  <c r="F1803" i="1"/>
  <c r="C1804" i="1"/>
  <c r="D1804" i="1"/>
  <c r="E1804" i="1"/>
  <c r="F1804" i="1"/>
  <c r="C1805" i="1"/>
  <c r="D1805" i="1"/>
  <c r="E1805" i="1"/>
  <c r="F1805" i="1"/>
  <c r="C1806" i="1"/>
  <c r="D1806" i="1"/>
  <c r="E1806" i="1"/>
  <c r="F1806" i="1"/>
  <c r="C1807" i="1"/>
  <c r="D1807" i="1"/>
  <c r="E1807" i="1"/>
  <c r="F1807" i="1"/>
  <c r="C1808" i="1"/>
  <c r="D1808" i="1"/>
  <c r="E1808" i="1"/>
  <c r="F1808" i="1"/>
  <c r="C1809" i="1"/>
  <c r="D1809" i="1"/>
  <c r="E1809" i="1"/>
  <c r="F1809" i="1"/>
  <c r="C1810" i="1"/>
  <c r="D1810" i="1"/>
  <c r="E1810" i="1"/>
  <c r="F1810" i="1"/>
  <c r="C1811" i="1"/>
  <c r="D1811" i="1"/>
  <c r="E1811" i="1"/>
  <c r="F1811" i="1"/>
  <c r="C1812" i="1"/>
  <c r="D1812" i="1"/>
  <c r="E1812" i="1"/>
  <c r="F1812" i="1"/>
  <c r="C1813" i="1"/>
  <c r="D1813" i="1"/>
  <c r="E1813" i="1"/>
  <c r="F1813" i="1"/>
  <c r="C1814" i="1"/>
  <c r="D1814" i="1"/>
  <c r="E1814" i="1"/>
  <c r="F1814" i="1"/>
  <c r="C1815" i="1"/>
  <c r="D1815" i="1"/>
  <c r="E1815" i="1"/>
  <c r="F1815" i="1"/>
  <c r="C1816" i="1"/>
  <c r="D1816" i="1"/>
  <c r="E1816" i="1"/>
  <c r="F1816" i="1"/>
  <c r="C1817" i="1"/>
  <c r="D1817" i="1"/>
  <c r="E1817" i="1"/>
  <c r="F1817" i="1"/>
  <c r="C1818" i="1"/>
  <c r="D1818" i="1"/>
  <c r="E1818" i="1"/>
  <c r="F1818" i="1"/>
  <c r="C1819" i="1"/>
  <c r="D1819" i="1"/>
  <c r="E1819" i="1"/>
  <c r="F1819" i="1"/>
  <c r="C1820" i="1"/>
  <c r="D1820" i="1"/>
  <c r="E1820" i="1"/>
  <c r="F1820" i="1"/>
  <c r="C1821" i="1"/>
  <c r="D1821" i="1"/>
  <c r="E1821" i="1"/>
  <c r="F1821" i="1"/>
  <c r="C1822" i="1"/>
  <c r="D1822" i="1"/>
  <c r="E1822" i="1"/>
  <c r="F1822" i="1"/>
  <c r="C1823" i="1"/>
  <c r="D1823" i="1"/>
  <c r="E1823" i="1"/>
  <c r="F1823" i="1"/>
  <c r="C1824" i="1"/>
  <c r="D1824" i="1"/>
  <c r="E1824" i="1"/>
  <c r="F1824" i="1"/>
  <c r="C1825" i="1"/>
  <c r="D1825" i="1"/>
  <c r="E1825" i="1"/>
  <c r="F1825" i="1"/>
  <c r="C1826" i="1"/>
  <c r="D1826" i="1"/>
  <c r="E1826" i="1"/>
  <c r="F1826" i="1"/>
  <c r="C1827" i="1"/>
  <c r="D1827" i="1"/>
  <c r="E1827" i="1"/>
  <c r="F1827" i="1"/>
  <c r="C1828" i="1"/>
  <c r="D1828" i="1"/>
  <c r="E1828" i="1"/>
  <c r="F1828" i="1"/>
  <c r="C1829" i="1"/>
  <c r="D1829" i="1"/>
  <c r="E1829" i="1"/>
  <c r="F1829" i="1"/>
  <c r="C1830" i="1"/>
  <c r="D1830" i="1"/>
  <c r="E1830" i="1"/>
  <c r="F1830" i="1"/>
  <c r="C1831" i="1"/>
  <c r="D1831" i="1"/>
  <c r="E1831" i="1"/>
  <c r="F1831" i="1"/>
  <c r="C1832" i="1"/>
  <c r="D1832" i="1"/>
  <c r="E1832" i="1"/>
  <c r="F1832" i="1"/>
  <c r="C1833" i="1"/>
  <c r="D1833" i="1"/>
  <c r="E1833" i="1"/>
  <c r="F1833" i="1"/>
  <c r="C1834" i="1"/>
  <c r="D1834" i="1"/>
  <c r="E1834" i="1"/>
  <c r="F1834" i="1"/>
  <c r="C1835" i="1"/>
  <c r="D1835" i="1"/>
  <c r="E1835" i="1"/>
  <c r="F1835" i="1"/>
  <c r="C1836" i="1"/>
  <c r="D1836" i="1"/>
  <c r="E1836" i="1"/>
  <c r="F1836" i="1"/>
  <c r="C1837" i="1"/>
  <c r="D1837" i="1"/>
  <c r="E1837" i="1"/>
  <c r="F1837" i="1"/>
  <c r="C1838" i="1"/>
  <c r="D1838" i="1"/>
  <c r="E1838" i="1"/>
  <c r="F1838" i="1"/>
  <c r="C1839" i="1"/>
  <c r="D1839" i="1"/>
  <c r="E1839" i="1"/>
  <c r="F1839" i="1"/>
  <c r="C1840" i="1"/>
  <c r="D1840" i="1"/>
  <c r="E1840" i="1"/>
  <c r="F1840" i="1"/>
  <c r="C1841" i="1"/>
  <c r="D1841" i="1"/>
  <c r="E1841" i="1"/>
  <c r="F1841" i="1"/>
  <c r="C1842" i="1"/>
  <c r="D1842" i="1"/>
  <c r="E1842" i="1"/>
  <c r="F1842" i="1"/>
  <c r="C1843" i="1"/>
  <c r="D1843" i="1"/>
  <c r="E1843" i="1"/>
  <c r="F1843" i="1"/>
  <c r="C1844" i="1"/>
  <c r="D1844" i="1"/>
  <c r="E1844" i="1"/>
  <c r="F1844" i="1"/>
  <c r="C1845" i="1"/>
  <c r="D1845" i="1"/>
  <c r="E1845" i="1"/>
  <c r="F1845" i="1"/>
  <c r="C1846" i="1"/>
  <c r="D1846" i="1"/>
  <c r="E1846" i="1"/>
  <c r="F1846" i="1"/>
  <c r="C1847" i="1"/>
  <c r="D1847" i="1"/>
  <c r="E1847" i="1"/>
  <c r="F1847" i="1"/>
  <c r="C1848" i="1"/>
  <c r="D1848" i="1"/>
  <c r="E1848" i="1"/>
  <c r="F1848" i="1"/>
  <c r="C1849" i="1"/>
  <c r="D1849" i="1"/>
  <c r="E1849" i="1"/>
  <c r="F1849" i="1"/>
  <c r="C1850" i="1"/>
  <c r="D1850" i="1"/>
  <c r="E1850" i="1"/>
  <c r="F1850" i="1"/>
  <c r="C1851" i="1"/>
  <c r="D1851" i="1"/>
  <c r="E1851" i="1"/>
  <c r="F1851" i="1"/>
  <c r="C1852" i="1"/>
  <c r="D1852" i="1"/>
  <c r="E1852" i="1"/>
  <c r="F1852" i="1"/>
  <c r="C1853" i="1"/>
  <c r="D1853" i="1"/>
  <c r="E1853" i="1"/>
  <c r="F1853" i="1"/>
  <c r="C1854" i="1"/>
  <c r="D1854" i="1"/>
  <c r="E1854" i="1"/>
  <c r="F1854" i="1"/>
  <c r="C1855" i="1"/>
  <c r="D1855" i="1"/>
  <c r="E1855" i="1"/>
  <c r="F1855" i="1"/>
  <c r="C1856" i="1"/>
  <c r="D1856" i="1"/>
  <c r="E1856" i="1"/>
  <c r="F1856" i="1"/>
  <c r="C1857" i="1"/>
  <c r="D1857" i="1"/>
  <c r="E1857" i="1"/>
  <c r="F1857" i="1"/>
  <c r="C1858" i="1"/>
  <c r="D1858" i="1"/>
  <c r="E1858" i="1"/>
  <c r="F1858" i="1"/>
  <c r="C1859" i="1"/>
  <c r="D1859" i="1"/>
  <c r="E1859" i="1"/>
  <c r="F1859" i="1"/>
  <c r="C1860" i="1"/>
  <c r="D1860" i="1"/>
  <c r="E1860" i="1"/>
  <c r="F1860" i="1"/>
  <c r="C1861" i="1"/>
  <c r="D1861" i="1"/>
  <c r="E1861" i="1"/>
  <c r="F1861" i="1"/>
  <c r="C1862" i="1"/>
  <c r="D1862" i="1"/>
  <c r="E1862" i="1"/>
  <c r="F1862" i="1"/>
  <c r="C1863" i="1"/>
  <c r="D1863" i="1"/>
  <c r="E1863" i="1"/>
  <c r="F1863" i="1"/>
  <c r="C1864" i="1"/>
  <c r="D1864" i="1"/>
  <c r="E1864" i="1"/>
  <c r="F1864" i="1"/>
  <c r="C1865" i="1"/>
  <c r="D1865" i="1"/>
  <c r="E1865" i="1"/>
  <c r="F1865" i="1"/>
  <c r="C1866" i="1"/>
  <c r="D1866" i="1"/>
  <c r="E1866" i="1"/>
  <c r="F1866" i="1"/>
  <c r="C1867" i="1"/>
  <c r="D1867" i="1"/>
  <c r="E1867" i="1"/>
  <c r="F1867" i="1"/>
  <c r="C1868" i="1"/>
  <c r="D1868" i="1"/>
  <c r="E1868" i="1"/>
  <c r="F1868" i="1"/>
  <c r="C1869" i="1"/>
  <c r="D1869" i="1"/>
  <c r="E1869" i="1"/>
  <c r="F1869" i="1"/>
  <c r="C1870" i="1"/>
  <c r="D1870" i="1"/>
  <c r="E1870" i="1"/>
  <c r="F1870" i="1"/>
  <c r="C1871" i="1"/>
  <c r="D1871" i="1"/>
  <c r="E1871" i="1"/>
  <c r="F1871" i="1"/>
  <c r="C1872" i="1"/>
  <c r="D1872" i="1"/>
  <c r="E1872" i="1"/>
  <c r="F1872" i="1"/>
  <c r="C1873" i="1"/>
  <c r="D1873" i="1"/>
  <c r="E1873" i="1"/>
  <c r="F1873" i="1"/>
  <c r="C1874" i="1"/>
  <c r="D1874" i="1"/>
  <c r="E1874" i="1"/>
  <c r="F1874" i="1"/>
  <c r="C1875" i="1"/>
  <c r="D1875" i="1"/>
  <c r="E1875" i="1"/>
  <c r="F1875" i="1"/>
  <c r="C1876" i="1"/>
  <c r="D1876" i="1"/>
  <c r="E1876" i="1"/>
  <c r="F1876" i="1"/>
  <c r="C1877" i="1"/>
  <c r="D1877" i="1"/>
  <c r="E1877" i="1"/>
  <c r="F1877" i="1"/>
  <c r="C1878" i="1"/>
  <c r="D1878" i="1"/>
  <c r="E1878" i="1"/>
  <c r="F1878" i="1"/>
  <c r="C1879" i="1"/>
  <c r="D1879" i="1"/>
  <c r="E1879" i="1"/>
  <c r="F1879" i="1"/>
  <c r="C1880" i="1"/>
  <c r="D1880" i="1"/>
  <c r="E1880" i="1"/>
  <c r="F1880" i="1"/>
  <c r="C1881" i="1"/>
  <c r="D1881" i="1"/>
  <c r="E1881" i="1"/>
  <c r="F1881" i="1"/>
  <c r="C1882" i="1"/>
  <c r="D1882" i="1"/>
  <c r="E1882" i="1"/>
  <c r="F1882" i="1"/>
  <c r="C1883" i="1"/>
  <c r="D1883" i="1"/>
  <c r="E1883" i="1"/>
  <c r="F1883" i="1"/>
  <c r="C1884" i="1"/>
  <c r="D1884" i="1"/>
  <c r="E1884" i="1"/>
  <c r="F1884" i="1"/>
  <c r="C1885" i="1"/>
  <c r="D1885" i="1"/>
  <c r="E1885" i="1"/>
  <c r="F1885" i="1"/>
  <c r="C1886" i="1"/>
  <c r="D1886" i="1"/>
  <c r="E1886" i="1"/>
  <c r="F1886" i="1"/>
  <c r="C1887" i="1"/>
  <c r="D1887" i="1"/>
  <c r="E1887" i="1"/>
  <c r="F1887" i="1"/>
  <c r="C1888" i="1"/>
  <c r="D1888" i="1"/>
  <c r="E1888" i="1"/>
  <c r="F1888" i="1"/>
  <c r="C1889" i="1"/>
  <c r="D1889" i="1"/>
  <c r="E1889" i="1"/>
  <c r="F1889" i="1"/>
  <c r="C1890" i="1"/>
  <c r="D1890" i="1"/>
  <c r="E1890" i="1"/>
  <c r="F1890" i="1"/>
  <c r="C1891" i="1"/>
  <c r="D1891" i="1"/>
  <c r="E1891" i="1"/>
  <c r="F1891" i="1"/>
  <c r="C1892" i="1"/>
  <c r="D1892" i="1"/>
  <c r="E1892" i="1"/>
  <c r="F1892" i="1"/>
  <c r="C1893" i="1"/>
  <c r="D1893" i="1"/>
  <c r="E1893" i="1"/>
  <c r="F1893" i="1"/>
  <c r="C1894" i="1"/>
  <c r="D1894" i="1"/>
  <c r="E1894" i="1"/>
  <c r="F1894" i="1"/>
  <c r="C1895" i="1"/>
  <c r="D1895" i="1"/>
  <c r="E1895" i="1"/>
  <c r="F1895" i="1"/>
  <c r="C1896" i="1"/>
  <c r="D1896" i="1"/>
  <c r="E1896" i="1"/>
  <c r="F1896" i="1"/>
  <c r="C1897" i="1"/>
  <c r="D1897" i="1"/>
  <c r="E1897" i="1"/>
  <c r="F1897" i="1"/>
  <c r="C1898" i="1"/>
  <c r="D1898" i="1"/>
  <c r="E1898" i="1"/>
  <c r="F1898" i="1"/>
  <c r="C1899" i="1"/>
  <c r="D1899" i="1"/>
  <c r="E1899" i="1"/>
  <c r="F1899" i="1"/>
  <c r="C1900" i="1"/>
  <c r="D1900" i="1"/>
  <c r="E1900" i="1"/>
  <c r="F1900" i="1"/>
  <c r="C1901" i="1"/>
  <c r="D1901" i="1"/>
  <c r="E1901" i="1"/>
  <c r="F1901" i="1"/>
  <c r="C1902" i="1"/>
  <c r="D1902" i="1"/>
  <c r="E1902" i="1"/>
  <c r="F1902" i="1"/>
  <c r="C1903" i="1"/>
  <c r="D1903" i="1"/>
  <c r="E1903" i="1"/>
  <c r="F1903" i="1"/>
  <c r="C1904" i="1"/>
  <c r="D1904" i="1"/>
  <c r="E1904" i="1"/>
  <c r="F1904" i="1"/>
  <c r="C1905" i="1"/>
  <c r="D1905" i="1"/>
  <c r="E1905" i="1"/>
  <c r="F1905" i="1"/>
  <c r="C1906" i="1"/>
  <c r="D1906" i="1"/>
  <c r="E1906" i="1"/>
  <c r="F1906" i="1"/>
  <c r="C1907" i="1"/>
  <c r="D1907" i="1"/>
  <c r="E1907" i="1"/>
  <c r="F1907" i="1"/>
  <c r="C1908" i="1"/>
  <c r="D1908" i="1"/>
  <c r="E1908" i="1"/>
  <c r="F1908" i="1"/>
  <c r="C1909" i="1"/>
  <c r="D1909" i="1"/>
  <c r="E1909" i="1"/>
  <c r="F1909" i="1"/>
  <c r="C1910" i="1"/>
  <c r="D1910" i="1"/>
  <c r="E1910" i="1"/>
  <c r="F1910" i="1"/>
  <c r="C1911" i="1"/>
  <c r="D1911" i="1"/>
  <c r="E1911" i="1"/>
  <c r="F1911" i="1"/>
  <c r="C1912" i="1"/>
  <c r="D1912" i="1"/>
  <c r="E1912" i="1"/>
  <c r="F1912" i="1"/>
  <c r="C1913" i="1"/>
  <c r="D1913" i="1"/>
  <c r="E1913" i="1"/>
  <c r="F1913" i="1"/>
  <c r="C1914" i="1"/>
  <c r="D1914" i="1"/>
  <c r="E1914" i="1"/>
  <c r="F1914" i="1"/>
  <c r="C1915" i="1"/>
  <c r="D1915" i="1"/>
  <c r="E1915" i="1"/>
  <c r="F1915" i="1"/>
  <c r="C1916" i="1"/>
  <c r="D1916" i="1"/>
  <c r="E1916" i="1"/>
  <c r="F1916" i="1"/>
  <c r="C1917" i="1"/>
  <c r="D1917" i="1"/>
  <c r="E1917" i="1"/>
  <c r="F1917" i="1"/>
  <c r="C1918" i="1"/>
  <c r="D1918" i="1"/>
  <c r="E1918" i="1"/>
  <c r="F1918" i="1"/>
  <c r="C1919" i="1"/>
  <c r="D1919" i="1"/>
  <c r="E1919" i="1"/>
  <c r="F1919" i="1"/>
  <c r="C1920" i="1"/>
  <c r="D1920" i="1"/>
  <c r="E1920" i="1"/>
  <c r="F1920" i="1"/>
  <c r="C1921" i="1"/>
  <c r="D1921" i="1"/>
  <c r="E1921" i="1"/>
  <c r="F1921" i="1"/>
  <c r="C1922" i="1"/>
  <c r="D1922" i="1"/>
  <c r="E1922" i="1"/>
  <c r="F1922" i="1"/>
  <c r="C1923" i="1"/>
  <c r="D1923" i="1"/>
  <c r="E1923" i="1"/>
  <c r="F1923" i="1"/>
  <c r="C1924" i="1"/>
  <c r="D1924" i="1"/>
  <c r="E1924" i="1"/>
  <c r="F1924" i="1"/>
  <c r="C1925" i="1"/>
  <c r="D1925" i="1"/>
  <c r="E1925" i="1"/>
  <c r="F1925" i="1"/>
  <c r="C1926" i="1"/>
  <c r="D1926" i="1"/>
  <c r="E1926" i="1"/>
  <c r="F1926" i="1"/>
  <c r="C1927" i="1"/>
  <c r="D1927" i="1"/>
  <c r="E1927" i="1"/>
  <c r="F1927" i="1"/>
  <c r="C1928" i="1"/>
  <c r="D1928" i="1"/>
  <c r="E1928" i="1"/>
  <c r="F1928" i="1"/>
  <c r="C1929" i="1"/>
  <c r="D1929" i="1"/>
  <c r="E1929" i="1"/>
  <c r="F1929" i="1"/>
  <c r="C1930" i="1"/>
  <c r="D1930" i="1"/>
  <c r="E1930" i="1"/>
  <c r="F1930" i="1"/>
  <c r="C1931" i="1"/>
  <c r="D1931" i="1"/>
  <c r="E1931" i="1"/>
  <c r="F1931" i="1"/>
  <c r="C1932" i="1"/>
  <c r="D1932" i="1"/>
  <c r="E1932" i="1"/>
  <c r="F1932" i="1"/>
  <c r="C1933" i="1"/>
  <c r="D1933" i="1"/>
  <c r="E1933" i="1"/>
  <c r="F1933" i="1"/>
  <c r="C1934" i="1"/>
  <c r="D1934" i="1"/>
  <c r="E1934" i="1"/>
  <c r="F1934" i="1"/>
  <c r="C1935" i="1"/>
  <c r="D1935" i="1"/>
  <c r="E1935" i="1"/>
  <c r="F1935" i="1"/>
  <c r="C1936" i="1"/>
  <c r="D1936" i="1"/>
  <c r="E1936" i="1"/>
  <c r="F1936" i="1"/>
  <c r="C1937" i="1"/>
  <c r="D1937" i="1"/>
  <c r="E1937" i="1"/>
  <c r="F1937" i="1"/>
  <c r="C1938" i="1"/>
  <c r="D1938" i="1"/>
  <c r="E1938" i="1"/>
  <c r="F1938" i="1"/>
  <c r="C1939" i="1"/>
  <c r="D1939" i="1"/>
  <c r="E1939" i="1"/>
  <c r="F1939" i="1"/>
  <c r="C1940" i="1"/>
  <c r="D1940" i="1"/>
  <c r="E1940" i="1"/>
  <c r="F1940" i="1"/>
  <c r="C1941" i="1"/>
  <c r="D1941" i="1"/>
  <c r="E1941" i="1"/>
  <c r="F1941" i="1"/>
  <c r="C1942" i="1"/>
  <c r="D1942" i="1"/>
  <c r="E1942" i="1"/>
  <c r="F1942" i="1"/>
  <c r="C1943" i="1"/>
  <c r="D1943" i="1"/>
  <c r="E1943" i="1"/>
  <c r="F1943" i="1"/>
  <c r="C1944" i="1"/>
  <c r="D1944" i="1"/>
  <c r="E1944" i="1"/>
  <c r="F1944" i="1"/>
  <c r="C1945" i="1"/>
  <c r="D1945" i="1"/>
  <c r="E1945" i="1"/>
  <c r="F1945" i="1"/>
  <c r="C1946" i="1"/>
  <c r="D1946" i="1"/>
  <c r="E1946" i="1"/>
  <c r="F1946" i="1"/>
  <c r="C1947" i="1"/>
  <c r="D1947" i="1"/>
  <c r="E1947" i="1"/>
  <c r="F1947" i="1"/>
  <c r="C1948" i="1"/>
  <c r="D1948" i="1"/>
  <c r="E1948" i="1"/>
  <c r="F1948" i="1"/>
  <c r="C1949" i="1"/>
  <c r="D1949" i="1"/>
  <c r="E1949" i="1"/>
  <c r="F1949" i="1"/>
  <c r="C1950" i="1"/>
  <c r="D1950" i="1"/>
  <c r="E1950" i="1"/>
  <c r="F1950" i="1"/>
  <c r="C1951" i="1"/>
  <c r="D1951" i="1"/>
  <c r="E1951" i="1"/>
  <c r="F1951" i="1"/>
  <c r="C1952" i="1"/>
  <c r="D1952" i="1"/>
  <c r="E1952" i="1"/>
  <c r="F1952" i="1"/>
  <c r="C1953" i="1"/>
  <c r="D1953" i="1"/>
  <c r="E1953" i="1"/>
  <c r="F1953" i="1"/>
  <c r="C1954" i="1"/>
  <c r="D1954" i="1"/>
  <c r="E1954" i="1"/>
  <c r="F1954" i="1"/>
  <c r="C1955" i="1"/>
  <c r="D1955" i="1"/>
  <c r="E1955" i="1"/>
  <c r="F1955" i="1"/>
  <c r="C1956" i="1"/>
  <c r="D1956" i="1"/>
  <c r="E1956" i="1"/>
  <c r="F1956" i="1"/>
  <c r="C1957" i="1"/>
  <c r="D1957" i="1"/>
  <c r="E1957" i="1"/>
  <c r="F1957" i="1"/>
  <c r="C1958" i="1"/>
  <c r="D1958" i="1"/>
  <c r="E1958" i="1"/>
  <c r="F1958" i="1"/>
  <c r="C1959" i="1"/>
  <c r="D1959" i="1"/>
  <c r="E1959" i="1"/>
  <c r="F1959" i="1"/>
  <c r="C1960" i="1"/>
  <c r="D1960" i="1"/>
  <c r="E1960" i="1"/>
  <c r="F1960" i="1"/>
  <c r="C1961" i="1"/>
  <c r="D1961" i="1"/>
  <c r="E1961" i="1"/>
  <c r="F1961" i="1"/>
  <c r="C1962" i="1"/>
  <c r="D1962" i="1"/>
  <c r="E1962" i="1"/>
  <c r="F1962" i="1"/>
  <c r="C1963" i="1"/>
  <c r="D1963" i="1"/>
  <c r="E1963" i="1"/>
  <c r="F1963" i="1"/>
  <c r="C1964" i="1"/>
  <c r="D1964" i="1"/>
  <c r="E1964" i="1"/>
  <c r="F1964" i="1"/>
  <c r="C1965" i="1"/>
  <c r="D1965" i="1"/>
  <c r="E1965" i="1"/>
  <c r="F1965" i="1"/>
  <c r="C1966" i="1"/>
  <c r="D1966" i="1"/>
  <c r="E1966" i="1"/>
  <c r="F1966" i="1"/>
  <c r="C1967" i="1"/>
  <c r="D1967" i="1"/>
  <c r="E1967" i="1"/>
  <c r="F1967" i="1"/>
  <c r="C1968" i="1"/>
  <c r="D1968" i="1"/>
  <c r="E1968" i="1"/>
  <c r="F1968" i="1"/>
  <c r="C1969" i="1"/>
  <c r="D1969" i="1"/>
  <c r="E1969" i="1"/>
  <c r="F1969" i="1"/>
  <c r="C1970" i="1"/>
  <c r="D1970" i="1"/>
  <c r="E1970" i="1"/>
  <c r="F1970" i="1"/>
  <c r="C1971" i="1"/>
  <c r="D1971" i="1"/>
  <c r="E1971" i="1"/>
  <c r="F1971" i="1"/>
  <c r="C1972" i="1"/>
  <c r="D1972" i="1"/>
  <c r="E1972" i="1"/>
  <c r="F1972" i="1"/>
  <c r="C1973" i="1"/>
  <c r="D1973" i="1"/>
  <c r="E1973" i="1"/>
  <c r="F1973" i="1"/>
  <c r="C1974" i="1"/>
  <c r="D1974" i="1"/>
  <c r="E1974" i="1"/>
  <c r="F1974" i="1"/>
  <c r="C1975" i="1"/>
  <c r="D1975" i="1"/>
  <c r="E1975" i="1"/>
  <c r="F1975" i="1"/>
  <c r="C1976" i="1"/>
  <c r="D1976" i="1"/>
  <c r="E1976" i="1"/>
  <c r="F1976" i="1"/>
  <c r="C1977" i="1"/>
  <c r="D1977" i="1"/>
  <c r="E1977" i="1"/>
  <c r="F1977" i="1"/>
  <c r="C1978" i="1"/>
  <c r="D1978" i="1"/>
  <c r="E1978" i="1"/>
  <c r="F1978" i="1"/>
  <c r="C1979" i="1"/>
  <c r="D1979" i="1"/>
  <c r="E1979" i="1"/>
  <c r="F1979" i="1"/>
  <c r="C1980" i="1"/>
  <c r="D1980" i="1"/>
  <c r="E1980" i="1"/>
  <c r="F1980" i="1"/>
  <c r="C1981" i="1"/>
  <c r="D1981" i="1"/>
  <c r="E1981" i="1"/>
  <c r="F1981" i="1"/>
  <c r="C1982" i="1"/>
  <c r="D1982" i="1"/>
  <c r="E1982" i="1"/>
  <c r="F1982" i="1"/>
  <c r="C1983" i="1"/>
  <c r="D1983" i="1"/>
  <c r="E1983" i="1"/>
  <c r="F1983" i="1"/>
  <c r="C1984" i="1"/>
  <c r="D1984" i="1"/>
  <c r="E1984" i="1"/>
  <c r="F1984" i="1"/>
  <c r="C1985" i="1"/>
  <c r="D1985" i="1"/>
  <c r="E1985" i="1"/>
  <c r="F1985" i="1"/>
  <c r="C1986" i="1"/>
  <c r="D1986" i="1"/>
  <c r="E1986" i="1"/>
  <c r="F1986" i="1"/>
  <c r="C1987" i="1"/>
  <c r="D1987" i="1"/>
  <c r="E1987" i="1"/>
  <c r="F1987" i="1"/>
  <c r="C1988" i="1"/>
  <c r="D1988" i="1"/>
  <c r="E1988" i="1"/>
  <c r="F1988" i="1"/>
  <c r="C1989" i="1"/>
  <c r="D1989" i="1"/>
  <c r="E1989" i="1"/>
  <c r="F1989" i="1"/>
  <c r="C1990" i="1"/>
  <c r="D1990" i="1"/>
  <c r="E1990" i="1"/>
  <c r="F1990" i="1"/>
  <c r="C1991" i="1"/>
  <c r="D1991" i="1"/>
  <c r="E1991" i="1"/>
  <c r="F1991" i="1"/>
  <c r="C1992" i="1"/>
  <c r="D1992" i="1"/>
  <c r="E1992" i="1"/>
  <c r="F1992" i="1"/>
  <c r="C1993" i="1"/>
  <c r="D1993" i="1"/>
  <c r="E1993" i="1"/>
  <c r="F1993" i="1"/>
  <c r="C1994" i="1"/>
  <c r="D1994" i="1"/>
  <c r="E1994" i="1"/>
  <c r="F1994" i="1"/>
  <c r="C1995" i="1"/>
  <c r="D1995" i="1"/>
  <c r="E1995" i="1"/>
  <c r="F1995" i="1"/>
  <c r="C1996" i="1"/>
  <c r="D1996" i="1"/>
  <c r="E1996" i="1"/>
  <c r="F1996" i="1"/>
  <c r="C1997" i="1"/>
  <c r="D1997" i="1"/>
  <c r="E1997" i="1"/>
  <c r="F1997" i="1"/>
  <c r="C1998" i="1"/>
  <c r="D1998" i="1"/>
  <c r="E1998" i="1"/>
  <c r="F1998" i="1"/>
  <c r="C1999" i="1"/>
  <c r="D1999" i="1"/>
  <c r="E1999" i="1"/>
  <c r="F1999" i="1"/>
  <c r="C2000" i="1"/>
  <c r="D2000" i="1"/>
  <c r="E2000" i="1"/>
  <c r="F2000" i="1"/>
  <c r="C2001" i="1"/>
  <c r="D2001" i="1"/>
  <c r="E2001" i="1"/>
  <c r="F2001" i="1"/>
  <c r="C2002" i="1"/>
  <c r="D2002" i="1"/>
  <c r="E2002" i="1"/>
  <c r="F2002" i="1"/>
  <c r="C2003" i="1"/>
  <c r="D2003" i="1"/>
  <c r="E2003" i="1"/>
  <c r="F2003" i="1"/>
  <c r="C2004" i="1"/>
  <c r="D2004" i="1"/>
  <c r="E2004" i="1"/>
  <c r="F2004" i="1"/>
  <c r="C2005" i="1"/>
  <c r="D2005" i="1"/>
  <c r="E2005" i="1"/>
  <c r="F2005" i="1"/>
  <c r="C2006" i="1"/>
  <c r="D2006" i="1"/>
  <c r="E2006" i="1"/>
  <c r="F2006" i="1"/>
  <c r="C2007" i="1"/>
  <c r="D2007" i="1"/>
  <c r="E2007" i="1"/>
  <c r="F2007" i="1"/>
  <c r="C2008" i="1"/>
  <c r="D2008" i="1"/>
  <c r="E2008" i="1"/>
  <c r="F2008" i="1"/>
  <c r="C2009" i="1"/>
  <c r="D2009" i="1"/>
  <c r="E2009" i="1"/>
  <c r="F2009" i="1"/>
  <c r="C2010" i="1"/>
  <c r="D2010" i="1"/>
  <c r="E2010" i="1"/>
  <c r="F2010" i="1"/>
  <c r="C2011" i="1"/>
  <c r="D2011" i="1"/>
  <c r="E2011" i="1"/>
  <c r="F2011" i="1"/>
  <c r="C2012" i="1"/>
  <c r="D2012" i="1"/>
  <c r="E2012" i="1"/>
  <c r="F2012" i="1"/>
  <c r="C2013" i="1"/>
  <c r="D2013" i="1"/>
  <c r="E2013" i="1"/>
  <c r="F2013" i="1"/>
  <c r="C2014" i="1"/>
  <c r="D2014" i="1"/>
  <c r="E2014" i="1"/>
  <c r="F2014" i="1"/>
  <c r="C2015" i="1"/>
  <c r="D2015" i="1"/>
  <c r="E2015" i="1"/>
  <c r="F2015" i="1"/>
  <c r="C2016" i="1"/>
  <c r="D2016" i="1"/>
  <c r="E2016" i="1"/>
  <c r="F2016" i="1"/>
  <c r="C2017" i="1"/>
  <c r="D2017" i="1"/>
  <c r="E2017" i="1"/>
  <c r="F2017" i="1"/>
  <c r="C2018" i="1"/>
  <c r="D2018" i="1"/>
  <c r="E2018" i="1"/>
  <c r="F2018" i="1"/>
  <c r="C2019" i="1"/>
  <c r="D2019" i="1"/>
  <c r="E2019" i="1"/>
  <c r="F2019" i="1"/>
  <c r="C2020" i="1"/>
  <c r="D2020" i="1"/>
  <c r="E2020" i="1"/>
  <c r="F2020" i="1"/>
  <c r="C2021" i="1"/>
  <c r="D2021" i="1"/>
  <c r="E2021" i="1"/>
  <c r="F2021" i="1"/>
  <c r="C2022" i="1"/>
  <c r="D2022" i="1"/>
  <c r="E2022" i="1"/>
  <c r="F2022" i="1"/>
  <c r="C2023" i="1"/>
  <c r="D2023" i="1"/>
  <c r="E2023" i="1"/>
  <c r="F2023" i="1"/>
  <c r="C2024" i="1"/>
  <c r="D2024" i="1"/>
  <c r="E2024" i="1"/>
  <c r="F2024" i="1"/>
  <c r="C2025" i="1"/>
  <c r="D2025" i="1"/>
  <c r="E2025" i="1"/>
  <c r="F2025" i="1"/>
  <c r="C2026" i="1"/>
  <c r="D2026" i="1"/>
  <c r="E2026" i="1"/>
  <c r="F2026" i="1"/>
  <c r="C2027" i="1"/>
  <c r="D2027" i="1"/>
  <c r="E2027" i="1"/>
  <c r="F2027" i="1"/>
  <c r="C2028" i="1"/>
  <c r="D2028" i="1"/>
  <c r="E2028" i="1"/>
  <c r="F2028" i="1"/>
  <c r="C2029" i="1"/>
  <c r="D2029" i="1"/>
  <c r="E2029" i="1"/>
  <c r="F2029" i="1"/>
  <c r="C2030" i="1"/>
  <c r="D2030" i="1"/>
  <c r="E2030" i="1"/>
  <c r="F2030" i="1"/>
  <c r="C2031" i="1"/>
  <c r="D2031" i="1"/>
  <c r="E2031" i="1"/>
  <c r="F2031" i="1"/>
  <c r="C2032" i="1"/>
  <c r="D2032" i="1"/>
  <c r="E2032" i="1"/>
  <c r="F2032" i="1"/>
  <c r="C2033" i="1"/>
  <c r="D2033" i="1"/>
  <c r="E2033" i="1"/>
  <c r="F2033" i="1"/>
  <c r="C2034" i="1"/>
  <c r="D2034" i="1"/>
  <c r="E2034" i="1"/>
  <c r="F2034" i="1"/>
  <c r="C2035" i="1"/>
  <c r="D2035" i="1"/>
  <c r="E2035" i="1"/>
  <c r="F2035" i="1"/>
  <c r="C2036" i="1"/>
  <c r="D2036" i="1"/>
  <c r="E2036" i="1"/>
  <c r="F2036" i="1"/>
  <c r="C2037" i="1"/>
  <c r="D2037" i="1"/>
  <c r="E2037" i="1"/>
  <c r="F2037" i="1"/>
  <c r="C2038" i="1"/>
  <c r="D2038" i="1"/>
  <c r="E2038" i="1"/>
  <c r="F2038" i="1"/>
  <c r="C2039" i="1"/>
  <c r="D2039" i="1"/>
  <c r="E2039" i="1"/>
  <c r="F2039" i="1"/>
  <c r="C2040" i="1"/>
  <c r="D2040" i="1"/>
  <c r="E2040" i="1"/>
  <c r="F2040" i="1"/>
  <c r="C2041" i="1"/>
  <c r="D2041" i="1"/>
  <c r="E2041" i="1"/>
  <c r="F2041" i="1"/>
  <c r="C2042" i="1"/>
  <c r="D2042" i="1"/>
  <c r="E2042" i="1"/>
  <c r="F2042" i="1"/>
  <c r="C2043" i="1"/>
  <c r="D2043" i="1"/>
  <c r="E2043" i="1"/>
  <c r="F2043" i="1"/>
  <c r="C2044" i="1"/>
  <c r="D2044" i="1"/>
  <c r="E2044" i="1"/>
  <c r="F2044" i="1"/>
  <c r="C2045" i="1"/>
  <c r="D2045" i="1"/>
  <c r="E2045" i="1"/>
  <c r="F2045" i="1"/>
  <c r="C2046" i="1"/>
  <c r="D2046" i="1"/>
  <c r="E2046" i="1"/>
  <c r="F2046" i="1"/>
  <c r="C2047" i="1"/>
  <c r="D2047" i="1"/>
  <c r="E2047" i="1"/>
  <c r="F2047" i="1"/>
  <c r="C2048" i="1"/>
  <c r="D2048" i="1"/>
  <c r="E2048" i="1"/>
  <c r="F2048" i="1"/>
  <c r="C2049" i="1"/>
  <c r="D2049" i="1"/>
  <c r="E2049" i="1"/>
  <c r="F2049" i="1"/>
  <c r="C2050" i="1"/>
  <c r="D2050" i="1"/>
  <c r="E2050" i="1"/>
  <c r="F2050" i="1"/>
  <c r="C2051" i="1"/>
  <c r="D2051" i="1"/>
  <c r="E2051" i="1"/>
  <c r="F2051" i="1"/>
  <c r="C2052" i="1"/>
  <c r="D2052" i="1"/>
  <c r="E2052" i="1"/>
  <c r="F2052" i="1"/>
  <c r="C2053" i="1"/>
  <c r="D2053" i="1"/>
  <c r="E2053" i="1"/>
  <c r="F2053" i="1"/>
  <c r="C2054" i="1"/>
  <c r="D2054" i="1"/>
  <c r="E2054" i="1"/>
  <c r="F2054" i="1"/>
  <c r="C2055" i="1"/>
  <c r="D2055" i="1"/>
  <c r="E2055" i="1"/>
  <c r="F2055" i="1"/>
  <c r="C2056" i="1"/>
  <c r="D2056" i="1"/>
  <c r="E2056" i="1"/>
  <c r="F2056" i="1"/>
  <c r="C2057" i="1"/>
  <c r="D2057" i="1"/>
  <c r="E2057" i="1"/>
  <c r="F2057" i="1"/>
  <c r="C2058" i="1"/>
  <c r="D2058" i="1"/>
  <c r="E2058" i="1"/>
  <c r="F2058" i="1"/>
  <c r="C2059" i="1"/>
  <c r="D2059" i="1"/>
  <c r="E2059" i="1"/>
  <c r="F2059" i="1"/>
  <c r="C2060" i="1"/>
  <c r="D2060" i="1"/>
  <c r="E2060" i="1"/>
  <c r="F2060" i="1"/>
  <c r="C2061" i="1"/>
  <c r="D2061" i="1"/>
  <c r="E2061" i="1"/>
  <c r="F2061" i="1"/>
  <c r="C2062" i="1"/>
  <c r="D2062" i="1"/>
  <c r="E2062" i="1"/>
  <c r="F2062" i="1"/>
  <c r="C2063" i="1"/>
  <c r="D2063" i="1"/>
  <c r="E2063" i="1"/>
  <c r="F2063" i="1"/>
  <c r="C2064" i="1"/>
  <c r="D2064" i="1"/>
  <c r="E2064" i="1"/>
  <c r="F2064" i="1"/>
  <c r="C2065" i="1"/>
  <c r="D2065" i="1"/>
  <c r="E2065" i="1"/>
  <c r="F2065" i="1"/>
  <c r="C2066" i="1"/>
  <c r="D2066" i="1"/>
  <c r="E2066" i="1"/>
  <c r="F2066" i="1"/>
  <c r="C2067" i="1"/>
  <c r="D2067" i="1"/>
  <c r="E2067" i="1"/>
  <c r="F2067" i="1"/>
  <c r="C2068" i="1"/>
  <c r="D2068" i="1"/>
  <c r="E2068" i="1"/>
  <c r="F2068" i="1"/>
  <c r="C2069" i="1"/>
  <c r="D2069" i="1"/>
  <c r="E2069" i="1"/>
  <c r="F2069" i="1"/>
  <c r="C2070" i="1"/>
  <c r="D2070" i="1"/>
  <c r="E2070" i="1"/>
  <c r="F2070" i="1"/>
  <c r="C2071" i="1"/>
  <c r="D2071" i="1"/>
  <c r="E2071" i="1"/>
  <c r="F2071" i="1"/>
  <c r="C2072" i="1"/>
  <c r="D2072" i="1"/>
  <c r="E2072" i="1"/>
  <c r="F2072" i="1"/>
  <c r="C2073" i="1"/>
  <c r="D2073" i="1"/>
  <c r="E2073" i="1"/>
  <c r="F2073" i="1"/>
  <c r="C2074" i="1"/>
  <c r="D2074" i="1"/>
  <c r="E2074" i="1"/>
  <c r="F2074" i="1"/>
  <c r="C2075" i="1"/>
  <c r="D2075" i="1"/>
  <c r="E2075" i="1"/>
  <c r="F2075" i="1"/>
  <c r="C2076" i="1"/>
  <c r="D2076" i="1"/>
  <c r="E2076" i="1"/>
  <c r="F2076" i="1"/>
  <c r="C2077" i="1"/>
  <c r="D2077" i="1"/>
  <c r="E2077" i="1"/>
  <c r="F2077" i="1"/>
  <c r="C2078" i="1"/>
  <c r="D2078" i="1"/>
  <c r="E2078" i="1"/>
  <c r="F2078" i="1"/>
  <c r="C2079" i="1"/>
  <c r="D2079" i="1"/>
  <c r="E2079" i="1"/>
  <c r="F2079" i="1"/>
  <c r="C2080" i="1"/>
  <c r="D2080" i="1"/>
  <c r="E2080" i="1"/>
  <c r="F2080" i="1"/>
  <c r="C2081" i="1"/>
  <c r="D2081" i="1"/>
  <c r="E2081" i="1"/>
  <c r="F2081" i="1"/>
  <c r="C2082" i="1"/>
  <c r="D2082" i="1"/>
  <c r="E2082" i="1"/>
  <c r="F2082" i="1"/>
  <c r="C2083" i="1"/>
  <c r="D2083" i="1"/>
  <c r="E2083" i="1"/>
  <c r="F2083" i="1"/>
  <c r="C2084" i="1"/>
  <c r="D2084" i="1"/>
  <c r="E2084" i="1"/>
  <c r="F2084" i="1"/>
  <c r="C2085" i="1"/>
  <c r="D2085" i="1"/>
  <c r="E2085" i="1"/>
  <c r="F2085" i="1"/>
  <c r="C2086" i="1"/>
  <c r="D2086" i="1"/>
  <c r="E2086" i="1"/>
  <c r="F2086" i="1"/>
  <c r="C2087" i="1"/>
  <c r="D2087" i="1"/>
  <c r="E2087" i="1"/>
  <c r="F2087" i="1"/>
  <c r="C2088" i="1"/>
  <c r="D2088" i="1"/>
  <c r="E2088" i="1"/>
  <c r="F2088" i="1"/>
  <c r="C2089" i="1"/>
  <c r="D2089" i="1"/>
  <c r="E2089" i="1"/>
  <c r="F2089" i="1"/>
  <c r="C2090" i="1"/>
  <c r="D2090" i="1"/>
  <c r="E2090" i="1"/>
  <c r="F2090" i="1"/>
  <c r="C2091" i="1"/>
  <c r="D2091" i="1"/>
  <c r="E2091" i="1"/>
  <c r="F2091" i="1"/>
  <c r="C2092" i="1"/>
  <c r="D2092" i="1"/>
  <c r="E2092" i="1"/>
  <c r="F2092" i="1"/>
  <c r="C2093" i="1"/>
  <c r="D2093" i="1"/>
  <c r="E2093" i="1"/>
  <c r="F2093" i="1"/>
  <c r="C2094" i="1"/>
  <c r="D2094" i="1"/>
  <c r="E2094" i="1"/>
  <c r="F2094" i="1"/>
  <c r="C2095" i="1"/>
  <c r="D2095" i="1"/>
  <c r="E2095" i="1"/>
  <c r="F2095" i="1"/>
  <c r="C2096" i="1"/>
  <c r="D2096" i="1"/>
  <c r="E2096" i="1"/>
  <c r="F2096" i="1"/>
  <c r="C2097" i="1"/>
  <c r="D2097" i="1"/>
  <c r="E2097" i="1"/>
  <c r="F2097" i="1"/>
  <c r="C2098" i="1"/>
  <c r="D2098" i="1"/>
  <c r="E2098" i="1"/>
  <c r="F2098" i="1"/>
  <c r="C2099" i="1"/>
  <c r="D2099" i="1"/>
  <c r="E2099" i="1"/>
  <c r="F2099" i="1"/>
  <c r="C2100" i="1"/>
  <c r="D2100" i="1"/>
  <c r="E2100" i="1"/>
  <c r="F2100" i="1"/>
  <c r="C2101" i="1"/>
  <c r="D2101" i="1"/>
  <c r="E2101" i="1"/>
  <c r="F2101" i="1"/>
  <c r="C2102" i="1"/>
  <c r="D2102" i="1"/>
  <c r="E2102" i="1"/>
  <c r="F2102" i="1"/>
  <c r="C2103" i="1"/>
  <c r="D2103" i="1"/>
  <c r="E2103" i="1"/>
  <c r="F2103" i="1"/>
  <c r="C2104" i="1"/>
  <c r="D2104" i="1"/>
  <c r="E2104" i="1"/>
  <c r="F2104" i="1"/>
  <c r="C2105" i="1"/>
  <c r="D2105" i="1"/>
  <c r="E2105" i="1"/>
  <c r="F2105" i="1"/>
  <c r="C2106" i="1"/>
  <c r="D2106" i="1"/>
  <c r="E2106" i="1"/>
  <c r="F2106" i="1"/>
  <c r="C2107" i="1"/>
  <c r="D2107" i="1"/>
  <c r="E2107" i="1"/>
  <c r="F2107" i="1"/>
  <c r="C2108" i="1"/>
  <c r="D2108" i="1"/>
  <c r="E2108" i="1"/>
  <c r="F2108" i="1"/>
  <c r="C2109" i="1"/>
  <c r="D2109" i="1"/>
  <c r="E2109" i="1"/>
  <c r="F2109" i="1"/>
  <c r="C2110" i="1"/>
  <c r="D2110" i="1"/>
  <c r="E2110" i="1"/>
  <c r="F2110" i="1"/>
  <c r="C2111" i="1"/>
  <c r="D2111" i="1"/>
  <c r="E2111" i="1"/>
  <c r="F2111" i="1"/>
  <c r="C2112" i="1"/>
  <c r="D2112" i="1"/>
  <c r="E2112" i="1"/>
  <c r="F2112" i="1"/>
  <c r="C2113" i="1"/>
  <c r="D2113" i="1"/>
  <c r="E2113" i="1"/>
  <c r="F2113" i="1"/>
  <c r="C2114" i="1"/>
  <c r="D2114" i="1"/>
  <c r="E2114" i="1"/>
  <c r="F2114" i="1"/>
  <c r="C2115" i="1"/>
  <c r="D2115" i="1"/>
  <c r="E2115" i="1"/>
  <c r="F2115" i="1"/>
  <c r="C2116" i="1"/>
  <c r="D2116" i="1"/>
  <c r="E2116" i="1"/>
  <c r="F2116" i="1"/>
  <c r="C2117" i="1"/>
  <c r="D2117" i="1"/>
  <c r="E2117" i="1"/>
  <c r="F2117" i="1"/>
  <c r="C2118" i="1"/>
  <c r="D2118" i="1"/>
  <c r="E2118" i="1"/>
  <c r="F2118" i="1"/>
  <c r="C2119" i="1"/>
  <c r="D2119" i="1"/>
  <c r="E2119" i="1"/>
  <c r="F2119" i="1"/>
  <c r="C2120" i="1"/>
  <c r="D2120" i="1"/>
  <c r="E2120" i="1"/>
  <c r="F2120" i="1"/>
  <c r="C2121" i="1"/>
  <c r="D2121" i="1"/>
  <c r="E2121" i="1"/>
  <c r="F2121" i="1"/>
  <c r="C2122" i="1"/>
  <c r="D2122" i="1"/>
  <c r="E2122" i="1"/>
  <c r="F2122" i="1"/>
  <c r="C2123" i="1"/>
  <c r="D2123" i="1"/>
  <c r="E2123" i="1"/>
  <c r="F2123" i="1"/>
  <c r="C2124" i="1"/>
  <c r="D2124" i="1"/>
  <c r="E2124" i="1"/>
  <c r="F2124" i="1"/>
  <c r="C2125" i="1"/>
  <c r="D2125" i="1"/>
  <c r="E2125" i="1"/>
  <c r="F2125" i="1"/>
  <c r="C2126" i="1"/>
  <c r="D2126" i="1"/>
  <c r="E2126" i="1"/>
  <c r="F2126" i="1"/>
  <c r="C2127" i="1"/>
  <c r="D2127" i="1"/>
  <c r="E2127" i="1"/>
  <c r="F2127" i="1"/>
  <c r="C2128" i="1"/>
  <c r="D2128" i="1"/>
  <c r="E2128" i="1"/>
  <c r="F2128" i="1"/>
  <c r="C2129" i="1"/>
  <c r="D2129" i="1"/>
  <c r="E2129" i="1"/>
  <c r="F2129" i="1"/>
  <c r="C2130" i="1"/>
  <c r="D2130" i="1"/>
  <c r="E2130" i="1"/>
  <c r="F2130" i="1"/>
  <c r="C2131" i="1"/>
  <c r="D2131" i="1"/>
  <c r="E2131" i="1"/>
  <c r="F2131" i="1"/>
  <c r="C2132" i="1"/>
  <c r="D2132" i="1"/>
  <c r="E2132" i="1"/>
  <c r="F2132" i="1"/>
  <c r="C2133" i="1"/>
  <c r="D2133" i="1"/>
  <c r="E2133" i="1"/>
  <c r="F2133" i="1"/>
  <c r="C2134" i="1"/>
  <c r="D2134" i="1"/>
  <c r="E2134" i="1"/>
  <c r="F2134" i="1"/>
  <c r="C2135" i="1"/>
  <c r="D2135" i="1"/>
  <c r="E2135" i="1"/>
  <c r="F2135" i="1"/>
  <c r="C2136" i="1"/>
  <c r="D2136" i="1"/>
  <c r="E2136" i="1"/>
  <c r="F2136" i="1"/>
  <c r="C2137" i="1"/>
  <c r="D2137" i="1"/>
  <c r="E2137" i="1"/>
  <c r="F2137" i="1"/>
  <c r="C2138" i="1"/>
  <c r="D2138" i="1"/>
  <c r="E2138" i="1"/>
  <c r="F2138" i="1"/>
  <c r="C2139" i="1"/>
  <c r="D2139" i="1"/>
  <c r="E2139" i="1"/>
  <c r="F2139" i="1"/>
  <c r="C2140" i="1"/>
  <c r="D2140" i="1"/>
  <c r="E2140" i="1"/>
  <c r="F2140" i="1"/>
  <c r="C2141" i="1"/>
  <c r="D2141" i="1"/>
  <c r="E2141" i="1"/>
  <c r="F2141" i="1"/>
  <c r="C2142" i="1"/>
  <c r="D2142" i="1"/>
  <c r="E2142" i="1"/>
  <c r="F2142" i="1"/>
  <c r="C2143" i="1"/>
  <c r="D2143" i="1"/>
  <c r="E2143" i="1"/>
  <c r="F2143" i="1"/>
  <c r="C2144" i="1"/>
  <c r="D2144" i="1"/>
  <c r="E2144" i="1"/>
  <c r="F2144" i="1"/>
  <c r="C2145" i="1"/>
  <c r="D2145" i="1"/>
  <c r="E2145" i="1"/>
  <c r="F2145" i="1"/>
  <c r="C2146" i="1"/>
  <c r="D2146" i="1"/>
  <c r="E2146" i="1"/>
  <c r="F2146" i="1"/>
  <c r="C2147" i="1"/>
  <c r="D2147" i="1"/>
  <c r="E2147" i="1"/>
  <c r="F2147" i="1"/>
  <c r="C2148" i="1"/>
  <c r="D2148" i="1"/>
  <c r="E2148" i="1"/>
  <c r="F2148" i="1"/>
  <c r="C2149" i="1"/>
  <c r="D2149" i="1"/>
  <c r="E2149" i="1"/>
  <c r="F2149" i="1"/>
  <c r="C2150" i="1"/>
  <c r="D2150" i="1"/>
  <c r="E2150" i="1"/>
  <c r="F2150" i="1"/>
  <c r="C2151" i="1"/>
  <c r="D2151" i="1"/>
  <c r="E2151" i="1"/>
  <c r="F2151" i="1"/>
  <c r="C2152" i="1"/>
  <c r="D2152" i="1"/>
  <c r="E2152" i="1"/>
  <c r="F2152" i="1"/>
  <c r="C2153" i="1"/>
  <c r="D2153" i="1"/>
  <c r="E2153" i="1"/>
  <c r="F2153" i="1"/>
  <c r="C2154" i="1"/>
  <c r="D2154" i="1"/>
  <c r="E2154" i="1"/>
  <c r="F2154" i="1"/>
  <c r="C2155" i="1"/>
  <c r="D2155" i="1"/>
  <c r="E2155" i="1"/>
  <c r="F2155" i="1"/>
  <c r="C2156" i="1"/>
  <c r="D2156" i="1"/>
  <c r="E2156" i="1"/>
  <c r="F2156" i="1"/>
  <c r="C2157" i="1"/>
  <c r="D2157" i="1"/>
  <c r="E2157" i="1"/>
  <c r="F2157" i="1"/>
  <c r="C2158" i="1"/>
  <c r="D2158" i="1"/>
  <c r="E2158" i="1"/>
  <c r="F2158" i="1"/>
  <c r="C2159" i="1"/>
  <c r="D2159" i="1"/>
  <c r="E2159" i="1"/>
  <c r="F2159" i="1"/>
  <c r="C2160" i="1"/>
  <c r="D2160" i="1"/>
  <c r="E2160" i="1"/>
  <c r="F2160" i="1"/>
  <c r="C2161" i="1"/>
  <c r="D2161" i="1"/>
  <c r="E2161" i="1"/>
  <c r="F2161" i="1"/>
  <c r="C2162" i="1"/>
  <c r="D2162" i="1"/>
  <c r="E2162" i="1"/>
  <c r="F2162" i="1"/>
  <c r="C2163" i="1"/>
  <c r="D2163" i="1"/>
  <c r="E2163" i="1"/>
  <c r="F2163" i="1"/>
  <c r="C2164" i="1"/>
  <c r="D2164" i="1"/>
  <c r="E2164" i="1"/>
  <c r="F2164" i="1"/>
  <c r="C2165" i="1"/>
  <c r="D2165" i="1"/>
  <c r="E2165" i="1"/>
  <c r="F2165" i="1"/>
  <c r="C2166" i="1"/>
  <c r="D2166" i="1"/>
  <c r="E2166" i="1"/>
  <c r="F2166" i="1"/>
  <c r="C2167" i="1"/>
  <c r="D2167" i="1"/>
  <c r="E2167" i="1"/>
  <c r="F2167" i="1"/>
  <c r="C2168" i="1"/>
  <c r="D2168" i="1"/>
  <c r="E2168" i="1"/>
  <c r="F2168" i="1"/>
  <c r="C2169" i="1"/>
  <c r="D2169" i="1"/>
  <c r="E2169" i="1"/>
  <c r="F2169" i="1"/>
  <c r="C2170" i="1"/>
  <c r="D2170" i="1"/>
  <c r="E2170" i="1"/>
  <c r="F2170" i="1"/>
  <c r="C2171" i="1"/>
  <c r="D2171" i="1"/>
  <c r="E2171" i="1"/>
  <c r="F2171" i="1"/>
  <c r="C2172" i="1"/>
  <c r="D2172" i="1"/>
  <c r="E2172" i="1"/>
  <c r="F2172" i="1"/>
  <c r="C2173" i="1"/>
  <c r="D2173" i="1"/>
  <c r="E2173" i="1"/>
  <c r="F2173" i="1"/>
  <c r="C2174" i="1"/>
  <c r="D2174" i="1"/>
  <c r="E2174" i="1"/>
  <c r="F2174" i="1"/>
  <c r="C2175" i="1"/>
  <c r="D2175" i="1"/>
  <c r="E2175" i="1"/>
  <c r="F2175" i="1"/>
  <c r="C2176" i="1"/>
  <c r="D2176" i="1"/>
  <c r="E2176" i="1"/>
  <c r="F2176" i="1"/>
  <c r="C2177" i="1"/>
  <c r="D2177" i="1"/>
  <c r="E2177" i="1"/>
  <c r="F2177" i="1"/>
  <c r="C2178" i="1"/>
  <c r="D2178" i="1"/>
  <c r="E2178" i="1"/>
  <c r="F2178" i="1"/>
  <c r="C2179" i="1"/>
  <c r="D2179" i="1"/>
  <c r="E2179" i="1"/>
  <c r="F2179" i="1"/>
  <c r="C2180" i="1"/>
  <c r="D2180" i="1"/>
  <c r="E2180" i="1"/>
  <c r="F2180" i="1"/>
  <c r="C2181" i="1"/>
  <c r="D2181" i="1"/>
  <c r="E2181" i="1"/>
  <c r="F2181" i="1"/>
  <c r="C2182" i="1"/>
  <c r="D2182" i="1"/>
  <c r="E2182" i="1"/>
  <c r="F2182" i="1"/>
  <c r="C2183" i="1"/>
  <c r="D2183" i="1"/>
  <c r="E2183" i="1"/>
  <c r="F2183" i="1"/>
  <c r="C2184" i="1"/>
  <c r="D2184" i="1"/>
  <c r="E2184" i="1"/>
  <c r="F2184" i="1"/>
  <c r="C2185" i="1"/>
  <c r="D2185" i="1"/>
  <c r="E2185" i="1"/>
  <c r="F2185" i="1"/>
  <c r="C2186" i="1"/>
  <c r="D2186" i="1"/>
  <c r="E2186" i="1"/>
  <c r="F2186" i="1"/>
  <c r="C2187" i="1"/>
  <c r="D2187" i="1"/>
  <c r="E2187" i="1"/>
  <c r="F2187" i="1"/>
  <c r="C2188" i="1"/>
  <c r="D2188" i="1"/>
  <c r="E2188" i="1"/>
  <c r="F2188" i="1"/>
  <c r="C2189" i="1"/>
  <c r="D2189" i="1"/>
  <c r="E2189" i="1"/>
  <c r="F2189" i="1"/>
  <c r="C2190" i="1"/>
  <c r="D2190" i="1"/>
  <c r="E2190" i="1"/>
  <c r="F2190" i="1"/>
  <c r="C2191" i="1"/>
  <c r="D2191" i="1"/>
  <c r="E2191" i="1"/>
  <c r="F2191" i="1"/>
  <c r="C2192" i="1"/>
  <c r="D2192" i="1"/>
  <c r="E2192" i="1"/>
  <c r="F2192" i="1"/>
  <c r="C2193" i="1"/>
  <c r="D2193" i="1"/>
  <c r="E2193" i="1"/>
  <c r="F2193" i="1"/>
  <c r="C2194" i="1"/>
  <c r="D2194" i="1"/>
  <c r="E2194" i="1"/>
  <c r="F2194" i="1"/>
  <c r="C2195" i="1"/>
  <c r="D2195" i="1"/>
  <c r="E2195" i="1"/>
  <c r="F2195" i="1"/>
  <c r="C2196" i="1"/>
  <c r="D2196" i="1"/>
  <c r="E2196" i="1"/>
  <c r="F2196" i="1"/>
  <c r="C2197" i="1"/>
  <c r="D2197" i="1"/>
  <c r="E2197" i="1"/>
  <c r="F2197" i="1"/>
  <c r="C2198" i="1"/>
  <c r="D2198" i="1"/>
  <c r="E2198" i="1"/>
  <c r="F2198" i="1"/>
  <c r="C2199" i="1"/>
  <c r="D2199" i="1"/>
  <c r="E2199" i="1"/>
  <c r="F2199" i="1"/>
  <c r="C2200" i="1"/>
  <c r="D2200" i="1"/>
  <c r="E2200" i="1"/>
  <c r="F2200" i="1"/>
  <c r="C2201" i="1"/>
  <c r="D2201" i="1"/>
  <c r="E2201" i="1"/>
  <c r="F2201" i="1"/>
  <c r="C2202" i="1"/>
  <c r="D2202" i="1"/>
  <c r="E2202" i="1"/>
  <c r="F2202" i="1"/>
  <c r="C2203" i="1"/>
  <c r="D2203" i="1"/>
  <c r="E2203" i="1"/>
  <c r="F2203" i="1"/>
  <c r="C2204" i="1"/>
  <c r="D2204" i="1"/>
  <c r="E2204" i="1"/>
  <c r="F2204" i="1"/>
  <c r="C2205" i="1"/>
  <c r="D2205" i="1"/>
  <c r="E2205" i="1"/>
  <c r="F2205" i="1"/>
  <c r="C2206" i="1"/>
  <c r="D2206" i="1"/>
  <c r="E2206" i="1"/>
  <c r="F2206" i="1"/>
  <c r="C2207" i="1"/>
  <c r="D2207" i="1"/>
  <c r="E2207" i="1"/>
  <c r="F2207" i="1"/>
  <c r="C2208" i="1"/>
  <c r="D2208" i="1"/>
  <c r="E2208" i="1"/>
  <c r="F2208" i="1"/>
  <c r="C2209" i="1"/>
  <c r="D2209" i="1"/>
  <c r="E2209" i="1"/>
  <c r="F2209" i="1"/>
  <c r="C2210" i="1"/>
  <c r="D2210" i="1"/>
  <c r="E2210" i="1"/>
  <c r="F2210" i="1"/>
  <c r="C2211" i="1"/>
  <c r="D2211" i="1"/>
  <c r="E2211" i="1"/>
  <c r="F2211" i="1"/>
  <c r="C2212" i="1"/>
  <c r="D2212" i="1"/>
  <c r="E2212" i="1"/>
  <c r="F2212" i="1"/>
  <c r="C2213" i="1"/>
  <c r="D2213" i="1"/>
  <c r="E2213" i="1"/>
  <c r="F2213" i="1"/>
  <c r="C2214" i="1"/>
  <c r="D2214" i="1"/>
  <c r="E2214" i="1"/>
  <c r="F2214" i="1"/>
  <c r="C2215" i="1"/>
  <c r="D2215" i="1"/>
  <c r="E2215" i="1"/>
  <c r="F2215" i="1"/>
  <c r="C2216" i="1"/>
  <c r="D2216" i="1"/>
  <c r="E2216" i="1"/>
  <c r="F2216" i="1"/>
  <c r="C2217" i="1"/>
  <c r="D2217" i="1"/>
  <c r="E2217" i="1"/>
  <c r="F2217" i="1"/>
  <c r="C2218" i="1"/>
  <c r="D2218" i="1"/>
  <c r="E2218" i="1"/>
  <c r="F2218" i="1"/>
  <c r="C2219" i="1"/>
  <c r="D2219" i="1"/>
  <c r="E2219" i="1"/>
  <c r="F2219" i="1"/>
  <c r="C2220" i="1"/>
  <c r="D2220" i="1"/>
  <c r="E2220" i="1"/>
  <c r="F2220" i="1"/>
  <c r="C2221" i="1"/>
  <c r="D2221" i="1"/>
  <c r="E2221" i="1"/>
  <c r="F2221" i="1"/>
  <c r="C2222" i="1"/>
  <c r="D2222" i="1"/>
  <c r="E2222" i="1"/>
  <c r="F2222" i="1"/>
  <c r="C2223" i="1"/>
  <c r="D2223" i="1"/>
  <c r="E2223" i="1"/>
  <c r="F2223" i="1"/>
  <c r="C2224" i="1"/>
  <c r="D2224" i="1"/>
  <c r="E2224" i="1"/>
  <c r="F2224" i="1"/>
  <c r="C2225" i="1"/>
  <c r="D2225" i="1"/>
  <c r="E2225" i="1"/>
  <c r="F2225" i="1"/>
  <c r="C2226" i="1"/>
  <c r="D2226" i="1"/>
  <c r="E2226" i="1"/>
  <c r="F2226" i="1"/>
  <c r="C2227" i="1"/>
  <c r="D2227" i="1"/>
  <c r="E2227" i="1"/>
  <c r="F2227" i="1"/>
  <c r="C2228" i="1"/>
  <c r="D2228" i="1"/>
  <c r="E2228" i="1"/>
  <c r="F2228" i="1"/>
  <c r="C2229" i="1"/>
  <c r="D2229" i="1"/>
  <c r="E2229" i="1"/>
  <c r="F2229" i="1"/>
  <c r="C2230" i="1"/>
  <c r="D2230" i="1"/>
  <c r="E2230" i="1"/>
  <c r="F2230" i="1"/>
  <c r="C2231" i="1"/>
  <c r="D2231" i="1"/>
  <c r="E2231" i="1"/>
  <c r="F2231" i="1"/>
  <c r="C2232" i="1"/>
  <c r="D2232" i="1"/>
  <c r="E2232" i="1"/>
  <c r="F2232" i="1"/>
  <c r="C2233" i="1"/>
  <c r="D2233" i="1"/>
  <c r="E2233" i="1"/>
  <c r="F2233" i="1"/>
  <c r="C2234" i="1"/>
  <c r="D2234" i="1"/>
  <c r="E2234" i="1"/>
  <c r="F2234" i="1"/>
  <c r="C2235" i="1"/>
  <c r="D2235" i="1"/>
  <c r="E2235" i="1"/>
  <c r="F2235" i="1"/>
  <c r="C2236" i="1"/>
  <c r="D2236" i="1"/>
  <c r="E2236" i="1"/>
  <c r="F2236" i="1"/>
  <c r="C2237" i="1"/>
  <c r="D2237" i="1"/>
  <c r="E2237" i="1"/>
  <c r="F2237" i="1"/>
  <c r="C2238" i="1"/>
  <c r="D2238" i="1"/>
  <c r="E2238" i="1"/>
  <c r="F2238" i="1"/>
  <c r="C2239" i="1"/>
  <c r="D2239" i="1"/>
  <c r="E2239" i="1"/>
  <c r="F2239" i="1"/>
  <c r="C2240" i="1"/>
  <c r="D2240" i="1"/>
  <c r="E2240" i="1"/>
  <c r="F2240" i="1"/>
  <c r="C2241" i="1"/>
  <c r="D2241" i="1"/>
  <c r="E2241" i="1"/>
  <c r="F2241" i="1"/>
  <c r="C2242" i="1"/>
  <c r="D2242" i="1"/>
  <c r="E2242" i="1"/>
  <c r="F2242" i="1"/>
  <c r="C2243" i="1"/>
  <c r="D2243" i="1"/>
  <c r="E2243" i="1"/>
  <c r="F2243" i="1"/>
  <c r="C2244" i="1"/>
  <c r="D2244" i="1"/>
  <c r="E2244" i="1"/>
  <c r="F2244" i="1"/>
  <c r="C2245" i="1"/>
  <c r="D2245" i="1"/>
  <c r="E2245" i="1"/>
  <c r="F2245" i="1"/>
  <c r="C2246" i="1"/>
  <c r="D2246" i="1"/>
  <c r="E2246" i="1"/>
  <c r="F2246" i="1"/>
  <c r="C2247" i="1"/>
  <c r="D2247" i="1"/>
  <c r="E2247" i="1"/>
  <c r="F2247" i="1"/>
  <c r="C2248" i="1"/>
  <c r="D2248" i="1"/>
  <c r="E2248" i="1"/>
  <c r="F2248" i="1"/>
  <c r="C2249" i="1"/>
  <c r="D2249" i="1"/>
  <c r="E2249" i="1"/>
  <c r="F2249" i="1"/>
  <c r="C2250" i="1"/>
  <c r="D2250" i="1"/>
  <c r="E2250" i="1"/>
  <c r="F2250" i="1"/>
  <c r="C2251" i="1"/>
  <c r="D2251" i="1"/>
  <c r="E2251" i="1"/>
  <c r="F2251" i="1"/>
  <c r="C2252" i="1"/>
  <c r="D2252" i="1"/>
  <c r="E2252" i="1"/>
  <c r="F2252" i="1"/>
  <c r="C2253" i="1"/>
  <c r="D2253" i="1"/>
  <c r="E2253" i="1"/>
  <c r="F2253" i="1"/>
  <c r="C2254" i="1"/>
  <c r="D2254" i="1"/>
  <c r="E2254" i="1"/>
  <c r="F2254" i="1"/>
  <c r="C2255" i="1"/>
  <c r="D2255" i="1"/>
  <c r="E2255" i="1"/>
  <c r="F2255" i="1"/>
  <c r="C2256" i="1"/>
  <c r="D2256" i="1"/>
  <c r="E2256" i="1"/>
  <c r="F2256" i="1"/>
  <c r="C2257" i="1"/>
  <c r="D2257" i="1"/>
  <c r="E2257" i="1"/>
  <c r="F2257" i="1"/>
  <c r="C2258" i="1"/>
  <c r="D2258" i="1"/>
  <c r="E2258" i="1"/>
  <c r="F2258" i="1"/>
  <c r="C2259" i="1"/>
  <c r="D2259" i="1"/>
  <c r="E2259" i="1"/>
  <c r="F2259" i="1"/>
  <c r="C2260" i="1"/>
  <c r="D2260" i="1"/>
  <c r="E2260" i="1"/>
  <c r="F2260" i="1"/>
  <c r="C2261" i="1"/>
  <c r="D2261" i="1"/>
  <c r="E2261" i="1"/>
  <c r="F2261" i="1"/>
  <c r="C2262" i="1"/>
  <c r="D2262" i="1"/>
  <c r="E2262" i="1"/>
  <c r="F2262" i="1"/>
  <c r="C2263" i="1"/>
  <c r="D2263" i="1"/>
  <c r="E2263" i="1"/>
  <c r="F2263" i="1"/>
  <c r="C2264" i="1"/>
  <c r="D2264" i="1"/>
  <c r="E2264" i="1"/>
  <c r="F2264" i="1"/>
  <c r="C2265" i="1"/>
  <c r="D2265" i="1"/>
  <c r="E2265" i="1"/>
  <c r="F2265" i="1"/>
  <c r="C2266" i="1"/>
  <c r="D2266" i="1"/>
  <c r="E2266" i="1"/>
  <c r="F2266" i="1"/>
  <c r="C2267" i="1"/>
  <c r="D2267" i="1"/>
  <c r="E2267" i="1"/>
  <c r="F2267" i="1"/>
  <c r="C2268" i="1"/>
  <c r="D2268" i="1"/>
  <c r="E2268" i="1"/>
  <c r="F2268" i="1"/>
  <c r="C2269" i="1"/>
  <c r="D2269" i="1"/>
  <c r="E2269" i="1"/>
  <c r="F2269" i="1"/>
  <c r="C2270" i="1"/>
  <c r="D2270" i="1"/>
  <c r="E2270" i="1"/>
  <c r="F2270" i="1"/>
  <c r="C2271" i="1"/>
  <c r="D2271" i="1"/>
  <c r="E2271" i="1"/>
  <c r="F2271" i="1"/>
  <c r="C2272" i="1"/>
  <c r="D2272" i="1"/>
  <c r="E2272" i="1"/>
  <c r="F2272" i="1"/>
  <c r="C2273" i="1"/>
  <c r="D2273" i="1"/>
  <c r="E2273" i="1"/>
  <c r="F2273" i="1"/>
  <c r="C2274" i="1"/>
  <c r="D2274" i="1"/>
  <c r="E2274" i="1"/>
  <c r="F2274" i="1"/>
  <c r="C2275" i="1"/>
  <c r="D2275" i="1"/>
  <c r="E2275" i="1"/>
  <c r="F2275" i="1"/>
  <c r="C2276" i="1"/>
  <c r="D2276" i="1"/>
  <c r="E2276" i="1"/>
  <c r="F2276" i="1"/>
  <c r="C2277" i="1"/>
  <c r="D2277" i="1"/>
  <c r="E2277" i="1"/>
  <c r="F2277" i="1"/>
  <c r="C2278" i="1"/>
  <c r="D2278" i="1"/>
  <c r="E2278" i="1"/>
  <c r="F2278" i="1"/>
  <c r="C2279" i="1"/>
  <c r="D2279" i="1"/>
  <c r="E2279" i="1"/>
  <c r="F2279" i="1"/>
  <c r="C2280" i="1"/>
  <c r="D2280" i="1"/>
  <c r="E2280" i="1"/>
  <c r="F2280" i="1"/>
  <c r="C2281" i="1"/>
  <c r="D2281" i="1"/>
  <c r="E2281" i="1"/>
  <c r="F2281" i="1"/>
  <c r="C2282" i="1"/>
  <c r="D2282" i="1"/>
  <c r="E2282" i="1"/>
  <c r="F2282" i="1"/>
  <c r="C2283" i="1"/>
  <c r="D2283" i="1"/>
  <c r="E2283" i="1"/>
  <c r="F2283" i="1"/>
  <c r="C2284" i="1"/>
  <c r="D2284" i="1"/>
  <c r="E2284" i="1"/>
  <c r="F2284" i="1"/>
  <c r="C2285" i="1"/>
  <c r="D2285" i="1"/>
  <c r="E2285" i="1"/>
  <c r="F2285" i="1"/>
  <c r="C2286" i="1"/>
  <c r="D2286" i="1"/>
  <c r="E2286" i="1"/>
  <c r="F2286" i="1"/>
  <c r="C2287" i="1"/>
  <c r="D2287" i="1"/>
  <c r="E2287" i="1"/>
  <c r="F2287" i="1"/>
  <c r="C2288" i="1"/>
  <c r="D2288" i="1"/>
  <c r="E2288" i="1"/>
  <c r="F2288" i="1"/>
  <c r="C2289" i="1"/>
  <c r="D2289" i="1"/>
  <c r="E2289" i="1"/>
  <c r="F2289" i="1"/>
  <c r="C2290" i="1"/>
  <c r="D2290" i="1"/>
  <c r="E2290" i="1"/>
  <c r="F2290" i="1"/>
  <c r="C2291" i="1"/>
  <c r="D2291" i="1"/>
  <c r="E2291" i="1"/>
  <c r="F2291" i="1"/>
  <c r="C2292" i="1"/>
  <c r="D2292" i="1"/>
  <c r="E2292" i="1"/>
  <c r="F2292" i="1"/>
  <c r="C2293" i="1"/>
  <c r="D2293" i="1"/>
  <c r="E2293" i="1"/>
  <c r="F2293" i="1"/>
  <c r="C2294" i="1"/>
  <c r="D2294" i="1"/>
  <c r="E2294" i="1"/>
  <c r="F2294" i="1"/>
  <c r="C2295" i="1"/>
  <c r="D2295" i="1"/>
  <c r="E2295" i="1"/>
  <c r="F2295" i="1"/>
  <c r="C2296" i="1"/>
  <c r="D2296" i="1"/>
  <c r="E2296" i="1"/>
  <c r="F2296" i="1"/>
  <c r="C2297" i="1"/>
  <c r="D2297" i="1"/>
  <c r="E2297" i="1"/>
  <c r="F2297" i="1"/>
  <c r="C2298" i="1"/>
  <c r="D2298" i="1"/>
  <c r="E2298" i="1"/>
  <c r="F2298" i="1"/>
  <c r="C2299" i="1"/>
  <c r="D2299" i="1"/>
  <c r="E2299" i="1"/>
  <c r="F2299" i="1"/>
  <c r="C2300" i="1"/>
  <c r="D2300" i="1"/>
  <c r="E2300" i="1"/>
  <c r="F2300" i="1"/>
  <c r="C2301" i="1"/>
  <c r="D2301" i="1"/>
  <c r="E2301" i="1"/>
  <c r="F2301" i="1"/>
  <c r="C2302" i="1"/>
  <c r="D2302" i="1"/>
  <c r="E2302" i="1"/>
  <c r="F2302" i="1"/>
  <c r="C2303" i="1"/>
  <c r="D2303" i="1"/>
  <c r="E2303" i="1"/>
  <c r="F2303" i="1"/>
  <c r="C2304" i="1"/>
  <c r="D2304" i="1"/>
  <c r="E2304" i="1"/>
  <c r="F2304" i="1"/>
  <c r="C2305" i="1"/>
  <c r="D2305" i="1"/>
  <c r="E2305" i="1"/>
  <c r="F2305" i="1"/>
  <c r="C2306" i="1"/>
  <c r="D2306" i="1"/>
  <c r="E2306" i="1"/>
  <c r="F2306" i="1"/>
  <c r="C2307" i="1"/>
  <c r="D2307" i="1"/>
  <c r="E2307" i="1"/>
  <c r="F2307" i="1"/>
  <c r="C2308" i="1"/>
  <c r="D2308" i="1"/>
  <c r="E2308" i="1"/>
  <c r="F2308" i="1"/>
  <c r="C2309" i="1"/>
  <c r="D2309" i="1"/>
  <c r="E2309" i="1"/>
  <c r="F2309" i="1"/>
  <c r="C2310" i="1"/>
  <c r="D2310" i="1"/>
  <c r="E2310" i="1"/>
  <c r="F2310" i="1"/>
  <c r="C2311" i="1"/>
  <c r="D2311" i="1"/>
  <c r="E2311" i="1"/>
  <c r="F2311" i="1"/>
  <c r="C2312" i="1"/>
  <c r="D2312" i="1"/>
  <c r="E2312" i="1"/>
  <c r="F2312" i="1"/>
  <c r="C2313" i="1"/>
  <c r="D2313" i="1"/>
  <c r="E2313" i="1"/>
  <c r="F2313" i="1"/>
  <c r="C2314" i="1"/>
  <c r="D2314" i="1"/>
  <c r="E2314" i="1"/>
  <c r="F2314" i="1"/>
  <c r="C2315" i="1"/>
  <c r="D2315" i="1"/>
  <c r="E2315" i="1"/>
  <c r="F2315" i="1"/>
  <c r="C2316" i="1"/>
  <c r="D2316" i="1"/>
  <c r="E2316" i="1"/>
  <c r="F2316" i="1"/>
  <c r="C2317" i="1"/>
  <c r="D2317" i="1"/>
  <c r="E2317" i="1"/>
  <c r="F2317" i="1"/>
  <c r="C2318" i="1"/>
  <c r="D2318" i="1"/>
  <c r="E2318" i="1"/>
  <c r="F2318" i="1"/>
  <c r="C2319" i="1"/>
  <c r="D2319" i="1"/>
  <c r="E2319" i="1"/>
  <c r="F2319" i="1"/>
  <c r="C2320" i="1"/>
  <c r="D2320" i="1"/>
  <c r="E2320" i="1"/>
  <c r="F2320" i="1"/>
  <c r="C2321" i="1"/>
  <c r="D2321" i="1"/>
  <c r="E2321" i="1"/>
  <c r="F2321" i="1"/>
  <c r="C2322" i="1"/>
  <c r="D2322" i="1"/>
  <c r="E2322" i="1"/>
  <c r="F2322" i="1"/>
  <c r="C2323" i="1"/>
  <c r="D2323" i="1"/>
  <c r="E2323" i="1"/>
  <c r="F2323" i="1"/>
  <c r="C2324" i="1"/>
  <c r="D2324" i="1"/>
  <c r="E2324" i="1"/>
  <c r="F2324" i="1"/>
  <c r="C2325" i="1"/>
  <c r="D2325" i="1"/>
  <c r="E2325" i="1"/>
  <c r="F2325" i="1"/>
  <c r="C2326" i="1"/>
  <c r="D2326" i="1"/>
  <c r="E2326" i="1"/>
  <c r="F2326" i="1"/>
  <c r="C2327" i="1"/>
  <c r="D2327" i="1"/>
  <c r="E2327" i="1"/>
  <c r="F2327" i="1"/>
  <c r="C2328" i="1"/>
  <c r="D2328" i="1"/>
  <c r="E2328" i="1"/>
  <c r="F2328" i="1"/>
  <c r="C2329" i="1"/>
  <c r="D2329" i="1"/>
  <c r="E2329" i="1"/>
  <c r="F2329" i="1"/>
  <c r="C2330" i="1"/>
  <c r="D2330" i="1"/>
  <c r="E2330" i="1"/>
  <c r="F2330" i="1"/>
  <c r="C2331" i="1"/>
  <c r="D2331" i="1"/>
  <c r="E2331" i="1"/>
  <c r="F2331" i="1"/>
  <c r="C2332" i="1"/>
  <c r="D2332" i="1"/>
  <c r="E2332" i="1"/>
  <c r="F2332" i="1"/>
  <c r="C2333" i="1"/>
  <c r="D2333" i="1"/>
  <c r="E2333" i="1"/>
  <c r="F2333" i="1"/>
  <c r="C2334" i="1"/>
  <c r="D2334" i="1"/>
  <c r="E2334" i="1"/>
  <c r="F2334" i="1"/>
  <c r="C2335" i="1"/>
  <c r="D2335" i="1"/>
  <c r="E2335" i="1"/>
  <c r="F2335" i="1"/>
  <c r="C2336" i="1"/>
  <c r="D2336" i="1"/>
  <c r="E2336" i="1"/>
  <c r="F2336" i="1"/>
  <c r="C2337" i="1"/>
  <c r="D2337" i="1"/>
  <c r="E2337" i="1"/>
  <c r="F2337" i="1"/>
  <c r="C2338" i="1"/>
  <c r="D2338" i="1"/>
  <c r="E2338" i="1"/>
  <c r="F2338" i="1"/>
  <c r="C2339" i="1"/>
  <c r="D2339" i="1"/>
  <c r="E2339" i="1"/>
  <c r="F2339" i="1"/>
  <c r="C2340" i="1"/>
  <c r="D2340" i="1"/>
  <c r="E2340" i="1"/>
  <c r="F2340" i="1"/>
  <c r="C2341" i="1"/>
  <c r="D2341" i="1"/>
  <c r="E2341" i="1"/>
  <c r="F2341" i="1"/>
  <c r="C2342" i="1"/>
  <c r="D2342" i="1"/>
  <c r="E2342" i="1"/>
  <c r="F2342" i="1"/>
  <c r="C2343" i="1"/>
  <c r="D2343" i="1"/>
  <c r="E2343" i="1"/>
  <c r="F2343" i="1"/>
  <c r="C2344" i="1"/>
  <c r="D2344" i="1"/>
  <c r="E2344" i="1"/>
  <c r="F2344" i="1"/>
  <c r="C2345" i="1"/>
  <c r="D2345" i="1"/>
  <c r="E2345" i="1"/>
  <c r="F2345" i="1"/>
  <c r="C2346" i="1"/>
  <c r="D2346" i="1"/>
  <c r="E2346" i="1"/>
  <c r="F2346" i="1"/>
  <c r="C2347" i="1"/>
  <c r="D2347" i="1"/>
  <c r="E2347" i="1"/>
  <c r="F2347" i="1"/>
  <c r="C2348" i="1"/>
  <c r="D2348" i="1"/>
  <c r="E2348" i="1"/>
  <c r="F2348" i="1"/>
  <c r="C2349" i="1"/>
  <c r="D2349" i="1"/>
  <c r="E2349" i="1"/>
  <c r="F2349" i="1"/>
  <c r="C2350" i="1"/>
  <c r="D2350" i="1"/>
  <c r="E2350" i="1"/>
  <c r="F2350" i="1"/>
  <c r="C2351" i="1"/>
  <c r="D2351" i="1"/>
  <c r="E2351" i="1"/>
  <c r="F2351" i="1"/>
  <c r="C2352" i="1"/>
  <c r="D2352" i="1"/>
  <c r="E2352" i="1"/>
  <c r="F2352" i="1"/>
  <c r="C2353" i="1"/>
  <c r="D2353" i="1"/>
  <c r="E2353" i="1"/>
  <c r="F2353" i="1"/>
  <c r="C2354" i="1"/>
  <c r="D2354" i="1"/>
  <c r="E2354" i="1"/>
  <c r="F2354" i="1"/>
  <c r="C2355" i="1"/>
  <c r="D2355" i="1"/>
  <c r="E2355" i="1"/>
  <c r="F2355" i="1"/>
  <c r="C2356" i="1"/>
  <c r="D2356" i="1"/>
  <c r="E2356" i="1"/>
  <c r="F2356" i="1"/>
  <c r="C2357" i="1"/>
  <c r="D2357" i="1"/>
  <c r="E2357" i="1"/>
  <c r="F2357" i="1"/>
  <c r="C2358" i="1"/>
  <c r="D2358" i="1"/>
  <c r="E2358" i="1"/>
  <c r="F2358" i="1"/>
  <c r="C2359" i="1"/>
  <c r="D2359" i="1"/>
  <c r="E2359" i="1"/>
  <c r="F2359" i="1"/>
  <c r="C2360" i="1"/>
  <c r="D2360" i="1"/>
  <c r="E2360" i="1"/>
  <c r="F2360" i="1"/>
  <c r="C2361" i="1"/>
  <c r="D2361" i="1"/>
  <c r="E2361" i="1"/>
  <c r="F2361" i="1"/>
  <c r="C2362" i="1"/>
  <c r="D2362" i="1"/>
  <c r="E2362" i="1"/>
  <c r="F2362" i="1"/>
  <c r="C2363" i="1"/>
  <c r="D2363" i="1"/>
  <c r="E2363" i="1"/>
  <c r="F2363" i="1"/>
  <c r="C2364" i="1"/>
  <c r="D2364" i="1"/>
  <c r="E2364" i="1"/>
  <c r="F2364" i="1"/>
  <c r="C2365" i="1"/>
  <c r="D2365" i="1"/>
  <c r="E2365" i="1"/>
  <c r="F2365" i="1"/>
  <c r="C2366" i="1"/>
  <c r="D2366" i="1"/>
  <c r="E2366" i="1"/>
  <c r="F2366" i="1"/>
  <c r="C2367" i="1"/>
  <c r="D2367" i="1"/>
  <c r="E2367" i="1"/>
  <c r="F2367" i="1"/>
  <c r="C2368" i="1"/>
  <c r="D2368" i="1"/>
  <c r="E2368" i="1"/>
  <c r="F2368" i="1"/>
  <c r="C2369" i="1"/>
  <c r="D2369" i="1"/>
  <c r="E2369" i="1"/>
  <c r="F2369" i="1"/>
  <c r="C2370" i="1"/>
  <c r="D2370" i="1"/>
  <c r="E2370" i="1"/>
  <c r="F2370" i="1"/>
  <c r="C2371" i="1"/>
  <c r="D2371" i="1"/>
  <c r="E2371" i="1"/>
  <c r="F2371" i="1"/>
  <c r="C2372" i="1"/>
  <c r="D2372" i="1"/>
  <c r="E2372" i="1"/>
  <c r="F2372" i="1"/>
  <c r="C2373" i="1"/>
  <c r="D2373" i="1"/>
  <c r="E2373" i="1"/>
  <c r="F2373" i="1"/>
  <c r="C2374" i="1"/>
  <c r="D2374" i="1"/>
  <c r="E2374" i="1"/>
  <c r="F2374" i="1"/>
  <c r="C2375" i="1"/>
  <c r="D2375" i="1"/>
  <c r="E2375" i="1"/>
  <c r="F2375" i="1"/>
  <c r="C2376" i="1"/>
  <c r="D2376" i="1"/>
  <c r="E2376" i="1"/>
  <c r="F2376" i="1"/>
  <c r="C2377" i="1"/>
  <c r="D2377" i="1"/>
  <c r="E2377" i="1"/>
  <c r="F2377" i="1"/>
  <c r="C2378" i="1"/>
  <c r="D2378" i="1"/>
  <c r="E2378" i="1"/>
  <c r="F2378" i="1"/>
  <c r="C2379" i="1"/>
  <c r="D2379" i="1"/>
  <c r="E2379" i="1"/>
  <c r="F2379" i="1"/>
  <c r="C2380" i="1"/>
  <c r="D2380" i="1"/>
  <c r="E2380" i="1"/>
  <c r="F2380" i="1"/>
  <c r="C2381" i="1"/>
  <c r="D2381" i="1"/>
  <c r="E2381" i="1"/>
  <c r="F2381" i="1"/>
  <c r="C2382" i="1"/>
  <c r="D2382" i="1"/>
  <c r="E2382" i="1"/>
  <c r="F2382" i="1"/>
  <c r="C2383" i="1"/>
  <c r="D2383" i="1"/>
  <c r="E2383" i="1"/>
  <c r="F2383" i="1"/>
  <c r="C2384" i="1"/>
  <c r="D2384" i="1"/>
  <c r="E2384" i="1"/>
  <c r="F2384" i="1"/>
  <c r="C2385" i="1"/>
  <c r="D2385" i="1"/>
  <c r="E2385" i="1"/>
  <c r="F2385" i="1"/>
  <c r="C2386" i="1"/>
  <c r="D2386" i="1"/>
  <c r="E2386" i="1"/>
  <c r="F2386" i="1"/>
  <c r="C2387" i="1"/>
  <c r="D2387" i="1"/>
  <c r="E2387" i="1"/>
  <c r="F2387" i="1"/>
  <c r="C2388" i="1"/>
  <c r="D2388" i="1"/>
  <c r="E2388" i="1"/>
  <c r="F2388" i="1"/>
  <c r="C2389" i="1"/>
  <c r="D2389" i="1"/>
  <c r="E2389" i="1"/>
  <c r="F2389" i="1"/>
  <c r="C2390" i="1"/>
  <c r="D2390" i="1"/>
  <c r="E2390" i="1"/>
  <c r="F2390" i="1"/>
  <c r="C2391" i="1"/>
  <c r="D2391" i="1"/>
  <c r="E2391" i="1"/>
  <c r="F2391" i="1"/>
  <c r="C2392" i="1"/>
  <c r="D2392" i="1"/>
  <c r="E2392" i="1"/>
  <c r="F2392" i="1"/>
  <c r="C2393" i="1"/>
  <c r="D2393" i="1"/>
  <c r="E2393" i="1"/>
  <c r="F2393" i="1"/>
  <c r="C2394" i="1"/>
  <c r="D2394" i="1"/>
  <c r="E2394" i="1"/>
  <c r="F2394" i="1"/>
  <c r="C2395" i="1"/>
  <c r="D2395" i="1"/>
  <c r="E2395" i="1"/>
  <c r="F2395" i="1"/>
  <c r="C2396" i="1"/>
  <c r="D2396" i="1"/>
  <c r="E2396" i="1"/>
  <c r="F2396" i="1"/>
  <c r="C2397" i="1"/>
  <c r="D2397" i="1"/>
  <c r="E2397" i="1"/>
  <c r="F2397" i="1"/>
  <c r="C2398" i="1"/>
  <c r="D2398" i="1"/>
  <c r="E2398" i="1"/>
  <c r="F2398" i="1"/>
  <c r="C2399" i="1"/>
  <c r="D2399" i="1"/>
  <c r="E2399" i="1"/>
  <c r="F2399" i="1"/>
  <c r="C2400" i="1"/>
  <c r="D2400" i="1"/>
  <c r="E2400" i="1"/>
  <c r="F2400" i="1"/>
  <c r="C2401" i="1"/>
  <c r="D2401" i="1"/>
  <c r="E2401" i="1"/>
  <c r="F2401" i="1"/>
  <c r="C2402" i="1"/>
  <c r="D2402" i="1"/>
  <c r="E2402" i="1"/>
  <c r="F2402" i="1"/>
  <c r="C2403" i="1"/>
  <c r="D2403" i="1"/>
  <c r="E2403" i="1"/>
  <c r="F2403" i="1"/>
  <c r="C2404" i="1"/>
  <c r="D2404" i="1"/>
  <c r="E2404" i="1"/>
  <c r="F2404" i="1"/>
  <c r="C2405" i="1"/>
  <c r="D2405" i="1"/>
  <c r="E2405" i="1"/>
  <c r="F2405" i="1"/>
  <c r="C2406" i="1"/>
  <c r="D2406" i="1"/>
  <c r="E2406" i="1"/>
  <c r="F2406" i="1"/>
  <c r="C2407" i="1"/>
  <c r="D2407" i="1"/>
  <c r="E2407" i="1"/>
  <c r="F2407" i="1"/>
  <c r="C2408" i="1"/>
  <c r="D2408" i="1"/>
  <c r="E2408" i="1"/>
  <c r="F2408" i="1"/>
  <c r="C2409" i="1"/>
  <c r="D2409" i="1"/>
  <c r="E2409" i="1"/>
  <c r="F2409" i="1"/>
  <c r="C2410" i="1"/>
  <c r="D2410" i="1"/>
  <c r="E2410" i="1"/>
  <c r="F2410" i="1"/>
  <c r="C2411" i="1"/>
  <c r="D2411" i="1"/>
  <c r="E2411" i="1"/>
  <c r="F2411" i="1"/>
  <c r="C2412" i="1"/>
  <c r="D2412" i="1"/>
  <c r="E2412" i="1"/>
  <c r="F2412" i="1"/>
  <c r="C2413" i="1"/>
  <c r="D2413" i="1"/>
  <c r="E2413" i="1"/>
  <c r="F2413" i="1"/>
  <c r="C2414" i="1"/>
  <c r="D2414" i="1"/>
  <c r="E2414" i="1"/>
  <c r="F2414" i="1"/>
  <c r="C2415" i="1"/>
  <c r="D2415" i="1"/>
  <c r="E2415" i="1"/>
  <c r="F2415" i="1"/>
  <c r="C2416" i="1"/>
  <c r="D2416" i="1"/>
  <c r="E2416" i="1"/>
  <c r="F2416" i="1"/>
  <c r="C2417" i="1"/>
  <c r="D2417" i="1"/>
  <c r="E2417" i="1"/>
  <c r="F2417" i="1"/>
  <c r="C2418" i="1"/>
  <c r="D2418" i="1"/>
  <c r="E2418" i="1"/>
  <c r="F2418" i="1"/>
  <c r="C2419" i="1"/>
  <c r="D2419" i="1"/>
  <c r="E2419" i="1"/>
  <c r="F2419" i="1"/>
  <c r="C2420" i="1"/>
  <c r="D2420" i="1"/>
  <c r="E2420" i="1"/>
  <c r="F2420" i="1"/>
  <c r="C2421" i="1"/>
  <c r="D2421" i="1"/>
  <c r="E2421" i="1"/>
  <c r="F2421" i="1"/>
  <c r="C2422" i="1"/>
  <c r="D2422" i="1"/>
  <c r="E2422" i="1"/>
  <c r="F2422" i="1"/>
  <c r="C2423" i="1"/>
  <c r="D2423" i="1"/>
  <c r="E2423" i="1"/>
  <c r="F2423" i="1"/>
  <c r="C2424" i="1"/>
  <c r="D2424" i="1"/>
  <c r="E2424" i="1"/>
  <c r="F2424" i="1"/>
  <c r="C2425" i="1"/>
  <c r="D2425" i="1"/>
  <c r="E2425" i="1"/>
  <c r="F2425" i="1"/>
  <c r="C2426" i="1"/>
  <c r="D2426" i="1"/>
  <c r="E2426" i="1"/>
  <c r="F2426" i="1"/>
  <c r="C2427" i="1"/>
  <c r="D2427" i="1"/>
  <c r="E2427" i="1"/>
  <c r="F2427" i="1"/>
  <c r="C2428" i="1"/>
  <c r="D2428" i="1"/>
  <c r="E2428" i="1"/>
  <c r="F2428" i="1"/>
  <c r="C2429" i="1"/>
  <c r="D2429" i="1"/>
  <c r="E2429" i="1"/>
  <c r="F2429" i="1"/>
  <c r="C2430" i="1"/>
  <c r="D2430" i="1"/>
  <c r="E2430" i="1"/>
  <c r="F2430" i="1"/>
  <c r="C2431" i="1"/>
  <c r="D2431" i="1"/>
  <c r="E2431" i="1"/>
  <c r="F2431" i="1"/>
  <c r="C2432" i="1"/>
  <c r="D2432" i="1"/>
  <c r="E2432" i="1"/>
  <c r="F2432" i="1"/>
  <c r="C2433" i="1"/>
  <c r="D2433" i="1"/>
  <c r="E2433" i="1"/>
  <c r="F2433" i="1"/>
  <c r="C2434" i="1"/>
  <c r="D2434" i="1"/>
  <c r="E2434" i="1"/>
  <c r="F2434" i="1"/>
  <c r="C2435" i="1"/>
  <c r="D2435" i="1"/>
  <c r="E2435" i="1"/>
  <c r="F2435" i="1"/>
  <c r="C2436" i="1"/>
  <c r="D2436" i="1"/>
  <c r="E2436" i="1"/>
  <c r="F2436" i="1"/>
  <c r="C2437" i="1"/>
  <c r="D2437" i="1"/>
  <c r="E2437" i="1"/>
  <c r="F2437" i="1"/>
  <c r="C2438" i="1"/>
  <c r="D2438" i="1"/>
  <c r="E2438" i="1"/>
  <c r="F2438" i="1"/>
  <c r="C2439" i="1"/>
  <c r="D2439" i="1"/>
  <c r="E2439" i="1"/>
  <c r="F2439" i="1"/>
  <c r="C2440" i="1"/>
  <c r="D2440" i="1"/>
  <c r="E2440" i="1"/>
  <c r="F2440" i="1"/>
  <c r="C2441" i="1"/>
  <c r="D2441" i="1"/>
  <c r="E2441" i="1"/>
  <c r="F2441" i="1"/>
  <c r="C2442" i="1"/>
  <c r="D2442" i="1"/>
  <c r="E2442" i="1"/>
  <c r="F2442" i="1"/>
  <c r="C2443" i="1"/>
  <c r="D2443" i="1"/>
  <c r="E2443" i="1"/>
  <c r="F2443" i="1"/>
  <c r="C2444" i="1"/>
  <c r="D2444" i="1"/>
  <c r="E2444" i="1"/>
  <c r="F2444" i="1"/>
  <c r="C2445" i="1"/>
  <c r="D2445" i="1"/>
  <c r="E2445" i="1"/>
  <c r="F2445" i="1"/>
  <c r="C2446" i="1"/>
  <c r="D2446" i="1"/>
  <c r="E2446" i="1"/>
  <c r="F2446" i="1"/>
  <c r="C2447" i="1"/>
  <c r="D2447" i="1"/>
  <c r="E2447" i="1"/>
  <c r="F2447" i="1"/>
  <c r="C2448" i="1"/>
  <c r="D2448" i="1"/>
  <c r="E2448" i="1"/>
  <c r="F2448" i="1"/>
  <c r="C2449" i="1"/>
  <c r="D2449" i="1"/>
  <c r="E2449" i="1"/>
  <c r="F2449" i="1"/>
  <c r="C2450" i="1"/>
  <c r="D2450" i="1"/>
  <c r="E2450" i="1"/>
  <c r="F2450" i="1"/>
  <c r="C2451" i="1"/>
  <c r="D2451" i="1"/>
  <c r="E2451" i="1"/>
  <c r="F2451" i="1"/>
  <c r="C2452" i="1"/>
  <c r="D2452" i="1"/>
  <c r="E2452" i="1"/>
  <c r="F2452" i="1"/>
  <c r="C2453" i="1"/>
  <c r="D2453" i="1"/>
  <c r="E2453" i="1"/>
  <c r="F2453" i="1"/>
  <c r="C2454" i="1"/>
  <c r="D2454" i="1"/>
  <c r="E2454" i="1"/>
  <c r="F2454" i="1"/>
  <c r="C2455" i="1"/>
  <c r="D2455" i="1"/>
  <c r="E2455" i="1"/>
  <c r="F2455" i="1"/>
  <c r="C2456" i="1"/>
  <c r="D2456" i="1"/>
  <c r="E2456" i="1"/>
  <c r="F2456" i="1"/>
  <c r="C2457" i="1"/>
  <c r="D2457" i="1"/>
  <c r="E2457" i="1"/>
  <c r="F2457" i="1"/>
  <c r="C2458" i="1"/>
  <c r="D2458" i="1"/>
  <c r="E2458" i="1"/>
  <c r="F2458" i="1"/>
  <c r="C2459" i="1"/>
  <c r="D2459" i="1"/>
  <c r="E2459" i="1"/>
  <c r="F2459" i="1"/>
  <c r="C2460" i="1"/>
  <c r="D2460" i="1"/>
  <c r="E2460" i="1"/>
  <c r="F2460" i="1"/>
  <c r="C2461" i="1"/>
  <c r="D2461" i="1"/>
  <c r="E2461" i="1"/>
  <c r="F2461" i="1"/>
  <c r="C2462" i="1"/>
  <c r="D2462" i="1"/>
  <c r="E2462" i="1"/>
  <c r="F2462" i="1"/>
  <c r="C2463" i="1"/>
  <c r="D2463" i="1"/>
  <c r="E2463" i="1"/>
  <c r="F2463" i="1"/>
  <c r="C2464" i="1"/>
  <c r="D2464" i="1"/>
  <c r="E2464" i="1"/>
  <c r="F2464" i="1"/>
  <c r="C2465" i="1"/>
  <c r="D2465" i="1"/>
  <c r="E2465" i="1"/>
  <c r="F2465" i="1"/>
  <c r="C2466" i="1"/>
  <c r="D2466" i="1"/>
  <c r="E2466" i="1"/>
  <c r="F2466" i="1"/>
  <c r="C2467" i="1"/>
  <c r="D2467" i="1"/>
  <c r="E2467" i="1"/>
  <c r="F2467" i="1"/>
  <c r="C2468" i="1"/>
  <c r="D2468" i="1"/>
  <c r="E2468" i="1"/>
  <c r="F2468" i="1"/>
  <c r="C2469" i="1"/>
  <c r="D2469" i="1"/>
  <c r="E2469" i="1"/>
  <c r="F2469" i="1"/>
  <c r="C2470" i="1"/>
  <c r="D2470" i="1"/>
  <c r="E2470" i="1"/>
  <c r="F2470" i="1"/>
  <c r="C2471" i="1"/>
  <c r="D2471" i="1"/>
  <c r="E2471" i="1"/>
  <c r="F2471" i="1"/>
  <c r="C2472" i="1"/>
  <c r="D2472" i="1"/>
  <c r="E2472" i="1"/>
  <c r="F2472" i="1"/>
  <c r="C2473" i="1"/>
  <c r="D2473" i="1"/>
  <c r="E2473" i="1"/>
  <c r="F2473" i="1"/>
  <c r="C2474" i="1"/>
  <c r="D2474" i="1"/>
  <c r="E2474" i="1"/>
  <c r="F2474" i="1"/>
  <c r="C2475" i="1"/>
  <c r="D2475" i="1"/>
  <c r="E2475" i="1"/>
  <c r="F2475" i="1"/>
  <c r="C2476" i="1"/>
  <c r="D2476" i="1"/>
  <c r="E2476" i="1"/>
  <c r="F2476" i="1"/>
  <c r="C2477" i="1"/>
  <c r="D2477" i="1"/>
  <c r="E2477" i="1"/>
  <c r="F2477" i="1"/>
  <c r="C2478" i="1"/>
  <c r="D2478" i="1"/>
  <c r="E2478" i="1"/>
  <c r="F2478" i="1"/>
  <c r="C2479" i="1"/>
  <c r="D2479" i="1"/>
  <c r="E2479" i="1"/>
  <c r="F2479" i="1"/>
  <c r="C2480" i="1"/>
  <c r="D2480" i="1"/>
  <c r="E2480" i="1"/>
  <c r="F2480" i="1"/>
  <c r="C2481" i="1"/>
  <c r="D2481" i="1"/>
  <c r="E2481" i="1"/>
  <c r="F2481" i="1"/>
  <c r="C2482" i="1"/>
  <c r="D2482" i="1"/>
  <c r="E2482" i="1"/>
  <c r="F2482" i="1"/>
  <c r="C2483" i="1"/>
  <c r="D2483" i="1"/>
  <c r="E2483" i="1"/>
  <c r="F2483" i="1"/>
  <c r="C2484" i="1"/>
  <c r="D2484" i="1"/>
  <c r="E2484" i="1"/>
  <c r="F2484" i="1"/>
  <c r="C2485" i="1"/>
  <c r="D2485" i="1"/>
  <c r="E2485" i="1"/>
  <c r="F2485" i="1"/>
  <c r="C2486" i="1"/>
  <c r="D2486" i="1"/>
  <c r="E2486" i="1"/>
  <c r="F2486" i="1"/>
  <c r="C2487" i="1"/>
  <c r="D2487" i="1"/>
  <c r="E2487" i="1"/>
  <c r="F2487" i="1"/>
  <c r="C2488" i="1"/>
  <c r="D2488" i="1"/>
  <c r="E2488" i="1"/>
  <c r="F2488" i="1"/>
  <c r="C2489" i="1"/>
  <c r="D2489" i="1"/>
  <c r="E2489" i="1"/>
  <c r="F2489" i="1"/>
  <c r="C2490" i="1"/>
  <c r="D2490" i="1"/>
  <c r="E2490" i="1"/>
  <c r="F2490" i="1"/>
  <c r="C2491" i="1"/>
  <c r="D2491" i="1"/>
  <c r="E2491" i="1"/>
  <c r="F2491" i="1"/>
  <c r="C2492" i="1"/>
  <c r="D2492" i="1"/>
  <c r="E2492" i="1"/>
  <c r="F2492" i="1"/>
  <c r="C2493" i="1"/>
  <c r="D2493" i="1"/>
  <c r="E2493" i="1"/>
  <c r="F2493" i="1"/>
  <c r="C2494" i="1"/>
  <c r="D2494" i="1"/>
  <c r="E2494" i="1"/>
  <c r="F2494" i="1"/>
  <c r="C2495" i="1"/>
  <c r="D2495" i="1"/>
  <c r="E2495" i="1"/>
  <c r="F2495" i="1"/>
  <c r="C2496" i="1"/>
  <c r="D2496" i="1"/>
  <c r="E2496" i="1"/>
  <c r="F2496" i="1"/>
  <c r="C2497" i="1"/>
  <c r="D2497" i="1"/>
  <c r="E2497" i="1"/>
  <c r="F2497" i="1"/>
  <c r="C2498" i="1"/>
  <c r="D2498" i="1"/>
  <c r="E2498" i="1"/>
  <c r="F2498" i="1"/>
  <c r="C2499" i="1"/>
  <c r="D2499" i="1"/>
  <c r="E2499" i="1"/>
  <c r="F2499" i="1"/>
  <c r="C2500" i="1"/>
  <c r="D2500" i="1"/>
  <c r="E2500" i="1"/>
  <c r="F2500" i="1"/>
  <c r="C2501" i="1"/>
  <c r="D2501" i="1"/>
  <c r="E2501" i="1"/>
  <c r="F2501" i="1"/>
  <c r="C2502" i="1"/>
  <c r="D2502" i="1"/>
  <c r="E2502" i="1"/>
  <c r="F2502" i="1"/>
  <c r="C2503" i="1"/>
  <c r="D2503" i="1"/>
  <c r="E2503" i="1"/>
  <c r="F2503" i="1"/>
  <c r="C2504" i="1"/>
  <c r="D2504" i="1"/>
  <c r="E2504" i="1"/>
  <c r="F2504" i="1"/>
  <c r="C2505" i="1"/>
  <c r="D2505" i="1"/>
  <c r="E2505" i="1"/>
  <c r="F2505" i="1"/>
  <c r="C2506" i="1"/>
  <c r="D2506" i="1"/>
  <c r="E2506" i="1"/>
  <c r="F2506" i="1"/>
  <c r="C2507" i="1"/>
  <c r="D2507" i="1"/>
  <c r="E2507" i="1"/>
  <c r="F2507" i="1"/>
  <c r="C2508" i="1"/>
  <c r="D2508" i="1"/>
  <c r="E2508" i="1"/>
  <c r="F2508" i="1"/>
  <c r="C2509" i="1"/>
  <c r="D2509" i="1"/>
  <c r="E2509" i="1"/>
  <c r="F2509" i="1"/>
  <c r="C2510" i="1"/>
  <c r="D2510" i="1"/>
  <c r="E2510" i="1"/>
  <c r="F2510" i="1"/>
  <c r="C2511" i="1"/>
  <c r="D2511" i="1"/>
  <c r="E2511" i="1"/>
  <c r="F2511" i="1"/>
  <c r="C2512" i="1"/>
  <c r="D2512" i="1"/>
  <c r="E2512" i="1"/>
  <c r="F2512" i="1"/>
  <c r="C2513" i="1"/>
  <c r="D2513" i="1"/>
  <c r="E2513" i="1"/>
  <c r="F2513" i="1"/>
  <c r="C2514" i="1"/>
  <c r="D2514" i="1"/>
  <c r="E2514" i="1"/>
  <c r="F2514" i="1"/>
  <c r="C2515" i="1"/>
  <c r="D2515" i="1"/>
  <c r="E2515" i="1"/>
  <c r="F2515" i="1"/>
  <c r="C2516" i="1"/>
  <c r="D2516" i="1"/>
  <c r="E2516" i="1"/>
  <c r="F2516" i="1"/>
  <c r="C2517" i="1"/>
  <c r="D2517" i="1"/>
  <c r="E2517" i="1"/>
  <c r="F2517" i="1"/>
  <c r="C2518" i="1"/>
  <c r="D2518" i="1"/>
  <c r="E2518" i="1"/>
  <c r="F2518" i="1"/>
  <c r="C2519" i="1"/>
  <c r="D2519" i="1"/>
  <c r="E2519" i="1"/>
  <c r="F2519" i="1"/>
  <c r="C2520" i="1"/>
  <c r="D2520" i="1"/>
  <c r="E2520" i="1"/>
  <c r="F2520" i="1"/>
  <c r="C2521" i="1"/>
  <c r="D2521" i="1"/>
  <c r="E2521" i="1"/>
  <c r="F2521" i="1"/>
  <c r="C2522" i="1"/>
  <c r="D2522" i="1"/>
  <c r="E2522" i="1"/>
  <c r="F2522" i="1"/>
  <c r="C2523" i="1"/>
  <c r="D2523" i="1"/>
  <c r="E2523" i="1"/>
  <c r="F2523" i="1"/>
  <c r="C2524" i="1"/>
  <c r="D2524" i="1"/>
  <c r="E2524" i="1"/>
  <c r="F2524" i="1"/>
  <c r="C2525" i="1"/>
  <c r="D2525" i="1"/>
  <c r="E2525" i="1"/>
  <c r="F2525" i="1"/>
  <c r="C2526" i="1"/>
  <c r="D2526" i="1"/>
  <c r="E2526" i="1"/>
  <c r="F2526" i="1"/>
  <c r="C2527" i="1"/>
  <c r="D2527" i="1"/>
  <c r="E2527" i="1"/>
  <c r="F2527" i="1"/>
  <c r="C2528" i="1"/>
  <c r="D2528" i="1"/>
  <c r="E2528" i="1"/>
  <c r="F2528" i="1"/>
  <c r="C2529" i="1"/>
  <c r="D2529" i="1"/>
  <c r="E2529" i="1"/>
  <c r="F2529" i="1"/>
  <c r="C2530" i="1"/>
  <c r="D2530" i="1"/>
  <c r="E2530" i="1"/>
  <c r="F2530" i="1"/>
  <c r="C2531" i="1"/>
  <c r="D2531" i="1"/>
  <c r="E2531" i="1"/>
  <c r="F2531" i="1"/>
  <c r="C2532" i="1"/>
  <c r="D2532" i="1"/>
  <c r="E2532" i="1"/>
  <c r="F2532" i="1"/>
  <c r="C2533" i="1"/>
  <c r="D2533" i="1"/>
  <c r="E2533" i="1"/>
  <c r="F2533" i="1"/>
  <c r="C2534" i="1"/>
  <c r="D2534" i="1"/>
  <c r="E2534" i="1"/>
  <c r="F2534" i="1"/>
  <c r="C2535" i="1"/>
  <c r="D2535" i="1"/>
  <c r="E2535" i="1"/>
  <c r="F2535" i="1"/>
  <c r="C2536" i="1"/>
  <c r="D2536" i="1"/>
  <c r="E2536" i="1"/>
  <c r="F2536" i="1"/>
  <c r="C2537" i="1"/>
  <c r="D2537" i="1"/>
  <c r="E2537" i="1"/>
  <c r="F2537" i="1"/>
  <c r="C2538" i="1"/>
  <c r="D2538" i="1"/>
  <c r="E2538" i="1"/>
  <c r="F2538" i="1"/>
  <c r="C2539" i="1"/>
  <c r="D2539" i="1"/>
  <c r="E2539" i="1"/>
  <c r="F2539" i="1"/>
  <c r="C2540" i="1"/>
  <c r="D2540" i="1"/>
  <c r="E2540" i="1"/>
  <c r="F2540" i="1"/>
  <c r="C2541" i="1"/>
  <c r="D2541" i="1"/>
  <c r="E2541" i="1"/>
  <c r="F2541" i="1"/>
  <c r="C2542" i="1"/>
  <c r="D2542" i="1"/>
  <c r="E2542" i="1"/>
  <c r="F2542" i="1"/>
  <c r="C2543" i="1"/>
  <c r="D2543" i="1"/>
  <c r="E2543" i="1"/>
  <c r="F2543" i="1"/>
  <c r="C2544" i="1"/>
  <c r="D2544" i="1"/>
  <c r="E2544" i="1"/>
  <c r="F2544" i="1"/>
  <c r="C2545" i="1"/>
  <c r="D2545" i="1"/>
  <c r="E2545" i="1"/>
  <c r="F2545" i="1"/>
  <c r="C2546" i="1"/>
  <c r="D2546" i="1"/>
  <c r="E2546" i="1"/>
  <c r="F2546" i="1"/>
  <c r="C2547" i="1"/>
  <c r="D2547" i="1"/>
  <c r="E2547" i="1"/>
  <c r="F2547" i="1"/>
  <c r="C2548" i="1"/>
  <c r="D2548" i="1"/>
  <c r="E2548" i="1"/>
  <c r="F2548" i="1"/>
  <c r="C2549" i="1"/>
  <c r="D2549" i="1"/>
  <c r="E2549" i="1"/>
  <c r="F2549" i="1"/>
  <c r="C2550" i="1"/>
  <c r="D2550" i="1"/>
  <c r="E2550" i="1"/>
  <c r="F2550" i="1"/>
  <c r="C2551" i="1"/>
  <c r="D2551" i="1"/>
  <c r="E2551" i="1"/>
  <c r="F2551" i="1"/>
  <c r="C2552" i="1"/>
  <c r="D2552" i="1"/>
  <c r="E2552" i="1"/>
  <c r="F2552" i="1"/>
  <c r="C2553" i="1"/>
  <c r="D2553" i="1"/>
  <c r="E2553" i="1"/>
  <c r="F2553" i="1"/>
  <c r="C2554" i="1"/>
  <c r="D2554" i="1"/>
  <c r="E2554" i="1"/>
  <c r="F2554" i="1"/>
  <c r="C2555" i="1"/>
  <c r="D2555" i="1"/>
  <c r="E2555" i="1"/>
  <c r="F2555" i="1"/>
  <c r="C2556" i="1"/>
  <c r="D2556" i="1"/>
  <c r="E2556" i="1"/>
  <c r="F2556" i="1"/>
  <c r="C2557" i="1"/>
  <c r="D2557" i="1"/>
  <c r="E2557" i="1"/>
  <c r="F2557" i="1"/>
  <c r="C2558" i="1"/>
  <c r="D2558" i="1"/>
  <c r="E2558" i="1"/>
  <c r="F2558" i="1"/>
  <c r="C2559" i="1"/>
  <c r="D2559" i="1"/>
  <c r="E2559" i="1"/>
  <c r="F2559" i="1"/>
  <c r="C2560" i="1"/>
  <c r="D2560" i="1"/>
  <c r="E2560" i="1"/>
  <c r="F2560" i="1"/>
  <c r="C2561" i="1"/>
  <c r="D2561" i="1"/>
  <c r="E2561" i="1"/>
  <c r="F2561" i="1"/>
  <c r="C2562" i="1"/>
  <c r="D2562" i="1"/>
  <c r="E2562" i="1"/>
  <c r="F2562" i="1"/>
  <c r="C2563" i="1"/>
  <c r="D2563" i="1"/>
  <c r="E2563" i="1"/>
  <c r="F2563" i="1"/>
  <c r="C2564" i="1"/>
  <c r="D2564" i="1"/>
  <c r="E2564" i="1"/>
  <c r="F2564" i="1"/>
  <c r="C2565" i="1"/>
  <c r="D2565" i="1"/>
  <c r="E2565" i="1"/>
  <c r="F2565" i="1"/>
  <c r="C2566" i="1"/>
  <c r="D2566" i="1"/>
  <c r="E2566" i="1"/>
  <c r="F2566" i="1"/>
  <c r="C2567" i="1"/>
  <c r="D2567" i="1"/>
  <c r="E2567" i="1"/>
  <c r="F2567" i="1"/>
  <c r="C2568" i="1"/>
  <c r="D2568" i="1"/>
  <c r="E2568" i="1"/>
  <c r="F2568" i="1"/>
  <c r="C2569" i="1"/>
  <c r="D2569" i="1"/>
  <c r="E2569" i="1"/>
  <c r="F2569" i="1"/>
  <c r="C2570" i="1"/>
  <c r="D2570" i="1"/>
  <c r="E2570" i="1"/>
  <c r="F2570" i="1"/>
  <c r="C2571" i="1"/>
  <c r="D2571" i="1"/>
  <c r="E2571" i="1"/>
  <c r="F2571" i="1"/>
  <c r="C2572" i="1"/>
  <c r="D2572" i="1"/>
  <c r="E2572" i="1"/>
  <c r="F2572" i="1"/>
  <c r="C2573" i="1"/>
  <c r="D2573" i="1"/>
  <c r="E2573" i="1"/>
  <c r="F2573" i="1"/>
  <c r="C2574" i="1"/>
  <c r="D2574" i="1"/>
  <c r="E2574" i="1"/>
  <c r="F2574" i="1"/>
  <c r="C2575" i="1"/>
  <c r="D2575" i="1"/>
  <c r="E2575" i="1"/>
  <c r="F2575" i="1"/>
  <c r="C2576" i="1"/>
  <c r="D2576" i="1"/>
  <c r="E2576" i="1"/>
  <c r="F2576" i="1"/>
  <c r="C2577" i="1"/>
  <c r="D2577" i="1"/>
  <c r="E2577" i="1"/>
  <c r="F2577" i="1"/>
  <c r="C2578" i="1"/>
  <c r="D2578" i="1"/>
  <c r="E2578" i="1"/>
  <c r="F2578" i="1"/>
  <c r="C2579" i="1"/>
  <c r="D2579" i="1"/>
  <c r="E2579" i="1"/>
  <c r="F2579" i="1"/>
  <c r="C2580" i="1"/>
  <c r="D2580" i="1"/>
  <c r="E2580" i="1"/>
  <c r="F2580" i="1"/>
  <c r="C2581" i="1"/>
  <c r="D2581" i="1"/>
  <c r="E2581" i="1"/>
  <c r="F2581" i="1"/>
  <c r="C2582" i="1"/>
  <c r="D2582" i="1"/>
  <c r="E2582" i="1"/>
  <c r="F2582" i="1"/>
  <c r="C2583" i="1"/>
  <c r="D2583" i="1"/>
  <c r="E2583" i="1"/>
  <c r="F2583" i="1"/>
  <c r="C2584" i="1"/>
  <c r="D2584" i="1"/>
  <c r="E2584" i="1"/>
  <c r="F2584" i="1"/>
  <c r="C2585" i="1"/>
  <c r="D2585" i="1"/>
  <c r="E2585" i="1"/>
  <c r="F2585" i="1"/>
  <c r="C2586" i="1"/>
  <c r="D2586" i="1"/>
  <c r="E2586" i="1"/>
  <c r="F2586" i="1"/>
  <c r="H160" i="1"/>
  <c r="I160" i="1"/>
  <c r="J160" i="1"/>
  <c r="H161" i="1"/>
  <c r="I161" i="1"/>
  <c r="J161" i="1"/>
  <c r="H162" i="1"/>
  <c r="I162" i="1"/>
  <c r="J162" i="1"/>
  <c r="H163" i="1"/>
  <c r="I163" i="1"/>
  <c r="J163" i="1"/>
  <c r="H164" i="1"/>
  <c r="I164" i="1"/>
  <c r="J164" i="1"/>
  <c r="H165" i="1"/>
  <c r="I165" i="1"/>
  <c r="J165" i="1"/>
  <c r="H166" i="1"/>
  <c r="I166" i="1"/>
  <c r="J166" i="1"/>
  <c r="H167" i="1"/>
  <c r="I167" i="1"/>
  <c r="J167" i="1"/>
  <c r="H168" i="1"/>
  <c r="I168" i="1"/>
  <c r="J168" i="1"/>
  <c r="H169" i="1"/>
  <c r="I169" i="1"/>
  <c r="J169" i="1"/>
  <c r="H170" i="1"/>
  <c r="I170" i="1"/>
  <c r="J170" i="1"/>
  <c r="H171" i="1"/>
  <c r="I171" i="1"/>
  <c r="J171" i="1"/>
  <c r="H172" i="1"/>
  <c r="I172" i="1"/>
  <c r="J172" i="1"/>
  <c r="H173" i="1"/>
  <c r="I173" i="1"/>
  <c r="J173" i="1"/>
  <c r="H174" i="1"/>
  <c r="I174" i="1"/>
  <c r="J174" i="1"/>
  <c r="H175" i="1"/>
  <c r="I175" i="1"/>
  <c r="J175" i="1"/>
  <c r="H176" i="1"/>
  <c r="I176" i="1"/>
  <c r="J176" i="1"/>
  <c r="H177" i="1"/>
  <c r="I177" i="1"/>
  <c r="J177" i="1"/>
  <c r="H178" i="1"/>
  <c r="I178" i="1"/>
  <c r="J178" i="1"/>
  <c r="H179" i="1"/>
  <c r="I179" i="1"/>
  <c r="J179" i="1"/>
  <c r="H180" i="1"/>
  <c r="I180" i="1"/>
  <c r="J180" i="1"/>
  <c r="H181" i="1"/>
  <c r="I181" i="1"/>
  <c r="J181" i="1"/>
  <c r="H182" i="1"/>
  <c r="I182" i="1"/>
  <c r="J182" i="1"/>
  <c r="H183" i="1"/>
  <c r="I183" i="1"/>
  <c r="J183" i="1"/>
  <c r="H184" i="1"/>
  <c r="I184" i="1"/>
  <c r="J184" i="1"/>
  <c r="H185" i="1"/>
  <c r="I185" i="1"/>
  <c r="J185" i="1"/>
  <c r="H186" i="1"/>
  <c r="I186" i="1"/>
  <c r="J186" i="1"/>
  <c r="H187" i="1"/>
  <c r="I187" i="1"/>
  <c r="J187" i="1"/>
  <c r="H188" i="1"/>
  <c r="I188" i="1"/>
  <c r="J188" i="1"/>
  <c r="H189" i="1"/>
  <c r="I189" i="1"/>
  <c r="J189" i="1"/>
  <c r="H190" i="1"/>
  <c r="I190" i="1"/>
  <c r="J190" i="1"/>
  <c r="H191" i="1"/>
  <c r="I191" i="1"/>
  <c r="J191" i="1"/>
  <c r="H192" i="1"/>
  <c r="I192" i="1"/>
  <c r="J192" i="1"/>
  <c r="H193" i="1"/>
  <c r="I193" i="1"/>
  <c r="J193" i="1"/>
  <c r="H194" i="1"/>
  <c r="I194" i="1"/>
  <c r="J194" i="1"/>
  <c r="H195" i="1"/>
  <c r="I195" i="1"/>
  <c r="J195" i="1"/>
  <c r="H196" i="1"/>
  <c r="I196" i="1"/>
  <c r="J196" i="1"/>
  <c r="H197" i="1"/>
  <c r="I197" i="1"/>
  <c r="J197" i="1"/>
  <c r="H198" i="1"/>
  <c r="I198" i="1"/>
  <c r="J198" i="1"/>
  <c r="H199" i="1"/>
  <c r="I199" i="1"/>
  <c r="J199" i="1"/>
  <c r="H200" i="1"/>
  <c r="I200" i="1"/>
  <c r="J200" i="1"/>
  <c r="H201" i="1"/>
  <c r="I201" i="1"/>
  <c r="J201" i="1"/>
  <c r="H202" i="1"/>
  <c r="I202" i="1"/>
  <c r="J202" i="1"/>
  <c r="H203" i="1"/>
  <c r="I203" i="1"/>
  <c r="J203" i="1"/>
  <c r="H204" i="1"/>
  <c r="I204" i="1"/>
  <c r="J204" i="1"/>
  <c r="H205" i="1"/>
  <c r="I205" i="1"/>
  <c r="J205" i="1"/>
  <c r="H206" i="1"/>
  <c r="I206" i="1"/>
  <c r="J206" i="1"/>
  <c r="H207" i="1"/>
  <c r="I207" i="1"/>
  <c r="J207" i="1"/>
  <c r="H208" i="1"/>
  <c r="I208" i="1"/>
  <c r="J208" i="1"/>
  <c r="H209" i="1"/>
  <c r="I209" i="1"/>
  <c r="J209" i="1"/>
  <c r="H210" i="1"/>
  <c r="I210" i="1"/>
  <c r="J210" i="1"/>
  <c r="H211" i="1"/>
  <c r="I211" i="1"/>
  <c r="J211" i="1"/>
  <c r="H212" i="1"/>
  <c r="I212" i="1"/>
  <c r="J212" i="1"/>
  <c r="H213" i="1"/>
  <c r="I213" i="1"/>
  <c r="J213" i="1"/>
  <c r="H214" i="1"/>
  <c r="I214" i="1"/>
  <c r="J214" i="1"/>
  <c r="H215" i="1"/>
  <c r="I215" i="1"/>
  <c r="J215" i="1"/>
  <c r="H216" i="1"/>
  <c r="I216" i="1"/>
  <c r="J216" i="1"/>
  <c r="H217" i="1"/>
  <c r="I217" i="1"/>
  <c r="J217" i="1"/>
  <c r="H218" i="1"/>
  <c r="I218" i="1"/>
  <c r="J218" i="1"/>
  <c r="H219" i="1"/>
  <c r="I219" i="1"/>
  <c r="J219" i="1"/>
  <c r="H220" i="1"/>
  <c r="I220" i="1"/>
  <c r="J220" i="1"/>
  <c r="H221" i="1"/>
  <c r="I221" i="1"/>
  <c r="J221" i="1"/>
  <c r="H222" i="1"/>
  <c r="I222" i="1"/>
  <c r="J222" i="1"/>
  <c r="H223" i="1"/>
  <c r="I223" i="1"/>
  <c r="J223" i="1"/>
  <c r="H224" i="1"/>
  <c r="I224" i="1"/>
  <c r="J224" i="1"/>
  <c r="H225" i="1"/>
  <c r="I225" i="1"/>
  <c r="J225" i="1"/>
  <c r="H226" i="1"/>
  <c r="I226" i="1"/>
  <c r="J226" i="1"/>
  <c r="H227" i="1"/>
  <c r="I227" i="1"/>
  <c r="J227" i="1"/>
  <c r="H228" i="1"/>
  <c r="I228" i="1"/>
  <c r="J228" i="1"/>
  <c r="H229" i="1"/>
  <c r="I229" i="1"/>
  <c r="J229" i="1"/>
  <c r="H230" i="1"/>
  <c r="I230" i="1"/>
  <c r="J230" i="1"/>
  <c r="H231" i="1"/>
  <c r="I231" i="1"/>
  <c r="J231" i="1"/>
  <c r="H232" i="1"/>
  <c r="I232" i="1"/>
  <c r="J232" i="1"/>
  <c r="H233" i="1"/>
  <c r="I233" i="1"/>
  <c r="J233" i="1"/>
  <c r="H234" i="1"/>
  <c r="I234" i="1"/>
  <c r="J234" i="1"/>
  <c r="H235" i="1"/>
  <c r="I235" i="1"/>
  <c r="J235" i="1"/>
  <c r="H236" i="1"/>
  <c r="I236" i="1"/>
  <c r="J236" i="1"/>
  <c r="H237" i="1"/>
  <c r="I237" i="1"/>
  <c r="J237" i="1"/>
  <c r="H238" i="1"/>
  <c r="I238" i="1"/>
  <c r="J238" i="1"/>
  <c r="H239" i="1"/>
  <c r="I239" i="1"/>
  <c r="J239" i="1"/>
  <c r="H240" i="1"/>
  <c r="I240" i="1"/>
  <c r="J240" i="1"/>
  <c r="H241" i="1"/>
  <c r="I241" i="1"/>
  <c r="J241" i="1"/>
  <c r="H242" i="1"/>
  <c r="I242" i="1"/>
  <c r="J242" i="1"/>
  <c r="H243" i="1"/>
  <c r="I243" i="1"/>
  <c r="J243" i="1"/>
  <c r="H244" i="1"/>
  <c r="I244" i="1"/>
  <c r="J244" i="1"/>
  <c r="H245" i="1"/>
  <c r="I245" i="1"/>
  <c r="J245" i="1"/>
  <c r="H246" i="1"/>
  <c r="I246" i="1"/>
  <c r="J246" i="1"/>
  <c r="H247" i="1"/>
  <c r="I247" i="1"/>
  <c r="J247" i="1"/>
  <c r="H248" i="1"/>
  <c r="I248" i="1"/>
  <c r="J248" i="1"/>
  <c r="H249" i="1"/>
  <c r="I249" i="1"/>
  <c r="J249" i="1"/>
  <c r="H250" i="1"/>
  <c r="I250" i="1"/>
  <c r="J250" i="1"/>
  <c r="H251" i="1"/>
  <c r="I251" i="1"/>
  <c r="J251" i="1"/>
  <c r="H252" i="1"/>
  <c r="I252" i="1"/>
  <c r="J252" i="1"/>
  <c r="H253" i="1"/>
  <c r="I253" i="1"/>
  <c r="J253" i="1"/>
  <c r="H254" i="1"/>
  <c r="I254" i="1"/>
  <c r="J254" i="1"/>
  <c r="H255" i="1"/>
  <c r="I255" i="1"/>
  <c r="J255" i="1"/>
  <c r="H256" i="1"/>
  <c r="I256" i="1"/>
  <c r="J256" i="1"/>
  <c r="H257" i="1"/>
  <c r="I257" i="1"/>
  <c r="J257" i="1"/>
  <c r="H258" i="1"/>
  <c r="I258" i="1"/>
  <c r="J258" i="1"/>
  <c r="H259" i="1"/>
  <c r="I259" i="1"/>
  <c r="J259" i="1"/>
  <c r="H260" i="1"/>
  <c r="I260" i="1"/>
  <c r="J260" i="1"/>
  <c r="H261" i="1"/>
  <c r="I261" i="1"/>
  <c r="J261" i="1"/>
  <c r="H262" i="1"/>
  <c r="I262" i="1"/>
  <c r="J262" i="1"/>
  <c r="H263" i="1"/>
  <c r="I263" i="1"/>
  <c r="J263" i="1"/>
  <c r="H264" i="1"/>
  <c r="I264" i="1"/>
  <c r="J264" i="1"/>
  <c r="H265" i="1"/>
  <c r="I265" i="1"/>
  <c r="J265" i="1"/>
  <c r="H266" i="1"/>
  <c r="I266" i="1"/>
  <c r="J266" i="1"/>
  <c r="H267" i="1"/>
  <c r="I267" i="1"/>
  <c r="J267" i="1"/>
  <c r="H268" i="1"/>
  <c r="I268" i="1"/>
  <c r="J268" i="1"/>
  <c r="H269" i="1"/>
  <c r="I269" i="1"/>
  <c r="J269" i="1"/>
  <c r="H270" i="1"/>
  <c r="I270" i="1"/>
  <c r="J270" i="1"/>
  <c r="H271" i="1"/>
  <c r="I271" i="1"/>
  <c r="J271" i="1"/>
  <c r="H272" i="1"/>
  <c r="I272" i="1"/>
  <c r="J272" i="1"/>
  <c r="H273" i="1"/>
  <c r="I273" i="1"/>
  <c r="J273" i="1"/>
  <c r="H274" i="1"/>
  <c r="I274" i="1"/>
  <c r="J274" i="1"/>
  <c r="H275" i="1"/>
  <c r="I275" i="1"/>
  <c r="J275" i="1"/>
  <c r="H276" i="1"/>
  <c r="I276" i="1"/>
  <c r="J276" i="1"/>
  <c r="H277" i="1"/>
  <c r="I277" i="1"/>
  <c r="J277" i="1"/>
  <c r="H278" i="1"/>
  <c r="I278" i="1"/>
  <c r="J278" i="1"/>
  <c r="H279" i="1"/>
  <c r="I279" i="1"/>
  <c r="J279" i="1"/>
  <c r="H280" i="1"/>
  <c r="I280" i="1"/>
  <c r="J280" i="1"/>
  <c r="H281" i="1"/>
  <c r="I281" i="1"/>
  <c r="J281" i="1"/>
  <c r="H282" i="1"/>
  <c r="I282" i="1"/>
  <c r="J282" i="1"/>
  <c r="H283" i="1"/>
  <c r="I283" i="1"/>
  <c r="J283" i="1"/>
  <c r="H284" i="1"/>
  <c r="I284" i="1"/>
  <c r="J284" i="1"/>
  <c r="H285" i="1"/>
  <c r="I285" i="1"/>
  <c r="J285" i="1"/>
  <c r="H286" i="1"/>
  <c r="I286" i="1"/>
  <c r="J286" i="1"/>
  <c r="H287" i="1"/>
  <c r="I287" i="1"/>
  <c r="J287" i="1"/>
  <c r="H288" i="1"/>
  <c r="I288" i="1"/>
  <c r="J288" i="1"/>
  <c r="H289" i="1"/>
  <c r="I289" i="1"/>
  <c r="J289" i="1"/>
  <c r="H290" i="1"/>
  <c r="I290" i="1"/>
  <c r="J290" i="1"/>
  <c r="H291" i="1"/>
  <c r="I291" i="1"/>
  <c r="J291" i="1"/>
  <c r="H292" i="1"/>
  <c r="I292" i="1"/>
  <c r="J292" i="1"/>
  <c r="H293" i="1"/>
  <c r="I293" i="1"/>
  <c r="J293" i="1"/>
  <c r="H294" i="1"/>
  <c r="I294" i="1"/>
  <c r="J294" i="1"/>
  <c r="H295" i="1"/>
  <c r="I295" i="1"/>
  <c r="J295" i="1"/>
  <c r="H296" i="1"/>
  <c r="I296" i="1"/>
  <c r="J296" i="1"/>
  <c r="H297" i="1"/>
  <c r="I297" i="1"/>
  <c r="J297" i="1"/>
  <c r="H298" i="1"/>
  <c r="I298" i="1"/>
  <c r="J298" i="1"/>
  <c r="H299" i="1"/>
  <c r="I299" i="1"/>
  <c r="J299" i="1"/>
  <c r="H300" i="1"/>
  <c r="I300" i="1"/>
  <c r="J300" i="1"/>
  <c r="H301" i="1"/>
  <c r="I301" i="1"/>
  <c r="J301" i="1"/>
  <c r="H302" i="1"/>
  <c r="I302" i="1"/>
  <c r="J302" i="1"/>
  <c r="H303" i="1"/>
  <c r="I303" i="1"/>
  <c r="J303" i="1"/>
  <c r="H304" i="1"/>
  <c r="I304" i="1"/>
  <c r="J304" i="1"/>
  <c r="H305" i="1"/>
  <c r="I305" i="1"/>
  <c r="J305" i="1"/>
  <c r="H306" i="1"/>
  <c r="I306" i="1"/>
  <c r="J306" i="1"/>
  <c r="H307" i="1"/>
  <c r="I307" i="1"/>
  <c r="J307" i="1"/>
  <c r="H308" i="1"/>
  <c r="I308" i="1"/>
  <c r="J308" i="1"/>
  <c r="H309" i="1"/>
  <c r="I309" i="1"/>
  <c r="J309" i="1"/>
  <c r="H310" i="1"/>
  <c r="I310" i="1"/>
  <c r="J310" i="1"/>
  <c r="H311" i="1"/>
  <c r="I311" i="1"/>
  <c r="J311" i="1"/>
  <c r="H312" i="1"/>
  <c r="I312" i="1"/>
  <c r="J312" i="1"/>
  <c r="H313" i="1"/>
  <c r="I313" i="1"/>
  <c r="J313" i="1"/>
  <c r="H314" i="1"/>
  <c r="I314" i="1"/>
  <c r="J314" i="1"/>
  <c r="H315" i="1"/>
  <c r="I315" i="1"/>
  <c r="J315" i="1"/>
  <c r="H316" i="1"/>
  <c r="I316" i="1"/>
  <c r="J316" i="1"/>
  <c r="H317" i="1"/>
  <c r="I317" i="1"/>
  <c r="J317" i="1"/>
  <c r="H318" i="1"/>
  <c r="I318" i="1"/>
  <c r="J318" i="1"/>
  <c r="H319" i="1"/>
  <c r="I319" i="1"/>
  <c r="J319" i="1"/>
  <c r="H320" i="1"/>
  <c r="I320" i="1"/>
  <c r="J320" i="1"/>
  <c r="H321" i="1"/>
  <c r="I321" i="1"/>
  <c r="J321" i="1"/>
  <c r="H322" i="1"/>
  <c r="I322" i="1"/>
  <c r="J322" i="1"/>
  <c r="H323" i="1"/>
  <c r="I323" i="1"/>
  <c r="J323" i="1"/>
  <c r="H324" i="1"/>
  <c r="I324" i="1"/>
  <c r="J324" i="1"/>
  <c r="H325" i="1"/>
  <c r="I325" i="1"/>
  <c r="J325" i="1"/>
  <c r="H326" i="1"/>
  <c r="I326" i="1"/>
  <c r="J326" i="1"/>
  <c r="H327" i="1"/>
  <c r="I327" i="1"/>
  <c r="J327" i="1"/>
  <c r="H328" i="1"/>
  <c r="I328" i="1"/>
  <c r="J328" i="1"/>
  <c r="H329" i="1"/>
  <c r="I329" i="1"/>
  <c r="J329" i="1"/>
  <c r="H330" i="1"/>
  <c r="I330" i="1"/>
  <c r="J330" i="1"/>
  <c r="H331" i="1"/>
  <c r="I331" i="1"/>
  <c r="J331" i="1"/>
  <c r="H332" i="1"/>
  <c r="I332" i="1"/>
  <c r="J332" i="1"/>
  <c r="H333" i="1"/>
  <c r="I333" i="1"/>
  <c r="J333" i="1"/>
  <c r="H334" i="1"/>
  <c r="I334" i="1"/>
  <c r="J334" i="1"/>
  <c r="H335" i="1"/>
  <c r="I335" i="1"/>
  <c r="J335" i="1"/>
  <c r="H336" i="1"/>
  <c r="I336" i="1"/>
  <c r="J336" i="1"/>
  <c r="H337" i="1"/>
  <c r="I337" i="1"/>
  <c r="J337" i="1"/>
  <c r="H338" i="1"/>
  <c r="I338" i="1"/>
  <c r="J338" i="1"/>
  <c r="H339" i="1"/>
  <c r="I339" i="1"/>
  <c r="J339" i="1"/>
  <c r="H340" i="1"/>
  <c r="I340" i="1"/>
  <c r="J340" i="1"/>
  <c r="H341" i="1"/>
  <c r="I341" i="1"/>
  <c r="J341" i="1"/>
  <c r="H342" i="1"/>
  <c r="I342" i="1"/>
  <c r="J342" i="1"/>
  <c r="H343" i="1"/>
  <c r="I343" i="1"/>
  <c r="J343" i="1"/>
  <c r="H344" i="1"/>
  <c r="I344" i="1"/>
  <c r="J344" i="1"/>
  <c r="H345" i="1"/>
  <c r="I345" i="1"/>
  <c r="J345" i="1"/>
  <c r="H346" i="1"/>
  <c r="I346" i="1"/>
  <c r="J346" i="1"/>
  <c r="H347" i="1"/>
  <c r="I347" i="1"/>
  <c r="J347" i="1"/>
  <c r="H348" i="1"/>
  <c r="I348" i="1"/>
  <c r="J348" i="1"/>
  <c r="H349" i="1"/>
  <c r="I349" i="1"/>
  <c r="J349" i="1"/>
  <c r="H350" i="1"/>
  <c r="I350" i="1"/>
  <c r="J350" i="1"/>
  <c r="H351" i="1"/>
  <c r="I351" i="1"/>
  <c r="J351" i="1"/>
  <c r="H352" i="1"/>
  <c r="I352" i="1"/>
  <c r="J352" i="1"/>
  <c r="H353" i="1"/>
  <c r="I353" i="1"/>
  <c r="J353" i="1"/>
  <c r="H354" i="1"/>
  <c r="I354" i="1"/>
  <c r="J354" i="1"/>
  <c r="H355" i="1"/>
  <c r="I355" i="1"/>
  <c r="J355" i="1"/>
  <c r="H356" i="1"/>
  <c r="I356" i="1"/>
  <c r="J356" i="1"/>
  <c r="H357" i="1"/>
  <c r="I357" i="1"/>
  <c r="J357" i="1"/>
  <c r="H358" i="1"/>
  <c r="I358" i="1"/>
  <c r="J358" i="1"/>
  <c r="H359" i="1"/>
  <c r="I359" i="1"/>
  <c r="J359" i="1"/>
  <c r="H360" i="1"/>
  <c r="I360" i="1"/>
  <c r="J360" i="1"/>
  <c r="H361" i="1"/>
  <c r="I361" i="1"/>
  <c r="J361" i="1"/>
  <c r="H362" i="1"/>
  <c r="I362" i="1"/>
  <c r="J362" i="1"/>
  <c r="H363" i="1"/>
  <c r="I363" i="1"/>
  <c r="J363" i="1"/>
  <c r="H364" i="1"/>
  <c r="I364" i="1"/>
  <c r="J364" i="1"/>
  <c r="H365" i="1"/>
  <c r="I365" i="1"/>
  <c r="J365" i="1"/>
  <c r="H366" i="1"/>
  <c r="I366" i="1"/>
  <c r="J366" i="1"/>
  <c r="H367" i="1"/>
  <c r="I367" i="1"/>
  <c r="J367" i="1"/>
  <c r="H368" i="1"/>
  <c r="I368" i="1"/>
  <c r="J368" i="1"/>
  <c r="H369" i="1"/>
  <c r="I369" i="1"/>
  <c r="J369" i="1"/>
  <c r="H370" i="1"/>
  <c r="I370" i="1"/>
  <c r="J370" i="1"/>
  <c r="H371" i="1"/>
  <c r="I371" i="1"/>
  <c r="J371" i="1"/>
  <c r="H372" i="1"/>
  <c r="I372" i="1"/>
  <c r="J372" i="1"/>
  <c r="H373" i="1"/>
  <c r="I373" i="1"/>
  <c r="J373" i="1"/>
  <c r="H374" i="1"/>
  <c r="I374" i="1"/>
  <c r="J374" i="1"/>
  <c r="H375" i="1"/>
  <c r="I375" i="1"/>
  <c r="J375" i="1"/>
  <c r="H376" i="1"/>
  <c r="I376" i="1"/>
  <c r="J376" i="1"/>
  <c r="H377" i="1"/>
  <c r="I377" i="1"/>
  <c r="J377" i="1"/>
  <c r="H378" i="1"/>
  <c r="I378" i="1"/>
  <c r="J378" i="1"/>
  <c r="H379" i="1"/>
  <c r="I379" i="1"/>
  <c r="J379" i="1"/>
  <c r="H380" i="1"/>
  <c r="I380" i="1"/>
  <c r="J380" i="1"/>
  <c r="H381" i="1"/>
  <c r="I381" i="1"/>
  <c r="J381" i="1"/>
  <c r="H382" i="1"/>
  <c r="I382" i="1"/>
  <c r="J382" i="1"/>
  <c r="H383" i="1"/>
  <c r="I383" i="1"/>
  <c r="J383" i="1"/>
  <c r="H384" i="1"/>
  <c r="I384" i="1"/>
  <c r="J384" i="1"/>
  <c r="H385" i="1"/>
  <c r="I385" i="1"/>
  <c r="J385" i="1"/>
  <c r="H386" i="1"/>
  <c r="I386" i="1"/>
  <c r="J386" i="1"/>
  <c r="H387" i="1"/>
  <c r="I387" i="1"/>
  <c r="J387" i="1"/>
  <c r="H388" i="1"/>
  <c r="I388" i="1"/>
  <c r="J388" i="1"/>
  <c r="H389" i="1"/>
  <c r="I389" i="1"/>
  <c r="J389" i="1"/>
  <c r="H390" i="1"/>
  <c r="I390" i="1"/>
  <c r="J390" i="1"/>
  <c r="H391" i="1"/>
  <c r="I391" i="1"/>
  <c r="J391" i="1"/>
  <c r="H392" i="1"/>
  <c r="I392" i="1"/>
  <c r="J392" i="1"/>
  <c r="H393" i="1"/>
  <c r="I393" i="1"/>
  <c r="J393" i="1"/>
  <c r="H394" i="1"/>
  <c r="I394" i="1"/>
  <c r="J394" i="1"/>
  <c r="H395" i="1"/>
  <c r="I395" i="1"/>
  <c r="J395" i="1"/>
  <c r="H396" i="1"/>
  <c r="I396" i="1"/>
  <c r="J396" i="1"/>
  <c r="H397" i="1"/>
  <c r="I397" i="1"/>
  <c r="J397" i="1"/>
  <c r="H398" i="1"/>
  <c r="I398" i="1"/>
  <c r="J398" i="1"/>
  <c r="H399" i="1"/>
  <c r="I399" i="1"/>
  <c r="J399" i="1"/>
  <c r="H400" i="1"/>
  <c r="I400" i="1"/>
  <c r="J400" i="1"/>
  <c r="H401" i="1"/>
  <c r="I401" i="1"/>
  <c r="J401" i="1"/>
  <c r="H402" i="1"/>
  <c r="I402" i="1"/>
  <c r="J402" i="1"/>
  <c r="H403" i="1"/>
  <c r="I403" i="1"/>
  <c r="J403" i="1"/>
  <c r="H404" i="1"/>
  <c r="I404" i="1"/>
  <c r="J404" i="1"/>
  <c r="H405" i="1"/>
  <c r="I405" i="1"/>
  <c r="J405" i="1"/>
  <c r="H406" i="1"/>
  <c r="I406" i="1"/>
  <c r="J406" i="1"/>
  <c r="H407" i="1"/>
  <c r="I407" i="1"/>
  <c r="J407" i="1"/>
  <c r="H408" i="1"/>
  <c r="I408" i="1"/>
  <c r="J408" i="1"/>
  <c r="H409" i="1"/>
  <c r="I409" i="1"/>
  <c r="J409" i="1"/>
  <c r="H410" i="1"/>
  <c r="I410" i="1"/>
  <c r="J410" i="1"/>
  <c r="H411" i="1"/>
  <c r="I411" i="1"/>
  <c r="J411" i="1"/>
  <c r="H412" i="1"/>
  <c r="I412" i="1"/>
  <c r="J412" i="1"/>
  <c r="H413" i="1"/>
  <c r="I413" i="1"/>
  <c r="J413" i="1"/>
  <c r="H414" i="1"/>
  <c r="I414" i="1"/>
  <c r="J414" i="1"/>
  <c r="H415" i="1"/>
  <c r="I415" i="1"/>
  <c r="J415" i="1"/>
  <c r="H416" i="1"/>
  <c r="I416" i="1"/>
  <c r="J416" i="1"/>
  <c r="H417" i="1"/>
  <c r="I417" i="1"/>
  <c r="J417" i="1"/>
  <c r="H418" i="1"/>
  <c r="I418" i="1"/>
  <c r="J418" i="1"/>
  <c r="H419" i="1"/>
  <c r="I419" i="1"/>
  <c r="J419" i="1"/>
  <c r="H420" i="1"/>
  <c r="I420" i="1"/>
  <c r="J420" i="1"/>
  <c r="H421" i="1"/>
  <c r="I421" i="1"/>
  <c r="J421" i="1"/>
  <c r="H422" i="1"/>
  <c r="I422" i="1"/>
  <c r="J422" i="1"/>
  <c r="H423" i="1"/>
  <c r="I423" i="1"/>
  <c r="J423" i="1"/>
  <c r="H424" i="1"/>
  <c r="I424" i="1"/>
  <c r="J424" i="1"/>
  <c r="H425" i="1"/>
  <c r="I425" i="1"/>
  <c r="J425" i="1"/>
  <c r="H426" i="1"/>
  <c r="I426" i="1"/>
  <c r="J426" i="1"/>
  <c r="H427" i="1"/>
  <c r="I427" i="1"/>
  <c r="J427" i="1"/>
  <c r="H428" i="1"/>
  <c r="I428" i="1"/>
  <c r="J428" i="1"/>
  <c r="H429" i="1"/>
  <c r="I429" i="1"/>
  <c r="J429" i="1"/>
  <c r="H430" i="1"/>
  <c r="I430" i="1"/>
  <c r="J430" i="1"/>
  <c r="H431" i="1"/>
  <c r="I431" i="1"/>
  <c r="J431" i="1"/>
  <c r="H432" i="1"/>
  <c r="I432" i="1"/>
  <c r="J432" i="1"/>
  <c r="H433" i="1"/>
  <c r="I433" i="1"/>
  <c r="J433" i="1"/>
  <c r="H434" i="1"/>
  <c r="I434" i="1"/>
  <c r="J434" i="1"/>
  <c r="H435" i="1"/>
  <c r="I435" i="1"/>
  <c r="J435" i="1"/>
  <c r="H436" i="1"/>
  <c r="I436" i="1"/>
  <c r="J436" i="1"/>
  <c r="H437" i="1"/>
  <c r="I437" i="1"/>
  <c r="J437" i="1"/>
  <c r="H438" i="1"/>
  <c r="I438" i="1"/>
  <c r="J438" i="1"/>
  <c r="H439" i="1"/>
  <c r="I439" i="1"/>
  <c r="J439" i="1"/>
  <c r="H440" i="1"/>
  <c r="I440" i="1"/>
  <c r="J440" i="1"/>
  <c r="H441" i="1"/>
  <c r="I441" i="1"/>
  <c r="J441" i="1"/>
  <c r="H442" i="1"/>
  <c r="I442" i="1"/>
  <c r="J442" i="1"/>
  <c r="H443" i="1"/>
  <c r="I443" i="1"/>
  <c r="J443" i="1"/>
  <c r="H444" i="1"/>
  <c r="I444" i="1"/>
  <c r="J444" i="1"/>
  <c r="H445" i="1"/>
  <c r="I445" i="1"/>
  <c r="J445" i="1"/>
  <c r="H446" i="1"/>
  <c r="I446" i="1"/>
  <c r="J446" i="1"/>
  <c r="H447" i="1"/>
  <c r="I447" i="1"/>
  <c r="J447" i="1"/>
  <c r="H448" i="1"/>
  <c r="I448" i="1"/>
  <c r="J448" i="1"/>
  <c r="H449" i="1"/>
  <c r="I449" i="1"/>
  <c r="J449" i="1"/>
  <c r="H450" i="1"/>
  <c r="I450" i="1"/>
  <c r="J450" i="1"/>
  <c r="H451" i="1"/>
  <c r="I451" i="1"/>
  <c r="J451" i="1"/>
  <c r="H452" i="1"/>
  <c r="I452" i="1"/>
  <c r="J452" i="1"/>
  <c r="H453" i="1"/>
  <c r="I453" i="1"/>
  <c r="J453" i="1"/>
  <c r="H454" i="1"/>
  <c r="I454" i="1"/>
  <c r="J454" i="1"/>
  <c r="H455" i="1"/>
  <c r="I455" i="1"/>
  <c r="J455" i="1"/>
  <c r="H456" i="1"/>
  <c r="I456" i="1"/>
  <c r="J456" i="1"/>
  <c r="H457" i="1"/>
  <c r="I457" i="1"/>
  <c r="J457" i="1"/>
  <c r="H458" i="1"/>
  <c r="I458" i="1"/>
  <c r="J458" i="1"/>
  <c r="H459" i="1"/>
  <c r="I459" i="1"/>
  <c r="J459" i="1"/>
  <c r="H460" i="1"/>
  <c r="I460" i="1"/>
  <c r="J460" i="1"/>
  <c r="H461" i="1"/>
  <c r="I461" i="1"/>
  <c r="J461" i="1"/>
  <c r="H462" i="1"/>
  <c r="I462" i="1"/>
  <c r="J462" i="1"/>
  <c r="H463" i="1"/>
  <c r="I463" i="1"/>
  <c r="J463" i="1"/>
  <c r="H464" i="1"/>
  <c r="I464" i="1"/>
  <c r="J464" i="1"/>
  <c r="H465" i="1"/>
  <c r="I465" i="1"/>
  <c r="J465" i="1"/>
  <c r="H466" i="1"/>
  <c r="I466" i="1"/>
  <c r="J466" i="1"/>
  <c r="H467" i="1"/>
  <c r="I467" i="1"/>
  <c r="J467" i="1"/>
  <c r="H468" i="1"/>
  <c r="I468" i="1"/>
  <c r="J468" i="1"/>
  <c r="H469" i="1"/>
  <c r="I469" i="1"/>
  <c r="J469" i="1"/>
  <c r="H470" i="1"/>
  <c r="I470" i="1"/>
  <c r="J470" i="1"/>
  <c r="H471" i="1"/>
  <c r="I471" i="1"/>
  <c r="J471" i="1"/>
  <c r="H472" i="1"/>
  <c r="I472" i="1"/>
  <c r="J472" i="1"/>
  <c r="H473" i="1"/>
  <c r="I473" i="1"/>
  <c r="J473" i="1"/>
  <c r="H474" i="1"/>
  <c r="I474" i="1"/>
  <c r="J474" i="1"/>
  <c r="H475" i="1"/>
  <c r="I475" i="1"/>
  <c r="J475" i="1"/>
  <c r="H476" i="1"/>
  <c r="I476" i="1"/>
  <c r="J476" i="1"/>
  <c r="H477" i="1"/>
  <c r="I477" i="1"/>
  <c r="J477" i="1"/>
  <c r="H478" i="1"/>
  <c r="I478" i="1"/>
  <c r="J478" i="1"/>
  <c r="H479" i="1"/>
  <c r="I479" i="1"/>
  <c r="J479" i="1"/>
  <c r="H480" i="1"/>
  <c r="I480" i="1"/>
  <c r="J480" i="1"/>
  <c r="H481" i="1"/>
  <c r="I481" i="1"/>
  <c r="J481" i="1"/>
  <c r="H482" i="1"/>
  <c r="I482" i="1"/>
  <c r="J482" i="1"/>
  <c r="H483" i="1"/>
  <c r="I483" i="1"/>
  <c r="J483" i="1"/>
  <c r="H484" i="1"/>
  <c r="I484" i="1"/>
  <c r="J484" i="1"/>
  <c r="H485" i="1"/>
  <c r="I485" i="1"/>
  <c r="J485" i="1"/>
  <c r="H486" i="1"/>
  <c r="I486" i="1"/>
  <c r="J486" i="1"/>
  <c r="H487" i="1"/>
  <c r="I487" i="1"/>
  <c r="J487" i="1"/>
  <c r="H488" i="1"/>
  <c r="I488" i="1"/>
  <c r="J488" i="1"/>
  <c r="H489" i="1"/>
  <c r="I489" i="1"/>
  <c r="J489" i="1"/>
  <c r="H490" i="1"/>
  <c r="I490" i="1"/>
  <c r="J490" i="1"/>
  <c r="H491" i="1"/>
  <c r="I491" i="1"/>
  <c r="J491" i="1"/>
  <c r="H492" i="1"/>
  <c r="I492" i="1"/>
  <c r="J492" i="1"/>
  <c r="H493" i="1"/>
  <c r="I493" i="1"/>
  <c r="J493" i="1"/>
  <c r="H494" i="1"/>
  <c r="I494" i="1"/>
  <c r="J494" i="1"/>
  <c r="H495" i="1"/>
  <c r="I495" i="1"/>
  <c r="J495" i="1"/>
  <c r="H496" i="1"/>
  <c r="I496" i="1"/>
  <c r="J496" i="1"/>
  <c r="H497" i="1"/>
  <c r="I497" i="1"/>
  <c r="J497" i="1"/>
  <c r="H498" i="1"/>
  <c r="I498" i="1"/>
  <c r="J498" i="1"/>
  <c r="H499" i="1"/>
  <c r="I499" i="1"/>
  <c r="J499" i="1"/>
  <c r="H500" i="1"/>
  <c r="I500" i="1"/>
  <c r="J500" i="1"/>
  <c r="H501" i="1"/>
  <c r="I501" i="1"/>
  <c r="J501" i="1"/>
  <c r="H502" i="1"/>
  <c r="I502" i="1"/>
  <c r="J502" i="1"/>
  <c r="H503" i="1"/>
  <c r="I503" i="1"/>
  <c r="J503" i="1"/>
  <c r="H504" i="1"/>
  <c r="I504" i="1"/>
  <c r="J504" i="1"/>
  <c r="H505" i="1"/>
  <c r="I505" i="1"/>
  <c r="J505" i="1"/>
  <c r="H506" i="1"/>
  <c r="I506" i="1"/>
  <c r="J506" i="1"/>
  <c r="H507" i="1"/>
  <c r="I507" i="1"/>
  <c r="J507" i="1"/>
  <c r="H508" i="1"/>
  <c r="I508" i="1"/>
  <c r="J508" i="1"/>
  <c r="H509" i="1"/>
  <c r="I509" i="1"/>
  <c r="J509" i="1"/>
  <c r="H510" i="1"/>
  <c r="I510" i="1"/>
  <c r="J510" i="1"/>
  <c r="H511" i="1"/>
  <c r="I511" i="1"/>
  <c r="J511" i="1"/>
  <c r="H512" i="1"/>
  <c r="I512" i="1"/>
  <c r="J512" i="1"/>
  <c r="H513" i="1"/>
  <c r="I513" i="1"/>
  <c r="J513" i="1"/>
  <c r="H514" i="1"/>
  <c r="I514" i="1"/>
  <c r="J514" i="1"/>
  <c r="H515" i="1"/>
  <c r="I515" i="1"/>
  <c r="J515" i="1"/>
  <c r="H516" i="1"/>
  <c r="I516" i="1"/>
  <c r="J516" i="1"/>
  <c r="H517" i="1"/>
  <c r="I517" i="1"/>
  <c r="J517" i="1"/>
  <c r="H518" i="1"/>
  <c r="I518" i="1"/>
  <c r="J518" i="1"/>
  <c r="H519" i="1"/>
  <c r="I519" i="1"/>
  <c r="J519" i="1"/>
  <c r="H520" i="1"/>
  <c r="I520" i="1"/>
  <c r="J520" i="1"/>
  <c r="H521" i="1"/>
  <c r="I521" i="1"/>
  <c r="J521" i="1"/>
  <c r="H522" i="1"/>
  <c r="I522" i="1"/>
  <c r="J522" i="1"/>
  <c r="H523" i="1"/>
  <c r="I523" i="1"/>
  <c r="J523" i="1"/>
  <c r="H524" i="1"/>
  <c r="I524" i="1"/>
  <c r="J524" i="1"/>
  <c r="H525" i="1"/>
  <c r="I525" i="1"/>
  <c r="J525" i="1"/>
  <c r="H526" i="1"/>
  <c r="I526" i="1"/>
  <c r="J526" i="1"/>
  <c r="H527" i="1"/>
  <c r="I527" i="1"/>
  <c r="J527" i="1"/>
  <c r="H528" i="1"/>
  <c r="I528" i="1"/>
  <c r="J528" i="1"/>
  <c r="H529" i="1"/>
  <c r="I529" i="1"/>
  <c r="J529" i="1"/>
  <c r="H530" i="1"/>
  <c r="I530" i="1"/>
  <c r="J530" i="1"/>
  <c r="H531" i="1"/>
  <c r="I531" i="1"/>
  <c r="J531" i="1"/>
  <c r="H532" i="1"/>
  <c r="I532" i="1"/>
  <c r="J532" i="1"/>
  <c r="H533" i="1"/>
  <c r="I533" i="1"/>
  <c r="J533" i="1"/>
  <c r="H534" i="1"/>
  <c r="I534" i="1"/>
  <c r="J534" i="1"/>
  <c r="H535" i="1"/>
  <c r="I535" i="1"/>
  <c r="J535" i="1"/>
  <c r="H536" i="1"/>
  <c r="I536" i="1"/>
  <c r="J536" i="1"/>
  <c r="H537" i="1"/>
  <c r="I537" i="1"/>
  <c r="J537" i="1"/>
  <c r="H538" i="1"/>
  <c r="I538" i="1"/>
  <c r="J538" i="1"/>
  <c r="H539" i="1"/>
  <c r="I539" i="1"/>
  <c r="J539" i="1"/>
  <c r="H540" i="1"/>
  <c r="I540" i="1"/>
  <c r="J540" i="1"/>
  <c r="H541" i="1"/>
  <c r="I541" i="1"/>
  <c r="J541" i="1"/>
  <c r="H542" i="1"/>
  <c r="I542" i="1"/>
  <c r="J542" i="1"/>
  <c r="H543" i="1"/>
  <c r="I543" i="1"/>
  <c r="J543" i="1"/>
  <c r="H544" i="1"/>
  <c r="I544" i="1"/>
  <c r="J544" i="1"/>
  <c r="H545" i="1"/>
  <c r="I545" i="1"/>
  <c r="J545" i="1"/>
  <c r="H546" i="1"/>
  <c r="I546" i="1"/>
  <c r="J546" i="1"/>
  <c r="H547" i="1"/>
  <c r="I547" i="1"/>
  <c r="J547" i="1"/>
  <c r="H548" i="1"/>
  <c r="I548" i="1"/>
  <c r="J548" i="1"/>
  <c r="H549" i="1"/>
  <c r="I549" i="1"/>
  <c r="J549" i="1"/>
  <c r="H550" i="1"/>
  <c r="I550" i="1"/>
  <c r="J550" i="1"/>
  <c r="H551" i="1"/>
  <c r="I551" i="1"/>
  <c r="J551" i="1"/>
  <c r="H552" i="1"/>
  <c r="I552" i="1"/>
  <c r="J552" i="1"/>
  <c r="H553" i="1"/>
  <c r="I553" i="1"/>
  <c r="J553" i="1"/>
  <c r="H554" i="1"/>
  <c r="I554" i="1"/>
  <c r="J554" i="1"/>
  <c r="H555" i="1"/>
  <c r="I555" i="1"/>
  <c r="J555" i="1"/>
  <c r="H556" i="1"/>
  <c r="I556" i="1"/>
  <c r="J556" i="1"/>
  <c r="H557" i="1"/>
  <c r="I557" i="1"/>
  <c r="J557" i="1"/>
  <c r="H558" i="1"/>
  <c r="I558" i="1"/>
  <c r="J558" i="1"/>
  <c r="H559" i="1"/>
  <c r="I559" i="1"/>
  <c r="J559" i="1"/>
  <c r="H560" i="1"/>
  <c r="I560" i="1"/>
  <c r="J560" i="1"/>
  <c r="H561" i="1"/>
  <c r="I561" i="1"/>
  <c r="J561" i="1"/>
  <c r="H562" i="1"/>
  <c r="I562" i="1"/>
  <c r="J562" i="1"/>
  <c r="H563" i="1"/>
  <c r="I563" i="1"/>
  <c r="J563" i="1"/>
  <c r="H564" i="1"/>
  <c r="I564" i="1"/>
  <c r="J564" i="1"/>
  <c r="H565" i="1"/>
  <c r="I565" i="1"/>
  <c r="J565" i="1"/>
  <c r="H566" i="1"/>
  <c r="I566" i="1"/>
  <c r="J566" i="1"/>
  <c r="H567" i="1"/>
  <c r="I567" i="1"/>
  <c r="J567" i="1"/>
  <c r="H568" i="1"/>
  <c r="I568" i="1"/>
  <c r="J568" i="1"/>
  <c r="H569" i="1"/>
  <c r="I569" i="1"/>
  <c r="J569" i="1"/>
  <c r="H570" i="1"/>
  <c r="I570" i="1"/>
  <c r="J570" i="1"/>
  <c r="H571" i="1"/>
  <c r="I571" i="1"/>
  <c r="J571" i="1"/>
  <c r="H572" i="1"/>
  <c r="I572" i="1"/>
  <c r="J572" i="1"/>
  <c r="H573" i="1"/>
  <c r="I573" i="1"/>
  <c r="J573" i="1"/>
  <c r="H574" i="1"/>
  <c r="I574" i="1"/>
  <c r="J574" i="1"/>
  <c r="H575" i="1"/>
  <c r="I575" i="1"/>
  <c r="J575" i="1"/>
  <c r="H576" i="1"/>
  <c r="I576" i="1"/>
  <c r="J576" i="1"/>
  <c r="H577" i="1"/>
  <c r="I577" i="1"/>
  <c r="J577" i="1"/>
  <c r="H578" i="1"/>
  <c r="I578" i="1"/>
  <c r="J578" i="1"/>
  <c r="H579" i="1"/>
  <c r="I579" i="1"/>
  <c r="J579" i="1"/>
  <c r="H580" i="1"/>
  <c r="I580" i="1"/>
  <c r="J580" i="1"/>
  <c r="H581" i="1"/>
  <c r="I581" i="1"/>
  <c r="J581" i="1"/>
  <c r="H582" i="1"/>
  <c r="I582" i="1"/>
  <c r="J582" i="1"/>
  <c r="H583" i="1"/>
  <c r="I583" i="1"/>
  <c r="J583" i="1"/>
  <c r="H584" i="1"/>
  <c r="I584" i="1"/>
  <c r="J584" i="1"/>
  <c r="H585" i="1"/>
  <c r="I585" i="1"/>
  <c r="J585" i="1"/>
  <c r="H586" i="1"/>
  <c r="I586" i="1"/>
  <c r="J586" i="1"/>
  <c r="H587" i="1"/>
  <c r="I587" i="1"/>
  <c r="J587" i="1"/>
  <c r="H588" i="1"/>
  <c r="I588" i="1"/>
  <c r="J588" i="1"/>
  <c r="H589" i="1"/>
  <c r="I589" i="1"/>
  <c r="J589" i="1"/>
  <c r="H590" i="1"/>
  <c r="I590" i="1"/>
  <c r="J590" i="1"/>
  <c r="H591" i="1"/>
  <c r="I591" i="1"/>
  <c r="J591" i="1"/>
  <c r="H592" i="1"/>
  <c r="I592" i="1"/>
  <c r="J592" i="1"/>
  <c r="H593" i="1"/>
  <c r="I593" i="1"/>
  <c r="J593" i="1"/>
  <c r="H594" i="1"/>
  <c r="I594" i="1"/>
  <c r="J594" i="1"/>
  <c r="H595" i="1"/>
  <c r="I595" i="1"/>
  <c r="J595" i="1"/>
  <c r="H596" i="1"/>
  <c r="I596" i="1"/>
  <c r="J596" i="1"/>
  <c r="H597" i="1"/>
  <c r="I597" i="1"/>
  <c r="J597" i="1"/>
  <c r="H598" i="1"/>
  <c r="I598" i="1"/>
  <c r="J598" i="1"/>
  <c r="H599" i="1"/>
  <c r="I599" i="1"/>
  <c r="J599" i="1"/>
  <c r="H600" i="1"/>
  <c r="I600" i="1"/>
  <c r="J600" i="1"/>
  <c r="H601" i="1"/>
  <c r="I601" i="1"/>
  <c r="J601" i="1"/>
  <c r="H602" i="1"/>
  <c r="I602" i="1"/>
  <c r="J602" i="1"/>
  <c r="H603" i="1"/>
  <c r="I603" i="1"/>
  <c r="J603" i="1"/>
  <c r="H604" i="1"/>
  <c r="I604" i="1"/>
  <c r="J604" i="1"/>
  <c r="H605" i="1"/>
  <c r="I605" i="1"/>
  <c r="J605" i="1"/>
  <c r="H606" i="1"/>
  <c r="I606" i="1"/>
  <c r="J606" i="1"/>
  <c r="H607" i="1"/>
  <c r="I607" i="1"/>
  <c r="J607" i="1"/>
  <c r="H608" i="1"/>
  <c r="I608" i="1"/>
  <c r="J608" i="1"/>
  <c r="H609" i="1"/>
  <c r="I609" i="1"/>
  <c r="J609" i="1"/>
  <c r="H610" i="1"/>
  <c r="I610" i="1"/>
  <c r="J610" i="1"/>
  <c r="H611" i="1"/>
  <c r="I611" i="1"/>
  <c r="J611" i="1"/>
  <c r="H612" i="1"/>
  <c r="I612" i="1"/>
  <c r="J612" i="1"/>
  <c r="H613" i="1"/>
  <c r="I613" i="1"/>
  <c r="J613" i="1"/>
  <c r="H614" i="1"/>
  <c r="I614" i="1"/>
  <c r="J614" i="1"/>
  <c r="H615" i="1"/>
  <c r="I615" i="1"/>
  <c r="J615" i="1"/>
  <c r="H616" i="1"/>
  <c r="I616" i="1"/>
  <c r="J616" i="1"/>
  <c r="H617" i="1"/>
  <c r="I617" i="1"/>
  <c r="J617" i="1"/>
  <c r="H618" i="1"/>
  <c r="I618" i="1"/>
  <c r="J618" i="1"/>
  <c r="H619" i="1"/>
  <c r="I619" i="1"/>
  <c r="J619" i="1"/>
  <c r="H620" i="1"/>
  <c r="I620" i="1"/>
  <c r="J620" i="1"/>
  <c r="H621" i="1"/>
  <c r="I621" i="1"/>
  <c r="J621" i="1"/>
  <c r="H622" i="1"/>
  <c r="I622" i="1"/>
  <c r="J622" i="1"/>
  <c r="H623" i="1"/>
  <c r="I623" i="1"/>
  <c r="J623" i="1"/>
  <c r="H624" i="1"/>
  <c r="I624" i="1"/>
  <c r="J624" i="1"/>
  <c r="H625" i="1"/>
  <c r="I625" i="1"/>
  <c r="J625" i="1"/>
  <c r="H626" i="1"/>
  <c r="I626" i="1"/>
  <c r="J626" i="1"/>
  <c r="H627" i="1"/>
  <c r="I627" i="1"/>
  <c r="J627" i="1"/>
  <c r="H628" i="1"/>
  <c r="I628" i="1"/>
  <c r="J628" i="1"/>
  <c r="H629" i="1"/>
  <c r="I629" i="1"/>
  <c r="J629" i="1"/>
  <c r="H630" i="1"/>
  <c r="I630" i="1"/>
  <c r="J630" i="1"/>
  <c r="H631" i="1"/>
  <c r="I631" i="1"/>
  <c r="J631" i="1"/>
  <c r="H632" i="1"/>
  <c r="I632" i="1"/>
  <c r="J632" i="1"/>
  <c r="H633" i="1"/>
  <c r="I633" i="1"/>
  <c r="J633" i="1"/>
  <c r="H634" i="1"/>
  <c r="I634" i="1"/>
  <c r="J634" i="1"/>
  <c r="H635" i="1"/>
  <c r="I635" i="1"/>
  <c r="J635" i="1"/>
  <c r="H636" i="1"/>
  <c r="I636" i="1"/>
  <c r="J636" i="1"/>
  <c r="H637" i="1"/>
  <c r="I637" i="1"/>
  <c r="J637" i="1"/>
  <c r="H638" i="1"/>
  <c r="I638" i="1"/>
  <c r="J638" i="1"/>
  <c r="H639" i="1"/>
  <c r="I639" i="1"/>
  <c r="J639" i="1"/>
  <c r="H640" i="1"/>
  <c r="I640" i="1"/>
  <c r="J640" i="1"/>
  <c r="H641" i="1"/>
  <c r="I641" i="1"/>
  <c r="J641" i="1"/>
  <c r="H642" i="1"/>
  <c r="I642" i="1"/>
  <c r="J642" i="1"/>
  <c r="H643" i="1"/>
  <c r="I643" i="1"/>
  <c r="J643" i="1"/>
  <c r="H644" i="1"/>
  <c r="I644" i="1"/>
  <c r="J644" i="1"/>
  <c r="H645" i="1"/>
  <c r="I645" i="1"/>
  <c r="J645" i="1"/>
  <c r="H646" i="1"/>
  <c r="I646" i="1"/>
  <c r="J646" i="1"/>
  <c r="H647" i="1"/>
  <c r="I647" i="1"/>
  <c r="J647" i="1"/>
  <c r="H648" i="1"/>
  <c r="I648" i="1"/>
  <c r="J648" i="1"/>
  <c r="H649" i="1"/>
  <c r="I649" i="1"/>
  <c r="J649" i="1"/>
  <c r="H650" i="1"/>
  <c r="I650" i="1"/>
  <c r="J650" i="1"/>
  <c r="H651" i="1"/>
  <c r="I651" i="1"/>
  <c r="J651" i="1"/>
  <c r="H652" i="1"/>
  <c r="I652" i="1"/>
  <c r="J652" i="1"/>
  <c r="H653" i="1"/>
  <c r="I653" i="1"/>
  <c r="J653" i="1"/>
  <c r="H654" i="1"/>
  <c r="I654" i="1"/>
  <c r="J654" i="1"/>
  <c r="H655" i="1"/>
  <c r="I655" i="1"/>
  <c r="J655" i="1"/>
  <c r="H656" i="1"/>
  <c r="I656" i="1"/>
  <c r="J656" i="1"/>
  <c r="H657" i="1"/>
  <c r="I657" i="1"/>
  <c r="J657" i="1"/>
  <c r="H658" i="1"/>
  <c r="I658" i="1"/>
  <c r="J658" i="1"/>
  <c r="H659" i="1"/>
  <c r="I659" i="1"/>
  <c r="J659" i="1"/>
  <c r="H660" i="1"/>
  <c r="I660" i="1"/>
  <c r="J660" i="1"/>
  <c r="H661" i="1"/>
  <c r="I661" i="1"/>
  <c r="J661" i="1"/>
  <c r="H662" i="1"/>
  <c r="I662" i="1"/>
  <c r="J662" i="1"/>
  <c r="H663" i="1"/>
  <c r="I663" i="1"/>
  <c r="J663" i="1"/>
  <c r="H664" i="1"/>
  <c r="I664" i="1"/>
  <c r="J664" i="1"/>
  <c r="H665" i="1"/>
  <c r="I665" i="1"/>
  <c r="J665" i="1"/>
  <c r="H666" i="1"/>
  <c r="I666" i="1"/>
  <c r="J666" i="1"/>
  <c r="H667" i="1"/>
  <c r="I667" i="1"/>
  <c r="J667" i="1"/>
  <c r="H668" i="1"/>
  <c r="I668" i="1"/>
  <c r="J668" i="1"/>
  <c r="H669" i="1"/>
  <c r="I669" i="1"/>
  <c r="J669" i="1"/>
  <c r="H670" i="1"/>
  <c r="I670" i="1"/>
  <c r="J670" i="1"/>
  <c r="H671" i="1"/>
  <c r="I671" i="1"/>
  <c r="J671" i="1"/>
  <c r="H672" i="1"/>
  <c r="I672" i="1"/>
  <c r="J672" i="1"/>
  <c r="H673" i="1"/>
  <c r="I673" i="1"/>
  <c r="J673" i="1"/>
  <c r="H674" i="1"/>
  <c r="I674" i="1"/>
  <c r="J674" i="1"/>
  <c r="H675" i="1"/>
  <c r="I675" i="1"/>
  <c r="J675" i="1"/>
  <c r="H676" i="1"/>
  <c r="I676" i="1"/>
  <c r="J676" i="1"/>
  <c r="H677" i="1"/>
  <c r="I677" i="1"/>
  <c r="J677" i="1"/>
  <c r="H678" i="1"/>
  <c r="I678" i="1"/>
  <c r="J678" i="1"/>
  <c r="H679" i="1"/>
  <c r="I679" i="1"/>
  <c r="J679" i="1"/>
  <c r="H680" i="1"/>
  <c r="I680" i="1"/>
  <c r="J680" i="1"/>
  <c r="H681" i="1"/>
  <c r="I681" i="1"/>
  <c r="J681" i="1"/>
  <c r="H682" i="1"/>
  <c r="I682" i="1"/>
  <c r="J682" i="1"/>
  <c r="H683" i="1"/>
  <c r="I683" i="1"/>
  <c r="J683" i="1"/>
  <c r="H684" i="1"/>
  <c r="I684" i="1"/>
  <c r="J684" i="1"/>
  <c r="H685" i="1"/>
  <c r="I685" i="1"/>
  <c r="J685" i="1"/>
  <c r="H686" i="1"/>
  <c r="I686" i="1"/>
  <c r="J686" i="1"/>
  <c r="H687" i="1"/>
  <c r="I687" i="1"/>
  <c r="J687" i="1"/>
  <c r="H688" i="1"/>
  <c r="I688" i="1"/>
  <c r="J688" i="1"/>
  <c r="H689" i="1"/>
  <c r="I689" i="1"/>
  <c r="J689" i="1"/>
  <c r="H690" i="1"/>
  <c r="I690" i="1"/>
  <c r="J690" i="1"/>
  <c r="H691" i="1"/>
  <c r="I691" i="1"/>
  <c r="J691" i="1"/>
  <c r="H692" i="1"/>
  <c r="I692" i="1"/>
  <c r="J692" i="1"/>
  <c r="H693" i="1"/>
  <c r="I693" i="1"/>
  <c r="J693" i="1"/>
  <c r="H694" i="1"/>
  <c r="I694" i="1"/>
  <c r="J694" i="1"/>
  <c r="H695" i="1"/>
  <c r="I695" i="1"/>
  <c r="J695" i="1"/>
  <c r="H696" i="1"/>
  <c r="I696" i="1"/>
  <c r="J696" i="1"/>
  <c r="H697" i="1"/>
  <c r="I697" i="1"/>
  <c r="J697" i="1"/>
  <c r="H698" i="1"/>
  <c r="I698" i="1"/>
  <c r="J698" i="1"/>
  <c r="H699" i="1"/>
  <c r="I699" i="1"/>
  <c r="J699" i="1"/>
  <c r="H700" i="1"/>
  <c r="I700" i="1"/>
  <c r="J700" i="1"/>
  <c r="H701" i="1"/>
  <c r="I701" i="1"/>
  <c r="J701" i="1"/>
  <c r="H702" i="1"/>
  <c r="I702" i="1"/>
  <c r="J702" i="1"/>
  <c r="H703" i="1"/>
  <c r="I703" i="1"/>
  <c r="J703" i="1"/>
  <c r="H704" i="1"/>
  <c r="I704" i="1"/>
  <c r="J704" i="1"/>
  <c r="H705" i="1"/>
  <c r="I705" i="1"/>
  <c r="J705" i="1"/>
  <c r="H706" i="1"/>
  <c r="I706" i="1"/>
  <c r="J706" i="1"/>
  <c r="H707" i="1"/>
  <c r="I707" i="1"/>
  <c r="J707" i="1"/>
  <c r="H708" i="1"/>
  <c r="I708" i="1"/>
  <c r="J708" i="1"/>
  <c r="H709" i="1"/>
  <c r="I709" i="1"/>
  <c r="J709" i="1"/>
  <c r="H710" i="1"/>
  <c r="I710" i="1"/>
  <c r="J710" i="1"/>
  <c r="H711" i="1"/>
  <c r="I711" i="1"/>
  <c r="J711" i="1"/>
  <c r="H712" i="1"/>
  <c r="I712" i="1"/>
  <c r="J712" i="1"/>
  <c r="H713" i="1"/>
  <c r="I713" i="1"/>
  <c r="J713" i="1"/>
  <c r="H714" i="1"/>
  <c r="I714" i="1"/>
  <c r="J714" i="1"/>
  <c r="H715" i="1"/>
  <c r="I715" i="1"/>
  <c r="J715" i="1"/>
  <c r="H716" i="1"/>
  <c r="I716" i="1"/>
  <c r="J716" i="1"/>
  <c r="H717" i="1"/>
  <c r="I717" i="1"/>
  <c r="J717" i="1"/>
  <c r="H718" i="1"/>
  <c r="I718" i="1"/>
  <c r="J718" i="1"/>
  <c r="H719" i="1"/>
  <c r="I719" i="1"/>
  <c r="J719" i="1"/>
  <c r="H720" i="1"/>
  <c r="I720" i="1"/>
  <c r="J720" i="1"/>
  <c r="H721" i="1"/>
  <c r="I721" i="1"/>
  <c r="J721" i="1"/>
  <c r="H722" i="1"/>
  <c r="I722" i="1"/>
  <c r="J722" i="1"/>
  <c r="H723" i="1"/>
  <c r="I723" i="1"/>
  <c r="J723" i="1"/>
  <c r="H724" i="1"/>
  <c r="I724" i="1"/>
  <c r="J724" i="1"/>
  <c r="H725" i="1"/>
  <c r="I725" i="1"/>
  <c r="J725" i="1"/>
  <c r="H726" i="1"/>
  <c r="I726" i="1"/>
  <c r="J726" i="1"/>
  <c r="H727" i="1"/>
  <c r="I727" i="1"/>
  <c r="J727" i="1"/>
  <c r="H728" i="1"/>
  <c r="I728" i="1"/>
  <c r="J728" i="1"/>
  <c r="H729" i="1"/>
  <c r="I729" i="1"/>
  <c r="J729" i="1"/>
  <c r="H730" i="1"/>
  <c r="I730" i="1"/>
  <c r="J730" i="1"/>
  <c r="H731" i="1"/>
  <c r="I731" i="1"/>
  <c r="J731" i="1"/>
  <c r="H732" i="1"/>
  <c r="I732" i="1"/>
  <c r="J732" i="1"/>
  <c r="H733" i="1"/>
  <c r="I733" i="1"/>
  <c r="J733" i="1"/>
  <c r="H734" i="1"/>
  <c r="I734" i="1"/>
  <c r="J734" i="1"/>
  <c r="H735" i="1"/>
  <c r="I735" i="1"/>
  <c r="J735" i="1"/>
  <c r="H736" i="1"/>
  <c r="I736" i="1"/>
  <c r="J736" i="1"/>
  <c r="H737" i="1"/>
  <c r="I737" i="1"/>
  <c r="J737" i="1"/>
  <c r="H738" i="1"/>
  <c r="I738" i="1"/>
  <c r="J738" i="1"/>
  <c r="H739" i="1"/>
  <c r="I739" i="1"/>
  <c r="J739" i="1"/>
  <c r="H740" i="1"/>
  <c r="I740" i="1"/>
  <c r="J740" i="1"/>
  <c r="H741" i="1"/>
  <c r="I741" i="1"/>
  <c r="J741" i="1"/>
  <c r="H742" i="1"/>
  <c r="I742" i="1"/>
  <c r="J742" i="1"/>
  <c r="H743" i="1"/>
  <c r="I743" i="1"/>
  <c r="J743" i="1"/>
  <c r="H744" i="1"/>
  <c r="I744" i="1"/>
  <c r="J744" i="1"/>
  <c r="H745" i="1"/>
  <c r="I745" i="1"/>
  <c r="J745" i="1"/>
  <c r="H746" i="1"/>
  <c r="I746" i="1"/>
  <c r="J746" i="1"/>
  <c r="H747" i="1"/>
  <c r="I747" i="1"/>
  <c r="J747" i="1"/>
  <c r="H748" i="1"/>
  <c r="I748" i="1"/>
  <c r="J748" i="1"/>
  <c r="H749" i="1"/>
  <c r="I749" i="1"/>
  <c r="J749" i="1"/>
  <c r="H750" i="1"/>
  <c r="I750" i="1"/>
  <c r="J750" i="1"/>
  <c r="H751" i="1"/>
  <c r="I751" i="1"/>
  <c r="J751" i="1"/>
  <c r="H752" i="1"/>
  <c r="I752" i="1"/>
  <c r="J752" i="1"/>
  <c r="H753" i="1"/>
  <c r="I753" i="1"/>
  <c r="J753" i="1"/>
  <c r="H754" i="1"/>
  <c r="I754" i="1"/>
  <c r="J754" i="1"/>
  <c r="H755" i="1"/>
  <c r="I755" i="1"/>
  <c r="J755" i="1"/>
  <c r="H756" i="1"/>
  <c r="I756" i="1"/>
  <c r="J756" i="1"/>
  <c r="H757" i="1"/>
  <c r="I757" i="1"/>
  <c r="J757" i="1"/>
  <c r="H758" i="1"/>
  <c r="I758" i="1"/>
  <c r="J758" i="1"/>
  <c r="H759" i="1"/>
  <c r="I759" i="1"/>
  <c r="J759" i="1"/>
  <c r="H760" i="1"/>
  <c r="I760" i="1"/>
  <c r="J760" i="1"/>
  <c r="H761" i="1"/>
  <c r="I761" i="1"/>
  <c r="J761" i="1"/>
  <c r="H762" i="1"/>
  <c r="I762" i="1"/>
  <c r="J762" i="1"/>
  <c r="H763" i="1"/>
  <c r="I763" i="1"/>
  <c r="J763" i="1"/>
  <c r="H764" i="1"/>
  <c r="I764" i="1"/>
  <c r="J764" i="1"/>
  <c r="H765" i="1"/>
  <c r="I765" i="1"/>
  <c r="J765" i="1"/>
  <c r="H766" i="1"/>
  <c r="I766" i="1"/>
  <c r="J766" i="1"/>
  <c r="H767" i="1"/>
  <c r="I767" i="1"/>
  <c r="J767" i="1"/>
  <c r="H768" i="1"/>
  <c r="I768" i="1"/>
  <c r="J768" i="1"/>
  <c r="H769" i="1"/>
  <c r="I769" i="1"/>
  <c r="J769" i="1"/>
  <c r="H770" i="1"/>
  <c r="I770" i="1"/>
  <c r="J770" i="1"/>
  <c r="H771" i="1"/>
  <c r="I771" i="1"/>
  <c r="J771" i="1"/>
  <c r="H772" i="1"/>
  <c r="I772" i="1"/>
  <c r="J772" i="1"/>
  <c r="H773" i="1"/>
  <c r="I773" i="1"/>
  <c r="J773" i="1"/>
  <c r="H774" i="1"/>
  <c r="I774" i="1"/>
  <c r="J774" i="1"/>
  <c r="H775" i="1"/>
  <c r="I775" i="1"/>
  <c r="J775" i="1"/>
  <c r="H776" i="1"/>
  <c r="I776" i="1"/>
  <c r="J776" i="1"/>
  <c r="H777" i="1"/>
  <c r="I777" i="1"/>
  <c r="J777" i="1"/>
  <c r="H778" i="1"/>
  <c r="I778" i="1"/>
  <c r="J778" i="1"/>
  <c r="H779" i="1"/>
  <c r="I779" i="1"/>
  <c r="J779" i="1"/>
  <c r="H780" i="1"/>
  <c r="I780" i="1"/>
  <c r="J780" i="1"/>
  <c r="H781" i="1"/>
  <c r="I781" i="1"/>
  <c r="J781" i="1"/>
  <c r="H782" i="1"/>
  <c r="I782" i="1"/>
  <c r="J782" i="1"/>
  <c r="H783" i="1"/>
  <c r="I783" i="1"/>
  <c r="J783" i="1"/>
  <c r="H784" i="1"/>
  <c r="I784" i="1"/>
  <c r="J784" i="1"/>
  <c r="H785" i="1"/>
  <c r="I785" i="1"/>
  <c r="J785" i="1"/>
  <c r="H786" i="1"/>
  <c r="I786" i="1"/>
  <c r="J786" i="1"/>
  <c r="H787" i="1"/>
  <c r="I787" i="1"/>
  <c r="J787" i="1"/>
  <c r="H788" i="1"/>
  <c r="I788" i="1"/>
  <c r="J788" i="1"/>
  <c r="H789" i="1"/>
  <c r="I789" i="1"/>
  <c r="J789" i="1"/>
  <c r="H790" i="1"/>
  <c r="I790" i="1"/>
  <c r="J790" i="1"/>
  <c r="H791" i="1"/>
  <c r="I791" i="1"/>
  <c r="J791" i="1"/>
  <c r="H792" i="1"/>
  <c r="I792" i="1"/>
  <c r="J792" i="1"/>
  <c r="H793" i="1"/>
  <c r="I793" i="1"/>
  <c r="J793" i="1"/>
  <c r="H794" i="1"/>
  <c r="I794" i="1"/>
  <c r="J794" i="1"/>
  <c r="H795" i="1"/>
  <c r="I795" i="1"/>
  <c r="J795" i="1"/>
  <c r="H796" i="1"/>
  <c r="I796" i="1"/>
  <c r="J796" i="1"/>
  <c r="H797" i="1"/>
  <c r="I797" i="1"/>
  <c r="J797" i="1"/>
  <c r="H798" i="1"/>
  <c r="I798" i="1"/>
  <c r="J798" i="1"/>
  <c r="H799" i="1"/>
  <c r="I799" i="1"/>
  <c r="J799" i="1"/>
  <c r="H800" i="1"/>
  <c r="I800" i="1"/>
  <c r="J800" i="1"/>
  <c r="H801" i="1"/>
  <c r="I801" i="1"/>
  <c r="J801" i="1"/>
  <c r="H802" i="1"/>
  <c r="I802" i="1"/>
  <c r="J802" i="1"/>
  <c r="H803" i="1"/>
  <c r="I803" i="1"/>
  <c r="J803" i="1"/>
  <c r="H804" i="1"/>
  <c r="I804" i="1"/>
  <c r="J804" i="1"/>
  <c r="H805" i="1"/>
  <c r="I805" i="1"/>
  <c r="J805" i="1"/>
  <c r="H806" i="1"/>
  <c r="I806" i="1"/>
  <c r="J806" i="1"/>
  <c r="H807" i="1"/>
  <c r="I807" i="1"/>
  <c r="J807" i="1"/>
  <c r="H808" i="1"/>
  <c r="I808" i="1"/>
  <c r="J808" i="1"/>
  <c r="H809" i="1"/>
  <c r="I809" i="1"/>
  <c r="J809" i="1"/>
  <c r="H810" i="1"/>
  <c r="I810" i="1"/>
  <c r="J810" i="1"/>
  <c r="H811" i="1"/>
  <c r="I811" i="1"/>
  <c r="J811" i="1"/>
  <c r="H812" i="1"/>
  <c r="I812" i="1"/>
  <c r="J812" i="1"/>
  <c r="H813" i="1"/>
  <c r="I813" i="1"/>
  <c r="J813" i="1"/>
  <c r="H814" i="1"/>
  <c r="I814" i="1"/>
  <c r="J814" i="1"/>
  <c r="H815" i="1"/>
  <c r="I815" i="1"/>
  <c r="J815" i="1"/>
  <c r="H816" i="1"/>
  <c r="I816" i="1"/>
  <c r="J816" i="1"/>
  <c r="H817" i="1"/>
  <c r="I817" i="1"/>
  <c r="J817" i="1"/>
  <c r="H818" i="1"/>
  <c r="I818" i="1"/>
  <c r="J818" i="1"/>
  <c r="H819" i="1"/>
  <c r="I819" i="1"/>
  <c r="J819" i="1"/>
  <c r="H820" i="1"/>
  <c r="I820" i="1"/>
  <c r="J820" i="1"/>
  <c r="H821" i="1"/>
  <c r="I821" i="1"/>
  <c r="J821" i="1"/>
  <c r="H822" i="1"/>
  <c r="I822" i="1"/>
  <c r="J822" i="1"/>
  <c r="H823" i="1"/>
  <c r="I823" i="1"/>
  <c r="J823" i="1"/>
  <c r="H824" i="1"/>
  <c r="I824" i="1"/>
  <c r="J824" i="1"/>
  <c r="H825" i="1"/>
  <c r="I825" i="1"/>
  <c r="J825" i="1"/>
  <c r="H826" i="1"/>
  <c r="I826" i="1"/>
  <c r="J826" i="1"/>
  <c r="H827" i="1"/>
  <c r="I827" i="1"/>
  <c r="J827" i="1"/>
  <c r="H828" i="1"/>
  <c r="I828" i="1"/>
  <c r="J828" i="1"/>
  <c r="H829" i="1"/>
  <c r="I829" i="1"/>
  <c r="J829" i="1"/>
  <c r="H830" i="1"/>
  <c r="I830" i="1"/>
  <c r="J830" i="1"/>
  <c r="H831" i="1"/>
  <c r="I831" i="1"/>
  <c r="J831" i="1"/>
  <c r="H832" i="1"/>
  <c r="I832" i="1"/>
  <c r="J832" i="1"/>
  <c r="H833" i="1"/>
  <c r="I833" i="1"/>
  <c r="J833" i="1"/>
  <c r="H834" i="1"/>
  <c r="I834" i="1"/>
  <c r="J834" i="1"/>
  <c r="H835" i="1"/>
  <c r="I835" i="1"/>
  <c r="J835" i="1"/>
  <c r="H836" i="1"/>
  <c r="I836" i="1"/>
  <c r="J836" i="1"/>
  <c r="H837" i="1"/>
  <c r="I837" i="1"/>
  <c r="J837" i="1"/>
  <c r="H838" i="1"/>
  <c r="I838" i="1"/>
  <c r="J838" i="1"/>
  <c r="H839" i="1"/>
  <c r="I839" i="1"/>
  <c r="J839" i="1"/>
  <c r="H840" i="1"/>
  <c r="I840" i="1"/>
  <c r="J840" i="1"/>
  <c r="H841" i="1"/>
  <c r="I841" i="1"/>
  <c r="J841" i="1"/>
  <c r="H842" i="1"/>
  <c r="I842" i="1"/>
  <c r="J842" i="1"/>
  <c r="H843" i="1"/>
  <c r="I843" i="1"/>
  <c r="J843" i="1"/>
  <c r="H844" i="1"/>
  <c r="I844" i="1"/>
  <c r="J844" i="1"/>
  <c r="H845" i="1"/>
  <c r="I845" i="1"/>
  <c r="J845" i="1"/>
  <c r="H846" i="1"/>
  <c r="I846" i="1"/>
  <c r="J846" i="1"/>
  <c r="H847" i="1"/>
  <c r="I847" i="1"/>
  <c r="J847" i="1"/>
  <c r="H848" i="1"/>
  <c r="I848" i="1"/>
  <c r="J848" i="1"/>
  <c r="H849" i="1"/>
  <c r="I849" i="1"/>
  <c r="J849" i="1"/>
  <c r="H850" i="1"/>
  <c r="I850" i="1"/>
  <c r="J850" i="1"/>
  <c r="H851" i="1"/>
  <c r="I851" i="1"/>
  <c r="J851" i="1"/>
  <c r="H852" i="1"/>
  <c r="I852" i="1"/>
  <c r="J852" i="1"/>
  <c r="H853" i="1"/>
  <c r="I853" i="1"/>
  <c r="J853" i="1"/>
  <c r="H854" i="1"/>
  <c r="I854" i="1"/>
  <c r="J854" i="1"/>
  <c r="H855" i="1"/>
  <c r="I855" i="1"/>
  <c r="J855" i="1"/>
  <c r="H856" i="1"/>
  <c r="I856" i="1"/>
  <c r="J856" i="1"/>
  <c r="H857" i="1"/>
  <c r="I857" i="1"/>
  <c r="J857" i="1"/>
  <c r="H858" i="1"/>
  <c r="I858" i="1"/>
  <c r="J858" i="1"/>
  <c r="H859" i="1"/>
  <c r="I859" i="1"/>
  <c r="J859" i="1"/>
  <c r="H860" i="1"/>
  <c r="I860" i="1"/>
  <c r="J860" i="1"/>
  <c r="H861" i="1"/>
  <c r="I861" i="1"/>
  <c r="J861" i="1"/>
  <c r="H862" i="1"/>
  <c r="I862" i="1"/>
  <c r="J862" i="1"/>
  <c r="H863" i="1"/>
  <c r="I863" i="1"/>
  <c r="J863" i="1"/>
  <c r="H864" i="1"/>
  <c r="I864" i="1"/>
  <c r="J864" i="1"/>
  <c r="H865" i="1"/>
  <c r="I865" i="1"/>
  <c r="J865" i="1"/>
  <c r="H866" i="1"/>
  <c r="I866" i="1"/>
  <c r="J866" i="1"/>
  <c r="H867" i="1"/>
  <c r="I867" i="1"/>
  <c r="J867" i="1"/>
  <c r="H868" i="1"/>
  <c r="I868" i="1"/>
  <c r="J868" i="1"/>
  <c r="H869" i="1"/>
  <c r="I869" i="1"/>
  <c r="J869" i="1"/>
  <c r="H870" i="1"/>
  <c r="I870" i="1"/>
  <c r="J870" i="1"/>
  <c r="H871" i="1"/>
  <c r="I871" i="1"/>
  <c r="J871" i="1"/>
  <c r="H872" i="1"/>
  <c r="I872" i="1"/>
  <c r="J872" i="1"/>
  <c r="H873" i="1"/>
  <c r="I873" i="1"/>
  <c r="J873" i="1"/>
  <c r="H874" i="1"/>
  <c r="I874" i="1"/>
  <c r="J874" i="1"/>
  <c r="H875" i="1"/>
  <c r="I875" i="1"/>
  <c r="J875" i="1"/>
  <c r="H876" i="1"/>
  <c r="I876" i="1"/>
  <c r="J876" i="1"/>
  <c r="H877" i="1"/>
  <c r="I877" i="1"/>
  <c r="J877" i="1"/>
  <c r="H878" i="1"/>
  <c r="I878" i="1"/>
  <c r="J878" i="1"/>
  <c r="H879" i="1"/>
  <c r="I879" i="1"/>
  <c r="J879" i="1"/>
  <c r="H880" i="1"/>
  <c r="I880" i="1"/>
  <c r="J880" i="1"/>
  <c r="H881" i="1"/>
  <c r="I881" i="1"/>
  <c r="J881" i="1"/>
  <c r="H882" i="1"/>
  <c r="I882" i="1"/>
  <c r="J882" i="1"/>
  <c r="H883" i="1"/>
  <c r="I883" i="1"/>
  <c r="J883" i="1"/>
  <c r="H884" i="1"/>
  <c r="I884" i="1"/>
  <c r="J884" i="1"/>
  <c r="H885" i="1"/>
  <c r="I885" i="1"/>
  <c r="J885" i="1"/>
  <c r="H886" i="1"/>
  <c r="I886" i="1"/>
  <c r="J886" i="1"/>
  <c r="H887" i="1"/>
  <c r="I887" i="1"/>
  <c r="J887" i="1"/>
  <c r="H888" i="1"/>
  <c r="I888" i="1"/>
  <c r="J888" i="1"/>
  <c r="H889" i="1"/>
  <c r="I889" i="1"/>
  <c r="J889" i="1"/>
  <c r="H890" i="1"/>
  <c r="I890" i="1"/>
  <c r="J890" i="1"/>
  <c r="H891" i="1"/>
  <c r="I891" i="1"/>
  <c r="J891" i="1"/>
  <c r="H892" i="1"/>
  <c r="I892" i="1"/>
  <c r="J892" i="1"/>
  <c r="H893" i="1"/>
  <c r="I893" i="1"/>
  <c r="J893" i="1"/>
  <c r="H894" i="1"/>
  <c r="I894" i="1"/>
  <c r="J894" i="1"/>
  <c r="H895" i="1"/>
  <c r="I895" i="1"/>
  <c r="J895" i="1"/>
  <c r="H896" i="1"/>
  <c r="I896" i="1"/>
  <c r="J896" i="1"/>
  <c r="H897" i="1"/>
  <c r="I897" i="1"/>
  <c r="J897" i="1"/>
  <c r="H898" i="1"/>
  <c r="I898" i="1"/>
  <c r="J898" i="1"/>
  <c r="H899" i="1"/>
  <c r="I899" i="1"/>
  <c r="J899" i="1"/>
  <c r="H900" i="1"/>
  <c r="I900" i="1"/>
  <c r="J900" i="1"/>
  <c r="H901" i="1"/>
  <c r="I901" i="1"/>
  <c r="J901" i="1"/>
  <c r="H902" i="1"/>
  <c r="I902" i="1"/>
  <c r="J902" i="1"/>
  <c r="H903" i="1"/>
  <c r="I903" i="1"/>
  <c r="J903" i="1"/>
  <c r="H904" i="1"/>
  <c r="I904" i="1"/>
  <c r="J904" i="1"/>
  <c r="H905" i="1"/>
  <c r="I905" i="1"/>
  <c r="J905" i="1"/>
  <c r="H906" i="1"/>
  <c r="I906" i="1"/>
  <c r="J906" i="1"/>
  <c r="H907" i="1"/>
  <c r="I907" i="1"/>
  <c r="J907" i="1"/>
  <c r="H908" i="1"/>
  <c r="I908" i="1"/>
  <c r="J908" i="1"/>
  <c r="H909" i="1"/>
  <c r="I909" i="1"/>
  <c r="J909" i="1"/>
  <c r="H910" i="1"/>
  <c r="I910" i="1"/>
  <c r="J910" i="1"/>
  <c r="H911" i="1"/>
  <c r="I911" i="1"/>
  <c r="J911" i="1"/>
  <c r="H912" i="1"/>
  <c r="I912" i="1"/>
  <c r="J912" i="1"/>
  <c r="H913" i="1"/>
  <c r="I913" i="1"/>
  <c r="J913" i="1"/>
  <c r="H914" i="1"/>
  <c r="I914" i="1"/>
  <c r="J914" i="1"/>
  <c r="H915" i="1"/>
  <c r="I915" i="1"/>
  <c r="J915" i="1"/>
  <c r="H916" i="1"/>
  <c r="I916" i="1"/>
  <c r="J916" i="1"/>
  <c r="H917" i="1"/>
  <c r="I917" i="1"/>
  <c r="J917" i="1"/>
  <c r="H918" i="1"/>
  <c r="I918" i="1"/>
  <c r="J918" i="1"/>
  <c r="H919" i="1"/>
  <c r="I919" i="1"/>
  <c r="J919" i="1"/>
  <c r="H920" i="1"/>
  <c r="I920" i="1"/>
  <c r="J920" i="1"/>
  <c r="H921" i="1"/>
  <c r="I921" i="1"/>
  <c r="J921" i="1"/>
  <c r="H922" i="1"/>
  <c r="I922" i="1"/>
  <c r="J922" i="1"/>
  <c r="H923" i="1"/>
  <c r="I923" i="1"/>
  <c r="J923" i="1"/>
  <c r="H924" i="1"/>
  <c r="I924" i="1"/>
  <c r="J924" i="1"/>
  <c r="H925" i="1"/>
  <c r="I925" i="1"/>
  <c r="J925" i="1"/>
  <c r="H926" i="1"/>
  <c r="I926" i="1"/>
  <c r="J926" i="1"/>
  <c r="H927" i="1"/>
  <c r="I927" i="1"/>
  <c r="J927" i="1"/>
  <c r="H928" i="1"/>
  <c r="I928" i="1"/>
  <c r="J928" i="1"/>
  <c r="H929" i="1"/>
  <c r="I929" i="1"/>
  <c r="J929" i="1"/>
  <c r="H930" i="1"/>
  <c r="I930" i="1"/>
  <c r="J930" i="1"/>
  <c r="H931" i="1"/>
  <c r="I931" i="1"/>
  <c r="J931" i="1"/>
  <c r="H932" i="1"/>
  <c r="I932" i="1"/>
  <c r="J932" i="1"/>
  <c r="H933" i="1"/>
  <c r="I933" i="1"/>
  <c r="J933" i="1"/>
  <c r="H934" i="1"/>
  <c r="I934" i="1"/>
  <c r="J934" i="1"/>
  <c r="H935" i="1"/>
  <c r="I935" i="1"/>
  <c r="J935" i="1"/>
  <c r="H936" i="1"/>
  <c r="I936" i="1"/>
  <c r="J936" i="1"/>
  <c r="H937" i="1"/>
  <c r="I937" i="1"/>
  <c r="J937" i="1"/>
  <c r="H938" i="1"/>
  <c r="I938" i="1"/>
  <c r="J938" i="1"/>
  <c r="H939" i="1"/>
  <c r="I939" i="1"/>
  <c r="J939" i="1"/>
  <c r="H940" i="1"/>
  <c r="I940" i="1"/>
  <c r="J940" i="1"/>
  <c r="H941" i="1"/>
  <c r="I941" i="1"/>
  <c r="J941" i="1"/>
  <c r="H942" i="1"/>
  <c r="I942" i="1"/>
  <c r="J942" i="1"/>
  <c r="H943" i="1"/>
  <c r="I943" i="1"/>
  <c r="J943" i="1"/>
  <c r="H944" i="1"/>
  <c r="I944" i="1"/>
  <c r="J944" i="1"/>
  <c r="H945" i="1"/>
  <c r="I945" i="1"/>
  <c r="J945" i="1"/>
  <c r="H946" i="1"/>
  <c r="I946" i="1"/>
  <c r="J946" i="1"/>
  <c r="H947" i="1"/>
  <c r="I947" i="1"/>
  <c r="J947" i="1"/>
  <c r="H948" i="1"/>
  <c r="I948" i="1"/>
  <c r="J948" i="1"/>
  <c r="H949" i="1"/>
  <c r="I949" i="1"/>
  <c r="J949" i="1"/>
  <c r="H950" i="1"/>
  <c r="I950" i="1"/>
  <c r="J950" i="1"/>
  <c r="H951" i="1"/>
  <c r="I951" i="1"/>
  <c r="J951" i="1"/>
  <c r="H952" i="1"/>
  <c r="I952" i="1"/>
  <c r="J952" i="1"/>
  <c r="H953" i="1"/>
  <c r="I953" i="1"/>
  <c r="J953" i="1"/>
  <c r="H954" i="1"/>
  <c r="I954" i="1"/>
  <c r="J954" i="1"/>
  <c r="H955" i="1"/>
  <c r="I955" i="1"/>
  <c r="J955" i="1"/>
  <c r="H956" i="1"/>
  <c r="I956" i="1"/>
  <c r="J956" i="1"/>
  <c r="H957" i="1"/>
  <c r="I957" i="1"/>
  <c r="J957" i="1"/>
  <c r="H958" i="1"/>
  <c r="I958" i="1"/>
  <c r="J958" i="1"/>
  <c r="H959" i="1"/>
  <c r="I959" i="1"/>
  <c r="J959" i="1"/>
  <c r="H960" i="1"/>
  <c r="I960" i="1"/>
  <c r="J960" i="1"/>
  <c r="H961" i="1"/>
  <c r="I961" i="1"/>
  <c r="J961" i="1"/>
  <c r="H962" i="1"/>
  <c r="I962" i="1"/>
  <c r="J962" i="1"/>
  <c r="H963" i="1"/>
  <c r="I963" i="1"/>
  <c r="J963" i="1"/>
  <c r="H964" i="1"/>
  <c r="I964" i="1"/>
  <c r="J964" i="1"/>
  <c r="H965" i="1"/>
  <c r="I965" i="1"/>
  <c r="J965" i="1"/>
  <c r="H966" i="1"/>
  <c r="I966" i="1"/>
  <c r="J966" i="1"/>
  <c r="H967" i="1"/>
  <c r="I967" i="1"/>
  <c r="J967" i="1"/>
  <c r="H968" i="1"/>
  <c r="I968" i="1"/>
  <c r="J968" i="1"/>
  <c r="H969" i="1"/>
  <c r="I969" i="1"/>
  <c r="J969" i="1"/>
  <c r="H970" i="1"/>
  <c r="I970" i="1"/>
  <c r="J970" i="1"/>
  <c r="H971" i="1"/>
  <c r="I971" i="1"/>
  <c r="J971" i="1"/>
  <c r="H972" i="1"/>
  <c r="I972" i="1"/>
  <c r="J972" i="1"/>
  <c r="H973" i="1"/>
  <c r="I973" i="1"/>
  <c r="J973" i="1"/>
  <c r="H974" i="1"/>
  <c r="I974" i="1"/>
  <c r="J974" i="1"/>
  <c r="H975" i="1"/>
  <c r="I975" i="1"/>
  <c r="J975" i="1"/>
  <c r="H976" i="1"/>
  <c r="I976" i="1"/>
  <c r="J976" i="1"/>
  <c r="H977" i="1"/>
  <c r="I977" i="1"/>
  <c r="J977" i="1"/>
  <c r="H978" i="1"/>
  <c r="I978" i="1"/>
  <c r="J978" i="1"/>
  <c r="H979" i="1"/>
  <c r="I979" i="1"/>
  <c r="J979" i="1"/>
  <c r="H980" i="1"/>
  <c r="I980" i="1"/>
  <c r="J980" i="1"/>
  <c r="H981" i="1"/>
  <c r="I981" i="1"/>
  <c r="J981" i="1"/>
  <c r="H982" i="1"/>
  <c r="I982" i="1"/>
  <c r="J982" i="1"/>
  <c r="H983" i="1"/>
  <c r="I983" i="1"/>
  <c r="J983" i="1"/>
  <c r="H984" i="1"/>
  <c r="I984" i="1"/>
  <c r="J984" i="1"/>
  <c r="H985" i="1"/>
  <c r="I985" i="1"/>
  <c r="J985" i="1"/>
  <c r="H986" i="1"/>
  <c r="I986" i="1"/>
  <c r="J986" i="1"/>
  <c r="H987" i="1"/>
  <c r="I987" i="1"/>
  <c r="J987" i="1"/>
  <c r="H988" i="1"/>
  <c r="I988" i="1"/>
  <c r="J988" i="1"/>
  <c r="H989" i="1"/>
  <c r="I989" i="1"/>
  <c r="J989" i="1"/>
  <c r="H990" i="1"/>
  <c r="I990" i="1"/>
  <c r="J990" i="1"/>
  <c r="H991" i="1"/>
  <c r="I991" i="1"/>
  <c r="J991" i="1"/>
  <c r="H992" i="1"/>
  <c r="I992" i="1"/>
  <c r="J992" i="1"/>
  <c r="H993" i="1"/>
  <c r="I993" i="1"/>
  <c r="J993" i="1"/>
  <c r="H994" i="1"/>
  <c r="I994" i="1"/>
  <c r="J994" i="1"/>
  <c r="H995" i="1"/>
  <c r="I995" i="1"/>
  <c r="J995" i="1"/>
  <c r="H996" i="1"/>
  <c r="I996" i="1"/>
  <c r="J996" i="1"/>
  <c r="H997" i="1"/>
  <c r="I997" i="1"/>
  <c r="J997" i="1"/>
  <c r="H998" i="1"/>
  <c r="I998" i="1"/>
  <c r="J998" i="1"/>
  <c r="H999" i="1"/>
  <c r="I999" i="1"/>
  <c r="J999" i="1"/>
  <c r="H1000" i="1"/>
  <c r="I1000" i="1"/>
  <c r="J1000" i="1"/>
  <c r="H1001" i="1"/>
  <c r="I1001" i="1"/>
  <c r="J1001" i="1"/>
  <c r="H1002" i="1"/>
  <c r="I1002" i="1"/>
  <c r="J1002" i="1"/>
  <c r="H1003" i="1"/>
  <c r="I1003" i="1"/>
  <c r="J1003" i="1"/>
  <c r="H1004" i="1"/>
  <c r="I1004" i="1"/>
  <c r="J1004" i="1"/>
  <c r="H1005" i="1"/>
  <c r="I1005" i="1"/>
  <c r="J1005" i="1"/>
  <c r="H1006" i="1"/>
  <c r="I1006" i="1"/>
  <c r="J1006" i="1"/>
  <c r="H1007" i="1"/>
  <c r="I1007" i="1"/>
  <c r="J1007" i="1"/>
  <c r="H1008" i="1"/>
  <c r="I1008" i="1"/>
  <c r="J1008" i="1"/>
  <c r="H1009" i="1"/>
  <c r="I1009" i="1"/>
  <c r="J1009" i="1"/>
  <c r="H1010" i="1"/>
  <c r="I1010" i="1"/>
  <c r="J1010" i="1"/>
  <c r="H1011" i="1"/>
  <c r="I1011" i="1"/>
  <c r="J1011" i="1"/>
  <c r="H1012" i="1"/>
  <c r="I1012" i="1"/>
  <c r="J1012" i="1"/>
  <c r="H1013" i="1"/>
  <c r="I1013" i="1"/>
  <c r="J1013" i="1"/>
  <c r="H1014" i="1"/>
  <c r="I1014" i="1"/>
  <c r="J1014" i="1"/>
  <c r="H1015" i="1"/>
  <c r="I1015" i="1"/>
  <c r="J1015" i="1"/>
  <c r="H1016" i="1"/>
  <c r="I1016" i="1"/>
  <c r="J1016" i="1"/>
  <c r="H1017" i="1"/>
  <c r="I1017" i="1"/>
  <c r="J1017" i="1"/>
  <c r="H1018" i="1"/>
  <c r="I1018" i="1"/>
  <c r="J1018" i="1"/>
  <c r="H1019" i="1"/>
  <c r="I1019" i="1"/>
  <c r="J1019" i="1"/>
  <c r="H1020" i="1"/>
  <c r="I1020" i="1"/>
  <c r="J1020" i="1"/>
  <c r="H1021" i="1"/>
  <c r="I1021" i="1"/>
  <c r="J1021" i="1"/>
  <c r="H1022" i="1"/>
  <c r="I1022" i="1"/>
  <c r="J1022" i="1"/>
  <c r="H1023" i="1"/>
  <c r="I1023" i="1"/>
  <c r="J1023" i="1"/>
  <c r="H1024" i="1"/>
  <c r="I1024" i="1"/>
  <c r="J1024" i="1"/>
  <c r="H1025" i="1"/>
  <c r="I1025" i="1"/>
  <c r="J1025" i="1"/>
  <c r="H1026" i="1"/>
  <c r="I1026" i="1"/>
  <c r="J1026" i="1"/>
  <c r="H1027" i="1"/>
  <c r="I1027" i="1"/>
  <c r="J1027" i="1"/>
  <c r="H1028" i="1"/>
  <c r="I1028" i="1"/>
  <c r="J1028" i="1"/>
  <c r="H1029" i="1"/>
  <c r="I1029" i="1"/>
  <c r="J1029" i="1"/>
  <c r="H1030" i="1"/>
  <c r="I1030" i="1"/>
  <c r="J1030" i="1"/>
  <c r="H1031" i="1"/>
  <c r="I1031" i="1"/>
  <c r="J1031" i="1"/>
  <c r="H1032" i="1"/>
  <c r="I1032" i="1"/>
  <c r="J1032" i="1"/>
  <c r="H1033" i="1"/>
  <c r="I1033" i="1"/>
  <c r="J1033" i="1"/>
  <c r="H1034" i="1"/>
  <c r="I1034" i="1"/>
  <c r="J1034" i="1"/>
  <c r="H1035" i="1"/>
  <c r="I1035" i="1"/>
  <c r="J1035" i="1"/>
  <c r="H1036" i="1"/>
  <c r="I1036" i="1"/>
  <c r="J1036" i="1"/>
  <c r="H1037" i="1"/>
  <c r="I1037" i="1"/>
  <c r="J1037" i="1"/>
  <c r="H1038" i="1"/>
  <c r="I1038" i="1"/>
  <c r="J1038" i="1"/>
  <c r="H1039" i="1"/>
  <c r="I1039" i="1"/>
  <c r="J1039" i="1"/>
  <c r="H1040" i="1"/>
  <c r="I1040" i="1"/>
  <c r="J1040" i="1"/>
  <c r="H1041" i="1"/>
  <c r="I1041" i="1"/>
  <c r="J1041" i="1"/>
  <c r="H1042" i="1"/>
  <c r="I1042" i="1"/>
  <c r="J1042" i="1"/>
  <c r="H1043" i="1"/>
  <c r="I1043" i="1"/>
  <c r="J1043" i="1"/>
  <c r="H1044" i="1"/>
  <c r="I1044" i="1"/>
  <c r="J1044" i="1"/>
  <c r="H1045" i="1"/>
  <c r="I1045" i="1"/>
  <c r="J1045" i="1"/>
  <c r="H1046" i="1"/>
  <c r="I1046" i="1"/>
  <c r="J1046" i="1"/>
  <c r="H1047" i="1"/>
  <c r="I1047" i="1"/>
  <c r="J1047" i="1"/>
  <c r="H1048" i="1"/>
  <c r="I1048" i="1"/>
  <c r="J1048" i="1"/>
  <c r="H1049" i="1"/>
  <c r="I1049" i="1"/>
  <c r="J1049" i="1"/>
  <c r="H1050" i="1"/>
  <c r="I1050" i="1"/>
  <c r="J1050" i="1"/>
  <c r="H1051" i="1"/>
  <c r="I1051" i="1"/>
  <c r="J1051" i="1"/>
  <c r="H1052" i="1"/>
  <c r="I1052" i="1"/>
  <c r="J1052" i="1"/>
  <c r="H1053" i="1"/>
  <c r="I1053" i="1"/>
  <c r="J1053" i="1"/>
  <c r="H1054" i="1"/>
  <c r="I1054" i="1"/>
  <c r="J1054" i="1"/>
  <c r="H1055" i="1"/>
  <c r="I1055" i="1"/>
  <c r="J1055" i="1"/>
  <c r="H1056" i="1"/>
  <c r="I1056" i="1"/>
  <c r="J1056" i="1"/>
  <c r="H1057" i="1"/>
  <c r="I1057" i="1"/>
  <c r="J1057" i="1"/>
  <c r="H1058" i="1"/>
  <c r="I1058" i="1"/>
  <c r="J1058" i="1"/>
  <c r="H1059" i="1"/>
  <c r="I1059" i="1"/>
  <c r="J1059" i="1"/>
  <c r="H1060" i="1"/>
  <c r="I1060" i="1"/>
  <c r="J1060" i="1"/>
  <c r="H1061" i="1"/>
  <c r="I1061" i="1"/>
  <c r="J1061" i="1"/>
  <c r="H1062" i="1"/>
  <c r="I1062" i="1"/>
  <c r="J1062" i="1"/>
  <c r="H1063" i="1"/>
  <c r="I1063" i="1"/>
  <c r="J1063" i="1"/>
  <c r="H1064" i="1"/>
  <c r="I1064" i="1"/>
  <c r="J1064" i="1"/>
  <c r="H1065" i="1"/>
  <c r="I1065" i="1"/>
  <c r="J1065" i="1"/>
  <c r="H1066" i="1"/>
  <c r="I1066" i="1"/>
  <c r="J1066" i="1"/>
  <c r="H1067" i="1"/>
  <c r="I1067" i="1"/>
  <c r="J1067" i="1"/>
  <c r="H1068" i="1"/>
  <c r="I1068" i="1"/>
  <c r="J1068" i="1"/>
  <c r="H1069" i="1"/>
  <c r="I1069" i="1"/>
  <c r="J1069" i="1"/>
  <c r="H1070" i="1"/>
  <c r="I1070" i="1"/>
  <c r="J1070" i="1"/>
  <c r="H1071" i="1"/>
  <c r="I1071" i="1"/>
  <c r="J1071" i="1"/>
  <c r="H1072" i="1"/>
  <c r="I1072" i="1"/>
  <c r="J1072" i="1"/>
  <c r="H1073" i="1"/>
  <c r="I1073" i="1"/>
  <c r="J1073" i="1"/>
  <c r="H1074" i="1"/>
  <c r="I1074" i="1"/>
  <c r="J1074" i="1"/>
  <c r="H1075" i="1"/>
  <c r="I1075" i="1"/>
  <c r="J1075" i="1"/>
  <c r="H1076" i="1"/>
  <c r="I1076" i="1"/>
  <c r="J1076" i="1"/>
  <c r="H1077" i="1"/>
  <c r="I1077" i="1"/>
  <c r="J1077" i="1"/>
  <c r="H1078" i="1"/>
  <c r="I1078" i="1"/>
  <c r="J1078" i="1"/>
  <c r="H1079" i="1"/>
  <c r="I1079" i="1"/>
  <c r="J1079" i="1"/>
  <c r="H1080" i="1"/>
  <c r="I1080" i="1"/>
  <c r="J1080" i="1"/>
  <c r="H1081" i="1"/>
  <c r="I1081" i="1"/>
  <c r="J1081" i="1"/>
  <c r="H1082" i="1"/>
  <c r="I1082" i="1"/>
  <c r="J1082" i="1"/>
  <c r="H1083" i="1"/>
  <c r="I1083" i="1"/>
  <c r="J1083" i="1"/>
  <c r="H1084" i="1"/>
  <c r="I1084" i="1"/>
  <c r="J1084" i="1"/>
  <c r="H1085" i="1"/>
  <c r="I1085" i="1"/>
  <c r="J1085" i="1"/>
  <c r="H1086" i="1"/>
  <c r="I1086" i="1"/>
  <c r="J1086" i="1"/>
  <c r="H1087" i="1"/>
  <c r="I1087" i="1"/>
  <c r="J1087" i="1"/>
  <c r="H1088" i="1"/>
  <c r="I1088" i="1"/>
  <c r="J1088" i="1"/>
  <c r="H1089" i="1"/>
  <c r="I1089" i="1"/>
  <c r="J1089" i="1"/>
  <c r="H1090" i="1"/>
  <c r="I1090" i="1"/>
  <c r="J1090" i="1"/>
  <c r="H1091" i="1"/>
  <c r="I1091" i="1"/>
  <c r="J1091" i="1"/>
  <c r="H1092" i="1"/>
  <c r="I1092" i="1"/>
  <c r="J1092" i="1"/>
  <c r="H1093" i="1"/>
  <c r="I1093" i="1"/>
  <c r="J1093" i="1"/>
  <c r="H1094" i="1"/>
  <c r="I1094" i="1"/>
  <c r="J1094" i="1"/>
  <c r="H1095" i="1"/>
  <c r="I1095" i="1"/>
  <c r="J1095" i="1"/>
  <c r="H1096" i="1"/>
  <c r="I1096" i="1"/>
  <c r="J1096" i="1"/>
  <c r="H1097" i="1"/>
  <c r="I1097" i="1"/>
  <c r="J1097" i="1"/>
  <c r="H1098" i="1"/>
  <c r="I1098" i="1"/>
  <c r="J1098" i="1"/>
  <c r="H1099" i="1"/>
  <c r="I1099" i="1"/>
  <c r="J1099" i="1"/>
  <c r="H1100" i="1"/>
  <c r="I1100" i="1"/>
  <c r="J1100" i="1"/>
  <c r="H1101" i="1"/>
  <c r="I1101" i="1"/>
  <c r="J1101" i="1"/>
  <c r="H1102" i="1"/>
  <c r="I1102" i="1"/>
  <c r="J1102" i="1"/>
  <c r="H1103" i="1"/>
  <c r="I1103" i="1"/>
  <c r="J1103" i="1"/>
  <c r="H1104" i="1"/>
  <c r="I1104" i="1"/>
  <c r="J1104" i="1"/>
  <c r="H1105" i="1"/>
  <c r="I1105" i="1"/>
  <c r="J1105" i="1"/>
  <c r="H1106" i="1"/>
  <c r="I1106" i="1"/>
  <c r="J1106" i="1"/>
  <c r="H1107" i="1"/>
  <c r="I1107" i="1"/>
  <c r="J1107" i="1"/>
  <c r="H1108" i="1"/>
  <c r="I1108" i="1"/>
  <c r="J1108" i="1"/>
  <c r="H1109" i="1"/>
  <c r="I1109" i="1"/>
  <c r="J1109" i="1"/>
  <c r="H1110" i="1"/>
  <c r="I1110" i="1"/>
  <c r="J1110" i="1"/>
  <c r="H1111" i="1"/>
  <c r="I1111" i="1"/>
  <c r="J1111" i="1"/>
  <c r="H1112" i="1"/>
  <c r="I1112" i="1"/>
  <c r="J1112" i="1"/>
  <c r="H1113" i="1"/>
  <c r="I1113" i="1"/>
  <c r="J1113" i="1"/>
  <c r="H1114" i="1"/>
  <c r="I1114" i="1"/>
  <c r="J1114" i="1"/>
  <c r="H1115" i="1"/>
  <c r="I1115" i="1"/>
  <c r="J1115" i="1"/>
  <c r="H1116" i="1"/>
  <c r="I1116" i="1"/>
  <c r="J1116" i="1"/>
  <c r="H1117" i="1"/>
  <c r="I1117" i="1"/>
  <c r="J1117" i="1"/>
  <c r="H1118" i="1"/>
  <c r="I1118" i="1"/>
  <c r="J1118" i="1"/>
  <c r="H1119" i="1"/>
  <c r="I1119" i="1"/>
  <c r="J1119" i="1"/>
  <c r="H1120" i="1"/>
  <c r="I1120" i="1"/>
  <c r="J1120" i="1"/>
  <c r="H1121" i="1"/>
  <c r="I1121" i="1"/>
  <c r="J1121" i="1"/>
  <c r="H1122" i="1"/>
  <c r="I1122" i="1"/>
  <c r="J1122" i="1"/>
  <c r="H1123" i="1"/>
  <c r="I1123" i="1"/>
  <c r="J1123" i="1"/>
  <c r="H1124" i="1"/>
  <c r="I1124" i="1"/>
  <c r="J1124" i="1"/>
  <c r="H1125" i="1"/>
  <c r="I1125" i="1"/>
  <c r="J1125" i="1"/>
  <c r="H1126" i="1"/>
  <c r="I1126" i="1"/>
  <c r="J1126" i="1"/>
  <c r="H1127" i="1"/>
  <c r="I1127" i="1"/>
  <c r="J1127" i="1"/>
  <c r="H1128" i="1"/>
  <c r="I1128" i="1"/>
  <c r="J1128" i="1"/>
  <c r="H1129" i="1"/>
  <c r="I1129" i="1"/>
  <c r="J1129" i="1"/>
  <c r="H1130" i="1"/>
  <c r="I1130" i="1"/>
  <c r="J1130" i="1"/>
  <c r="H1131" i="1"/>
  <c r="I1131" i="1"/>
  <c r="J1131" i="1"/>
  <c r="H1132" i="1"/>
  <c r="I1132" i="1"/>
  <c r="J1132" i="1"/>
  <c r="H1133" i="1"/>
  <c r="I1133" i="1"/>
  <c r="J1133" i="1"/>
  <c r="H1134" i="1"/>
  <c r="I1134" i="1"/>
  <c r="J1134" i="1"/>
  <c r="H1135" i="1"/>
  <c r="I1135" i="1"/>
  <c r="J1135" i="1"/>
  <c r="H1136" i="1"/>
  <c r="I1136" i="1"/>
  <c r="J1136" i="1"/>
  <c r="H1137" i="1"/>
  <c r="I1137" i="1"/>
  <c r="J1137" i="1"/>
  <c r="H1138" i="1"/>
  <c r="I1138" i="1"/>
  <c r="J1138" i="1"/>
  <c r="H1139" i="1"/>
  <c r="I1139" i="1"/>
  <c r="J1139" i="1"/>
  <c r="H1140" i="1"/>
  <c r="I1140" i="1"/>
  <c r="J1140" i="1"/>
  <c r="H1141" i="1"/>
  <c r="I1141" i="1"/>
  <c r="J1141" i="1"/>
  <c r="H1142" i="1"/>
  <c r="I1142" i="1"/>
  <c r="J1142" i="1"/>
  <c r="H1143" i="1"/>
  <c r="I1143" i="1"/>
  <c r="J1143" i="1"/>
  <c r="H1144" i="1"/>
  <c r="I1144" i="1"/>
  <c r="J1144" i="1"/>
  <c r="H1145" i="1"/>
  <c r="I1145" i="1"/>
  <c r="J1145" i="1"/>
  <c r="H1146" i="1"/>
  <c r="I1146" i="1"/>
  <c r="J1146" i="1"/>
  <c r="H1147" i="1"/>
  <c r="I1147" i="1"/>
  <c r="J1147" i="1"/>
  <c r="H1148" i="1"/>
  <c r="I1148" i="1"/>
  <c r="J1148" i="1"/>
  <c r="H1149" i="1"/>
  <c r="I1149" i="1"/>
  <c r="J1149" i="1"/>
  <c r="H1150" i="1"/>
  <c r="I1150" i="1"/>
  <c r="J1150" i="1"/>
  <c r="H1151" i="1"/>
  <c r="I1151" i="1"/>
  <c r="J1151" i="1"/>
  <c r="H1152" i="1"/>
  <c r="I1152" i="1"/>
  <c r="J1152" i="1"/>
  <c r="H1153" i="1"/>
  <c r="I1153" i="1"/>
  <c r="J1153" i="1"/>
  <c r="H1154" i="1"/>
  <c r="I1154" i="1"/>
  <c r="J1154" i="1"/>
  <c r="H1155" i="1"/>
  <c r="I1155" i="1"/>
  <c r="J1155" i="1"/>
  <c r="H1156" i="1"/>
  <c r="I1156" i="1"/>
  <c r="J1156" i="1"/>
  <c r="H1157" i="1"/>
  <c r="I1157" i="1"/>
  <c r="J1157" i="1"/>
  <c r="H1158" i="1"/>
  <c r="I1158" i="1"/>
  <c r="J1158" i="1"/>
  <c r="H1159" i="1"/>
  <c r="I1159" i="1"/>
  <c r="J1159" i="1"/>
  <c r="H1160" i="1"/>
  <c r="I1160" i="1"/>
  <c r="J1160" i="1"/>
  <c r="H1161" i="1"/>
  <c r="I1161" i="1"/>
  <c r="J1161" i="1"/>
  <c r="H1162" i="1"/>
  <c r="I1162" i="1"/>
  <c r="J1162" i="1"/>
  <c r="H1163" i="1"/>
  <c r="I1163" i="1"/>
  <c r="J1163" i="1"/>
  <c r="H1164" i="1"/>
  <c r="I1164" i="1"/>
  <c r="J1164" i="1"/>
  <c r="H1165" i="1"/>
  <c r="I1165" i="1"/>
  <c r="J1165" i="1"/>
  <c r="H1166" i="1"/>
  <c r="I1166" i="1"/>
  <c r="J1166" i="1"/>
  <c r="H1167" i="1"/>
  <c r="I1167" i="1"/>
  <c r="J1167" i="1"/>
  <c r="H1168" i="1"/>
  <c r="I1168" i="1"/>
  <c r="J1168" i="1"/>
  <c r="H1169" i="1"/>
  <c r="I1169" i="1"/>
  <c r="J1169" i="1"/>
  <c r="H1170" i="1"/>
  <c r="I1170" i="1"/>
  <c r="J1170" i="1"/>
  <c r="H1171" i="1"/>
  <c r="I1171" i="1"/>
  <c r="J1171" i="1"/>
  <c r="H1172" i="1"/>
  <c r="I1172" i="1"/>
  <c r="J1172" i="1"/>
  <c r="H1173" i="1"/>
  <c r="I1173" i="1"/>
  <c r="J1173" i="1"/>
  <c r="H1174" i="1"/>
  <c r="I1174" i="1"/>
  <c r="J1174" i="1"/>
  <c r="H1175" i="1"/>
  <c r="I1175" i="1"/>
  <c r="J1175" i="1"/>
  <c r="H1176" i="1"/>
  <c r="I1176" i="1"/>
  <c r="J1176" i="1"/>
  <c r="H1177" i="1"/>
  <c r="I1177" i="1"/>
  <c r="J1177" i="1"/>
  <c r="H1178" i="1"/>
  <c r="I1178" i="1"/>
  <c r="J1178" i="1"/>
  <c r="H1179" i="1"/>
  <c r="I1179" i="1"/>
  <c r="J1179" i="1"/>
  <c r="H1180" i="1"/>
  <c r="I1180" i="1"/>
  <c r="J1180" i="1"/>
  <c r="H1181" i="1"/>
  <c r="I1181" i="1"/>
  <c r="J1181" i="1"/>
  <c r="H1182" i="1"/>
  <c r="I1182" i="1"/>
  <c r="J1182" i="1"/>
  <c r="H1183" i="1"/>
  <c r="I1183" i="1"/>
  <c r="J1183" i="1"/>
  <c r="H1184" i="1"/>
  <c r="I1184" i="1"/>
  <c r="J1184" i="1"/>
  <c r="H1185" i="1"/>
  <c r="I1185" i="1"/>
  <c r="J1185" i="1"/>
  <c r="H1186" i="1"/>
  <c r="I1186" i="1"/>
  <c r="J1186" i="1"/>
  <c r="H1187" i="1"/>
  <c r="I1187" i="1"/>
  <c r="J1187" i="1"/>
  <c r="H1188" i="1"/>
  <c r="I1188" i="1"/>
  <c r="J1188" i="1"/>
  <c r="H1189" i="1"/>
  <c r="I1189" i="1"/>
  <c r="J1189" i="1"/>
  <c r="H1190" i="1"/>
  <c r="I1190" i="1"/>
  <c r="J1190" i="1"/>
  <c r="H1191" i="1"/>
  <c r="I1191" i="1"/>
  <c r="J1191" i="1"/>
  <c r="H1192" i="1"/>
  <c r="I1192" i="1"/>
  <c r="J1192" i="1"/>
  <c r="H1193" i="1"/>
  <c r="I1193" i="1"/>
  <c r="J1193" i="1"/>
  <c r="H1194" i="1"/>
  <c r="I1194" i="1"/>
  <c r="J1194" i="1"/>
  <c r="H1195" i="1"/>
  <c r="I1195" i="1"/>
  <c r="J1195" i="1"/>
  <c r="H1196" i="1"/>
  <c r="I1196" i="1"/>
  <c r="J1196" i="1"/>
  <c r="H1197" i="1"/>
  <c r="I1197" i="1"/>
  <c r="J1197" i="1"/>
  <c r="H1198" i="1"/>
  <c r="I1198" i="1"/>
  <c r="J1198" i="1"/>
  <c r="H1199" i="1"/>
  <c r="I1199" i="1"/>
  <c r="J1199" i="1"/>
  <c r="H1200" i="1"/>
  <c r="I1200" i="1"/>
  <c r="J1200" i="1"/>
  <c r="H1201" i="1"/>
  <c r="I1201" i="1"/>
  <c r="J1201" i="1"/>
  <c r="H1202" i="1"/>
  <c r="I1202" i="1"/>
  <c r="J1202" i="1"/>
  <c r="H1203" i="1"/>
  <c r="I1203" i="1"/>
  <c r="J1203" i="1"/>
  <c r="H1204" i="1"/>
  <c r="I1204" i="1"/>
  <c r="J1204" i="1"/>
  <c r="H1205" i="1"/>
  <c r="I1205" i="1"/>
  <c r="J1205" i="1"/>
  <c r="H1206" i="1"/>
  <c r="I1206" i="1"/>
  <c r="J1206" i="1"/>
  <c r="H1207" i="1"/>
  <c r="I1207" i="1"/>
  <c r="J1207" i="1"/>
  <c r="H1208" i="1"/>
  <c r="I1208" i="1"/>
  <c r="J1208" i="1"/>
  <c r="H1209" i="1"/>
  <c r="I1209" i="1"/>
  <c r="J1209" i="1"/>
  <c r="H1210" i="1"/>
  <c r="I1210" i="1"/>
  <c r="J1210" i="1"/>
  <c r="H1211" i="1"/>
  <c r="I1211" i="1"/>
  <c r="J1211" i="1"/>
  <c r="H1212" i="1"/>
  <c r="I1212" i="1"/>
  <c r="J1212" i="1"/>
  <c r="H1213" i="1"/>
  <c r="I1213" i="1"/>
  <c r="J1213" i="1"/>
  <c r="H1214" i="1"/>
  <c r="I1214" i="1"/>
  <c r="J1214" i="1"/>
  <c r="H1215" i="1"/>
  <c r="I1215" i="1"/>
  <c r="J1215" i="1"/>
  <c r="H1216" i="1"/>
  <c r="I1216" i="1"/>
  <c r="J1216" i="1"/>
  <c r="H1217" i="1"/>
  <c r="I1217" i="1"/>
  <c r="J1217" i="1"/>
  <c r="H1218" i="1"/>
  <c r="I1218" i="1"/>
  <c r="J1218" i="1"/>
  <c r="H1219" i="1"/>
  <c r="I1219" i="1"/>
  <c r="J1219" i="1"/>
  <c r="H1220" i="1"/>
  <c r="I1220" i="1"/>
  <c r="J1220" i="1"/>
  <c r="H1221" i="1"/>
  <c r="I1221" i="1"/>
  <c r="J1221" i="1"/>
  <c r="H1222" i="1"/>
  <c r="I1222" i="1"/>
  <c r="J1222" i="1"/>
  <c r="H1223" i="1"/>
  <c r="I1223" i="1"/>
  <c r="J1223" i="1"/>
  <c r="H1224" i="1"/>
  <c r="I1224" i="1"/>
  <c r="J1224" i="1"/>
  <c r="H1225" i="1"/>
  <c r="I1225" i="1"/>
  <c r="J1225" i="1"/>
  <c r="H1226" i="1"/>
  <c r="I1226" i="1"/>
  <c r="J1226" i="1"/>
  <c r="H1227" i="1"/>
  <c r="I1227" i="1"/>
  <c r="J1227" i="1"/>
  <c r="H1228" i="1"/>
  <c r="I1228" i="1"/>
  <c r="J1228" i="1"/>
  <c r="H1229" i="1"/>
  <c r="I1229" i="1"/>
  <c r="J1229" i="1"/>
  <c r="H1230" i="1"/>
  <c r="I1230" i="1"/>
  <c r="J1230" i="1"/>
  <c r="H1231" i="1"/>
  <c r="I1231" i="1"/>
  <c r="J1231" i="1"/>
  <c r="H1232" i="1"/>
  <c r="I1232" i="1"/>
  <c r="J1232" i="1"/>
  <c r="H1233" i="1"/>
  <c r="I1233" i="1"/>
  <c r="J1233" i="1"/>
  <c r="H1234" i="1"/>
  <c r="I1234" i="1"/>
  <c r="J1234" i="1"/>
  <c r="H1235" i="1"/>
  <c r="I1235" i="1"/>
  <c r="J1235" i="1"/>
  <c r="H1236" i="1"/>
  <c r="I1236" i="1"/>
  <c r="J1236" i="1"/>
  <c r="H1237" i="1"/>
  <c r="I1237" i="1"/>
  <c r="J1237" i="1"/>
  <c r="H1238" i="1"/>
  <c r="I1238" i="1"/>
  <c r="J1238" i="1"/>
  <c r="H1239" i="1"/>
  <c r="I1239" i="1"/>
  <c r="J1239" i="1"/>
  <c r="H1240" i="1"/>
  <c r="I1240" i="1"/>
  <c r="J1240" i="1"/>
  <c r="H1241" i="1"/>
  <c r="I1241" i="1"/>
  <c r="J1241" i="1"/>
  <c r="H1242" i="1"/>
  <c r="I1242" i="1"/>
  <c r="J1242" i="1"/>
  <c r="H1243" i="1"/>
  <c r="I1243" i="1"/>
  <c r="J1243" i="1"/>
  <c r="H1244" i="1"/>
  <c r="I1244" i="1"/>
  <c r="J1244" i="1"/>
  <c r="H1245" i="1"/>
  <c r="I1245" i="1"/>
  <c r="J1245" i="1"/>
  <c r="H1246" i="1"/>
  <c r="I1246" i="1"/>
  <c r="J1246" i="1"/>
  <c r="H1247" i="1"/>
  <c r="I1247" i="1"/>
  <c r="J1247" i="1"/>
  <c r="H1248" i="1"/>
  <c r="I1248" i="1"/>
  <c r="J1248" i="1"/>
  <c r="H1249" i="1"/>
  <c r="I1249" i="1"/>
  <c r="J1249" i="1"/>
  <c r="H1250" i="1"/>
  <c r="I1250" i="1"/>
  <c r="J1250" i="1"/>
  <c r="H1251" i="1"/>
  <c r="I1251" i="1"/>
  <c r="J1251" i="1"/>
  <c r="H1252" i="1"/>
  <c r="I1252" i="1"/>
  <c r="J1252" i="1"/>
  <c r="H1253" i="1"/>
  <c r="I1253" i="1"/>
  <c r="J1253" i="1"/>
  <c r="H1254" i="1"/>
  <c r="I1254" i="1"/>
  <c r="J1254" i="1"/>
  <c r="H1255" i="1"/>
  <c r="I1255" i="1"/>
  <c r="J1255" i="1"/>
  <c r="H1256" i="1"/>
  <c r="I1256" i="1"/>
  <c r="J1256" i="1"/>
  <c r="H1257" i="1"/>
  <c r="I1257" i="1"/>
  <c r="J1257" i="1"/>
  <c r="H1258" i="1"/>
  <c r="I1258" i="1"/>
  <c r="J1258" i="1"/>
  <c r="H1259" i="1"/>
  <c r="I1259" i="1"/>
  <c r="J1259" i="1"/>
  <c r="H1260" i="1"/>
  <c r="I1260" i="1"/>
  <c r="J1260" i="1"/>
  <c r="H1261" i="1"/>
  <c r="I1261" i="1"/>
  <c r="J1261" i="1"/>
  <c r="H1262" i="1"/>
  <c r="I1262" i="1"/>
  <c r="J1262" i="1"/>
  <c r="H1263" i="1"/>
  <c r="I1263" i="1"/>
  <c r="J1263" i="1"/>
  <c r="H1264" i="1"/>
  <c r="I1264" i="1"/>
  <c r="J1264" i="1"/>
  <c r="H1265" i="1"/>
  <c r="I1265" i="1"/>
  <c r="J1265" i="1"/>
  <c r="H1266" i="1"/>
  <c r="I1266" i="1"/>
  <c r="J1266" i="1"/>
  <c r="H1267" i="1"/>
  <c r="I1267" i="1"/>
  <c r="J1267" i="1"/>
  <c r="H1268" i="1"/>
  <c r="I1268" i="1"/>
  <c r="J1268" i="1"/>
  <c r="H1269" i="1"/>
  <c r="I1269" i="1"/>
  <c r="J1269" i="1"/>
  <c r="H1270" i="1"/>
  <c r="I1270" i="1"/>
  <c r="J1270" i="1"/>
  <c r="H1271" i="1"/>
  <c r="I1271" i="1"/>
  <c r="J1271" i="1"/>
  <c r="H1272" i="1"/>
  <c r="I1272" i="1"/>
  <c r="J1272" i="1"/>
  <c r="H1273" i="1"/>
  <c r="I1273" i="1"/>
  <c r="J1273" i="1"/>
  <c r="H1274" i="1"/>
  <c r="I1274" i="1"/>
  <c r="J1274" i="1"/>
  <c r="H1275" i="1"/>
  <c r="I1275" i="1"/>
  <c r="J1275" i="1"/>
  <c r="H1276" i="1"/>
  <c r="I1276" i="1"/>
  <c r="J1276" i="1"/>
  <c r="H1277" i="1"/>
  <c r="I1277" i="1"/>
  <c r="J1277" i="1"/>
  <c r="H1278" i="1"/>
  <c r="I1278" i="1"/>
  <c r="J1278" i="1"/>
  <c r="H1279" i="1"/>
  <c r="I1279" i="1"/>
  <c r="J1279" i="1"/>
  <c r="H1280" i="1"/>
  <c r="I1280" i="1"/>
  <c r="J1280" i="1"/>
  <c r="H1281" i="1"/>
  <c r="I1281" i="1"/>
  <c r="J1281" i="1"/>
  <c r="H1282" i="1"/>
  <c r="I1282" i="1"/>
  <c r="J1282" i="1"/>
  <c r="H1283" i="1"/>
  <c r="I1283" i="1"/>
  <c r="J1283" i="1"/>
  <c r="H1284" i="1"/>
  <c r="I1284" i="1"/>
  <c r="J1284" i="1"/>
  <c r="H1285" i="1"/>
  <c r="I1285" i="1"/>
  <c r="J1285" i="1"/>
  <c r="H1286" i="1"/>
  <c r="I1286" i="1"/>
  <c r="J1286" i="1"/>
  <c r="H1287" i="1"/>
  <c r="I1287" i="1"/>
  <c r="J1287" i="1"/>
  <c r="H1288" i="1"/>
  <c r="I1288" i="1"/>
  <c r="J1288" i="1"/>
  <c r="H1289" i="1"/>
  <c r="I1289" i="1"/>
  <c r="J1289" i="1"/>
  <c r="H1290" i="1"/>
  <c r="I1290" i="1"/>
  <c r="J1290" i="1"/>
  <c r="H1291" i="1"/>
  <c r="I1291" i="1"/>
  <c r="J1291" i="1"/>
  <c r="H1292" i="1"/>
  <c r="I1292" i="1"/>
  <c r="J1292" i="1"/>
  <c r="H1293" i="1"/>
  <c r="I1293" i="1"/>
  <c r="J1293" i="1"/>
  <c r="H1294" i="1"/>
  <c r="I1294" i="1"/>
  <c r="J1294" i="1"/>
  <c r="H1295" i="1"/>
  <c r="I1295" i="1"/>
  <c r="J1295" i="1"/>
  <c r="H1296" i="1"/>
  <c r="I1296" i="1"/>
  <c r="J1296" i="1"/>
  <c r="H1297" i="1"/>
  <c r="I1297" i="1"/>
  <c r="J1297" i="1"/>
  <c r="H1298" i="1"/>
  <c r="I1298" i="1"/>
  <c r="J1298" i="1"/>
  <c r="H1299" i="1"/>
  <c r="I1299" i="1"/>
  <c r="J1299" i="1"/>
  <c r="H1300" i="1"/>
  <c r="I1300" i="1"/>
  <c r="J1300" i="1"/>
  <c r="H1301" i="1"/>
  <c r="I1301" i="1"/>
  <c r="J1301" i="1"/>
  <c r="H1302" i="1"/>
  <c r="I1302" i="1"/>
  <c r="J1302" i="1"/>
  <c r="H1303" i="1"/>
  <c r="I1303" i="1"/>
  <c r="J1303" i="1"/>
  <c r="H1304" i="1"/>
  <c r="I1304" i="1"/>
  <c r="J1304" i="1"/>
  <c r="H1305" i="1"/>
  <c r="I1305" i="1"/>
  <c r="J1305" i="1"/>
  <c r="H1306" i="1"/>
  <c r="I1306" i="1"/>
  <c r="J1306" i="1"/>
  <c r="H1307" i="1"/>
  <c r="I1307" i="1"/>
  <c r="J1307" i="1"/>
  <c r="H1308" i="1"/>
  <c r="I1308" i="1"/>
  <c r="J1308" i="1"/>
  <c r="H1309" i="1"/>
  <c r="I1309" i="1"/>
  <c r="J1309" i="1"/>
  <c r="H1310" i="1"/>
  <c r="I1310" i="1"/>
  <c r="J1310" i="1"/>
  <c r="H1311" i="1"/>
  <c r="I1311" i="1"/>
  <c r="J1311" i="1"/>
  <c r="H1312" i="1"/>
  <c r="I1312" i="1"/>
  <c r="J1312" i="1"/>
  <c r="H1313" i="1"/>
  <c r="I1313" i="1"/>
  <c r="J1313" i="1"/>
  <c r="H1314" i="1"/>
  <c r="I1314" i="1"/>
  <c r="J1314" i="1"/>
  <c r="H1315" i="1"/>
  <c r="I1315" i="1"/>
  <c r="J1315" i="1"/>
  <c r="H1316" i="1"/>
  <c r="I1316" i="1"/>
  <c r="J1316" i="1"/>
  <c r="H1317" i="1"/>
  <c r="I1317" i="1"/>
  <c r="J1317" i="1"/>
  <c r="H1318" i="1"/>
  <c r="I1318" i="1"/>
  <c r="J1318" i="1"/>
  <c r="H1319" i="1"/>
  <c r="I1319" i="1"/>
  <c r="J1319" i="1"/>
  <c r="H1320" i="1"/>
  <c r="I1320" i="1"/>
  <c r="J1320" i="1"/>
  <c r="H1321" i="1"/>
  <c r="I1321" i="1"/>
  <c r="J1321" i="1"/>
  <c r="H1322" i="1"/>
  <c r="I1322" i="1"/>
  <c r="J1322" i="1"/>
  <c r="H1323" i="1"/>
  <c r="I1323" i="1"/>
  <c r="J1323" i="1"/>
  <c r="H1324" i="1"/>
  <c r="I1324" i="1"/>
  <c r="J1324" i="1"/>
  <c r="H1325" i="1"/>
  <c r="I1325" i="1"/>
  <c r="J1325" i="1"/>
  <c r="H1326" i="1"/>
  <c r="I1326" i="1"/>
  <c r="J1326" i="1"/>
  <c r="H1327" i="1"/>
  <c r="I1327" i="1"/>
  <c r="J1327" i="1"/>
  <c r="H1328" i="1"/>
  <c r="I1328" i="1"/>
  <c r="J1328" i="1"/>
  <c r="H1329" i="1"/>
  <c r="I1329" i="1"/>
  <c r="J1329" i="1"/>
  <c r="H1330" i="1"/>
  <c r="I1330" i="1"/>
  <c r="J1330" i="1"/>
  <c r="H1331" i="1"/>
  <c r="I1331" i="1"/>
  <c r="J1331" i="1"/>
  <c r="H1332" i="1"/>
  <c r="I1332" i="1"/>
  <c r="J1332" i="1"/>
  <c r="H1333" i="1"/>
  <c r="I1333" i="1"/>
  <c r="J1333" i="1"/>
  <c r="H1334" i="1"/>
  <c r="I1334" i="1"/>
  <c r="J1334" i="1"/>
  <c r="H1335" i="1"/>
  <c r="I1335" i="1"/>
  <c r="J1335" i="1"/>
  <c r="H1336" i="1"/>
  <c r="I1336" i="1"/>
  <c r="J1336" i="1"/>
  <c r="H1337" i="1"/>
  <c r="I1337" i="1"/>
  <c r="J1337" i="1"/>
  <c r="H1338" i="1"/>
  <c r="I1338" i="1"/>
  <c r="J1338" i="1"/>
  <c r="H1339" i="1"/>
  <c r="I1339" i="1"/>
  <c r="J1339" i="1"/>
  <c r="H1340" i="1"/>
  <c r="I1340" i="1"/>
  <c r="J1340" i="1"/>
  <c r="H1341" i="1"/>
  <c r="I1341" i="1"/>
  <c r="J1341" i="1"/>
  <c r="H1342" i="1"/>
  <c r="I1342" i="1"/>
  <c r="J1342" i="1"/>
  <c r="H1343" i="1"/>
  <c r="I1343" i="1"/>
  <c r="J1343" i="1"/>
  <c r="H1344" i="1"/>
  <c r="I1344" i="1"/>
  <c r="J1344" i="1"/>
  <c r="H1345" i="1"/>
  <c r="I1345" i="1"/>
  <c r="J1345" i="1"/>
  <c r="H1346" i="1"/>
  <c r="I1346" i="1"/>
  <c r="J1346" i="1"/>
  <c r="H1347" i="1"/>
  <c r="I1347" i="1"/>
  <c r="J1347" i="1"/>
  <c r="H1348" i="1"/>
  <c r="I1348" i="1"/>
  <c r="J1348" i="1"/>
  <c r="H1349" i="1"/>
  <c r="I1349" i="1"/>
  <c r="J1349" i="1"/>
  <c r="H1350" i="1"/>
  <c r="I1350" i="1"/>
  <c r="J1350" i="1"/>
  <c r="H1351" i="1"/>
  <c r="I1351" i="1"/>
  <c r="J1351" i="1"/>
  <c r="H1352" i="1"/>
  <c r="I1352" i="1"/>
  <c r="J1352" i="1"/>
  <c r="H1353" i="1"/>
  <c r="I1353" i="1"/>
  <c r="J1353" i="1"/>
  <c r="H1354" i="1"/>
  <c r="I1354" i="1"/>
  <c r="J1354" i="1"/>
  <c r="H1355" i="1"/>
  <c r="I1355" i="1"/>
  <c r="J1355" i="1"/>
  <c r="H1356" i="1"/>
  <c r="I1356" i="1"/>
  <c r="J1356" i="1"/>
  <c r="H1357" i="1"/>
  <c r="I1357" i="1"/>
  <c r="J1357" i="1"/>
  <c r="H1358" i="1"/>
  <c r="I1358" i="1"/>
  <c r="J1358" i="1"/>
  <c r="H1359" i="1"/>
  <c r="I1359" i="1"/>
  <c r="J1359" i="1"/>
  <c r="H1360" i="1"/>
  <c r="I1360" i="1"/>
  <c r="J1360" i="1"/>
  <c r="H1361" i="1"/>
  <c r="I1361" i="1"/>
  <c r="J1361" i="1"/>
  <c r="H1362" i="1"/>
  <c r="I1362" i="1"/>
  <c r="J1362" i="1"/>
  <c r="H1363" i="1"/>
  <c r="I1363" i="1"/>
  <c r="J1363" i="1"/>
  <c r="H1364" i="1"/>
  <c r="I1364" i="1"/>
  <c r="J1364" i="1"/>
  <c r="H1365" i="1"/>
  <c r="I1365" i="1"/>
  <c r="J1365" i="1"/>
  <c r="H1366" i="1"/>
  <c r="I1366" i="1"/>
  <c r="J1366" i="1"/>
  <c r="H1367" i="1"/>
  <c r="I1367" i="1"/>
  <c r="J1367" i="1"/>
  <c r="H1368" i="1"/>
  <c r="I1368" i="1"/>
  <c r="J1368" i="1"/>
  <c r="H1369" i="1"/>
  <c r="I1369" i="1"/>
  <c r="J1369" i="1"/>
  <c r="H1370" i="1"/>
  <c r="I1370" i="1"/>
  <c r="J1370" i="1"/>
  <c r="H1371" i="1"/>
  <c r="I1371" i="1"/>
  <c r="J1371" i="1"/>
  <c r="H1372" i="1"/>
  <c r="I1372" i="1"/>
  <c r="J1372" i="1"/>
  <c r="H1373" i="1"/>
  <c r="I1373" i="1"/>
  <c r="J1373" i="1"/>
  <c r="H1374" i="1"/>
  <c r="I1374" i="1"/>
  <c r="J1374" i="1"/>
  <c r="H1375" i="1"/>
  <c r="I1375" i="1"/>
  <c r="J1375" i="1"/>
  <c r="H1376" i="1"/>
  <c r="I1376" i="1"/>
  <c r="J1376" i="1"/>
  <c r="H1377" i="1"/>
  <c r="I1377" i="1"/>
  <c r="J1377" i="1"/>
  <c r="H1378" i="1"/>
  <c r="I1378" i="1"/>
  <c r="J1378" i="1"/>
  <c r="H1379" i="1"/>
  <c r="I1379" i="1"/>
  <c r="J1379" i="1"/>
  <c r="H1380" i="1"/>
  <c r="I1380" i="1"/>
  <c r="J1380" i="1"/>
  <c r="H1381" i="1"/>
  <c r="I1381" i="1"/>
  <c r="J1381" i="1"/>
  <c r="H1382" i="1"/>
  <c r="I1382" i="1"/>
  <c r="J1382" i="1"/>
  <c r="H1383" i="1"/>
  <c r="I1383" i="1"/>
  <c r="J1383" i="1"/>
  <c r="H1384" i="1"/>
  <c r="I1384" i="1"/>
  <c r="J1384" i="1"/>
  <c r="H1385" i="1"/>
  <c r="I1385" i="1"/>
  <c r="J1385" i="1"/>
  <c r="H1386" i="1"/>
  <c r="I1386" i="1"/>
  <c r="J1386" i="1"/>
  <c r="H1387" i="1"/>
  <c r="I1387" i="1"/>
  <c r="J1387" i="1"/>
  <c r="H1388" i="1"/>
  <c r="I1388" i="1"/>
  <c r="J1388" i="1"/>
  <c r="H1389" i="1"/>
  <c r="I1389" i="1"/>
  <c r="J1389" i="1"/>
  <c r="H1390" i="1"/>
  <c r="I1390" i="1"/>
  <c r="J1390" i="1"/>
  <c r="H1391" i="1"/>
  <c r="I1391" i="1"/>
  <c r="J1391" i="1"/>
  <c r="H1392" i="1"/>
  <c r="I1392" i="1"/>
  <c r="J1392" i="1"/>
  <c r="H1393" i="1"/>
  <c r="I1393" i="1"/>
  <c r="J1393" i="1"/>
  <c r="H1394" i="1"/>
  <c r="I1394" i="1"/>
  <c r="J1394" i="1"/>
  <c r="H1395" i="1"/>
  <c r="I1395" i="1"/>
  <c r="J1395" i="1"/>
  <c r="H1396" i="1"/>
  <c r="I1396" i="1"/>
  <c r="J1396" i="1"/>
  <c r="H1397" i="1"/>
  <c r="I1397" i="1"/>
  <c r="J1397" i="1"/>
  <c r="H1398" i="1"/>
  <c r="I1398" i="1"/>
  <c r="J1398" i="1"/>
  <c r="H1399" i="1"/>
  <c r="I1399" i="1"/>
  <c r="J1399" i="1"/>
  <c r="H1400" i="1"/>
  <c r="I1400" i="1"/>
  <c r="J1400" i="1"/>
  <c r="H1401" i="1"/>
  <c r="I1401" i="1"/>
  <c r="J1401" i="1"/>
  <c r="H1402" i="1"/>
  <c r="I1402" i="1"/>
  <c r="J1402" i="1"/>
  <c r="H1403" i="1"/>
  <c r="I1403" i="1"/>
  <c r="J1403" i="1"/>
  <c r="H1404" i="1"/>
  <c r="I1404" i="1"/>
  <c r="J1404" i="1"/>
  <c r="H1405" i="1"/>
  <c r="I1405" i="1"/>
  <c r="J1405" i="1"/>
  <c r="H1406" i="1"/>
  <c r="I1406" i="1"/>
  <c r="J1406" i="1"/>
  <c r="H1407" i="1"/>
  <c r="I1407" i="1"/>
  <c r="J1407" i="1"/>
  <c r="H1408" i="1"/>
  <c r="I1408" i="1"/>
  <c r="J1408" i="1"/>
  <c r="H1409" i="1"/>
  <c r="I1409" i="1"/>
  <c r="J1409" i="1"/>
  <c r="H1410" i="1"/>
  <c r="I1410" i="1"/>
  <c r="J1410" i="1"/>
  <c r="H1411" i="1"/>
  <c r="I1411" i="1"/>
  <c r="J1411" i="1"/>
  <c r="H1412" i="1"/>
  <c r="I1412" i="1"/>
  <c r="J1412" i="1"/>
  <c r="H1413" i="1"/>
  <c r="I1413" i="1"/>
  <c r="J1413" i="1"/>
  <c r="H1414" i="1"/>
  <c r="I1414" i="1"/>
  <c r="J1414" i="1"/>
  <c r="H1415" i="1"/>
  <c r="I1415" i="1"/>
  <c r="J1415" i="1"/>
  <c r="H1416" i="1"/>
  <c r="I1416" i="1"/>
  <c r="J1416" i="1"/>
  <c r="H1417" i="1"/>
  <c r="I1417" i="1"/>
  <c r="J1417" i="1"/>
  <c r="H1418" i="1"/>
  <c r="I1418" i="1"/>
  <c r="J1418" i="1"/>
  <c r="H1419" i="1"/>
  <c r="I1419" i="1"/>
  <c r="J1419" i="1"/>
  <c r="H1420" i="1"/>
  <c r="I1420" i="1"/>
  <c r="J1420" i="1"/>
  <c r="H1421" i="1"/>
  <c r="I1421" i="1"/>
  <c r="J1421" i="1"/>
  <c r="H1422" i="1"/>
  <c r="I1422" i="1"/>
  <c r="J1422" i="1"/>
  <c r="H1423" i="1"/>
  <c r="I1423" i="1"/>
  <c r="J1423" i="1"/>
  <c r="H1424" i="1"/>
  <c r="I1424" i="1"/>
  <c r="J1424" i="1"/>
  <c r="H1425" i="1"/>
  <c r="I1425" i="1"/>
  <c r="J1425" i="1"/>
  <c r="H1426" i="1"/>
  <c r="I1426" i="1"/>
  <c r="J1426" i="1"/>
  <c r="H1427" i="1"/>
  <c r="I1427" i="1"/>
  <c r="J1427" i="1"/>
  <c r="H1428" i="1"/>
  <c r="I1428" i="1"/>
  <c r="J1428" i="1"/>
  <c r="H1429" i="1"/>
  <c r="I1429" i="1"/>
  <c r="J1429" i="1"/>
  <c r="H1430" i="1"/>
  <c r="I1430" i="1"/>
  <c r="J1430" i="1"/>
  <c r="H1431" i="1"/>
  <c r="I1431" i="1"/>
  <c r="J1431" i="1"/>
  <c r="H1432" i="1"/>
  <c r="I1432" i="1"/>
  <c r="J1432" i="1"/>
  <c r="H1433" i="1"/>
  <c r="I1433" i="1"/>
  <c r="J1433" i="1"/>
  <c r="H1434" i="1"/>
  <c r="I1434" i="1"/>
  <c r="J1434" i="1"/>
  <c r="H1435" i="1"/>
  <c r="I1435" i="1"/>
  <c r="J1435" i="1"/>
  <c r="H1436" i="1"/>
  <c r="I1436" i="1"/>
  <c r="J1436" i="1"/>
  <c r="H1437" i="1"/>
  <c r="I1437" i="1"/>
  <c r="J1437" i="1"/>
  <c r="H1438" i="1"/>
  <c r="I1438" i="1"/>
  <c r="J1438" i="1"/>
  <c r="H1439" i="1"/>
  <c r="I1439" i="1"/>
  <c r="J1439" i="1"/>
  <c r="H1440" i="1"/>
  <c r="I1440" i="1"/>
  <c r="J1440" i="1"/>
  <c r="H1441" i="1"/>
  <c r="I1441" i="1"/>
  <c r="J1441" i="1"/>
  <c r="H1442" i="1"/>
  <c r="I1442" i="1"/>
  <c r="J1442" i="1"/>
  <c r="H1443" i="1"/>
  <c r="I1443" i="1"/>
  <c r="J1443" i="1"/>
  <c r="H1444" i="1"/>
  <c r="I1444" i="1"/>
  <c r="J1444" i="1"/>
  <c r="H1445" i="1"/>
  <c r="I1445" i="1"/>
  <c r="J1445" i="1"/>
  <c r="H1446" i="1"/>
  <c r="I1446" i="1"/>
  <c r="J1446" i="1"/>
  <c r="H1447" i="1"/>
  <c r="I1447" i="1"/>
  <c r="J1447" i="1"/>
  <c r="H1448" i="1"/>
  <c r="I1448" i="1"/>
  <c r="J1448" i="1"/>
  <c r="H1449" i="1"/>
  <c r="I1449" i="1"/>
  <c r="J1449" i="1"/>
  <c r="H1450" i="1"/>
  <c r="I1450" i="1"/>
  <c r="J1450" i="1"/>
  <c r="H1451" i="1"/>
  <c r="I1451" i="1"/>
  <c r="J1451" i="1"/>
  <c r="H1452" i="1"/>
  <c r="I1452" i="1"/>
  <c r="J1452" i="1"/>
  <c r="H1453" i="1"/>
  <c r="I1453" i="1"/>
  <c r="J1453" i="1"/>
  <c r="H1454" i="1"/>
  <c r="I1454" i="1"/>
  <c r="J1454" i="1"/>
  <c r="H1455" i="1"/>
  <c r="I1455" i="1"/>
  <c r="J1455" i="1"/>
  <c r="H1456" i="1"/>
  <c r="I1456" i="1"/>
  <c r="J1456" i="1"/>
  <c r="H1457" i="1"/>
  <c r="I1457" i="1"/>
  <c r="J1457" i="1"/>
  <c r="H1458" i="1"/>
  <c r="I1458" i="1"/>
  <c r="J1458" i="1"/>
  <c r="H1459" i="1"/>
  <c r="I1459" i="1"/>
  <c r="J1459" i="1"/>
  <c r="H1460" i="1"/>
  <c r="I1460" i="1"/>
  <c r="J1460" i="1"/>
  <c r="H1461" i="1"/>
  <c r="I1461" i="1"/>
  <c r="J1461" i="1"/>
  <c r="H1462" i="1"/>
  <c r="I1462" i="1"/>
  <c r="J1462" i="1"/>
  <c r="H1463" i="1"/>
  <c r="I1463" i="1"/>
  <c r="J1463" i="1"/>
  <c r="H1464" i="1"/>
  <c r="I1464" i="1"/>
  <c r="J1464" i="1"/>
  <c r="H1465" i="1"/>
  <c r="I1465" i="1"/>
  <c r="J1465" i="1"/>
  <c r="H1466" i="1"/>
  <c r="I1466" i="1"/>
  <c r="J1466" i="1"/>
  <c r="H1467" i="1"/>
  <c r="I1467" i="1"/>
  <c r="J1467" i="1"/>
  <c r="H1468" i="1"/>
  <c r="I1468" i="1"/>
  <c r="J1468" i="1"/>
  <c r="H1469" i="1"/>
  <c r="I1469" i="1"/>
  <c r="J1469" i="1"/>
  <c r="H1470" i="1"/>
  <c r="I1470" i="1"/>
  <c r="J1470" i="1"/>
  <c r="H1471" i="1"/>
  <c r="I1471" i="1"/>
  <c r="J1471" i="1"/>
  <c r="H1472" i="1"/>
  <c r="I1472" i="1"/>
  <c r="J1472" i="1"/>
  <c r="H1473" i="1"/>
  <c r="I1473" i="1"/>
  <c r="J1473" i="1"/>
  <c r="H1474" i="1"/>
  <c r="I1474" i="1"/>
  <c r="J1474" i="1"/>
  <c r="H1475" i="1"/>
  <c r="I1475" i="1"/>
  <c r="J1475" i="1"/>
  <c r="H1476" i="1"/>
  <c r="I1476" i="1"/>
  <c r="J1476" i="1"/>
  <c r="H1477" i="1"/>
  <c r="I1477" i="1"/>
  <c r="J1477" i="1"/>
  <c r="H1478" i="1"/>
  <c r="I1478" i="1"/>
  <c r="J1478" i="1"/>
  <c r="H1479" i="1"/>
  <c r="I1479" i="1"/>
  <c r="J1479" i="1"/>
  <c r="H1480" i="1"/>
  <c r="I1480" i="1"/>
  <c r="J1480" i="1"/>
  <c r="H1481" i="1"/>
  <c r="I1481" i="1"/>
  <c r="J1481" i="1"/>
  <c r="H1482" i="1"/>
  <c r="I1482" i="1"/>
  <c r="J1482" i="1"/>
  <c r="H1483" i="1"/>
  <c r="I1483" i="1"/>
  <c r="J1483" i="1"/>
  <c r="H1484" i="1"/>
  <c r="I1484" i="1"/>
  <c r="J1484" i="1"/>
  <c r="H1485" i="1"/>
  <c r="I1485" i="1"/>
  <c r="J1485" i="1"/>
  <c r="H1486" i="1"/>
  <c r="I1486" i="1"/>
  <c r="J1486" i="1"/>
  <c r="H1487" i="1"/>
  <c r="I1487" i="1"/>
  <c r="J1487" i="1"/>
  <c r="H1488" i="1"/>
  <c r="I1488" i="1"/>
  <c r="J1488" i="1"/>
  <c r="H1489" i="1"/>
  <c r="I1489" i="1"/>
  <c r="J1489" i="1"/>
  <c r="H1490" i="1"/>
  <c r="I1490" i="1"/>
  <c r="J1490" i="1"/>
  <c r="H1491" i="1"/>
  <c r="I1491" i="1"/>
  <c r="J1491" i="1"/>
  <c r="H1492" i="1"/>
  <c r="I1492" i="1"/>
  <c r="J1492" i="1"/>
  <c r="H1493" i="1"/>
  <c r="I1493" i="1"/>
  <c r="J1493" i="1"/>
  <c r="H1494" i="1"/>
  <c r="I1494" i="1"/>
  <c r="J1494" i="1"/>
  <c r="H1495" i="1"/>
  <c r="I1495" i="1"/>
  <c r="J1495" i="1"/>
  <c r="H1496" i="1"/>
  <c r="I1496" i="1"/>
  <c r="J1496" i="1"/>
  <c r="H1497" i="1"/>
  <c r="I1497" i="1"/>
  <c r="J1497" i="1"/>
  <c r="H1498" i="1"/>
  <c r="I1498" i="1"/>
  <c r="J1498" i="1"/>
  <c r="H1499" i="1"/>
  <c r="I1499" i="1"/>
  <c r="J1499" i="1"/>
  <c r="H1500" i="1"/>
  <c r="I1500" i="1"/>
  <c r="J1500" i="1"/>
  <c r="H1501" i="1"/>
  <c r="I1501" i="1"/>
  <c r="J1501" i="1"/>
  <c r="H1502" i="1"/>
  <c r="I1502" i="1"/>
  <c r="J1502" i="1"/>
  <c r="H1503" i="1"/>
  <c r="I1503" i="1"/>
  <c r="J1503" i="1"/>
  <c r="H1504" i="1"/>
  <c r="I1504" i="1"/>
  <c r="J1504" i="1"/>
  <c r="H1505" i="1"/>
  <c r="I1505" i="1"/>
  <c r="J1505" i="1"/>
  <c r="H1506" i="1"/>
  <c r="I1506" i="1"/>
  <c r="J1506" i="1"/>
  <c r="H1507" i="1"/>
  <c r="I1507" i="1"/>
  <c r="J1507" i="1"/>
  <c r="H1508" i="1"/>
  <c r="I1508" i="1"/>
  <c r="J1508" i="1"/>
  <c r="H1509" i="1"/>
  <c r="I1509" i="1"/>
  <c r="J1509" i="1"/>
  <c r="H1510" i="1"/>
  <c r="I1510" i="1"/>
  <c r="J1510" i="1"/>
  <c r="H1511" i="1"/>
  <c r="I1511" i="1"/>
  <c r="J1511" i="1"/>
  <c r="H1512" i="1"/>
  <c r="I1512" i="1"/>
  <c r="J1512" i="1"/>
  <c r="H1513" i="1"/>
  <c r="I1513" i="1"/>
  <c r="J1513" i="1"/>
  <c r="H1514" i="1"/>
  <c r="I1514" i="1"/>
  <c r="J1514" i="1"/>
  <c r="H1515" i="1"/>
  <c r="I1515" i="1"/>
  <c r="J1515" i="1"/>
  <c r="H1516" i="1"/>
  <c r="I1516" i="1"/>
  <c r="J1516" i="1"/>
  <c r="H1517" i="1"/>
  <c r="I1517" i="1"/>
  <c r="J1517" i="1"/>
  <c r="H1518" i="1"/>
  <c r="I1518" i="1"/>
  <c r="J1518" i="1"/>
  <c r="H1519" i="1"/>
  <c r="I1519" i="1"/>
  <c r="J1519" i="1"/>
  <c r="H1520" i="1"/>
  <c r="I1520" i="1"/>
  <c r="J1520" i="1"/>
  <c r="H1521" i="1"/>
  <c r="I1521" i="1"/>
  <c r="J1521" i="1"/>
  <c r="H1522" i="1"/>
  <c r="I1522" i="1"/>
  <c r="J1522" i="1"/>
  <c r="H1523" i="1"/>
  <c r="I1523" i="1"/>
  <c r="J1523" i="1"/>
  <c r="H1524" i="1"/>
  <c r="I1524" i="1"/>
  <c r="J1524" i="1"/>
  <c r="H1525" i="1"/>
  <c r="I1525" i="1"/>
  <c r="J1525" i="1"/>
  <c r="H1526" i="1"/>
  <c r="I1526" i="1"/>
  <c r="J1526" i="1"/>
  <c r="H1527" i="1"/>
  <c r="I1527" i="1"/>
  <c r="J1527" i="1"/>
  <c r="H1528" i="1"/>
  <c r="I1528" i="1"/>
  <c r="J1528" i="1"/>
  <c r="H1529" i="1"/>
  <c r="I1529" i="1"/>
  <c r="J1529" i="1"/>
  <c r="H1530" i="1"/>
  <c r="I1530" i="1"/>
  <c r="J1530" i="1"/>
  <c r="H1531" i="1"/>
  <c r="I1531" i="1"/>
  <c r="J1531" i="1"/>
  <c r="H1532" i="1"/>
  <c r="I1532" i="1"/>
  <c r="J1532" i="1"/>
  <c r="H1533" i="1"/>
  <c r="I1533" i="1"/>
  <c r="J1533" i="1"/>
  <c r="H1534" i="1"/>
  <c r="I1534" i="1"/>
  <c r="J1534" i="1"/>
  <c r="H1535" i="1"/>
  <c r="I1535" i="1"/>
  <c r="J1535" i="1"/>
  <c r="H1536" i="1"/>
  <c r="I1536" i="1"/>
  <c r="J1536" i="1"/>
  <c r="H1537" i="1"/>
  <c r="I1537" i="1"/>
  <c r="J1537" i="1"/>
  <c r="H1538" i="1"/>
  <c r="I1538" i="1"/>
  <c r="J1538" i="1"/>
  <c r="H1539" i="1"/>
  <c r="I1539" i="1"/>
  <c r="J1539" i="1"/>
  <c r="H1540" i="1"/>
  <c r="I1540" i="1"/>
  <c r="J1540" i="1"/>
  <c r="H1541" i="1"/>
  <c r="I1541" i="1"/>
  <c r="J1541" i="1"/>
  <c r="H1542" i="1"/>
  <c r="I1542" i="1"/>
  <c r="J1542" i="1"/>
  <c r="H1543" i="1"/>
  <c r="I1543" i="1"/>
  <c r="J1543" i="1"/>
  <c r="H1544" i="1"/>
  <c r="I1544" i="1"/>
  <c r="J1544" i="1"/>
  <c r="H1545" i="1"/>
  <c r="I1545" i="1"/>
  <c r="J1545" i="1"/>
  <c r="H1546" i="1"/>
  <c r="I1546" i="1"/>
  <c r="J1546" i="1"/>
  <c r="H1547" i="1"/>
  <c r="I1547" i="1"/>
  <c r="J1547" i="1"/>
  <c r="H1548" i="1"/>
  <c r="I1548" i="1"/>
  <c r="J1548" i="1"/>
  <c r="H1549" i="1"/>
  <c r="I1549" i="1"/>
  <c r="J1549" i="1"/>
  <c r="H1550" i="1"/>
  <c r="I1550" i="1"/>
  <c r="J1550" i="1"/>
  <c r="H1551" i="1"/>
  <c r="I1551" i="1"/>
  <c r="J1551" i="1"/>
  <c r="H1552" i="1"/>
  <c r="I1552" i="1"/>
  <c r="J1552" i="1"/>
  <c r="H1553" i="1"/>
  <c r="I1553" i="1"/>
  <c r="J1553" i="1"/>
  <c r="H1554" i="1"/>
  <c r="I1554" i="1"/>
  <c r="J1554" i="1"/>
  <c r="H1555" i="1"/>
  <c r="I1555" i="1"/>
  <c r="J1555" i="1"/>
  <c r="H1556" i="1"/>
  <c r="I1556" i="1"/>
  <c r="J1556" i="1"/>
  <c r="H1557" i="1"/>
  <c r="I1557" i="1"/>
  <c r="J1557" i="1"/>
  <c r="H1558" i="1"/>
  <c r="I1558" i="1"/>
  <c r="J1558" i="1"/>
  <c r="H1559" i="1"/>
  <c r="I1559" i="1"/>
  <c r="J1559" i="1"/>
  <c r="H1560" i="1"/>
  <c r="I1560" i="1"/>
  <c r="J1560" i="1"/>
  <c r="H1561" i="1"/>
  <c r="I1561" i="1"/>
  <c r="J1561" i="1"/>
  <c r="H1562" i="1"/>
  <c r="I1562" i="1"/>
  <c r="J1562" i="1"/>
  <c r="H1563" i="1"/>
  <c r="I1563" i="1"/>
  <c r="J1563" i="1"/>
  <c r="H1564" i="1"/>
  <c r="I1564" i="1"/>
  <c r="J1564" i="1"/>
  <c r="H1565" i="1"/>
  <c r="I1565" i="1"/>
  <c r="J1565" i="1"/>
  <c r="H1566" i="1"/>
  <c r="I1566" i="1"/>
  <c r="J1566" i="1"/>
  <c r="H1567" i="1"/>
  <c r="I1567" i="1"/>
  <c r="J1567" i="1"/>
  <c r="H1568" i="1"/>
  <c r="I1568" i="1"/>
  <c r="J1568" i="1"/>
  <c r="H1569" i="1"/>
  <c r="I1569" i="1"/>
  <c r="J1569" i="1"/>
  <c r="H1570" i="1"/>
  <c r="I1570" i="1"/>
  <c r="J1570" i="1"/>
  <c r="H1571" i="1"/>
  <c r="I1571" i="1"/>
  <c r="J1571" i="1"/>
  <c r="H1572" i="1"/>
  <c r="I1572" i="1"/>
  <c r="J1572" i="1"/>
  <c r="H1573" i="1"/>
  <c r="I1573" i="1"/>
  <c r="J1573" i="1"/>
  <c r="H1574" i="1"/>
  <c r="I1574" i="1"/>
  <c r="J1574" i="1"/>
  <c r="H1575" i="1"/>
  <c r="I1575" i="1"/>
  <c r="J1575" i="1"/>
  <c r="H1576" i="1"/>
  <c r="I1576" i="1"/>
  <c r="J1576" i="1"/>
  <c r="H1577" i="1"/>
  <c r="I1577" i="1"/>
  <c r="J1577" i="1"/>
  <c r="H1578" i="1"/>
  <c r="I1578" i="1"/>
  <c r="J1578" i="1"/>
  <c r="H1579" i="1"/>
  <c r="I1579" i="1"/>
  <c r="J1579" i="1"/>
  <c r="H1580" i="1"/>
  <c r="I1580" i="1"/>
  <c r="J1580" i="1"/>
  <c r="H1581" i="1"/>
  <c r="I1581" i="1"/>
  <c r="J1581" i="1"/>
  <c r="H1582" i="1"/>
  <c r="I1582" i="1"/>
  <c r="J1582" i="1"/>
  <c r="H1583" i="1"/>
  <c r="I1583" i="1"/>
  <c r="J1583" i="1"/>
  <c r="H1584" i="1"/>
  <c r="I1584" i="1"/>
  <c r="J1584" i="1"/>
  <c r="H1585" i="1"/>
  <c r="I1585" i="1"/>
  <c r="J1585" i="1"/>
  <c r="H1586" i="1"/>
  <c r="I1586" i="1"/>
  <c r="J1586" i="1"/>
  <c r="H1587" i="1"/>
  <c r="I1587" i="1"/>
  <c r="J1587" i="1"/>
  <c r="H1588" i="1"/>
  <c r="I1588" i="1"/>
  <c r="J1588" i="1"/>
  <c r="H1589" i="1"/>
  <c r="I1589" i="1"/>
  <c r="J1589" i="1"/>
  <c r="H1590" i="1"/>
  <c r="I1590" i="1"/>
  <c r="J1590" i="1"/>
  <c r="H1591" i="1"/>
  <c r="I1591" i="1"/>
  <c r="J1591" i="1"/>
  <c r="H1592" i="1"/>
  <c r="I1592" i="1"/>
  <c r="J1592" i="1"/>
  <c r="H1593" i="1"/>
  <c r="I1593" i="1"/>
  <c r="J1593" i="1"/>
  <c r="H1594" i="1"/>
  <c r="I1594" i="1"/>
  <c r="J1594" i="1"/>
  <c r="H1595" i="1"/>
  <c r="I1595" i="1"/>
  <c r="J1595" i="1"/>
  <c r="H1596" i="1"/>
  <c r="I1596" i="1"/>
  <c r="J1596" i="1"/>
  <c r="H1597" i="1"/>
  <c r="I1597" i="1"/>
  <c r="J1597" i="1"/>
  <c r="H1598" i="1"/>
  <c r="I1598" i="1"/>
  <c r="J1598" i="1"/>
  <c r="H1599" i="1"/>
  <c r="I1599" i="1"/>
  <c r="J1599" i="1"/>
  <c r="H1600" i="1"/>
  <c r="I1600" i="1"/>
  <c r="J1600" i="1"/>
  <c r="H1601" i="1"/>
  <c r="I1601" i="1"/>
  <c r="J1601" i="1"/>
  <c r="H1602" i="1"/>
  <c r="I1602" i="1"/>
  <c r="J1602" i="1"/>
  <c r="H1603" i="1"/>
  <c r="I1603" i="1"/>
  <c r="J1603" i="1"/>
  <c r="H1604" i="1"/>
  <c r="I1604" i="1"/>
  <c r="J1604" i="1"/>
  <c r="H1605" i="1"/>
  <c r="I1605" i="1"/>
  <c r="J1605" i="1"/>
  <c r="H1606" i="1"/>
  <c r="I1606" i="1"/>
  <c r="J1606" i="1"/>
  <c r="H1607" i="1"/>
  <c r="I1607" i="1"/>
  <c r="J1607" i="1"/>
  <c r="H1608" i="1"/>
  <c r="I1608" i="1"/>
  <c r="J1608" i="1"/>
  <c r="H1609" i="1"/>
  <c r="I1609" i="1"/>
  <c r="J1609" i="1"/>
  <c r="H1610" i="1"/>
  <c r="I1610" i="1"/>
  <c r="J1610" i="1"/>
  <c r="H1611" i="1"/>
  <c r="I1611" i="1"/>
  <c r="J1611" i="1"/>
  <c r="H1612" i="1"/>
  <c r="I1612" i="1"/>
  <c r="J1612" i="1"/>
  <c r="H1613" i="1"/>
  <c r="I1613" i="1"/>
  <c r="J1613" i="1"/>
  <c r="H1614" i="1"/>
  <c r="I1614" i="1"/>
  <c r="J1614" i="1"/>
  <c r="H1615" i="1"/>
  <c r="I1615" i="1"/>
  <c r="J1615" i="1"/>
  <c r="H1616" i="1"/>
  <c r="I1616" i="1"/>
  <c r="J1616" i="1"/>
  <c r="H1617" i="1"/>
  <c r="I1617" i="1"/>
  <c r="J1617" i="1"/>
  <c r="H1618" i="1"/>
  <c r="I1618" i="1"/>
  <c r="J1618" i="1"/>
  <c r="H1619" i="1"/>
  <c r="I1619" i="1"/>
  <c r="J1619" i="1"/>
  <c r="H1620" i="1"/>
  <c r="I1620" i="1"/>
  <c r="J1620" i="1"/>
  <c r="H1621" i="1"/>
  <c r="I1621" i="1"/>
  <c r="J1621" i="1"/>
  <c r="H1622" i="1"/>
  <c r="I1622" i="1"/>
  <c r="J1622" i="1"/>
  <c r="H1623" i="1"/>
  <c r="I1623" i="1"/>
  <c r="J1623" i="1"/>
  <c r="H1624" i="1"/>
  <c r="I1624" i="1"/>
  <c r="J1624" i="1"/>
  <c r="H1625" i="1"/>
  <c r="I1625" i="1"/>
  <c r="J1625" i="1"/>
  <c r="H1626" i="1"/>
  <c r="I1626" i="1"/>
  <c r="J1626" i="1"/>
  <c r="H1627" i="1"/>
  <c r="I1627" i="1"/>
  <c r="J1627" i="1"/>
  <c r="H1628" i="1"/>
  <c r="I1628" i="1"/>
  <c r="J1628" i="1"/>
  <c r="H1629" i="1"/>
  <c r="I1629" i="1"/>
  <c r="J1629" i="1"/>
  <c r="H1630" i="1"/>
  <c r="I1630" i="1"/>
  <c r="J1630" i="1"/>
  <c r="H1631" i="1"/>
  <c r="I1631" i="1"/>
  <c r="J1631" i="1"/>
  <c r="H1632" i="1"/>
  <c r="I1632" i="1"/>
  <c r="J1632" i="1"/>
  <c r="H1633" i="1"/>
  <c r="I1633" i="1"/>
  <c r="J1633" i="1"/>
  <c r="H1634" i="1"/>
  <c r="I1634" i="1"/>
  <c r="J1634" i="1"/>
  <c r="H1635" i="1"/>
  <c r="I1635" i="1"/>
  <c r="J1635" i="1"/>
  <c r="H1636" i="1"/>
  <c r="I1636" i="1"/>
  <c r="J1636" i="1"/>
  <c r="H1637" i="1"/>
  <c r="I1637" i="1"/>
  <c r="J1637" i="1"/>
  <c r="H1638" i="1"/>
  <c r="I1638" i="1"/>
  <c r="J1638" i="1"/>
  <c r="H1639" i="1"/>
  <c r="I1639" i="1"/>
  <c r="J1639" i="1"/>
  <c r="H1640" i="1"/>
  <c r="I1640" i="1"/>
  <c r="J1640" i="1"/>
  <c r="H1641" i="1"/>
  <c r="I1641" i="1"/>
  <c r="J1641" i="1"/>
  <c r="H1642" i="1"/>
  <c r="I1642" i="1"/>
  <c r="J1642" i="1"/>
  <c r="H1643" i="1"/>
  <c r="I1643" i="1"/>
  <c r="J1643" i="1"/>
  <c r="H1644" i="1"/>
  <c r="I1644" i="1"/>
  <c r="J1644" i="1"/>
  <c r="H1645" i="1"/>
  <c r="I1645" i="1"/>
  <c r="J1645" i="1"/>
  <c r="H1646" i="1"/>
  <c r="I1646" i="1"/>
  <c r="J1646" i="1"/>
  <c r="H1647" i="1"/>
  <c r="I1647" i="1"/>
  <c r="J1647" i="1"/>
  <c r="H1648" i="1"/>
  <c r="I1648" i="1"/>
  <c r="J1648" i="1"/>
  <c r="H1649" i="1"/>
  <c r="I1649" i="1"/>
  <c r="J1649" i="1"/>
  <c r="H1650" i="1"/>
  <c r="I1650" i="1"/>
  <c r="J1650" i="1"/>
  <c r="H1651" i="1"/>
  <c r="I1651" i="1"/>
  <c r="J1651" i="1"/>
  <c r="H1652" i="1"/>
  <c r="I1652" i="1"/>
  <c r="J1652" i="1"/>
  <c r="H1653" i="1"/>
  <c r="I1653" i="1"/>
  <c r="J1653" i="1"/>
  <c r="H1654" i="1"/>
  <c r="I1654" i="1"/>
  <c r="J1654" i="1"/>
  <c r="H1655" i="1"/>
  <c r="I1655" i="1"/>
  <c r="J1655" i="1"/>
  <c r="H1656" i="1"/>
  <c r="I1656" i="1"/>
  <c r="J1656" i="1"/>
  <c r="H1657" i="1"/>
  <c r="I1657" i="1"/>
  <c r="J1657" i="1"/>
  <c r="H1658" i="1"/>
  <c r="I1658" i="1"/>
  <c r="J1658" i="1"/>
  <c r="H1659" i="1"/>
  <c r="I1659" i="1"/>
  <c r="J1659" i="1"/>
  <c r="H1660" i="1"/>
  <c r="I1660" i="1"/>
  <c r="J1660" i="1"/>
  <c r="H1661" i="1"/>
  <c r="I1661" i="1"/>
  <c r="J1661" i="1"/>
  <c r="H1662" i="1"/>
  <c r="I1662" i="1"/>
  <c r="J1662" i="1"/>
  <c r="H1663" i="1"/>
  <c r="I1663" i="1"/>
  <c r="J1663" i="1"/>
  <c r="H1664" i="1"/>
  <c r="I1664" i="1"/>
  <c r="J1664" i="1"/>
  <c r="H1665" i="1"/>
  <c r="I1665" i="1"/>
  <c r="J1665" i="1"/>
  <c r="H1666" i="1"/>
  <c r="I1666" i="1"/>
  <c r="J1666" i="1"/>
  <c r="H1667" i="1"/>
  <c r="I1667" i="1"/>
  <c r="J1667" i="1"/>
  <c r="H1668" i="1"/>
  <c r="I1668" i="1"/>
  <c r="J1668" i="1"/>
  <c r="H1669" i="1"/>
  <c r="I1669" i="1"/>
  <c r="J1669" i="1"/>
  <c r="H1670" i="1"/>
  <c r="I1670" i="1"/>
  <c r="J1670" i="1"/>
  <c r="H1671" i="1"/>
  <c r="I1671" i="1"/>
  <c r="J1671" i="1"/>
  <c r="H1672" i="1"/>
  <c r="I1672" i="1"/>
  <c r="J1672" i="1"/>
  <c r="H1673" i="1"/>
  <c r="I1673" i="1"/>
  <c r="J1673" i="1"/>
  <c r="H1674" i="1"/>
  <c r="I1674" i="1"/>
  <c r="J1674" i="1"/>
  <c r="H1675" i="1"/>
  <c r="I1675" i="1"/>
  <c r="J1675" i="1"/>
  <c r="H1676" i="1"/>
  <c r="I1676" i="1"/>
  <c r="J1676" i="1"/>
  <c r="H1677" i="1"/>
  <c r="I1677" i="1"/>
  <c r="J1677" i="1"/>
  <c r="H1678" i="1"/>
  <c r="I1678" i="1"/>
  <c r="J1678" i="1"/>
  <c r="H1679" i="1"/>
  <c r="I1679" i="1"/>
  <c r="J1679" i="1"/>
  <c r="H1680" i="1"/>
  <c r="I1680" i="1"/>
  <c r="J1680" i="1"/>
  <c r="H1681" i="1"/>
  <c r="I1681" i="1"/>
  <c r="J1681" i="1"/>
  <c r="H1682" i="1"/>
  <c r="I1682" i="1"/>
  <c r="J1682" i="1"/>
  <c r="H1683" i="1"/>
  <c r="I1683" i="1"/>
  <c r="J1683" i="1"/>
  <c r="H1684" i="1"/>
  <c r="I1684" i="1"/>
  <c r="J1684" i="1"/>
  <c r="H1685" i="1"/>
  <c r="I1685" i="1"/>
  <c r="J1685" i="1"/>
  <c r="H1686" i="1"/>
  <c r="I1686" i="1"/>
  <c r="J1686" i="1"/>
  <c r="H1687" i="1"/>
  <c r="I1687" i="1"/>
  <c r="J1687" i="1"/>
  <c r="H1688" i="1"/>
  <c r="I1688" i="1"/>
  <c r="J1688" i="1"/>
  <c r="H1689" i="1"/>
  <c r="I1689" i="1"/>
  <c r="J1689" i="1"/>
  <c r="H1690" i="1"/>
  <c r="I1690" i="1"/>
  <c r="J1690" i="1"/>
  <c r="H1691" i="1"/>
  <c r="I1691" i="1"/>
  <c r="J1691" i="1"/>
  <c r="H1692" i="1"/>
  <c r="I1692" i="1"/>
  <c r="J1692" i="1"/>
  <c r="H1693" i="1"/>
  <c r="I1693" i="1"/>
  <c r="J1693" i="1"/>
  <c r="H1694" i="1"/>
  <c r="I1694" i="1"/>
  <c r="J1694" i="1"/>
  <c r="H1695" i="1"/>
  <c r="I1695" i="1"/>
  <c r="J1695" i="1"/>
  <c r="H1696" i="1"/>
  <c r="I1696" i="1"/>
  <c r="J1696" i="1"/>
  <c r="H1697" i="1"/>
  <c r="I1697" i="1"/>
  <c r="J1697" i="1"/>
  <c r="H1698" i="1"/>
  <c r="I1698" i="1"/>
  <c r="J1698" i="1"/>
  <c r="H1699" i="1"/>
  <c r="I1699" i="1"/>
  <c r="J1699" i="1"/>
  <c r="H1700" i="1"/>
  <c r="I1700" i="1"/>
  <c r="J1700" i="1"/>
  <c r="H1701" i="1"/>
  <c r="I1701" i="1"/>
  <c r="J1701" i="1"/>
  <c r="H1702" i="1"/>
  <c r="I1702" i="1"/>
  <c r="J1702" i="1"/>
  <c r="H1703" i="1"/>
  <c r="I1703" i="1"/>
  <c r="J1703" i="1"/>
  <c r="H1704" i="1"/>
  <c r="I1704" i="1"/>
  <c r="J1704" i="1"/>
  <c r="H1705" i="1"/>
  <c r="I1705" i="1"/>
  <c r="J1705" i="1"/>
  <c r="H1706" i="1"/>
  <c r="I1706" i="1"/>
  <c r="J1706" i="1"/>
  <c r="H1707" i="1"/>
  <c r="I1707" i="1"/>
  <c r="J1707" i="1"/>
  <c r="H1708" i="1"/>
  <c r="I1708" i="1"/>
  <c r="J1708" i="1"/>
  <c r="H1709" i="1"/>
  <c r="I1709" i="1"/>
  <c r="J1709" i="1"/>
  <c r="H1710" i="1"/>
  <c r="I1710" i="1"/>
  <c r="J1710" i="1"/>
  <c r="H1711" i="1"/>
  <c r="I1711" i="1"/>
  <c r="J1711" i="1"/>
  <c r="H1712" i="1"/>
  <c r="I1712" i="1"/>
  <c r="J1712" i="1"/>
  <c r="H1713" i="1"/>
  <c r="I1713" i="1"/>
  <c r="J1713" i="1"/>
  <c r="H1714" i="1"/>
  <c r="I1714" i="1"/>
  <c r="J1714" i="1"/>
  <c r="H1715" i="1"/>
  <c r="I1715" i="1"/>
  <c r="J1715" i="1"/>
  <c r="H1716" i="1"/>
  <c r="I1716" i="1"/>
  <c r="J1716" i="1"/>
  <c r="H1717" i="1"/>
  <c r="I1717" i="1"/>
  <c r="J1717" i="1"/>
  <c r="H1718" i="1"/>
  <c r="I1718" i="1"/>
  <c r="J1718" i="1"/>
  <c r="H1719" i="1"/>
  <c r="I1719" i="1"/>
  <c r="J1719" i="1"/>
  <c r="H1720" i="1"/>
  <c r="I1720" i="1"/>
  <c r="J1720" i="1"/>
  <c r="H1721" i="1"/>
  <c r="I1721" i="1"/>
  <c r="J1721" i="1"/>
  <c r="H1722" i="1"/>
  <c r="I1722" i="1"/>
  <c r="J1722" i="1"/>
  <c r="H1723" i="1"/>
  <c r="I1723" i="1"/>
  <c r="J1723" i="1"/>
  <c r="H1724" i="1"/>
  <c r="I1724" i="1"/>
  <c r="J1724" i="1"/>
  <c r="H1725" i="1"/>
  <c r="I1725" i="1"/>
  <c r="J1725" i="1"/>
  <c r="H1726" i="1"/>
  <c r="I1726" i="1"/>
  <c r="J1726" i="1"/>
  <c r="H1727" i="1"/>
  <c r="I1727" i="1"/>
  <c r="J1727" i="1"/>
  <c r="H1728" i="1"/>
  <c r="I1728" i="1"/>
  <c r="J1728" i="1"/>
  <c r="H1729" i="1"/>
  <c r="I1729" i="1"/>
  <c r="J1729" i="1"/>
  <c r="H1730" i="1"/>
  <c r="I1730" i="1"/>
  <c r="J1730" i="1"/>
  <c r="H1731" i="1"/>
  <c r="I1731" i="1"/>
  <c r="J1731" i="1"/>
  <c r="H1732" i="1"/>
  <c r="I1732" i="1"/>
  <c r="J1732" i="1"/>
  <c r="H1733" i="1"/>
  <c r="I1733" i="1"/>
  <c r="J1733" i="1"/>
  <c r="H1734" i="1"/>
  <c r="I1734" i="1"/>
  <c r="J1734" i="1"/>
  <c r="H1735" i="1"/>
  <c r="I1735" i="1"/>
  <c r="J1735" i="1"/>
  <c r="H1736" i="1"/>
  <c r="I1736" i="1"/>
  <c r="J1736" i="1"/>
  <c r="H1737" i="1"/>
  <c r="I1737" i="1"/>
  <c r="J1737" i="1"/>
  <c r="H1738" i="1"/>
  <c r="I1738" i="1"/>
  <c r="J1738" i="1"/>
  <c r="H1739" i="1"/>
  <c r="I1739" i="1"/>
  <c r="J1739" i="1"/>
  <c r="H1740" i="1"/>
  <c r="I1740" i="1"/>
  <c r="J1740" i="1"/>
  <c r="H1741" i="1"/>
  <c r="I1741" i="1"/>
  <c r="J1741" i="1"/>
  <c r="H1742" i="1"/>
  <c r="I1742" i="1"/>
  <c r="J1742" i="1"/>
  <c r="H1743" i="1"/>
  <c r="I1743" i="1"/>
  <c r="J1743" i="1"/>
  <c r="H1744" i="1"/>
  <c r="I1744" i="1"/>
  <c r="J1744" i="1"/>
  <c r="H1745" i="1"/>
  <c r="I1745" i="1"/>
  <c r="J1745" i="1"/>
  <c r="H1746" i="1"/>
  <c r="I1746" i="1"/>
  <c r="J1746" i="1"/>
  <c r="H1747" i="1"/>
  <c r="I1747" i="1"/>
  <c r="J1747" i="1"/>
  <c r="H1748" i="1"/>
  <c r="I1748" i="1"/>
  <c r="J1748" i="1"/>
  <c r="H1749" i="1"/>
  <c r="I1749" i="1"/>
  <c r="J1749" i="1"/>
  <c r="H1750" i="1"/>
  <c r="I1750" i="1"/>
  <c r="J1750" i="1"/>
  <c r="H1751" i="1"/>
  <c r="I1751" i="1"/>
  <c r="J1751" i="1"/>
  <c r="H1752" i="1"/>
  <c r="I1752" i="1"/>
  <c r="J1752" i="1"/>
  <c r="H1753" i="1"/>
  <c r="I1753" i="1"/>
  <c r="J1753" i="1"/>
  <c r="H1754" i="1"/>
  <c r="I1754" i="1"/>
  <c r="J1754" i="1"/>
  <c r="H1755" i="1"/>
  <c r="I1755" i="1"/>
  <c r="J1755" i="1"/>
  <c r="H1756" i="1"/>
  <c r="I1756" i="1"/>
  <c r="J1756" i="1"/>
  <c r="H1757" i="1"/>
  <c r="I1757" i="1"/>
  <c r="J1757" i="1"/>
  <c r="H1758" i="1"/>
  <c r="I1758" i="1"/>
  <c r="J1758" i="1"/>
  <c r="H1759" i="1"/>
  <c r="I1759" i="1"/>
  <c r="J1759" i="1"/>
  <c r="H1760" i="1"/>
  <c r="I1760" i="1"/>
  <c r="J1760" i="1"/>
  <c r="H1761" i="1"/>
  <c r="I1761" i="1"/>
  <c r="J1761" i="1"/>
  <c r="H1762" i="1"/>
  <c r="I1762" i="1"/>
  <c r="J1762" i="1"/>
  <c r="H1763" i="1"/>
  <c r="I1763" i="1"/>
  <c r="J1763" i="1"/>
  <c r="H1764" i="1"/>
  <c r="I1764" i="1"/>
  <c r="J1764" i="1"/>
  <c r="H1765" i="1"/>
  <c r="I1765" i="1"/>
  <c r="J1765" i="1"/>
  <c r="H1766" i="1"/>
  <c r="I1766" i="1"/>
  <c r="J1766" i="1"/>
  <c r="H1767" i="1"/>
  <c r="I1767" i="1"/>
  <c r="J1767" i="1"/>
  <c r="H1768" i="1"/>
  <c r="I1768" i="1"/>
  <c r="J1768" i="1"/>
  <c r="H1769" i="1"/>
  <c r="I1769" i="1"/>
  <c r="J1769" i="1"/>
  <c r="H1770" i="1"/>
  <c r="I1770" i="1"/>
  <c r="J1770" i="1"/>
  <c r="H1771" i="1"/>
  <c r="I1771" i="1"/>
  <c r="J1771" i="1"/>
  <c r="H1772" i="1"/>
  <c r="I1772" i="1"/>
  <c r="J1772" i="1"/>
  <c r="H1773" i="1"/>
  <c r="I1773" i="1"/>
  <c r="J1773" i="1"/>
  <c r="H1774" i="1"/>
  <c r="I1774" i="1"/>
  <c r="J1774" i="1"/>
  <c r="H1775" i="1"/>
  <c r="I1775" i="1"/>
  <c r="J1775" i="1"/>
  <c r="H1776" i="1"/>
  <c r="I1776" i="1"/>
  <c r="J1776" i="1"/>
  <c r="H1777" i="1"/>
  <c r="I1777" i="1"/>
  <c r="J1777" i="1"/>
  <c r="H1778" i="1"/>
  <c r="I1778" i="1"/>
  <c r="J1778" i="1"/>
  <c r="H1779" i="1"/>
  <c r="I1779" i="1"/>
  <c r="J1779" i="1"/>
  <c r="H1780" i="1"/>
  <c r="I1780" i="1"/>
  <c r="J1780" i="1"/>
  <c r="H1781" i="1"/>
  <c r="I1781" i="1"/>
  <c r="J1781" i="1"/>
  <c r="H1782" i="1"/>
  <c r="I1782" i="1"/>
  <c r="J1782" i="1"/>
  <c r="H1783" i="1"/>
  <c r="I1783" i="1"/>
  <c r="J1783" i="1"/>
  <c r="H1784" i="1"/>
  <c r="I1784" i="1"/>
  <c r="J1784" i="1"/>
  <c r="H1785" i="1"/>
  <c r="I1785" i="1"/>
  <c r="J1785" i="1"/>
  <c r="H1786" i="1"/>
  <c r="I1786" i="1"/>
  <c r="J1786" i="1"/>
  <c r="H1787" i="1"/>
  <c r="I1787" i="1"/>
  <c r="J1787" i="1"/>
  <c r="H1788" i="1"/>
  <c r="I1788" i="1"/>
  <c r="J1788" i="1"/>
  <c r="H1789" i="1"/>
  <c r="I1789" i="1"/>
  <c r="J1789" i="1"/>
  <c r="H1790" i="1"/>
  <c r="I1790" i="1"/>
  <c r="J1790" i="1"/>
  <c r="H1791" i="1"/>
  <c r="I1791" i="1"/>
  <c r="J1791" i="1"/>
  <c r="H1792" i="1"/>
  <c r="I1792" i="1"/>
  <c r="J1792" i="1"/>
  <c r="H1793" i="1"/>
  <c r="I1793" i="1"/>
  <c r="J1793" i="1"/>
  <c r="H1794" i="1"/>
  <c r="I1794" i="1"/>
  <c r="J1794" i="1"/>
  <c r="H1795" i="1"/>
  <c r="I1795" i="1"/>
  <c r="J1795" i="1"/>
  <c r="H1796" i="1"/>
  <c r="I1796" i="1"/>
  <c r="J1796" i="1"/>
  <c r="H1797" i="1"/>
  <c r="I1797" i="1"/>
  <c r="J1797" i="1"/>
  <c r="H1798" i="1"/>
  <c r="I1798" i="1"/>
  <c r="J1798" i="1"/>
  <c r="H1799" i="1"/>
  <c r="I1799" i="1"/>
  <c r="J1799" i="1"/>
  <c r="H1800" i="1"/>
  <c r="I1800" i="1"/>
  <c r="J1800" i="1"/>
  <c r="H1801" i="1"/>
  <c r="I1801" i="1"/>
  <c r="J1801" i="1"/>
  <c r="H1802" i="1"/>
  <c r="I1802" i="1"/>
  <c r="J1802" i="1"/>
  <c r="H1803" i="1"/>
  <c r="I1803" i="1"/>
  <c r="J1803" i="1"/>
  <c r="H1804" i="1"/>
  <c r="I1804" i="1"/>
  <c r="J1804" i="1"/>
  <c r="H1805" i="1"/>
  <c r="I1805" i="1"/>
  <c r="J1805" i="1"/>
  <c r="H1806" i="1"/>
  <c r="I1806" i="1"/>
  <c r="J1806" i="1"/>
  <c r="H1807" i="1"/>
  <c r="I1807" i="1"/>
  <c r="J1807" i="1"/>
  <c r="H1808" i="1"/>
  <c r="I1808" i="1"/>
  <c r="J1808" i="1"/>
  <c r="H1809" i="1"/>
  <c r="I1809" i="1"/>
  <c r="J1809" i="1"/>
  <c r="H1810" i="1"/>
  <c r="I1810" i="1"/>
  <c r="J1810" i="1"/>
  <c r="H1811" i="1"/>
  <c r="I1811" i="1"/>
  <c r="J1811" i="1"/>
  <c r="H1812" i="1"/>
  <c r="I1812" i="1"/>
  <c r="J1812" i="1"/>
  <c r="H1813" i="1"/>
  <c r="I1813" i="1"/>
  <c r="J1813" i="1"/>
  <c r="H1814" i="1"/>
  <c r="I1814" i="1"/>
  <c r="J1814" i="1"/>
  <c r="H1815" i="1"/>
  <c r="I1815" i="1"/>
  <c r="J1815" i="1"/>
  <c r="H1816" i="1"/>
  <c r="I1816" i="1"/>
  <c r="J1816" i="1"/>
  <c r="H1817" i="1"/>
  <c r="I1817" i="1"/>
  <c r="J1817" i="1"/>
  <c r="H1818" i="1"/>
  <c r="I1818" i="1"/>
  <c r="J1818" i="1"/>
  <c r="H1819" i="1"/>
  <c r="I1819" i="1"/>
  <c r="J1819" i="1"/>
  <c r="H1820" i="1"/>
  <c r="I1820" i="1"/>
  <c r="J1820" i="1"/>
  <c r="H1821" i="1"/>
  <c r="I1821" i="1"/>
  <c r="J1821" i="1"/>
  <c r="H1822" i="1"/>
  <c r="I1822" i="1"/>
  <c r="J1822" i="1"/>
  <c r="H1823" i="1"/>
  <c r="I1823" i="1"/>
  <c r="J1823" i="1"/>
  <c r="H1824" i="1"/>
  <c r="I1824" i="1"/>
  <c r="J1824" i="1"/>
  <c r="H1825" i="1"/>
  <c r="I1825" i="1"/>
  <c r="J1825" i="1"/>
  <c r="H1826" i="1"/>
  <c r="I1826" i="1"/>
  <c r="J1826" i="1"/>
  <c r="H1827" i="1"/>
  <c r="I1827" i="1"/>
  <c r="J1827" i="1"/>
  <c r="H1828" i="1"/>
  <c r="I1828" i="1"/>
  <c r="J1828" i="1"/>
  <c r="H1829" i="1"/>
  <c r="I1829" i="1"/>
  <c r="J1829" i="1"/>
  <c r="H1830" i="1"/>
  <c r="I1830" i="1"/>
  <c r="J1830" i="1"/>
  <c r="H1831" i="1"/>
  <c r="I1831" i="1"/>
  <c r="J1831" i="1"/>
  <c r="H1832" i="1"/>
  <c r="I1832" i="1"/>
  <c r="J1832" i="1"/>
  <c r="H1833" i="1"/>
  <c r="I1833" i="1"/>
  <c r="J1833" i="1"/>
  <c r="H1834" i="1"/>
  <c r="I1834" i="1"/>
  <c r="J1834" i="1"/>
  <c r="H1835" i="1"/>
  <c r="I1835" i="1"/>
  <c r="J1835" i="1"/>
  <c r="H1836" i="1"/>
  <c r="I1836" i="1"/>
  <c r="J1836" i="1"/>
  <c r="H1837" i="1"/>
  <c r="I1837" i="1"/>
  <c r="J1837" i="1"/>
  <c r="H1838" i="1"/>
  <c r="I1838" i="1"/>
  <c r="J1838" i="1"/>
  <c r="H1839" i="1"/>
  <c r="I1839" i="1"/>
  <c r="J1839" i="1"/>
  <c r="H1840" i="1"/>
  <c r="I1840" i="1"/>
  <c r="J1840" i="1"/>
  <c r="H1841" i="1"/>
  <c r="I1841" i="1"/>
  <c r="J1841" i="1"/>
  <c r="H1842" i="1"/>
  <c r="I1842" i="1"/>
  <c r="J1842" i="1"/>
  <c r="H1843" i="1"/>
  <c r="I1843" i="1"/>
  <c r="J1843" i="1"/>
  <c r="H1844" i="1"/>
  <c r="I1844" i="1"/>
  <c r="J1844" i="1"/>
  <c r="H1845" i="1"/>
  <c r="I1845" i="1"/>
  <c r="J1845" i="1"/>
  <c r="H1846" i="1"/>
  <c r="I1846" i="1"/>
  <c r="J1846" i="1"/>
  <c r="H1847" i="1"/>
  <c r="I1847" i="1"/>
  <c r="J1847" i="1"/>
  <c r="H1848" i="1"/>
  <c r="I1848" i="1"/>
  <c r="J1848" i="1"/>
  <c r="H1849" i="1"/>
  <c r="I1849" i="1"/>
  <c r="J1849" i="1"/>
  <c r="H1850" i="1"/>
  <c r="I1850" i="1"/>
  <c r="J1850" i="1"/>
  <c r="H1851" i="1"/>
  <c r="I1851" i="1"/>
  <c r="J1851" i="1"/>
  <c r="H1852" i="1"/>
  <c r="I1852" i="1"/>
  <c r="J1852" i="1"/>
  <c r="H1853" i="1"/>
  <c r="I1853" i="1"/>
  <c r="J1853" i="1"/>
  <c r="H1854" i="1"/>
  <c r="I1854" i="1"/>
  <c r="J1854" i="1"/>
  <c r="H1855" i="1"/>
  <c r="I1855" i="1"/>
  <c r="J1855" i="1"/>
  <c r="H1856" i="1"/>
  <c r="I1856" i="1"/>
  <c r="J1856" i="1"/>
  <c r="H1857" i="1"/>
  <c r="I1857" i="1"/>
  <c r="J1857" i="1"/>
  <c r="H1858" i="1"/>
  <c r="I1858" i="1"/>
  <c r="J1858" i="1"/>
  <c r="H1859" i="1"/>
  <c r="I1859" i="1"/>
  <c r="J1859" i="1"/>
  <c r="H1860" i="1"/>
  <c r="I1860" i="1"/>
  <c r="J1860" i="1"/>
  <c r="H1861" i="1"/>
  <c r="I1861" i="1"/>
  <c r="J1861" i="1"/>
  <c r="H1862" i="1"/>
  <c r="I1862" i="1"/>
  <c r="J1862" i="1"/>
  <c r="H1863" i="1"/>
  <c r="I1863" i="1"/>
  <c r="J1863" i="1"/>
  <c r="H1864" i="1"/>
  <c r="I1864" i="1"/>
  <c r="J1864" i="1"/>
  <c r="H1865" i="1"/>
  <c r="I1865" i="1"/>
  <c r="J1865" i="1"/>
  <c r="H1866" i="1"/>
  <c r="I1866" i="1"/>
  <c r="J1866" i="1"/>
  <c r="H1867" i="1"/>
  <c r="I1867" i="1"/>
  <c r="J1867" i="1"/>
  <c r="H1868" i="1"/>
  <c r="I1868" i="1"/>
  <c r="J1868" i="1"/>
  <c r="H1869" i="1"/>
  <c r="I1869" i="1"/>
  <c r="J1869" i="1"/>
  <c r="H1870" i="1"/>
  <c r="I1870" i="1"/>
  <c r="J1870" i="1"/>
  <c r="H1871" i="1"/>
  <c r="I1871" i="1"/>
  <c r="J1871" i="1"/>
  <c r="H1872" i="1"/>
  <c r="I1872" i="1"/>
  <c r="J1872" i="1"/>
  <c r="H1873" i="1"/>
  <c r="I1873" i="1"/>
  <c r="J1873" i="1"/>
  <c r="H1874" i="1"/>
  <c r="I1874" i="1"/>
  <c r="J1874" i="1"/>
  <c r="H1875" i="1"/>
  <c r="I1875" i="1"/>
  <c r="J1875" i="1"/>
  <c r="H1876" i="1"/>
  <c r="I1876" i="1"/>
  <c r="J1876" i="1"/>
  <c r="H1877" i="1"/>
  <c r="I1877" i="1"/>
  <c r="J1877" i="1"/>
  <c r="H1878" i="1"/>
  <c r="I1878" i="1"/>
  <c r="J1878" i="1"/>
  <c r="H1879" i="1"/>
  <c r="I1879" i="1"/>
  <c r="J1879" i="1"/>
  <c r="H1880" i="1"/>
  <c r="I1880" i="1"/>
  <c r="J1880" i="1"/>
  <c r="H1881" i="1"/>
  <c r="I1881" i="1"/>
  <c r="J1881" i="1"/>
  <c r="H1882" i="1"/>
  <c r="I1882" i="1"/>
  <c r="J1882" i="1"/>
  <c r="H1883" i="1"/>
  <c r="I1883" i="1"/>
  <c r="J1883" i="1"/>
  <c r="H1884" i="1"/>
  <c r="I1884" i="1"/>
  <c r="J1884" i="1"/>
  <c r="H1885" i="1"/>
  <c r="I1885" i="1"/>
  <c r="J1885" i="1"/>
  <c r="H1886" i="1"/>
  <c r="I1886" i="1"/>
  <c r="J1886" i="1"/>
  <c r="H1887" i="1"/>
  <c r="I1887" i="1"/>
  <c r="J1887" i="1"/>
  <c r="H1888" i="1"/>
  <c r="I1888" i="1"/>
  <c r="J1888" i="1"/>
  <c r="H1889" i="1"/>
  <c r="I1889" i="1"/>
  <c r="J1889" i="1"/>
  <c r="H1890" i="1"/>
  <c r="I1890" i="1"/>
  <c r="J1890" i="1"/>
  <c r="H1891" i="1"/>
  <c r="I1891" i="1"/>
  <c r="J1891" i="1"/>
  <c r="H1892" i="1"/>
  <c r="I1892" i="1"/>
  <c r="J1892" i="1"/>
  <c r="H1893" i="1"/>
  <c r="I1893" i="1"/>
  <c r="J1893" i="1"/>
  <c r="H1894" i="1"/>
  <c r="I1894" i="1"/>
  <c r="J1894" i="1"/>
  <c r="H1895" i="1"/>
  <c r="I1895" i="1"/>
  <c r="J1895" i="1"/>
  <c r="H1896" i="1"/>
  <c r="I1896" i="1"/>
  <c r="J1896" i="1"/>
  <c r="H1897" i="1"/>
  <c r="I1897" i="1"/>
  <c r="J1897" i="1"/>
  <c r="H1898" i="1"/>
  <c r="I1898" i="1"/>
  <c r="J1898" i="1"/>
  <c r="H1899" i="1"/>
  <c r="I1899" i="1"/>
  <c r="J1899" i="1"/>
  <c r="H1900" i="1"/>
  <c r="I1900" i="1"/>
  <c r="J1900" i="1"/>
  <c r="H1901" i="1"/>
  <c r="I1901" i="1"/>
  <c r="J1901" i="1"/>
  <c r="H1902" i="1"/>
  <c r="I1902" i="1"/>
  <c r="J1902" i="1"/>
  <c r="H1903" i="1"/>
  <c r="I1903" i="1"/>
  <c r="J1903" i="1"/>
  <c r="H1904" i="1"/>
  <c r="I1904" i="1"/>
  <c r="J1904" i="1"/>
  <c r="H1905" i="1"/>
  <c r="I1905" i="1"/>
  <c r="J1905" i="1"/>
  <c r="H1906" i="1"/>
  <c r="I1906" i="1"/>
  <c r="J1906" i="1"/>
  <c r="H1907" i="1"/>
  <c r="I1907" i="1"/>
  <c r="J1907" i="1"/>
  <c r="H1908" i="1"/>
  <c r="I1908" i="1"/>
  <c r="J1908" i="1"/>
  <c r="H1909" i="1"/>
  <c r="I1909" i="1"/>
  <c r="J1909" i="1"/>
  <c r="H1910" i="1"/>
  <c r="I1910" i="1"/>
  <c r="J1910" i="1"/>
  <c r="H1911" i="1"/>
  <c r="I1911" i="1"/>
  <c r="J1911" i="1"/>
  <c r="H1912" i="1"/>
  <c r="I1912" i="1"/>
  <c r="J1912" i="1"/>
  <c r="H1913" i="1"/>
  <c r="I1913" i="1"/>
  <c r="J1913" i="1"/>
  <c r="H1914" i="1"/>
  <c r="I1914" i="1"/>
  <c r="J1914" i="1"/>
  <c r="H1915" i="1"/>
  <c r="I1915" i="1"/>
  <c r="J1915" i="1"/>
  <c r="H1916" i="1"/>
  <c r="I1916" i="1"/>
  <c r="J1916" i="1"/>
  <c r="H1917" i="1"/>
  <c r="I1917" i="1"/>
  <c r="J1917" i="1"/>
  <c r="H1918" i="1"/>
  <c r="I1918" i="1"/>
  <c r="J1918" i="1"/>
  <c r="H1919" i="1"/>
  <c r="I1919" i="1"/>
  <c r="J1919" i="1"/>
  <c r="H1920" i="1"/>
  <c r="I1920" i="1"/>
  <c r="J1920" i="1"/>
  <c r="H1921" i="1"/>
  <c r="I1921" i="1"/>
  <c r="J1921" i="1"/>
  <c r="H1922" i="1"/>
  <c r="I1922" i="1"/>
  <c r="J1922" i="1"/>
  <c r="H1923" i="1"/>
  <c r="I1923" i="1"/>
  <c r="J1923" i="1"/>
  <c r="H1924" i="1"/>
  <c r="I1924" i="1"/>
  <c r="J1924" i="1"/>
  <c r="H1925" i="1"/>
  <c r="I1925" i="1"/>
  <c r="J1925" i="1"/>
  <c r="H1926" i="1"/>
  <c r="I1926" i="1"/>
  <c r="J1926" i="1"/>
  <c r="H1927" i="1"/>
  <c r="I1927" i="1"/>
  <c r="J1927" i="1"/>
  <c r="H1928" i="1"/>
  <c r="I1928" i="1"/>
  <c r="J1928" i="1"/>
  <c r="H1929" i="1"/>
  <c r="I1929" i="1"/>
  <c r="J1929" i="1"/>
  <c r="H1930" i="1"/>
  <c r="I1930" i="1"/>
  <c r="J1930" i="1"/>
  <c r="H1931" i="1"/>
  <c r="I1931" i="1"/>
  <c r="J1931" i="1"/>
  <c r="H1932" i="1"/>
  <c r="I1932" i="1"/>
  <c r="J1932" i="1"/>
  <c r="H1933" i="1"/>
  <c r="I1933" i="1"/>
  <c r="J1933" i="1"/>
  <c r="H1934" i="1"/>
  <c r="I1934" i="1"/>
  <c r="J1934" i="1"/>
  <c r="H1935" i="1"/>
  <c r="I1935" i="1"/>
  <c r="J1935" i="1"/>
  <c r="H1936" i="1"/>
  <c r="I1936" i="1"/>
  <c r="J1936" i="1"/>
  <c r="H1937" i="1"/>
  <c r="I1937" i="1"/>
  <c r="J1937" i="1"/>
  <c r="H1938" i="1"/>
  <c r="I1938" i="1"/>
  <c r="J1938" i="1"/>
  <c r="H1939" i="1"/>
  <c r="I1939" i="1"/>
  <c r="J1939" i="1"/>
  <c r="H1940" i="1"/>
  <c r="I1940" i="1"/>
  <c r="J1940" i="1"/>
  <c r="H1941" i="1"/>
  <c r="I1941" i="1"/>
  <c r="J1941" i="1"/>
  <c r="H1942" i="1"/>
  <c r="I1942" i="1"/>
  <c r="J1942" i="1"/>
  <c r="H1943" i="1"/>
  <c r="I1943" i="1"/>
  <c r="J1943" i="1"/>
  <c r="H1944" i="1"/>
  <c r="I1944" i="1"/>
  <c r="J1944" i="1"/>
  <c r="H1945" i="1"/>
  <c r="I1945" i="1"/>
  <c r="J1945" i="1"/>
  <c r="H1946" i="1"/>
  <c r="I1946" i="1"/>
  <c r="J1946" i="1"/>
  <c r="H1947" i="1"/>
  <c r="I1947" i="1"/>
  <c r="J1947" i="1"/>
  <c r="H1948" i="1"/>
  <c r="I1948" i="1"/>
  <c r="J1948" i="1"/>
  <c r="H1949" i="1"/>
  <c r="I1949" i="1"/>
  <c r="J1949" i="1"/>
  <c r="H1950" i="1"/>
  <c r="I1950" i="1"/>
  <c r="J1950" i="1"/>
  <c r="H1951" i="1"/>
  <c r="I1951" i="1"/>
  <c r="J1951" i="1"/>
  <c r="H1952" i="1"/>
  <c r="I1952" i="1"/>
  <c r="J1952" i="1"/>
  <c r="H1953" i="1"/>
  <c r="I1953" i="1"/>
  <c r="J1953" i="1"/>
  <c r="H1954" i="1"/>
  <c r="I1954" i="1"/>
  <c r="J1954" i="1"/>
  <c r="H1955" i="1"/>
  <c r="I1955" i="1"/>
  <c r="J1955" i="1"/>
  <c r="H1956" i="1"/>
  <c r="I1956" i="1"/>
  <c r="J1956" i="1"/>
  <c r="H1957" i="1"/>
  <c r="I1957" i="1"/>
  <c r="J1957" i="1"/>
  <c r="H1958" i="1"/>
  <c r="I1958" i="1"/>
  <c r="J1958" i="1"/>
  <c r="H1959" i="1"/>
  <c r="I1959" i="1"/>
  <c r="J1959" i="1"/>
  <c r="H1960" i="1"/>
  <c r="I1960" i="1"/>
  <c r="J1960" i="1"/>
  <c r="H1961" i="1"/>
  <c r="I1961" i="1"/>
  <c r="J1961" i="1"/>
  <c r="H1962" i="1"/>
  <c r="I1962" i="1"/>
  <c r="J1962" i="1"/>
  <c r="H1963" i="1"/>
  <c r="I1963" i="1"/>
  <c r="J1963" i="1"/>
  <c r="H1964" i="1"/>
  <c r="I1964" i="1"/>
  <c r="J1964" i="1"/>
  <c r="H1965" i="1"/>
  <c r="I1965" i="1"/>
  <c r="J1965" i="1"/>
  <c r="H1966" i="1"/>
  <c r="I1966" i="1"/>
  <c r="J1966" i="1"/>
  <c r="H1967" i="1"/>
  <c r="I1967" i="1"/>
  <c r="J1967" i="1"/>
  <c r="H1968" i="1"/>
  <c r="I1968" i="1"/>
  <c r="J1968" i="1"/>
  <c r="H1969" i="1"/>
  <c r="I1969" i="1"/>
  <c r="J1969" i="1"/>
  <c r="H1970" i="1"/>
  <c r="I1970" i="1"/>
  <c r="J1970" i="1"/>
  <c r="H1971" i="1"/>
  <c r="I1971" i="1"/>
  <c r="J1971" i="1"/>
  <c r="H1972" i="1"/>
  <c r="I1972" i="1"/>
  <c r="J1972" i="1"/>
  <c r="H1973" i="1"/>
  <c r="I1973" i="1"/>
  <c r="J1973" i="1"/>
  <c r="H1974" i="1"/>
  <c r="I1974" i="1"/>
  <c r="J1974" i="1"/>
  <c r="H1975" i="1"/>
  <c r="I1975" i="1"/>
  <c r="J1975" i="1"/>
  <c r="H1976" i="1"/>
  <c r="I1976" i="1"/>
  <c r="J1976" i="1"/>
  <c r="H1977" i="1"/>
  <c r="I1977" i="1"/>
  <c r="J1977" i="1"/>
  <c r="H1978" i="1"/>
  <c r="I1978" i="1"/>
  <c r="J1978" i="1"/>
  <c r="H1979" i="1"/>
  <c r="I1979" i="1"/>
  <c r="J1979" i="1"/>
  <c r="H1980" i="1"/>
  <c r="I1980" i="1"/>
  <c r="J1980" i="1"/>
  <c r="H1981" i="1"/>
  <c r="I1981" i="1"/>
  <c r="J1981" i="1"/>
  <c r="H1982" i="1"/>
  <c r="I1982" i="1"/>
  <c r="J1982" i="1"/>
  <c r="H1983" i="1"/>
  <c r="I1983" i="1"/>
  <c r="J1983" i="1"/>
  <c r="H1984" i="1"/>
  <c r="I1984" i="1"/>
  <c r="J1984" i="1"/>
  <c r="H1985" i="1"/>
  <c r="I1985" i="1"/>
  <c r="J1985" i="1"/>
  <c r="H1986" i="1"/>
  <c r="I1986" i="1"/>
  <c r="J1986" i="1"/>
  <c r="H1987" i="1"/>
  <c r="I1987" i="1"/>
  <c r="J1987" i="1"/>
  <c r="H1988" i="1"/>
  <c r="I1988" i="1"/>
  <c r="J1988" i="1"/>
  <c r="H1989" i="1"/>
  <c r="I1989" i="1"/>
  <c r="J1989" i="1"/>
  <c r="H1990" i="1"/>
  <c r="I1990" i="1"/>
  <c r="J1990" i="1"/>
  <c r="H1991" i="1"/>
  <c r="I1991" i="1"/>
  <c r="J1991" i="1"/>
  <c r="H1992" i="1"/>
  <c r="I1992" i="1"/>
  <c r="J1992" i="1"/>
  <c r="H1993" i="1"/>
  <c r="I1993" i="1"/>
  <c r="J1993" i="1"/>
  <c r="H1994" i="1"/>
  <c r="I1994" i="1"/>
  <c r="J1994" i="1"/>
  <c r="H1995" i="1"/>
  <c r="I1995" i="1"/>
  <c r="J1995" i="1"/>
  <c r="H1996" i="1"/>
  <c r="I1996" i="1"/>
  <c r="J1996" i="1"/>
  <c r="H1997" i="1"/>
  <c r="I1997" i="1"/>
  <c r="J1997" i="1"/>
  <c r="H1998" i="1"/>
  <c r="I1998" i="1"/>
  <c r="J1998" i="1"/>
  <c r="H1999" i="1"/>
  <c r="I1999" i="1"/>
  <c r="J1999" i="1"/>
  <c r="H2000" i="1"/>
  <c r="I2000" i="1"/>
  <c r="J2000" i="1"/>
  <c r="H2001" i="1"/>
  <c r="I2001" i="1"/>
  <c r="J2001" i="1"/>
  <c r="H2002" i="1"/>
  <c r="I2002" i="1"/>
  <c r="J2002" i="1"/>
  <c r="H2003" i="1"/>
  <c r="I2003" i="1"/>
  <c r="J2003" i="1"/>
  <c r="H2004" i="1"/>
  <c r="I2004" i="1"/>
  <c r="J2004" i="1"/>
  <c r="H2005" i="1"/>
  <c r="I2005" i="1"/>
  <c r="J2005" i="1"/>
  <c r="H2006" i="1"/>
  <c r="I2006" i="1"/>
  <c r="J2006" i="1"/>
  <c r="H2007" i="1"/>
  <c r="I2007" i="1"/>
  <c r="J2007" i="1"/>
  <c r="H2008" i="1"/>
  <c r="I2008" i="1"/>
  <c r="J2008" i="1"/>
  <c r="H2009" i="1"/>
  <c r="I2009" i="1"/>
  <c r="J2009" i="1"/>
  <c r="H2010" i="1"/>
  <c r="I2010" i="1"/>
  <c r="J2010" i="1"/>
  <c r="H2011" i="1"/>
  <c r="I2011" i="1"/>
  <c r="J2011" i="1"/>
  <c r="H2012" i="1"/>
  <c r="I2012" i="1"/>
  <c r="J2012" i="1"/>
  <c r="H2013" i="1"/>
  <c r="I2013" i="1"/>
  <c r="J2013" i="1"/>
  <c r="H2014" i="1"/>
  <c r="I2014" i="1"/>
  <c r="J2014" i="1"/>
  <c r="H2015" i="1"/>
  <c r="I2015" i="1"/>
  <c r="J2015" i="1"/>
  <c r="H2016" i="1"/>
  <c r="I2016" i="1"/>
  <c r="J2016" i="1"/>
  <c r="H2017" i="1"/>
  <c r="I2017" i="1"/>
  <c r="J2017" i="1"/>
  <c r="H2018" i="1"/>
  <c r="I2018" i="1"/>
  <c r="J2018" i="1"/>
  <c r="H2019" i="1"/>
  <c r="I2019" i="1"/>
  <c r="J2019" i="1"/>
  <c r="H2020" i="1"/>
  <c r="I2020" i="1"/>
  <c r="J2020" i="1"/>
  <c r="H2021" i="1"/>
  <c r="I2021" i="1"/>
  <c r="J2021" i="1"/>
  <c r="H2022" i="1"/>
  <c r="I2022" i="1"/>
  <c r="J2022" i="1"/>
  <c r="H2023" i="1"/>
  <c r="I2023" i="1"/>
  <c r="J2023" i="1"/>
  <c r="H2024" i="1"/>
  <c r="I2024" i="1"/>
  <c r="J2024" i="1"/>
  <c r="H2025" i="1"/>
  <c r="I2025" i="1"/>
  <c r="J2025" i="1"/>
  <c r="H2026" i="1"/>
  <c r="I2026" i="1"/>
  <c r="J2026" i="1"/>
  <c r="H2027" i="1"/>
  <c r="I2027" i="1"/>
  <c r="J2027" i="1"/>
  <c r="H2028" i="1"/>
  <c r="I2028" i="1"/>
  <c r="J2028" i="1"/>
  <c r="H2029" i="1"/>
  <c r="I2029" i="1"/>
  <c r="J2029" i="1"/>
  <c r="H2030" i="1"/>
  <c r="I2030" i="1"/>
  <c r="J2030" i="1"/>
  <c r="H2031" i="1"/>
  <c r="I2031" i="1"/>
  <c r="J2031" i="1"/>
  <c r="H2032" i="1"/>
  <c r="I2032" i="1"/>
  <c r="J2032" i="1"/>
  <c r="H2033" i="1"/>
  <c r="I2033" i="1"/>
  <c r="J2033" i="1"/>
  <c r="H2034" i="1"/>
  <c r="I2034" i="1"/>
  <c r="J2034" i="1"/>
  <c r="H2035" i="1"/>
  <c r="I2035" i="1"/>
  <c r="J2035" i="1"/>
  <c r="H2036" i="1"/>
  <c r="I2036" i="1"/>
  <c r="J2036" i="1"/>
  <c r="H2037" i="1"/>
  <c r="I2037" i="1"/>
  <c r="J2037" i="1"/>
  <c r="H2038" i="1"/>
  <c r="I2038" i="1"/>
  <c r="J2038" i="1"/>
  <c r="H2039" i="1"/>
  <c r="I2039" i="1"/>
  <c r="J2039" i="1"/>
  <c r="H2040" i="1"/>
  <c r="I2040" i="1"/>
  <c r="J2040" i="1"/>
  <c r="H2041" i="1"/>
  <c r="I2041" i="1"/>
  <c r="J2041" i="1"/>
  <c r="H2042" i="1"/>
  <c r="I2042" i="1"/>
  <c r="J2042" i="1"/>
  <c r="H2043" i="1"/>
  <c r="I2043" i="1"/>
  <c r="J2043" i="1"/>
  <c r="H2044" i="1"/>
  <c r="I2044" i="1"/>
  <c r="J2044" i="1"/>
  <c r="H2045" i="1"/>
  <c r="I2045" i="1"/>
  <c r="J2045" i="1"/>
  <c r="H2046" i="1"/>
  <c r="I2046" i="1"/>
  <c r="J2046" i="1"/>
  <c r="H2047" i="1"/>
  <c r="I2047" i="1"/>
  <c r="J2047" i="1"/>
  <c r="H2048" i="1"/>
  <c r="I2048" i="1"/>
  <c r="J2048" i="1"/>
  <c r="H2049" i="1"/>
  <c r="I2049" i="1"/>
  <c r="J2049" i="1"/>
  <c r="H2050" i="1"/>
  <c r="I2050" i="1"/>
  <c r="J2050" i="1"/>
  <c r="H2051" i="1"/>
  <c r="I2051" i="1"/>
  <c r="J2051" i="1"/>
  <c r="H2052" i="1"/>
  <c r="I2052" i="1"/>
  <c r="J2052" i="1"/>
  <c r="H2053" i="1"/>
  <c r="I2053" i="1"/>
  <c r="J2053" i="1"/>
  <c r="H2054" i="1"/>
  <c r="I2054" i="1"/>
  <c r="J2054" i="1"/>
  <c r="H2055" i="1"/>
  <c r="I2055" i="1"/>
  <c r="J2055" i="1"/>
  <c r="H2056" i="1"/>
  <c r="I2056" i="1"/>
  <c r="J2056" i="1"/>
  <c r="H2057" i="1"/>
  <c r="I2057" i="1"/>
  <c r="J2057" i="1"/>
  <c r="H2058" i="1"/>
  <c r="I2058" i="1"/>
  <c r="J2058" i="1"/>
  <c r="H2059" i="1"/>
  <c r="I2059" i="1"/>
  <c r="J2059" i="1"/>
  <c r="H2060" i="1"/>
  <c r="I2060" i="1"/>
  <c r="J2060" i="1"/>
  <c r="H2061" i="1"/>
  <c r="I2061" i="1"/>
  <c r="J2061" i="1"/>
  <c r="H2062" i="1"/>
  <c r="I2062" i="1"/>
  <c r="J2062" i="1"/>
  <c r="H2063" i="1"/>
  <c r="I2063" i="1"/>
  <c r="J2063" i="1"/>
  <c r="H2064" i="1"/>
  <c r="I2064" i="1"/>
  <c r="J2064" i="1"/>
  <c r="H2065" i="1"/>
  <c r="I2065" i="1"/>
  <c r="J2065" i="1"/>
  <c r="H2066" i="1"/>
  <c r="I2066" i="1"/>
  <c r="J2066" i="1"/>
  <c r="H2067" i="1"/>
  <c r="I2067" i="1"/>
  <c r="J2067" i="1"/>
  <c r="H2068" i="1"/>
  <c r="I2068" i="1"/>
  <c r="J2068" i="1"/>
  <c r="H2069" i="1"/>
  <c r="I2069" i="1"/>
  <c r="J2069" i="1"/>
  <c r="H2070" i="1"/>
  <c r="I2070" i="1"/>
  <c r="J2070" i="1"/>
  <c r="H2071" i="1"/>
  <c r="I2071" i="1"/>
  <c r="J2071" i="1"/>
  <c r="H2072" i="1"/>
  <c r="I2072" i="1"/>
  <c r="J2072" i="1"/>
  <c r="H2073" i="1"/>
  <c r="I2073" i="1"/>
  <c r="J2073" i="1"/>
  <c r="H2074" i="1"/>
  <c r="I2074" i="1"/>
  <c r="J2074" i="1"/>
  <c r="H2075" i="1"/>
  <c r="I2075" i="1"/>
  <c r="J2075" i="1"/>
  <c r="H2076" i="1"/>
  <c r="I2076" i="1"/>
  <c r="J2076" i="1"/>
  <c r="H2077" i="1"/>
  <c r="I2077" i="1"/>
  <c r="J2077" i="1"/>
  <c r="H2078" i="1"/>
  <c r="I2078" i="1"/>
  <c r="J2078" i="1"/>
  <c r="H2079" i="1"/>
  <c r="I2079" i="1"/>
  <c r="J2079" i="1"/>
  <c r="H2080" i="1"/>
  <c r="I2080" i="1"/>
  <c r="J2080" i="1"/>
  <c r="H2081" i="1"/>
  <c r="I2081" i="1"/>
  <c r="J2081" i="1"/>
  <c r="H2082" i="1"/>
  <c r="I2082" i="1"/>
  <c r="J2082" i="1"/>
  <c r="H2083" i="1"/>
  <c r="I2083" i="1"/>
  <c r="J2083" i="1"/>
  <c r="H2084" i="1"/>
  <c r="I2084" i="1"/>
  <c r="J2084" i="1"/>
  <c r="H2085" i="1"/>
  <c r="I2085" i="1"/>
  <c r="J2085" i="1"/>
  <c r="H2086" i="1"/>
  <c r="I2086" i="1"/>
  <c r="J2086" i="1"/>
  <c r="H2087" i="1"/>
  <c r="I2087" i="1"/>
  <c r="J2087" i="1"/>
  <c r="H2088" i="1"/>
  <c r="I2088" i="1"/>
  <c r="J2088" i="1"/>
  <c r="H2089" i="1"/>
  <c r="I2089" i="1"/>
  <c r="J2089" i="1"/>
  <c r="H2090" i="1"/>
  <c r="I2090" i="1"/>
  <c r="J2090" i="1"/>
  <c r="H2091" i="1"/>
  <c r="I2091" i="1"/>
  <c r="J2091" i="1"/>
  <c r="H2092" i="1"/>
  <c r="I2092" i="1"/>
  <c r="J2092" i="1"/>
  <c r="H2093" i="1"/>
  <c r="I2093" i="1"/>
  <c r="J2093" i="1"/>
  <c r="H2094" i="1"/>
  <c r="I2094" i="1"/>
  <c r="J2094" i="1"/>
  <c r="H2095" i="1"/>
  <c r="I2095" i="1"/>
  <c r="J2095" i="1"/>
  <c r="H2096" i="1"/>
  <c r="I2096" i="1"/>
  <c r="J2096" i="1"/>
  <c r="H2097" i="1"/>
  <c r="I2097" i="1"/>
  <c r="J2097" i="1"/>
  <c r="H2098" i="1"/>
  <c r="I2098" i="1"/>
  <c r="J2098" i="1"/>
  <c r="H2099" i="1"/>
  <c r="I2099" i="1"/>
  <c r="J2099" i="1"/>
  <c r="H2100" i="1"/>
  <c r="I2100" i="1"/>
  <c r="J2100" i="1"/>
  <c r="H2101" i="1"/>
  <c r="I2101" i="1"/>
  <c r="J2101" i="1"/>
  <c r="H2102" i="1"/>
  <c r="I2102" i="1"/>
  <c r="J2102" i="1"/>
  <c r="H2103" i="1"/>
  <c r="I2103" i="1"/>
  <c r="J2103" i="1"/>
  <c r="H2104" i="1"/>
  <c r="I2104" i="1"/>
  <c r="J2104" i="1"/>
  <c r="H2105" i="1"/>
  <c r="I2105" i="1"/>
  <c r="J2105" i="1"/>
  <c r="H2106" i="1"/>
  <c r="I2106" i="1"/>
  <c r="J2106" i="1"/>
  <c r="H2107" i="1"/>
  <c r="I2107" i="1"/>
  <c r="J2107" i="1"/>
  <c r="H2108" i="1"/>
  <c r="I2108" i="1"/>
  <c r="J2108" i="1"/>
  <c r="H2109" i="1"/>
  <c r="I2109" i="1"/>
  <c r="J2109" i="1"/>
  <c r="H2110" i="1"/>
  <c r="I2110" i="1"/>
  <c r="J2110" i="1"/>
  <c r="H2111" i="1"/>
  <c r="I2111" i="1"/>
  <c r="J2111" i="1"/>
  <c r="H2112" i="1"/>
  <c r="I2112" i="1"/>
  <c r="J2112" i="1"/>
  <c r="H2113" i="1"/>
  <c r="I2113" i="1"/>
  <c r="J2113" i="1"/>
  <c r="H2114" i="1"/>
  <c r="I2114" i="1"/>
  <c r="J2114" i="1"/>
  <c r="H2115" i="1"/>
  <c r="I2115" i="1"/>
  <c r="J2115" i="1"/>
  <c r="H2116" i="1"/>
  <c r="I2116" i="1"/>
  <c r="J2116" i="1"/>
  <c r="H2117" i="1"/>
  <c r="I2117" i="1"/>
  <c r="J2117" i="1"/>
  <c r="H2118" i="1"/>
  <c r="I2118" i="1"/>
  <c r="J2118" i="1"/>
  <c r="H2119" i="1"/>
  <c r="I2119" i="1"/>
  <c r="J2119" i="1"/>
  <c r="H2120" i="1"/>
  <c r="I2120" i="1"/>
  <c r="J2120" i="1"/>
  <c r="H2121" i="1"/>
  <c r="I2121" i="1"/>
  <c r="J2121" i="1"/>
  <c r="H2122" i="1"/>
  <c r="I2122" i="1"/>
  <c r="J2122" i="1"/>
  <c r="H2123" i="1"/>
  <c r="I2123" i="1"/>
  <c r="J2123" i="1"/>
  <c r="H2124" i="1"/>
  <c r="I2124" i="1"/>
  <c r="J2124" i="1"/>
  <c r="H2125" i="1"/>
  <c r="I2125" i="1"/>
  <c r="J2125" i="1"/>
  <c r="H2126" i="1"/>
  <c r="I2126" i="1"/>
  <c r="J2126" i="1"/>
  <c r="H2127" i="1"/>
  <c r="I2127" i="1"/>
  <c r="J2127" i="1"/>
  <c r="H2128" i="1"/>
  <c r="I2128" i="1"/>
  <c r="J2128" i="1"/>
  <c r="H2129" i="1"/>
  <c r="I2129" i="1"/>
  <c r="J2129" i="1"/>
  <c r="H2130" i="1"/>
  <c r="I2130" i="1"/>
  <c r="J2130" i="1"/>
  <c r="H2131" i="1"/>
  <c r="I2131" i="1"/>
  <c r="J2131" i="1"/>
  <c r="H2132" i="1"/>
  <c r="I2132" i="1"/>
  <c r="J2132" i="1"/>
  <c r="H2133" i="1"/>
  <c r="I2133" i="1"/>
  <c r="J2133" i="1"/>
  <c r="H2134" i="1"/>
  <c r="I2134" i="1"/>
  <c r="J2134" i="1"/>
  <c r="H2135" i="1"/>
  <c r="I2135" i="1"/>
  <c r="J2135" i="1"/>
  <c r="H2136" i="1"/>
  <c r="I2136" i="1"/>
  <c r="J2136" i="1"/>
  <c r="H2137" i="1"/>
  <c r="I2137" i="1"/>
  <c r="J2137" i="1"/>
  <c r="H2138" i="1"/>
  <c r="I2138" i="1"/>
  <c r="J2138" i="1"/>
  <c r="H2139" i="1"/>
  <c r="I2139" i="1"/>
  <c r="J2139" i="1"/>
  <c r="H2140" i="1"/>
  <c r="I2140" i="1"/>
  <c r="J2140" i="1"/>
  <c r="H2141" i="1"/>
  <c r="I2141" i="1"/>
  <c r="J2141" i="1"/>
  <c r="H2142" i="1"/>
  <c r="I2142" i="1"/>
  <c r="J2142" i="1"/>
  <c r="H2143" i="1"/>
  <c r="I2143" i="1"/>
  <c r="J2143" i="1"/>
  <c r="H2144" i="1"/>
  <c r="I2144" i="1"/>
  <c r="J2144" i="1"/>
  <c r="H2145" i="1"/>
  <c r="I2145" i="1"/>
  <c r="J2145" i="1"/>
  <c r="H2146" i="1"/>
  <c r="I2146" i="1"/>
  <c r="J2146" i="1"/>
  <c r="H2147" i="1"/>
  <c r="I2147" i="1"/>
  <c r="J2147" i="1"/>
  <c r="H2148" i="1"/>
  <c r="I2148" i="1"/>
  <c r="J2148" i="1"/>
  <c r="H2149" i="1"/>
  <c r="I2149" i="1"/>
  <c r="J2149" i="1"/>
  <c r="H2150" i="1"/>
  <c r="I2150" i="1"/>
  <c r="J2150" i="1"/>
  <c r="H2151" i="1"/>
  <c r="I2151" i="1"/>
  <c r="J2151" i="1"/>
  <c r="H2152" i="1"/>
  <c r="I2152" i="1"/>
  <c r="J2152" i="1"/>
  <c r="H2153" i="1"/>
  <c r="I2153" i="1"/>
  <c r="J2153" i="1"/>
  <c r="H2154" i="1"/>
  <c r="I2154" i="1"/>
  <c r="J2154" i="1"/>
  <c r="H2155" i="1"/>
  <c r="I2155" i="1"/>
  <c r="J2155" i="1"/>
  <c r="H2156" i="1"/>
  <c r="I2156" i="1"/>
  <c r="J2156" i="1"/>
  <c r="H2157" i="1"/>
  <c r="I2157" i="1"/>
  <c r="J2157" i="1"/>
  <c r="H2158" i="1"/>
  <c r="I2158" i="1"/>
  <c r="J2158" i="1"/>
  <c r="H2159" i="1"/>
  <c r="I2159" i="1"/>
  <c r="J2159" i="1"/>
  <c r="H2160" i="1"/>
  <c r="I2160" i="1"/>
  <c r="J2160" i="1"/>
  <c r="H2161" i="1"/>
  <c r="I2161" i="1"/>
  <c r="J2161" i="1"/>
  <c r="H2162" i="1"/>
  <c r="I2162" i="1"/>
  <c r="J2162" i="1"/>
  <c r="H2163" i="1"/>
  <c r="I2163" i="1"/>
  <c r="J2163" i="1"/>
  <c r="H2164" i="1"/>
  <c r="I2164" i="1"/>
  <c r="J2164" i="1"/>
  <c r="H2165" i="1"/>
  <c r="I2165" i="1"/>
  <c r="J2165" i="1"/>
  <c r="H2166" i="1"/>
  <c r="I2166" i="1"/>
  <c r="J2166" i="1"/>
  <c r="H2167" i="1"/>
  <c r="I2167" i="1"/>
  <c r="J2167" i="1"/>
  <c r="H2168" i="1"/>
  <c r="I2168" i="1"/>
  <c r="J2168" i="1"/>
  <c r="H2169" i="1"/>
  <c r="I2169" i="1"/>
  <c r="J2169" i="1"/>
  <c r="H2170" i="1"/>
  <c r="I2170" i="1"/>
  <c r="J2170" i="1"/>
  <c r="H2171" i="1"/>
  <c r="I2171" i="1"/>
  <c r="J2171" i="1"/>
  <c r="H2172" i="1"/>
  <c r="I2172" i="1"/>
  <c r="J2172" i="1"/>
  <c r="H2173" i="1"/>
  <c r="I2173" i="1"/>
  <c r="J2173" i="1"/>
  <c r="H2174" i="1"/>
  <c r="I2174" i="1"/>
  <c r="J2174" i="1"/>
  <c r="H2175" i="1"/>
  <c r="I2175" i="1"/>
  <c r="J2175" i="1"/>
  <c r="H2176" i="1"/>
  <c r="I2176" i="1"/>
  <c r="J2176" i="1"/>
  <c r="H2177" i="1"/>
  <c r="I2177" i="1"/>
  <c r="J2177" i="1"/>
  <c r="H2178" i="1"/>
  <c r="I2178" i="1"/>
  <c r="J2178" i="1"/>
  <c r="H2179" i="1"/>
  <c r="I2179" i="1"/>
  <c r="J2179" i="1"/>
  <c r="H2180" i="1"/>
  <c r="I2180" i="1"/>
  <c r="J2180" i="1"/>
  <c r="H2181" i="1"/>
  <c r="I2181" i="1"/>
  <c r="J2181" i="1"/>
  <c r="H2182" i="1"/>
  <c r="I2182" i="1"/>
  <c r="J2182" i="1"/>
  <c r="H2183" i="1"/>
  <c r="I2183" i="1"/>
  <c r="J2183" i="1"/>
  <c r="H2184" i="1"/>
  <c r="I2184" i="1"/>
  <c r="J2184" i="1"/>
  <c r="H2185" i="1"/>
  <c r="I2185" i="1"/>
  <c r="J2185" i="1"/>
  <c r="H2186" i="1"/>
  <c r="I2186" i="1"/>
  <c r="J2186" i="1"/>
  <c r="H2187" i="1"/>
  <c r="I2187" i="1"/>
  <c r="J2187" i="1"/>
  <c r="H2188" i="1"/>
  <c r="I2188" i="1"/>
  <c r="J2188" i="1"/>
  <c r="H2189" i="1"/>
  <c r="I2189" i="1"/>
  <c r="J2189" i="1"/>
  <c r="H2190" i="1"/>
  <c r="I2190" i="1"/>
  <c r="J2190" i="1"/>
  <c r="H2191" i="1"/>
  <c r="I2191" i="1"/>
  <c r="J2191" i="1"/>
  <c r="H2192" i="1"/>
  <c r="I2192" i="1"/>
  <c r="J2192" i="1"/>
  <c r="H2193" i="1"/>
  <c r="I2193" i="1"/>
  <c r="J2193" i="1"/>
  <c r="H2194" i="1"/>
  <c r="I2194" i="1"/>
  <c r="J2194" i="1"/>
  <c r="H2195" i="1"/>
  <c r="I2195" i="1"/>
  <c r="J2195" i="1"/>
  <c r="H2196" i="1"/>
  <c r="I2196" i="1"/>
  <c r="J2196" i="1"/>
  <c r="H2197" i="1"/>
  <c r="I2197" i="1"/>
  <c r="J2197" i="1"/>
  <c r="H2198" i="1"/>
  <c r="I2198" i="1"/>
  <c r="J2198" i="1"/>
  <c r="H2199" i="1"/>
  <c r="I2199" i="1"/>
  <c r="J2199" i="1"/>
  <c r="H2200" i="1"/>
  <c r="I2200" i="1"/>
  <c r="J2200" i="1"/>
  <c r="H2201" i="1"/>
  <c r="I2201" i="1"/>
  <c r="J2201" i="1"/>
  <c r="H2202" i="1"/>
  <c r="I2202" i="1"/>
  <c r="J2202" i="1"/>
  <c r="H2203" i="1"/>
  <c r="I2203" i="1"/>
  <c r="J2203" i="1"/>
  <c r="H2204" i="1"/>
  <c r="I2204" i="1"/>
  <c r="J2204" i="1"/>
  <c r="H2205" i="1"/>
  <c r="I2205" i="1"/>
  <c r="J2205" i="1"/>
  <c r="H2206" i="1"/>
  <c r="I2206" i="1"/>
  <c r="J2206" i="1"/>
  <c r="H2207" i="1"/>
  <c r="I2207" i="1"/>
  <c r="J2207" i="1"/>
  <c r="H2208" i="1"/>
  <c r="I2208" i="1"/>
  <c r="J2208" i="1"/>
  <c r="H2209" i="1"/>
  <c r="I2209" i="1"/>
  <c r="J2209" i="1"/>
  <c r="H2210" i="1"/>
  <c r="I2210" i="1"/>
  <c r="J2210" i="1"/>
  <c r="H2211" i="1"/>
  <c r="I2211" i="1"/>
  <c r="J2211" i="1"/>
  <c r="H2212" i="1"/>
  <c r="I2212" i="1"/>
  <c r="J2212" i="1"/>
  <c r="H2213" i="1"/>
  <c r="I2213" i="1"/>
  <c r="J2213" i="1"/>
  <c r="H2214" i="1"/>
  <c r="I2214" i="1"/>
  <c r="J2214" i="1"/>
  <c r="H2215" i="1"/>
  <c r="I2215" i="1"/>
  <c r="J2215" i="1"/>
  <c r="H2216" i="1"/>
  <c r="I2216" i="1"/>
  <c r="J2216" i="1"/>
  <c r="H2217" i="1"/>
  <c r="I2217" i="1"/>
  <c r="J2217" i="1"/>
  <c r="H2218" i="1"/>
  <c r="I2218" i="1"/>
  <c r="J2218" i="1"/>
  <c r="H2219" i="1"/>
  <c r="I2219" i="1"/>
  <c r="J2219" i="1"/>
  <c r="H2220" i="1"/>
  <c r="I2220" i="1"/>
  <c r="J2220" i="1"/>
  <c r="H2221" i="1"/>
  <c r="I2221" i="1"/>
  <c r="J2221" i="1"/>
  <c r="H2222" i="1"/>
  <c r="I2222" i="1"/>
  <c r="J2222" i="1"/>
  <c r="H2223" i="1"/>
  <c r="I2223" i="1"/>
  <c r="J2223" i="1"/>
  <c r="H2224" i="1"/>
  <c r="I2224" i="1"/>
  <c r="J2224" i="1"/>
  <c r="H2225" i="1"/>
  <c r="I2225" i="1"/>
  <c r="J2225" i="1"/>
  <c r="H2226" i="1"/>
  <c r="I2226" i="1"/>
  <c r="J2226" i="1"/>
  <c r="H2227" i="1"/>
  <c r="I2227" i="1"/>
  <c r="J2227" i="1"/>
  <c r="H2228" i="1"/>
  <c r="I2228" i="1"/>
  <c r="J2228" i="1"/>
  <c r="H2229" i="1"/>
  <c r="I2229" i="1"/>
  <c r="J2229" i="1"/>
  <c r="H2230" i="1"/>
  <c r="I2230" i="1"/>
  <c r="J2230" i="1"/>
  <c r="H2231" i="1"/>
  <c r="I2231" i="1"/>
  <c r="J2231" i="1"/>
  <c r="H2232" i="1"/>
  <c r="I2232" i="1"/>
  <c r="J2232" i="1"/>
  <c r="H2233" i="1"/>
  <c r="I2233" i="1"/>
  <c r="J2233" i="1"/>
  <c r="H2234" i="1"/>
  <c r="I2234" i="1"/>
  <c r="J2234" i="1"/>
  <c r="H2235" i="1"/>
  <c r="I2235" i="1"/>
  <c r="J2235" i="1"/>
  <c r="H2236" i="1"/>
  <c r="I2236" i="1"/>
  <c r="J2236" i="1"/>
  <c r="H2237" i="1"/>
  <c r="I2237" i="1"/>
  <c r="J2237" i="1"/>
  <c r="H2238" i="1"/>
  <c r="I2238" i="1"/>
  <c r="J2238" i="1"/>
  <c r="H2239" i="1"/>
  <c r="I2239" i="1"/>
  <c r="J2239" i="1"/>
  <c r="H2240" i="1"/>
  <c r="I2240" i="1"/>
  <c r="J2240" i="1"/>
  <c r="H2241" i="1"/>
  <c r="I2241" i="1"/>
  <c r="J2241" i="1"/>
  <c r="H2242" i="1"/>
  <c r="I2242" i="1"/>
  <c r="J2242" i="1"/>
  <c r="H2243" i="1"/>
  <c r="I2243" i="1"/>
  <c r="J2243" i="1"/>
  <c r="H2244" i="1"/>
  <c r="I2244" i="1"/>
  <c r="J2244" i="1"/>
  <c r="H2245" i="1"/>
  <c r="I2245" i="1"/>
  <c r="J2245" i="1"/>
  <c r="H2246" i="1"/>
  <c r="I2246" i="1"/>
  <c r="J2246" i="1"/>
  <c r="H2247" i="1"/>
  <c r="I2247" i="1"/>
  <c r="J2247" i="1"/>
  <c r="H2248" i="1"/>
  <c r="I2248" i="1"/>
  <c r="J2248" i="1"/>
  <c r="H2249" i="1"/>
  <c r="I2249" i="1"/>
  <c r="J2249" i="1"/>
  <c r="H2250" i="1"/>
  <c r="I2250" i="1"/>
  <c r="J2250" i="1"/>
  <c r="H2251" i="1"/>
  <c r="I2251" i="1"/>
  <c r="J2251" i="1"/>
  <c r="H2252" i="1"/>
  <c r="I2252" i="1"/>
  <c r="J2252" i="1"/>
  <c r="H2253" i="1"/>
  <c r="I2253" i="1"/>
  <c r="J2253" i="1"/>
  <c r="H2254" i="1"/>
  <c r="I2254" i="1"/>
  <c r="J2254" i="1"/>
  <c r="H2255" i="1"/>
  <c r="I2255" i="1"/>
  <c r="J2255" i="1"/>
  <c r="H2256" i="1"/>
  <c r="I2256" i="1"/>
  <c r="J2256" i="1"/>
  <c r="H2257" i="1"/>
  <c r="I2257" i="1"/>
  <c r="J2257" i="1"/>
  <c r="H2258" i="1"/>
  <c r="I2258" i="1"/>
  <c r="J2258" i="1"/>
  <c r="H2259" i="1"/>
  <c r="I2259" i="1"/>
  <c r="J2259" i="1"/>
  <c r="H2260" i="1"/>
  <c r="I2260" i="1"/>
  <c r="J2260" i="1"/>
  <c r="H2261" i="1"/>
  <c r="I2261" i="1"/>
  <c r="J2261" i="1"/>
  <c r="H2262" i="1"/>
  <c r="I2262" i="1"/>
  <c r="J2262" i="1"/>
  <c r="H2263" i="1"/>
  <c r="I2263" i="1"/>
  <c r="J2263" i="1"/>
  <c r="H2264" i="1"/>
  <c r="I2264" i="1"/>
  <c r="J2264" i="1"/>
  <c r="H2265" i="1"/>
  <c r="I2265" i="1"/>
  <c r="J2265" i="1"/>
  <c r="H2266" i="1"/>
  <c r="I2266" i="1"/>
  <c r="J2266" i="1"/>
  <c r="H2267" i="1"/>
  <c r="I2267" i="1"/>
  <c r="J2267" i="1"/>
  <c r="H2268" i="1"/>
  <c r="I2268" i="1"/>
  <c r="J2268" i="1"/>
  <c r="H2269" i="1"/>
  <c r="I2269" i="1"/>
  <c r="J2269" i="1"/>
  <c r="H2270" i="1"/>
  <c r="I2270" i="1"/>
  <c r="J2270" i="1"/>
  <c r="H2271" i="1"/>
  <c r="I2271" i="1"/>
  <c r="J2271" i="1"/>
  <c r="H2272" i="1"/>
  <c r="I2272" i="1"/>
  <c r="J2272" i="1"/>
  <c r="H2273" i="1"/>
  <c r="I2273" i="1"/>
  <c r="J2273" i="1"/>
  <c r="H2274" i="1"/>
  <c r="I2274" i="1"/>
  <c r="J2274" i="1"/>
  <c r="H2275" i="1"/>
  <c r="I2275" i="1"/>
  <c r="J2275" i="1"/>
  <c r="H2276" i="1"/>
  <c r="I2276" i="1"/>
  <c r="J2276" i="1"/>
  <c r="H2277" i="1"/>
  <c r="I2277" i="1"/>
  <c r="J2277" i="1"/>
  <c r="H2278" i="1"/>
  <c r="I2278" i="1"/>
  <c r="J2278" i="1"/>
  <c r="H2279" i="1"/>
  <c r="I2279" i="1"/>
  <c r="J2279" i="1"/>
  <c r="H2280" i="1"/>
  <c r="I2280" i="1"/>
  <c r="J2280" i="1"/>
  <c r="H2281" i="1"/>
  <c r="I2281" i="1"/>
  <c r="J2281" i="1"/>
  <c r="H2282" i="1"/>
  <c r="I2282" i="1"/>
  <c r="J2282" i="1"/>
  <c r="H2283" i="1"/>
  <c r="I2283" i="1"/>
  <c r="J2283" i="1"/>
  <c r="H2284" i="1"/>
  <c r="I2284" i="1"/>
  <c r="J2284" i="1"/>
  <c r="H2285" i="1"/>
  <c r="I2285" i="1"/>
  <c r="J2285" i="1"/>
  <c r="H2286" i="1"/>
  <c r="I2286" i="1"/>
  <c r="J2286" i="1"/>
  <c r="H2287" i="1"/>
  <c r="I2287" i="1"/>
  <c r="J2287" i="1"/>
  <c r="H2288" i="1"/>
  <c r="I2288" i="1"/>
  <c r="J2288" i="1"/>
  <c r="H2289" i="1"/>
  <c r="I2289" i="1"/>
  <c r="J2289" i="1"/>
  <c r="H2290" i="1"/>
  <c r="I2290" i="1"/>
  <c r="J2290" i="1"/>
  <c r="H2291" i="1"/>
  <c r="I2291" i="1"/>
  <c r="J2291" i="1"/>
  <c r="H2292" i="1"/>
  <c r="I2292" i="1"/>
  <c r="J2292" i="1"/>
  <c r="H2293" i="1"/>
  <c r="I2293" i="1"/>
  <c r="J2293" i="1"/>
  <c r="H2294" i="1"/>
  <c r="I2294" i="1"/>
  <c r="J2294" i="1"/>
  <c r="H2295" i="1"/>
  <c r="I2295" i="1"/>
  <c r="J2295" i="1"/>
  <c r="H2296" i="1"/>
  <c r="I2296" i="1"/>
  <c r="J2296" i="1"/>
  <c r="H2297" i="1"/>
  <c r="I2297" i="1"/>
  <c r="J2297" i="1"/>
  <c r="H2298" i="1"/>
  <c r="I2298" i="1"/>
  <c r="J2298" i="1"/>
  <c r="H2299" i="1"/>
  <c r="I2299" i="1"/>
  <c r="J2299" i="1"/>
  <c r="H2300" i="1"/>
  <c r="I2300" i="1"/>
  <c r="J2300" i="1"/>
  <c r="H2301" i="1"/>
  <c r="I2301" i="1"/>
  <c r="J2301" i="1"/>
  <c r="H2302" i="1"/>
  <c r="I2302" i="1"/>
  <c r="J2302" i="1"/>
  <c r="H2303" i="1"/>
  <c r="I2303" i="1"/>
  <c r="J2303" i="1"/>
  <c r="H2304" i="1"/>
  <c r="I2304" i="1"/>
  <c r="J2304" i="1"/>
  <c r="H2305" i="1"/>
  <c r="I2305" i="1"/>
  <c r="J2305" i="1"/>
  <c r="H2306" i="1"/>
  <c r="I2306" i="1"/>
  <c r="J2306" i="1"/>
  <c r="H2307" i="1"/>
  <c r="I2307" i="1"/>
  <c r="J2307" i="1"/>
  <c r="H2308" i="1"/>
  <c r="I2308" i="1"/>
  <c r="J2308" i="1"/>
  <c r="H2309" i="1"/>
  <c r="I2309" i="1"/>
  <c r="J2309" i="1"/>
  <c r="H2310" i="1"/>
  <c r="I2310" i="1"/>
  <c r="J2310" i="1"/>
  <c r="H2311" i="1"/>
  <c r="I2311" i="1"/>
  <c r="J2311" i="1"/>
  <c r="H2312" i="1"/>
  <c r="I2312" i="1"/>
  <c r="J2312" i="1"/>
  <c r="H2313" i="1"/>
  <c r="I2313" i="1"/>
  <c r="J2313" i="1"/>
  <c r="H2314" i="1"/>
  <c r="I2314" i="1"/>
  <c r="J2314" i="1"/>
  <c r="H2315" i="1"/>
  <c r="I2315" i="1"/>
  <c r="J2315" i="1"/>
  <c r="H2316" i="1"/>
  <c r="I2316" i="1"/>
  <c r="J2316" i="1"/>
  <c r="H2317" i="1"/>
  <c r="I2317" i="1"/>
  <c r="J2317" i="1"/>
  <c r="H2318" i="1"/>
  <c r="I2318" i="1"/>
  <c r="J2318" i="1"/>
  <c r="H2319" i="1"/>
  <c r="I2319" i="1"/>
  <c r="J2319" i="1"/>
  <c r="H2320" i="1"/>
  <c r="I2320" i="1"/>
  <c r="J2320" i="1"/>
  <c r="H2321" i="1"/>
  <c r="I2321" i="1"/>
  <c r="J2321" i="1"/>
  <c r="H2322" i="1"/>
  <c r="I2322" i="1"/>
  <c r="J2322" i="1"/>
  <c r="H2323" i="1"/>
  <c r="I2323" i="1"/>
  <c r="J2323" i="1"/>
  <c r="H2324" i="1"/>
  <c r="I2324" i="1"/>
  <c r="J2324" i="1"/>
  <c r="H2325" i="1"/>
  <c r="I2325" i="1"/>
  <c r="J2325" i="1"/>
  <c r="H2326" i="1"/>
  <c r="I2326" i="1"/>
  <c r="J2326" i="1"/>
  <c r="H2327" i="1"/>
  <c r="I2327" i="1"/>
  <c r="J2327" i="1"/>
  <c r="H2328" i="1"/>
  <c r="I2328" i="1"/>
  <c r="J2328" i="1"/>
  <c r="H2329" i="1"/>
  <c r="I2329" i="1"/>
  <c r="J2329" i="1"/>
  <c r="H2330" i="1"/>
  <c r="I2330" i="1"/>
  <c r="J2330" i="1"/>
  <c r="H2331" i="1"/>
  <c r="I2331" i="1"/>
  <c r="J2331" i="1"/>
  <c r="H2332" i="1"/>
  <c r="I2332" i="1"/>
  <c r="J2332" i="1"/>
  <c r="H2333" i="1"/>
  <c r="I2333" i="1"/>
  <c r="J2333" i="1"/>
  <c r="H2334" i="1"/>
  <c r="I2334" i="1"/>
  <c r="J2334" i="1"/>
  <c r="H2335" i="1"/>
  <c r="I2335" i="1"/>
  <c r="J2335" i="1"/>
  <c r="H2336" i="1"/>
  <c r="I2336" i="1"/>
  <c r="J2336" i="1"/>
  <c r="H2337" i="1"/>
  <c r="I2337" i="1"/>
  <c r="J2337" i="1"/>
  <c r="H2338" i="1"/>
  <c r="I2338" i="1"/>
  <c r="J2338" i="1"/>
  <c r="H2339" i="1"/>
  <c r="I2339" i="1"/>
  <c r="J2339" i="1"/>
  <c r="H2340" i="1"/>
  <c r="I2340" i="1"/>
  <c r="J2340" i="1"/>
  <c r="H2341" i="1"/>
  <c r="I2341" i="1"/>
  <c r="J2341" i="1"/>
  <c r="H2342" i="1"/>
  <c r="I2342" i="1"/>
  <c r="J2342" i="1"/>
  <c r="H2343" i="1"/>
  <c r="I2343" i="1"/>
  <c r="J2343" i="1"/>
  <c r="H2344" i="1"/>
  <c r="I2344" i="1"/>
  <c r="J2344" i="1"/>
  <c r="H2345" i="1"/>
  <c r="I2345" i="1"/>
  <c r="J2345" i="1"/>
  <c r="H2346" i="1"/>
  <c r="I2346" i="1"/>
  <c r="J2346" i="1"/>
  <c r="H2347" i="1"/>
  <c r="I2347" i="1"/>
  <c r="J2347" i="1"/>
  <c r="H2348" i="1"/>
  <c r="I2348" i="1"/>
  <c r="J2348" i="1"/>
  <c r="H2349" i="1"/>
  <c r="I2349" i="1"/>
  <c r="J2349" i="1"/>
  <c r="H2350" i="1"/>
  <c r="I2350" i="1"/>
  <c r="J2350" i="1"/>
  <c r="H2351" i="1"/>
  <c r="I2351" i="1"/>
  <c r="J2351" i="1"/>
  <c r="H2352" i="1"/>
  <c r="I2352" i="1"/>
  <c r="J2352" i="1"/>
  <c r="H2353" i="1"/>
  <c r="I2353" i="1"/>
  <c r="J2353" i="1"/>
  <c r="H2354" i="1"/>
  <c r="I2354" i="1"/>
  <c r="J2354" i="1"/>
  <c r="H2355" i="1"/>
  <c r="I2355" i="1"/>
  <c r="J2355" i="1"/>
  <c r="H2356" i="1"/>
  <c r="I2356" i="1"/>
  <c r="J2356" i="1"/>
  <c r="H2357" i="1"/>
  <c r="I2357" i="1"/>
  <c r="J2357" i="1"/>
  <c r="H2358" i="1"/>
  <c r="I2358" i="1"/>
  <c r="J2358" i="1"/>
  <c r="H2359" i="1"/>
  <c r="I2359" i="1"/>
  <c r="J2359" i="1"/>
  <c r="H2360" i="1"/>
  <c r="I2360" i="1"/>
  <c r="J2360" i="1"/>
  <c r="H2361" i="1"/>
  <c r="I2361" i="1"/>
  <c r="J2361" i="1"/>
  <c r="H2362" i="1"/>
  <c r="I2362" i="1"/>
  <c r="J2362" i="1"/>
  <c r="H2363" i="1"/>
  <c r="I2363" i="1"/>
  <c r="J2363" i="1"/>
  <c r="H2364" i="1"/>
  <c r="I2364" i="1"/>
  <c r="J2364" i="1"/>
  <c r="H2365" i="1"/>
  <c r="I2365" i="1"/>
  <c r="J2365" i="1"/>
  <c r="H2366" i="1"/>
  <c r="I2366" i="1"/>
  <c r="J2366" i="1"/>
  <c r="H2367" i="1"/>
  <c r="I2367" i="1"/>
  <c r="J2367" i="1"/>
  <c r="H2368" i="1"/>
  <c r="I2368" i="1"/>
  <c r="J2368" i="1"/>
  <c r="H2369" i="1"/>
  <c r="I2369" i="1"/>
  <c r="J2369" i="1"/>
  <c r="H2370" i="1"/>
  <c r="I2370" i="1"/>
  <c r="J2370" i="1"/>
  <c r="H2371" i="1"/>
  <c r="I2371" i="1"/>
  <c r="J2371" i="1"/>
  <c r="H2372" i="1"/>
  <c r="I2372" i="1"/>
  <c r="J2372" i="1"/>
  <c r="H2373" i="1"/>
  <c r="I2373" i="1"/>
  <c r="J2373" i="1"/>
  <c r="H2374" i="1"/>
  <c r="I2374" i="1"/>
  <c r="J2374" i="1"/>
  <c r="H2375" i="1"/>
  <c r="I2375" i="1"/>
  <c r="J2375" i="1"/>
  <c r="H2376" i="1"/>
  <c r="I2376" i="1"/>
  <c r="J2376" i="1"/>
  <c r="H2377" i="1"/>
  <c r="I2377" i="1"/>
  <c r="J2377" i="1"/>
  <c r="H2378" i="1"/>
  <c r="I2378" i="1"/>
  <c r="J2378" i="1"/>
  <c r="H2379" i="1"/>
  <c r="I2379" i="1"/>
  <c r="J2379" i="1"/>
  <c r="H2380" i="1"/>
  <c r="I2380" i="1"/>
  <c r="J2380" i="1"/>
  <c r="H2381" i="1"/>
  <c r="I2381" i="1"/>
  <c r="J2381" i="1"/>
  <c r="H2382" i="1"/>
  <c r="I2382" i="1"/>
  <c r="J2382" i="1"/>
  <c r="H2383" i="1"/>
  <c r="I2383" i="1"/>
  <c r="J2383" i="1"/>
  <c r="H2384" i="1"/>
  <c r="I2384" i="1"/>
  <c r="J2384" i="1"/>
  <c r="H2385" i="1"/>
  <c r="I2385" i="1"/>
  <c r="J2385" i="1"/>
  <c r="H2386" i="1"/>
  <c r="I2386" i="1"/>
  <c r="J2386" i="1"/>
  <c r="H2387" i="1"/>
  <c r="I2387" i="1"/>
  <c r="J2387" i="1"/>
  <c r="H2388" i="1"/>
  <c r="I2388" i="1"/>
  <c r="J2388" i="1"/>
  <c r="H2389" i="1"/>
  <c r="I2389" i="1"/>
  <c r="J2389" i="1"/>
  <c r="H2390" i="1"/>
  <c r="I2390" i="1"/>
  <c r="J2390" i="1"/>
  <c r="H2391" i="1"/>
  <c r="I2391" i="1"/>
  <c r="J2391" i="1"/>
  <c r="H2392" i="1"/>
  <c r="I2392" i="1"/>
  <c r="J2392" i="1"/>
  <c r="H2393" i="1"/>
  <c r="I2393" i="1"/>
  <c r="J2393" i="1"/>
  <c r="H2394" i="1"/>
  <c r="I2394" i="1"/>
  <c r="J2394" i="1"/>
  <c r="H2395" i="1"/>
  <c r="I2395" i="1"/>
  <c r="J2395" i="1"/>
  <c r="H2396" i="1"/>
  <c r="I2396" i="1"/>
  <c r="J2396" i="1"/>
  <c r="H2397" i="1"/>
  <c r="I2397" i="1"/>
  <c r="J2397" i="1"/>
  <c r="H2398" i="1"/>
  <c r="I2398" i="1"/>
  <c r="J2398" i="1"/>
  <c r="H2399" i="1"/>
  <c r="I2399" i="1"/>
  <c r="J2399" i="1"/>
  <c r="H2400" i="1"/>
  <c r="I2400" i="1"/>
  <c r="J2400" i="1"/>
  <c r="H2401" i="1"/>
  <c r="I2401" i="1"/>
  <c r="J2401" i="1"/>
  <c r="H2402" i="1"/>
  <c r="I2402" i="1"/>
  <c r="J2402" i="1"/>
  <c r="H2403" i="1"/>
  <c r="I2403" i="1"/>
  <c r="J2403" i="1"/>
  <c r="H2404" i="1"/>
  <c r="I2404" i="1"/>
  <c r="J2404" i="1"/>
  <c r="H2405" i="1"/>
  <c r="I2405" i="1"/>
  <c r="J2405" i="1"/>
  <c r="H2406" i="1"/>
  <c r="I2406" i="1"/>
  <c r="J2406" i="1"/>
  <c r="H2407" i="1"/>
  <c r="I2407" i="1"/>
  <c r="J2407" i="1"/>
  <c r="H2408" i="1"/>
  <c r="I2408" i="1"/>
  <c r="J2408" i="1"/>
  <c r="H2409" i="1"/>
  <c r="I2409" i="1"/>
  <c r="J2409" i="1"/>
  <c r="H2410" i="1"/>
  <c r="I2410" i="1"/>
  <c r="J2410" i="1"/>
  <c r="H2411" i="1"/>
  <c r="I2411" i="1"/>
  <c r="J2411" i="1"/>
  <c r="H2412" i="1"/>
  <c r="I2412" i="1"/>
  <c r="J2412" i="1"/>
  <c r="H2413" i="1"/>
  <c r="I2413" i="1"/>
  <c r="J2413" i="1"/>
  <c r="H2414" i="1"/>
  <c r="I2414" i="1"/>
  <c r="J2414" i="1"/>
  <c r="H2415" i="1"/>
  <c r="I2415" i="1"/>
  <c r="J2415" i="1"/>
  <c r="H2416" i="1"/>
  <c r="I2416" i="1"/>
  <c r="J2416" i="1"/>
  <c r="H2417" i="1"/>
  <c r="I2417" i="1"/>
  <c r="J2417" i="1"/>
  <c r="H2418" i="1"/>
  <c r="I2418" i="1"/>
  <c r="J2418" i="1"/>
  <c r="H2419" i="1"/>
  <c r="I2419" i="1"/>
  <c r="J2419" i="1"/>
  <c r="H2420" i="1"/>
  <c r="I2420" i="1"/>
  <c r="J2420" i="1"/>
  <c r="H2421" i="1"/>
  <c r="I2421" i="1"/>
  <c r="J2421" i="1"/>
  <c r="H2422" i="1"/>
  <c r="I2422" i="1"/>
  <c r="J2422" i="1"/>
  <c r="H2423" i="1"/>
  <c r="I2423" i="1"/>
  <c r="J2423" i="1"/>
  <c r="H2424" i="1"/>
  <c r="I2424" i="1"/>
  <c r="J2424" i="1"/>
  <c r="H2425" i="1"/>
  <c r="I2425" i="1"/>
  <c r="J2425" i="1"/>
  <c r="H2426" i="1"/>
  <c r="I2426" i="1"/>
  <c r="J2426" i="1"/>
  <c r="H2427" i="1"/>
  <c r="I2427" i="1"/>
  <c r="J2427" i="1"/>
  <c r="H2428" i="1"/>
  <c r="I2428" i="1"/>
  <c r="J2428" i="1"/>
  <c r="H2429" i="1"/>
  <c r="I2429" i="1"/>
  <c r="J2429" i="1"/>
  <c r="H2430" i="1"/>
  <c r="I2430" i="1"/>
  <c r="J2430" i="1"/>
  <c r="H2431" i="1"/>
  <c r="I2431" i="1"/>
  <c r="J2431" i="1"/>
  <c r="H2432" i="1"/>
  <c r="I2432" i="1"/>
  <c r="J2432" i="1"/>
  <c r="H2433" i="1"/>
  <c r="I2433" i="1"/>
  <c r="J2433" i="1"/>
  <c r="H2434" i="1"/>
  <c r="I2434" i="1"/>
  <c r="J2434" i="1"/>
  <c r="H2435" i="1"/>
  <c r="I2435" i="1"/>
  <c r="J2435" i="1"/>
  <c r="H2436" i="1"/>
  <c r="I2436" i="1"/>
  <c r="J2436" i="1"/>
  <c r="H2437" i="1"/>
  <c r="I2437" i="1"/>
  <c r="J2437" i="1"/>
  <c r="H2438" i="1"/>
  <c r="I2438" i="1"/>
  <c r="J2438" i="1"/>
  <c r="H2439" i="1"/>
  <c r="I2439" i="1"/>
  <c r="J2439" i="1"/>
  <c r="H2440" i="1"/>
  <c r="I2440" i="1"/>
  <c r="J2440" i="1"/>
  <c r="H2441" i="1"/>
  <c r="I2441" i="1"/>
  <c r="J2441" i="1"/>
  <c r="H2442" i="1"/>
  <c r="I2442" i="1"/>
  <c r="J2442" i="1"/>
  <c r="H2443" i="1"/>
  <c r="I2443" i="1"/>
  <c r="J2443" i="1"/>
  <c r="H2444" i="1"/>
  <c r="I2444" i="1"/>
  <c r="J2444" i="1"/>
  <c r="H2445" i="1"/>
  <c r="I2445" i="1"/>
  <c r="J2445" i="1"/>
  <c r="H2446" i="1"/>
  <c r="I2446" i="1"/>
  <c r="J2446" i="1"/>
  <c r="H2447" i="1"/>
  <c r="I2447" i="1"/>
  <c r="J2447" i="1"/>
  <c r="H2448" i="1"/>
  <c r="I2448" i="1"/>
  <c r="J2448" i="1"/>
  <c r="H2449" i="1"/>
  <c r="I2449" i="1"/>
  <c r="J2449" i="1"/>
  <c r="H2450" i="1"/>
  <c r="I2450" i="1"/>
  <c r="J2450" i="1"/>
  <c r="H2451" i="1"/>
  <c r="I2451" i="1"/>
  <c r="J2451" i="1"/>
  <c r="H2452" i="1"/>
  <c r="I2452" i="1"/>
  <c r="J2452" i="1"/>
  <c r="H2453" i="1"/>
  <c r="I2453" i="1"/>
  <c r="J2453" i="1"/>
  <c r="H2454" i="1"/>
  <c r="I2454" i="1"/>
  <c r="J2454" i="1"/>
  <c r="H2455" i="1"/>
  <c r="I2455" i="1"/>
  <c r="J2455" i="1"/>
  <c r="H2456" i="1"/>
  <c r="I2456" i="1"/>
  <c r="J2456" i="1"/>
  <c r="H2457" i="1"/>
  <c r="I2457" i="1"/>
  <c r="J2457" i="1"/>
  <c r="H2458" i="1"/>
  <c r="I2458" i="1"/>
  <c r="J2458" i="1"/>
  <c r="H2459" i="1"/>
  <c r="I2459" i="1"/>
  <c r="J2459" i="1"/>
  <c r="H2460" i="1"/>
  <c r="I2460" i="1"/>
  <c r="J2460" i="1"/>
  <c r="H2461" i="1"/>
  <c r="I2461" i="1"/>
  <c r="J2461" i="1"/>
  <c r="H2462" i="1"/>
  <c r="I2462" i="1"/>
  <c r="J2462" i="1"/>
  <c r="H2463" i="1"/>
  <c r="I2463" i="1"/>
  <c r="J2463" i="1"/>
  <c r="H2464" i="1"/>
  <c r="I2464" i="1"/>
  <c r="J2464" i="1"/>
  <c r="H2465" i="1"/>
  <c r="I2465" i="1"/>
  <c r="J2465" i="1"/>
  <c r="H2466" i="1"/>
  <c r="I2466" i="1"/>
  <c r="J2466" i="1"/>
  <c r="H2467" i="1"/>
  <c r="I2467" i="1"/>
  <c r="J2467" i="1"/>
  <c r="H2468" i="1"/>
  <c r="I2468" i="1"/>
  <c r="J2468" i="1"/>
  <c r="H2469" i="1"/>
  <c r="I2469" i="1"/>
  <c r="J2469" i="1"/>
  <c r="H2470" i="1"/>
  <c r="I2470" i="1"/>
  <c r="J2470" i="1"/>
  <c r="H2471" i="1"/>
  <c r="I2471" i="1"/>
  <c r="J2471" i="1"/>
  <c r="H2472" i="1"/>
  <c r="I2472" i="1"/>
  <c r="J2472" i="1"/>
  <c r="H2473" i="1"/>
  <c r="I2473" i="1"/>
  <c r="J2473" i="1"/>
  <c r="H2474" i="1"/>
  <c r="I2474" i="1"/>
  <c r="J2474" i="1"/>
  <c r="H2475" i="1"/>
  <c r="I2475" i="1"/>
  <c r="J2475" i="1"/>
  <c r="H2476" i="1"/>
  <c r="I2476" i="1"/>
  <c r="J2476" i="1"/>
  <c r="H2477" i="1"/>
  <c r="I2477" i="1"/>
  <c r="J2477" i="1"/>
  <c r="H2478" i="1"/>
  <c r="I2478" i="1"/>
  <c r="J2478" i="1"/>
  <c r="H2479" i="1"/>
  <c r="I2479" i="1"/>
  <c r="J2479" i="1"/>
  <c r="H2480" i="1"/>
  <c r="I2480" i="1"/>
  <c r="J2480" i="1"/>
  <c r="H2481" i="1"/>
  <c r="I2481" i="1"/>
  <c r="J2481" i="1"/>
  <c r="H2482" i="1"/>
  <c r="I2482" i="1"/>
  <c r="J2482" i="1"/>
  <c r="H2483" i="1"/>
  <c r="I2483" i="1"/>
  <c r="J2483" i="1"/>
  <c r="H2484" i="1"/>
  <c r="I2484" i="1"/>
  <c r="J2484" i="1"/>
  <c r="H2485" i="1"/>
  <c r="I2485" i="1"/>
  <c r="J2485" i="1"/>
  <c r="H2486" i="1"/>
  <c r="I2486" i="1"/>
  <c r="J2486" i="1"/>
  <c r="H2487" i="1"/>
  <c r="I2487" i="1"/>
  <c r="J2487" i="1"/>
  <c r="H2488" i="1"/>
  <c r="I2488" i="1"/>
  <c r="J2488" i="1"/>
  <c r="H2489" i="1"/>
  <c r="I2489" i="1"/>
  <c r="J2489" i="1"/>
  <c r="H2490" i="1"/>
  <c r="I2490" i="1"/>
  <c r="J2490" i="1"/>
  <c r="H2491" i="1"/>
  <c r="I2491" i="1"/>
  <c r="J2491" i="1"/>
  <c r="H2492" i="1"/>
  <c r="I2492" i="1"/>
  <c r="J2492" i="1"/>
  <c r="H2493" i="1"/>
  <c r="I2493" i="1"/>
  <c r="J2493" i="1"/>
  <c r="H2494" i="1"/>
  <c r="I2494" i="1"/>
  <c r="J2494" i="1"/>
  <c r="H2495" i="1"/>
  <c r="I2495" i="1"/>
  <c r="J2495" i="1"/>
  <c r="H2496" i="1"/>
  <c r="I2496" i="1"/>
  <c r="J2496" i="1"/>
  <c r="H2497" i="1"/>
  <c r="I2497" i="1"/>
  <c r="J2497" i="1"/>
  <c r="H2498" i="1"/>
  <c r="I2498" i="1"/>
  <c r="J2498" i="1"/>
  <c r="H2499" i="1"/>
  <c r="I2499" i="1"/>
  <c r="J2499" i="1"/>
  <c r="H2500" i="1"/>
  <c r="I2500" i="1"/>
  <c r="J2500" i="1"/>
  <c r="H2501" i="1"/>
  <c r="I2501" i="1"/>
  <c r="J2501" i="1"/>
  <c r="H2502" i="1"/>
  <c r="I2502" i="1"/>
  <c r="J2502" i="1"/>
  <c r="H2503" i="1"/>
  <c r="I2503" i="1"/>
  <c r="J2503" i="1"/>
  <c r="H2504" i="1"/>
  <c r="I2504" i="1"/>
  <c r="J2504" i="1"/>
  <c r="H2505" i="1"/>
  <c r="I2505" i="1"/>
  <c r="J2505" i="1"/>
  <c r="H2506" i="1"/>
  <c r="I2506" i="1"/>
  <c r="J2506" i="1"/>
  <c r="H2507" i="1"/>
  <c r="I2507" i="1"/>
  <c r="J2507" i="1"/>
  <c r="H2508" i="1"/>
  <c r="I2508" i="1"/>
  <c r="J2508" i="1"/>
  <c r="H2509" i="1"/>
  <c r="I2509" i="1"/>
  <c r="J2509" i="1"/>
  <c r="H2510" i="1"/>
  <c r="I2510" i="1"/>
  <c r="J2510" i="1"/>
  <c r="H2511" i="1"/>
  <c r="I2511" i="1"/>
  <c r="J2511" i="1"/>
  <c r="H2512" i="1"/>
  <c r="I2512" i="1"/>
  <c r="J2512" i="1"/>
  <c r="H2513" i="1"/>
  <c r="I2513" i="1"/>
  <c r="J2513" i="1"/>
  <c r="H2514" i="1"/>
  <c r="I2514" i="1"/>
  <c r="J2514" i="1"/>
  <c r="H2515" i="1"/>
  <c r="I2515" i="1"/>
  <c r="J2515" i="1"/>
  <c r="H2516" i="1"/>
  <c r="I2516" i="1"/>
  <c r="J2516" i="1"/>
  <c r="H2517" i="1"/>
  <c r="I2517" i="1"/>
  <c r="J2517" i="1"/>
  <c r="H2518" i="1"/>
  <c r="I2518" i="1"/>
  <c r="J2518" i="1"/>
  <c r="H2519" i="1"/>
  <c r="I2519" i="1"/>
  <c r="J2519" i="1"/>
  <c r="H2520" i="1"/>
  <c r="I2520" i="1"/>
  <c r="J2520" i="1"/>
  <c r="H2521" i="1"/>
  <c r="I2521" i="1"/>
  <c r="J2521" i="1"/>
  <c r="H2522" i="1"/>
  <c r="I2522" i="1"/>
  <c r="J2522" i="1"/>
  <c r="H2523" i="1"/>
  <c r="I2523" i="1"/>
  <c r="J2523" i="1"/>
  <c r="H2524" i="1"/>
  <c r="I2524" i="1"/>
  <c r="J2524" i="1"/>
  <c r="H2525" i="1"/>
  <c r="I2525" i="1"/>
  <c r="J2525" i="1"/>
  <c r="H2526" i="1"/>
  <c r="I2526" i="1"/>
  <c r="J2526" i="1"/>
  <c r="H2527" i="1"/>
  <c r="I2527" i="1"/>
  <c r="J2527" i="1"/>
  <c r="H2528" i="1"/>
  <c r="I2528" i="1"/>
  <c r="J2528" i="1"/>
  <c r="H2529" i="1"/>
  <c r="I2529" i="1"/>
  <c r="J2529" i="1"/>
  <c r="H2530" i="1"/>
  <c r="I2530" i="1"/>
  <c r="J2530" i="1"/>
  <c r="H2531" i="1"/>
  <c r="I2531" i="1"/>
  <c r="J2531" i="1"/>
  <c r="H2532" i="1"/>
  <c r="I2532" i="1"/>
  <c r="J2532" i="1"/>
  <c r="H2533" i="1"/>
  <c r="I2533" i="1"/>
  <c r="J2533" i="1"/>
  <c r="H2534" i="1"/>
  <c r="I2534" i="1"/>
  <c r="J2534" i="1"/>
  <c r="H2535" i="1"/>
  <c r="I2535" i="1"/>
  <c r="J2535" i="1"/>
  <c r="H2536" i="1"/>
  <c r="I2536" i="1"/>
  <c r="J2536" i="1"/>
  <c r="H2537" i="1"/>
  <c r="I2537" i="1"/>
  <c r="J2537" i="1"/>
  <c r="H2538" i="1"/>
  <c r="I2538" i="1"/>
  <c r="J2538" i="1"/>
  <c r="H2539" i="1"/>
  <c r="I2539" i="1"/>
  <c r="J2539" i="1"/>
  <c r="H2540" i="1"/>
  <c r="I2540" i="1"/>
  <c r="J2540" i="1"/>
  <c r="H2541" i="1"/>
  <c r="I2541" i="1"/>
  <c r="J2541" i="1"/>
  <c r="H2542" i="1"/>
  <c r="I2542" i="1"/>
  <c r="J2542" i="1"/>
  <c r="H2543" i="1"/>
  <c r="I2543" i="1"/>
  <c r="J2543" i="1"/>
  <c r="H2544" i="1"/>
  <c r="I2544" i="1"/>
  <c r="J2544" i="1"/>
  <c r="H2545" i="1"/>
  <c r="I2545" i="1"/>
  <c r="J2545" i="1"/>
  <c r="H2546" i="1"/>
  <c r="I2546" i="1"/>
  <c r="J2546" i="1"/>
  <c r="H2547" i="1"/>
  <c r="I2547" i="1"/>
  <c r="J2547" i="1"/>
  <c r="H2548" i="1"/>
  <c r="I2548" i="1"/>
  <c r="J2548" i="1"/>
  <c r="H2549" i="1"/>
  <c r="I2549" i="1"/>
  <c r="J2549" i="1"/>
  <c r="H2550" i="1"/>
  <c r="I2550" i="1"/>
  <c r="J2550" i="1"/>
  <c r="H2551" i="1"/>
  <c r="I2551" i="1"/>
  <c r="J2551" i="1"/>
  <c r="H2552" i="1"/>
  <c r="I2552" i="1"/>
  <c r="J2552" i="1"/>
  <c r="H2553" i="1"/>
  <c r="I2553" i="1"/>
  <c r="J2553" i="1"/>
  <c r="H2554" i="1"/>
  <c r="I2554" i="1"/>
  <c r="J2554" i="1"/>
  <c r="H2555" i="1"/>
  <c r="I2555" i="1"/>
  <c r="J2555" i="1"/>
  <c r="H2556" i="1"/>
  <c r="I2556" i="1"/>
  <c r="J2556" i="1"/>
  <c r="H2557" i="1"/>
  <c r="I2557" i="1"/>
  <c r="J2557" i="1"/>
  <c r="H2558" i="1"/>
  <c r="I2558" i="1"/>
  <c r="J2558" i="1"/>
  <c r="H2559" i="1"/>
  <c r="I2559" i="1"/>
  <c r="J2559" i="1"/>
  <c r="H2560" i="1"/>
  <c r="I2560" i="1"/>
  <c r="J2560" i="1"/>
  <c r="H2561" i="1"/>
  <c r="I2561" i="1"/>
  <c r="J2561" i="1"/>
  <c r="H2562" i="1"/>
  <c r="I2562" i="1"/>
  <c r="J2562" i="1"/>
  <c r="H2563" i="1"/>
  <c r="I2563" i="1"/>
  <c r="J2563" i="1"/>
  <c r="H2564" i="1"/>
  <c r="I2564" i="1"/>
  <c r="J2564" i="1"/>
  <c r="H2565" i="1"/>
  <c r="I2565" i="1"/>
  <c r="J2565" i="1"/>
  <c r="H2566" i="1"/>
  <c r="I2566" i="1"/>
  <c r="J2566" i="1"/>
  <c r="H2567" i="1"/>
  <c r="I2567" i="1"/>
  <c r="J2567" i="1"/>
  <c r="H2568" i="1"/>
  <c r="I2568" i="1"/>
  <c r="J2568" i="1"/>
  <c r="H2569" i="1"/>
  <c r="I2569" i="1"/>
  <c r="J2569" i="1"/>
  <c r="H2570" i="1"/>
  <c r="I2570" i="1"/>
  <c r="J2570" i="1"/>
  <c r="H2571" i="1"/>
  <c r="I2571" i="1"/>
  <c r="J2571" i="1"/>
  <c r="H2572" i="1"/>
  <c r="I2572" i="1"/>
  <c r="J2572" i="1"/>
  <c r="H2573" i="1"/>
  <c r="I2573" i="1"/>
  <c r="J2573" i="1"/>
  <c r="H2574" i="1"/>
  <c r="I2574" i="1"/>
  <c r="J2574" i="1"/>
  <c r="H2575" i="1"/>
  <c r="I2575" i="1"/>
  <c r="J2575" i="1"/>
  <c r="H2576" i="1"/>
  <c r="I2576" i="1"/>
  <c r="J2576" i="1"/>
  <c r="H2577" i="1"/>
  <c r="I2577" i="1"/>
  <c r="J2577" i="1"/>
  <c r="H2578" i="1"/>
  <c r="I2578" i="1"/>
  <c r="J2578" i="1"/>
  <c r="H2579" i="1"/>
  <c r="I2579" i="1"/>
  <c r="J2579" i="1"/>
  <c r="H2580" i="1"/>
  <c r="I2580" i="1"/>
  <c r="J2580" i="1"/>
  <c r="H2581" i="1"/>
  <c r="I2581" i="1"/>
  <c r="J2581" i="1"/>
  <c r="H2582" i="1"/>
  <c r="I2582" i="1"/>
  <c r="J2582" i="1"/>
  <c r="H2583" i="1"/>
  <c r="I2583" i="1"/>
  <c r="J2583" i="1"/>
  <c r="H2584" i="1"/>
  <c r="I2584" i="1"/>
  <c r="J2584" i="1"/>
  <c r="H2585" i="1"/>
  <c r="I2585" i="1"/>
  <c r="J2585" i="1"/>
  <c r="H159" i="1"/>
  <c r="I159" i="1"/>
  <c r="J159" i="1"/>
  <c r="H158" i="1"/>
  <c r="I158" i="1"/>
  <c r="J158" i="1"/>
  <c r="H156" i="1"/>
  <c r="I156" i="1"/>
  <c r="J156" i="1"/>
  <c r="H157" i="1"/>
  <c r="I157" i="1"/>
  <c r="J157" i="1"/>
  <c r="H149" i="1"/>
  <c r="I149" i="1"/>
  <c r="J149" i="1"/>
  <c r="H150" i="1"/>
  <c r="I150" i="1"/>
  <c r="J150" i="1"/>
  <c r="H151" i="1"/>
  <c r="I151" i="1"/>
  <c r="J151" i="1"/>
  <c r="H152" i="1"/>
  <c r="I152" i="1"/>
  <c r="J152" i="1"/>
  <c r="H153" i="1"/>
  <c r="I153" i="1"/>
  <c r="J153" i="1"/>
  <c r="H154" i="1"/>
  <c r="I154" i="1"/>
  <c r="J154" i="1"/>
  <c r="H155" i="1"/>
  <c r="I155" i="1"/>
  <c r="J155" i="1"/>
  <c r="H148" i="1"/>
  <c r="I148" i="1"/>
  <c r="J148" i="1"/>
  <c r="H138" i="1"/>
  <c r="I138" i="1"/>
  <c r="J138" i="1"/>
  <c r="H139" i="1"/>
  <c r="I139" i="1"/>
  <c r="J139" i="1"/>
  <c r="H140" i="1"/>
  <c r="I140" i="1"/>
  <c r="J140" i="1"/>
  <c r="H141" i="1"/>
  <c r="I141" i="1"/>
  <c r="J141" i="1"/>
  <c r="H142" i="1"/>
  <c r="I142" i="1"/>
  <c r="J142" i="1"/>
  <c r="H143" i="1"/>
  <c r="I143" i="1"/>
  <c r="J143" i="1"/>
  <c r="H144" i="1"/>
  <c r="I144" i="1"/>
  <c r="J144" i="1"/>
  <c r="H145" i="1"/>
  <c r="I145" i="1"/>
  <c r="J145" i="1"/>
  <c r="H146" i="1"/>
  <c r="I146" i="1"/>
  <c r="J146" i="1"/>
  <c r="H147" i="1"/>
  <c r="I147" i="1"/>
  <c r="J147" i="1"/>
  <c r="H7" i="1"/>
  <c r="I7" i="1"/>
  <c r="J7" i="1"/>
  <c r="H8" i="1"/>
  <c r="I8" i="1"/>
  <c r="J8" i="1"/>
  <c r="H9" i="1"/>
  <c r="I9" i="1"/>
  <c r="J9" i="1"/>
  <c r="H10" i="1"/>
  <c r="I10" i="1"/>
  <c r="J10" i="1"/>
  <c r="H11" i="1"/>
  <c r="I11" i="1"/>
  <c r="J11" i="1"/>
  <c r="H12" i="1"/>
  <c r="I12" i="1"/>
  <c r="J12" i="1"/>
  <c r="H13" i="1"/>
  <c r="I13" i="1"/>
  <c r="J13" i="1"/>
  <c r="H14" i="1"/>
  <c r="I14" i="1"/>
  <c r="J14" i="1"/>
  <c r="H15" i="1"/>
  <c r="I15" i="1"/>
  <c r="J15" i="1"/>
  <c r="H16" i="1"/>
  <c r="I16" i="1"/>
  <c r="J16" i="1"/>
  <c r="H17" i="1"/>
  <c r="I17" i="1"/>
  <c r="J17" i="1"/>
  <c r="H18" i="1"/>
  <c r="I18" i="1"/>
  <c r="J18" i="1"/>
  <c r="H19" i="1"/>
  <c r="I19" i="1"/>
  <c r="J19" i="1"/>
  <c r="H20" i="1"/>
  <c r="I20" i="1"/>
  <c r="J20" i="1"/>
  <c r="H21" i="1"/>
  <c r="I21" i="1"/>
  <c r="J21" i="1"/>
  <c r="H22" i="1"/>
  <c r="I22" i="1"/>
  <c r="J22" i="1"/>
  <c r="H23" i="1"/>
  <c r="I23" i="1"/>
  <c r="J23" i="1"/>
  <c r="H24" i="1"/>
  <c r="I24" i="1"/>
  <c r="J24" i="1"/>
  <c r="H25" i="1"/>
  <c r="I25" i="1"/>
  <c r="J25" i="1"/>
  <c r="H26" i="1"/>
  <c r="I26" i="1"/>
  <c r="J26" i="1"/>
  <c r="H27" i="1"/>
  <c r="I27" i="1"/>
  <c r="J27" i="1"/>
  <c r="H28" i="1"/>
  <c r="I28" i="1"/>
  <c r="J28" i="1"/>
  <c r="H29" i="1"/>
  <c r="I29" i="1"/>
  <c r="J29" i="1"/>
  <c r="H30" i="1"/>
  <c r="I30" i="1"/>
  <c r="J30" i="1"/>
  <c r="H31" i="1"/>
  <c r="I31" i="1"/>
  <c r="J31" i="1"/>
  <c r="H32" i="1"/>
  <c r="I32" i="1"/>
  <c r="J32" i="1"/>
  <c r="H33" i="1"/>
  <c r="I33" i="1"/>
  <c r="J33" i="1"/>
  <c r="H34" i="1"/>
  <c r="I34" i="1"/>
  <c r="J34" i="1"/>
  <c r="H35" i="1"/>
  <c r="I35" i="1"/>
  <c r="J35" i="1"/>
  <c r="H36" i="1"/>
  <c r="I36" i="1"/>
  <c r="J36" i="1"/>
  <c r="H37" i="1"/>
  <c r="I37" i="1"/>
  <c r="J37" i="1"/>
  <c r="H38" i="1"/>
  <c r="I38" i="1"/>
  <c r="J38" i="1"/>
  <c r="H39" i="1"/>
  <c r="I39" i="1"/>
  <c r="J39" i="1"/>
  <c r="H40" i="1"/>
  <c r="I40" i="1"/>
  <c r="J40" i="1"/>
  <c r="H41" i="1"/>
  <c r="I41" i="1"/>
  <c r="J41" i="1"/>
  <c r="H42" i="1"/>
  <c r="I42" i="1"/>
  <c r="J42" i="1"/>
  <c r="H43" i="1"/>
  <c r="I43" i="1"/>
  <c r="J43" i="1"/>
  <c r="H44" i="1"/>
  <c r="I44" i="1"/>
  <c r="J44" i="1"/>
  <c r="H45" i="1"/>
  <c r="I45" i="1"/>
  <c r="J45" i="1"/>
  <c r="H46" i="1"/>
  <c r="I46" i="1"/>
  <c r="J46" i="1"/>
  <c r="H47" i="1"/>
  <c r="I47" i="1"/>
  <c r="J47" i="1"/>
  <c r="H48" i="1"/>
  <c r="I48" i="1"/>
  <c r="J48" i="1"/>
  <c r="H49" i="1"/>
  <c r="I49" i="1"/>
  <c r="J49" i="1"/>
  <c r="H50" i="1"/>
  <c r="I50" i="1"/>
  <c r="J50" i="1"/>
  <c r="H51" i="1"/>
  <c r="I51" i="1"/>
  <c r="J51" i="1"/>
  <c r="H52" i="1"/>
  <c r="I52" i="1"/>
  <c r="J52" i="1"/>
  <c r="H53" i="1"/>
  <c r="I53" i="1"/>
  <c r="J53" i="1"/>
  <c r="H54" i="1"/>
  <c r="I54" i="1"/>
  <c r="J54" i="1"/>
  <c r="H55" i="1"/>
  <c r="I55" i="1"/>
  <c r="J55" i="1"/>
  <c r="H56" i="1"/>
  <c r="I56" i="1"/>
  <c r="J56" i="1"/>
  <c r="H57" i="1"/>
  <c r="I57" i="1"/>
  <c r="J57" i="1"/>
  <c r="H58" i="1"/>
  <c r="I58" i="1"/>
  <c r="J58" i="1"/>
  <c r="H59" i="1"/>
  <c r="I59" i="1"/>
  <c r="J59" i="1"/>
  <c r="H60" i="1"/>
  <c r="I60" i="1"/>
  <c r="J60" i="1"/>
  <c r="H61" i="1"/>
  <c r="I61" i="1"/>
  <c r="J61" i="1"/>
  <c r="H62" i="1"/>
  <c r="I62" i="1"/>
  <c r="J62" i="1"/>
  <c r="H63" i="1"/>
  <c r="I63" i="1"/>
  <c r="J63" i="1"/>
  <c r="H64" i="1"/>
  <c r="I64" i="1"/>
  <c r="J64" i="1"/>
  <c r="H65" i="1"/>
  <c r="I65" i="1"/>
  <c r="J65" i="1"/>
  <c r="H66" i="1"/>
  <c r="I66" i="1"/>
  <c r="J66" i="1"/>
  <c r="H67" i="1"/>
  <c r="I67" i="1"/>
  <c r="J67" i="1"/>
  <c r="H68" i="1"/>
  <c r="I68" i="1"/>
  <c r="J68" i="1"/>
  <c r="H69" i="1"/>
  <c r="I69" i="1"/>
  <c r="J69" i="1"/>
  <c r="H70" i="1"/>
  <c r="I70" i="1"/>
  <c r="J70" i="1"/>
  <c r="H71" i="1"/>
  <c r="I71" i="1"/>
  <c r="J71" i="1"/>
  <c r="H72" i="1"/>
  <c r="I72" i="1"/>
  <c r="J72" i="1"/>
  <c r="H73" i="1"/>
  <c r="I73" i="1"/>
  <c r="J73" i="1"/>
  <c r="H74" i="1"/>
  <c r="I74" i="1"/>
  <c r="J74" i="1"/>
  <c r="H75" i="1"/>
  <c r="I75" i="1"/>
  <c r="J75" i="1"/>
  <c r="H76" i="1"/>
  <c r="I76" i="1"/>
  <c r="J76" i="1"/>
  <c r="H77" i="1"/>
  <c r="I77" i="1"/>
  <c r="J77" i="1"/>
  <c r="H78" i="1"/>
  <c r="I78" i="1"/>
  <c r="J78" i="1"/>
  <c r="H79" i="1"/>
  <c r="I79" i="1"/>
  <c r="J79" i="1"/>
  <c r="H80" i="1"/>
  <c r="I80" i="1"/>
  <c r="J80" i="1"/>
  <c r="H81" i="1"/>
  <c r="I81" i="1"/>
  <c r="J81" i="1"/>
  <c r="H82" i="1"/>
  <c r="I82" i="1"/>
  <c r="J82" i="1"/>
  <c r="H83" i="1"/>
  <c r="I83" i="1"/>
  <c r="J83" i="1"/>
  <c r="H84" i="1"/>
  <c r="I84" i="1"/>
  <c r="J84" i="1"/>
  <c r="H85" i="1"/>
  <c r="I85" i="1"/>
  <c r="J85" i="1"/>
  <c r="H86" i="1"/>
  <c r="I86" i="1"/>
  <c r="J86" i="1"/>
  <c r="H87" i="1"/>
  <c r="I87" i="1"/>
  <c r="J87" i="1"/>
  <c r="H88" i="1"/>
  <c r="I88" i="1"/>
  <c r="J88" i="1"/>
  <c r="H89" i="1"/>
  <c r="I89" i="1"/>
  <c r="J89" i="1"/>
  <c r="H90" i="1"/>
  <c r="I90" i="1"/>
  <c r="J90" i="1"/>
  <c r="H91" i="1"/>
  <c r="I91" i="1"/>
  <c r="J91" i="1"/>
  <c r="H92" i="1"/>
  <c r="I92" i="1"/>
  <c r="J92" i="1"/>
  <c r="H93" i="1"/>
  <c r="I93" i="1"/>
  <c r="J93" i="1"/>
  <c r="H94" i="1"/>
  <c r="I94" i="1"/>
  <c r="J94" i="1"/>
  <c r="H95" i="1"/>
  <c r="I95" i="1"/>
  <c r="J95" i="1"/>
  <c r="H96" i="1"/>
  <c r="I96" i="1"/>
  <c r="J96" i="1"/>
  <c r="H97" i="1"/>
  <c r="I97" i="1"/>
  <c r="J97" i="1"/>
  <c r="H98" i="1"/>
  <c r="I98" i="1"/>
  <c r="J98" i="1"/>
  <c r="H99" i="1"/>
  <c r="I99" i="1"/>
  <c r="J99" i="1"/>
  <c r="H100" i="1"/>
  <c r="I100" i="1"/>
  <c r="J100" i="1"/>
  <c r="H101" i="1"/>
  <c r="I101" i="1"/>
  <c r="J101" i="1"/>
  <c r="H102" i="1"/>
  <c r="I102" i="1"/>
  <c r="J102" i="1"/>
  <c r="H103" i="1"/>
  <c r="I103" i="1"/>
  <c r="J103" i="1"/>
  <c r="H104" i="1"/>
  <c r="I104" i="1"/>
  <c r="J104" i="1"/>
  <c r="H105" i="1"/>
  <c r="I105" i="1"/>
  <c r="J105" i="1"/>
  <c r="H106" i="1"/>
  <c r="I106" i="1"/>
  <c r="J106" i="1"/>
  <c r="H107" i="1"/>
  <c r="I107" i="1"/>
  <c r="J107" i="1"/>
  <c r="H108" i="1"/>
  <c r="I108" i="1"/>
  <c r="J108" i="1"/>
  <c r="H109" i="1"/>
  <c r="I109" i="1"/>
  <c r="J109" i="1"/>
  <c r="H110" i="1"/>
  <c r="I110" i="1"/>
  <c r="J110" i="1"/>
  <c r="H111" i="1"/>
  <c r="I111" i="1"/>
  <c r="J111" i="1"/>
  <c r="H112" i="1"/>
  <c r="I112" i="1"/>
  <c r="J112" i="1"/>
  <c r="H113" i="1"/>
  <c r="I113" i="1"/>
  <c r="J113" i="1"/>
  <c r="H114" i="1"/>
  <c r="I114" i="1"/>
  <c r="J114" i="1"/>
  <c r="H115" i="1"/>
  <c r="I115" i="1"/>
  <c r="J115" i="1"/>
  <c r="H116" i="1"/>
  <c r="I116" i="1"/>
  <c r="J116" i="1"/>
  <c r="H117" i="1"/>
  <c r="I117" i="1"/>
  <c r="J117" i="1"/>
  <c r="H118" i="1"/>
  <c r="I118" i="1"/>
  <c r="J118" i="1"/>
  <c r="H119" i="1"/>
  <c r="I119" i="1"/>
  <c r="J119" i="1"/>
  <c r="H120" i="1"/>
  <c r="I120" i="1"/>
  <c r="J120" i="1"/>
  <c r="H121" i="1"/>
  <c r="I121" i="1"/>
  <c r="J121" i="1"/>
  <c r="H122" i="1"/>
  <c r="I122" i="1"/>
  <c r="J122" i="1"/>
  <c r="H123" i="1"/>
  <c r="I123" i="1"/>
  <c r="J123" i="1"/>
  <c r="H124" i="1"/>
  <c r="I124" i="1"/>
  <c r="J124" i="1"/>
  <c r="H125" i="1"/>
  <c r="I125" i="1"/>
  <c r="J125" i="1"/>
  <c r="H126" i="1"/>
  <c r="I126" i="1"/>
  <c r="J126" i="1"/>
  <c r="H127" i="1"/>
  <c r="I127" i="1"/>
  <c r="J127" i="1"/>
  <c r="H128" i="1"/>
  <c r="I128" i="1"/>
  <c r="J128" i="1"/>
  <c r="H129" i="1"/>
  <c r="I129" i="1"/>
  <c r="J129" i="1"/>
  <c r="H130" i="1"/>
  <c r="I130" i="1"/>
  <c r="J130" i="1"/>
  <c r="H131" i="1"/>
  <c r="I131" i="1"/>
  <c r="J131" i="1"/>
  <c r="H132" i="1"/>
  <c r="I132" i="1"/>
  <c r="J132" i="1"/>
  <c r="H133" i="1"/>
  <c r="I133" i="1"/>
  <c r="J133" i="1"/>
  <c r="H134" i="1"/>
  <c r="I134" i="1"/>
  <c r="J134" i="1"/>
  <c r="H135" i="1"/>
  <c r="I135" i="1"/>
  <c r="J135" i="1"/>
  <c r="H136" i="1"/>
  <c r="I136" i="1"/>
  <c r="J136" i="1"/>
  <c r="H137" i="1"/>
  <c r="I137" i="1"/>
  <c r="J137" i="1"/>
  <c r="C66" i="6"/>
  <c r="B66" i="6"/>
  <c r="C65" i="6"/>
  <c r="B65" i="6"/>
  <c r="A270" i="1"/>
  <c r="A267" i="1"/>
  <c r="A268" i="1"/>
  <c r="A269" i="1"/>
  <c r="A248" i="1"/>
  <c r="A262" i="1"/>
  <c r="A260" i="1"/>
  <c r="A256" i="1"/>
  <c r="A254" i="1"/>
  <c r="A257" i="1"/>
  <c r="A249" i="1"/>
  <c r="A246" i="1"/>
  <c r="A244" i="1"/>
  <c r="A250" i="1"/>
  <c r="A237" i="1"/>
  <c r="A238" i="1"/>
  <c r="A235" i="1"/>
  <c r="A233" i="1"/>
  <c r="A232" i="1"/>
  <c r="A224" i="1"/>
  <c r="A225" i="1"/>
  <c r="A217" i="1"/>
  <c r="A215" i="1"/>
  <c r="A213" i="1"/>
  <c r="A211" i="1"/>
  <c r="A206" i="1"/>
  <c r="A202" i="1"/>
  <c r="A203" i="1"/>
  <c r="A201" i="1"/>
  <c r="A200" i="1"/>
  <c r="A198" i="1"/>
  <c r="A197" i="1"/>
  <c r="A196" i="1"/>
  <c r="A195" i="1"/>
  <c r="A194" i="1"/>
  <c r="A193" i="1"/>
  <c r="A192" i="1"/>
  <c r="A191" i="1"/>
  <c r="A190" i="1"/>
  <c r="A189" i="1"/>
  <c r="A188" i="1"/>
  <c r="A187" i="1"/>
  <c r="A184" i="1"/>
  <c r="A186" i="1"/>
  <c r="A185" i="1"/>
  <c r="A183" i="1"/>
  <c r="A182" i="1"/>
  <c r="A181" i="1"/>
  <c r="A180" i="1"/>
  <c r="A179" i="1"/>
  <c r="A178" i="1"/>
  <c r="A177" i="1"/>
  <c r="A176" i="1"/>
  <c r="A174" i="1"/>
  <c r="A175" i="1"/>
  <c r="A173" i="1"/>
  <c r="A172" i="1"/>
  <c r="A171" i="1"/>
  <c r="A169" i="1"/>
  <c r="A170" i="1"/>
  <c r="A168" i="1"/>
  <c r="A167" i="1"/>
  <c r="A166" i="1"/>
  <c r="A165" i="1"/>
  <c r="A164" i="1"/>
  <c r="A163" i="1"/>
  <c r="A162" i="1"/>
  <c r="A159" i="1"/>
  <c r="A160" i="1"/>
  <c r="A161" i="1"/>
  <c r="A152" i="1"/>
  <c r="A155" i="1"/>
  <c r="A154" i="1"/>
  <c r="A156" i="1"/>
  <c r="A157" i="1"/>
  <c r="A158" i="1"/>
  <c r="A153" i="1"/>
  <c r="A149" i="1"/>
  <c r="A147" i="1"/>
  <c r="A150" i="1"/>
  <c r="A148" i="1"/>
  <c r="A151" i="1"/>
  <c r="A141" i="1"/>
  <c r="A146" i="1"/>
  <c r="A140" i="1"/>
  <c r="A142" i="1"/>
  <c r="A143" i="1"/>
  <c r="A144" i="1"/>
  <c r="A145" i="1"/>
  <c r="A139" i="1"/>
  <c r="A138" i="1"/>
  <c r="A134" i="1"/>
  <c r="A135" i="1"/>
  <c r="A133" i="1"/>
  <c r="A136" i="1"/>
  <c r="A137" i="1"/>
  <c r="A131" i="1"/>
  <c r="A132" i="1"/>
  <c r="A129" i="1"/>
  <c r="A130" i="1"/>
  <c r="A128" i="1"/>
  <c r="A127" i="1"/>
  <c r="A124" i="1"/>
  <c r="A126" i="1"/>
  <c r="A125" i="1"/>
  <c r="A121" i="1"/>
  <c r="A122" i="1"/>
  <c r="A123" i="1"/>
  <c r="A119" i="1"/>
  <c r="A120" i="1"/>
  <c r="A114" i="1"/>
  <c r="A116" i="1"/>
  <c r="A117" i="1"/>
  <c r="A113" i="1"/>
  <c r="A115" i="1"/>
  <c r="A118" i="1"/>
  <c r="A109" i="1"/>
  <c r="A110" i="1"/>
  <c r="A112" i="1"/>
  <c r="A111" i="1"/>
  <c r="A105" i="1"/>
  <c r="A106" i="1"/>
  <c r="A107" i="1"/>
  <c r="A108" i="1"/>
  <c r="A104" i="1"/>
  <c r="A103" i="1"/>
  <c r="A96" i="1"/>
  <c r="A101" i="1"/>
  <c r="A97" i="1"/>
  <c r="A102" i="1"/>
  <c r="A100" i="1"/>
  <c r="A98" i="1"/>
  <c r="A99" i="1"/>
  <c r="A95" i="1"/>
  <c r="A91" i="1"/>
  <c r="A89" i="1"/>
  <c r="A90" i="1"/>
  <c r="A93" i="1"/>
  <c r="A92" i="1"/>
  <c r="A94" i="1"/>
  <c r="A88" i="1"/>
  <c r="A87" i="1"/>
  <c r="A86" i="1"/>
  <c r="A83" i="1"/>
  <c r="A85" i="1"/>
  <c r="A84" i="1"/>
  <c r="A82" i="1"/>
  <c r="A80" i="1"/>
  <c r="A81" i="1"/>
  <c r="A78" i="1"/>
  <c r="A77" i="1"/>
  <c r="A79" i="1"/>
  <c r="A74" i="1"/>
  <c r="A75" i="1"/>
  <c r="A76" i="1"/>
  <c r="A73" i="1"/>
  <c r="A68" i="1"/>
  <c r="A72" i="1"/>
  <c r="A69" i="1"/>
  <c r="A71" i="1"/>
  <c r="A70" i="1"/>
  <c r="A66" i="1"/>
  <c r="A67" i="1"/>
  <c r="A64" i="1"/>
  <c r="A63" i="1"/>
  <c r="A65" i="1"/>
  <c r="A59" i="1"/>
  <c r="A61" i="1"/>
  <c r="A60" i="1"/>
  <c r="A62" i="1"/>
  <c r="A57" i="1"/>
  <c r="A58" i="1"/>
  <c r="A56" i="1"/>
  <c r="A55" i="1"/>
  <c r="A51" i="1"/>
  <c r="A50" i="1"/>
  <c r="A49" i="1"/>
  <c r="A53" i="1"/>
  <c r="A48" i="1"/>
  <c r="A52" i="1"/>
  <c r="A46" i="1"/>
  <c r="A47" i="1"/>
  <c r="A54" i="1"/>
  <c r="A45" i="1"/>
  <c r="A43" i="1"/>
  <c r="A44" i="1"/>
  <c r="A41" i="1"/>
  <c r="A42" i="1"/>
  <c r="A40" i="1"/>
  <c r="A39" i="1"/>
  <c r="A37" i="1"/>
  <c r="A38" i="1"/>
  <c r="A36" i="1"/>
  <c r="A35" i="1"/>
  <c r="A34" i="1"/>
  <c r="A33" i="1"/>
  <c r="A32" i="1"/>
  <c r="A31" i="1"/>
  <c r="A30" i="1"/>
  <c r="A29" i="1"/>
  <c r="A28" i="1"/>
  <c r="A27" i="1"/>
  <c r="A26" i="1"/>
  <c r="U25" i="1"/>
  <c r="A25" i="1"/>
  <c r="A24" i="1"/>
  <c r="A22" i="1"/>
  <c r="A23" i="1"/>
  <c r="A21" i="1"/>
  <c r="A19" i="1"/>
  <c r="A20" i="1"/>
  <c r="U17" i="1"/>
  <c r="A17" i="1"/>
  <c r="A18" i="1"/>
  <c r="A16" i="1"/>
  <c r="A15" i="1"/>
  <c r="A14" i="1"/>
  <c r="A13" i="1"/>
  <c r="A12" i="1"/>
  <c r="U10" i="1"/>
  <c r="A10" i="1"/>
  <c r="A11" i="1"/>
  <c r="A9" i="1"/>
  <c r="A8" i="1"/>
  <c r="U7" i="1"/>
  <c r="A7" i="1"/>
  <c r="R6" i="1"/>
  <c r="Q6" i="1"/>
  <c r="P6" i="1"/>
  <c r="N6" i="1"/>
  <c r="J6" i="1"/>
  <c r="I6" i="1"/>
  <c r="H6" i="1"/>
  <c r="D6" i="1"/>
  <c r="C6" i="1"/>
  <c r="A6" i="1"/>
  <c r="A205" i="1"/>
  <c r="A207" i="1"/>
  <c r="A208" i="1"/>
  <c r="A209" i="1"/>
  <c r="A210" i="1"/>
  <c r="A212" i="1"/>
  <c r="A214" i="1"/>
  <c r="A216" i="1"/>
  <c r="A218" i="1"/>
  <c r="A219" i="1"/>
  <c r="A220" i="1"/>
  <c r="A221" i="1"/>
  <c r="A222" i="1"/>
  <c r="A223" i="1"/>
  <c r="A226" i="1"/>
  <c r="A227" i="1"/>
  <c r="A228" i="1"/>
  <c r="A229" i="1"/>
  <c r="A230" i="1"/>
  <c r="A231" i="1"/>
  <c r="A234" i="1"/>
  <c r="A236" i="1"/>
  <c r="A239" i="1"/>
  <c r="A240" i="1"/>
  <c r="A241" i="1"/>
  <c r="A242" i="1"/>
  <c r="A243" i="1"/>
  <c r="A245" i="1"/>
  <c r="A247" i="1"/>
  <c r="A251" i="1"/>
  <c r="A252" i="1"/>
  <c r="A253" i="1"/>
  <c r="A255" i="1"/>
  <c r="A258" i="1"/>
  <c r="A259" i="1"/>
  <c r="A261" i="1"/>
  <c r="A263" i="1"/>
  <c r="A264" i="1"/>
  <c r="A265" i="1"/>
  <c r="C64" i="6"/>
  <c r="B64" i="6"/>
  <c r="M343" i="2"/>
  <c r="L343" i="2"/>
  <c r="A343" i="2"/>
  <c r="O910" i="1" l="1"/>
  <c r="O906" i="1"/>
  <c r="O902" i="1"/>
  <c r="O898" i="1"/>
  <c r="O894" i="1"/>
  <c r="O890" i="1"/>
  <c r="O886" i="1"/>
  <c r="O882" i="1"/>
  <c r="O878" i="1"/>
  <c r="O874" i="1"/>
  <c r="O862" i="1"/>
  <c r="O858" i="1"/>
  <c r="O854" i="1"/>
  <c r="O850" i="1"/>
  <c r="O838" i="1"/>
  <c r="O834" i="1"/>
  <c r="O830" i="1"/>
  <c r="O826" i="1"/>
  <c r="O822" i="1"/>
  <c r="O814" i="1"/>
  <c r="O810" i="1"/>
  <c r="O806" i="1"/>
  <c r="O802" i="1"/>
  <c r="O798" i="1"/>
  <c r="O794" i="1"/>
  <c r="O790" i="1"/>
  <c r="O786" i="1"/>
  <c r="O782" i="1"/>
  <c r="O778" i="1"/>
  <c r="O774" i="1"/>
  <c r="O770" i="1"/>
  <c r="O766" i="1"/>
  <c r="O762" i="1"/>
  <c r="O758" i="1"/>
  <c r="O754" i="1"/>
  <c r="O742" i="1"/>
  <c r="O734" i="1"/>
  <c r="O730" i="1"/>
  <c r="O726" i="1"/>
  <c r="O722" i="1"/>
  <c r="O718" i="1"/>
  <c r="O714" i="1"/>
  <c r="O706" i="1"/>
  <c r="O702" i="1"/>
  <c r="O698" i="1"/>
  <c r="O694" i="1"/>
  <c r="O686" i="1"/>
  <c r="O682" i="1"/>
  <c r="O678" i="1"/>
  <c r="O674" i="1"/>
  <c r="O670" i="1"/>
  <c r="O666" i="1"/>
  <c r="O662" i="1"/>
  <c r="O658" i="1"/>
  <c r="O654" i="1"/>
  <c r="O650" i="1"/>
  <c r="O646" i="1"/>
  <c r="O642" i="1"/>
  <c r="O638" i="1"/>
  <c r="O629" i="1"/>
  <c r="O611" i="1"/>
  <c r="O602" i="1"/>
  <c r="O597" i="1"/>
  <c r="O588" i="1"/>
  <c r="O579" i="1"/>
  <c r="O570" i="1"/>
  <c r="O565" i="1"/>
  <c r="O556" i="1"/>
  <c r="O547" i="1"/>
  <c r="O537" i="1"/>
  <c r="O532" i="1"/>
  <c r="O521" i="1"/>
  <c r="O502" i="1"/>
  <c r="O486" i="1"/>
  <c r="O481" i="1"/>
  <c r="O476" i="1"/>
  <c r="O466" i="1"/>
  <c r="O449" i="1"/>
  <c r="O443" i="1"/>
  <c r="O424" i="1"/>
  <c r="O417" i="1"/>
  <c r="O410" i="1"/>
  <c r="O376" i="1"/>
  <c r="O356" i="1"/>
  <c r="O335" i="1"/>
  <c r="O289" i="1"/>
  <c r="O281" i="1"/>
  <c r="O922" i="1"/>
  <c r="O866" i="1"/>
  <c r="O624" i="1"/>
  <c r="O615" i="1"/>
  <c r="O606" i="1"/>
  <c r="O601" i="1"/>
  <c r="O592" i="1"/>
  <c r="O574" i="1"/>
  <c r="O569" i="1"/>
  <c r="O560" i="1"/>
  <c r="O551" i="1"/>
  <c r="O542" i="1"/>
  <c r="O526" i="1"/>
  <c r="O501" i="1"/>
  <c r="O496" i="1"/>
  <c r="O485" i="1"/>
  <c r="O465" i="1"/>
  <c r="O460" i="1"/>
  <c r="O448" i="1"/>
  <c r="O442" i="1"/>
  <c r="O416" i="1"/>
  <c r="O409" i="1"/>
  <c r="O396" i="1"/>
  <c r="O382" i="1"/>
  <c r="O341" i="1"/>
  <c r="O334" i="1"/>
  <c r="O318" i="1"/>
  <c r="O266" i="1"/>
  <c r="O260" i="1"/>
  <c r="O470" i="1"/>
  <c r="O441" i="1"/>
  <c r="O408" i="1"/>
  <c r="O402" i="1"/>
  <c r="O388" i="1"/>
  <c r="O374" i="1"/>
  <c r="O368" i="1"/>
  <c r="O362" i="1"/>
  <c r="O355" i="1"/>
  <c r="O333" i="1"/>
  <c r="O317" i="1"/>
  <c r="O302" i="1"/>
  <c r="O237" i="1"/>
  <c r="O605" i="1"/>
  <c r="O596" i="1"/>
  <c r="O587" i="1"/>
  <c r="O578" i="1"/>
  <c r="O573" i="1"/>
  <c r="O564" i="1"/>
  <c r="O555" i="1"/>
  <c r="O546" i="1"/>
  <c r="O541" i="1"/>
  <c r="O536" i="1"/>
  <c r="O525" i="1"/>
  <c r="O520" i="1"/>
  <c r="O506" i="1"/>
  <c r="O623" i="1"/>
  <c r="O614" i="1"/>
  <c r="O609" i="1"/>
  <c r="O600" i="1"/>
  <c r="O591" i="1"/>
  <c r="O582" i="1"/>
  <c r="O568" i="1"/>
  <c r="O559" i="1"/>
  <c r="O550" i="1"/>
  <c r="O545" i="1"/>
  <c r="O530" i="1"/>
  <c r="O505" i="1"/>
  <c r="O500" i="1"/>
  <c r="O489" i="1"/>
  <c r="O484" i="1"/>
  <c r="O469" i="1"/>
  <c r="O464" i="1"/>
  <c r="O453" i="1"/>
  <c r="O440" i="1"/>
  <c r="O434" i="1"/>
  <c r="O428" i="1"/>
  <c r="O414" i="1"/>
  <c r="O401" i="1"/>
  <c r="O361" i="1"/>
  <c r="O347" i="1"/>
  <c r="O340" i="1"/>
  <c r="O324" i="1"/>
  <c r="O301" i="1"/>
  <c r="O286" i="1"/>
  <c r="O271" i="1"/>
  <c r="O527" i="1"/>
  <c r="O412" i="1"/>
  <c r="O389" i="1"/>
  <c r="O254" i="1"/>
  <c r="O1020" i="1"/>
  <c r="O1012" i="1"/>
  <c r="O1008" i="1"/>
  <c r="O1000" i="1"/>
  <c r="O992" i="1"/>
  <c r="O984" i="1"/>
  <c r="O968" i="1"/>
  <c r="O960" i="1"/>
  <c r="O952" i="1"/>
  <c r="O944" i="1"/>
  <c r="O936" i="1"/>
  <c r="O928" i="1"/>
  <c r="O912" i="1"/>
  <c r="O904" i="1"/>
  <c r="O896" i="1"/>
  <c r="O888" i="1"/>
  <c r="O880" i="1"/>
  <c r="O876" i="1"/>
  <c r="O872" i="1"/>
  <c r="O868" i="1"/>
  <c r="O864" i="1"/>
  <c r="O860" i="1"/>
  <c r="O856" i="1"/>
  <c r="O852" i="1"/>
  <c r="O848" i="1"/>
  <c r="O844" i="1"/>
  <c r="O836" i="1"/>
  <c r="O828" i="1"/>
  <c r="O824" i="1"/>
  <c r="O820" i="1"/>
  <c r="O816" i="1"/>
  <c r="O812" i="1"/>
  <c r="O804" i="1"/>
  <c r="O800" i="1"/>
  <c r="O796" i="1"/>
  <c r="O792" i="1"/>
  <c r="O788" i="1"/>
  <c r="O784" i="1"/>
  <c r="O780" i="1"/>
  <c r="O776" i="1"/>
  <c r="O772" i="1"/>
  <c r="O768" i="1"/>
  <c r="O764" i="1"/>
  <c r="O760" i="1"/>
  <c r="O756" i="1"/>
  <c r="O752" i="1"/>
  <c r="O740" i="1"/>
  <c r="O736" i="1"/>
  <c r="O732" i="1"/>
  <c r="O724" i="1"/>
  <c r="O720" i="1"/>
  <c r="O712" i="1"/>
  <c r="O708" i="1"/>
  <c r="O704" i="1"/>
  <c r="O700" i="1"/>
  <c r="O696" i="1"/>
  <c r="O684" i="1"/>
  <c r="O680" i="1"/>
  <c r="O676" i="1"/>
  <c r="O672" i="1"/>
  <c r="O668" i="1"/>
  <c r="O664" i="1"/>
  <c r="O660" i="1"/>
  <c r="O656" i="1"/>
  <c r="O652" i="1"/>
  <c r="O648" i="1"/>
  <c r="O644" i="1"/>
  <c r="O640" i="1"/>
  <c r="O627" i="1"/>
  <c r="O618" i="1"/>
  <c r="O613" i="1"/>
  <c r="O604" i="1"/>
  <c r="O595" i="1"/>
  <c r="O586" i="1"/>
  <c r="O581" i="1"/>
  <c r="O572" i="1"/>
  <c r="O563" i="1"/>
  <c r="O554" i="1"/>
  <c r="O549" i="1"/>
  <c r="O529" i="1"/>
  <c r="O524" i="1"/>
  <c r="O510" i="1"/>
  <c r="O474" i="1"/>
  <c r="O458" i="1"/>
  <c r="O446" i="1"/>
  <c r="O420" i="1"/>
  <c r="O406" i="1"/>
  <c r="O400" i="1"/>
  <c r="O394" i="1"/>
  <c r="O387" i="1"/>
  <c r="O360" i="1"/>
  <c r="O353" i="1"/>
  <c r="O346" i="1"/>
  <c r="O285" i="1"/>
  <c r="O277" i="1"/>
  <c r="O235" i="1"/>
  <c r="O1016" i="1"/>
  <c r="O1004" i="1"/>
  <c r="O996" i="1"/>
  <c r="O988" i="1"/>
  <c r="O980" i="1"/>
  <c r="O964" i="1"/>
  <c r="O956" i="1"/>
  <c r="O948" i="1"/>
  <c r="O940" i="1"/>
  <c r="O932" i="1"/>
  <c r="O924" i="1"/>
  <c r="O908" i="1"/>
  <c r="O900" i="1"/>
  <c r="O892" i="1"/>
  <c r="O884" i="1"/>
  <c r="O832" i="1"/>
  <c r="O622" i="1"/>
  <c r="O617" i="1"/>
  <c r="O608" i="1"/>
  <c r="O599" i="1"/>
  <c r="O590" i="1"/>
  <c r="O585" i="1"/>
  <c r="O576" i="1"/>
  <c r="O567" i="1"/>
  <c r="O558" i="1"/>
  <c r="O553" i="1"/>
  <c r="O544" i="1"/>
  <c r="O534" i="1"/>
  <c r="O509" i="1"/>
  <c r="O504" i="1"/>
  <c r="O493" i="1"/>
  <c r="O488" i="1"/>
  <c r="O478" i="1"/>
  <c r="O473" i="1"/>
  <c r="O468" i="1"/>
  <c r="O438" i="1"/>
  <c r="O393" i="1"/>
  <c r="O386" i="1"/>
  <c r="O379" i="1"/>
  <c r="O352" i="1"/>
  <c r="O345" i="1"/>
  <c r="O330" i="1"/>
  <c r="O314" i="1"/>
  <c r="O189" i="1"/>
  <c r="O939" i="1"/>
  <c r="O931" i="1"/>
  <c r="O859" i="1"/>
  <c r="O855" i="1"/>
  <c r="O851" i="1"/>
  <c r="O843" i="1"/>
  <c r="O839" i="1"/>
  <c r="O835" i="1"/>
  <c r="O831" i="1"/>
  <c r="O827" i="1"/>
  <c r="O823" i="1"/>
  <c r="O815" i="1"/>
  <c r="O811" i="1"/>
  <c r="O807" i="1"/>
  <c r="O803" i="1"/>
  <c r="O795" i="1"/>
  <c r="O791" i="1"/>
  <c r="O787" i="1"/>
  <c r="O783" i="1"/>
  <c r="O779" i="1"/>
  <c r="O775" i="1"/>
  <c r="O771" i="1"/>
  <c r="O767" i="1"/>
  <c r="O763" i="1"/>
  <c r="O759" i="1"/>
  <c r="O755" i="1"/>
  <c r="O743" i="1"/>
  <c r="O739" i="1"/>
  <c r="O735" i="1"/>
  <c r="O731" i="1"/>
  <c r="O723" i="1"/>
  <c r="O719" i="1"/>
  <c r="O715" i="1"/>
  <c r="O711" i="1"/>
  <c r="O707" i="1"/>
  <c r="O703" i="1"/>
  <c r="O699" i="1"/>
  <c r="O695" i="1"/>
  <c r="O683" i="1"/>
  <c r="O679" i="1"/>
  <c r="O675" i="1"/>
  <c r="O671" i="1"/>
  <c r="O667" i="1"/>
  <c r="O663" i="1"/>
  <c r="O659" i="1"/>
  <c r="O655" i="1"/>
  <c r="O651" i="1"/>
  <c r="O647" i="1"/>
  <c r="O643" i="1"/>
  <c r="O639" i="1"/>
  <c r="O626" i="1"/>
  <c r="O621" i="1"/>
  <c r="O612" i="1"/>
  <c r="O603" i="1"/>
  <c r="O594" i="1"/>
  <c r="O589" i="1"/>
  <c r="O580" i="1"/>
  <c r="O571" i="1"/>
  <c r="O562" i="1"/>
  <c r="O557" i="1"/>
  <c r="O548" i="1"/>
  <c r="O533" i="1"/>
  <c r="O528" i="1"/>
  <c r="O498" i="1"/>
  <c r="O477" i="1"/>
  <c r="O462" i="1"/>
  <c r="O426" i="1"/>
  <c r="O419" i="1"/>
  <c r="O405" i="1"/>
  <c r="O392" i="1"/>
  <c r="O385" i="1"/>
  <c r="O378" i="1"/>
  <c r="O329" i="1"/>
  <c r="O313" i="1"/>
  <c r="O283" i="1"/>
  <c r="O269" i="1"/>
  <c r="O535" i="1"/>
  <c r="O173" i="1"/>
  <c r="O157" i="1"/>
  <c r="O141" i="1"/>
  <c r="O125" i="1"/>
  <c r="O109" i="1"/>
  <c r="O93" i="1"/>
  <c r="O158" i="1"/>
  <c r="O943" i="1"/>
  <c r="O935" i="1"/>
  <c r="O927" i="1"/>
  <c r="O923" i="1"/>
  <c r="O911" i="1"/>
  <c r="O907" i="1"/>
  <c r="O903" i="1"/>
  <c r="O899" i="1"/>
  <c r="O895" i="1"/>
  <c r="O891" i="1"/>
  <c r="O887" i="1"/>
  <c r="O883" i="1"/>
  <c r="O879" i="1"/>
  <c r="O875" i="1"/>
  <c r="O871" i="1"/>
  <c r="O867" i="1"/>
  <c r="O863" i="1"/>
  <c r="O847" i="1"/>
  <c r="O630" i="1"/>
  <c r="O625" i="1"/>
  <c r="O616" i="1"/>
  <c r="O607" i="1"/>
  <c r="O598" i="1"/>
  <c r="O593" i="1"/>
  <c r="O584" i="1"/>
  <c r="O575" i="1"/>
  <c r="O561" i="1"/>
  <c r="O552" i="1"/>
  <c r="O543" i="1"/>
  <c r="O538" i="1"/>
  <c r="O522" i="1"/>
  <c r="O508" i="1"/>
  <c r="O497" i="1"/>
  <c r="O492" i="1"/>
  <c r="O482" i="1"/>
  <c r="O472" i="1"/>
  <c r="O461" i="1"/>
  <c r="O456" i="1"/>
  <c r="O450" i="1"/>
  <c r="O444" i="1"/>
  <c r="O437" i="1"/>
  <c r="O425" i="1"/>
  <c r="O418" i="1"/>
  <c r="O411" i="1"/>
  <c r="O397" i="1"/>
  <c r="O384" i="1"/>
  <c r="O377" i="1"/>
  <c r="O364" i="1"/>
  <c r="O350" i="1"/>
  <c r="O282" i="1"/>
  <c r="O203" i="1"/>
  <c r="O539" i="1"/>
  <c r="O398" i="1"/>
  <c r="O380" i="1"/>
  <c r="O348" i="1"/>
  <c r="O190" i="1"/>
  <c r="O531" i="1"/>
  <c r="O523" i="1"/>
  <c r="O507" i="1"/>
  <c r="O503" i="1"/>
  <c r="O499" i="1"/>
  <c r="O495" i="1"/>
  <c r="O491" i="1"/>
  <c r="O487" i="1"/>
  <c r="O479" i="1"/>
  <c r="O471" i="1"/>
  <c r="O467" i="1"/>
  <c r="O463" i="1"/>
  <c r="O459" i="1"/>
  <c r="O445" i="1"/>
  <c r="O436" i="1"/>
  <c r="O422" i="1"/>
  <c r="O413" i="1"/>
  <c r="O404" i="1"/>
  <c r="O395" i="1"/>
  <c r="O390" i="1"/>
  <c r="O381" i="1"/>
  <c r="O372" i="1"/>
  <c r="O363" i="1"/>
  <c r="O358" i="1"/>
  <c r="O349" i="1"/>
  <c r="O338" i="1"/>
  <c r="O327" i="1"/>
  <c r="O321" i="1"/>
  <c r="O315" i="1"/>
  <c r="O309" i="1"/>
  <c r="O303" i="1"/>
  <c r="O292" i="1"/>
  <c r="O274" i="1"/>
  <c r="O257" i="1"/>
  <c r="O244" i="1"/>
  <c r="O232" i="1"/>
  <c r="O200" i="1"/>
  <c r="O193" i="1"/>
  <c r="O180" i="1"/>
  <c r="O168" i="1"/>
  <c r="O148" i="1"/>
  <c r="O136" i="1"/>
  <c r="O129" i="1"/>
  <c r="O116" i="1"/>
  <c r="O97" i="1"/>
  <c r="O84" i="1"/>
  <c r="O72" i="1"/>
  <c r="O65" i="1"/>
  <c r="O52" i="1"/>
  <c r="O40" i="1"/>
  <c r="O20" i="1"/>
  <c r="O14" i="1"/>
  <c r="O21" i="1"/>
  <c r="O26" i="1"/>
  <c r="O37" i="1"/>
  <c r="O42" i="1"/>
  <c r="O53" i="1"/>
  <c r="O58" i="1"/>
  <c r="O69" i="1"/>
  <c r="O74" i="1"/>
  <c r="O85" i="1"/>
  <c r="O13" i="1"/>
  <c r="O399" i="1"/>
  <c r="O367" i="1"/>
  <c r="O344" i="1"/>
  <c r="O326" i="1"/>
  <c r="O320" i="1"/>
  <c r="O291" i="1"/>
  <c r="O280" i="1"/>
  <c r="O262" i="1"/>
  <c r="O256" i="1"/>
  <c r="O250" i="1"/>
  <c r="O199" i="1"/>
  <c r="O154" i="1"/>
  <c r="O135" i="1"/>
  <c r="O122" i="1"/>
  <c r="O90" i="1"/>
  <c r="O77" i="1"/>
  <c r="O45" i="1"/>
  <c r="O9" i="1"/>
  <c r="O435" i="1"/>
  <c r="O421" i="1"/>
  <c r="O403" i="1"/>
  <c r="O371" i="1"/>
  <c r="O366" i="1"/>
  <c r="O357" i="1"/>
  <c r="O343" i="1"/>
  <c r="O337" i="1"/>
  <c r="O331" i="1"/>
  <c r="O325" i="1"/>
  <c r="O319" i="1"/>
  <c r="O308" i="1"/>
  <c r="O290" i="1"/>
  <c r="O279" i="1"/>
  <c r="O273" i="1"/>
  <c r="O267" i="1"/>
  <c r="O249" i="1"/>
  <c r="O217" i="1"/>
  <c r="O198" i="1"/>
  <c r="O178" i="1"/>
  <c r="O153" i="1"/>
  <c r="O146" i="1"/>
  <c r="O134" i="1"/>
  <c r="O121" i="1"/>
  <c r="O114" i="1"/>
  <c r="O102" i="1"/>
  <c r="O89" i="1"/>
  <c r="O82" i="1"/>
  <c r="O70" i="1"/>
  <c r="O57" i="1"/>
  <c r="O50" i="1"/>
  <c r="O38" i="1"/>
  <c r="O25" i="1"/>
  <c r="O18" i="1"/>
  <c r="O439" i="1"/>
  <c r="O407" i="1"/>
  <c r="O375" i="1"/>
  <c r="O342" i="1"/>
  <c r="O336" i="1"/>
  <c r="O307" i="1"/>
  <c r="O278" i="1"/>
  <c r="O272" i="1"/>
  <c r="O197" i="1"/>
  <c r="O133" i="1"/>
  <c r="O126" i="1"/>
  <c r="O101" i="1"/>
  <c r="O94" i="1"/>
  <c r="O62" i="1"/>
  <c r="O196" i="1"/>
  <c r="O184" i="1"/>
  <c r="O177" i="1"/>
  <c r="O152" i="1"/>
  <c r="O145" i="1"/>
  <c r="O132" i="1"/>
  <c r="O120" i="1"/>
  <c r="O113" i="1"/>
  <c r="O100" i="1"/>
  <c r="O81" i="1"/>
  <c r="O68" i="1"/>
  <c r="O56" i="1"/>
  <c r="O49" i="1"/>
  <c r="O36" i="1"/>
  <c r="O24" i="1"/>
  <c r="O17" i="1"/>
  <c r="O447" i="1"/>
  <c r="O415" i="1"/>
  <c r="O383" i="1"/>
  <c r="O351" i="1"/>
  <c r="O323" i="1"/>
  <c r="O312" i="1"/>
  <c r="O288" i="1"/>
  <c r="O215" i="1"/>
  <c r="O202" i="1"/>
  <c r="O183" i="1"/>
  <c r="O170" i="1"/>
  <c r="O151" i="1"/>
  <c r="O138" i="1"/>
  <c r="O119" i="1"/>
  <c r="O106" i="1"/>
  <c r="O87" i="1"/>
  <c r="O61" i="1"/>
  <c r="O322" i="1"/>
  <c r="O311" i="1"/>
  <c r="O305" i="1"/>
  <c r="O287" i="1"/>
  <c r="O276" i="1"/>
  <c r="O233" i="1"/>
  <c r="O201" i="1"/>
  <c r="O194" i="1"/>
  <c r="O182" i="1"/>
  <c r="O169" i="1"/>
  <c r="O162" i="1"/>
  <c r="O150" i="1"/>
  <c r="O137" i="1"/>
  <c r="O130" i="1"/>
  <c r="O118" i="1"/>
  <c r="O105" i="1"/>
  <c r="O98" i="1"/>
  <c r="O86" i="1"/>
  <c r="O73" i="1"/>
  <c r="O66" i="1"/>
  <c r="O54" i="1"/>
  <c r="O41" i="1"/>
  <c r="O22" i="1"/>
  <c r="O423" i="1"/>
  <c r="O391" i="1"/>
  <c r="O359" i="1"/>
  <c r="O339" i="1"/>
  <c r="O328" i="1"/>
  <c r="O310" i="1"/>
  <c r="O304" i="1"/>
  <c r="O238" i="1"/>
  <c r="O213" i="1"/>
  <c r="O206" i="1"/>
  <c r="O181" i="1"/>
  <c r="O174" i="1"/>
  <c r="O149" i="1"/>
  <c r="O142" i="1"/>
  <c r="O117" i="1"/>
  <c r="O110" i="1"/>
  <c r="O78" i="1"/>
  <c r="O46" i="1"/>
  <c r="O332" i="1"/>
  <c r="O316" i="1"/>
  <c r="O284" i="1"/>
  <c r="O268" i="1"/>
  <c r="O172" i="1"/>
  <c r="O156" i="1"/>
  <c r="O140" i="1"/>
  <c r="O124" i="1"/>
  <c r="O108" i="1"/>
  <c r="O92" i="1"/>
  <c r="O76" i="1"/>
  <c r="O60" i="1"/>
  <c r="O44" i="1"/>
  <c r="O12" i="1"/>
  <c r="O171" i="1"/>
  <c r="O155" i="1"/>
  <c r="O139" i="1"/>
  <c r="O123" i="1"/>
  <c r="O107" i="1"/>
  <c r="O91" i="1"/>
  <c r="O75" i="1"/>
  <c r="O59" i="1"/>
  <c r="O43" i="1"/>
  <c r="O11" i="1"/>
  <c r="O224" i="1"/>
  <c r="O192" i="1"/>
  <c r="O176" i="1"/>
  <c r="O160" i="1"/>
  <c r="O144" i="1"/>
  <c r="O128" i="1"/>
  <c r="O112" i="1"/>
  <c r="O96" i="1"/>
  <c r="O80" i="1"/>
  <c r="O64" i="1"/>
  <c r="O48" i="1"/>
  <c r="O16" i="1"/>
  <c r="O10" i="1"/>
  <c r="O191" i="1"/>
  <c r="O175" i="1"/>
  <c r="O159" i="1"/>
  <c r="O143" i="1"/>
  <c r="O127" i="1"/>
  <c r="O111" i="1"/>
  <c r="O95" i="1"/>
  <c r="O79" i="1"/>
  <c r="O63" i="1"/>
  <c r="O47" i="1"/>
  <c r="O15" i="1"/>
  <c r="O275" i="1"/>
  <c r="O211" i="1"/>
  <c r="O195" i="1"/>
  <c r="O179" i="1"/>
  <c r="O163" i="1"/>
  <c r="O147" i="1"/>
  <c r="O131" i="1"/>
  <c r="O115" i="1"/>
  <c r="O99" i="1"/>
  <c r="O83" i="1"/>
  <c r="O67" i="1"/>
  <c r="O51" i="1"/>
  <c r="O35" i="1"/>
  <c r="O19" i="1"/>
  <c r="O8" i="1"/>
  <c r="O71" i="1"/>
  <c r="O55" i="1"/>
  <c r="O39" i="1"/>
  <c r="O23" i="1"/>
  <c r="O7" i="1"/>
  <c r="E6" i="1"/>
  <c r="F6" i="1"/>
  <c r="C63" i="6"/>
  <c r="C62" i="6"/>
  <c r="C61" i="6"/>
  <c r="C60" i="6"/>
  <c r="C59" i="6"/>
  <c r="J7" i="2" l="1"/>
  <c r="R5" i="1" l="1"/>
  <c r="P5" i="16" l="1"/>
  <c r="O5" i="16"/>
  <c r="N5" i="16"/>
  <c r="M5" i="16"/>
  <c r="L5" i="16"/>
  <c r="K5" i="16"/>
  <c r="J5" i="16"/>
  <c r="I5" i="16"/>
  <c r="H5" i="16"/>
  <c r="G5" i="16"/>
  <c r="F5" i="16"/>
  <c r="E5" i="16"/>
  <c r="D5" i="16"/>
  <c r="AJ5" i="11" l="1"/>
  <c r="AJ19" i="11" s="1"/>
  <c r="AI6" i="11"/>
  <c r="AI5" i="11"/>
  <c r="AI21" i="11" s="1"/>
  <c r="AH6" i="11"/>
  <c r="AH5" i="11"/>
  <c r="AH13" i="11" s="1"/>
  <c r="AG6" i="11"/>
  <c r="AG5" i="11"/>
  <c r="AG12" i="11" s="1"/>
  <c r="AF6" i="11"/>
  <c r="AF5" i="11"/>
  <c r="AF15" i="11" s="1"/>
  <c r="AE6" i="11"/>
  <c r="AE5" i="11"/>
  <c r="AE17" i="11" s="1"/>
  <c r="AD6" i="11"/>
  <c r="AD5" i="11"/>
  <c r="AD17" i="11" s="1"/>
  <c r="AC6" i="11"/>
  <c r="AC5" i="11"/>
  <c r="AB6" i="11"/>
  <c r="AB5" i="11"/>
  <c r="AB19" i="11" s="1"/>
  <c r="AA6" i="11"/>
  <c r="AA5" i="11"/>
  <c r="AA21" i="11" s="1"/>
  <c r="Z6" i="11"/>
  <c r="Z5" i="11"/>
  <c r="Z13" i="11" s="1"/>
  <c r="Y6" i="11"/>
  <c r="Y5" i="11"/>
  <c r="X6" i="11"/>
  <c r="X5" i="11"/>
  <c r="X15" i="11" s="1"/>
  <c r="W6" i="11"/>
  <c r="W5" i="11"/>
  <c r="W21" i="11" s="1"/>
  <c r="V6" i="11"/>
  <c r="V5" i="11"/>
  <c r="V17" i="11" s="1"/>
  <c r="U6" i="11"/>
  <c r="U5" i="11"/>
  <c r="T6" i="11"/>
  <c r="T5" i="11"/>
  <c r="T19" i="11" s="1"/>
  <c r="S6" i="11"/>
  <c r="S5" i="11"/>
  <c r="S21" i="11" s="1"/>
  <c r="R6" i="11"/>
  <c r="R5" i="11"/>
  <c r="R13" i="11" s="1"/>
  <c r="Q6" i="11"/>
  <c r="Q5" i="11"/>
  <c r="P6" i="11"/>
  <c r="P5" i="11"/>
  <c r="P15" i="11" s="1"/>
  <c r="O6" i="11"/>
  <c r="O5" i="11"/>
  <c r="N6" i="11"/>
  <c r="N5" i="11"/>
  <c r="N17" i="11" s="1"/>
  <c r="M6" i="11"/>
  <c r="M5" i="11"/>
  <c r="M19" i="11" s="1"/>
  <c r="L6" i="11"/>
  <c r="L5" i="11"/>
  <c r="L19" i="11" s="1"/>
  <c r="K6" i="11"/>
  <c r="K5" i="11"/>
  <c r="K21" i="11" s="1"/>
  <c r="J6" i="11"/>
  <c r="J5" i="11"/>
  <c r="J13" i="11" s="1"/>
  <c r="I6" i="11"/>
  <c r="I5" i="11"/>
  <c r="I19" i="11" s="1"/>
  <c r="G6" i="11"/>
  <c r="F6" i="11"/>
  <c r="E6" i="11"/>
  <c r="H6" i="11"/>
  <c r="H5" i="11"/>
  <c r="H15" i="11" s="1"/>
  <c r="G5" i="11"/>
  <c r="G16" i="11" s="1"/>
  <c r="F5" i="11"/>
  <c r="F17" i="11" s="1"/>
  <c r="E5" i="11"/>
  <c r="E23" i="11" s="1"/>
  <c r="D5" i="11"/>
  <c r="D18" i="11" s="1"/>
  <c r="J6" i="16" s="1"/>
  <c r="D6" i="11"/>
  <c r="M12" i="11" l="1"/>
  <c r="AF24" i="11"/>
  <c r="H24" i="11"/>
  <c r="AH22" i="11"/>
  <c r="L24" i="11"/>
  <c r="N22" i="11"/>
  <c r="T20" i="11"/>
  <c r="V18" i="11"/>
  <c r="AB16" i="11"/>
  <c r="AD14" i="11"/>
  <c r="J22" i="11"/>
  <c r="P20" i="11"/>
  <c r="R18" i="11"/>
  <c r="X16" i="11"/>
  <c r="Z14" i="11"/>
  <c r="AJ24" i="11"/>
  <c r="D24" i="11"/>
  <c r="P6" i="16" s="1"/>
  <c r="F22" i="11"/>
  <c r="L20" i="11"/>
  <c r="N18" i="11"/>
  <c r="T16" i="11"/>
  <c r="V14" i="11"/>
  <c r="G21" i="11"/>
  <c r="H20" i="11"/>
  <c r="J18" i="11"/>
  <c r="P16" i="11"/>
  <c r="R14" i="11"/>
  <c r="AB24" i="11"/>
  <c r="AD22" i="11"/>
  <c r="AJ20" i="11"/>
  <c r="D20" i="11"/>
  <c r="L6" i="16" s="1"/>
  <c r="F18" i="11"/>
  <c r="L16" i="11"/>
  <c r="N14" i="11"/>
  <c r="X24" i="11"/>
  <c r="Z22" i="11"/>
  <c r="AF20" i="11"/>
  <c r="AH18" i="11"/>
  <c r="G17" i="11"/>
  <c r="H16" i="11"/>
  <c r="J14" i="11"/>
  <c r="T24" i="11"/>
  <c r="V22" i="11"/>
  <c r="AB20" i="11"/>
  <c r="AD18" i="11"/>
  <c r="AJ16" i="11"/>
  <c r="D16" i="11"/>
  <c r="H6" i="16" s="1"/>
  <c r="F14" i="11"/>
  <c r="P24" i="11"/>
  <c r="R22" i="11"/>
  <c r="X20" i="11"/>
  <c r="Z18" i="11"/>
  <c r="AF16" i="11"/>
  <c r="AH14" i="11"/>
  <c r="G13" i="11"/>
  <c r="I23" i="11"/>
  <c r="E12" i="11"/>
  <c r="E18" i="11"/>
  <c r="E20" i="11"/>
  <c r="E13" i="11"/>
  <c r="E21" i="11"/>
  <c r="E14" i="11"/>
  <c r="E22" i="11"/>
  <c r="E15" i="11"/>
  <c r="E16" i="11"/>
  <c r="E24" i="11"/>
  <c r="E17" i="11"/>
  <c r="I14" i="11"/>
  <c r="I22" i="11"/>
  <c r="I15" i="11"/>
  <c r="I16" i="11"/>
  <c r="I24" i="11"/>
  <c r="I17" i="11"/>
  <c r="I18" i="11"/>
  <c r="I20" i="11"/>
  <c r="I13" i="11"/>
  <c r="I21" i="11"/>
  <c r="M18" i="11"/>
  <c r="M20" i="11"/>
  <c r="M13" i="11"/>
  <c r="M21" i="11"/>
  <c r="M14" i="11"/>
  <c r="M22" i="11"/>
  <c r="M15" i="11"/>
  <c r="M16" i="11"/>
  <c r="M24" i="11"/>
  <c r="M17" i="11"/>
  <c r="Q14" i="11"/>
  <c r="Q22" i="11"/>
  <c r="Q15" i="11"/>
  <c r="Q16" i="11"/>
  <c r="Q24" i="11"/>
  <c r="Q17" i="11"/>
  <c r="Q18" i="11"/>
  <c r="Q20" i="11"/>
  <c r="Q13" i="11"/>
  <c r="Q21" i="11"/>
  <c r="U18" i="11"/>
  <c r="U20" i="11"/>
  <c r="U13" i="11"/>
  <c r="U21" i="11"/>
  <c r="U14" i="11"/>
  <c r="U22" i="11"/>
  <c r="U15" i="11"/>
  <c r="U16" i="11"/>
  <c r="U24" i="11"/>
  <c r="U17" i="11"/>
  <c r="Y14" i="11"/>
  <c r="Y22" i="11"/>
  <c r="Y15" i="11"/>
  <c r="Y16" i="11"/>
  <c r="Y24" i="11"/>
  <c r="Y17" i="11"/>
  <c r="Y18" i="11"/>
  <c r="Y20" i="11"/>
  <c r="Y13" i="11"/>
  <c r="Y21" i="11"/>
  <c r="AC18" i="11"/>
  <c r="AC20" i="11"/>
  <c r="AC13" i="11"/>
  <c r="AC21" i="11"/>
  <c r="AC14" i="11"/>
  <c r="AC22" i="11"/>
  <c r="AC15" i="11"/>
  <c r="AC16" i="11"/>
  <c r="AC24" i="11"/>
  <c r="AC17" i="11"/>
  <c r="AG14" i="11"/>
  <c r="AG22" i="11"/>
  <c r="AG15" i="11"/>
  <c r="AG16" i="11"/>
  <c r="AG24" i="11"/>
  <c r="AG17" i="11"/>
  <c r="AG18" i="11"/>
  <c r="AG20" i="11"/>
  <c r="AG13" i="11"/>
  <c r="AG21" i="11"/>
  <c r="I12" i="11"/>
  <c r="AG23" i="11"/>
  <c r="E19" i="11"/>
  <c r="AC23" i="11"/>
  <c r="AE21" i="11"/>
  <c r="AG19" i="11"/>
  <c r="Y23" i="11"/>
  <c r="AC19" i="11"/>
  <c r="W17" i="11"/>
  <c r="Q12" i="11"/>
  <c r="U23" i="11"/>
  <c r="Y19" i="11"/>
  <c r="Q23" i="11"/>
  <c r="U19" i="11"/>
  <c r="U12" i="11"/>
  <c r="K20" i="11"/>
  <c r="K13" i="11"/>
  <c r="K14" i="11"/>
  <c r="K22" i="11"/>
  <c r="K17" i="11"/>
  <c r="K15" i="11"/>
  <c r="K23" i="11"/>
  <c r="K16" i="11"/>
  <c r="K24" i="11"/>
  <c r="K18" i="11"/>
  <c r="K19" i="11"/>
  <c r="K12" i="11"/>
  <c r="O16" i="11"/>
  <c r="O24" i="11"/>
  <c r="O17" i="11"/>
  <c r="O18" i="11"/>
  <c r="O19" i="11"/>
  <c r="O12" i="11"/>
  <c r="O20" i="11"/>
  <c r="O13" i="11"/>
  <c r="O14" i="11"/>
  <c r="O22" i="11"/>
  <c r="O15" i="11"/>
  <c r="O23" i="11"/>
  <c r="S20" i="11"/>
  <c r="S13" i="11"/>
  <c r="S14" i="11"/>
  <c r="S22" i="11"/>
  <c r="S17" i="11"/>
  <c r="S15" i="11"/>
  <c r="S23" i="11"/>
  <c r="S16" i="11"/>
  <c r="S24" i="11"/>
  <c r="S18" i="11"/>
  <c r="S19" i="11"/>
  <c r="S12" i="11"/>
  <c r="W16" i="11"/>
  <c r="W24" i="11"/>
  <c r="W18" i="11"/>
  <c r="W13" i="11"/>
  <c r="W19" i="11"/>
  <c r="W12" i="11"/>
  <c r="W20" i="11"/>
  <c r="W14" i="11"/>
  <c r="W22" i="11"/>
  <c r="W15" i="11"/>
  <c r="W23" i="11"/>
  <c r="AA20" i="11"/>
  <c r="AA13" i="11"/>
  <c r="AA14" i="11"/>
  <c r="AA22" i="11"/>
  <c r="AA17" i="11"/>
  <c r="AA15" i="11"/>
  <c r="AA23" i="11"/>
  <c r="AA16" i="11"/>
  <c r="AA24" i="11"/>
  <c r="AA18" i="11"/>
  <c r="AA19" i="11"/>
  <c r="AA12" i="11"/>
  <c r="AE16" i="11"/>
  <c r="AE24" i="11"/>
  <c r="AE18" i="11"/>
  <c r="AE19" i="11"/>
  <c r="AE12" i="11"/>
  <c r="AE20" i="11"/>
  <c r="AE13" i="11"/>
  <c r="AE14" i="11"/>
  <c r="AE22" i="11"/>
  <c r="AE15" i="11"/>
  <c r="AE23" i="11"/>
  <c r="AI20" i="11"/>
  <c r="AI13" i="11"/>
  <c r="AI14" i="11"/>
  <c r="AI22" i="11"/>
  <c r="AI17" i="11"/>
  <c r="AI15" i="11"/>
  <c r="AI23" i="11"/>
  <c r="AI16" i="11"/>
  <c r="AI24" i="11"/>
  <c r="AI18" i="11"/>
  <c r="AI19" i="11"/>
  <c r="AI12" i="11"/>
  <c r="Y12" i="11"/>
  <c r="AC12" i="11"/>
  <c r="M23" i="11"/>
  <c r="O21" i="11"/>
  <c r="Q19" i="11"/>
  <c r="AD24" i="11"/>
  <c r="V24" i="11"/>
  <c r="N24" i="11"/>
  <c r="F24" i="11"/>
  <c r="G23" i="11"/>
  <c r="AF22" i="11"/>
  <c r="X22" i="11"/>
  <c r="P22" i="11"/>
  <c r="H22" i="11"/>
  <c r="AH20" i="11"/>
  <c r="Z20" i="11"/>
  <c r="R20" i="11"/>
  <c r="J20" i="11"/>
  <c r="AJ18" i="11"/>
  <c r="AB18" i="11"/>
  <c r="T18" i="11"/>
  <c r="L18" i="11"/>
  <c r="AD16" i="11"/>
  <c r="V16" i="11"/>
  <c r="N16" i="11"/>
  <c r="F16" i="11"/>
  <c r="G15" i="11"/>
  <c r="AF14" i="11"/>
  <c r="X14" i="11"/>
  <c r="P14" i="11"/>
  <c r="H14" i="11"/>
  <c r="C6" i="16" a="1"/>
  <c r="D12" i="11"/>
  <c r="D6" i="16" s="1"/>
  <c r="L12" i="11"/>
  <c r="T12" i="11"/>
  <c r="AB12" i="11"/>
  <c r="AJ12" i="11"/>
  <c r="AD23" i="11"/>
  <c r="V23" i="11"/>
  <c r="N23" i="11"/>
  <c r="F23" i="11"/>
  <c r="G22" i="11"/>
  <c r="AF21" i="11"/>
  <c r="X21" i="11"/>
  <c r="P21" i="11"/>
  <c r="H21" i="11"/>
  <c r="AH19" i="11"/>
  <c r="Z19" i="11"/>
  <c r="R19" i="11"/>
  <c r="J19" i="11"/>
  <c r="AJ17" i="11"/>
  <c r="AB17" i="11"/>
  <c r="T17" i="11"/>
  <c r="L17" i="11"/>
  <c r="D17" i="11"/>
  <c r="I6" i="16" s="1"/>
  <c r="AD15" i="11"/>
  <c r="V15" i="11"/>
  <c r="N15" i="11"/>
  <c r="F15" i="11"/>
  <c r="G14" i="11"/>
  <c r="AF13" i="11"/>
  <c r="X13" i="11"/>
  <c r="P13" i="11"/>
  <c r="H13" i="11"/>
  <c r="F12" i="11"/>
  <c r="N12" i="11"/>
  <c r="V12" i="11"/>
  <c r="AD12" i="11"/>
  <c r="AJ23" i="11"/>
  <c r="AB23" i="11"/>
  <c r="T23" i="11"/>
  <c r="L23" i="11"/>
  <c r="D23" i="11"/>
  <c r="O6" i="16" s="1"/>
  <c r="AD21" i="11"/>
  <c r="V21" i="11"/>
  <c r="N21" i="11"/>
  <c r="F21" i="11"/>
  <c r="G20" i="11"/>
  <c r="AF19" i="11"/>
  <c r="X19" i="11"/>
  <c r="P19" i="11"/>
  <c r="H19" i="11"/>
  <c r="AH17" i="11"/>
  <c r="Z17" i="11"/>
  <c r="R17" i="11"/>
  <c r="J17" i="11"/>
  <c r="AJ15" i="11"/>
  <c r="AB15" i="11"/>
  <c r="T15" i="11"/>
  <c r="L15" i="11"/>
  <c r="D15" i="11"/>
  <c r="G6" i="16" s="1"/>
  <c r="AD13" i="11"/>
  <c r="V13" i="11"/>
  <c r="N13" i="11"/>
  <c r="F13" i="11"/>
  <c r="G12" i="11"/>
  <c r="AH24" i="11"/>
  <c r="Z24" i="11"/>
  <c r="R24" i="11"/>
  <c r="J24" i="11"/>
  <c r="AJ22" i="11"/>
  <c r="AB22" i="11"/>
  <c r="T22" i="11"/>
  <c r="L22" i="11"/>
  <c r="D22" i="11"/>
  <c r="N6" i="16" s="1"/>
  <c r="AD20" i="11"/>
  <c r="V20" i="11"/>
  <c r="N20" i="11"/>
  <c r="F20" i="11"/>
  <c r="G19" i="11"/>
  <c r="AF18" i="11"/>
  <c r="X18" i="11"/>
  <c r="P18" i="11"/>
  <c r="H18" i="11"/>
  <c r="AH16" i="11"/>
  <c r="Z16" i="11"/>
  <c r="R16" i="11"/>
  <c r="J16" i="11"/>
  <c r="AJ14" i="11"/>
  <c r="AB14" i="11"/>
  <c r="T14" i="11"/>
  <c r="L14" i="11"/>
  <c r="D14" i="11"/>
  <c r="F6" i="16" s="1"/>
  <c r="H12" i="11"/>
  <c r="P12" i="11"/>
  <c r="X12" i="11"/>
  <c r="AF12" i="11"/>
  <c r="AH23" i="11"/>
  <c r="Z23" i="11"/>
  <c r="R23" i="11"/>
  <c r="J23" i="11"/>
  <c r="AJ21" i="11"/>
  <c r="AB21" i="11"/>
  <c r="T21" i="11"/>
  <c r="L21" i="11"/>
  <c r="D21" i="11"/>
  <c r="M6" i="16" s="1"/>
  <c r="AD19" i="11"/>
  <c r="V19" i="11"/>
  <c r="N19" i="11"/>
  <c r="F19" i="11"/>
  <c r="G18" i="11"/>
  <c r="AF17" i="11"/>
  <c r="X17" i="11"/>
  <c r="P17" i="11"/>
  <c r="H17" i="11"/>
  <c r="AH15" i="11"/>
  <c r="Z15" i="11"/>
  <c r="R15" i="11"/>
  <c r="J15" i="11"/>
  <c r="AJ13" i="11"/>
  <c r="AB13" i="11"/>
  <c r="T13" i="11"/>
  <c r="L13" i="11"/>
  <c r="D13" i="11"/>
  <c r="E6" i="16" s="1"/>
  <c r="J12" i="11"/>
  <c r="R12" i="11"/>
  <c r="Z12" i="11"/>
  <c r="AH12" i="11"/>
  <c r="G24" i="11"/>
  <c r="AF23" i="11"/>
  <c r="X23" i="11"/>
  <c r="P23" i="11"/>
  <c r="H23" i="11"/>
  <c r="AH21" i="11"/>
  <c r="Z21" i="11"/>
  <c r="R21" i="11"/>
  <c r="J21" i="11"/>
  <c r="D19" i="11"/>
  <c r="K6" i="16" s="1"/>
  <c r="A452" i="1"/>
  <c r="A449" i="1"/>
  <c r="A424" i="1"/>
  <c r="A419" i="1"/>
  <c r="A1216" i="1"/>
  <c r="A324" i="1"/>
  <c r="A311" i="1"/>
  <c r="A306" i="1"/>
  <c r="A379" i="1"/>
  <c r="A381" i="1"/>
  <c r="A384" i="1"/>
  <c r="A349" i="1"/>
  <c r="A351" i="1"/>
  <c r="A350" i="1"/>
  <c r="A340" i="1"/>
  <c r="A341" i="1"/>
  <c r="A342" i="1"/>
  <c r="A339" i="1"/>
  <c r="A335" i="1"/>
  <c r="A337" i="1"/>
  <c r="A336" i="1"/>
  <c r="A302" i="1"/>
  <c r="A286" i="1"/>
  <c r="A278" i="1"/>
  <c r="A204" i="1"/>
  <c r="A199" i="1"/>
  <c r="D11" i="16" l="1" a="1"/>
  <c r="D12" i="16" a="1"/>
  <c r="I22" i="16" s="1"/>
  <c r="D10" i="16" a="1"/>
  <c r="D8" i="16" a="1"/>
  <c r="D9" i="16" a="1"/>
  <c r="C6" i="16"/>
  <c r="C45" i="16"/>
  <c r="C20" i="16"/>
  <c r="C33" i="16"/>
  <c r="C40" i="16"/>
  <c r="C47" i="16"/>
  <c r="C46" i="16"/>
  <c r="C12" i="16"/>
  <c r="C25" i="16"/>
  <c r="C32" i="16"/>
  <c r="C39" i="16"/>
  <c r="C38" i="16"/>
  <c r="C37" i="16"/>
  <c r="C29" i="16"/>
  <c r="C35" i="16"/>
  <c r="C17" i="16"/>
  <c r="C24" i="16"/>
  <c r="C31" i="16"/>
  <c r="C30" i="16"/>
  <c r="C27" i="16"/>
  <c r="C21" i="16"/>
  <c r="C11" i="16"/>
  <c r="C9" i="16"/>
  <c r="C16" i="16"/>
  <c r="C23" i="16"/>
  <c r="C22" i="16"/>
  <c r="C18" i="16"/>
  <c r="C7" i="16"/>
  <c r="C13" i="16"/>
  <c r="C42" i="16"/>
  <c r="C51" i="16"/>
  <c r="C8" i="16"/>
  <c r="C15" i="16"/>
  <c r="C14" i="16"/>
  <c r="C19" i="16"/>
  <c r="C44" i="16"/>
  <c r="C36" i="16"/>
  <c r="C49" i="16"/>
  <c r="C10" i="16"/>
  <c r="C50" i="16"/>
  <c r="C43" i="16"/>
  <c r="C28" i="16"/>
  <c r="C41" i="16"/>
  <c r="C48" i="16"/>
  <c r="C26" i="16"/>
  <c r="C34" i="16"/>
  <c r="D7" i="16" a="1"/>
  <c r="A2587" i="1"/>
  <c r="A2588" i="1"/>
  <c r="A2589" i="1"/>
  <c r="A2590" i="1"/>
  <c r="A2591" i="1"/>
  <c r="A2592" i="1"/>
  <c r="A2593" i="1"/>
  <c r="A2594" i="1"/>
  <c r="A2595" i="1"/>
  <c r="A2596" i="1"/>
  <c r="A2597" i="1"/>
  <c r="A2598" i="1"/>
  <c r="A476" i="1"/>
  <c r="A353" i="2"/>
  <c r="L353" i="2"/>
  <c r="M353" i="2"/>
  <c r="E11" i="16" l="1"/>
  <c r="J11" i="16"/>
  <c r="D11" i="16"/>
  <c r="N11" i="16"/>
  <c r="M11" i="16"/>
  <c r="O11" i="16"/>
  <c r="F11" i="16"/>
  <c r="G11" i="16"/>
  <c r="P11" i="16"/>
  <c r="H11" i="16"/>
  <c r="I11" i="16"/>
  <c r="K11" i="16"/>
  <c r="L11" i="16"/>
  <c r="K25" i="16"/>
  <c r="J24" i="16"/>
  <c r="D18" i="16"/>
  <c r="H21" i="16"/>
  <c r="M12" i="16"/>
  <c r="G25" i="16"/>
  <c r="F25" i="16"/>
  <c r="F12" i="16"/>
  <c r="L13" i="16"/>
  <c r="J19" i="16"/>
  <c r="I21" i="16"/>
  <c r="O24" i="16"/>
  <c r="H16" i="16"/>
  <c r="K15" i="16"/>
  <c r="M19" i="16"/>
  <c r="J25" i="16"/>
  <c r="O22" i="16"/>
  <c r="O29" i="16"/>
  <c r="H17" i="16"/>
  <c r="F27" i="16"/>
  <c r="O16" i="16"/>
  <c r="M29" i="16"/>
  <c r="D17" i="16"/>
  <c r="N25" i="16"/>
  <c r="M18" i="16"/>
  <c r="D29" i="16"/>
  <c r="E13" i="16"/>
  <c r="F18" i="16"/>
  <c r="K37" i="16"/>
  <c r="E14" i="16"/>
  <c r="G26" i="16"/>
  <c r="E17" i="16"/>
  <c r="I15" i="16"/>
  <c r="F21" i="16"/>
  <c r="N34" i="16"/>
  <c r="P21" i="16"/>
  <c r="N12" i="16"/>
  <c r="M13" i="16"/>
  <c r="H27" i="16"/>
  <c r="J30" i="16"/>
  <c r="L17" i="16"/>
  <c r="M32" i="16"/>
  <c r="I12" i="16"/>
  <c r="E34" i="16"/>
  <c r="G21" i="16"/>
  <c r="E32" i="16"/>
  <c r="H20" i="16"/>
  <c r="M14" i="16"/>
  <c r="J17" i="16"/>
  <c r="K23" i="16"/>
  <c r="N30" i="16"/>
  <c r="O12" i="16"/>
  <c r="I29" i="16"/>
  <c r="H25" i="16"/>
  <c r="H30" i="16"/>
  <c r="G37" i="16"/>
  <c r="I24" i="16"/>
  <c r="G15" i="16"/>
  <c r="K13" i="16"/>
  <c r="I14" i="16"/>
  <c r="E23" i="16"/>
  <c r="H14" i="16"/>
  <c r="P28" i="16"/>
  <c r="J21" i="16"/>
  <c r="L26" i="16"/>
  <c r="I33" i="16"/>
  <c r="O36" i="16"/>
  <c r="J35" i="16"/>
  <c r="H26" i="16"/>
  <c r="G14" i="16"/>
  <c r="D15" i="16"/>
  <c r="D31" i="16"/>
  <c r="K35" i="16"/>
  <c r="I26" i="16"/>
  <c r="F31" i="16"/>
  <c r="D22" i="16"/>
  <c r="F22" i="16"/>
  <c r="P19" i="16"/>
  <c r="H15" i="16"/>
  <c r="O26" i="16"/>
  <c r="M17" i="16"/>
  <c r="D16" i="16"/>
  <c r="L23" i="16"/>
  <c r="I35" i="16"/>
  <c r="K22" i="16"/>
  <c r="I13" i="16"/>
  <c r="L18" i="16"/>
  <c r="F32" i="16"/>
  <c r="F26" i="16"/>
  <c r="H13" i="16"/>
  <c r="O14" i="16"/>
  <c r="J37" i="16"/>
  <c r="F13" i="16"/>
  <c r="P16" i="16"/>
  <c r="N19" i="16"/>
  <c r="D27" i="16"/>
  <c r="H34" i="16"/>
  <c r="P14" i="16"/>
  <c r="P27" i="16"/>
  <c r="E22" i="16"/>
  <c r="H29" i="16"/>
  <c r="F20" i="16"/>
  <c r="J18" i="16"/>
  <c r="F37" i="16"/>
  <c r="D28" i="16"/>
  <c r="F15" i="16"/>
  <c r="D21" i="16"/>
  <c r="F30" i="16"/>
  <c r="G24" i="16"/>
  <c r="O13" i="16"/>
  <c r="M35" i="16"/>
  <c r="L19" i="16"/>
  <c r="G31" i="16"/>
  <c r="J31" i="16"/>
  <c r="M37" i="16"/>
  <c r="F34" i="16"/>
  <c r="J36" i="16"/>
  <c r="L33" i="16"/>
  <c r="P20" i="16"/>
  <c r="E36" i="16"/>
  <c r="P26" i="16"/>
  <c r="M16" i="16"/>
  <c r="L15" i="16"/>
  <c r="L27" i="16"/>
  <c r="N31" i="16"/>
  <c r="L22" i="16"/>
  <c r="N22" i="16"/>
  <c r="P22" i="16"/>
  <c r="K16" i="16"/>
  <c r="J27" i="16"/>
  <c r="H18" i="16"/>
  <c r="L16" i="16"/>
  <c r="N29" i="16"/>
  <c r="E31" i="16"/>
  <c r="G18" i="16"/>
  <c r="I36" i="16"/>
  <c r="P17" i="16"/>
  <c r="K36" i="16"/>
  <c r="O21" i="16"/>
  <c r="P33" i="16"/>
  <c r="L24" i="16"/>
  <c r="F17" i="16"/>
  <c r="M21" i="16"/>
  <c r="D26" i="16"/>
  <c r="N33" i="16"/>
  <c r="G34" i="16"/>
  <c r="E25" i="16"/>
  <c r="H28" i="16"/>
  <c r="J33" i="16"/>
  <c r="P32" i="16"/>
  <c r="E20" i="16"/>
  <c r="I17" i="16"/>
  <c r="O30" i="16"/>
  <c r="H22" i="16"/>
  <c r="N18" i="16"/>
  <c r="M24" i="16"/>
  <c r="H31" i="16"/>
  <c r="F36" i="16"/>
  <c r="J20" i="16"/>
  <c r="H35" i="16"/>
  <c r="O32" i="16"/>
  <c r="J14" i="16"/>
  <c r="P36" i="16"/>
  <c r="O20" i="16"/>
  <c r="O31" i="16"/>
  <c r="H33" i="16"/>
  <c r="N37" i="16"/>
  <c r="O25" i="16"/>
  <c r="M36" i="16"/>
  <c r="K27" i="16"/>
  <c r="F19" i="16"/>
  <c r="K20" i="16"/>
  <c r="O28" i="16"/>
  <c r="I32" i="16"/>
  <c r="G23" i="16"/>
  <c r="I23" i="16"/>
  <c r="E26" i="16"/>
  <c r="D36" i="16"/>
  <c r="F23" i="16"/>
  <c r="D14" i="16"/>
  <c r="H12" i="16"/>
  <c r="L34" i="16"/>
  <c r="N26" i="16"/>
  <c r="P13" i="16"/>
  <c r="E16" i="16"/>
  <c r="K21" i="16"/>
  <c r="E18" i="16"/>
  <c r="L12" i="16"/>
  <c r="L32" i="16"/>
  <c r="P15" i="16"/>
  <c r="D30" i="16"/>
  <c r="N27" i="16"/>
  <c r="N32" i="16"/>
  <c r="O37" i="16"/>
  <c r="D25" i="16"/>
  <c r="O15" i="16"/>
  <c r="F14" i="16"/>
  <c r="H19" i="16"/>
  <c r="M23" i="16"/>
  <c r="N16" i="16"/>
  <c r="I31" i="16"/>
  <c r="K24" i="16"/>
  <c r="E29" i="16"/>
  <c r="O35" i="16"/>
  <c r="L37" i="16"/>
  <c r="P31" i="16"/>
  <c r="I19" i="16"/>
  <c r="P25" i="16"/>
  <c r="K32" i="16"/>
  <c r="N36" i="16"/>
  <c r="K31" i="16"/>
  <c r="E15" i="16"/>
  <c r="D13" i="16"/>
  <c r="M22" i="16"/>
  <c r="J32" i="16"/>
  <c r="F35" i="16"/>
  <c r="G16" i="16"/>
  <c r="M27" i="16"/>
  <c r="H37" i="16"/>
  <c r="F28" i="16"/>
  <c r="L21" i="16"/>
  <c r="I25" i="16"/>
  <c r="I18" i="16"/>
  <c r="E28" i="16"/>
  <c r="P18" i="16"/>
  <c r="G17" i="16"/>
  <c r="G32" i="16"/>
  <c r="M31" i="16"/>
  <c r="O18" i="16"/>
  <c r="J12" i="16"/>
  <c r="G22" i="16"/>
  <c r="N13" i="16"/>
  <c r="K17" i="16"/>
  <c r="I20" i="16"/>
  <c r="G28" i="16"/>
  <c r="P34" i="16"/>
  <c r="F16" i="16"/>
  <c r="I30" i="16"/>
  <c r="H23" i="16"/>
  <c r="P29" i="16"/>
  <c r="N20" i="16"/>
  <c r="E19" i="16"/>
  <c r="P30" i="16"/>
  <c r="L28" i="16"/>
  <c r="N15" i="16"/>
  <c r="E24" i="16"/>
  <c r="G33" i="16"/>
  <c r="M26" i="16"/>
  <c r="D12" i="16"/>
  <c r="M33" i="16"/>
  <c r="J29" i="16"/>
  <c r="H24" i="16"/>
  <c r="G19" i="16"/>
  <c r="O33" i="16"/>
  <c r="E30" i="16"/>
  <c r="F29" i="16"/>
  <c r="D20" i="16"/>
  <c r="I28" i="16"/>
  <c r="I34" i="16"/>
  <c r="I37" i="16"/>
  <c r="D34" i="16"/>
  <c r="M15" i="16"/>
  <c r="J15" i="16"/>
  <c r="P23" i="16"/>
  <c r="E33" i="16"/>
  <c r="D37" i="16"/>
  <c r="D23" i="16"/>
  <c r="M30" i="16"/>
  <c r="D33" i="16"/>
  <c r="O23" i="16"/>
  <c r="D24" i="16"/>
  <c r="K28" i="16"/>
  <c r="L36" i="16"/>
  <c r="N23" i="16"/>
  <c r="L14" i="16"/>
  <c r="P12" i="16"/>
  <c r="E37" i="16"/>
  <c r="J22" i="16"/>
  <c r="N35" i="16"/>
  <c r="E27" i="16"/>
  <c r="D19" i="16"/>
  <c r="F24" i="16"/>
  <c r="J28" i="16"/>
  <c r="D35" i="16"/>
  <c r="O34" i="16"/>
  <c r="M25" i="16"/>
  <c r="D32" i="16"/>
  <c r="P35" i="16"/>
  <c r="K33" i="16"/>
  <c r="M20" i="16"/>
  <c r="O19" i="16"/>
  <c r="K34" i="16"/>
  <c r="N24" i="16"/>
  <c r="L35" i="16"/>
  <c r="H32" i="16"/>
  <c r="K30" i="16"/>
  <c r="G29" i="16"/>
  <c r="I16" i="16"/>
  <c r="K26" i="16"/>
  <c r="E35" i="16"/>
  <c r="G27" i="16"/>
  <c r="P24" i="16"/>
  <c r="E12" i="16"/>
  <c r="H36" i="16"/>
  <c r="F33" i="16"/>
  <c r="L31" i="16"/>
  <c r="L20" i="16"/>
  <c r="G30" i="16"/>
  <c r="G36" i="16"/>
  <c r="G12" i="16"/>
  <c r="K12" i="16"/>
  <c r="E21" i="16"/>
  <c r="K29" i="16"/>
  <c r="P37" i="16"/>
  <c r="N28" i="16"/>
  <c r="J23" i="16"/>
  <c r="O27" i="16"/>
  <c r="G20" i="16"/>
  <c r="M28" i="16"/>
  <c r="K19" i="16"/>
  <c r="O17" i="16"/>
  <c r="M34" i="16"/>
  <c r="I27" i="16"/>
  <c r="K14" i="16"/>
  <c r="K18" i="16"/>
  <c r="J26" i="16"/>
  <c r="N21" i="16"/>
  <c r="G13" i="16"/>
  <c r="J34" i="16"/>
  <c r="N17" i="16"/>
  <c r="L30" i="16"/>
  <c r="L29" i="16"/>
  <c r="G35" i="16"/>
  <c r="J13" i="16"/>
  <c r="L25" i="16"/>
  <c r="J16" i="16"/>
  <c r="N14" i="16"/>
  <c r="D9" i="16"/>
  <c r="E9" i="16"/>
  <c r="L9" i="16"/>
  <c r="K9" i="16"/>
  <c r="M9" i="16"/>
  <c r="F9" i="16"/>
  <c r="N9" i="16"/>
  <c r="O9" i="16"/>
  <c r="H9" i="16"/>
  <c r="J9" i="16"/>
  <c r="G9" i="16"/>
  <c r="P9" i="16"/>
  <c r="I9" i="16"/>
  <c r="D7" i="16"/>
  <c r="O7" i="16"/>
  <c r="E7" i="16"/>
  <c r="G7" i="16"/>
  <c r="H7" i="16"/>
  <c r="P7" i="16"/>
  <c r="M7" i="16"/>
  <c r="N7" i="16"/>
  <c r="F7" i="16"/>
  <c r="L7" i="16"/>
  <c r="I7" i="16"/>
  <c r="K7" i="16"/>
  <c r="J7" i="16"/>
  <c r="E8" i="16"/>
  <c r="N8" i="16"/>
  <c r="F8" i="16"/>
  <c r="K8" i="16"/>
  <c r="G8" i="16"/>
  <c r="O8" i="16"/>
  <c r="M8" i="16"/>
  <c r="I8" i="16"/>
  <c r="L8" i="16"/>
  <c r="P8" i="16"/>
  <c r="H8" i="16"/>
  <c r="J8" i="16"/>
  <c r="D8" i="16"/>
  <c r="D10" i="16"/>
  <c r="I10" i="16"/>
  <c r="M10" i="16"/>
  <c r="O10" i="16"/>
  <c r="K10" i="16"/>
  <c r="E10" i="16"/>
  <c r="L10" i="16"/>
  <c r="G10" i="16"/>
  <c r="P10" i="16"/>
  <c r="F10" i="16"/>
  <c r="N10" i="16"/>
  <c r="H10" i="16"/>
  <c r="J10" i="16"/>
  <c r="A274" i="1"/>
  <c r="A276" i="1"/>
  <c r="A279" i="1"/>
  <c r="A282" i="1"/>
  <c r="A284" i="1"/>
  <c r="A287" i="1"/>
  <c r="A289" i="1"/>
  <c r="A288" i="1"/>
  <c r="A285" i="1"/>
  <c r="A283" i="1"/>
  <c r="A290" i="1"/>
  <c r="A291" i="1"/>
  <c r="A293" i="1"/>
  <c r="A294" i="1"/>
  <c r="A295" i="1"/>
  <c r="A296" i="1"/>
  <c r="A297" i="1"/>
  <c r="A298" i="1"/>
  <c r="A299" i="1"/>
  <c r="A300" i="1"/>
  <c r="A292" i="1"/>
  <c r="A281" i="1"/>
  <c r="A2586" i="1"/>
  <c r="A301" i="1"/>
  <c r="A305" i="1"/>
  <c r="A304" i="1"/>
  <c r="A303" i="1"/>
  <c r="A310" i="1"/>
  <c r="A308" i="1"/>
  <c r="A307" i="1"/>
  <c r="A320" i="1"/>
  <c r="A321" i="1"/>
  <c r="A309" i="1"/>
  <c r="A322" i="1"/>
  <c r="A313" i="1"/>
  <c r="A312" i="1"/>
  <c r="A318" i="1"/>
  <c r="A315" i="1"/>
  <c r="A316" i="1"/>
  <c r="A317" i="1"/>
  <c r="A314" i="1"/>
  <c r="A319" i="1"/>
  <c r="A333" i="1"/>
  <c r="A332" i="1"/>
  <c r="A323" i="1"/>
  <c r="A338" i="1"/>
  <c r="A328" i="1"/>
  <c r="A326" i="1"/>
  <c r="A327" i="1"/>
  <c r="A325" i="1"/>
  <c r="A331" i="1"/>
  <c r="A329" i="1"/>
  <c r="A330" i="1"/>
  <c r="A334" i="1"/>
  <c r="A360" i="1"/>
  <c r="A358" i="1"/>
  <c r="A359" i="1"/>
  <c r="A356" i="1"/>
  <c r="A355" i="1"/>
  <c r="A357" i="1"/>
  <c r="A345" i="1"/>
  <c r="A365" i="1"/>
  <c r="A364" i="1"/>
  <c r="A366" i="1"/>
  <c r="A368" i="1"/>
  <c r="A363" i="1"/>
  <c r="A367" i="1"/>
  <c r="A370" i="1"/>
  <c r="A347" i="1"/>
  <c r="A346" i="1"/>
  <c r="A377" i="1"/>
  <c r="A378" i="1"/>
  <c r="A352" i="1"/>
  <c r="A353" i="1"/>
  <c r="A383" i="1"/>
  <c r="A382" i="1"/>
  <c r="A354" i="1"/>
  <c r="A386" i="1"/>
  <c r="A385" i="1"/>
  <c r="A361" i="1"/>
  <c r="A362" i="1"/>
  <c r="A369" i="1"/>
  <c r="A389" i="1"/>
  <c r="A388" i="1"/>
  <c r="A387" i="1"/>
  <c r="A391" i="1"/>
  <c r="A392" i="1"/>
  <c r="A348" i="1"/>
  <c r="A390" i="1"/>
  <c r="A396" i="1"/>
  <c r="A395" i="1"/>
  <c r="A343" i="1"/>
  <c r="A376" i="1"/>
  <c r="A375" i="1"/>
  <c r="A398" i="1"/>
  <c r="A397" i="1"/>
  <c r="A380" i="1"/>
  <c r="A403" i="1"/>
  <c r="A402" i="1"/>
  <c r="A393" i="1"/>
  <c r="A405" i="1"/>
  <c r="A411" i="1"/>
  <c r="A410" i="1"/>
  <c r="A409" i="1"/>
  <c r="A394" i="1"/>
  <c r="A408" i="1"/>
  <c r="A406" i="1"/>
  <c r="A344" i="1"/>
  <c r="A374" i="1"/>
  <c r="A373" i="1"/>
  <c r="A417" i="1"/>
  <c r="A414" i="1"/>
  <c r="A399" i="1"/>
  <c r="A401" i="1"/>
  <c r="A400" i="1"/>
  <c r="A404" i="1"/>
  <c r="A423" i="1"/>
  <c r="A422" i="1"/>
  <c r="A427" i="1"/>
  <c r="A407" i="1"/>
  <c r="A426" i="1"/>
  <c r="A425" i="1"/>
  <c r="A372" i="1"/>
  <c r="A371" i="1"/>
  <c r="A428" i="1"/>
  <c r="A416" i="1"/>
  <c r="A413" i="1"/>
  <c r="A415" i="1"/>
  <c r="A429" i="1"/>
  <c r="A420" i="1"/>
  <c r="A421" i="1"/>
  <c r="A418" i="1"/>
  <c r="A430" i="1"/>
  <c r="A431" i="1"/>
  <c r="A432" i="1"/>
  <c r="A433" i="1"/>
  <c r="A272" i="1"/>
  <c r="A280" i="1"/>
  <c r="A412" i="1"/>
  <c r="A434" i="1"/>
  <c r="A436" i="1"/>
  <c r="A435" i="1"/>
  <c r="A437" i="1"/>
  <c r="A438" i="1"/>
  <c r="A439" i="1"/>
  <c r="A441" i="1"/>
  <c r="A440" i="1"/>
  <c r="A442" i="1"/>
  <c r="A443" i="1"/>
  <c r="A444" i="1"/>
  <c r="A445" i="1"/>
  <c r="A446" i="1"/>
  <c r="A447" i="1"/>
  <c r="A448" i="1"/>
  <c r="A450" i="1"/>
  <c r="A453" i="1"/>
  <c r="A456" i="1"/>
  <c r="A457" i="1"/>
  <c r="A458" i="1"/>
  <c r="A459" i="1"/>
  <c r="A460" i="1"/>
  <c r="A464" i="1"/>
  <c r="A465" i="1"/>
  <c r="A466" i="1"/>
  <c r="A468" i="1"/>
  <c r="A467" i="1"/>
  <c r="A470" i="1"/>
  <c r="A471" i="1"/>
  <c r="A469" i="1"/>
  <c r="A461" i="1"/>
  <c r="A475" i="1"/>
  <c r="A462" i="1"/>
  <c r="A463" i="1"/>
  <c r="A474" i="1"/>
  <c r="A472" i="1"/>
  <c r="A473" i="1"/>
  <c r="A477" i="1"/>
  <c r="A478" i="1"/>
  <c r="A481" i="1"/>
  <c r="A480" i="1"/>
  <c r="A482" i="1"/>
  <c r="A483" i="1"/>
  <c r="A484" i="1"/>
  <c r="A479" i="1"/>
  <c r="A485" i="1"/>
  <c r="A486" i="1"/>
  <c r="A487" i="1"/>
  <c r="A488" i="1"/>
  <c r="A489" i="1"/>
  <c r="A491" i="1"/>
  <c r="A493" i="1"/>
  <c r="A492" i="1"/>
  <c r="A494" i="1"/>
  <c r="A490" i="1"/>
  <c r="A495" i="1"/>
  <c r="A496" i="1"/>
  <c r="A497" i="1"/>
  <c r="A498" i="1"/>
  <c r="A499" i="1"/>
  <c r="A500" i="1"/>
  <c r="A501" i="1"/>
  <c r="A502" i="1"/>
  <c r="A503" i="1"/>
  <c r="A504" i="1"/>
  <c r="A507" i="1"/>
  <c r="A506" i="1"/>
  <c r="A505" i="1"/>
  <c r="A508" i="1"/>
  <c r="A509" i="1"/>
  <c r="A510" i="1"/>
  <c r="A511" i="1"/>
  <c r="A512" i="1"/>
  <c r="A513" i="1"/>
  <c r="A514" i="1"/>
  <c r="A515" i="1"/>
  <c r="A516" i="1"/>
  <c r="A517" i="1"/>
  <c r="A518" i="1"/>
  <c r="A519" i="1"/>
  <c r="A520" i="1"/>
  <c r="A521" i="1"/>
  <c r="A522" i="1"/>
  <c r="A525" i="1"/>
  <c r="A524" i="1"/>
  <c r="A523" i="1"/>
  <c r="A526" i="1"/>
  <c r="A529" i="1"/>
  <c r="A528" i="1"/>
  <c r="A527" i="1"/>
  <c r="A530" i="1"/>
  <c r="A531" i="1"/>
  <c r="A539" i="1"/>
  <c r="A533" i="1"/>
  <c r="A532" i="1"/>
  <c r="A538" i="1"/>
  <c r="A535" i="1"/>
  <c r="A536" i="1"/>
  <c r="A537" i="1"/>
  <c r="A534" i="1"/>
  <c r="A540" i="1"/>
  <c r="A542" i="1"/>
  <c r="A541" i="1"/>
  <c r="A543" i="1"/>
  <c r="A544" i="1"/>
  <c r="A548" i="1"/>
  <c r="A546" i="1"/>
  <c r="A547" i="1"/>
  <c r="A545" i="1"/>
  <c r="A551" i="1"/>
  <c r="A549" i="1"/>
  <c r="A550" i="1"/>
  <c r="A552" i="1"/>
  <c r="A559" i="1"/>
  <c r="A557" i="1"/>
  <c r="A558" i="1"/>
  <c r="A555" i="1"/>
  <c r="A554" i="1"/>
  <c r="A556" i="1"/>
  <c r="A553" i="1"/>
  <c r="A562" i="1"/>
  <c r="A561" i="1"/>
  <c r="A563" i="1"/>
  <c r="A565" i="1"/>
  <c r="A560" i="1"/>
  <c r="A564" i="1"/>
  <c r="A566" i="1"/>
  <c r="A568" i="1"/>
  <c r="A567" i="1"/>
  <c r="A569" i="1"/>
  <c r="A570" i="1"/>
  <c r="A571" i="1"/>
  <c r="A572" i="1"/>
  <c r="A574" i="1"/>
  <c r="A573" i="1"/>
  <c r="A577" i="1"/>
  <c r="A576" i="1"/>
  <c r="A575" i="1"/>
  <c r="A581" i="1"/>
  <c r="A582" i="1"/>
  <c r="A583" i="1"/>
  <c r="A580" i="1"/>
  <c r="A579" i="1"/>
  <c r="A578" i="1"/>
  <c r="A586" i="1"/>
  <c r="A587" i="1"/>
  <c r="A585" i="1"/>
  <c r="A584" i="1"/>
  <c r="A591" i="1"/>
  <c r="A590" i="1"/>
  <c r="A592" i="1"/>
  <c r="A589" i="1"/>
  <c r="A588" i="1"/>
  <c r="A595" i="1"/>
  <c r="A594" i="1"/>
  <c r="A593" i="1"/>
  <c r="A597" i="1"/>
  <c r="A596" i="1"/>
  <c r="A599" i="1"/>
  <c r="A598" i="1"/>
  <c r="A605" i="1"/>
  <c r="A604" i="1"/>
  <c r="A603" i="1"/>
  <c r="A600" i="1"/>
  <c r="A602" i="1"/>
  <c r="A601" i="1"/>
  <c r="A606" i="1"/>
  <c r="A608" i="1"/>
  <c r="A607" i="1"/>
  <c r="A613" i="1"/>
  <c r="A609" i="1"/>
  <c r="A610" i="1"/>
  <c r="A612" i="1"/>
  <c r="A611" i="1"/>
  <c r="A614" i="1"/>
  <c r="A616" i="1"/>
  <c r="A615" i="1"/>
  <c r="A620" i="1"/>
  <c r="A621" i="1"/>
  <c r="A619" i="1"/>
  <c r="A618" i="1"/>
  <c r="A617" i="1"/>
  <c r="A622" i="1"/>
  <c r="A623" i="1"/>
  <c r="A626" i="1"/>
  <c r="A624" i="1"/>
  <c r="A625" i="1"/>
  <c r="A627" i="1"/>
  <c r="A629" i="1"/>
  <c r="A630" i="1"/>
  <c r="A628" i="1"/>
  <c r="A631" i="1"/>
  <c r="A632" i="1"/>
  <c r="A633" i="1"/>
  <c r="A634" i="1"/>
  <c r="A635" i="1"/>
  <c r="A636" i="1"/>
  <c r="A637" i="1"/>
  <c r="A638" i="1"/>
  <c r="A640" i="1"/>
  <c r="A639" i="1"/>
  <c r="A641" i="1"/>
  <c r="A642" i="1"/>
  <c r="A643" i="1"/>
  <c r="A645" i="1"/>
  <c r="A644" i="1"/>
  <c r="A646" i="1"/>
  <c r="A647" i="1"/>
  <c r="A648" i="1"/>
  <c r="A649" i="1"/>
  <c r="A650" i="1"/>
  <c r="A651" i="1"/>
  <c r="A652" i="1"/>
  <c r="A653" i="1"/>
  <c r="A654" i="1"/>
  <c r="A655" i="1"/>
  <c r="A656" i="1"/>
  <c r="A657" i="1"/>
  <c r="A674" i="1"/>
  <c r="A679" i="1"/>
  <c r="A660" i="1"/>
  <c r="A668" i="1"/>
  <c r="A677" i="1"/>
  <c r="A685" i="1"/>
  <c r="A680" i="1"/>
  <c r="A681" i="1"/>
  <c r="A682" i="1"/>
  <c r="A661" i="1"/>
  <c r="A672" i="1"/>
  <c r="A675" i="1"/>
  <c r="A664" i="1"/>
  <c r="A665" i="1"/>
  <c r="A669" i="1"/>
  <c r="A662" i="1"/>
  <c r="A673" i="1"/>
  <c r="A670" i="1"/>
  <c r="A676" i="1"/>
  <c r="A666" i="1"/>
  <c r="A663" i="1"/>
  <c r="A683" i="1"/>
  <c r="A659" i="1"/>
  <c r="A684" i="1"/>
  <c r="A658" i="1"/>
  <c r="A667" i="1"/>
  <c r="A688" i="1"/>
  <c r="A689" i="1"/>
  <c r="A690" i="1"/>
  <c r="A691" i="1"/>
  <c r="A692" i="1"/>
  <c r="A687" i="1"/>
  <c r="A671" i="1"/>
  <c r="A686" i="1"/>
  <c r="A678" i="1"/>
  <c r="A693" i="1"/>
  <c r="A694" i="1"/>
  <c r="A695" i="1"/>
  <c r="A696" i="1"/>
  <c r="A697" i="1"/>
  <c r="A698" i="1"/>
  <c r="A700" i="1"/>
  <c r="A699" i="1"/>
  <c r="A701" i="1"/>
  <c r="A702" i="1"/>
  <c r="A705" i="1"/>
  <c r="A709" i="1"/>
  <c r="A710" i="1"/>
  <c r="A707" i="1"/>
  <c r="A708" i="1"/>
  <c r="A703" i="1"/>
  <c r="A704" i="1"/>
  <c r="A706" i="1"/>
  <c r="A711" i="1"/>
  <c r="A712" i="1"/>
  <c r="A713" i="1"/>
  <c r="A715" i="1"/>
  <c r="A714" i="1"/>
  <c r="A716" i="1"/>
  <c r="A717" i="1"/>
  <c r="A719" i="1"/>
  <c r="A718" i="1"/>
  <c r="A720" i="1"/>
  <c r="A721" i="1"/>
  <c r="A722" i="1"/>
  <c r="A724" i="1"/>
  <c r="A723" i="1"/>
  <c r="A726" i="1"/>
  <c r="A725" i="1"/>
  <c r="A727" i="1"/>
  <c r="A728" i="1"/>
  <c r="A729" i="1"/>
  <c r="A730" i="1"/>
  <c r="A731" i="1"/>
  <c r="A732" i="1"/>
  <c r="A733" i="1"/>
  <c r="A734" i="1"/>
  <c r="A735" i="1"/>
  <c r="A736" i="1"/>
  <c r="A737" i="1"/>
  <c r="A740" i="1"/>
  <c r="A739" i="1"/>
  <c r="A738" i="1"/>
  <c r="A741" i="1"/>
  <c r="A742" i="1"/>
  <c r="A743" i="1"/>
  <c r="A744" i="1"/>
  <c r="A745" i="1"/>
  <c r="A746" i="1"/>
  <c r="A747" i="1"/>
  <c r="A748" i="1"/>
  <c r="A749" i="1"/>
  <c r="A750" i="1"/>
  <c r="A751" i="1"/>
  <c r="A752" i="1"/>
  <c r="A753" i="1"/>
  <c r="A756" i="1"/>
  <c r="A755" i="1"/>
  <c r="A754" i="1"/>
  <c r="A757" i="1"/>
  <c r="A758" i="1"/>
  <c r="A760" i="1"/>
  <c r="A759" i="1"/>
  <c r="A761" i="1"/>
  <c r="A762" i="1"/>
  <c r="A763" i="1"/>
  <c r="A771" i="1"/>
  <c r="A765" i="1"/>
  <c r="A764" i="1"/>
  <c r="A770" i="1"/>
  <c r="A767" i="1"/>
  <c r="A768" i="1"/>
  <c r="A769" i="1"/>
  <c r="A766" i="1"/>
  <c r="A772" i="1"/>
  <c r="A776" i="1"/>
  <c r="A775" i="1"/>
  <c r="A773" i="1"/>
  <c r="A774" i="1"/>
  <c r="A780" i="1"/>
  <c r="A778" i="1"/>
  <c r="A777" i="1"/>
  <c r="A782" i="1"/>
  <c r="A779" i="1"/>
  <c r="A781" i="1"/>
  <c r="A783" i="1"/>
  <c r="A784" i="1"/>
  <c r="A786" i="1"/>
  <c r="A785" i="1"/>
  <c r="A787" i="1"/>
  <c r="A788" i="1"/>
  <c r="A795" i="1"/>
  <c r="A793" i="1"/>
  <c r="A794" i="1"/>
  <c r="A791" i="1"/>
  <c r="A790" i="1"/>
  <c r="A792" i="1"/>
  <c r="A789" i="1"/>
  <c r="A797" i="1"/>
  <c r="A796" i="1"/>
  <c r="A799" i="1"/>
  <c r="A798" i="1"/>
  <c r="A803" i="1"/>
  <c r="A802" i="1"/>
  <c r="A804" i="1"/>
  <c r="A805" i="1"/>
  <c r="A801" i="1"/>
  <c r="A800" i="1"/>
  <c r="A806" i="1"/>
  <c r="A807" i="1"/>
  <c r="A808" i="1"/>
  <c r="A812" i="1"/>
  <c r="A810" i="1"/>
  <c r="A809" i="1"/>
  <c r="A813" i="1"/>
  <c r="A811" i="1"/>
  <c r="A816" i="1"/>
  <c r="A817" i="1"/>
  <c r="A818" i="1"/>
  <c r="A819" i="1"/>
  <c r="A815" i="1"/>
  <c r="A814" i="1"/>
  <c r="A823" i="1"/>
  <c r="A824" i="1"/>
  <c r="A822" i="1"/>
  <c r="A821" i="1"/>
  <c r="A820" i="1"/>
  <c r="A825" i="1"/>
  <c r="A828" i="1"/>
  <c r="A826" i="1"/>
  <c r="A827" i="1"/>
  <c r="A830" i="1"/>
  <c r="A829" i="1"/>
  <c r="A831" i="1"/>
  <c r="A836" i="1"/>
  <c r="A834" i="1"/>
  <c r="A835" i="1"/>
  <c r="A833" i="1"/>
  <c r="A832" i="1"/>
  <c r="A837" i="1"/>
  <c r="A838" i="1"/>
  <c r="A843" i="1"/>
  <c r="A842" i="1"/>
  <c r="A841" i="1"/>
  <c r="A839" i="1"/>
  <c r="A844" i="1"/>
  <c r="A840" i="1"/>
  <c r="A845" i="1"/>
  <c r="A847" i="1"/>
  <c r="A846" i="1"/>
  <c r="A848" i="1"/>
  <c r="A849" i="1"/>
  <c r="A851" i="1"/>
  <c r="A850" i="1"/>
  <c r="A853" i="1"/>
  <c r="A852" i="1"/>
  <c r="A855" i="1"/>
  <c r="A854" i="1"/>
  <c r="A856" i="1"/>
  <c r="A857" i="1"/>
  <c r="A860" i="1"/>
  <c r="A858" i="1"/>
  <c r="A859" i="1"/>
  <c r="A862" i="1"/>
  <c r="A863" i="1"/>
  <c r="A861" i="1"/>
  <c r="A864" i="1"/>
  <c r="A865" i="1"/>
  <c r="A867" i="1"/>
  <c r="A866" i="1"/>
  <c r="A868" i="1"/>
  <c r="A869" i="1"/>
  <c r="A870" i="1"/>
  <c r="A872" i="1"/>
  <c r="A871" i="1"/>
  <c r="A873" i="1"/>
  <c r="A874" i="1"/>
  <c r="A875" i="1"/>
  <c r="A876" i="1"/>
  <c r="A877" i="1"/>
  <c r="A878" i="1"/>
  <c r="A879" i="1"/>
  <c r="A880" i="1"/>
  <c r="A881" i="1"/>
  <c r="A882" i="1"/>
  <c r="A883" i="1"/>
  <c r="A884" i="1"/>
  <c r="A901" i="1"/>
  <c r="A906" i="1"/>
  <c r="A887" i="1"/>
  <c r="A895" i="1"/>
  <c r="A904" i="1"/>
  <c r="A912" i="1"/>
  <c r="A907" i="1"/>
  <c r="A908" i="1"/>
  <c r="A909" i="1"/>
  <c r="A888" i="1"/>
  <c r="A899" i="1"/>
  <c r="A902" i="1"/>
  <c r="A891" i="1"/>
  <c r="A892" i="1"/>
  <c r="A896" i="1"/>
  <c r="A889" i="1"/>
  <c r="A900" i="1"/>
  <c r="A897" i="1"/>
  <c r="A903" i="1"/>
  <c r="A893" i="1"/>
  <c r="A890" i="1"/>
  <c r="A910" i="1"/>
  <c r="A886" i="1"/>
  <c r="A911" i="1"/>
  <c r="A885" i="1"/>
  <c r="A894" i="1"/>
  <c r="A915" i="1"/>
  <c r="A916" i="1"/>
  <c r="A917" i="1"/>
  <c r="A918" i="1"/>
  <c r="A919" i="1"/>
  <c r="A914" i="1"/>
  <c r="A898" i="1"/>
  <c r="A913" i="1"/>
  <c r="A905" i="1"/>
  <c r="A920" i="1"/>
  <c r="A921" i="1"/>
  <c r="A936" i="1"/>
  <c r="A924" i="1"/>
  <c r="A935" i="1"/>
  <c r="A937" i="1"/>
  <c r="A932" i="1"/>
  <c r="A934" i="1"/>
  <c r="A933" i="1"/>
  <c r="A930" i="1"/>
  <c r="A931" i="1"/>
  <c r="A929" i="1"/>
  <c r="A928" i="1"/>
  <c r="A922" i="1"/>
  <c r="A925" i="1"/>
  <c r="A926" i="1"/>
  <c r="A923" i="1"/>
  <c r="A927" i="1"/>
  <c r="A938" i="1"/>
  <c r="A952" i="1"/>
  <c r="A951" i="1"/>
  <c r="A950" i="1"/>
  <c r="A949" i="1"/>
  <c r="A948" i="1"/>
  <c r="A943" i="1"/>
  <c r="A953" i="1"/>
  <c r="A947" i="1"/>
  <c r="A946" i="1"/>
  <c r="A944" i="1"/>
  <c r="A945" i="1"/>
  <c r="A942" i="1"/>
  <c r="A940" i="1"/>
  <c r="A939" i="1"/>
  <c r="A941" i="1"/>
  <c r="A954" i="1"/>
  <c r="A955" i="1"/>
  <c r="A956" i="1"/>
  <c r="A957" i="1"/>
  <c r="A958" i="1"/>
  <c r="A959" i="1"/>
  <c r="A960" i="1"/>
  <c r="A961" i="1"/>
  <c r="A962" i="1"/>
  <c r="A964" i="1"/>
  <c r="A963" i="1"/>
  <c r="A965" i="1"/>
  <c r="A966" i="1"/>
  <c r="A967" i="1"/>
  <c r="A968" i="1"/>
  <c r="A969" i="1"/>
  <c r="A970" i="1"/>
  <c r="A971" i="1"/>
  <c r="A972" i="1"/>
  <c r="A973" i="1"/>
  <c r="A974" i="1"/>
  <c r="A975" i="1"/>
  <c r="A976" i="1"/>
  <c r="A977" i="1"/>
  <c r="A979" i="1"/>
  <c r="A978" i="1"/>
  <c r="A980" i="1"/>
  <c r="A981" i="1"/>
  <c r="A982" i="1"/>
  <c r="A983" i="1"/>
  <c r="A984" i="1"/>
  <c r="A985" i="1"/>
  <c r="A986" i="1"/>
  <c r="A987" i="1"/>
  <c r="A988" i="1"/>
  <c r="A996" i="1"/>
  <c r="A990" i="1"/>
  <c r="A989" i="1"/>
  <c r="A995" i="1"/>
  <c r="A992" i="1"/>
  <c r="A993" i="1"/>
  <c r="A994" i="1"/>
  <c r="A991" i="1"/>
  <c r="A998" i="1"/>
  <c r="A997" i="1"/>
  <c r="A1005" i="1"/>
  <c r="A1004" i="1"/>
  <c r="A1001" i="1"/>
  <c r="A1002" i="1"/>
  <c r="A1000" i="1"/>
  <c r="A1003" i="1"/>
  <c r="A999" i="1"/>
  <c r="A1008" i="1"/>
  <c r="A1006" i="1"/>
  <c r="A1007" i="1"/>
  <c r="A1009" i="1"/>
  <c r="A1010" i="1"/>
  <c r="A1012" i="1"/>
  <c r="A1011" i="1"/>
  <c r="A1013" i="1"/>
  <c r="A1014" i="1"/>
  <c r="A1021" i="1"/>
  <c r="A1019" i="1"/>
  <c r="A1020" i="1"/>
  <c r="A1017" i="1"/>
  <c r="A1016" i="1"/>
  <c r="A1018" i="1"/>
  <c r="A1015" i="1"/>
  <c r="A1023" i="1"/>
  <c r="A1022" i="1"/>
  <c r="A1025" i="1"/>
  <c r="A1024" i="1"/>
  <c r="A1029" i="1"/>
  <c r="A1028" i="1"/>
  <c r="A1030" i="1"/>
  <c r="A1031" i="1"/>
  <c r="A1027" i="1"/>
  <c r="A1026" i="1"/>
  <c r="A1033" i="1"/>
  <c r="A1032" i="1"/>
  <c r="A1034" i="1"/>
  <c r="A1038" i="1"/>
  <c r="A1036" i="1"/>
  <c r="A1035" i="1"/>
  <c r="A1039" i="1"/>
  <c r="A1037" i="1"/>
  <c r="A1040" i="1"/>
  <c r="A1041" i="1"/>
  <c r="A1042" i="1"/>
  <c r="A1043" i="1"/>
  <c r="A1045" i="1"/>
  <c r="A1044" i="1"/>
  <c r="A1049" i="1"/>
  <c r="A1050" i="1"/>
  <c r="A1048" i="1"/>
  <c r="A1047" i="1"/>
  <c r="A1046" i="1"/>
  <c r="A1051" i="1"/>
  <c r="A1055" i="1"/>
  <c r="A1052" i="1"/>
  <c r="A1054" i="1"/>
  <c r="A1053" i="1"/>
  <c r="A1062" i="1"/>
  <c r="A1058" i="1"/>
  <c r="A1059" i="1"/>
  <c r="A1057" i="1"/>
  <c r="A1056" i="1"/>
  <c r="A1061" i="1"/>
  <c r="A1060" i="1"/>
  <c r="A1063" i="1"/>
  <c r="A1064" i="1"/>
  <c r="A1072" i="1"/>
  <c r="A1071" i="1"/>
  <c r="A1070" i="1"/>
  <c r="A1065" i="1"/>
  <c r="A1074" i="1"/>
  <c r="A1069" i="1"/>
  <c r="A1066" i="1"/>
  <c r="A1068" i="1"/>
  <c r="A1067" i="1"/>
  <c r="A1073" i="1"/>
  <c r="A1075" i="1"/>
  <c r="A1076" i="1"/>
  <c r="A1078" i="1"/>
  <c r="A1077" i="1"/>
  <c r="A1079" i="1"/>
  <c r="A1084" i="1"/>
  <c r="A1080" i="1"/>
  <c r="A1083" i="1"/>
  <c r="A1081" i="1"/>
  <c r="A1082" i="1"/>
  <c r="A1085" i="1"/>
  <c r="A1087" i="1"/>
  <c r="A1088" i="1"/>
  <c r="A1089" i="1"/>
  <c r="A1086" i="1"/>
  <c r="A1092" i="1"/>
  <c r="A1091" i="1"/>
  <c r="A1093" i="1"/>
  <c r="A1090" i="1"/>
  <c r="A1094" i="1"/>
  <c r="A1096" i="1"/>
  <c r="A1095" i="1"/>
  <c r="A1097" i="1"/>
  <c r="A1098" i="1"/>
  <c r="A1099" i="1"/>
  <c r="A1100" i="1"/>
  <c r="A1101" i="1"/>
  <c r="A1106" i="1"/>
  <c r="A1107" i="1"/>
  <c r="A1103" i="1"/>
  <c r="A1102" i="1"/>
  <c r="A1104" i="1"/>
  <c r="A1105" i="1"/>
  <c r="A1108" i="1"/>
  <c r="A1109" i="1"/>
  <c r="A1110" i="1"/>
  <c r="A1111" i="1"/>
  <c r="A1112" i="1"/>
  <c r="A1114" i="1"/>
  <c r="A1115" i="1"/>
  <c r="A1116" i="1"/>
  <c r="A1118" i="1"/>
  <c r="A1113" i="1"/>
  <c r="A1117" i="1"/>
  <c r="A1120" i="1"/>
  <c r="A1119" i="1"/>
  <c r="A1125" i="1"/>
  <c r="A1124" i="1"/>
  <c r="A1122" i="1"/>
  <c r="A1121" i="1"/>
  <c r="A1123" i="1"/>
  <c r="A1127" i="1"/>
  <c r="A1128" i="1"/>
  <c r="A1126" i="1"/>
  <c r="A1130" i="1"/>
  <c r="A1129" i="1"/>
  <c r="A1131" i="1"/>
  <c r="A1132" i="1"/>
  <c r="A1136" i="1"/>
  <c r="A1135" i="1"/>
  <c r="A1133" i="1"/>
  <c r="A1134" i="1"/>
  <c r="A1138" i="1"/>
  <c r="A1137" i="1"/>
  <c r="A1139" i="1"/>
  <c r="A1140" i="1"/>
  <c r="A1141" i="1"/>
  <c r="A1142" i="1"/>
  <c r="A1143" i="1"/>
  <c r="A1144" i="1"/>
  <c r="A1145" i="1"/>
  <c r="A1146" i="1"/>
  <c r="A1147" i="1"/>
  <c r="A1148" i="1"/>
  <c r="A1149" i="1"/>
  <c r="A1150" i="1"/>
  <c r="A1151" i="1"/>
  <c r="A1152" i="1"/>
  <c r="A1153" i="1"/>
  <c r="A1154" i="1"/>
  <c r="A1155" i="1"/>
  <c r="A1156" i="1"/>
  <c r="A1157" i="1"/>
  <c r="A1158" i="1"/>
  <c r="A1160" i="1"/>
  <c r="A1159" i="1"/>
  <c r="A1161" i="1"/>
  <c r="A1162" i="1"/>
  <c r="A1163" i="1"/>
  <c r="A1164" i="1"/>
  <c r="A1165" i="1"/>
  <c r="A1166" i="1"/>
  <c r="A1167" i="1"/>
  <c r="A1168" i="1"/>
  <c r="A1169" i="1"/>
  <c r="A1170" i="1"/>
  <c r="A1171" i="1"/>
  <c r="A1173" i="1"/>
  <c r="A1172" i="1"/>
  <c r="A1174" i="1"/>
  <c r="A1176" i="1"/>
  <c r="A1175" i="1"/>
  <c r="A1179" i="1"/>
  <c r="A1180" i="1"/>
  <c r="A1178" i="1"/>
  <c r="A1177" i="1"/>
  <c r="A1183" i="1"/>
  <c r="A1182" i="1"/>
  <c r="A1181" i="1"/>
  <c r="A1184" i="1"/>
  <c r="A1186" i="1"/>
  <c r="A1185" i="1"/>
  <c r="A1187" i="1"/>
  <c r="A1188" i="1"/>
  <c r="A1189" i="1"/>
  <c r="A1190" i="1"/>
  <c r="A1191" i="1"/>
  <c r="A1192" i="1"/>
  <c r="A1193" i="1"/>
  <c r="A1194" i="1"/>
  <c r="A1195" i="1"/>
  <c r="A1196" i="1"/>
  <c r="A1198" i="1"/>
  <c r="A1197" i="1"/>
  <c r="A1199" i="1"/>
  <c r="A1200" i="1"/>
  <c r="A1201" i="1"/>
  <c r="A1202" i="1"/>
  <c r="A1203" i="1"/>
  <c r="A1204" i="1"/>
  <c r="A1206" i="1"/>
  <c r="A1205" i="1"/>
  <c r="A1207" i="1"/>
  <c r="A1208" i="1"/>
  <c r="A1210" i="1"/>
  <c r="A1209" i="1"/>
  <c r="A1211" i="1"/>
  <c r="A1212" i="1"/>
  <c r="A1213" i="1"/>
  <c r="A1214" i="1"/>
  <c r="A1217" i="1"/>
  <c r="A1215" i="1"/>
  <c r="A1218" i="1"/>
  <c r="A1221" i="1"/>
  <c r="A1220" i="1"/>
  <c r="A1219" i="1"/>
  <c r="A1222" i="1"/>
  <c r="A1224" i="1"/>
  <c r="A1223" i="1"/>
  <c r="A1228" i="1"/>
  <c r="A1226" i="1"/>
  <c r="A1225" i="1"/>
  <c r="A1227" i="1"/>
  <c r="A1234" i="1"/>
  <c r="A1233" i="1"/>
  <c r="A1230" i="1"/>
  <c r="A1231" i="1"/>
  <c r="A1232" i="1"/>
  <c r="A1229" i="1"/>
  <c r="A1235" i="1"/>
  <c r="A1242" i="1"/>
  <c r="A1243" i="1"/>
  <c r="A1241" i="1"/>
  <c r="A1238" i="1"/>
  <c r="A1239" i="1"/>
  <c r="A1236" i="1"/>
  <c r="A1240" i="1"/>
  <c r="A1237" i="1"/>
  <c r="A1244" i="1"/>
  <c r="A1245" i="1"/>
  <c r="A1256" i="1"/>
  <c r="A1257" i="1"/>
  <c r="A1252" i="1"/>
  <c r="A1253" i="1"/>
  <c r="A1254" i="1"/>
  <c r="A1255" i="1"/>
  <c r="A1248" i="1"/>
  <c r="A1249" i="1"/>
  <c r="A1246" i="1"/>
  <c r="A1247" i="1"/>
  <c r="A1250" i="1"/>
  <c r="A1251" i="1"/>
  <c r="A1266" i="1"/>
  <c r="A1267" i="1"/>
  <c r="A1264" i="1"/>
  <c r="A1265" i="1"/>
  <c r="A1268" i="1"/>
  <c r="A1269" i="1"/>
  <c r="A1260" i="1"/>
  <c r="A1261" i="1"/>
  <c r="A1270" i="1"/>
  <c r="A1271" i="1"/>
  <c r="A1262" i="1"/>
  <c r="A1258" i="1"/>
  <c r="A1263" i="1"/>
  <c r="A1259" i="1"/>
  <c r="A1276" i="1"/>
  <c r="A1274" i="1"/>
  <c r="A1272" i="1"/>
  <c r="A1278" i="1"/>
  <c r="A1277" i="1"/>
  <c r="A1275" i="1"/>
  <c r="A1273" i="1"/>
  <c r="A1279" i="1"/>
  <c r="A1280" i="1"/>
  <c r="A1282" i="1"/>
  <c r="A1283" i="1"/>
  <c r="A1284" i="1"/>
  <c r="A1281" i="1"/>
  <c r="A1286" i="1"/>
  <c r="A1285" i="1"/>
  <c r="A1287" i="1"/>
  <c r="A1291" i="1"/>
  <c r="A1288" i="1"/>
  <c r="A1290" i="1"/>
  <c r="A1289" i="1"/>
  <c r="A1293" i="1"/>
  <c r="A1292" i="1"/>
  <c r="A1295" i="1"/>
  <c r="A1294" i="1"/>
  <c r="A1296" i="1"/>
  <c r="A1300" i="1"/>
  <c r="A1297" i="1"/>
  <c r="A1299" i="1"/>
  <c r="A1298" i="1"/>
  <c r="A1301" i="1"/>
  <c r="A1302" i="1"/>
  <c r="A1303" i="1"/>
  <c r="A1306" i="1"/>
  <c r="A1304" i="1"/>
  <c r="A1305" i="1"/>
  <c r="A1307" i="1"/>
  <c r="A1309" i="1"/>
  <c r="A1310" i="1"/>
  <c r="A1311" i="1"/>
  <c r="A1308" i="1"/>
  <c r="A1312" i="1"/>
  <c r="A1314" i="1"/>
  <c r="A1313" i="1"/>
  <c r="A1315" i="1"/>
  <c r="A1316" i="1"/>
  <c r="A1317" i="1"/>
  <c r="A1319" i="1"/>
  <c r="A1318" i="1"/>
  <c r="A1320" i="1"/>
  <c r="A1321" i="1"/>
  <c r="A1322" i="1"/>
  <c r="A1323" i="1"/>
  <c r="A1324" i="1"/>
  <c r="A1325" i="1"/>
  <c r="A1326" i="1"/>
  <c r="A1327" i="1"/>
  <c r="A1328" i="1"/>
  <c r="A1329" i="1"/>
  <c r="A1330" i="1"/>
  <c r="A1331" i="1"/>
  <c r="A1332" i="1"/>
  <c r="A1333" i="1"/>
  <c r="A1334" i="1"/>
  <c r="A1335" i="1"/>
  <c r="A1336" i="1"/>
  <c r="A1337" i="1"/>
  <c r="A1338" i="1"/>
  <c r="A1339" i="1"/>
  <c r="A1340" i="1"/>
  <c r="A1341" i="1"/>
  <c r="A1343" i="1"/>
  <c r="A1342" i="1"/>
  <c r="A1345" i="1"/>
  <c r="A1344" i="1"/>
  <c r="A1346" i="1"/>
  <c r="A1347" i="1"/>
  <c r="A1348" i="1"/>
  <c r="A1349" i="1"/>
  <c r="A1351" i="1"/>
  <c r="A1350" i="1"/>
  <c r="A1352" i="1"/>
  <c r="A1353" i="1"/>
  <c r="A1354" i="1"/>
  <c r="A1356" i="1"/>
  <c r="A1355" i="1"/>
  <c r="A1358" i="1"/>
  <c r="A1357" i="1"/>
  <c r="A1359" i="1"/>
  <c r="A1360" i="1"/>
  <c r="A1361" i="1"/>
  <c r="A1362" i="1"/>
  <c r="A1366" i="1"/>
  <c r="A1364" i="1"/>
  <c r="A1363" i="1"/>
  <c r="A1367" i="1"/>
  <c r="A1365" i="1"/>
  <c r="A1368" i="1"/>
  <c r="A1370" i="1"/>
  <c r="A1369" i="1"/>
  <c r="A1374" i="1"/>
  <c r="A1375" i="1"/>
  <c r="A1373" i="1"/>
  <c r="A1372" i="1"/>
  <c r="A1371" i="1"/>
  <c r="A1380" i="1"/>
  <c r="A1378" i="1"/>
  <c r="A1379" i="1"/>
  <c r="A1377" i="1"/>
  <c r="A1376" i="1"/>
  <c r="A1382" i="1"/>
  <c r="A1381" i="1"/>
  <c r="A1386" i="1"/>
  <c r="A1385" i="1"/>
  <c r="A1384" i="1"/>
  <c r="A1383" i="1"/>
  <c r="A1387" i="1"/>
  <c r="A1388" i="1"/>
  <c r="A1389" i="1"/>
  <c r="A1391" i="1"/>
  <c r="A1390" i="1"/>
  <c r="A1393" i="1"/>
  <c r="A1392" i="1"/>
  <c r="A1394" i="1"/>
  <c r="A1396" i="1"/>
  <c r="A1395" i="1"/>
  <c r="A1397" i="1"/>
  <c r="A1401" i="1"/>
  <c r="A1398" i="1"/>
  <c r="A1400" i="1"/>
  <c r="A1399" i="1"/>
  <c r="A1402" i="1"/>
  <c r="A1403" i="1"/>
  <c r="A1404" i="1"/>
  <c r="A1405" i="1"/>
  <c r="A1406" i="1"/>
  <c r="A1407" i="1"/>
  <c r="A1408" i="1"/>
  <c r="A1409" i="1"/>
  <c r="A1410" i="1"/>
  <c r="A1412" i="1"/>
  <c r="A1411" i="1"/>
  <c r="A1413" i="1"/>
  <c r="A1414" i="1"/>
  <c r="A1415" i="1"/>
  <c r="A1416" i="1"/>
  <c r="A1417" i="1"/>
  <c r="A1418" i="1"/>
  <c r="A1420" i="1"/>
  <c r="A1419" i="1"/>
  <c r="A1421" i="1"/>
  <c r="A1423" i="1"/>
  <c r="A1422" i="1"/>
  <c r="A1424" i="1"/>
  <c r="A1425" i="1"/>
  <c r="A1426" i="1"/>
  <c r="A1427" i="1"/>
  <c r="A1428" i="1"/>
  <c r="A1429" i="1"/>
  <c r="A1434" i="1"/>
  <c r="A1433" i="1"/>
  <c r="A1431" i="1"/>
  <c r="A1432" i="1"/>
  <c r="A1430" i="1"/>
  <c r="A1436" i="1"/>
  <c r="A1435" i="1"/>
  <c r="A1437" i="1"/>
  <c r="A1438" i="1"/>
  <c r="A1439" i="1"/>
  <c r="A1440" i="1"/>
  <c r="A1441" i="1"/>
  <c r="A1445" i="1"/>
  <c r="A1443" i="1"/>
  <c r="A1444" i="1"/>
  <c r="A1442" i="1"/>
  <c r="A1446" i="1"/>
  <c r="A1450" i="1"/>
  <c r="A1448" i="1"/>
  <c r="A1449" i="1"/>
  <c r="A1447" i="1"/>
  <c r="A1454" i="1"/>
  <c r="A1452" i="1"/>
  <c r="A1453" i="1"/>
  <c r="A1451" i="1"/>
  <c r="A1461" i="1"/>
  <c r="A1459" i="1"/>
  <c r="A1460" i="1"/>
  <c r="A1457" i="1"/>
  <c r="A1456" i="1"/>
  <c r="A1458" i="1"/>
  <c r="A1455" i="1"/>
  <c r="A1468" i="1"/>
  <c r="A1465" i="1"/>
  <c r="A1464" i="1"/>
  <c r="A1466" i="1"/>
  <c r="A1467" i="1"/>
  <c r="A1463" i="1"/>
  <c r="A1462" i="1"/>
  <c r="A1469" i="1"/>
  <c r="A1471" i="1"/>
  <c r="A1470" i="1"/>
  <c r="A1472" i="1"/>
  <c r="A1473" i="1"/>
  <c r="A1474" i="1"/>
  <c r="A1475" i="1"/>
  <c r="A1477" i="1"/>
  <c r="A1476" i="1"/>
  <c r="A1478" i="1"/>
  <c r="A1481" i="1"/>
  <c r="A1479" i="1"/>
  <c r="A1480" i="1"/>
  <c r="A1483" i="1"/>
  <c r="A1482" i="1"/>
  <c r="A1485" i="1"/>
  <c r="A1484" i="1"/>
  <c r="A1486" i="1"/>
  <c r="A1487" i="1"/>
  <c r="A1491" i="1"/>
  <c r="A1488" i="1"/>
  <c r="A1490" i="1"/>
  <c r="A1489" i="1"/>
  <c r="A1492" i="1"/>
  <c r="A1493" i="1"/>
  <c r="A1494" i="1"/>
  <c r="A1497" i="1"/>
  <c r="A1495" i="1"/>
  <c r="A1496" i="1"/>
  <c r="A1498" i="1"/>
  <c r="A1500" i="1"/>
  <c r="A1501" i="1"/>
  <c r="A1502" i="1"/>
  <c r="A1499" i="1"/>
  <c r="A1503" i="1"/>
  <c r="A1504" i="1"/>
  <c r="A1506" i="1"/>
  <c r="A1505" i="1"/>
  <c r="A1507" i="1"/>
  <c r="A1508" i="1"/>
  <c r="A1509" i="1"/>
  <c r="A1511" i="1"/>
  <c r="A1510" i="1"/>
  <c r="A1512" i="1"/>
  <c r="A1514" i="1"/>
  <c r="A1513"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4" i="1"/>
  <c r="A1553" i="1"/>
  <c r="A1552" i="1"/>
  <c r="A1556" i="1"/>
  <c r="A1555" i="1"/>
  <c r="A1557" i="1"/>
  <c r="A1558" i="1"/>
  <c r="A1559" i="1"/>
  <c r="A1560" i="1"/>
  <c r="A1562" i="1"/>
  <c r="A1561" i="1"/>
  <c r="A1564" i="1"/>
  <c r="A1563" i="1"/>
  <c r="A1565" i="1"/>
  <c r="A1566" i="1"/>
  <c r="A1567" i="1"/>
  <c r="A1568" i="1"/>
  <c r="A1570" i="1"/>
  <c r="A1569" i="1"/>
  <c r="A1572" i="1"/>
  <c r="A1571" i="1"/>
  <c r="A1573" i="1"/>
  <c r="A1577" i="1"/>
  <c r="A1575" i="1"/>
  <c r="A1574" i="1"/>
  <c r="A1578" i="1"/>
  <c r="A1576" i="1"/>
  <c r="A1579" i="1"/>
  <c r="A1580" i="1"/>
  <c r="A1584" i="1"/>
  <c r="A1585" i="1"/>
  <c r="A1583" i="1"/>
  <c r="A1582" i="1"/>
  <c r="A1581" i="1"/>
  <c r="A1586" i="1"/>
  <c r="A1591" i="1"/>
  <c r="A1589" i="1"/>
  <c r="A1590" i="1"/>
  <c r="A1588" i="1"/>
  <c r="A1587" i="1"/>
  <c r="A1594" i="1"/>
  <c r="A1592" i="1"/>
  <c r="A1593" i="1"/>
  <c r="A1595" i="1"/>
  <c r="A1599" i="1"/>
  <c r="A1598" i="1"/>
  <c r="A1597" i="1"/>
  <c r="A1596" i="1"/>
  <c r="A1600" i="1"/>
  <c r="A1602" i="1"/>
  <c r="A1601" i="1"/>
  <c r="A1605" i="1"/>
  <c r="A1607" i="1"/>
  <c r="A1606" i="1"/>
  <c r="A1608" i="1"/>
  <c r="A1604" i="1"/>
  <c r="A1603" i="1"/>
  <c r="A1612" i="1"/>
  <c r="A1609" i="1"/>
  <c r="A1611" i="1"/>
  <c r="A1610" i="1"/>
  <c r="A1614" i="1"/>
  <c r="A1613" i="1"/>
  <c r="A1615" i="1"/>
  <c r="A1616" i="1"/>
  <c r="A1617" i="1"/>
  <c r="A1618" i="1"/>
  <c r="A1620" i="1"/>
  <c r="A1619" i="1"/>
  <c r="A1621" i="1"/>
  <c r="A1622" i="1"/>
  <c r="A1623" i="1"/>
  <c r="A1624" i="1"/>
  <c r="A1625" i="1"/>
  <c r="A1627" i="1"/>
  <c r="A1626" i="1"/>
  <c r="A1628" i="1"/>
  <c r="A1629" i="1"/>
  <c r="A1630" i="1"/>
  <c r="A1633" i="1"/>
  <c r="A1632" i="1"/>
  <c r="A1631" i="1"/>
  <c r="A1634" i="1"/>
  <c r="A1635" i="1"/>
  <c r="A1636" i="1"/>
  <c r="A1637" i="1"/>
  <c r="A1638" i="1"/>
  <c r="A1640" i="1"/>
  <c r="A1639" i="1"/>
  <c r="A1641" i="1"/>
  <c r="A1642" i="1"/>
  <c r="A1648" i="1"/>
  <c r="A1646" i="1"/>
  <c r="A1647" i="1"/>
  <c r="A1643" i="1"/>
  <c r="A1644" i="1"/>
  <c r="A1645" i="1"/>
  <c r="A1649" i="1"/>
  <c r="A1650" i="1"/>
  <c r="A1662" i="1"/>
  <c r="A1661" i="1"/>
  <c r="A1659" i="1"/>
  <c r="A1660" i="1"/>
  <c r="A1657" i="1"/>
  <c r="A1652" i="1"/>
  <c r="A1658" i="1"/>
  <c r="A1651" i="1"/>
  <c r="A1656" i="1"/>
  <c r="A1654" i="1"/>
  <c r="A1655" i="1"/>
  <c r="A1653" i="1"/>
  <c r="A1666" i="1"/>
  <c r="A1665" i="1"/>
  <c r="A1667" i="1"/>
  <c r="A1668" i="1"/>
  <c r="A1664" i="1"/>
  <c r="A1663" i="1"/>
  <c r="A1669" i="1"/>
  <c r="A1671" i="1"/>
  <c r="A1670" i="1"/>
  <c r="A1672" i="1"/>
  <c r="A1674" i="1"/>
  <c r="A1673" i="1"/>
  <c r="A1675" i="1"/>
  <c r="A1676" i="1"/>
  <c r="A1677" i="1"/>
  <c r="A1678" i="1"/>
  <c r="A1681" i="1"/>
  <c r="A1679" i="1"/>
  <c r="A1680" i="1"/>
  <c r="A1684" i="1"/>
  <c r="A1683" i="1"/>
  <c r="A1682" i="1"/>
  <c r="A1685" i="1"/>
  <c r="A1689" i="1"/>
  <c r="A1686" i="1"/>
  <c r="A1688" i="1"/>
  <c r="A1687" i="1"/>
  <c r="A1690" i="1"/>
  <c r="A1691" i="1"/>
  <c r="A1692" i="1"/>
  <c r="A1695" i="1"/>
  <c r="A1693" i="1"/>
  <c r="A1694" i="1"/>
  <c r="A1698" i="1"/>
  <c r="A1696" i="1"/>
  <c r="A1699" i="1"/>
  <c r="A1700" i="1"/>
  <c r="A1697" i="1"/>
  <c r="A1701" i="1"/>
  <c r="A1703" i="1"/>
  <c r="A1702" i="1"/>
  <c r="A1704" i="1"/>
  <c r="A1705" i="1"/>
  <c r="A1706" i="1"/>
  <c r="A1708" i="1"/>
  <c r="A1707" i="1"/>
  <c r="A1709" i="1"/>
  <c r="A1711" i="1"/>
  <c r="A1710"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50" i="1"/>
  <c r="A1749" i="1"/>
  <c r="A1751" i="1"/>
  <c r="A1752" i="1"/>
  <c r="A1753" i="1"/>
  <c r="A1754" i="1"/>
  <c r="A1756" i="1"/>
  <c r="A1755" i="1"/>
  <c r="A1757" i="1"/>
  <c r="A1758" i="1"/>
  <c r="A1759" i="1"/>
  <c r="A1760" i="1"/>
  <c r="A1762" i="1"/>
  <c r="A1761" i="1"/>
  <c r="A1764" i="1"/>
  <c r="A1763" i="1"/>
  <c r="A1765" i="1"/>
  <c r="A1769" i="1"/>
  <c r="A1767" i="1"/>
  <c r="A1766" i="1"/>
  <c r="A1770" i="1"/>
  <c r="A1768" i="1"/>
  <c r="A1771" i="1"/>
  <c r="A1772" i="1"/>
  <c r="A1775" i="1"/>
  <c r="A1776" i="1"/>
  <c r="A1774" i="1"/>
  <c r="A1773" i="1"/>
  <c r="A1777" i="1"/>
  <c r="A1778" i="1"/>
  <c r="A1784" i="1"/>
  <c r="A1782" i="1"/>
  <c r="A1783" i="1"/>
  <c r="A1781" i="1"/>
  <c r="A1779" i="1"/>
  <c r="A1780" i="1"/>
  <c r="A1785" i="1"/>
  <c r="A1786" i="1"/>
  <c r="A1790" i="1"/>
  <c r="A1789" i="1"/>
  <c r="A1788" i="1"/>
  <c r="A1787" i="1"/>
  <c r="A1791" i="1"/>
  <c r="A1793" i="1"/>
  <c r="A1792" i="1"/>
  <c r="A1796" i="1"/>
  <c r="A1798" i="1"/>
  <c r="A1797" i="1"/>
  <c r="A1799" i="1"/>
  <c r="A1795" i="1"/>
  <c r="A1794" i="1"/>
  <c r="A1803" i="1"/>
  <c r="A1800" i="1"/>
  <c r="A1802" i="1"/>
  <c r="A1801" i="1"/>
  <c r="A1805" i="1"/>
  <c r="A1804" i="1"/>
  <c r="A1806" i="1"/>
  <c r="A1807" i="1"/>
  <c r="A1808" i="1"/>
  <c r="A1809" i="1"/>
  <c r="A1811" i="1"/>
  <c r="A1810" i="1"/>
  <c r="A1812" i="1"/>
  <c r="A1813" i="1"/>
  <c r="A1815" i="1"/>
  <c r="A1814" i="1"/>
  <c r="A1818" i="1"/>
  <c r="A1817" i="1"/>
  <c r="A1816" i="1"/>
  <c r="A1819" i="1"/>
  <c r="A1820" i="1"/>
  <c r="A1822" i="1"/>
  <c r="A1821" i="1"/>
  <c r="A1823" i="1"/>
  <c r="A1826" i="1"/>
  <c r="A1825" i="1"/>
  <c r="A1824" i="1"/>
  <c r="A1827" i="1"/>
  <c r="A1830" i="1"/>
  <c r="A1828" i="1"/>
  <c r="A1829" i="1"/>
  <c r="A1831" i="1"/>
  <c r="A1832" i="1"/>
  <c r="A1833" i="1"/>
  <c r="A1834" i="1"/>
  <c r="A1839" i="1"/>
  <c r="A1835" i="1"/>
  <c r="A1837" i="1"/>
  <c r="A1838" i="1"/>
  <c r="A1836" i="1"/>
  <c r="A1841" i="1"/>
  <c r="A1842" i="1"/>
  <c r="A1840" i="1"/>
  <c r="A1843" i="1"/>
  <c r="A1848" i="1"/>
  <c r="A1846" i="1"/>
  <c r="A1847" i="1"/>
  <c r="A1844" i="1"/>
  <c r="A1845" i="1"/>
  <c r="A1850" i="1"/>
  <c r="A1851" i="1"/>
  <c r="A1849" i="1"/>
  <c r="A1855" i="1"/>
  <c r="A1852" i="1"/>
  <c r="A1857" i="1"/>
  <c r="A1858" i="1"/>
  <c r="A1854" i="1"/>
  <c r="A1856" i="1"/>
  <c r="A1853" i="1"/>
  <c r="A1859" i="1"/>
  <c r="A1863" i="1"/>
  <c r="A1862" i="1"/>
  <c r="A1861" i="1"/>
  <c r="A1860" i="1"/>
  <c r="A1864" i="1"/>
  <c r="A1865" i="1"/>
  <c r="A1866" i="1"/>
  <c r="A1867" i="1"/>
  <c r="A1868" i="1"/>
  <c r="A1871" i="1"/>
  <c r="A1869" i="1"/>
  <c r="A1870" i="1"/>
  <c r="A1872" i="1"/>
  <c r="A1873" i="1"/>
  <c r="A1874" i="1"/>
  <c r="A1877" i="1"/>
  <c r="A1876" i="1"/>
  <c r="A1875" i="1"/>
  <c r="A1879" i="1"/>
  <c r="A1878" i="1"/>
  <c r="A1883" i="1"/>
  <c r="A1880" i="1"/>
  <c r="A1882" i="1"/>
  <c r="A1881" i="1"/>
  <c r="A1884" i="1"/>
  <c r="A1885" i="1"/>
  <c r="A1886" i="1"/>
  <c r="A1887" i="1"/>
  <c r="A1890" i="1"/>
  <c r="A1888" i="1"/>
  <c r="A1889" i="1"/>
  <c r="A1893" i="1"/>
  <c r="A1891" i="1"/>
  <c r="A1894" i="1"/>
  <c r="A1895" i="1"/>
  <c r="A1892" i="1"/>
  <c r="A1897" i="1"/>
  <c r="A1896" i="1"/>
  <c r="A1898" i="1"/>
  <c r="A1899" i="1"/>
  <c r="A1900" i="1"/>
  <c r="A1901" i="1"/>
  <c r="A1903" i="1"/>
  <c r="A1902" i="1"/>
  <c r="A1904" i="1"/>
  <c r="A1905" i="1"/>
  <c r="A1906" i="1"/>
  <c r="A1908" i="1"/>
  <c r="A1907" i="1"/>
  <c r="A1909" i="1"/>
  <c r="A1910" i="1"/>
  <c r="A1911" i="1"/>
  <c r="A1912" i="1"/>
  <c r="A1913" i="1"/>
  <c r="A1914" i="1"/>
  <c r="A1915" i="1"/>
  <c r="A1916" i="1"/>
  <c r="A1917" i="1"/>
  <c r="A1918" i="1"/>
  <c r="A1919" i="1"/>
  <c r="A1920" i="1"/>
  <c r="A1922" i="1"/>
  <c r="A1921" i="1"/>
  <c r="A1923" i="1"/>
  <c r="A1924" i="1"/>
  <c r="A1925" i="1"/>
  <c r="A1926" i="1"/>
  <c r="A1927" i="1"/>
  <c r="A1928" i="1"/>
  <c r="A1929" i="1"/>
  <c r="A1930" i="1"/>
  <c r="A1933" i="1"/>
  <c r="A1932" i="1"/>
  <c r="A1931" i="1"/>
  <c r="A1934" i="1"/>
  <c r="A1935" i="1"/>
  <c r="A1936" i="1"/>
  <c r="A1937" i="1"/>
  <c r="A1938" i="1"/>
  <c r="A1940" i="1"/>
  <c r="A1939" i="1"/>
  <c r="A1941" i="1"/>
  <c r="A1942" i="1"/>
  <c r="A1943" i="1"/>
  <c r="A1944" i="1"/>
  <c r="A1945" i="1"/>
  <c r="A1946" i="1"/>
  <c r="A1947" i="1"/>
  <c r="A1948" i="1"/>
  <c r="A1949" i="1"/>
  <c r="A1950" i="1"/>
  <c r="A1952" i="1"/>
  <c r="A1953" i="1"/>
  <c r="A1951" i="1"/>
  <c r="A1956" i="1"/>
  <c r="A1955" i="1"/>
  <c r="A1954" i="1"/>
  <c r="A1958" i="1"/>
  <c r="A1957" i="1"/>
  <c r="A1959" i="1"/>
  <c r="A1960" i="1"/>
  <c r="A1961" i="1"/>
  <c r="A1962" i="1"/>
  <c r="A1964" i="1"/>
  <c r="A1963" i="1"/>
  <c r="A1965" i="1"/>
  <c r="A1967" i="1"/>
  <c r="A1966" i="1"/>
  <c r="A1968" i="1"/>
  <c r="A1969" i="1"/>
  <c r="A1971" i="1"/>
  <c r="A1970" i="1"/>
  <c r="A1973" i="1"/>
  <c r="A1972" i="1"/>
  <c r="A1974" i="1"/>
  <c r="A1975" i="1"/>
  <c r="A1979" i="1"/>
  <c r="A1977" i="1"/>
  <c r="A1976" i="1"/>
  <c r="A1980" i="1"/>
  <c r="A1978" i="1"/>
  <c r="A1981" i="1"/>
  <c r="A1984" i="1"/>
  <c r="A1985" i="1"/>
  <c r="A1983" i="1"/>
  <c r="A1982" i="1"/>
  <c r="A1986" i="1"/>
  <c r="A1994" i="1"/>
  <c r="A1990" i="1"/>
  <c r="A1991" i="1"/>
  <c r="A1989" i="1"/>
  <c r="A1987" i="1"/>
  <c r="A1988" i="1"/>
  <c r="A1993" i="1"/>
  <c r="A1992" i="1"/>
  <c r="A1998" i="1"/>
  <c r="A1997" i="1"/>
  <c r="A1996" i="1"/>
  <c r="A1995" i="1"/>
  <c r="A2001" i="1"/>
  <c r="A2003" i="1"/>
  <c r="A2002" i="1"/>
  <c r="A2000" i="1"/>
  <c r="A1999" i="1"/>
  <c r="A2005" i="1"/>
  <c r="A2004" i="1"/>
  <c r="A2006" i="1"/>
  <c r="A2007" i="1"/>
  <c r="A2008" i="1"/>
  <c r="A2009" i="1"/>
  <c r="A2011" i="1"/>
  <c r="A2010" i="1"/>
  <c r="A2012" i="1"/>
  <c r="A2013" i="1"/>
  <c r="A2014" i="1"/>
  <c r="A2016" i="1"/>
  <c r="A2015" i="1"/>
  <c r="A2017" i="1"/>
  <c r="A2018" i="1"/>
  <c r="A2019" i="1"/>
  <c r="A2020" i="1"/>
  <c r="A2021" i="1"/>
  <c r="A2022" i="1"/>
  <c r="A2024" i="1"/>
  <c r="A2023" i="1"/>
  <c r="A2031" i="1"/>
  <c r="A2026" i="1"/>
  <c r="A2029" i="1"/>
  <c r="A2030" i="1"/>
  <c r="A2027" i="1"/>
  <c r="A2028" i="1"/>
  <c r="A2025" i="1"/>
  <c r="A2032" i="1"/>
  <c r="A2033" i="1"/>
  <c r="A2036" i="1"/>
  <c r="A2034" i="1"/>
  <c r="A2035" i="1"/>
  <c r="A2037" i="1"/>
  <c r="A2039" i="1"/>
  <c r="A2038" i="1"/>
  <c r="A2040" i="1"/>
  <c r="A2041" i="1"/>
  <c r="A2042" i="1"/>
  <c r="A2043" i="1"/>
  <c r="A2046" i="1"/>
  <c r="A2044" i="1"/>
  <c r="A2045" i="1"/>
  <c r="A2047" i="1"/>
  <c r="A2049" i="1"/>
  <c r="A2048" i="1"/>
  <c r="A2053" i="1"/>
  <c r="A2052" i="1"/>
  <c r="A2051" i="1"/>
  <c r="A2050" i="1"/>
  <c r="A2055" i="1"/>
  <c r="A2054" i="1"/>
  <c r="A2056" i="1"/>
  <c r="A2058" i="1"/>
  <c r="A2057" i="1"/>
  <c r="A2059" i="1"/>
  <c r="A2060" i="1"/>
  <c r="A2061" i="1"/>
  <c r="A2062" i="1"/>
  <c r="A2063" i="1"/>
  <c r="A2064" i="1"/>
  <c r="A2065" i="1"/>
  <c r="A2067" i="1"/>
  <c r="A2068" i="1"/>
  <c r="A2066" i="1"/>
  <c r="A2071" i="1"/>
  <c r="A2069" i="1"/>
  <c r="A2070" i="1"/>
  <c r="A2072" i="1"/>
  <c r="A2073" i="1"/>
  <c r="A2074" i="1"/>
  <c r="A2079" i="1"/>
  <c r="A2077" i="1"/>
  <c r="A2078" i="1"/>
  <c r="A2075" i="1"/>
  <c r="A2082" i="1"/>
  <c r="A2080" i="1"/>
  <c r="A2081" i="1"/>
  <c r="A2076" i="1"/>
  <c r="A2085" i="1"/>
  <c r="A2083" i="1"/>
  <c r="A2084" i="1"/>
  <c r="A2086" i="1"/>
  <c r="A2088" i="1"/>
  <c r="A2087" i="1"/>
  <c r="A2089" i="1"/>
  <c r="A2090" i="1"/>
  <c r="A2091" i="1"/>
  <c r="A2092" i="1"/>
  <c r="A2093" i="1"/>
  <c r="A2096" i="1"/>
  <c r="A2094" i="1"/>
  <c r="A2095" i="1"/>
  <c r="A2099" i="1"/>
  <c r="A2098" i="1"/>
  <c r="A2097" i="1"/>
  <c r="A2100" i="1"/>
  <c r="A2103" i="1"/>
  <c r="A2101" i="1"/>
  <c r="A2102" i="1"/>
  <c r="A2105" i="1"/>
  <c r="A2104" i="1"/>
  <c r="A2107" i="1"/>
  <c r="A2106" i="1"/>
  <c r="A2108" i="1"/>
  <c r="A2110" i="1"/>
  <c r="A2109" i="1"/>
  <c r="A2111" i="1"/>
  <c r="A2112" i="1"/>
  <c r="A2113" i="1"/>
  <c r="A2114" i="1"/>
  <c r="A2115" i="1"/>
  <c r="A2116" i="1"/>
  <c r="A2117" i="1"/>
  <c r="A2118" i="1"/>
  <c r="A2119" i="1"/>
  <c r="A2120" i="1"/>
  <c r="A2121" i="1"/>
  <c r="A2122" i="1"/>
  <c r="A2123" i="1"/>
  <c r="A2124" i="1"/>
  <c r="A2126" i="1"/>
  <c r="A2127" i="1"/>
  <c r="A2125" i="1"/>
  <c r="A2128" i="1"/>
  <c r="A2130" i="1"/>
  <c r="A2129" i="1"/>
  <c r="A2131" i="1"/>
  <c r="A2132" i="1"/>
  <c r="A2133" i="1"/>
  <c r="A2134" i="1"/>
  <c r="A2135" i="1"/>
  <c r="A2136" i="1"/>
  <c r="A2137" i="1"/>
  <c r="A2138" i="1"/>
  <c r="A2139" i="1"/>
  <c r="A2140" i="1"/>
  <c r="A2141" i="1"/>
  <c r="A2142" i="1"/>
  <c r="A2143" i="1"/>
  <c r="A2145" i="1"/>
  <c r="A2144" i="1"/>
  <c r="A2146" i="1"/>
  <c r="A2153" i="1"/>
  <c r="A2148" i="1"/>
  <c r="A2152" i="1"/>
  <c r="A2151" i="1"/>
  <c r="A2154" i="1"/>
  <c r="A2149" i="1"/>
  <c r="A2147" i="1"/>
  <c r="A2150" i="1"/>
  <c r="A2155" i="1"/>
  <c r="A2156" i="1"/>
  <c r="A2157" i="1"/>
  <c r="A2158" i="1"/>
  <c r="A2159" i="1"/>
  <c r="A2161" i="1"/>
  <c r="A2160" i="1"/>
  <c r="A2162" i="1"/>
  <c r="A2164" i="1"/>
  <c r="A2163" i="1"/>
  <c r="A2165" i="1"/>
  <c r="A2166" i="1"/>
  <c r="A2167" i="1"/>
  <c r="A2171" i="1"/>
  <c r="A2170" i="1"/>
  <c r="A2169" i="1"/>
  <c r="A2168" i="1"/>
  <c r="A2175" i="1"/>
  <c r="A2174" i="1"/>
  <c r="A2173" i="1"/>
  <c r="A2172" i="1"/>
  <c r="A2176" i="1"/>
  <c r="A2177" i="1"/>
  <c r="A2178" i="1"/>
  <c r="A2179" i="1"/>
  <c r="A2181" i="1"/>
  <c r="A2180" i="1"/>
  <c r="A2182" i="1"/>
  <c r="A2187" i="1"/>
  <c r="A2185" i="1"/>
  <c r="A2186" i="1"/>
  <c r="A2183" i="1"/>
  <c r="A2184" i="1"/>
  <c r="A2188" i="1"/>
  <c r="A2194" i="1"/>
  <c r="A2190" i="1"/>
  <c r="A2193" i="1"/>
  <c r="A2192" i="1"/>
  <c r="A2189" i="1"/>
  <c r="A2191" i="1"/>
  <c r="A2195" i="1"/>
  <c r="A2198" i="1"/>
  <c r="A2197" i="1"/>
  <c r="A2196" i="1"/>
  <c r="A2200" i="1"/>
  <c r="A2199" i="1"/>
  <c r="A2202" i="1"/>
  <c r="A2201" i="1"/>
  <c r="A2203" i="1"/>
  <c r="A2204" i="1"/>
  <c r="A2205" i="1"/>
  <c r="A2209" i="1"/>
  <c r="A2208" i="1"/>
  <c r="A2207" i="1"/>
  <c r="A2206" i="1"/>
  <c r="A2211" i="1"/>
  <c r="A2215" i="1"/>
  <c r="A2214" i="1"/>
  <c r="A2212" i="1"/>
  <c r="A2213" i="1"/>
  <c r="A2210" i="1"/>
  <c r="A2216" i="1"/>
  <c r="A2217" i="1"/>
  <c r="A2218" i="1"/>
  <c r="A2219" i="1"/>
  <c r="A2222" i="1"/>
  <c r="A2220" i="1"/>
  <c r="A2221" i="1"/>
  <c r="A2223" i="1"/>
  <c r="A2224" i="1"/>
  <c r="A2225" i="1"/>
  <c r="A2227" i="1"/>
  <c r="A2226" i="1"/>
  <c r="A2229" i="1"/>
  <c r="A2230" i="1"/>
  <c r="A2228" i="1"/>
  <c r="A2233" i="1"/>
  <c r="A2231" i="1"/>
  <c r="A2232" i="1"/>
  <c r="A2238" i="1"/>
  <c r="A2236" i="1"/>
  <c r="A2235" i="1"/>
  <c r="A2239" i="1"/>
  <c r="A2237" i="1"/>
  <c r="A2240" i="1"/>
  <c r="A2234" i="1"/>
  <c r="A2241" i="1"/>
  <c r="A2242" i="1"/>
  <c r="A2243" i="1"/>
  <c r="A2244" i="1"/>
  <c r="A2245" i="1"/>
  <c r="A2246" i="1"/>
  <c r="A2248" i="1"/>
  <c r="A2247" i="1"/>
  <c r="A2250" i="1"/>
  <c r="A2249" i="1"/>
  <c r="A2251" i="1"/>
  <c r="A2253" i="1"/>
  <c r="A2252" i="1"/>
  <c r="A2254" i="1"/>
  <c r="A2255" i="1"/>
  <c r="A2256" i="1"/>
  <c r="A2259" i="1"/>
  <c r="A2257" i="1"/>
  <c r="A2258" i="1"/>
  <c r="A2261" i="1"/>
  <c r="A2262" i="1"/>
  <c r="A2260" i="1"/>
  <c r="A2264" i="1"/>
  <c r="A2263" i="1"/>
  <c r="A2265" i="1"/>
  <c r="A2266" i="1"/>
  <c r="A2267" i="1"/>
  <c r="A2268" i="1"/>
  <c r="A2269" i="1"/>
  <c r="A2271" i="1"/>
  <c r="A2270" i="1"/>
  <c r="A2272" i="1"/>
  <c r="A2273" i="1"/>
  <c r="A2275" i="1"/>
  <c r="A2274" i="1"/>
  <c r="A2276" i="1"/>
  <c r="A2277" i="1"/>
  <c r="A2278" i="1"/>
  <c r="A2279" i="1"/>
  <c r="A2281" i="1"/>
  <c r="A2284" i="1"/>
  <c r="A2280" i="1"/>
  <c r="A2282" i="1"/>
  <c r="A2283" i="1"/>
  <c r="A2285" i="1"/>
  <c r="A2286" i="1"/>
  <c r="A2287" i="1"/>
  <c r="A2289" i="1"/>
  <c r="A2288" i="1"/>
  <c r="A2290" i="1"/>
  <c r="A2291" i="1"/>
  <c r="A2292" i="1"/>
  <c r="A2293" i="1"/>
  <c r="A2297" i="1"/>
  <c r="A2295" i="1"/>
  <c r="A2296" i="1"/>
  <c r="A2294" i="1"/>
  <c r="A2300" i="1"/>
  <c r="A2298" i="1"/>
  <c r="A2301" i="1"/>
  <c r="A2302" i="1"/>
  <c r="A2299" i="1"/>
  <c r="A2303" i="1"/>
  <c r="A2304" i="1"/>
  <c r="A2305" i="1"/>
  <c r="A2307" i="1"/>
  <c r="A2306" i="1"/>
  <c r="A2308" i="1"/>
  <c r="A2309" i="1"/>
  <c r="A2310" i="1"/>
  <c r="A2311" i="1"/>
  <c r="A2312" i="1"/>
  <c r="A2314" i="1"/>
  <c r="A2313" i="1"/>
  <c r="A2316" i="1"/>
  <c r="A2315" i="1"/>
  <c r="A2317" i="1"/>
  <c r="A2318" i="1"/>
  <c r="A2319" i="1"/>
  <c r="A2322" i="1"/>
  <c r="A2320" i="1"/>
  <c r="A2321" i="1"/>
  <c r="A2323" i="1"/>
  <c r="A2324" i="1"/>
  <c r="A2325" i="1"/>
  <c r="A2326" i="1"/>
  <c r="A2327" i="1"/>
  <c r="A2328" i="1"/>
  <c r="A2329" i="1"/>
  <c r="A2330" i="1"/>
  <c r="A2331" i="1"/>
  <c r="A2334" i="1"/>
  <c r="A2333" i="1"/>
  <c r="A2335" i="1"/>
  <c r="A2332" i="1"/>
  <c r="A2336" i="1"/>
  <c r="A2337" i="1"/>
  <c r="A2338" i="1"/>
  <c r="A2339" i="1"/>
  <c r="A2341" i="1"/>
  <c r="A2340" i="1"/>
  <c r="A2343" i="1"/>
  <c r="A2342" i="1"/>
  <c r="A2345" i="1"/>
  <c r="A2344" i="1"/>
  <c r="A2346" i="1"/>
  <c r="A2347" i="1"/>
  <c r="A2348" i="1"/>
  <c r="A2349" i="1"/>
  <c r="A2350" i="1"/>
  <c r="A2351" i="1"/>
  <c r="A2355" i="1"/>
  <c r="A2354" i="1"/>
  <c r="A2353" i="1"/>
  <c r="A2352" i="1"/>
  <c r="A2356" i="1"/>
  <c r="A2357" i="1"/>
  <c r="A2358" i="1"/>
  <c r="A2361" i="1"/>
  <c r="A2360" i="1"/>
  <c r="A2359" i="1"/>
  <c r="A2362" i="1"/>
  <c r="A2363" i="1"/>
  <c r="A2364" i="1"/>
  <c r="A2365" i="1"/>
  <c r="A2366" i="1"/>
  <c r="A2370" i="1"/>
  <c r="A2369" i="1"/>
  <c r="A2368" i="1"/>
  <c r="A2367" i="1"/>
  <c r="A2371" i="1"/>
  <c r="A2372" i="1"/>
  <c r="A2374" i="1"/>
  <c r="A2373" i="1"/>
  <c r="A2375" i="1"/>
  <c r="A2376" i="1"/>
  <c r="A2381" i="1"/>
  <c r="A2380" i="1"/>
  <c r="A2378" i="1"/>
  <c r="A2379" i="1"/>
  <c r="A2377" i="1"/>
  <c r="A2382" i="1"/>
  <c r="A2383" i="1"/>
  <c r="A2384" i="1"/>
  <c r="A2385" i="1"/>
  <c r="A2386" i="1"/>
  <c r="A2388" i="1"/>
  <c r="A2387" i="1"/>
  <c r="A2389" i="1"/>
  <c r="A2390" i="1"/>
  <c r="A2391" i="1"/>
  <c r="A2392" i="1"/>
  <c r="A2394" i="1"/>
  <c r="A2393" i="1"/>
  <c r="A2398" i="1"/>
  <c r="A2396" i="1"/>
  <c r="A2395" i="1"/>
  <c r="A2397" i="1"/>
  <c r="A2399" i="1"/>
  <c r="A2400" i="1"/>
  <c r="A2401" i="1"/>
  <c r="A2402" i="1"/>
  <c r="A2407" i="1"/>
  <c r="A2403" i="1"/>
  <c r="A2405" i="1"/>
  <c r="A2404" i="1"/>
  <c r="A2406" i="1"/>
  <c r="A2408" i="1"/>
  <c r="A2412" i="1"/>
  <c r="A2409" i="1"/>
  <c r="A2411" i="1"/>
  <c r="A2410" i="1"/>
  <c r="A2413" i="1"/>
  <c r="A2417" i="1"/>
  <c r="A2415" i="1"/>
  <c r="A2416" i="1"/>
  <c r="A2418" i="1"/>
  <c r="A2414" i="1"/>
  <c r="A2419" i="1"/>
  <c r="A2422" i="1"/>
  <c r="A2420" i="1"/>
  <c r="A2421" i="1"/>
  <c r="A2424" i="1"/>
  <c r="A2423" i="1"/>
  <c r="A2427" i="1"/>
  <c r="A2425" i="1"/>
  <c r="A2426" i="1"/>
  <c r="A2429" i="1"/>
  <c r="A2428" i="1"/>
  <c r="A2433" i="1"/>
  <c r="A2430" i="1"/>
  <c r="A2431" i="1"/>
  <c r="A2432" i="1"/>
  <c r="A2434" i="1"/>
  <c r="A2435" i="1"/>
  <c r="A2437" i="1"/>
  <c r="A2438" i="1"/>
  <c r="A2439" i="1"/>
  <c r="A2436" i="1"/>
  <c r="A2442" i="1"/>
  <c r="A2441" i="1"/>
  <c r="A2440" i="1"/>
  <c r="A2443" i="1"/>
  <c r="A2445" i="1"/>
  <c r="A2444" i="1"/>
  <c r="A2446" i="1"/>
  <c r="A2447" i="1"/>
  <c r="A2448" i="1"/>
  <c r="A2449" i="1"/>
  <c r="A2451" i="1"/>
  <c r="A2452" i="1"/>
  <c r="A2450" i="1"/>
  <c r="A2454" i="1"/>
  <c r="A2453" i="1"/>
  <c r="A2456" i="1"/>
  <c r="A2455" i="1"/>
  <c r="A2457" i="1"/>
  <c r="A2458" i="1"/>
  <c r="A2461" i="1"/>
  <c r="A2462" i="1"/>
  <c r="A2460" i="1"/>
  <c r="A2463" i="1"/>
  <c r="A2459" i="1"/>
  <c r="A2464" i="1"/>
  <c r="A2465" i="1"/>
  <c r="A2466" i="1"/>
  <c r="A2468" i="1"/>
  <c r="A2467" i="1"/>
  <c r="A2469" i="1"/>
  <c r="A2470" i="1"/>
  <c r="A2471" i="1"/>
  <c r="A2473" i="1"/>
  <c r="A2474" i="1"/>
  <c r="A2472" i="1"/>
  <c r="A2475" i="1"/>
  <c r="A2476" i="1"/>
  <c r="A2477" i="1"/>
  <c r="A2478" i="1"/>
  <c r="A2480" i="1"/>
  <c r="A2479" i="1"/>
  <c r="A2483" i="1"/>
  <c r="A2484" i="1"/>
  <c r="A2481" i="1"/>
  <c r="A2482" i="1"/>
  <c r="A2487" i="1"/>
  <c r="A2485" i="1"/>
  <c r="A2486" i="1"/>
  <c r="A2488" i="1"/>
  <c r="A2489" i="1"/>
  <c r="A2490" i="1"/>
  <c r="A2493" i="1"/>
  <c r="A2492" i="1"/>
  <c r="A2491" i="1"/>
  <c r="A2494" i="1"/>
  <c r="A2495" i="1"/>
  <c r="A2496" i="1"/>
  <c r="A2501" i="1"/>
  <c r="A2502" i="1"/>
  <c r="A2500" i="1"/>
  <c r="A2499" i="1"/>
  <c r="A2497" i="1"/>
  <c r="A2498" i="1"/>
  <c r="A2504" i="1"/>
  <c r="A2503" i="1"/>
  <c r="A2506" i="1"/>
  <c r="A2505" i="1"/>
  <c r="A2507" i="1"/>
  <c r="A2509" i="1"/>
  <c r="A2508" i="1"/>
  <c r="A2511" i="1"/>
  <c r="A2512" i="1"/>
  <c r="A2510" i="1"/>
  <c r="A2514" i="1"/>
  <c r="A2513" i="1"/>
  <c r="A2515" i="1"/>
  <c r="A2519" i="1"/>
  <c r="A2517" i="1"/>
  <c r="A2516" i="1"/>
  <c r="A2518" i="1"/>
  <c r="A2520" i="1"/>
  <c r="A2521" i="1"/>
  <c r="A2522" i="1"/>
  <c r="A2523" i="1"/>
  <c r="A2524" i="1"/>
  <c r="A2525" i="1"/>
  <c r="A2526" i="1"/>
  <c r="A2528" i="1"/>
  <c r="A2527" i="1"/>
  <c r="A2529" i="1"/>
  <c r="A2530" i="1"/>
  <c r="A2531" i="1"/>
  <c r="A2532" i="1"/>
  <c r="A2534" i="1"/>
  <c r="A2533" i="1"/>
  <c r="A2535" i="1"/>
  <c r="A2537" i="1"/>
  <c r="A2536" i="1"/>
  <c r="A2538" i="1"/>
  <c r="A2542" i="1"/>
  <c r="A2539" i="1"/>
  <c r="A2541" i="1"/>
  <c r="A2540" i="1"/>
  <c r="A2545" i="1"/>
  <c r="A2543" i="1"/>
  <c r="A2544" i="1"/>
  <c r="A2546" i="1"/>
  <c r="A2548" i="1"/>
  <c r="A2547" i="1"/>
  <c r="A2549" i="1"/>
  <c r="A2550" i="1"/>
  <c r="A2553" i="1"/>
  <c r="A2552" i="1"/>
  <c r="A2551" i="1"/>
  <c r="A2554" i="1"/>
  <c r="A2559" i="1"/>
  <c r="A2558" i="1"/>
  <c r="A2556" i="1"/>
  <c r="A2557" i="1"/>
  <c r="A2555" i="1"/>
  <c r="A2560" i="1"/>
  <c r="A2561" i="1"/>
  <c r="A2562" i="1"/>
  <c r="A2563" i="1"/>
  <c r="A2565" i="1"/>
  <c r="A2564" i="1"/>
  <c r="A2566" i="1"/>
  <c r="A2567" i="1"/>
  <c r="A2568" i="1"/>
  <c r="A2581" i="1"/>
  <c r="A2583" i="1"/>
  <c r="A2580" i="1"/>
  <c r="A2575" i="1"/>
  <c r="A2576" i="1"/>
  <c r="A2579" i="1"/>
  <c r="A2582" i="1"/>
  <c r="A2585" i="1"/>
  <c r="A2571" i="1"/>
  <c r="A2577" i="1"/>
  <c r="A2578" i="1"/>
  <c r="A2570" i="1"/>
  <c r="A2584" i="1"/>
  <c r="A2572" i="1"/>
  <c r="A2573" i="1"/>
  <c r="A2574" i="1"/>
  <c r="A275" i="1"/>
  <c r="A2569" i="1" l="1"/>
  <c r="A277" i="1"/>
  <c r="A273" i="1"/>
  <c r="A266" i="1"/>
  <c r="A271" i="1"/>
  <c r="A455" i="1" l="1"/>
  <c r="A454" i="1"/>
  <c r="A451" i="1"/>
  <c r="C58" i="6"/>
  <c r="C57" i="6" l="1"/>
  <c r="L37" i="2" l="1"/>
  <c r="B33" i="7" l="1"/>
  <c r="R6" i="12" s="1"/>
  <c r="C33" i="7"/>
  <c r="R8" i="12" l="1"/>
  <c r="R19" i="12"/>
  <c r="R23" i="12"/>
  <c r="R24" i="12"/>
  <c r="R25" i="12"/>
  <c r="AK6" i="12"/>
  <c r="R20" i="12"/>
  <c r="R18" i="12"/>
  <c r="R13" i="12"/>
  <c r="R21" i="12"/>
  <c r="R14" i="12"/>
  <c r="R22" i="12"/>
  <c r="R15" i="12"/>
  <c r="R17" i="12"/>
  <c r="R12" i="12"/>
  <c r="R16" i="12"/>
  <c r="B31" i="7"/>
  <c r="P6" i="12" s="1"/>
  <c r="P16" i="12" s="1"/>
  <c r="C31" i="7"/>
  <c r="B32" i="7"/>
  <c r="Q6" i="12" s="1"/>
  <c r="C32" i="7"/>
  <c r="B29" i="7"/>
  <c r="N6" i="12" s="1"/>
  <c r="C29" i="7"/>
  <c r="B30" i="7"/>
  <c r="O6" i="12" s="1"/>
  <c r="C30" i="7"/>
  <c r="S6" i="12"/>
  <c r="S24" i="12" l="1"/>
  <c r="AL6" i="12"/>
  <c r="R10" i="12"/>
  <c r="AG6" i="12"/>
  <c r="N16" i="12"/>
  <c r="N20" i="12"/>
  <c r="P8" i="12"/>
  <c r="N24" i="12"/>
  <c r="N21" i="12"/>
  <c r="N13" i="12"/>
  <c r="O19" i="12"/>
  <c r="O14" i="12"/>
  <c r="O22" i="12"/>
  <c r="AH6" i="12"/>
  <c r="O17" i="12"/>
  <c r="O25" i="12"/>
  <c r="O20" i="12"/>
  <c r="O15" i="12"/>
  <c r="O23" i="12"/>
  <c r="O18" i="12"/>
  <c r="O13" i="12"/>
  <c r="O21" i="12"/>
  <c r="O16" i="12"/>
  <c r="O24" i="12"/>
  <c r="O12" i="12"/>
  <c r="O8" i="12"/>
  <c r="Q13" i="12"/>
  <c r="Q21" i="12"/>
  <c r="Q16" i="12"/>
  <c r="Q24" i="12"/>
  <c r="Q8" i="12"/>
  <c r="Q19" i="12"/>
  <c r="Q14" i="12"/>
  <c r="Q22" i="12"/>
  <c r="AJ6" i="12"/>
  <c r="Q17" i="12"/>
  <c r="Q25" i="12"/>
  <c r="Q20" i="12"/>
  <c r="Q12" i="12"/>
  <c r="Q15" i="12"/>
  <c r="Q23" i="12"/>
  <c r="Q18" i="12"/>
  <c r="P21" i="12"/>
  <c r="P13" i="12"/>
  <c r="N8" i="12"/>
  <c r="N19" i="12"/>
  <c r="P12" i="12"/>
  <c r="P18" i="12"/>
  <c r="N12" i="12"/>
  <c r="N18" i="12"/>
  <c r="P23" i="12"/>
  <c r="P15" i="12"/>
  <c r="N25" i="12"/>
  <c r="N17" i="12"/>
  <c r="P20" i="12"/>
  <c r="P25" i="12"/>
  <c r="P17" i="12"/>
  <c r="AI6" i="12"/>
  <c r="N23" i="12"/>
  <c r="N15" i="12"/>
  <c r="P22" i="12"/>
  <c r="P14" i="12"/>
  <c r="N22" i="12"/>
  <c r="N14" i="12"/>
  <c r="P19" i="12"/>
  <c r="P24" i="12"/>
  <c r="S16" i="12"/>
  <c r="S25" i="12"/>
  <c r="S18" i="12"/>
  <c r="S22" i="12"/>
  <c r="S19" i="12"/>
  <c r="S12" i="12"/>
  <c r="S21" i="12"/>
  <c r="S14" i="12"/>
  <c r="S23" i="12"/>
  <c r="S17" i="12"/>
  <c r="S8" i="12"/>
  <c r="S20" i="12"/>
  <c r="S13" i="12"/>
  <c r="S15" i="12"/>
  <c r="C56" i="6"/>
  <c r="C55" i="6"/>
  <c r="C54" i="6"/>
  <c r="O10" i="12" l="1"/>
  <c r="Q10" i="12"/>
  <c r="P10" i="12"/>
  <c r="N10" i="12"/>
  <c r="S10" i="12"/>
  <c r="AJ6" i="11" l="1"/>
  <c r="B6" i="16" s="1" a="1"/>
  <c r="C53" i="6"/>
  <c r="B7" i="16" l="1"/>
  <c r="B20" i="16"/>
  <c r="B43" i="16"/>
  <c r="B41" i="16"/>
  <c r="B24" i="16"/>
  <c r="B51" i="16"/>
  <c r="B23" i="16"/>
  <c r="B12" i="16"/>
  <c r="B35" i="16"/>
  <c r="B33" i="16"/>
  <c r="B16" i="16"/>
  <c r="B27" i="16"/>
  <c r="B15" i="16"/>
  <c r="B38" i="16"/>
  <c r="B19" i="16"/>
  <c r="B25" i="16"/>
  <c r="B8" i="16"/>
  <c r="B11" i="16"/>
  <c r="B30" i="16"/>
  <c r="B42" i="16"/>
  <c r="B17" i="16"/>
  <c r="B46" i="16"/>
  <c r="B50" i="16"/>
  <c r="B44" i="16"/>
  <c r="B45" i="16"/>
  <c r="B26" i="16"/>
  <c r="B48" i="16"/>
  <c r="B6" i="16"/>
  <c r="B47" i="16"/>
  <c r="B14" i="16"/>
  <c r="B34" i="16"/>
  <c r="B9" i="16"/>
  <c r="B22" i="16"/>
  <c r="B18" i="16"/>
  <c r="B36" i="16"/>
  <c r="B29" i="16"/>
  <c r="B10" i="16"/>
  <c r="B40" i="16"/>
  <c r="B37" i="16"/>
  <c r="B39" i="16"/>
  <c r="B28" i="16"/>
  <c r="B13" i="16"/>
  <c r="B49" i="16"/>
  <c r="B32" i="16"/>
  <c r="B21" i="16"/>
  <c r="B31" i="16"/>
  <c r="BT6" i="11"/>
  <c r="AJ10" i="11" l="1"/>
  <c r="C52" i="6" l="1"/>
  <c r="C28" i="7" l="1"/>
  <c r="B28" i="7"/>
  <c r="M6" i="12" s="1"/>
  <c r="AF6" i="12" s="1"/>
  <c r="C27" i="7"/>
  <c r="B27" i="7"/>
  <c r="L6" i="12" s="1"/>
  <c r="M19" i="12" l="1"/>
  <c r="AF19" i="12" s="1"/>
  <c r="M18" i="12"/>
  <c r="AF18" i="12" s="1"/>
  <c r="M25" i="12"/>
  <c r="AF25" i="12" s="1"/>
  <c r="M17" i="12"/>
  <c r="AF17" i="12" s="1"/>
  <c r="M8" i="12"/>
  <c r="M24" i="12"/>
  <c r="AF24" i="12" s="1"/>
  <c r="M16" i="12"/>
  <c r="AF16" i="12" s="1"/>
  <c r="M23" i="12"/>
  <c r="AF23" i="12" s="1"/>
  <c r="M15" i="12"/>
  <c r="AF15" i="12" s="1"/>
  <c r="M22" i="12"/>
  <c r="AF22" i="12" s="1"/>
  <c r="M14" i="12"/>
  <c r="AF14" i="12" s="1"/>
  <c r="M21" i="12"/>
  <c r="AF21" i="12" s="1"/>
  <c r="M13" i="12"/>
  <c r="AF13" i="12" s="1"/>
  <c r="M20" i="12"/>
  <c r="AF20" i="12" s="1"/>
  <c r="M12" i="12"/>
  <c r="AF12" i="12" s="1"/>
  <c r="M10" i="12" l="1"/>
  <c r="A217" i="2" l="1"/>
  <c r="A148" i="2"/>
  <c r="A218" i="2"/>
  <c r="A154" i="2"/>
  <c r="C51" i="6" l="1"/>
  <c r="C50" i="6" l="1"/>
  <c r="M8" i="2" l="1"/>
  <c r="M9" i="2"/>
  <c r="M10" i="2"/>
  <c r="M11" i="2"/>
  <c r="M12" i="2"/>
  <c r="U113" i="1" s="1"/>
  <c r="M13" i="2"/>
  <c r="M14" i="2"/>
  <c r="U59" i="1" s="1"/>
  <c r="M15" i="2"/>
  <c r="U46" i="1" s="1"/>
  <c r="M16" i="2"/>
  <c r="M17" i="2"/>
  <c r="M18" i="2"/>
  <c r="M19" i="2"/>
  <c r="M20" i="2"/>
  <c r="M21" i="2"/>
  <c r="M22" i="2"/>
  <c r="U53" i="1" s="1"/>
  <c r="M23" i="2"/>
  <c r="U2409" i="1" s="1"/>
  <c r="M24" i="2"/>
  <c r="U48" i="1" s="1"/>
  <c r="M25" i="2"/>
  <c r="M26" i="2"/>
  <c r="U52" i="1" s="1"/>
  <c r="M27" i="2"/>
  <c r="M28" i="2"/>
  <c r="M29" i="2"/>
  <c r="U47" i="1" s="1"/>
  <c r="M30" i="2"/>
  <c r="M31" i="2"/>
  <c r="M32" i="2"/>
  <c r="M33" i="2"/>
  <c r="M34" i="2"/>
  <c r="U152" i="1" s="1"/>
  <c r="M35" i="2"/>
  <c r="M36" i="2"/>
  <c r="M37" i="2"/>
  <c r="M38" i="2"/>
  <c r="U148" i="1" s="1"/>
  <c r="M39" i="2"/>
  <c r="M40" i="2"/>
  <c r="U2459" i="1" s="1"/>
  <c r="M41" i="2"/>
  <c r="M42" i="2"/>
  <c r="M43" i="2"/>
  <c r="M44" i="2"/>
  <c r="U162" i="1" s="1"/>
  <c r="M45" i="2"/>
  <c r="U154" i="1" s="1"/>
  <c r="M46" i="2"/>
  <c r="M47" i="2"/>
  <c r="M48" i="2"/>
  <c r="M49" i="2"/>
  <c r="U73" i="1" s="1"/>
  <c r="M50" i="2"/>
  <c r="M51" i="2"/>
  <c r="M52" i="2"/>
  <c r="M53" i="2"/>
  <c r="M54" i="2"/>
  <c r="U2471" i="1" s="1"/>
  <c r="M55" i="2"/>
  <c r="M56" i="2"/>
  <c r="M57" i="2"/>
  <c r="U133" i="1" s="1"/>
  <c r="M58" i="2"/>
  <c r="U134" i="1" s="1"/>
  <c r="M59" i="2"/>
  <c r="U135" i="1" s="1"/>
  <c r="M60" i="2"/>
  <c r="M61" i="2"/>
  <c r="M62" i="2"/>
  <c r="M63" i="2"/>
  <c r="U157" i="1" s="1"/>
  <c r="M64" i="2"/>
  <c r="M65" i="2"/>
  <c r="M66" i="2"/>
  <c r="M67" i="2"/>
  <c r="M68" i="2"/>
  <c r="M69" i="2"/>
  <c r="U115" i="1" s="1"/>
  <c r="M70" i="2"/>
  <c r="M71" i="2"/>
  <c r="M72" i="2"/>
  <c r="M73" i="2"/>
  <c r="U160" i="1" s="1"/>
  <c r="M74" i="2"/>
  <c r="M75" i="2"/>
  <c r="M76" i="2"/>
  <c r="U128" i="1" s="1"/>
  <c r="M77" i="2"/>
  <c r="M78" i="2"/>
  <c r="U89" i="1" s="1"/>
  <c r="M79" i="2"/>
  <c r="M80" i="2"/>
  <c r="U140" i="1" s="1"/>
  <c r="M81" i="2"/>
  <c r="M82" i="2"/>
  <c r="M83" i="2"/>
  <c r="M84" i="2"/>
  <c r="U2539" i="1" s="1"/>
  <c r="M85" i="2"/>
  <c r="M86" i="2"/>
  <c r="M87" i="2"/>
  <c r="M88" i="2"/>
  <c r="M89" i="2"/>
  <c r="M90" i="2"/>
  <c r="M91" i="2"/>
  <c r="M92" i="2"/>
  <c r="M93" i="2"/>
  <c r="M94" i="2"/>
  <c r="M95" i="2"/>
  <c r="M96" i="2"/>
  <c r="M97" i="2"/>
  <c r="M98" i="2"/>
  <c r="M99" i="2"/>
  <c r="M100" i="2"/>
  <c r="M101" i="2"/>
  <c r="U129" i="1" s="1"/>
  <c r="M102" i="2"/>
  <c r="M103" i="2"/>
  <c r="M104" i="2"/>
  <c r="M105" i="2"/>
  <c r="U2456" i="1" s="1"/>
  <c r="M106" i="2"/>
  <c r="U131" i="1" s="1"/>
  <c r="M107" i="2"/>
  <c r="M108" i="2"/>
  <c r="U122" i="1" s="1"/>
  <c r="M109" i="2"/>
  <c r="M110" i="2"/>
  <c r="M111" i="2"/>
  <c r="M112" i="2"/>
  <c r="M113" i="2"/>
  <c r="M114" i="2"/>
  <c r="M115" i="2"/>
  <c r="U2516" i="1" s="1"/>
  <c r="M116" i="2"/>
  <c r="M117" i="2"/>
  <c r="M118" i="2"/>
  <c r="M119" i="2"/>
  <c r="M120" i="2"/>
  <c r="M121" i="2"/>
  <c r="U74" i="1" s="1"/>
  <c r="M122" i="2"/>
  <c r="M123" i="2"/>
  <c r="M124" i="2"/>
  <c r="M125" i="2"/>
  <c r="M126" i="2"/>
  <c r="M127" i="2"/>
  <c r="U2430" i="1" s="1"/>
  <c r="M128" i="2"/>
  <c r="M129" i="2"/>
  <c r="M130" i="2"/>
  <c r="M131" i="2"/>
  <c r="M132" i="2"/>
  <c r="M133" i="2"/>
  <c r="M134" i="2"/>
  <c r="U2463" i="1" s="1"/>
  <c r="M135" i="2"/>
  <c r="M136" i="2"/>
  <c r="M137" i="2"/>
  <c r="M138" i="2"/>
  <c r="M139" i="2"/>
  <c r="M140" i="2"/>
  <c r="U93" i="1" s="1"/>
  <c r="M141" i="2"/>
  <c r="U1937" i="1" s="1"/>
  <c r="M142" i="2"/>
  <c r="M143" i="2"/>
  <c r="M144" i="2"/>
  <c r="M145" i="2"/>
  <c r="M146" i="2"/>
  <c r="M147" i="2"/>
  <c r="M149" i="2"/>
  <c r="U35" i="1" s="1"/>
  <c r="M150" i="2"/>
  <c r="M151" i="2"/>
  <c r="M153" i="2"/>
  <c r="M155" i="2"/>
  <c r="M156" i="2"/>
  <c r="M157" i="2"/>
  <c r="M158" i="2"/>
  <c r="U192" i="1" s="1"/>
  <c r="M159" i="2"/>
  <c r="M160" i="2"/>
  <c r="M161" i="2"/>
  <c r="M162" i="2"/>
  <c r="M163" i="2"/>
  <c r="M164" i="2"/>
  <c r="M165" i="2"/>
  <c r="M166" i="2"/>
  <c r="U118" i="1" s="1"/>
  <c r="M167" i="2"/>
  <c r="M168" i="2"/>
  <c r="M169" i="2"/>
  <c r="U97" i="1" s="1"/>
  <c r="M170" i="2"/>
  <c r="M171" i="2"/>
  <c r="M172" i="2"/>
  <c r="M173" i="2"/>
  <c r="M174" i="2"/>
  <c r="U112" i="1" s="1"/>
  <c r="M175" i="2"/>
  <c r="U86" i="1" s="1"/>
  <c r="M176" i="2"/>
  <c r="M177" i="2"/>
  <c r="M178" i="2"/>
  <c r="M179" i="2"/>
  <c r="M180" i="2"/>
  <c r="M181" i="2"/>
  <c r="M182" i="2"/>
  <c r="M183" i="2"/>
  <c r="M184" i="2"/>
  <c r="M185" i="2"/>
  <c r="M186" i="2"/>
  <c r="M187" i="2"/>
  <c r="M188" i="2"/>
  <c r="M189" i="2"/>
  <c r="M190" i="2"/>
  <c r="U174" i="1" s="1"/>
  <c r="M191" i="2"/>
  <c r="M192" i="2"/>
  <c r="U178" i="1" s="1"/>
  <c r="M193" i="2"/>
  <c r="M194" i="2"/>
  <c r="M195" i="2"/>
  <c r="M196" i="2"/>
  <c r="M197" i="2"/>
  <c r="M198" i="2"/>
  <c r="M199" i="2"/>
  <c r="U180" i="1" s="1"/>
  <c r="M200" i="2"/>
  <c r="M201" i="2"/>
  <c r="M202" i="2"/>
  <c r="M203" i="2"/>
  <c r="U177" i="1" s="1"/>
  <c r="M204" i="2"/>
  <c r="U176" i="1" s="1"/>
  <c r="M205" i="2"/>
  <c r="U179" i="1" s="1"/>
  <c r="M206" i="2"/>
  <c r="M207" i="2"/>
  <c r="U102" i="1" s="1"/>
  <c r="M208" i="2"/>
  <c r="M209" i="2"/>
  <c r="M210" i="2"/>
  <c r="M211" i="2"/>
  <c r="M212" i="2"/>
  <c r="M213" i="2"/>
  <c r="U19" i="1" s="1"/>
  <c r="M214" i="2"/>
  <c r="M215" i="2"/>
  <c r="M216" i="2"/>
  <c r="M219" i="2"/>
  <c r="M220" i="2"/>
  <c r="M221" i="2"/>
  <c r="U18" i="1" s="1"/>
  <c r="M222" i="2"/>
  <c r="M223" i="2"/>
  <c r="M224" i="2"/>
  <c r="M225" i="2"/>
  <c r="M226" i="2"/>
  <c r="U21" i="1" s="1"/>
  <c r="M227" i="2"/>
  <c r="M228" i="2"/>
  <c r="M229" i="2"/>
  <c r="M230" i="2"/>
  <c r="U22" i="1" s="1"/>
  <c r="M231" i="2"/>
  <c r="U23" i="1" s="1"/>
  <c r="M232" i="2"/>
  <c r="M233" i="2"/>
  <c r="M234" i="2"/>
  <c r="M235" i="2"/>
  <c r="M236" i="2"/>
  <c r="M237" i="2"/>
  <c r="M238" i="2"/>
  <c r="M239" i="2"/>
  <c r="M240" i="2"/>
  <c r="U9" i="1" s="1"/>
  <c r="M241" i="2"/>
  <c r="U16" i="1" s="1"/>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4" i="2"/>
  <c r="M345" i="2"/>
  <c r="M346" i="2"/>
  <c r="M347" i="2"/>
  <c r="M348" i="2"/>
  <c r="M349" i="2"/>
  <c r="M350" i="2"/>
  <c r="M351" i="2"/>
  <c r="M352" i="2"/>
  <c r="M354" i="2"/>
  <c r="M355" i="2"/>
  <c r="M356" i="2"/>
  <c r="M357" i="2"/>
  <c r="M358" i="2"/>
  <c r="M359" i="2"/>
  <c r="M360" i="2"/>
  <c r="M361" i="2"/>
  <c r="M362" i="2"/>
  <c r="M363" i="2"/>
  <c r="M364" i="2"/>
  <c r="M365" i="2"/>
  <c r="M366" i="2"/>
  <c r="M367" i="2"/>
  <c r="M368" i="2"/>
  <c r="M369" i="2"/>
  <c r="M370" i="2"/>
  <c r="M371" i="2"/>
  <c r="M372" i="2"/>
  <c r="M373" i="2"/>
  <c r="M374"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5" i="2"/>
  <c r="L146" i="2"/>
  <c r="L147" i="2"/>
  <c r="L149" i="2"/>
  <c r="L150" i="2"/>
  <c r="L151" i="2"/>
  <c r="L153" i="2"/>
  <c r="L155" i="2"/>
  <c r="L156" i="2"/>
  <c r="L157" i="2"/>
  <c r="L158" i="2"/>
  <c r="L159" i="2"/>
  <c r="L160"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1" i="2"/>
  <c r="L212" i="2"/>
  <c r="L213" i="2"/>
  <c r="L214" i="2"/>
  <c r="L215" i="2"/>
  <c r="L216"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7" i="2"/>
  <c r="L328" i="2"/>
  <c r="L329" i="2"/>
  <c r="L330" i="2"/>
  <c r="L331" i="2"/>
  <c r="L332" i="2"/>
  <c r="L333" i="2"/>
  <c r="L334" i="2"/>
  <c r="L335" i="2"/>
  <c r="L336" i="2"/>
  <c r="L337" i="2"/>
  <c r="L338" i="2"/>
  <c r="L339" i="2"/>
  <c r="L340" i="2"/>
  <c r="L341" i="2"/>
  <c r="L342" i="2"/>
  <c r="L344" i="2"/>
  <c r="L345" i="2"/>
  <c r="L346" i="2"/>
  <c r="L347" i="2"/>
  <c r="L348" i="2"/>
  <c r="L349" i="2"/>
  <c r="L350" i="2"/>
  <c r="L351" i="2"/>
  <c r="L352" i="2"/>
  <c r="L354" i="2"/>
  <c r="L355" i="2"/>
  <c r="L356" i="2"/>
  <c r="L357" i="2"/>
  <c r="L358" i="2"/>
  <c r="L359" i="2"/>
  <c r="L360" i="2"/>
  <c r="L361" i="2"/>
  <c r="L362" i="2"/>
  <c r="L363" i="2"/>
  <c r="L364" i="2"/>
  <c r="L365" i="2"/>
  <c r="L366" i="2"/>
  <c r="L367" i="2"/>
  <c r="L368" i="2"/>
  <c r="L369" i="2"/>
  <c r="L370" i="2"/>
  <c r="L371" i="2"/>
  <c r="L372" i="2"/>
  <c r="L373" i="2"/>
  <c r="L374" i="2"/>
  <c r="L376" i="2"/>
  <c r="L377" i="2"/>
  <c r="L378" i="2"/>
  <c r="L379" i="2"/>
  <c r="L381" i="2"/>
  <c r="L382" i="2"/>
  <c r="L383" i="2"/>
  <c r="L384" i="2"/>
  <c r="L385" i="2"/>
  <c r="L386" i="2"/>
  <c r="L387" i="2"/>
  <c r="L388" i="2"/>
  <c r="L389" i="2"/>
  <c r="L390" i="2"/>
  <c r="L391" i="2"/>
  <c r="L392" i="2"/>
  <c r="L393" i="2"/>
  <c r="L394" i="2"/>
  <c r="L395" i="2"/>
  <c r="L396" i="2"/>
  <c r="L397" i="2"/>
  <c r="L398" i="2"/>
  <c r="L399" i="2"/>
  <c r="L401" i="2"/>
  <c r="L402" i="2"/>
  <c r="L403" i="2"/>
  <c r="L404" i="2"/>
  <c r="L405" i="2"/>
  <c r="L407" i="2"/>
  <c r="L408" i="2"/>
  <c r="L409" i="2"/>
  <c r="L410" i="2"/>
  <c r="L7" i="2"/>
  <c r="U268" i="1" l="1"/>
  <c r="U244" i="1"/>
  <c r="U2386" i="1"/>
  <c r="U150" i="1"/>
  <c r="U2388" i="1"/>
  <c r="U151" i="1"/>
  <c r="U267" i="1"/>
  <c r="U237" i="1"/>
  <c r="U249" i="1"/>
  <c r="U1999" i="1"/>
  <c r="U96" i="1"/>
  <c r="U95" i="1"/>
  <c r="U123" i="1"/>
  <c r="U57" i="1"/>
  <c r="U130" i="1"/>
  <c r="U262" i="1"/>
  <c r="U142" i="1"/>
  <c r="U50" i="1"/>
  <c r="U49" i="1"/>
  <c r="U51" i="1"/>
  <c r="U94" i="1"/>
  <c r="U67" i="1"/>
  <c r="U60" i="1"/>
  <c r="U15" i="1"/>
  <c r="U6" i="1"/>
  <c r="U146" i="1"/>
  <c r="U125" i="1"/>
  <c r="U90" i="1"/>
  <c r="U14" i="1"/>
  <c r="U250" i="1"/>
  <c r="U65" i="1"/>
  <c r="U120" i="1"/>
  <c r="U181" i="1"/>
  <c r="U98" i="1"/>
  <c r="U66" i="1"/>
  <c r="U158" i="1"/>
  <c r="U79" i="1"/>
  <c r="U76" i="1"/>
  <c r="U257" i="1"/>
  <c r="U82" i="1"/>
  <c r="U138" i="1"/>
  <c r="U78" i="1"/>
  <c r="U108" i="1"/>
  <c r="U143" i="1"/>
  <c r="U68" i="1"/>
  <c r="U159" i="1"/>
  <c r="U155" i="1"/>
  <c r="U149" i="1"/>
  <c r="U106" i="1"/>
  <c r="U153" i="1"/>
  <c r="U147" i="1"/>
  <c r="U105" i="1"/>
  <c r="U100" i="1"/>
  <c r="U182" i="1"/>
  <c r="U62" i="1"/>
  <c r="U92" i="1"/>
  <c r="U256" i="1"/>
  <c r="U117" i="1"/>
  <c r="U75" i="1"/>
  <c r="U269" i="1"/>
  <c r="U156" i="1"/>
  <c r="U63" i="1"/>
  <c r="U254" i="1"/>
  <c r="U132" i="1"/>
  <c r="U109" i="1"/>
  <c r="U260" i="1"/>
  <c r="U114" i="1"/>
  <c r="U163" i="1"/>
  <c r="U121" i="1"/>
  <c r="U80" i="1"/>
  <c r="U124" i="1"/>
  <c r="U77" i="1"/>
  <c r="U116" i="1"/>
  <c r="U64" i="1"/>
  <c r="U72" i="1"/>
  <c r="U119" i="1"/>
  <c r="U81" i="1"/>
  <c r="U144" i="1"/>
  <c r="U101" i="1"/>
  <c r="U87" i="1"/>
  <c r="U238" i="1"/>
  <c r="U173" i="1"/>
  <c r="U126" i="1"/>
  <c r="U61" i="1"/>
  <c r="U91" i="1"/>
  <c r="U84" i="1"/>
  <c r="U70" i="1"/>
  <c r="U137" i="1"/>
  <c r="U141" i="1"/>
  <c r="U107" i="1"/>
  <c r="U99" i="1"/>
  <c r="U175" i="1"/>
  <c r="U13" i="1"/>
  <c r="U111" i="1"/>
  <c r="U139" i="1"/>
  <c r="U71" i="1"/>
  <c r="U85" i="1"/>
  <c r="U110" i="1"/>
  <c r="U145" i="1"/>
  <c r="U136" i="1"/>
  <c r="U83" i="1"/>
  <c r="U69" i="1"/>
  <c r="U2223" i="1"/>
  <c r="U2418" i="1"/>
  <c r="U543" i="1"/>
  <c r="U672" i="1"/>
  <c r="U899" i="1"/>
  <c r="U1050" i="1"/>
  <c r="U824" i="1"/>
  <c r="U1001" i="1"/>
  <c r="U591" i="1"/>
  <c r="U1029" i="1"/>
  <c r="U780" i="1"/>
  <c r="U1127" i="1"/>
  <c r="U803" i="1"/>
  <c r="U1465" i="1"/>
  <c r="U2333" i="1"/>
  <c r="U1448" i="1"/>
  <c r="U1776" i="1"/>
  <c r="U2033" i="1"/>
  <c r="U2229" i="1"/>
  <c r="U1230" i="1"/>
  <c r="U1585" i="1"/>
  <c r="U1643" i="1"/>
  <c r="U1850" i="1"/>
  <c r="U580" i="1"/>
  <c r="U1266" i="1"/>
  <c r="U1375" i="1"/>
  <c r="U1666" i="1"/>
  <c r="U1855" i="1"/>
  <c r="U1985" i="1"/>
  <c r="U2161" i="1"/>
  <c r="U2380" i="1"/>
  <c r="U2558" i="1"/>
  <c r="U2528" i="1"/>
  <c r="U2424" i="1"/>
  <c r="U389" i="1"/>
  <c r="U1267" i="1"/>
  <c r="U323" i="1"/>
  <c r="U396" i="1"/>
  <c r="U724" i="1"/>
  <c r="U942" i="1"/>
  <c r="U489" i="1"/>
  <c r="U1072" i="1"/>
  <c r="U602" i="1"/>
  <c r="U843" i="1"/>
  <c r="U1386" i="1"/>
  <c r="U1799" i="1"/>
  <c r="U2175" i="1"/>
  <c r="U2198" i="1"/>
  <c r="U1184" i="1"/>
  <c r="U1599" i="1"/>
  <c r="U1998" i="1"/>
  <c r="U1608" i="1"/>
  <c r="U1397" i="1"/>
  <c r="U1790" i="1"/>
  <c r="U2370" i="1"/>
  <c r="U408" i="1"/>
  <c r="U1144" i="1"/>
  <c r="U1079" i="1"/>
  <c r="U852" i="1"/>
  <c r="U619" i="1"/>
  <c r="U663" i="1"/>
  <c r="U890" i="1"/>
  <c r="U1303" i="1"/>
  <c r="U1692" i="1"/>
  <c r="U1494" i="1"/>
  <c r="U426" i="1"/>
  <c r="U1066" i="1"/>
  <c r="U845" i="1"/>
  <c r="U610" i="1"/>
  <c r="U2056" i="1"/>
  <c r="U1488" i="1"/>
  <c r="U1880" i="1"/>
  <c r="U1297" i="1"/>
  <c r="U1686" i="1"/>
  <c r="U2251" i="1"/>
  <c r="U2443" i="1"/>
  <c r="U399" i="1"/>
  <c r="U1186" i="1"/>
  <c r="U940" i="1"/>
  <c r="U726" i="1"/>
  <c r="U493" i="1"/>
  <c r="U1400" i="1"/>
  <c r="U1611" i="1"/>
  <c r="U2000" i="1"/>
  <c r="U1802" i="1"/>
  <c r="U553" i="1"/>
  <c r="U769" i="1"/>
  <c r="U1015" i="1"/>
  <c r="U535" i="1"/>
  <c r="U789" i="1"/>
  <c r="U1126" i="1"/>
  <c r="U536" i="1"/>
  <c r="U537" i="1"/>
  <c r="U992" i="1"/>
  <c r="U993" i="1"/>
  <c r="U768" i="1"/>
  <c r="U994" i="1"/>
  <c r="U659" i="1"/>
  <c r="U1222" i="1"/>
  <c r="U1431" i="1"/>
  <c r="U1432" i="1"/>
  <c r="U1260" i="1"/>
  <c r="U767" i="1"/>
  <c r="U1261" i="1"/>
  <c r="U1638" i="1"/>
  <c r="U1825" i="1"/>
  <c r="U886" i="1"/>
  <c r="U1220" i="1"/>
  <c r="U1227" i="1"/>
  <c r="U2411" i="1"/>
  <c r="U1437" i="1"/>
  <c r="U1632" i="1"/>
  <c r="U2207" i="1"/>
  <c r="U317" i="1"/>
  <c r="U345" i="1"/>
  <c r="U316" i="1"/>
  <c r="U315" i="1"/>
  <c r="U1182" i="1"/>
  <c r="U1393" i="1"/>
  <c r="U1795" i="1"/>
  <c r="U1793" i="1"/>
  <c r="U1604" i="1"/>
  <c r="U1391" i="1"/>
  <c r="U1602" i="1"/>
  <c r="U1178" i="1"/>
  <c r="U495" i="1"/>
  <c r="U520" i="1"/>
  <c r="U586" i="1"/>
  <c r="U479" i="1"/>
  <c r="U738" i="1"/>
  <c r="U967" i="1"/>
  <c r="U546" i="1"/>
  <c r="U675" i="1"/>
  <c r="U902" i="1"/>
  <c r="U637" i="1"/>
  <c r="U719" i="1"/>
  <c r="U864" i="1"/>
  <c r="U1091" i="1"/>
  <c r="U1122" i="1"/>
  <c r="U555" i="1"/>
  <c r="U773" i="1"/>
  <c r="U947" i="1"/>
  <c r="U1002" i="1"/>
  <c r="U1017" i="1"/>
  <c r="U753" i="1"/>
  <c r="U812" i="1"/>
  <c r="U956" i="1"/>
  <c r="U1249" i="1"/>
  <c r="U1979" i="1"/>
  <c r="U2107" i="1"/>
  <c r="U1522" i="1"/>
  <c r="U1769" i="1"/>
  <c r="U1912" i="1"/>
  <c r="U1449" i="1"/>
  <c r="U1844" i="1"/>
  <c r="U2230" i="1"/>
  <c r="U501" i="1"/>
  <c r="U1231" i="1"/>
  <c r="U1457" i="1"/>
  <c r="U1719" i="1"/>
  <c r="U2151" i="1"/>
  <c r="U2322" i="1"/>
  <c r="U1366" i="1"/>
  <c r="U1577" i="1"/>
  <c r="U1038" i="1"/>
  <c r="U1176" i="1"/>
  <c r="U1644" i="1"/>
  <c r="U1657" i="1"/>
  <c r="U1851" i="1"/>
  <c r="U791" i="1"/>
  <c r="U1248" i="1"/>
  <c r="U2024" i="1"/>
  <c r="U1594" i="1"/>
  <c r="U2027" i="1"/>
  <c r="U2519" i="1"/>
  <c r="U279" i="1"/>
  <c r="U2420" i="1"/>
  <c r="U266" i="1"/>
  <c r="U1382" i="1"/>
  <c r="U281" i="1"/>
  <c r="U391" i="1"/>
  <c r="U412" i="1"/>
  <c r="U326" i="1"/>
  <c r="U356" i="1"/>
  <c r="U841" i="1"/>
  <c r="U601" i="1"/>
  <c r="U1788" i="1"/>
  <c r="U1070" i="1"/>
  <c r="U1384" i="1"/>
  <c r="U1597" i="1"/>
  <c r="U1996" i="1"/>
  <c r="U2378" i="1"/>
  <c r="U2556" i="1"/>
  <c r="U406" i="1"/>
  <c r="U2185" i="1"/>
  <c r="U2239" i="1"/>
  <c r="U2408" i="1"/>
  <c r="U766" i="1"/>
  <c r="U534" i="1"/>
  <c r="U991" i="1"/>
  <c r="U1219" i="1"/>
  <c r="U1430" i="1"/>
  <c r="U1824" i="1"/>
  <c r="U1631" i="1"/>
  <c r="U2410" i="1"/>
  <c r="U2206" i="1"/>
  <c r="U314" i="1"/>
  <c r="U1177" i="1"/>
  <c r="U1390" i="1"/>
  <c r="U1601" i="1"/>
  <c r="U1181" i="1"/>
  <c r="U1392" i="1"/>
  <c r="U1794" i="1"/>
  <c r="U1792" i="1"/>
  <c r="U1603" i="1"/>
  <c r="U1004" i="1"/>
  <c r="U775" i="1"/>
  <c r="U541" i="1"/>
  <c r="U1233" i="1"/>
  <c r="U1838" i="1"/>
  <c r="U1647" i="1"/>
  <c r="U2221" i="1"/>
  <c r="U2030" i="1"/>
  <c r="U1444" i="1"/>
  <c r="U2416" i="1"/>
  <c r="U332" i="1"/>
  <c r="U1175" i="1"/>
  <c r="U1037" i="1"/>
  <c r="U585" i="1"/>
  <c r="U811" i="1"/>
  <c r="U718" i="1"/>
  <c r="U614" i="1"/>
  <c r="U1090" i="1"/>
  <c r="U1301" i="1"/>
  <c r="U1365" i="1"/>
  <c r="U1576" i="1"/>
  <c r="U1593" i="1"/>
  <c r="U1690" i="1"/>
  <c r="U485" i="1"/>
  <c r="U946" i="1"/>
  <c r="U2254" i="1"/>
  <c r="U1073" i="1"/>
  <c r="U2059" i="1"/>
  <c r="U1777" i="1"/>
  <c r="U1978" i="1"/>
  <c r="U1492" i="1"/>
  <c r="U1768" i="1"/>
  <c r="U1381" i="1"/>
  <c r="U1884" i="1"/>
  <c r="U2150" i="1"/>
  <c r="U2178" i="1"/>
  <c r="U2321" i="1"/>
  <c r="U2387" i="1"/>
  <c r="U2446" i="1"/>
  <c r="U2518" i="1"/>
  <c r="U404" i="1"/>
  <c r="U848" i="1"/>
  <c r="U348" i="1"/>
  <c r="U608" i="1"/>
  <c r="U667" i="1"/>
  <c r="U894" i="1"/>
  <c r="U1054" i="1"/>
  <c r="U1134" i="1"/>
  <c r="U827" i="1"/>
  <c r="U832" i="1"/>
  <c r="U603" i="1"/>
  <c r="U1056" i="1"/>
  <c r="U1988" i="1"/>
  <c r="U2168" i="1"/>
  <c r="U1831" i="1"/>
  <c r="U1780" i="1"/>
  <c r="U1290" i="1"/>
  <c r="U1376" i="1"/>
  <c r="U1587" i="1"/>
  <c r="U2191" i="1"/>
  <c r="U2352" i="1"/>
  <c r="U2572" i="1"/>
  <c r="U374" i="1"/>
  <c r="U409" i="1"/>
  <c r="U2021" i="1"/>
  <c r="U616" i="1"/>
  <c r="U851" i="1"/>
  <c r="U1078" i="1"/>
  <c r="U2003" i="1"/>
  <c r="U1607" i="1"/>
  <c r="U2190" i="1"/>
  <c r="U1396" i="1"/>
  <c r="U1798" i="1"/>
  <c r="U2394" i="1"/>
  <c r="U2565" i="1"/>
  <c r="U423" i="1"/>
  <c r="U2473" i="1"/>
  <c r="U1089" i="1"/>
  <c r="U863" i="1"/>
  <c r="U1084" i="1"/>
  <c r="U630" i="1"/>
  <c r="U855" i="1"/>
  <c r="U618" i="1"/>
  <c r="U2262" i="1"/>
  <c r="U2068" i="1"/>
  <c r="U1803" i="1"/>
  <c r="U1502" i="1"/>
  <c r="U2005" i="1"/>
  <c r="U2200" i="1"/>
  <c r="U1311" i="1"/>
  <c r="U1401" i="1"/>
  <c r="U1612" i="1"/>
  <c r="U1700" i="1"/>
  <c r="U1895" i="1"/>
  <c r="U2563" i="1"/>
  <c r="U2407" i="1"/>
  <c r="U2454" i="1"/>
  <c r="U421" i="1"/>
  <c r="U425" i="1"/>
  <c r="U858" i="1"/>
  <c r="U624" i="1"/>
  <c r="U1145" i="1"/>
  <c r="U660" i="1"/>
  <c r="U887" i="1"/>
  <c r="U1085" i="1"/>
  <c r="U1495" i="1"/>
  <c r="U2235" i="1"/>
  <c r="U622" i="1"/>
  <c r="U1498" i="1"/>
  <c r="U1304" i="1"/>
  <c r="U1693" i="1"/>
  <c r="U1888" i="1"/>
  <c r="U1307" i="1"/>
  <c r="U856" i="1"/>
  <c r="U2064" i="1"/>
  <c r="U2449" i="1"/>
  <c r="U2257" i="1"/>
  <c r="U1081" i="1"/>
  <c r="U2485" i="1"/>
  <c r="U413" i="1"/>
  <c r="U371" i="1"/>
  <c r="U989" i="1"/>
  <c r="U764" i="1"/>
  <c r="U532" i="1"/>
  <c r="U1634" i="1"/>
  <c r="U1828" i="1"/>
  <c r="U2210" i="1"/>
  <c r="U1218" i="1"/>
  <c r="U1429" i="1"/>
  <c r="U312" i="1"/>
  <c r="U2413" i="1"/>
  <c r="U996" i="1"/>
  <c r="U548" i="1"/>
  <c r="U771" i="1"/>
  <c r="U557" i="1"/>
  <c r="U1019" i="1"/>
  <c r="U1092" i="1"/>
  <c r="U1124" i="1"/>
  <c r="U793" i="1"/>
  <c r="U677" i="1"/>
  <c r="U904" i="1"/>
  <c r="U1837" i="1"/>
  <c r="U1846" i="1"/>
  <c r="U1459" i="1"/>
  <c r="U1646" i="1"/>
  <c r="U1252" i="1"/>
  <c r="U1659" i="1"/>
  <c r="U2029" i="1"/>
  <c r="U1228" i="1"/>
  <c r="U1253" i="1"/>
  <c r="U1443" i="1"/>
  <c r="U2227" i="1"/>
  <c r="U2422" i="1"/>
  <c r="U358" i="1"/>
  <c r="U328" i="1"/>
  <c r="U487" i="1"/>
  <c r="U810" i="1"/>
  <c r="U945" i="1"/>
  <c r="U1180" i="1"/>
  <c r="U721" i="1"/>
  <c r="U1036" i="1"/>
  <c r="U1977" i="1"/>
  <c r="U2335" i="1"/>
  <c r="U1767" i="1"/>
  <c r="U574" i="1"/>
  <c r="U1785" i="1"/>
  <c r="U1923" i="1"/>
  <c r="U1364" i="1"/>
  <c r="U1388" i="1"/>
  <c r="U1575" i="1"/>
  <c r="U1592" i="1"/>
  <c r="U2517" i="1"/>
  <c r="U2149" i="1"/>
  <c r="U383" i="1"/>
  <c r="U664" i="1"/>
  <c r="U891" i="1"/>
  <c r="U665" i="1"/>
  <c r="U892" i="1"/>
  <c r="U790" i="1"/>
  <c r="U1246" i="1"/>
  <c r="U554" i="1"/>
  <c r="U1247" i="1"/>
  <c r="U1016" i="1"/>
  <c r="U1841" i="1"/>
  <c r="U1456" i="1"/>
  <c r="U1121" i="1"/>
  <c r="U1652" i="1"/>
  <c r="U355" i="1"/>
  <c r="U615" i="1"/>
  <c r="U850" i="1"/>
  <c r="U1077" i="1"/>
  <c r="U723" i="1"/>
  <c r="U491" i="1"/>
  <c r="U941" i="1"/>
  <c r="U2002" i="1"/>
  <c r="U1187" i="1"/>
  <c r="U1402" i="1"/>
  <c r="U1606" i="1"/>
  <c r="U1395" i="1"/>
  <c r="U1797" i="1"/>
  <c r="U2472" i="1"/>
  <c r="U2189" i="1"/>
  <c r="U2393" i="1"/>
  <c r="U2564" i="1"/>
  <c r="U422" i="1"/>
  <c r="U626" i="1"/>
  <c r="U860" i="1"/>
  <c r="U1497" i="1"/>
  <c r="U1306" i="1"/>
  <c r="U1695" i="1"/>
  <c r="U1890" i="1"/>
  <c r="U1083" i="1"/>
  <c r="U2238" i="1"/>
  <c r="U2259" i="1"/>
  <c r="U2392" i="1"/>
  <c r="U2063" i="1"/>
  <c r="U2452" i="1"/>
  <c r="U416" i="1"/>
  <c r="U2406" i="1"/>
  <c r="U839" i="1"/>
  <c r="U609" i="1"/>
  <c r="U1065" i="1"/>
  <c r="U1787" i="1"/>
  <c r="U1383" i="1"/>
  <c r="U2172" i="1"/>
  <c r="U1596" i="1"/>
  <c r="U2551" i="1"/>
  <c r="U1995" i="1"/>
  <c r="U2367" i="1"/>
  <c r="U414" i="1"/>
  <c r="U1635" i="1"/>
  <c r="U1829" i="1"/>
  <c r="U2042" i="1"/>
  <c r="U1864" i="1"/>
  <c r="U1434" i="1"/>
  <c r="U2242" i="1"/>
  <c r="U319" i="1"/>
  <c r="U999" i="1"/>
  <c r="U777" i="1"/>
  <c r="U545" i="1"/>
  <c r="U1650" i="1"/>
  <c r="U1447" i="1"/>
  <c r="U2228" i="1"/>
  <c r="U1229" i="1"/>
  <c r="U2025" i="1"/>
  <c r="U1849" i="1"/>
  <c r="U2423" i="1"/>
  <c r="U325" i="1"/>
  <c r="U559" i="1"/>
  <c r="U679" i="1"/>
  <c r="U906" i="1"/>
  <c r="U1005" i="1"/>
  <c r="U1021" i="1"/>
  <c r="U1125" i="1"/>
  <c r="U776" i="1"/>
  <c r="U795" i="1"/>
  <c r="U542" i="1"/>
  <c r="U1234" i="1"/>
  <c r="U1461" i="1"/>
  <c r="U1256" i="1"/>
  <c r="U1648" i="1"/>
  <c r="U1717" i="1"/>
  <c r="U2031" i="1"/>
  <c r="U2222" i="1"/>
  <c r="U1257" i="1"/>
  <c r="U1661" i="1"/>
  <c r="U1445" i="1"/>
  <c r="U1520" i="1"/>
  <c r="U1848" i="1"/>
  <c r="U1910" i="1"/>
  <c r="U333" i="1"/>
  <c r="U1839" i="1"/>
  <c r="U2417" i="1"/>
  <c r="U360" i="1"/>
  <c r="U815" i="1"/>
  <c r="U576" i="1"/>
  <c r="U674" i="1"/>
  <c r="U901" i="1"/>
  <c r="U1008" i="1"/>
  <c r="U782" i="1"/>
  <c r="U1045" i="1"/>
  <c r="U1286" i="1"/>
  <c r="U551" i="1"/>
  <c r="U1241" i="1"/>
  <c r="U1656" i="1"/>
  <c r="U1725" i="1"/>
  <c r="U1920" i="1"/>
  <c r="U1136" i="1"/>
  <c r="U1858" i="1"/>
  <c r="U2036" i="1"/>
  <c r="U1454" i="1"/>
  <c r="U2233" i="1"/>
  <c r="U1477" i="1"/>
  <c r="U1528" i="1"/>
  <c r="U1674" i="1"/>
  <c r="U1863" i="1"/>
  <c r="U2427" i="1"/>
  <c r="U331" i="1"/>
  <c r="U386" i="1"/>
  <c r="U1696" i="1"/>
  <c r="U1891" i="1"/>
  <c r="U2148" i="1"/>
  <c r="U2026" i="1"/>
  <c r="U2220" i="1"/>
  <c r="U1835" i="1"/>
  <c r="U2334" i="1"/>
  <c r="U2577" i="1"/>
  <c r="U2415" i="1"/>
  <c r="U671" i="1"/>
  <c r="U898" i="1"/>
  <c r="U1049" i="1"/>
  <c r="U1179" i="1"/>
  <c r="U595" i="1"/>
  <c r="U823" i="1"/>
  <c r="U1006" i="1"/>
  <c r="U779" i="1"/>
  <c r="U486" i="1"/>
  <c r="U549" i="1"/>
  <c r="U944" i="1"/>
  <c r="U1775" i="1"/>
  <c r="U2164" i="1"/>
  <c r="U1595" i="1"/>
  <c r="U2343" i="1"/>
  <c r="U1238" i="1"/>
  <c r="U1654" i="1"/>
  <c r="U1584" i="1"/>
  <c r="U1854" i="1"/>
  <c r="U2034" i="1"/>
  <c r="U1374" i="1"/>
  <c r="U1387" i="1"/>
  <c r="U1452" i="1"/>
  <c r="U1786" i="1"/>
  <c r="U1984" i="1"/>
  <c r="U2425" i="1"/>
  <c r="U2231" i="1"/>
  <c r="U2549" i="1"/>
  <c r="U329" i="1"/>
  <c r="U720" i="1"/>
  <c r="U2177" i="1"/>
  <c r="U398" i="1"/>
  <c r="U1119" i="1"/>
  <c r="U802" i="1"/>
  <c r="U669" i="1"/>
  <c r="U1265" i="1"/>
  <c r="U1852" i="1"/>
  <c r="U2032" i="1"/>
  <c r="U2090" i="1"/>
  <c r="U1464" i="1"/>
  <c r="U2052" i="1"/>
  <c r="U896" i="1"/>
  <c r="U1028" i="1"/>
  <c r="U1264" i="1"/>
  <c r="U1665" i="1"/>
  <c r="U590" i="1"/>
  <c r="U2575" i="1"/>
  <c r="U395" i="1"/>
  <c r="U722" i="1"/>
  <c r="U488" i="1"/>
  <c r="U588" i="1"/>
  <c r="U1060" i="1"/>
  <c r="U829" i="1"/>
  <c r="U938" i="1"/>
  <c r="U1292" i="1"/>
  <c r="U1875" i="1"/>
  <c r="U1682" i="1"/>
  <c r="U1791" i="1"/>
  <c r="U1992" i="1"/>
  <c r="U1482" i="1"/>
  <c r="U2247" i="1"/>
  <c r="U1183" i="1"/>
  <c r="U1600" i="1"/>
  <c r="U2050" i="1"/>
  <c r="U375" i="1"/>
  <c r="U2436" i="1"/>
  <c r="U1389" i="1"/>
  <c r="U2397" i="1"/>
  <c r="U613" i="1"/>
  <c r="U1071" i="1"/>
  <c r="U1385" i="1"/>
  <c r="U2174" i="1"/>
  <c r="U2197" i="1"/>
  <c r="U1598" i="1"/>
  <c r="U1997" i="1"/>
  <c r="U842" i="1"/>
  <c r="U1789" i="1"/>
  <c r="U2402" i="1"/>
  <c r="U2369" i="1"/>
  <c r="U2553" i="1"/>
  <c r="U417" i="1"/>
  <c r="U1088" i="1"/>
  <c r="U862" i="1"/>
  <c r="U629" i="1"/>
  <c r="U2067" i="1"/>
  <c r="U1501" i="1"/>
  <c r="U2261" i="1"/>
  <c r="U2451" i="1"/>
  <c r="U1310" i="1"/>
  <c r="U1699" i="1"/>
  <c r="U1894" i="1"/>
  <c r="U420" i="1"/>
  <c r="U1185" i="1"/>
  <c r="U939" i="1"/>
  <c r="U725" i="1"/>
  <c r="U2236" i="1"/>
  <c r="U492" i="1"/>
  <c r="U1399" i="1"/>
  <c r="U1610" i="1"/>
  <c r="U1801" i="1"/>
  <c r="U2401" i="1"/>
  <c r="U2487" i="1"/>
  <c r="U990" i="1"/>
  <c r="U765" i="1"/>
  <c r="U1439" i="1"/>
  <c r="U1833" i="1"/>
  <c r="U533" i="1"/>
  <c r="U1641" i="1"/>
  <c r="U1225" i="1"/>
  <c r="U313" i="1"/>
  <c r="U1639" i="1"/>
  <c r="U627" i="1"/>
  <c r="U1064" i="1"/>
  <c r="U593" i="1"/>
  <c r="U1080" i="1"/>
  <c r="U831" i="1"/>
  <c r="U854" i="1"/>
  <c r="U1398" i="1"/>
  <c r="U1487" i="1"/>
  <c r="U1609" i="1"/>
  <c r="U1879" i="1"/>
  <c r="U1685" i="1"/>
  <c r="U1800" i="1"/>
  <c r="U1226" i="1"/>
  <c r="U1640" i="1"/>
  <c r="U1486" i="1"/>
  <c r="U2055" i="1"/>
  <c r="U2441" i="1"/>
  <c r="U2004" i="1"/>
  <c r="U2199" i="1"/>
  <c r="U2403" i="1"/>
  <c r="U2567" i="1"/>
  <c r="U429" i="1"/>
  <c r="U380" i="1"/>
  <c r="U2250" i="1"/>
  <c r="U578" i="1"/>
  <c r="U658" i="1"/>
  <c r="U885" i="1"/>
  <c r="U1052" i="1"/>
  <c r="U1133" i="1"/>
  <c r="U567" i="1"/>
  <c r="U826" i="1"/>
  <c r="U1026" i="1"/>
  <c r="U800" i="1"/>
  <c r="U584" i="1"/>
  <c r="U1046" i="1"/>
  <c r="U1258" i="1"/>
  <c r="U1371" i="1"/>
  <c r="U1586" i="1"/>
  <c r="U1479" i="1"/>
  <c r="U1733" i="1"/>
  <c r="U1259" i="1"/>
  <c r="U1663" i="1"/>
  <c r="U1779" i="1"/>
  <c r="U1860" i="1"/>
  <c r="U820" i="1"/>
  <c r="U1288" i="1"/>
  <c r="U1873" i="1"/>
  <c r="U2109" i="1"/>
  <c r="U2234" i="1"/>
  <c r="U1462" i="1"/>
  <c r="U1536" i="1"/>
  <c r="U1934" i="1"/>
  <c r="U1987" i="1"/>
  <c r="U2038" i="1"/>
  <c r="U2183" i="1"/>
  <c r="U1679" i="1"/>
  <c r="U2044" i="1"/>
  <c r="U2428" i="1"/>
  <c r="U2377" i="1"/>
  <c r="U2555" i="1"/>
  <c r="U387" i="1"/>
  <c r="U346" i="1"/>
  <c r="U390" i="1"/>
  <c r="U2023" i="1"/>
  <c r="U1842" i="1"/>
  <c r="U678" i="1"/>
  <c r="U905" i="1"/>
  <c r="U558" i="1"/>
  <c r="U1020" i="1"/>
  <c r="U794" i="1"/>
  <c r="U1847" i="1"/>
  <c r="U1460" i="1"/>
  <c r="U1660" i="1"/>
  <c r="U1254" i="1"/>
  <c r="U1255" i="1"/>
  <c r="U359" i="1"/>
  <c r="U550" i="1"/>
  <c r="U673" i="1"/>
  <c r="U804" i="1"/>
  <c r="U900" i="1"/>
  <c r="U1035" i="1"/>
  <c r="U1128" i="1"/>
  <c r="U809" i="1"/>
  <c r="U1007" i="1"/>
  <c r="U781" i="1"/>
  <c r="U573" i="1"/>
  <c r="U592" i="1"/>
  <c r="U1030" i="1"/>
  <c r="U1268" i="1"/>
  <c r="U1857" i="1"/>
  <c r="U2106" i="1"/>
  <c r="U1269" i="1"/>
  <c r="U1466" i="1"/>
  <c r="U1976" i="1"/>
  <c r="U1239" i="1"/>
  <c r="U1655" i="1"/>
  <c r="U1766" i="1"/>
  <c r="U1856" i="1"/>
  <c r="U2035" i="1"/>
  <c r="U2320" i="1"/>
  <c r="U1240" i="1"/>
  <c r="U1667" i="1"/>
  <c r="U2147" i="1"/>
  <c r="U2037" i="1"/>
  <c r="U2426" i="1"/>
  <c r="U1363" i="1"/>
  <c r="U2232" i="1"/>
  <c r="U2576" i="1"/>
  <c r="U1574" i="1"/>
  <c r="U382" i="1"/>
  <c r="U343" i="1"/>
  <c r="U330" i="1"/>
  <c r="U1453" i="1"/>
  <c r="U1048" i="1"/>
  <c r="U822" i="1"/>
  <c r="U579" i="1"/>
  <c r="U1983" i="1"/>
  <c r="U1774" i="1"/>
  <c r="U1583" i="1"/>
  <c r="U2160" i="1"/>
  <c r="U1373" i="1"/>
  <c r="U2332" i="1"/>
  <c r="U388" i="1"/>
  <c r="U2527" i="1"/>
  <c r="U778" i="1"/>
  <c r="U1044" i="1"/>
  <c r="U544" i="1"/>
  <c r="U670" i="1"/>
  <c r="U814" i="1"/>
  <c r="U897" i="1"/>
  <c r="U575" i="1"/>
  <c r="U1673" i="1"/>
  <c r="U1724" i="1"/>
  <c r="U1862" i="1"/>
  <c r="U1919" i="1"/>
  <c r="U1000" i="1"/>
  <c r="U1132" i="1"/>
  <c r="U1285" i="1"/>
  <c r="U1236" i="1"/>
  <c r="U1653" i="1"/>
  <c r="U1853" i="1"/>
  <c r="U1451" i="1"/>
  <c r="U1527" i="1"/>
  <c r="U1476" i="1"/>
  <c r="U1237" i="1"/>
  <c r="U385" i="1"/>
  <c r="U338" i="1"/>
  <c r="U2455" i="1"/>
  <c r="U568" i="1"/>
  <c r="U835" i="1"/>
  <c r="U1027" i="1"/>
  <c r="U604" i="1"/>
  <c r="U801" i="1"/>
  <c r="U1059" i="1"/>
  <c r="U1783" i="1"/>
  <c r="U1263" i="1"/>
  <c r="U1664" i="1"/>
  <c r="U1861" i="1"/>
  <c r="U2180" i="1"/>
  <c r="U1379" i="1"/>
  <c r="U1590" i="1"/>
  <c r="U2240" i="1"/>
  <c r="U1463" i="1"/>
  <c r="U1991" i="1"/>
  <c r="U1262" i="1"/>
  <c r="U2186" i="1"/>
  <c r="U2039" i="1"/>
  <c r="U2429" i="1"/>
  <c r="U2379" i="1"/>
  <c r="U2557" i="1"/>
  <c r="U347" i="1"/>
  <c r="U410" i="1"/>
  <c r="U1053" i="1"/>
  <c r="U600" i="1"/>
  <c r="U838" i="1"/>
  <c r="U2048" i="1"/>
  <c r="U1480" i="1"/>
  <c r="U2246" i="1"/>
  <c r="U1874" i="1"/>
  <c r="U1680" i="1"/>
  <c r="U1289" i="1"/>
  <c r="U2435" i="1"/>
  <c r="U394" i="1"/>
  <c r="U662" i="1"/>
  <c r="U889" i="1"/>
  <c r="U1142" i="1"/>
  <c r="U623" i="1"/>
  <c r="U849" i="1"/>
  <c r="U1076" i="1"/>
  <c r="U1605" i="1"/>
  <c r="U2188" i="1"/>
  <c r="U1394" i="1"/>
  <c r="U1796" i="1"/>
  <c r="U2001" i="1"/>
  <c r="U2391" i="1"/>
  <c r="U2562" i="1"/>
  <c r="U428" i="1"/>
  <c r="U1878" i="1"/>
  <c r="U2054" i="1"/>
  <c r="U2249" i="1"/>
  <c r="U2440" i="1"/>
  <c r="U2570" i="1"/>
  <c r="U792" i="1"/>
  <c r="U1039" i="1"/>
  <c r="U587" i="1"/>
  <c r="U676" i="1"/>
  <c r="U813" i="1"/>
  <c r="U903" i="1"/>
  <c r="U547" i="1"/>
  <c r="U556" i="1"/>
  <c r="U1003" i="1"/>
  <c r="U1018" i="1"/>
  <c r="U1123" i="1"/>
  <c r="U2226" i="1"/>
  <c r="U1936" i="1"/>
  <c r="U1523" i="1"/>
  <c r="U1836" i="1"/>
  <c r="U1913" i="1"/>
  <c r="U1250" i="1"/>
  <c r="U1845" i="1"/>
  <c r="U1980" i="1"/>
  <c r="U1232" i="1"/>
  <c r="U1251" i="1"/>
  <c r="U1720" i="1"/>
  <c r="U1770" i="1"/>
  <c r="U774" i="1"/>
  <c r="U1458" i="1"/>
  <c r="U1367" i="1"/>
  <c r="U1578" i="1"/>
  <c r="U1658" i="1"/>
  <c r="U2431" i="1"/>
  <c r="U2432" i="1"/>
  <c r="U2028" i="1"/>
  <c r="U1442" i="1"/>
  <c r="U2421" i="1"/>
  <c r="U357" i="1"/>
  <c r="U327" i="1"/>
  <c r="U1645" i="1"/>
  <c r="U392" i="1"/>
  <c r="U2159" i="1"/>
  <c r="U2331" i="1"/>
  <c r="U2526" i="1"/>
  <c r="U1058" i="1"/>
  <c r="U597" i="1"/>
  <c r="U834" i="1"/>
  <c r="U2214" i="1"/>
  <c r="U1378" i="1"/>
  <c r="U1589" i="1"/>
  <c r="U1990" i="1"/>
  <c r="U2193" i="1"/>
  <c r="U2354" i="1"/>
  <c r="U1782" i="1"/>
  <c r="U2170" i="1"/>
  <c r="U2541" i="1"/>
  <c r="U2396" i="1"/>
  <c r="U403" i="1"/>
  <c r="U607" i="1"/>
  <c r="U853" i="1"/>
  <c r="U1063" i="1"/>
  <c r="U621" i="1"/>
  <c r="U666" i="1"/>
  <c r="U837" i="1"/>
  <c r="U893" i="1"/>
  <c r="U2049" i="1"/>
  <c r="U1302" i="1"/>
  <c r="U1491" i="1"/>
  <c r="U1538" i="1"/>
  <c r="U1691" i="1"/>
  <c r="U1886" i="1"/>
  <c r="U2097" i="1"/>
  <c r="U2212" i="1"/>
  <c r="U1735" i="1"/>
  <c r="U1883" i="1"/>
  <c r="U1938" i="1"/>
  <c r="U2173" i="1"/>
  <c r="U2196" i="1"/>
  <c r="U1075" i="1"/>
  <c r="U1141" i="1"/>
  <c r="U1300" i="1"/>
  <c r="U1689" i="1"/>
  <c r="U2256" i="1"/>
  <c r="U2288" i="1"/>
  <c r="U2368" i="1"/>
  <c r="U2113" i="1"/>
  <c r="U2448" i="1"/>
  <c r="U2474" i="1"/>
  <c r="U2061" i="1"/>
  <c r="U1493" i="1"/>
  <c r="U2552" i="1"/>
  <c r="U373" i="1"/>
  <c r="U407" i="1"/>
  <c r="U1885" i="1"/>
  <c r="U2184" i="1"/>
  <c r="U2255" i="1"/>
  <c r="U2060" i="1"/>
  <c r="U2211" i="1"/>
  <c r="U2400" i="1"/>
  <c r="U2571" i="1"/>
  <c r="U2447" i="1"/>
  <c r="U1068" i="1"/>
  <c r="U847" i="1"/>
  <c r="U612" i="1"/>
  <c r="U2253" i="1"/>
  <c r="U2058" i="1"/>
  <c r="U1490" i="1"/>
  <c r="U1882" i="1"/>
  <c r="U1299" i="1"/>
  <c r="U1688" i="1"/>
  <c r="U2445" i="1"/>
  <c r="U401" i="1"/>
  <c r="U1139" i="1"/>
  <c r="U1294" i="1"/>
  <c r="U1484" i="1"/>
  <c r="U2187" i="1"/>
  <c r="U2381" i="1"/>
  <c r="U2559" i="1"/>
  <c r="U594" i="1"/>
  <c r="U1047" i="1"/>
  <c r="U821" i="1"/>
  <c r="U1982" i="1"/>
  <c r="U2163" i="1"/>
  <c r="U1773" i="1"/>
  <c r="U1372" i="1"/>
  <c r="U2342" i="1"/>
  <c r="U1582" i="1"/>
  <c r="U2568" i="1"/>
  <c r="U397" i="1"/>
  <c r="U589" i="1"/>
  <c r="U598" i="1"/>
  <c r="U828" i="1"/>
  <c r="U1061" i="1"/>
  <c r="U605" i="1"/>
  <c r="U830" i="1"/>
  <c r="U1062" i="1"/>
  <c r="U668" i="1"/>
  <c r="U895" i="1"/>
  <c r="U1055" i="1"/>
  <c r="U1135" i="1"/>
  <c r="U1481" i="1"/>
  <c r="U2040" i="1"/>
  <c r="U2215" i="1"/>
  <c r="U1380" i="1"/>
  <c r="U1591" i="1"/>
  <c r="U1683" i="1"/>
  <c r="U1993" i="1"/>
  <c r="U2181" i="1"/>
  <c r="U2194" i="1"/>
  <c r="U955" i="1"/>
  <c r="U1291" i="1"/>
  <c r="U1483" i="1"/>
  <c r="U1930" i="1"/>
  <c r="U1994" i="1"/>
  <c r="U2110" i="1"/>
  <c r="U2248" i="1"/>
  <c r="U2355" i="1"/>
  <c r="U836" i="1"/>
  <c r="U2051" i="1"/>
  <c r="U1534" i="1"/>
  <c r="U1681" i="1"/>
  <c r="U1293" i="1"/>
  <c r="U1731" i="1"/>
  <c r="U1868" i="1"/>
  <c r="U1876" i="1"/>
  <c r="U2442" i="1"/>
  <c r="U2461" i="1"/>
  <c r="U2542" i="1"/>
  <c r="U2171" i="1"/>
  <c r="U2462" i="1"/>
  <c r="U2398" i="1"/>
  <c r="U2437" i="1"/>
  <c r="U2438" i="1"/>
  <c r="U2439" i="1"/>
  <c r="U376" i="1"/>
  <c r="U405" i="1"/>
  <c r="U411" i="1"/>
  <c r="U1784" i="1"/>
  <c r="U833" i="1"/>
  <c r="U1057" i="1"/>
  <c r="U1781" i="1"/>
  <c r="U2213" i="1"/>
  <c r="U1377" i="1"/>
  <c r="U1588" i="1"/>
  <c r="U596" i="1"/>
  <c r="U2169" i="1"/>
  <c r="U1989" i="1"/>
  <c r="U2192" i="1"/>
  <c r="U2353" i="1"/>
  <c r="U2540" i="1"/>
  <c r="U2395" i="1"/>
  <c r="U402" i="1"/>
  <c r="U717" i="1"/>
  <c r="U943" i="1"/>
  <c r="U484" i="1"/>
  <c r="U1172" i="1"/>
  <c r="U1369" i="1"/>
  <c r="U1581" i="1"/>
  <c r="U2414" i="1"/>
  <c r="U2460" i="1"/>
  <c r="U1067" i="1"/>
  <c r="U846" i="1"/>
  <c r="U611" i="1"/>
  <c r="U2252" i="1"/>
  <c r="U2057" i="1"/>
  <c r="U1489" i="1"/>
  <c r="U1298" i="1"/>
  <c r="U1687" i="1"/>
  <c r="U1881" i="1"/>
  <c r="U2444" i="1"/>
  <c r="U400" i="1"/>
  <c r="U1086" i="1"/>
  <c r="U861" i="1"/>
  <c r="U628" i="1"/>
  <c r="U1308" i="1"/>
  <c r="U1697" i="1"/>
  <c r="U1892" i="1"/>
  <c r="U2260" i="1"/>
  <c r="U2066" i="1"/>
  <c r="U1499" i="1"/>
  <c r="U2453" i="1"/>
  <c r="U2404" i="1"/>
  <c r="U2486" i="1"/>
  <c r="U418" i="1"/>
  <c r="U538" i="1"/>
  <c r="U995" i="1"/>
  <c r="U770" i="1"/>
  <c r="U1433" i="1"/>
  <c r="U1651" i="1"/>
  <c r="U2208" i="1"/>
  <c r="U1633" i="1"/>
  <c r="U1840" i="1"/>
  <c r="U1455" i="1"/>
  <c r="U2022" i="1"/>
  <c r="U2412" i="1"/>
  <c r="U1221" i="1"/>
  <c r="U1819" i="1"/>
  <c r="U318" i="1"/>
  <c r="C49" i="6"/>
  <c r="C48" i="6" l="1"/>
  <c r="BS6" i="11" l="1"/>
  <c r="BK6" i="11" l="1"/>
  <c r="BM6" i="11"/>
  <c r="BO6" i="11"/>
  <c r="BI6" i="11"/>
  <c r="BQ6" i="11"/>
  <c r="AI10" i="11"/>
  <c r="BR6" i="11"/>
  <c r="BP6" i="11"/>
  <c r="BN6" i="11"/>
  <c r="BL6" i="11"/>
  <c r="BJ6" i="11"/>
  <c r="Z10" i="11" l="1"/>
  <c r="AH10" i="11"/>
  <c r="AD10" i="11"/>
  <c r="AG10" i="11"/>
  <c r="AB10" i="11"/>
  <c r="Y10" i="11"/>
  <c r="AF10" i="11"/>
  <c r="AE10" i="11"/>
  <c r="AA10" i="11"/>
  <c r="AC10" i="11"/>
  <c r="A11" i="2"/>
  <c r="C47" i="6" l="1"/>
  <c r="C46" i="6" l="1"/>
  <c r="A368" i="2" l="1"/>
  <c r="A408" i="2" l="1"/>
  <c r="A73" i="2" l="1"/>
  <c r="B5" i="2"/>
  <c r="B144" i="2"/>
  <c r="B161" i="2"/>
  <c r="L161" i="2" s="1"/>
  <c r="B210" i="2"/>
  <c r="L210" i="2" s="1"/>
  <c r="B245" i="2"/>
  <c r="B326" i="2"/>
  <c r="L326" i="2" s="1"/>
  <c r="B380" i="2"/>
  <c r="L380" i="2" s="1"/>
  <c r="B400" i="2"/>
  <c r="L400" i="2" s="1"/>
  <c r="B406" i="2"/>
  <c r="L406" i="2" s="1"/>
  <c r="A206" i="2"/>
  <c r="A7" i="5"/>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9" i="2"/>
  <c r="A8" i="2"/>
  <c r="A341" i="2"/>
  <c r="A342" i="2"/>
  <c r="C45" i="6"/>
  <c r="B8" i="6"/>
  <c r="B9" i="6" s="1"/>
  <c r="B10" i="6" s="1"/>
  <c r="B11" i="6" s="1"/>
  <c r="B12" i="6" s="1"/>
  <c r="B13" i="6" s="1"/>
  <c r="B14" i="6" s="1"/>
  <c r="B15" i="6" s="1"/>
  <c r="B16" i="6" s="1"/>
  <c r="B17" i="6" s="1"/>
  <c r="B18" i="6" s="1"/>
  <c r="B19" i="6" s="1"/>
  <c r="B20" i="6" s="1"/>
  <c r="B21" i="6" s="1"/>
  <c r="B22" i="6" s="1"/>
  <c r="B23" i="6" s="1"/>
  <c r="B24" i="6" s="1"/>
  <c r="B25" i="6" s="1"/>
  <c r="B26" i="6" s="1"/>
  <c r="B27" i="6" s="1"/>
  <c r="B28" i="6" s="1"/>
  <c r="B29" i="6" s="1"/>
  <c r="B30" i="6" s="1"/>
  <c r="B31" i="6" s="1"/>
  <c r="B32" i="6" s="1"/>
  <c r="B33" i="6" s="1"/>
  <c r="B34" i="6" s="1"/>
  <c r="B35" i="6" s="1"/>
  <c r="B36" i="6" s="1"/>
  <c r="B37" i="6" s="1"/>
  <c r="B38" i="6" s="1"/>
  <c r="B39" i="6" s="1"/>
  <c r="B40" i="6" s="1"/>
  <c r="B41" i="6" s="1"/>
  <c r="B42" i="6" s="1"/>
  <c r="B43" i="6" s="1"/>
  <c r="B44" i="6" s="1"/>
  <c r="B45" i="6" s="1"/>
  <c r="B46" i="6" s="1"/>
  <c r="B47" i="6" s="1"/>
  <c r="B48" i="6" s="1"/>
  <c r="B49" i="6" s="1"/>
  <c r="B50" i="6" s="1"/>
  <c r="B51" i="6" s="1"/>
  <c r="B52" i="6" s="1"/>
  <c r="B53" i="6" s="1"/>
  <c r="B54" i="6" s="1"/>
  <c r="B55" i="6" s="1"/>
  <c r="B56" i="6" s="1"/>
  <c r="B57" i="6" s="1"/>
  <c r="B58" i="6" s="1"/>
  <c r="B59" i="6" s="1"/>
  <c r="B60" i="6" s="1"/>
  <c r="B61" i="6" s="1"/>
  <c r="B62" i="6" s="1"/>
  <c r="B63" i="6" s="1"/>
  <c r="A354" i="2"/>
  <c r="A29" i="2"/>
  <c r="C44" i="6"/>
  <c r="C43" i="6"/>
  <c r="A141" i="2"/>
  <c r="C42" i="6"/>
  <c r="C34" i="7"/>
  <c r="A177" i="2"/>
  <c r="A176" i="2"/>
  <c r="C41" i="6"/>
  <c r="A181" i="2"/>
  <c r="C40" i="6"/>
  <c r="A236" i="2"/>
  <c r="C39" i="6"/>
  <c r="C38" i="6"/>
  <c r="A42" i="2"/>
  <c r="A41" i="2"/>
  <c r="A242" i="2"/>
  <c r="C26" i="7"/>
  <c r="B26" i="7"/>
  <c r="K6" i="12" s="1"/>
  <c r="A146" i="2"/>
  <c r="C37" i="6"/>
  <c r="C25" i="7"/>
  <c r="B25" i="7"/>
  <c r="J6" i="12" s="1"/>
  <c r="C36" i="6"/>
  <c r="A231" i="2"/>
  <c r="A221" i="2"/>
  <c r="A246" i="2"/>
  <c r="A247" i="2"/>
  <c r="A237" i="2"/>
  <c r="A238" i="2"/>
  <c r="A239" i="2"/>
  <c r="A240" i="2"/>
  <c r="A241" i="2"/>
  <c r="A243" i="2"/>
  <c r="A244" i="2"/>
  <c r="A245" i="2"/>
  <c r="A235" i="2"/>
  <c r="A233" i="2"/>
  <c r="A234" i="2"/>
  <c r="A211" i="2"/>
  <c r="A212" i="2"/>
  <c r="A213" i="2"/>
  <c r="A214" i="2"/>
  <c r="A215" i="2"/>
  <c r="A216" i="2"/>
  <c r="A219" i="2"/>
  <c r="A220" i="2"/>
  <c r="A222" i="2"/>
  <c r="A223" i="2"/>
  <c r="A224" i="2"/>
  <c r="A225" i="2"/>
  <c r="A226" i="2"/>
  <c r="A227" i="2"/>
  <c r="A228" i="2"/>
  <c r="A229" i="2"/>
  <c r="A230" i="2"/>
  <c r="A232" i="2"/>
  <c r="A208" i="2"/>
  <c r="A209" i="2"/>
  <c r="A210" i="2"/>
  <c r="B8" i="12"/>
  <c r="C8" i="7"/>
  <c r="B8" i="11"/>
  <c r="C20" i="7"/>
  <c r="C9" i="7"/>
  <c r="A4" i="4"/>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106" i="4" s="1"/>
  <c r="A107" i="4" s="1"/>
  <c r="A108" i="4" s="1"/>
  <c r="A109" i="4" s="1"/>
  <c r="A110" i="4" s="1"/>
  <c r="A111" i="4" s="1"/>
  <c r="A112" i="4" s="1"/>
  <c r="A113" i="4" s="1"/>
  <c r="A114" i="4" s="1"/>
  <c r="A115" i="4" s="1"/>
  <c r="A116" i="4" s="1"/>
  <c r="A117" i="4" s="1"/>
  <c r="A118" i="4" s="1"/>
  <c r="A119" i="4" s="1"/>
  <c r="A120" i="4" s="1"/>
  <c r="A121" i="4" s="1"/>
  <c r="A122" i="4" s="1"/>
  <c r="A123" i="4" s="1"/>
  <c r="A124" i="4" s="1"/>
  <c r="A125" i="4" s="1"/>
  <c r="A126" i="4" s="1"/>
  <c r="A127" i="4" s="1"/>
  <c r="A128" i="4" s="1"/>
  <c r="A129" i="4" s="1"/>
  <c r="A130" i="4" s="1"/>
  <c r="A131" i="4" s="1"/>
  <c r="A132" i="4" s="1"/>
  <c r="A133" i="4" s="1"/>
  <c r="A134" i="4" s="1"/>
  <c r="A135" i="4" s="1"/>
  <c r="A136" i="4" s="1"/>
  <c r="A137" i="4" s="1"/>
  <c r="A138" i="4" s="1"/>
  <c r="A139" i="4" s="1"/>
  <c r="A140" i="4" s="1"/>
  <c r="A141" i="4" s="1"/>
  <c r="A142" i="4" s="1"/>
  <c r="A143" i="4" s="1"/>
  <c r="A144" i="4" s="1"/>
  <c r="A145" i="4" s="1"/>
  <c r="A146" i="4" s="1"/>
  <c r="A147" i="4" s="1"/>
  <c r="A148" i="4" s="1"/>
  <c r="A149" i="4" s="1"/>
  <c r="A150" i="4" s="1"/>
  <c r="A151" i="4" s="1"/>
  <c r="A152" i="4" s="1"/>
  <c r="A153" i="4" s="1"/>
  <c r="A154" i="4" s="1"/>
  <c r="A155" i="4" s="1"/>
  <c r="A156" i="4" s="1"/>
  <c r="A157" i="4" s="1"/>
  <c r="A158" i="4" s="1"/>
  <c r="A159" i="4" s="1"/>
  <c r="A160" i="4" s="1"/>
  <c r="A161" i="4" s="1"/>
  <c r="A162" i="4" s="1"/>
  <c r="A163" i="4" s="1"/>
  <c r="A164" i="4" s="1"/>
  <c r="A165" i="4" s="1"/>
  <c r="A166" i="4" s="1"/>
  <c r="A167" i="4" s="1"/>
  <c r="A168" i="4" s="1"/>
  <c r="A169" i="4" s="1"/>
  <c r="A170" i="4" s="1"/>
  <c r="A171" i="4" s="1"/>
  <c r="A172" i="4" s="1"/>
  <c r="A173" i="4" s="1"/>
  <c r="A174" i="4" s="1"/>
  <c r="A175" i="4" s="1"/>
  <c r="A176" i="4" s="1"/>
  <c r="A177" i="4" s="1"/>
  <c r="A178" i="4" s="1"/>
  <c r="A179" i="4" s="1"/>
  <c r="A180" i="4" s="1"/>
  <c r="A181" i="4" s="1"/>
  <c r="A182" i="4" s="1"/>
  <c r="A183" i="4" s="1"/>
  <c r="A184" i="4" s="1"/>
  <c r="A185" i="4" s="1"/>
  <c r="A186" i="4" s="1"/>
  <c r="A187" i="4" s="1"/>
  <c r="A188" i="4" s="1"/>
  <c r="A189" i="4" s="1"/>
  <c r="A190" i="4" s="1"/>
  <c r="A191" i="4" s="1"/>
  <c r="A192" i="4" s="1"/>
  <c r="A193" i="4" s="1"/>
  <c r="A194" i="4" s="1"/>
  <c r="A195" i="4" s="1"/>
  <c r="A196" i="4" s="1"/>
  <c r="A197" i="4" s="1"/>
  <c r="A198" i="4" s="1"/>
  <c r="A199" i="4" s="1"/>
  <c r="A200" i="4" s="1"/>
  <c r="A201" i="4" s="1"/>
  <c r="A202" i="4" s="1"/>
  <c r="A203" i="4" s="1"/>
  <c r="A204" i="4" s="1"/>
  <c r="A205" i="4" s="1"/>
  <c r="A206" i="4" s="1"/>
  <c r="A207" i="4" s="1"/>
  <c r="A208" i="4" s="1"/>
  <c r="A209" i="4" s="1"/>
  <c r="A210" i="4" s="1"/>
  <c r="A211" i="4" s="1"/>
  <c r="A212" i="4" s="1"/>
  <c r="A213" i="4" s="1"/>
  <c r="A214" i="4" s="1"/>
  <c r="A215" i="4" s="1"/>
  <c r="A216" i="4" s="1"/>
  <c r="A217" i="4" s="1"/>
  <c r="A218" i="4" s="1"/>
  <c r="A219" i="4" s="1"/>
  <c r="A220" i="4" s="1"/>
  <c r="A221" i="4" s="1"/>
  <c r="A222" i="4" s="1"/>
  <c r="A223" i="4" s="1"/>
  <c r="A224" i="4" s="1"/>
  <c r="A225" i="4" s="1"/>
  <c r="A226" i="4" s="1"/>
  <c r="A227" i="4" s="1"/>
  <c r="A228" i="4" s="1"/>
  <c r="A229" i="4" s="1"/>
  <c r="A230" i="4" s="1"/>
  <c r="A231" i="4" s="1"/>
  <c r="A232" i="4" s="1"/>
  <c r="A233" i="4" s="1"/>
  <c r="A234" i="4" s="1"/>
  <c r="A235" i="4" s="1"/>
  <c r="A236" i="4" s="1"/>
  <c r="A237" i="4" s="1"/>
  <c r="A238" i="4" s="1"/>
  <c r="A239" i="4" s="1"/>
  <c r="A240" i="4" s="1"/>
  <c r="A241" i="4" s="1"/>
  <c r="A242" i="4" s="1"/>
  <c r="A243" i="4" s="1"/>
  <c r="A244" i="4" s="1"/>
  <c r="A245" i="4" s="1"/>
  <c r="A246" i="4" s="1"/>
  <c r="A247" i="4" s="1"/>
  <c r="A248" i="4" s="1"/>
  <c r="A249" i="4" s="1"/>
  <c r="A250" i="4" s="1"/>
  <c r="A251" i="4" s="1"/>
  <c r="A252" i="4" s="1"/>
  <c r="A253" i="4" s="1"/>
  <c r="A254" i="4" s="1"/>
  <c r="A255" i="4" s="1"/>
  <c r="A256" i="4" s="1"/>
  <c r="A257" i="4" s="1"/>
  <c r="A258" i="4" s="1"/>
  <c r="A259" i="4" s="1"/>
  <c r="A260" i="4" s="1"/>
  <c r="A261" i="4" s="1"/>
  <c r="A262" i="4" s="1"/>
  <c r="A263" i="4" s="1"/>
  <c r="A264" i="4" s="1"/>
  <c r="A265" i="4" s="1"/>
  <c r="A266" i="4" s="1"/>
  <c r="A267" i="4" s="1"/>
  <c r="A268" i="4" s="1"/>
  <c r="A269" i="4" s="1"/>
  <c r="A270" i="4" s="1"/>
  <c r="A271" i="4" s="1"/>
  <c r="A272" i="4" s="1"/>
  <c r="A273" i="4" s="1"/>
  <c r="A274" i="4" s="1"/>
  <c r="A275" i="4" s="1"/>
  <c r="A276" i="4" s="1"/>
  <c r="A277" i="4" s="1"/>
  <c r="A278" i="4" s="1"/>
  <c r="A279" i="4" s="1"/>
  <c r="A280" i="4" s="1"/>
  <c r="A281" i="4" s="1"/>
  <c r="A282" i="4" s="1"/>
  <c r="A283" i="4" s="1"/>
  <c r="A284" i="4" s="1"/>
  <c r="A285" i="4" s="1"/>
  <c r="A286" i="4" s="1"/>
  <c r="A287" i="4" s="1"/>
  <c r="A288" i="4" s="1"/>
  <c r="A289" i="4" s="1"/>
  <c r="A290" i="4" s="1"/>
  <c r="A291" i="4" s="1"/>
  <c r="A292" i="4" s="1"/>
  <c r="A293" i="4" s="1"/>
  <c r="A294" i="4" s="1"/>
  <c r="A295" i="4" s="1"/>
  <c r="A296" i="4" s="1"/>
  <c r="A297" i="4" s="1"/>
  <c r="A298" i="4" s="1"/>
  <c r="A299" i="4" s="1"/>
  <c r="A300" i="4" s="1"/>
  <c r="A301" i="4" s="1"/>
  <c r="A302" i="4" s="1"/>
  <c r="A303" i="4" s="1"/>
  <c r="A304" i="4" s="1"/>
  <c r="A305" i="4" s="1"/>
  <c r="A306" i="4" s="1"/>
  <c r="A307" i="4" s="1"/>
  <c r="A308" i="4" s="1"/>
  <c r="A309" i="4" s="1"/>
  <c r="A310" i="4" s="1"/>
  <c r="A311" i="4" s="1"/>
  <c r="A312" i="4" s="1"/>
  <c r="A313" i="4" s="1"/>
  <c r="A314" i="4" s="1"/>
  <c r="A315" i="4" s="1"/>
  <c r="A316" i="4" s="1"/>
  <c r="A317" i="4" s="1"/>
  <c r="A318" i="4" s="1"/>
  <c r="A319" i="4" s="1"/>
  <c r="A320" i="4" s="1"/>
  <c r="A321" i="4" s="1"/>
  <c r="A322" i="4" s="1"/>
  <c r="A323" i="4" s="1"/>
  <c r="A324" i="4" s="1"/>
  <c r="A325" i="4" s="1"/>
  <c r="A326" i="4" s="1"/>
  <c r="A327" i="4" s="1"/>
  <c r="A328" i="4" s="1"/>
  <c r="A329" i="4" s="1"/>
  <c r="A330" i="4" s="1"/>
  <c r="A331" i="4" s="1"/>
  <c r="A332" i="4" s="1"/>
  <c r="A333" i="4" s="1"/>
  <c r="A334" i="4" s="1"/>
  <c r="A335" i="4" s="1"/>
  <c r="A336" i="4" s="1"/>
  <c r="A337" i="4" s="1"/>
  <c r="A338" i="4" s="1"/>
  <c r="A339" i="4" s="1"/>
  <c r="A340" i="4" s="1"/>
  <c r="A341" i="4" s="1"/>
  <c r="A342" i="4" s="1"/>
  <c r="A343" i="4" s="1"/>
  <c r="A344" i="4" s="1"/>
  <c r="A345" i="4" s="1"/>
  <c r="A346" i="4" s="1"/>
  <c r="A347" i="4" s="1"/>
  <c r="A348" i="4" s="1"/>
  <c r="A349" i="4" s="1"/>
  <c r="A350" i="4" s="1"/>
  <c r="A351" i="4" s="1"/>
  <c r="A352" i="4" s="1"/>
  <c r="A353" i="4" s="1"/>
  <c r="A354" i="4" s="1"/>
  <c r="A355" i="4" s="1"/>
  <c r="A356" i="4" s="1"/>
  <c r="A357" i="4" s="1"/>
  <c r="A358" i="4" s="1"/>
  <c r="A359" i="4" s="1"/>
  <c r="A360" i="4" s="1"/>
  <c r="A361" i="4" s="1"/>
  <c r="A362" i="4" s="1"/>
  <c r="A363" i="4" s="1"/>
  <c r="A364" i="4" s="1"/>
  <c r="A365" i="4" s="1"/>
  <c r="A366" i="4" s="1"/>
  <c r="A367" i="4" s="1"/>
  <c r="A368" i="4" s="1"/>
  <c r="A369" i="4" s="1"/>
  <c r="A370" i="4" s="1"/>
  <c r="A371" i="4" s="1"/>
  <c r="A372" i="4" s="1"/>
  <c r="A373" i="4" s="1"/>
  <c r="A374" i="4" s="1"/>
  <c r="A375" i="4" s="1"/>
  <c r="A376" i="4" s="1"/>
  <c r="A377" i="4" s="1"/>
  <c r="A378" i="4" s="1"/>
  <c r="A379" i="4" s="1"/>
  <c r="A380" i="4" s="1"/>
  <c r="A381" i="4" s="1"/>
  <c r="A382" i="4" s="1"/>
  <c r="A383" i="4" s="1"/>
  <c r="A384" i="4" s="1"/>
  <c r="A385" i="4" s="1"/>
  <c r="A386" i="4" s="1"/>
  <c r="A387" i="4" s="1"/>
  <c r="A388" i="4" s="1"/>
  <c r="A389" i="4" s="1"/>
  <c r="A390" i="4" s="1"/>
  <c r="A391" i="4" s="1"/>
  <c r="A392" i="4" s="1"/>
  <c r="A393" i="4" s="1"/>
  <c r="A394" i="4" s="1"/>
  <c r="A395" i="4" s="1"/>
  <c r="A396" i="4" s="1"/>
  <c r="A397" i="4" s="1"/>
  <c r="A398" i="4" s="1"/>
  <c r="A399" i="4" s="1"/>
  <c r="A400" i="4" s="1"/>
  <c r="A401" i="4" s="1"/>
  <c r="A402" i="4" s="1"/>
  <c r="A403" i="4" s="1"/>
  <c r="A404" i="4" s="1"/>
  <c r="A405" i="4" s="1"/>
  <c r="A406" i="4" s="1"/>
  <c r="A407" i="4" s="1"/>
  <c r="A408" i="4" s="1"/>
  <c r="A409" i="4" s="1"/>
  <c r="A410" i="4" s="1"/>
  <c r="A411" i="4" s="1"/>
  <c r="A412" i="4" s="1"/>
  <c r="A413" i="4" s="1"/>
  <c r="A414" i="4" s="1"/>
  <c r="A415" i="4" s="1"/>
  <c r="A416" i="4" s="1"/>
  <c r="A417" i="4" s="1"/>
  <c r="A418" i="4" s="1"/>
  <c r="A419" i="4" s="1"/>
  <c r="A420" i="4" s="1"/>
  <c r="A421" i="4" s="1"/>
  <c r="A422" i="4" s="1"/>
  <c r="A423" i="4" s="1"/>
  <c r="A424" i="4" s="1"/>
  <c r="A425" i="4" s="1"/>
  <c r="A426" i="4" s="1"/>
  <c r="A427" i="4" s="1"/>
  <c r="A428" i="4" s="1"/>
  <c r="A429" i="4" s="1"/>
  <c r="A430" i="4" s="1"/>
  <c r="A431" i="4" s="1"/>
  <c r="A432" i="4" s="1"/>
  <c r="A433" i="4" s="1"/>
  <c r="A434" i="4" s="1"/>
  <c r="A435" i="4" s="1"/>
  <c r="A436" i="4" s="1"/>
  <c r="A437" i="4" s="1"/>
  <c r="A438" i="4" s="1"/>
  <c r="A439" i="4" s="1"/>
  <c r="A440" i="4" s="1"/>
  <c r="A441" i="4" s="1"/>
  <c r="A442" i="4" s="1"/>
  <c r="A443" i="4" s="1"/>
  <c r="A444" i="4" s="1"/>
  <c r="A445" i="4" s="1"/>
  <c r="A446" i="4" s="1"/>
  <c r="A447" i="4" s="1"/>
  <c r="A448" i="4" s="1"/>
  <c r="A449" i="4" s="1"/>
  <c r="A450" i="4" s="1"/>
  <c r="A451" i="4" s="1"/>
  <c r="A452" i="4" s="1"/>
  <c r="A453" i="4" s="1"/>
  <c r="A454" i="4" s="1"/>
  <c r="A455" i="4" s="1"/>
  <c r="A456" i="4" s="1"/>
  <c r="A457" i="4" s="1"/>
  <c r="A458" i="4" s="1"/>
  <c r="A459" i="4" s="1"/>
  <c r="A460" i="4" s="1"/>
  <c r="A461" i="4" s="1"/>
  <c r="A462" i="4" s="1"/>
  <c r="A463" i="4" s="1"/>
  <c r="A464" i="4" s="1"/>
  <c r="A10" i="2"/>
  <c r="A12" i="2"/>
  <c r="A13" i="2"/>
  <c r="A14" i="2"/>
  <c r="A15" i="2"/>
  <c r="A16" i="2"/>
  <c r="A17" i="2"/>
  <c r="A18" i="2"/>
  <c r="A19" i="2"/>
  <c r="A20" i="2"/>
  <c r="A21" i="2"/>
  <c r="A22" i="2"/>
  <c r="A23" i="2"/>
  <c r="A24" i="2"/>
  <c r="A25" i="2"/>
  <c r="A26" i="2"/>
  <c r="A27" i="2"/>
  <c r="A28" i="2"/>
  <c r="A30" i="2"/>
  <c r="A31" i="2"/>
  <c r="A32" i="2"/>
  <c r="A33" i="2"/>
  <c r="A34" i="2"/>
  <c r="A35" i="2"/>
  <c r="A36" i="2"/>
  <c r="A37" i="2"/>
  <c r="A38" i="2"/>
  <c r="A39" i="2"/>
  <c r="A40"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4" i="2"/>
  <c r="A75" i="2"/>
  <c r="A76" i="2"/>
  <c r="A77" i="2"/>
  <c r="A78" i="2"/>
  <c r="A79" i="2"/>
  <c r="A80" i="2"/>
  <c r="A81" i="2"/>
  <c r="A82" i="2"/>
  <c r="A83" i="2"/>
  <c r="A84" i="2"/>
  <c r="A85" i="2"/>
  <c r="A86" i="2"/>
  <c r="A87"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2" i="2"/>
  <c r="A143" i="2"/>
  <c r="A144" i="2"/>
  <c r="A147" i="2"/>
  <c r="A149" i="2"/>
  <c r="A150" i="2"/>
  <c r="A151" i="2"/>
  <c r="A153" i="2"/>
  <c r="A155" i="2"/>
  <c r="A156" i="2"/>
  <c r="A157" i="2"/>
  <c r="A158" i="2"/>
  <c r="A159" i="2"/>
  <c r="A160" i="2"/>
  <c r="A161" i="2"/>
  <c r="A163" i="2"/>
  <c r="A164" i="2"/>
  <c r="A165" i="2"/>
  <c r="A166" i="2"/>
  <c r="A167" i="2"/>
  <c r="A168" i="2"/>
  <c r="A169" i="2"/>
  <c r="A170" i="2"/>
  <c r="A171" i="2"/>
  <c r="A172" i="2"/>
  <c r="A173" i="2"/>
  <c r="A174" i="2"/>
  <c r="A175" i="2"/>
  <c r="A178" i="2"/>
  <c r="A179" i="2"/>
  <c r="A180" i="2"/>
  <c r="A182" i="2"/>
  <c r="A183" i="2"/>
  <c r="A184" i="2"/>
  <c r="A185" i="2"/>
  <c r="A186" i="2"/>
  <c r="A187" i="2"/>
  <c r="A188" i="2"/>
  <c r="A189" i="2"/>
  <c r="A190" i="2"/>
  <c r="A191" i="2"/>
  <c r="A192" i="2"/>
  <c r="A193" i="2"/>
  <c r="A194" i="2"/>
  <c r="A195" i="2"/>
  <c r="A196" i="2"/>
  <c r="A197" i="2"/>
  <c r="A198" i="2"/>
  <c r="A199" i="2"/>
  <c r="A200" i="2"/>
  <c r="A201" i="2"/>
  <c r="A202" i="2"/>
  <c r="A203" i="2"/>
  <c r="A204" i="2"/>
  <c r="A205" i="2"/>
  <c r="A20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4" i="2"/>
  <c r="A345" i="2"/>
  <c r="A346" i="2"/>
  <c r="A347" i="2"/>
  <c r="A348" i="2"/>
  <c r="A349" i="2"/>
  <c r="A350" i="2"/>
  <c r="A351" i="2"/>
  <c r="A352" i="2"/>
  <c r="A355" i="2"/>
  <c r="A356" i="2"/>
  <c r="A357" i="2"/>
  <c r="A358" i="2"/>
  <c r="A359" i="2"/>
  <c r="A360" i="2"/>
  <c r="A361" i="2"/>
  <c r="A362" i="2"/>
  <c r="A363" i="2"/>
  <c r="A364" i="2"/>
  <c r="A365" i="2"/>
  <c r="A366" i="2"/>
  <c r="A367" i="2"/>
  <c r="A369" i="2"/>
  <c r="A370" i="2"/>
  <c r="A371" i="2"/>
  <c r="A372" i="2"/>
  <c r="A373" i="2"/>
  <c r="A374"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9" i="2"/>
  <c r="A410" i="2"/>
  <c r="A411" i="2"/>
  <c r="A7" i="2"/>
  <c r="B20" i="7"/>
  <c r="E6" i="12" s="1"/>
  <c r="B21" i="7"/>
  <c r="F6" i="12" s="1"/>
  <c r="B23" i="7"/>
  <c r="H6" i="12" s="1"/>
  <c r="C19" i="7"/>
  <c r="C21" i="7"/>
  <c r="B19" i="7"/>
  <c r="D6" i="12" s="1"/>
  <c r="B24" i="7"/>
  <c r="I6" i="12" s="1"/>
  <c r="B22" i="7"/>
  <c r="G6" i="12" s="1"/>
  <c r="C23" i="7"/>
  <c r="C24" i="7"/>
  <c r="C22" i="7"/>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7" i="6"/>
  <c r="A12" i="8"/>
  <c r="A13" i="8" s="1"/>
  <c r="A14" i="8" s="1"/>
  <c r="A15" i="8" s="1"/>
  <c r="A16" i="8" s="1"/>
  <c r="A17" i="8" s="1"/>
  <c r="A18" i="8" s="1"/>
  <c r="A19" i="8" s="1"/>
  <c r="A20" i="8" s="1"/>
  <c r="A21" i="8" s="1"/>
  <c r="A22" i="8" s="1"/>
  <c r="A23" i="8" s="1"/>
  <c r="A24" i="8" s="1"/>
  <c r="A25" i="8" s="1"/>
  <c r="A26" i="8" s="1"/>
  <c r="A27" i="8" s="1"/>
  <c r="A28" i="8" s="1"/>
  <c r="B2" i="1"/>
  <c r="B50" i="7"/>
  <c r="B49" i="7"/>
  <c r="B45" i="7"/>
  <c r="B43" i="7"/>
  <c r="B47" i="7"/>
  <c r="B46" i="7"/>
  <c r="B44" i="7"/>
  <c r="C49" i="7"/>
  <c r="C43" i="7"/>
  <c r="B42" i="7"/>
  <c r="C50" i="7"/>
  <c r="C44" i="7"/>
  <c r="L245" i="2" l="1"/>
  <c r="U165" i="1"/>
  <c r="U88" i="1"/>
  <c r="U28" i="1"/>
  <c r="U214" i="1"/>
  <c r="U226" i="1"/>
  <c r="U239" i="1"/>
  <c r="U103" i="1"/>
  <c r="U167" i="1"/>
  <c r="U30" i="1"/>
  <c r="U210" i="1"/>
  <c r="U222" i="1"/>
  <c r="U234" i="1"/>
  <c r="U188" i="1"/>
  <c r="U164" i="1"/>
  <c r="U161" i="1"/>
  <c r="U270" i="1"/>
  <c r="U246" i="1"/>
  <c r="U186" i="1"/>
  <c r="U248" i="1"/>
  <c r="U166" i="1"/>
  <c r="U187" i="1"/>
  <c r="U104" i="1"/>
  <c r="U34" i="1"/>
  <c r="U205" i="1"/>
  <c r="U218" i="1"/>
  <c r="U228" i="1"/>
  <c r="U241" i="1"/>
  <c r="U225" i="1"/>
  <c r="U185" i="1"/>
  <c r="U45" i="1"/>
  <c r="U247" i="1"/>
  <c r="U253" i="1"/>
  <c r="U207" i="1"/>
  <c r="U208" i="1"/>
  <c r="U209" i="1"/>
  <c r="U212" i="1"/>
  <c r="U216" i="1"/>
  <c r="U219" i="1"/>
  <c r="U220" i="1"/>
  <c r="U221" i="1"/>
  <c r="U223" i="1"/>
  <c r="U227" i="1"/>
  <c r="U229" i="1"/>
  <c r="U230" i="1"/>
  <c r="U231" i="1"/>
  <c r="U236" i="1"/>
  <c r="U240" i="1"/>
  <c r="U242" i="1"/>
  <c r="U259" i="1"/>
  <c r="U243" i="1"/>
  <c r="U251" i="1"/>
  <c r="U264" i="1"/>
  <c r="U245" i="1"/>
  <c r="U258" i="1"/>
  <c r="U255" i="1"/>
  <c r="U261" i="1"/>
  <c r="U252" i="1"/>
  <c r="U33" i="1"/>
  <c r="U32" i="1"/>
  <c r="U31" i="1"/>
  <c r="U29" i="1"/>
  <c r="U27" i="1"/>
  <c r="U265" i="1"/>
  <c r="U263" i="1"/>
  <c r="U58" i="1"/>
  <c r="U232" i="1"/>
  <c r="U189" i="1"/>
  <c r="U201" i="1"/>
  <c r="U197" i="1"/>
  <c r="U172" i="1"/>
  <c r="U170" i="1"/>
  <c r="U26" i="1"/>
  <c r="U56" i="1"/>
  <c r="U203" i="1"/>
  <c r="U39" i="1"/>
  <c r="U37" i="1"/>
  <c r="U183" i="1"/>
  <c r="U202" i="1"/>
  <c r="U206" i="1"/>
  <c r="U215" i="1"/>
  <c r="U224" i="1"/>
  <c r="U195" i="1"/>
  <c r="U193" i="1"/>
  <c r="U191" i="1"/>
  <c r="U190" i="1"/>
  <c r="U36" i="1"/>
  <c r="U127" i="1"/>
  <c r="U12" i="1"/>
  <c r="U41" i="1"/>
  <c r="U24" i="1"/>
  <c r="U44" i="1"/>
  <c r="U54" i="1"/>
  <c r="U8" i="1"/>
  <c r="U168" i="1"/>
  <c r="U43" i="1"/>
  <c r="U196" i="1"/>
  <c r="U233" i="1"/>
  <c r="U55" i="1"/>
  <c r="U42" i="1"/>
  <c r="U194" i="1"/>
  <c r="U184" i="1"/>
  <c r="U40" i="1"/>
  <c r="U217" i="1"/>
  <c r="U235" i="1"/>
  <c r="U20" i="1"/>
  <c r="U38" i="1"/>
  <c r="U169" i="1"/>
  <c r="U213" i="1"/>
  <c r="U171" i="1"/>
  <c r="U200" i="1"/>
  <c r="U211" i="1"/>
  <c r="U198" i="1"/>
  <c r="U11" i="1"/>
  <c r="I49" i="6"/>
  <c r="I57" i="6"/>
  <c r="I65" i="6"/>
  <c r="I50" i="6"/>
  <c r="I58" i="6"/>
  <c r="I43" i="6"/>
  <c r="I51" i="6"/>
  <c r="I59" i="6"/>
  <c r="I44" i="6"/>
  <c r="I52" i="6"/>
  <c r="I60" i="6"/>
  <c r="I45" i="6"/>
  <c r="I53" i="6"/>
  <c r="I61" i="6"/>
  <c r="I46" i="6"/>
  <c r="I54" i="6"/>
  <c r="I62" i="6"/>
  <c r="I47" i="6"/>
  <c r="I55" i="6"/>
  <c r="I63" i="6"/>
  <c r="I48" i="6"/>
  <c r="I56" i="6"/>
  <c r="I64" i="6"/>
  <c r="C46" i="7"/>
  <c r="C48" i="7"/>
  <c r="B48" i="7"/>
  <c r="C45" i="7"/>
  <c r="C42" i="7"/>
  <c r="C47" i="7"/>
  <c r="U453" i="1"/>
  <c r="U463" i="1"/>
  <c r="U471" i="1"/>
  <c r="U481" i="1"/>
  <c r="U503" i="1"/>
  <c r="U511" i="1"/>
  <c r="U519" i="1"/>
  <c r="U529" i="1"/>
  <c r="U577" i="1"/>
  <c r="U633" i="1"/>
  <c r="U641" i="1"/>
  <c r="U649" i="1"/>
  <c r="U657" i="1"/>
  <c r="U681" i="1"/>
  <c r="U698" i="1"/>
  <c r="U707" i="1"/>
  <c r="U715" i="1"/>
  <c r="U730" i="1"/>
  <c r="U740" i="1"/>
  <c r="U746" i="1"/>
  <c r="U756" i="1"/>
  <c r="U762" i="1"/>
  <c r="U785" i="1"/>
  <c r="U868" i="1"/>
  <c r="U876" i="1"/>
  <c r="U884" i="1"/>
  <c r="U908" i="1"/>
  <c r="U937" i="1"/>
  <c r="U922" i="1"/>
  <c r="U950" i="1"/>
  <c r="U957" i="1"/>
  <c r="U965" i="1"/>
  <c r="U973" i="1"/>
  <c r="U981" i="1"/>
  <c r="U998" i="1"/>
  <c r="U1013" i="1"/>
  <c r="U1031" i="1"/>
  <c r="U1074" i="1"/>
  <c r="U1096" i="1"/>
  <c r="U1107" i="1"/>
  <c r="U1111" i="1"/>
  <c r="U1120" i="1"/>
  <c r="U1143" i="1"/>
  <c r="U1152" i="1"/>
  <c r="U1159" i="1"/>
  <c r="U1168" i="1"/>
  <c r="U456" i="1"/>
  <c r="U464" i="1"/>
  <c r="U472" i="1"/>
  <c r="U480" i="1"/>
  <c r="U496" i="1"/>
  <c r="U504" i="1"/>
  <c r="U512" i="1"/>
  <c r="U528" i="1"/>
  <c r="U552" i="1"/>
  <c r="U562" i="1"/>
  <c r="U634" i="1"/>
  <c r="U642" i="1"/>
  <c r="U650" i="1"/>
  <c r="U682" i="1"/>
  <c r="U686" i="1"/>
  <c r="U700" i="1"/>
  <c r="U708" i="1"/>
  <c r="U714" i="1"/>
  <c r="U731" i="1"/>
  <c r="U739" i="1"/>
  <c r="U747" i="1"/>
  <c r="U755" i="1"/>
  <c r="U763" i="1"/>
  <c r="U787" i="1"/>
  <c r="U805" i="1"/>
  <c r="U844" i="1"/>
  <c r="U869" i="1"/>
  <c r="U877" i="1"/>
  <c r="U909" i="1"/>
  <c r="U913" i="1"/>
  <c r="U932" i="1"/>
  <c r="U925" i="1"/>
  <c r="U949" i="1"/>
  <c r="U958" i="1"/>
  <c r="U966" i="1"/>
  <c r="U974" i="1"/>
  <c r="U982" i="1"/>
  <c r="U997" i="1"/>
  <c r="U1014" i="1"/>
  <c r="U1023" i="1"/>
  <c r="U1069" i="1"/>
  <c r="U1095" i="1"/>
  <c r="U1103" i="1"/>
  <c r="U1112" i="1"/>
  <c r="U1153" i="1"/>
  <c r="U1161" i="1"/>
  <c r="U1169" i="1"/>
  <c r="U1193" i="1"/>
  <c r="U1201" i="1"/>
  <c r="U457" i="1"/>
  <c r="U465" i="1"/>
  <c r="U473" i="1"/>
  <c r="U497" i="1"/>
  <c r="U507" i="1"/>
  <c r="U513" i="1"/>
  <c r="U521" i="1"/>
  <c r="U527" i="1"/>
  <c r="U561" i="1"/>
  <c r="U569" i="1"/>
  <c r="U620" i="1"/>
  <c r="U635" i="1"/>
  <c r="U643" i="1"/>
  <c r="U651" i="1"/>
  <c r="U688" i="1"/>
  <c r="U699" i="1"/>
  <c r="U703" i="1"/>
  <c r="U716" i="1"/>
  <c r="U732" i="1"/>
  <c r="U748" i="1"/>
  <c r="U754" i="1"/>
  <c r="U772" i="1"/>
  <c r="U788" i="1"/>
  <c r="U797" i="1"/>
  <c r="U840" i="1"/>
  <c r="U870" i="1"/>
  <c r="U878" i="1"/>
  <c r="U915" i="1"/>
  <c r="U934" i="1"/>
  <c r="U926" i="1"/>
  <c r="U948" i="1"/>
  <c r="U959" i="1"/>
  <c r="U975" i="1"/>
  <c r="U983" i="1"/>
  <c r="U1022" i="1"/>
  <c r="U1097" i="1"/>
  <c r="U1102" i="1"/>
  <c r="U1114" i="1"/>
  <c r="U1130" i="1"/>
  <c r="U1138" i="1"/>
  <c r="U1154" i="1"/>
  <c r="U1162" i="1"/>
  <c r="U1170" i="1"/>
  <c r="U1194" i="1"/>
  <c r="U458" i="1"/>
  <c r="U466" i="1"/>
  <c r="U475" i="1"/>
  <c r="U482" i="1"/>
  <c r="U490" i="1"/>
  <c r="U498" i="1"/>
  <c r="U506" i="1"/>
  <c r="U514" i="1"/>
  <c r="U522" i="1"/>
  <c r="U530" i="1"/>
  <c r="U563" i="1"/>
  <c r="U570" i="1"/>
  <c r="U581" i="1"/>
  <c r="U636" i="1"/>
  <c r="U645" i="1"/>
  <c r="U652" i="1"/>
  <c r="U689" i="1"/>
  <c r="U693" i="1"/>
  <c r="U701" i="1"/>
  <c r="U704" i="1"/>
  <c r="U733" i="1"/>
  <c r="U741" i="1"/>
  <c r="U749" i="1"/>
  <c r="U757" i="1"/>
  <c r="U796" i="1"/>
  <c r="U872" i="1"/>
  <c r="U879" i="1"/>
  <c r="U916" i="1"/>
  <c r="U920" i="1"/>
  <c r="U933" i="1"/>
  <c r="U923" i="1"/>
  <c r="U960" i="1"/>
  <c r="U968" i="1"/>
  <c r="U976" i="1"/>
  <c r="U984" i="1"/>
  <c r="U1025" i="1"/>
  <c r="U1033" i="1"/>
  <c r="U1040" i="1"/>
  <c r="U1098" i="1"/>
  <c r="U1104" i="1"/>
  <c r="U1115" i="1"/>
  <c r="U1129" i="1"/>
  <c r="U1137" i="1"/>
  <c r="U1147" i="1"/>
  <c r="U1155" i="1"/>
  <c r="U1163" i="1"/>
  <c r="U1171" i="1"/>
  <c r="U459" i="1"/>
  <c r="U468" i="1"/>
  <c r="U474" i="1"/>
  <c r="U483" i="1"/>
  <c r="U499" i="1"/>
  <c r="U505" i="1"/>
  <c r="U515" i="1"/>
  <c r="U525" i="1"/>
  <c r="U531" i="1"/>
  <c r="U565" i="1"/>
  <c r="U571" i="1"/>
  <c r="U582" i="1"/>
  <c r="U644" i="1"/>
  <c r="U653" i="1"/>
  <c r="U690" i="1"/>
  <c r="U694" i="1"/>
  <c r="U702" i="1"/>
  <c r="U706" i="1"/>
  <c r="U734" i="1"/>
  <c r="U742" i="1"/>
  <c r="U750" i="1"/>
  <c r="U758" i="1"/>
  <c r="U799" i="1"/>
  <c r="U806" i="1"/>
  <c r="U816" i="1"/>
  <c r="U871" i="1"/>
  <c r="U880" i="1"/>
  <c r="U917" i="1"/>
  <c r="U921" i="1"/>
  <c r="U930" i="1"/>
  <c r="U927" i="1"/>
  <c r="U953" i="1"/>
  <c r="U961" i="1"/>
  <c r="U969" i="1"/>
  <c r="U977" i="1"/>
  <c r="U985" i="1"/>
  <c r="U1009" i="1"/>
  <c r="U1024" i="1"/>
  <c r="U1032" i="1"/>
  <c r="U1041" i="1"/>
  <c r="U1099" i="1"/>
  <c r="U1105" i="1"/>
  <c r="U1116" i="1"/>
  <c r="U1131" i="1"/>
  <c r="U1148" i="1"/>
  <c r="U1156" i="1"/>
  <c r="U1164" i="1"/>
  <c r="U1173" i="1"/>
  <c r="U1188" i="1"/>
  <c r="U460" i="1"/>
  <c r="U467" i="1"/>
  <c r="U476" i="1"/>
  <c r="U500" i="1"/>
  <c r="U508" i="1"/>
  <c r="U516" i="1"/>
  <c r="U524" i="1"/>
  <c r="U539" i="1"/>
  <c r="U540" i="1"/>
  <c r="U560" i="1"/>
  <c r="U572" i="1"/>
  <c r="U583" i="1"/>
  <c r="U638" i="1"/>
  <c r="U646" i="1"/>
  <c r="U654" i="1"/>
  <c r="U683" i="1"/>
  <c r="U691" i="1"/>
  <c r="U695" i="1"/>
  <c r="U705" i="1"/>
  <c r="U711" i="1"/>
  <c r="U727" i="1"/>
  <c r="U735" i="1"/>
  <c r="U743" i="1"/>
  <c r="U751" i="1"/>
  <c r="U760" i="1"/>
  <c r="U783" i="1"/>
  <c r="U798" i="1"/>
  <c r="U807" i="1"/>
  <c r="U817" i="1"/>
  <c r="U865" i="1"/>
  <c r="U873" i="1"/>
  <c r="U881" i="1"/>
  <c r="U910" i="1"/>
  <c r="U918" i="1"/>
  <c r="U936" i="1"/>
  <c r="U931" i="1"/>
  <c r="U954" i="1"/>
  <c r="U962" i="1"/>
  <c r="U970" i="1"/>
  <c r="U979" i="1"/>
  <c r="U986" i="1"/>
  <c r="U1010" i="1"/>
  <c r="U1034" i="1"/>
  <c r="U1042" i="1"/>
  <c r="U455" i="1"/>
  <c r="U462" i="1"/>
  <c r="U470" i="1"/>
  <c r="U478" i="1"/>
  <c r="U494" i="1"/>
  <c r="U502" i="1"/>
  <c r="U510" i="1"/>
  <c r="U518" i="1"/>
  <c r="U526" i="1"/>
  <c r="U566" i="1"/>
  <c r="U599" i="1"/>
  <c r="U606" i="1"/>
  <c r="U632" i="1"/>
  <c r="U639" i="1"/>
  <c r="U648" i="1"/>
  <c r="U656" i="1"/>
  <c r="U680" i="1"/>
  <c r="U684" i="1"/>
  <c r="U687" i="1"/>
  <c r="U697" i="1"/>
  <c r="U710" i="1"/>
  <c r="U713" i="1"/>
  <c r="U729" i="1"/>
  <c r="U737" i="1"/>
  <c r="U745" i="1"/>
  <c r="U761" i="1"/>
  <c r="U786" i="1"/>
  <c r="U819" i="1"/>
  <c r="U825" i="1"/>
  <c r="U866" i="1"/>
  <c r="U875" i="1"/>
  <c r="U883" i="1"/>
  <c r="U907" i="1"/>
  <c r="U911" i="1"/>
  <c r="U914" i="1"/>
  <c r="U935" i="1"/>
  <c r="U928" i="1"/>
  <c r="U951" i="1"/>
  <c r="U963" i="1"/>
  <c r="U972" i="1"/>
  <c r="U980" i="1"/>
  <c r="U988" i="1"/>
  <c r="U1011" i="1"/>
  <c r="U1094" i="1"/>
  <c r="U1106" i="1"/>
  <c r="U1110" i="1"/>
  <c r="U1117" i="1"/>
  <c r="U1151" i="1"/>
  <c r="U1160" i="1"/>
  <c r="U1167" i="1"/>
  <c r="U477" i="1"/>
  <c r="U736" i="1"/>
  <c r="U867" i="1"/>
  <c r="U929" i="1"/>
  <c r="U1158" i="1"/>
  <c r="U1195" i="1"/>
  <c r="U1204" i="1"/>
  <c r="U1212" i="1"/>
  <c r="U1243" i="1"/>
  <c r="U1245" i="1"/>
  <c r="U1275" i="1"/>
  <c r="U1318" i="1"/>
  <c r="U1327" i="1"/>
  <c r="U1335" i="1"/>
  <c r="U1342" i="1"/>
  <c r="U1350" i="1"/>
  <c r="U1359" i="1"/>
  <c r="U1407" i="1"/>
  <c r="U1415" i="1"/>
  <c r="U1422" i="1"/>
  <c r="U1450" i="1"/>
  <c r="U1470" i="1"/>
  <c r="U1506" i="1"/>
  <c r="U1514" i="1"/>
  <c r="U1521" i="1"/>
  <c r="U1529" i="1"/>
  <c r="U1537" i="1"/>
  <c r="U1546" i="1"/>
  <c r="U1552" i="1"/>
  <c r="U1561" i="1"/>
  <c r="U1569" i="1"/>
  <c r="U1618" i="1"/>
  <c r="U1627" i="1"/>
  <c r="U1642" i="1"/>
  <c r="U1668" i="1"/>
  <c r="U1684" i="1"/>
  <c r="U1707" i="1"/>
  <c r="U1716" i="1"/>
  <c r="U1732" i="1"/>
  <c r="U1741" i="1"/>
  <c r="U1750" i="1"/>
  <c r="U1757" i="1"/>
  <c r="U1765" i="1"/>
  <c r="U1804" i="1"/>
  <c r="U1813" i="1"/>
  <c r="U1822" i="1"/>
  <c r="U1871" i="1"/>
  <c r="U1902" i="1"/>
  <c r="U1911" i="1"/>
  <c r="U1927" i="1"/>
  <c r="U1935" i="1"/>
  <c r="U1944" i="1"/>
  <c r="U1953" i="1"/>
  <c r="U1960" i="1"/>
  <c r="U1968" i="1"/>
  <c r="U2008" i="1"/>
  <c r="U2015" i="1"/>
  <c r="U2074" i="1"/>
  <c r="U2076" i="1"/>
  <c r="U2098" i="1"/>
  <c r="U2114" i="1"/>
  <c r="U2123" i="1"/>
  <c r="U2131" i="1"/>
  <c r="U2139" i="1"/>
  <c r="U2153" i="1"/>
  <c r="U2155" i="1"/>
  <c r="U2179" i="1"/>
  <c r="U2195" i="1"/>
  <c r="U2203" i="1"/>
  <c r="U2219" i="1"/>
  <c r="U2244" i="1"/>
  <c r="U2269" i="1"/>
  <c r="U2277" i="1"/>
  <c r="U2285" i="1"/>
  <c r="U2293" i="1"/>
  <c r="U2302" i="1"/>
  <c r="U2309" i="1"/>
  <c r="U2317" i="1"/>
  <c r="U2325" i="1"/>
  <c r="U2340" i="1"/>
  <c r="U2349" i="1"/>
  <c r="U2357" i="1"/>
  <c r="U2365" i="1"/>
  <c r="U2374" i="1"/>
  <c r="U744" i="1"/>
  <c r="U808" i="1"/>
  <c r="U874" i="1"/>
  <c r="U952" i="1"/>
  <c r="U1100" i="1"/>
  <c r="U1165" i="1"/>
  <c r="U1196" i="1"/>
  <c r="U1206" i="1"/>
  <c r="U1213" i="1"/>
  <c r="U1273" i="1"/>
  <c r="U1295" i="1"/>
  <c r="U1312" i="1"/>
  <c r="U1320" i="1"/>
  <c r="U1328" i="1"/>
  <c r="U1336" i="1"/>
  <c r="U1345" i="1"/>
  <c r="U1352" i="1"/>
  <c r="U1360" i="1"/>
  <c r="U1368" i="1"/>
  <c r="U1408" i="1"/>
  <c r="U1416" i="1"/>
  <c r="U1424" i="1"/>
  <c r="U1440" i="1"/>
  <c r="U1472" i="1"/>
  <c r="U1505" i="1"/>
  <c r="U1513" i="1"/>
  <c r="U1530" i="1"/>
  <c r="U1547" i="1"/>
  <c r="U1556" i="1"/>
  <c r="U1564" i="1"/>
  <c r="U1572" i="1"/>
  <c r="U1579" i="1"/>
  <c r="U1620" i="1"/>
  <c r="U1626" i="1"/>
  <c r="U1662" i="1"/>
  <c r="U1675" i="1"/>
  <c r="U1701" i="1"/>
  <c r="U1709" i="1"/>
  <c r="U1742" i="1"/>
  <c r="U1749" i="1"/>
  <c r="U1758" i="1"/>
  <c r="U1806" i="1"/>
  <c r="U1815" i="1"/>
  <c r="U1821" i="1"/>
  <c r="U1869" i="1"/>
  <c r="U1897" i="1"/>
  <c r="U1904" i="1"/>
  <c r="U1928" i="1"/>
  <c r="U1945" i="1"/>
  <c r="U1951" i="1"/>
  <c r="U1961" i="1"/>
  <c r="U1969" i="1"/>
  <c r="U2009" i="1"/>
  <c r="U2017" i="1"/>
  <c r="U2041" i="1"/>
  <c r="U2079" i="1"/>
  <c r="U2085" i="1"/>
  <c r="U2091" i="1"/>
  <c r="U2116" i="1"/>
  <c r="U2124" i="1"/>
  <c r="U2132" i="1"/>
  <c r="U2140" i="1"/>
  <c r="U2156" i="1"/>
  <c r="U2204" i="1"/>
  <c r="U2245" i="1"/>
  <c r="U2271" i="1"/>
  <c r="U2278" i="1"/>
  <c r="U2286" i="1"/>
  <c r="U2297" i="1"/>
  <c r="U2299" i="1"/>
  <c r="U2310" i="1"/>
  <c r="U2318" i="1"/>
  <c r="U2326" i="1"/>
  <c r="U2350" i="1"/>
  <c r="U2358" i="1"/>
  <c r="U2366" i="1"/>
  <c r="U2373" i="1"/>
  <c r="U692" i="1"/>
  <c r="U752" i="1"/>
  <c r="U818" i="1"/>
  <c r="U882" i="1"/>
  <c r="U1012" i="1"/>
  <c r="U1101" i="1"/>
  <c r="U1166" i="1"/>
  <c r="U1198" i="1"/>
  <c r="U1205" i="1"/>
  <c r="U1214" i="1"/>
  <c r="U1224" i="1"/>
  <c r="U1279" i="1"/>
  <c r="U1287" i="1"/>
  <c r="U1314" i="1"/>
  <c r="U1321" i="1"/>
  <c r="U1329" i="1"/>
  <c r="U1337" i="1"/>
  <c r="U1344" i="1"/>
  <c r="U1353" i="1"/>
  <c r="U1361" i="1"/>
  <c r="U1370" i="1"/>
  <c r="U1409" i="1"/>
  <c r="U1417" i="1"/>
  <c r="U1425" i="1"/>
  <c r="U1441" i="1"/>
  <c r="U1473" i="1"/>
  <c r="U1507" i="1"/>
  <c r="U1515" i="1"/>
  <c r="U1531" i="1"/>
  <c r="U1539" i="1"/>
  <c r="U1548" i="1"/>
  <c r="U1555" i="1"/>
  <c r="U1563" i="1"/>
  <c r="U1571" i="1"/>
  <c r="U1580" i="1"/>
  <c r="U1619" i="1"/>
  <c r="U1628" i="1"/>
  <c r="U1636" i="1"/>
  <c r="U1676" i="1"/>
  <c r="U1703" i="1"/>
  <c r="U1711" i="1"/>
  <c r="U1718" i="1"/>
  <c r="U1726" i="1"/>
  <c r="U1734" i="1"/>
  <c r="U1743" i="1"/>
  <c r="U1751" i="1"/>
  <c r="U1759" i="1"/>
  <c r="U1807" i="1"/>
  <c r="U1814" i="1"/>
  <c r="U1823" i="1"/>
  <c r="U1870" i="1"/>
  <c r="U1887" i="1"/>
  <c r="U1896" i="1"/>
  <c r="U1905" i="1"/>
  <c r="U1922" i="1"/>
  <c r="U1929" i="1"/>
  <c r="U1946" i="1"/>
  <c r="U1956" i="1"/>
  <c r="U1962" i="1"/>
  <c r="U1971" i="1"/>
  <c r="U1986" i="1"/>
  <c r="U2011" i="1"/>
  <c r="U2018" i="1"/>
  <c r="U2053" i="1"/>
  <c r="U2077" i="1"/>
  <c r="U2083" i="1"/>
  <c r="U2092" i="1"/>
  <c r="U2100" i="1"/>
  <c r="U2108" i="1"/>
  <c r="U2117" i="1"/>
  <c r="U2126" i="1"/>
  <c r="U2133" i="1"/>
  <c r="U2141" i="1"/>
  <c r="U2152" i="1"/>
  <c r="U2157" i="1"/>
  <c r="U2165" i="1"/>
  <c r="U2205" i="1"/>
  <c r="U2264" i="1"/>
  <c r="U2270" i="1"/>
  <c r="U2279" i="1"/>
  <c r="U2287" i="1"/>
  <c r="U2295" i="1"/>
  <c r="U2303" i="1"/>
  <c r="U2311" i="1"/>
  <c r="U2319" i="1"/>
  <c r="U564" i="1"/>
  <c r="U631" i="1"/>
  <c r="U696" i="1"/>
  <c r="U759" i="1"/>
  <c r="U912" i="1"/>
  <c r="U1108" i="1"/>
  <c r="U1140" i="1"/>
  <c r="U1197" i="1"/>
  <c r="U1207" i="1"/>
  <c r="U1217" i="1"/>
  <c r="U1223" i="1"/>
  <c r="U1276" i="1"/>
  <c r="U1280" i="1"/>
  <c r="U1296" i="1"/>
  <c r="U1313" i="1"/>
  <c r="U1322" i="1"/>
  <c r="U1330" i="1"/>
  <c r="U1338" i="1"/>
  <c r="U1346" i="1"/>
  <c r="U1354" i="1"/>
  <c r="U1362" i="1"/>
  <c r="U1410" i="1"/>
  <c r="U1418" i="1"/>
  <c r="U1426" i="1"/>
  <c r="U1467" i="1"/>
  <c r="U1474" i="1"/>
  <c r="U1508" i="1"/>
  <c r="U1516" i="1"/>
  <c r="U1524" i="1"/>
  <c r="U1532" i="1"/>
  <c r="U1541" i="1"/>
  <c r="U1549" i="1"/>
  <c r="U1557" i="1"/>
  <c r="U1565" i="1"/>
  <c r="U1573" i="1"/>
  <c r="U1614" i="1"/>
  <c r="U1621" i="1"/>
  <c r="U1629" i="1"/>
  <c r="U1637" i="1"/>
  <c r="U1669" i="1"/>
  <c r="U1677" i="1"/>
  <c r="U1702" i="1"/>
  <c r="U1710" i="1"/>
  <c r="U1727" i="1"/>
  <c r="U1744" i="1"/>
  <c r="U1752" i="1"/>
  <c r="U1760" i="1"/>
  <c r="U1808" i="1"/>
  <c r="U1818" i="1"/>
  <c r="U1826" i="1"/>
  <c r="U1832" i="1"/>
  <c r="U1872" i="1"/>
  <c r="U1898" i="1"/>
  <c r="U1906" i="1"/>
  <c r="U1914" i="1"/>
  <c r="U1921" i="1"/>
  <c r="U1947" i="1"/>
  <c r="U1955" i="1"/>
  <c r="U1964" i="1"/>
  <c r="U1970" i="1"/>
  <c r="U2010" i="1"/>
  <c r="U2019" i="1"/>
  <c r="U2043" i="1"/>
  <c r="U2071" i="1"/>
  <c r="U2078" i="1"/>
  <c r="U2084" i="1"/>
  <c r="U2093" i="1"/>
  <c r="U2103" i="1"/>
  <c r="U2118" i="1"/>
  <c r="U2127" i="1"/>
  <c r="U2134" i="1"/>
  <c r="U2142" i="1"/>
  <c r="U2158" i="1"/>
  <c r="U2166" i="1"/>
  <c r="U2182" i="1"/>
  <c r="U2209" i="1"/>
  <c r="U2263" i="1"/>
  <c r="U2272" i="1"/>
  <c r="U2281" i="1"/>
  <c r="U2289" i="1"/>
  <c r="U2296" i="1"/>
  <c r="U2304" i="1"/>
  <c r="U2312" i="1"/>
  <c r="U2328" i="1"/>
  <c r="U2336" i="1"/>
  <c r="U2345" i="1"/>
  <c r="U509" i="1"/>
  <c r="U640" i="1"/>
  <c r="U709" i="1"/>
  <c r="U964" i="1"/>
  <c r="U1109" i="1"/>
  <c r="U1174" i="1"/>
  <c r="U1189" i="1"/>
  <c r="U1199" i="1"/>
  <c r="U1208" i="1"/>
  <c r="U1215" i="1"/>
  <c r="U1274" i="1"/>
  <c r="U1282" i="1"/>
  <c r="U1315" i="1"/>
  <c r="U1323" i="1"/>
  <c r="U1331" i="1"/>
  <c r="U1339" i="1"/>
  <c r="U1347" i="1"/>
  <c r="U1356" i="1"/>
  <c r="U1403" i="1"/>
  <c r="U1412" i="1"/>
  <c r="U1420" i="1"/>
  <c r="U1427" i="1"/>
  <c r="U1436" i="1"/>
  <c r="U1475" i="1"/>
  <c r="U1509" i="1"/>
  <c r="U1517" i="1"/>
  <c r="U1525" i="1"/>
  <c r="U1533" i="1"/>
  <c r="U1542" i="1"/>
  <c r="U1550" i="1"/>
  <c r="U1558" i="1"/>
  <c r="U1566" i="1"/>
  <c r="U1613" i="1"/>
  <c r="U1622" i="1"/>
  <c r="U1630" i="1"/>
  <c r="U1671" i="1"/>
  <c r="U1678" i="1"/>
  <c r="U1704" i="1"/>
  <c r="U1712" i="1"/>
  <c r="U1728" i="1"/>
  <c r="U1736" i="1"/>
  <c r="U1745" i="1"/>
  <c r="U1753" i="1"/>
  <c r="U1762" i="1"/>
  <c r="U1809" i="1"/>
  <c r="U1817" i="1"/>
  <c r="U1865" i="1"/>
  <c r="U1899" i="1"/>
  <c r="U1908" i="1"/>
  <c r="U1915" i="1"/>
  <c r="U1933" i="1"/>
  <c r="U1940" i="1"/>
  <c r="U1948" i="1"/>
  <c r="U1954" i="1"/>
  <c r="U1963" i="1"/>
  <c r="U1973" i="1"/>
  <c r="U2012" i="1"/>
  <c r="U2020" i="1"/>
  <c r="U2046" i="1"/>
  <c r="U2069" i="1"/>
  <c r="U2075" i="1"/>
  <c r="U2086" i="1"/>
  <c r="U2096" i="1"/>
  <c r="U2101" i="1"/>
  <c r="U2119" i="1"/>
  <c r="U2125" i="1"/>
  <c r="U2135" i="1"/>
  <c r="U2143" i="1"/>
  <c r="U2154" i="1"/>
  <c r="U2167" i="1"/>
  <c r="U2265" i="1"/>
  <c r="U2273" i="1"/>
  <c r="U2284" i="1"/>
  <c r="U2294" i="1"/>
  <c r="U2305" i="1"/>
  <c r="U2314" i="1"/>
  <c r="U2329" i="1"/>
  <c r="U2337" i="1"/>
  <c r="U2344" i="1"/>
  <c r="U2359" i="1"/>
  <c r="U454" i="1"/>
  <c r="U517" i="1"/>
  <c r="U647" i="1"/>
  <c r="U712" i="1"/>
  <c r="U971" i="1"/>
  <c r="U1118" i="1"/>
  <c r="U1149" i="1"/>
  <c r="U1190" i="1"/>
  <c r="U1200" i="1"/>
  <c r="U1210" i="1"/>
  <c r="U1270" i="1"/>
  <c r="U1272" i="1"/>
  <c r="U1283" i="1"/>
  <c r="U1316" i="1"/>
  <c r="U1324" i="1"/>
  <c r="U1332" i="1"/>
  <c r="U1340" i="1"/>
  <c r="U1348" i="1"/>
  <c r="U1355" i="1"/>
  <c r="U1404" i="1"/>
  <c r="U1411" i="1"/>
  <c r="U1419" i="1"/>
  <c r="U1428" i="1"/>
  <c r="U1435" i="1"/>
  <c r="U1485" i="1"/>
  <c r="U1511" i="1"/>
  <c r="U1518" i="1"/>
  <c r="U1526" i="1"/>
  <c r="U1543" i="1"/>
  <c r="U1551" i="1"/>
  <c r="U1559" i="1"/>
  <c r="U1567" i="1"/>
  <c r="U1615" i="1"/>
  <c r="U1623" i="1"/>
  <c r="U1670" i="1"/>
  <c r="U1705" i="1"/>
  <c r="U1713" i="1"/>
  <c r="U1721" i="1"/>
  <c r="U1729" i="1"/>
  <c r="U1738" i="1"/>
  <c r="U1746" i="1"/>
  <c r="U1754" i="1"/>
  <c r="U1761" i="1"/>
  <c r="U1778" i="1"/>
  <c r="U1811" i="1"/>
  <c r="U1816" i="1"/>
  <c r="U1834" i="1"/>
  <c r="U1866" i="1"/>
  <c r="U1900" i="1"/>
  <c r="U1907" i="1"/>
  <c r="U1916" i="1"/>
  <c r="U1924" i="1"/>
  <c r="U1932" i="1"/>
  <c r="U1939" i="1"/>
  <c r="U1949" i="1"/>
  <c r="U1958" i="1"/>
  <c r="U1965" i="1"/>
  <c r="U1972" i="1"/>
  <c r="U1981" i="1"/>
  <c r="U469" i="1"/>
  <c r="U685" i="1"/>
  <c r="U728" i="1"/>
  <c r="U924" i="1"/>
  <c r="U987" i="1"/>
  <c r="U1051" i="1"/>
  <c r="U1093" i="1"/>
  <c r="U1157" i="1"/>
  <c r="U1192" i="1"/>
  <c r="U1203" i="1"/>
  <c r="U1211" i="1"/>
  <c r="U1242" i="1"/>
  <c r="U1244" i="1"/>
  <c r="U1277" i="1"/>
  <c r="U1281" i="1"/>
  <c r="U1319" i="1"/>
  <c r="U1326" i="1"/>
  <c r="U1334" i="1"/>
  <c r="U1343" i="1"/>
  <c r="U1351" i="1"/>
  <c r="U1357" i="1"/>
  <c r="U1406" i="1"/>
  <c r="U1414" i="1"/>
  <c r="U1423" i="1"/>
  <c r="U1438" i="1"/>
  <c r="U1446" i="1"/>
  <c r="U1468" i="1"/>
  <c r="U1471" i="1"/>
  <c r="U1478" i="1"/>
  <c r="U1504" i="1"/>
  <c r="U1512" i="1"/>
  <c r="U1545" i="1"/>
  <c r="U1553" i="1"/>
  <c r="U1562" i="1"/>
  <c r="U1570" i="1"/>
  <c r="U1617" i="1"/>
  <c r="U1625" i="1"/>
  <c r="U1649" i="1"/>
  <c r="U1708" i="1"/>
  <c r="U1715" i="1"/>
  <c r="U1723" i="1"/>
  <c r="U1740" i="1"/>
  <c r="U1748" i="1"/>
  <c r="U1755" i="1"/>
  <c r="U1763" i="1"/>
  <c r="U1772" i="1"/>
  <c r="U1805" i="1"/>
  <c r="U1812" i="1"/>
  <c r="U1820" i="1"/>
  <c r="U1830" i="1"/>
  <c r="U1903" i="1"/>
  <c r="U1918" i="1"/>
  <c r="U1926" i="1"/>
  <c r="U1943" i="1"/>
  <c r="U1952" i="1"/>
  <c r="U1959" i="1"/>
  <c r="U1966" i="1"/>
  <c r="U1975" i="1"/>
  <c r="U2007" i="1"/>
  <c r="U2016" i="1"/>
  <c r="U2047" i="1"/>
  <c r="U2073" i="1"/>
  <c r="U2081" i="1"/>
  <c r="U2089" i="1"/>
  <c r="U2099" i="1"/>
  <c r="U2104" i="1"/>
  <c r="U2122" i="1"/>
  <c r="U2129" i="1"/>
  <c r="U2138" i="1"/>
  <c r="U2146" i="1"/>
  <c r="U2162" i="1"/>
  <c r="U2201" i="1"/>
  <c r="U2218" i="1"/>
  <c r="U2243" i="1"/>
  <c r="U2268" i="1"/>
  <c r="U2276" i="1"/>
  <c r="U2283" i="1"/>
  <c r="U2292" i="1"/>
  <c r="U2301" i="1"/>
  <c r="U2308" i="1"/>
  <c r="U2315" i="1"/>
  <c r="U2324" i="1"/>
  <c r="U2341" i="1"/>
  <c r="U2348" i="1"/>
  <c r="U2356" i="1"/>
  <c r="U919" i="1"/>
  <c r="U1202" i="1"/>
  <c r="U1271" i="1"/>
  <c r="U1333" i="1"/>
  <c r="U1722" i="1"/>
  <c r="U1917" i="1"/>
  <c r="U2087" i="1"/>
  <c r="U2121" i="1"/>
  <c r="U2217" i="1"/>
  <c r="U2282" i="1"/>
  <c r="U2316" i="1"/>
  <c r="U2339" i="1"/>
  <c r="U2360" i="1"/>
  <c r="U2372" i="1"/>
  <c r="U2383" i="1"/>
  <c r="U2399" i="1"/>
  <c r="U2457" i="1"/>
  <c r="U2465" i="1"/>
  <c r="U2483" i="1"/>
  <c r="U2489" i="1"/>
  <c r="U2501" i="1"/>
  <c r="U2506" i="1"/>
  <c r="U2514" i="1"/>
  <c r="U2521" i="1"/>
  <c r="U2529" i="1"/>
  <c r="U2536" i="1"/>
  <c r="U2544" i="1"/>
  <c r="U2561" i="1"/>
  <c r="U2569" i="1"/>
  <c r="U2585" i="1"/>
  <c r="U2574" i="1"/>
  <c r="U2587" i="1"/>
  <c r="U450" i="1"/>
  <c r="U275" i="1"/>
  <c r="U288" i="1"/>
  <c r="U296" i="1"/>
  <c r="U301" i="1"/>
  <c r="U321" i="1"/>
  <c r="U461" i="1"/>
  <c r="U978" i="1"/>
  <c r="U1209" i="1"/>
  <c r="U1278" i="1"/>
  <c r="U1341" i="1"/>
  <c r="U1405" i="1"/>
  <c r="U1469" i="1"/>
  <c r="U1535" i="1"/>
  <c r="U1730" i="1"/>
  <c r="U1859" i="1"/>
  <c r="U1925" i="1"/>
  <c r="U2094" i="1"/>
  <c r="U2128" i="1"/>
  <c r="U2224" i="1"/>
  <c r="U2290" i="1"/>
  <c r="U2362" i="1"/>
  <c r="U2375" i="1"/>
  <c r="U2384" i="1"/>
  <c r="U2458" i="1"/>
  <c r="U2466" i="1"/>
  <c r="U2484" i="1"/>
  <c r="U2490" i="1"/>
  <c r="U2502" i="1"/>
  <c r="U2505" i="1"/>
  <c r="U2513" i="1"/>
  <c r="U2522" i="1"/>
  <c r="U2530" i="1"/>
  <c r="U2538" i="1"/>
  <c r="U2546" i="1"/>
  <c r="U2554" i="1"/>
  <c r="U2581" i="1"/>
  <c r="U2588" i="1"/>
  <c r="U449" i="1"/>
  <c r="U274" i="1"/>
  <c r="U285" i="1"/>
  <c r="U297" i="1"/>
  <c r="U305" i="1"/>
  <c r="U523" i="1"/>
  <c r="U1043" i="1"/>
  <c r="U1284" i="1"/>
  <c r="U1349" i="1"/>
  <c r="U1413" i="1"/>
  <c r="U1544" i="1"/>
  <c r="U1672" i="1"/>
  <c r="U1739" i="1"/>
  <c r="U1867" i="1"/>
  <c r="U1931" i="1"/>
  <c r="U2095" i="1"/>
  <c r="U2130" i="1"/>
  <c r="U2225" i="1"/>
  <c r="U2291" i="1"/>
  <c r="U2323" i="1"/>
  <c r="U2346" i="1"/>
  <c r="U2363" i="1"/>
  <c r="U2376" i="1"/>
  <c r="U2385" i="1"/>
  <c r="U2434" i="1"/>
  <c r="U2468" i="1"/>
  <c r="U2475" i="1"/>
  <c r="U2481" i="1"/>
  <c r="U2493" i="1"/>
  <c r="U2500" i="1"/>
  <c r="U2507" i="1"/>
  <c r="U2515" i="1"/>
  <c r="U2523" i="1"/>
  <c r="U2531" i="1"/>
  <c r="U2548" i="1"/>
  <c r="U2583" i="1"/>
  <c r="U2589" i="1"/>
  <c r="U451" i="1"/>
  <c r="U276" i="1"/>
  <c r="U283" i="1"/>
  <c r="U298" i="1"/>
  <c r="U304" i="1"/>
  <c r="U1358" i="1"/>
  <c r="U1421" i="1"/>
  <c r="U1554" i="1"/>
  <c r="U1616" i="1"/>
  <c r="U1747" i="1"/>
  <c r="U1810" i="1"/>
  <c r="U1877" i="1"/>
  <c r="U1942" i="1"/>
  <c r="U2070" i="1"/>
  <c r="U2102" i="1"/>
  <c r="U2136" i="1"/>
  <c r="U2266" i="1"/>
  <c r="U2300" i="1"/>
  <c r="U2327" i="1"/>
  <c r="U2347" i="1"/>
  <c r="U2364" i="1"/>
  <c r="U2419" i="1"/>
  <c r="U2467" i="1"/>
  <c r="U2476" i="1"/>
  <c r="U2482" i="1"/>
  <c r="U2492" i="1"/>
  <c r="U2499" i="1"/>
  <c r="U2509" i="1"/>
  <c r="U2524" i="1"/>
  <c r="U2532" i="1"/>
  <c r="U2547" i="1"/>
  <c r="U2580" i="1"/>
  <c r="U2578" i="1"/>
  <c r="U2590" i="1"/>
  <c r="U452" i="1"/>
  <c r="U290" i="1"/>
  <c r="U299" i="1"/>
  <c r="U303" i="1"/>
  <c r="U655" i="1"/>
  <c r="U1113" i="1"/>
  <c r="U1235" i="1"/>
  <c r="U1560" i="1"/>
  <c r="U1624" i="1"/>
  <c r="U1756" i="1"/>
  <c r="U1950" i="1"/>
  <c r="U2006" i="1"/>
  <c r="U2072" i="1"/>
  <c r="U2105" i="1"/>
  <c r="U2137" i="1"/>
  <c r="U2202" i="1"/>
  <c r="U2267" i="1"/>
  <c r="U2298" i="1"/>
  <c r="U2330" i="1"/>
  <c r="U2351" i="1"/>
  <c r="U2469" i="1"/>
  <c r="U2477" i="1"/>
  <c r="U2491" i="1"/>
  <c r="U2497" i="1"/>
  <c r="U2508" i="1"/>
  <c r="U2525" i="1"/>
  <c r="U2534" i="1"/>
  <c r="U2591" i="1"/>
  <c r="U271" i="1"/>
  <c r="U282" i="1"/>
  <c r="U291" i="1"/>
  <c r="U300" i="1"/>
  <c r="U310" i="1"/>
  <c r="U1150" i="1"/>
  <c r="U1503" i="1"/>
  <c r="U1568" i="1"/>
  <c r="U1764" i="1"/>
  <c r="U1827" i="1"/>
  <c r="U1957" i="1"/>
  <c r="U2013" i="1"/>
  <c r="U2082" i="1"/>
  <c r="U2111" i="1"/>
  <c r="U2145" i="1"/>
  <c r="U2176" i="1"/>
  <c r="U2241" i="1"/>
  <c r="U2275" i="1"/>
  <c r="U2307" i="1"/>
  <c r="U2470" i="1"/>
  <c r="U2478" i="1"/>
  <c r="U2494" i="1"/>
  <c r="U2498" i="1"/>
  <c r="U2511" i="1"/>
  <c r="U2533" i="1"/>
  <c r="U2550" i="1"/>
  <c r="U2566" i="1"/>
  <c r="U2584" i="1"/>
  <c r="U2592" i="1"/>
  <c r="U284" i="1"/>
  <c r="U293" i="1"/>
  <c r="U292" i="1"/>
  <c r="U308" i="1"/>
  <c r="U784" i="1"/>
  <c r="U1317" i="1"/>
  <c r="U1510" i="1"/>
  <c r="U1706" i="1"/>
  <c r="U1771" i="1"/>
  <c r="U1901" i="1"/>
  <c r="U1967" i="1"/>
  <c r="U2014" i="1"/>
  <c r="U2045" i="1"/>
  <c r="U2080" i="1"/>
  <c r="U2112" i="1"/>
  <c r="U2144" i="1"/>
  <c r="U2274" i="1"/>
  <c r="U2306" i="1"/>
  <c r="U2389" i="1"/>
  <c r="U2433" i="1"/>
  <c r="U2480" i="1"/>
  <c r="U2495" i="1"/>
  <c r="U2504" i="1"/>
  <c r="U2512" i="1"/>
  <c r="U2535" i="1"/>
  <c r="U2545" i="1"/>
  <c r="U2579" i="1"/>
  <c r="U2593" i="1"/>
  <c r="U273" i="1"/>
  <c r="U287" i="1"/>
  <c r="U2313" i="1"/>
  <c r="U2479" i="1"/>
  <c r="U2543" i="1"/>
  <c r="U2586" i="1"/>
  <c r="U370" i="1"/>
  <c r="U393" i="1"/>
  <c r="U344" i="1"/>
  <c r="U431" i="1"/>
  <c r="U435" i="1"/>
  <c r="U444" i="1"/>
  <c r="U336" i="1"/>
  <c r="U351" i="1"/>
  <c r="U1216" i="1"/>
  <c r="U430" i="1"/>
  <c r="U350" i="1"/>
  <c r="U2088" i="1"/>
  <c r="U2338" i="1"/>
  <c r="U2488" i="1"/>
  <c r="U307" i="1"/>
  <c r="U354" i="1"/>
  <c r="U432" i="1"/>
  <c r="U437" i="1"/>
  <c r="U445" i="1"/>
  <c r="U337" i="1"/>
  <c r="U349" i="1"/>
  <c r="U419" i="1"/>
  <c r="U199" i="1"/>
  <c r="U379" i="1"/>
  <c r="U1191" i="1"/>
  <c r="U1714" i="1"/>
  <c r="U2120" i="1"/>
  <c r="U2361" i="1"/>
  <c r="U2496" i="1"/>
  <c r="U2560" i="1"/>
  <c r="U2594" i="1"/>
  <c r="U320" i="1"/>
  <c r="U334" i="1"/>
  <c r="U365" i="1"/>
  <c r="U433" i="1"/>
  <c r="U438" i="1"/>
  <c r="U446" i="1"/>
  <c r="U335" i="1"/>
  <c r="U384" i="1"/>
  <c r="U424" i="1"/>
  <c r="U381" i="1"/>
  <c r="U436" i="1"/>
  <c r="U2371" i="1"/>
  <c r="U2503" i="1"/>
  <c r="U277" i="1"/>
  <c r="U309" i="1"/>
  <c r="U364" i="1"/>
  <c r="U377" i="1"/>
  <c r="U427" i="1"/>
  <c r="U272" i="1"/>
  <c r="U439" i="1"/>
  <c r="U447" i="1"/>
  <c r="U339" i="1"/>
  <c r="U342" i="1"/>
  <c r="U2537" i="1"/>
  <c r="U324" i="1"/>
  <c r="U1325" i="1"/>
  <c r="U1843" i="1"/>
  <c r="U2382" i="1"/>
  <c r="U2510" i="1"/>
  <c r="U2582" i="1"/>
  <c r="U289" i="1"/>
  <c r="U322" i="1"/>
  <c r="U366" i="1"/>
  <c r="U378" i="1"/>
  <c r="U361" i="1"/>
  <c r="U280" i="1"/>
  <c r="U441" i="1"/>
  <c r="U448" i="1"/>
  <c r="U1909" i="1"/>
  <c r="U2216" i="1"/>
  <c r="U2390" i="1"/>
  <c r="U2520" i="1"/>
  <c r="U2573" i="1"/>
  <c r="U294" i="1"/>
  <c r="U368" i="1"/>
  <c r="U352" i="1"/>
  <c r="U362" i="1"/>
  <c r="U440" i="1"/>
  <c r="U204" i="1"/>
  <c r="U278" i="1"/>
  <c r="U341" i="1"/>
  <c r="U306" i="1"/>
  <c r="U367" i="1"/>
  <c r="U302" i="1"/>
  <c r="U1974" i="1"/>
  <c r="U2464" i="1"/>
  <c r="U295" i="1"/>
  <c r="U363" i="1"/>
  <c r="U353" i="1"/>
  <c r="U369" i="1"/>
  <c r="U434" i="1"/>
  <c r="U442" i="1"/>
  <c r="U286" i="1"/>
  <c r="U340" i="1"/>
  <c r="U311" i="1"/>
  <c r="U1519" i="1"/>
  <c r="U2280" i="1"/>
  <c r="U443" i="1"/>
  <c r="C10" i="7"/>
  <c r="L144" i="2"/>
  <c r="J2586" i="1"/>
  <c r="I2586" i="1"/>
  <c r="H2586" i="1"/>
  <c r="BE6" i="11"/>
  <c r="BH6" i="11"/>
  <c r="AQ6" i="11"/>
  <c r="AP6" i="11"/>
  <c r="AY6" i="11"/>
  <c r="AS6" i="11"/>
  <c r="BA6" i="11"/>
  <c r="AU6" i="11"/>
  <c r="BC6" i="11"/>
  <c r="H15" i="12"/>
  <c r="H21" i="12"/>
  <c r="H22" i="12"/>
  <c r="H23" i="12"/>
  <c r="H24" i="12"/>
  <c r="H25" i="12"/>
  <c r="F16" i="12"/>
  <c r="F21" i="12"/>
  <c r="F23" i="12"/>
  <c r="F24" i="12"/>
  <c r="F22" i="12"/>
  <c r="F25" i="12"/>
  <c r="K24" i="12"/>
  <c r="K25" i="12"/>
  <c r="K23" i="12"/>
  <c r="K21" i="12"/>
  <c r="K22" i="12"/>
  <c r="G14" i="12"/>
  <c r="G21" i="12"/>
  <c r="G22" i="12"/>
  <c r="G23" i="12"/>
  <c r="G24" i="12"/>
  <c r="G25" i="12"/>
  <c r="L20" i="12"/>
  <c r="L23" i="12"/>
  <c r="L24" i="12"/>
  <c r="L25" i="12"/>
  <c r="L21" i="12"/>
  <c r="L22" i="12"/>
  <c r="J19" i="12"/>
  <c r="J25" i="12"/>
  <c r="J23" i="12"/>
  <c r="J24" i="12"/>
  <c r="J21" i="12"/>
  <c r="J22" i="12"/>
  <c r="I13" i="12"/>
  <c r="I21" i="12"/>
  <c r="I24" i="12"/>
  <c r="I22" i="12"/>
  <c r="I23" i="12"/>
  <c r="I25" i="12"/>
  <c r="W6" i="12"/>
  <c r="D23" i="12"/>
  <c r="D25" i="12"/>
  <c r="D24" i="12"/>
  <c r="D22" i="12"/>
  <c r="D21" i="12"/>
  <c r="E14" i="12"/>
  <c r="E22" i="12"/>
  <c r="E21" i="12"/>
  <c r="E23" i="12"/>
  <c r="E24" i="12"/>
  <c r="E25" i="12"/>
  <c r="G17" i="12"/>
  <c r="C18" i="7"/>
  <c r="AJ8" i="11"/>
  <c r="F8" i="11"/>
  <c r="AI8" i="11"/>
  <c r="AG8" i="11"/>
  <c r="AC8" i="11"/>
  <c r="Y8" i="11"/>
  <c r="AF8" i="11"/>
  <c r="AB8" i="11"/>
  <c r="AE8" i="11"/>
  <c r="AA8" i="11"/>
  <c r="AH8" i="11"/>
  <c r="AD8" i="11"/>
  <c r="Z8" i="11"/>
  <c r="F12" i="12"/>
  <c r="Y6" i="12"/>
  <c r="D13" i="12"/>
  <c r="E20" i="12"/>
  <c r="D15" i="12"/>
  <c r="F13" i="12"/>
  <c r="I20" i="12"/>
  <c r="E17" i="12"/>
  <c r="E18" i="12"/>
  <c r="I19" i="12"/>
  <c r="E12" i="12"/>
  <c r="D16" i="12"/>
  <c r="C5" i="7"/>
  <c r="C2" i="1" s="1"/>
  <c r="L14" i="12"/>
  <c r="C52" i="7"/>
  <c r="V8" i="11"/>
  <c r="H13" i="12"/>
  <c r="AW6" i="11"/>
  <c r="H8" i="11"/>
  <c r="E15" i="12"/>
  <c r="L17" i="12"/>
  <c r="BF6" i="11"/>
  <c r="L13" i="12"/>
  <c r="L16" i="12"/>
  <c r="H20" i="12"/>
  <c r="G13" i="12"/>
  <c r="L8" i="12"/>
  <c r="L18" i="12"/>
  <c r="G8" i="11"/>
  <c r="I16" i="12"/>
  <c r="F17" i="12"/>
  <c r="D12" i="12"/>
  <c r="G18" i="12"/>
  <c r="L19" i="12"/>
  <c r="V10" i="11"/>
  <c r="A18" i="7"/>
  <c r="F13" i="7"/>
  <c r="K8" i="11"/>
  <c r="G8" i="12"/>
  <c r="C12" i="7"/>
  <c r="D33" i="7" s="1"/>
  <c r="T8" i="11"/>
  <c r="H19" i="12"/>
  <c r="I12" i="12"/>
  <c r="I14" i="12"/>
  <c r="D19" i="12"/>
  <c r="AR6" i="11"/>
  <c r="AZ6" i="11"/>
  <c r="AE6" i="12"/>
  <c r="L15" i="12"/>
  <c r="L12" i="12"/>
  <c r="AX6" i="11"/>
  <c r="AO6" i="11"/>
  <c r="AV6" i="11"/>
  <c r="BD6" i="11"/>
  <c r="A8" i="12"/>
  <c r="A8" i="11"/>
  <c r="J14" i="12"/>
  <c r="J8" i="12"/>
  <c r="K20" i="12"/>
  <c r="K12" i="12"/>
  <c r="K13" i="12"/>
  <c r="K18" i="12"/>
  <c r="K19" i="12"/>
  <c r="AD6" i="12"/>
  <c r="K16" i="12"/>
  <c r="K17" i="12"/>
  <c r="K8" i="12"/>
  <c r="K14" i="12"/>
  <c r="K15" i="12"/>
  <c r="C11" i="7"/>
  <c r="C13" i="7" s="1"/>
  <c r="F33" i="7" s="1"/>
  <c r="H14" i="12"/>
  <c r="AT6" i="11"/>
  <c r="BB6" i="11"/>
  <c r="BG6" i="11"/>
  <c r="J18" i="12"/>
  <c r="J15" i="12"/>
  <c r="AC6" i="12"/>
  <c r="H18" i="7"/>
  <c r="N8" i="11"/>
  <c r="I8" i="11"/>
  <c r="J8" i="11"/>
  <c r="M8" i="11"/>
  <c r="X8" i="11"/>
  <c r="G16" i="12"/>
  <c r="G15" i="12"/>
  <c r="G12" i="12"/>
  <c r="G20" i="12"/>
  <c r="Z6" i="12"/>
  <c r="G19" i="12"/>
  <c r="D8" i="12"/>
  <c r="D17" i="12"/>
  <c r="D14" i="12"/>
  <c r="D20" i="12"/>
  <c r="D18" i="12"/>
  <c r="C35" i="7"/>
  <c r="F15" i="12"/>
  <c r="F14" i="12"/>
  <c r="F18" i="12"/>
  <c r="F19" i="12"/>
  <c r="F8" i="12"/>
  <c r="F20" i="12"/>
  <c r="E8" i="11"/>
  <c r="D8" i="11"/>
  <c r="O8" i="11"/>
  <c r="P8" i="11"/>
  <c r="R8" i="11"/>
  <c r="S8" i="11"/>
  <c r="L8" i="11"/>
  <c r="Q8" i="11"/>
  <c r="U8" i="11"/>
  <c r="W8" i="11"/>
  <c r="I18" i="12"/>
  <c r="I15" i="12"/>
  <c r="AB6" i="12"/>
  <c r="I17" i="12"/>
  <c r="I8" i="12"/>
  <c r="H16" i="12"/>
  <c r="AA6" i="12"/>
  <c r="H8" i="12"/>
  <c r="H12" i="12"/>
  <c r="H18" i="12"/>
  <c r="H17" i="12"/>
  <c r="X6" i="12"/>
  <c r="E8" i="12"/>
  <c r="E19" i="12"/>
  <c r="E16" i="12"/>
  <c r="E13" i="12"/>
  <c r="J16" i="12"/>
  <c r="J20" i="12"/>
  <c r="J13" i="12"/>
  <c r="J17" i="12"/>
  <c r="J12" i="12"/>
  <c r="I19" i="6"/>
  <c r="I34" i="6"/>
  <c r="I30" i="6"/>
  <c r="I36" i="6"/>
  <c r="I33" i="6"/>
  <c r="I24" i="6"/>
  <c r="I7" i="6"/>
  <c r="I27" i="6"/>
  <c r="I37" i="6"/>
  <c r="I15" i="6"/>
  <c r="I26" i="6"/>
  <c r="I14" i="6"/>
  <c r="I38" i="6"/>
  <c r="I29" i="6"/>
  <c r="I13" i="6"/>
  <c r="I28" i="6"/>
  <c r="I12" i="6"/>
  <c r="I42" i="6"/>
  <c r="I41" i="6"/>
  <c r="I25" i="6"/>
  <c r="I9" i="6"/>
  <c r="I10" i="6"/>
  <c r="I32" i="6"/>
  <c r="I16" i="6"/>
  <c r="I35" i="6"/>
  <c r="I39" i="6"/>
  <c r="I23" i="6"/>
  <c r="I31" i="6"/>
  <c r="I8" i="6"/>
  <c r="I40" i="6"/>
  <c r="I17" i="6"/>
  <c r="I18" i="6"/>
  <c r="I20" i="6"/>
  <c r="I21" i="6"/>
  <c r="I11" i="6"/>
  <c r="I22" i="6"/>
  <c r="C36" i="7"/>
  <c r="I10" i="11"/>
  <c r="G10" i="11"/>
  <c r="Q10" i="11"/>
  <c r="O6" i="1" l="1"/>
  <c r="D22" i="7"/>
  <c r="D21" i="7"/>
  <c r="D25" i="7"/>
  <c r="D23" i="7"/>
  <c r="D19" i="7"/>
  <c r="D24" i="7"/>
  <c r="D35" i="7"/>
  <c r="D18" i="7"/>
  <c r="D20" i="7"/>
  <c r="D36" i="7"/>
  <c r="AL22" i="11"/>
  <c r="AO22" i="11" s="1"/>
  <c r="AL23" i="11"/>
  <c r="BD23" i="11" s="1"/>
  <c r="AL21" i="11"/>
  <c r="AT21" i="11" s="1"/>
  <c r="AL24" i="11"/>
  <c r="BC24" i="11" s="1"/>
  <c r="N39" i="2"/>
  <c r="D31" i="7"/>
  <c r="D32" i="7"/>
  <c r="F32" i="7"/>
  <c r="F31" i="7"/>
  <c r="D30" i="7"/>
  <c r="D29" i="7"/>
  <c r="F29" i="7"/>
  <c r="F30" i="7"/>
  <c r="U21" i="12"/>
  <c r="Y21" i="12" s="1"/>
  <c r="AI21" i="12" s="1"/>
  <c r="U22" i="12"/>
  <c r="AD22" i="12" s="1"/>
  <c r="U24" i="12"/>
  <c r="AA24" i="12" s="1"/>
  <c r="AK24" i="12" s="1"/>
  <c r="U25" i="12"/>
  <c r="AE25" i="12" s="1"/>
  <c r="U23" i="12"/>
  <c r="AB23" i="12" s="1"/>
  <c r="AL23" i="12" s="1"/>
  <c r="AL8" i="11"/>
  <c r="D26" i="7"/>
  <c r="D28" i="7"/>
  <c r="D27" i="7"/>
  <c r="F19" i="7"/>
  <c r="F28" i="7"/>
  <c r="F27" i="7"/>
  <c r="F24" i="7"/>
  <c r="L10" i="12"/>
  <c r="F21" i="7"/>
  <c r="F22" i="7"/>
  <c r="F23" i="7"/>
  <c r="F20" i="7"/>
  <c r="F26" i="7"/>
  <c r="F25" i="7"/>
  <c r="F35" i="7"/>
  <c r="K10" i="12"/>
  <c r="U10" i="11"/>
  <c r="X10" i="11"/>
  <c r="F10" i="11"/>
  <c r="W10" i="11"/>
  <c r="O10" i="11"/>
  <c r="N10" i="11"/>
  <c r="F18" i="7"/>
  <c r="G33" i="7" s="1"/>
  <c r="U12" i="12"/>
  <c r="X12" i="12" s="1"/>
  <c r="AH12" i="12" s="1"/>
  <c r="U8" i="12"/>
  <c r="E10" i="12"/>
  <c r="U15" i="12"/>
  <c r="Z15" i="12" s="1"/>
  <c r="AJ15" i="12" s="1"/>
  <c r="U16" i="12"/>
  <c r="AA16" i="12" s="1"/>
  <c r="AK16" i="12" s="1"/>
  <c r="H10" i="12"/>
  <c r="I10" i="12"/>
  <c r="J10" i="11"/>
  <c r="U19" i="12"/>
  <c r="X19" i="12" s="1"/>
  <c r="AH19" i="12" s="1"/>
  <c r="F10" i="12"/>
  <c r="D10" i="12"/>
  <c r="U14" i="12"/>
  <c r="AD14" i="12" s="1"/>
  <c r="H10" i="11"/>
  <c r="U20" i="12"/>
  <c r="AC20" i="12" s="1"/>
  <c r="E10" i="11"/>
  <c r="P10" i="11"/>
  <c r="M10" i="11"/>
  <c r="U18" i="12"/>
  <c r="AC18" i="12" s="1"/>
  <c r="L10" i="11"/>
  <c r="K10" i="11"/>
  <c r="U13" i="12"/>
  <c r="Y13" i="12" s="1"/>
  <c r="AI13" i="12" s="1"/>
  <c r="R10" i="11"/>
  <c r="S10" i="11"/>
  <c r="T10" i="11"/>
  <c r="J10" i="12"/>
  <c r="U17" i="12"/>
  <c r="AD17" i="12" s="1"/>
  <c r="G10" i="12"/>
  <c r="I1" i="6"/>
  <c r="F36" i="7"/>
  <c r="H7" i="6"/>
  <c r="E21" i="7" l="1"/>
  <c r="E28" i="7"/>
  <c r="E31" i="7"/>
  <c r="E30" i="7"/>
  <c r="E24" i="7"/>
  <c r="E18" i="7"/>
  <c r="E23" i="7"/>
  <c r="E26" i="7"/>
  <c r="E34" i="7"/>
  <c r="E19" i="7"/>
  <c r="E33" i="7"/>
  <c r="E25" i="7"/>
  <c r="E22" i="7"/>
  <c r="E27" i="7"/>
  <c r="E29" i="7"/>
  <c r="E32" i="7"/>
  <c r="E36" i="7"/>
  <c r="E35" i="7"/>
  <c r="D37" i="7"/>
  <c r="E20" i="7"/>
  <c r="U617" i="1"/>
  <c r="U888" i="1"/>
  <c r="U1087" i="1"/>
  <c r="U1694" i="1"/>
  <c r="U1698" i="1"/>
  <c r="U1496" i="1"/>
  <c r="U1737" i="1"/>
  <c r="U2065" i="1"/>
  <c r="U857" i="1"/>
  <c r="U1305" i="1"/>
  <c r="U1889" i="1"/>
  <c r="U1309" i="1"/>
  <c r="U625" i="1"/>
  <c r="U1146" i="1"/>
  <c r="U1500" i="1"/>
  <c r="U1893" i="1"/>
  <c r="U2115" i="1"/>
  <c r="U2258" i="1"/>
  <c r="U1540" i="1"/>
  <c r="U2450" i="1"/>
  <c r="U2062" i="1"/>
  <c r="U415" i="1"/>
  <c r="U661" i="1"/>
  <c r="U372" i="1"/>
  <c r="U2237" i="1"/>
  <c r="U859" i="1"/>
  <c r="U1082" i="1"/>
  <c r="U1941" i="1"/>
  <c r="U2405" i="1"/>
  <c r="BE22" i="11"/>
  <c r="BB22" i="11"/>
  <c r="AT22" i="11"/>
  <c r="AU23" i="11"/>
  <c r="BH23" i="11"/>
  <c r="AT23" i="11"/>
  <c r="AQ23" i="11"/>
  <c r="BG23" i="11"/>
  <c r="BG24" i="11"/>
  <c r="BA23" i="11"/>
  <c r="BD21" i="11"/>
  <c r="BF23" i="11"/>
  <c r="BB23" i="11"/>
  <c r="AO24" i="11"/>
  <c r="AZ23" i="11"/>
  <c r="AW23" i="11"/>
  <c r="AW21" i="11"/>
  <c r="AS24" i="11"/>
  <c r="AP23" i="11"/>
  <c r="AV21" i="11"/>
  <c r="AQ21" i="11"/>
  <c r="AO23" i="11"/>
  <c r="AR21" i="11"/>
  <c r="AO21" i="11"/>
  <c r="AU21" i="11"/>
  <c r="AS23" i="11"/>
  <c r="BE24" i="11"/>
  <c r="BT24" i="11"/>
  <c r="BS24" i="11"/>
  <c r="AN24" i="11"/>
  <c r="BR24" i="11"/>
  <c r="BL24" i="11"/>
  <c r="BO24" i="11"/>
  <c r="BK24" i="11"/>
  <c r="BM24" i="11"/>
  <c r="BJ24" i="11"/>
  <c r="BI24" i="11"/>
  <c r="BN24" i="11"/>
  <c r="BQ24" i="11"/>
  <c r="BP24" i="11"/>
  <c r="BO22" i="11"/>
  <c r="BT22" i="11"/>
  <c r="BS22" i="11"/>
  <c r="BR22" i="11"/>
  <c r="AN22" i="11"/>
  <c r="BJ22" i="11"/>
  <c r="BM22" i="11"/>
  <c r="BQ22" i="11"/>
  <c r="BP22" i="11"/>
  <c r="BI22" i="11"/>
  <c r="BL22" i="11"/>
  <c r="BK22" i="11"/>
  <c r="BN22" i="11"/>
  <c r="AZ22" i="11"/>
  <c r="AV22" i="11"/>
  <c r="BA24" i="11"/>
  <c r="AP24" i="11"/>
  <c r="AW22" i="11"/>
  <c r="BF22" i="11"/>
  <c r="AT24" i="11"/>
  <c r="AY24" i="11"/>
  <c r="BA22" i="11"/>
  <c r="BQ21" i="11"/>
  <c r="BT21" i="11"/>
  <c r="AN21" i="11"/>
  <c r="BS21" i="11"/>
  <c r="BR21" i="11"/>
  <c r="BI21" i="11"/>
  <c r="BP21" i="11"/>
  <c r="BO21" i="11"/>
  <c r="BK21" i="11"/>
  <c r="BN21" i="11"/>
  <c r="BM21" i="11"/>
  <c r="BJ21" i="11"/>
  <c r="BL21" i="11"/>
  <c r="BG21" i="11"/>
  <c r="BB21" i="11"/>
  <c r="AR23" i="11"/>
  <c r="BH24" i="11"/>
  <c r="BD22" i="11"/>
  <c r="BC22" i="11"/>
  <c r="BC23" i="11"/>
  <c r="AZ24" i="11"/>
  <c r="AS22" i="11"/>
  <c r="BH22" i="11"/>
  <c r="BD24" i="11"/>
  <c r="BE23" i="11"/>
  <c r="AU22" i="11"/>
  <c r="AR22" i="11"/>
  <c r="AQ24" i="11"/>
  <c r="BF24" i="11"/>
  <c r="BA21" i="11"/>
  <c r="AY21" i="11"/>
  <c r="AX23" i="11"/>
  <c r="BH21" i="11"/>
  <c r="AU24" i="11"/>
  <c r="AQ22" i="11"/>
  <c r="AV24" i="11"/>
  <c r="AZ21" i="11"/>
  <c r="AP22" i="11"/>
  <c r="BG22" i="11"/>
  <c r="BB24" i="11"/>
  <c r="AR24" i="11"/>
  <c r="AP21" i="11"/>
  <c r="AX24" i="11"/>
  <c r="BE21" i="11"/>
  <c r="BC21" i="11"/>
  <c r="AX22" i="11"/>
  <c r="BJ23" i="11"/>
  <c r="BT23" i="11"/>
  <c r="AN23" i="11"/>
  <c r="BR23" i="11"/>
  <c r="BS23" i="11"/>
  <c r="BN23" i="11"/>
  <c r="BL23" i="11"/>
  <c r="BP23" i="11"/>
  <c r="BI23" i="11"/>
  <c r="BK23" i="11"/>
  <c r="BQ23" i="11"/>
  <c r="BM23" i="11"/>
  <c r="BO23" i="11"/>
  <c r="AW24" i="11"/>
  <c r="BF21" i="11"/>
  <c r="AS21" i="11"/>
  <c r="AY23" i="11"/>
  <c r="AY22" i="11"/>
  <c r="AX21" i="11"/>
  <c r="AV23" i="11"/>
  <c r="G31" i="7"/>
  <c r="G32" i="7"/>
  <c r="G30" i="7"/>
  <c r="X22" i="12"/>
  <c r="AH22" i="12" s="1"/>
  <c r="G29" i="7"/>
  <c r="AA21" i="12"/>
  <c r="AK21" i="12" s="1"/>
  <c r="AC21" i="12"/>
  <c r="Z21" i="12"/>
  <c r="AJ21" i="12" s="1"/>
  <c r="W23" i="12"/>
  <c r="AG23" i="12" s="1"/>
  <c r="Y23" i="12"/>
  <c r="AI23" i="12" s="1"/>
  <c r="Y24" i="12"/>
  <c r="AI24" i="12" s="1"/>
  <c r="AE21" i="12"/>
  <c r="AE24" i="12"/>
  <c r="X24" i="12"/>
  <c r="AH24" i="12" s="1"/>
  <c r="X21" i="12"/>
  <c r="AH21" i="12" s="1"/>
  <c r="AD24" i="12"/>
  <c r="W24" i="12"/>
  <c r="AG24" i="12" s="1"/>
  <c r="X23" i="12"/>
  <c r="AH23" i="12" s="1"/>
  <c r="AC22" i="12"/>
  <c r="W25" i="12"/>
  <c r="AG25" i="12" s="1"/>
  <c r="AD23" i="12"/>
  <c r="X25" i="12"/>
  <c r="AH25" i="12" s="1"/>
  <c r="Z25" i="12"/>
  <c r="AJ25" i="12" s="1"/>
  <c r="AA25" i="12"/>
  <c r="AK25" i="12" s="1"/>
  <c r="AC25" i="12"/>
  <c r="AD25" i="12"/>
  <c r="AB22" i="12"/>
  <c r="AL22" i="12" s="1"/>
  <c r="AE23" i="12"/>
  <c r="AA23" i="12"/>
  <c r="AK23" i="12" s="1"/>
  <c r="Z23" i="12"/>
  <c r="AJ23" i="12" s="1"/>
  <c r="Z24" i="12"/>
  <c r="AJ24" i="12" s="1"/>
  <c r="W21" i="12"/>
  <c r="AG21" i="12" s="1"/>
  <c r="AC24" i="12"/>
  <c r="AA22" i="12"/>
  <c r="AK22" i="12" s="1"/>
  <c r="Y25" i="12"/>
  <c r="AI25" i="12" s="1"/>
  <c r="AE22" i="12"/>
  <c r="AB24" i="12"/>
  <c r="AL24" i="12" s="1"/>
  <c r="AB25" i="12"/>
  <c r="AL25" i="12" s="1"/>
  <c r="Y22" i="12"/>
  <c r="AI22" i="12" s="1"/>
  <c r="Z22" i="12"/>
  <c r="AJ22" i="12" s="1"/>
  <c r="AB21" i="12"/>
  <c r="AL21" i="12" s="1"/>
  <c r="W22" i="12"/>
  <c r="AG22" i="12" s="1"/>
  <c r="AD21" i="12"/>
  <c r="AC23" i="12"/>
  <c r="G27" i="7"/>
  <c r="G28" i="7"/>
  <c r="G23" i="7"/>
  <c r="H21" i="7"/>
  <c r="AC14" i="12"/>
  <c r="G26" i="7"/>
  <c r="G21" i="7"/>
  <c r="G22" i="7"/>
  <c r="AE13" i="12"/>
  <c r="G36" i="7"/>
  <c r="AA13" i="12"/>
  <c r="AK13" i="12" s="1"/>
  <c r="G25" i="7"/>
  <c r="G35" i="7"/>
  <c r="AC13" i="12"/>
  <c r="AD12" i="12"/>
  <c r="AA12" i="12"/>
  <c r="AK12" i="12" s="1"/>
  <c r="AC12" i="12"/>
  <c r="AB12" i="12"/>
  <c r="AL12" i="12" s="1"/>
  <c r="AD13" i="12"/>
  <c r="G24" i="7"/>
  <c r="G20" i="7"/>
  <c r="G19" i="7"/>
  <c r="G34" i="7"/>
  <c r="G18" i="7"/>
  <c r="W13" i="12"/>
  <c r="AG13" i="12" s="1"/>
  <c r="Z13" i="12"/>
  <c r="AJ13" i="12" s="1"/>
  <c r="W12" i="12"/>
  <c r="AG12" i="12" s="1"/>
  <c r="Z12" i="12"/>
  <c r="AJ12" i="12" s="1"/>
  <c r="Y12" i="12"/>
  <c r="AI12" i="12" s="1"/>
  <c r="Y19" i="12"/>
  <c r="AI19" i="12" s="1"/>
  <c r="AB13" i="12"/>
  <c r="AL13" i="12" s="1"/>
  <c r="X13" i="12"/>
  <c r="AH13" i="12" s="1"/>
  <c r="X16" i="12"/>
  <c r="AH16" i="12" s="1"/>
  <c r="AE12" i="12"/>
  <c r="AA14" i="12"/>
  <c r="AK14" i="12" s="1"/>
  <c r="AE15" i="12"/>
  <c r="Y14" i="12"/>
  <c r="AI14" i="12" s="1"/>
  <c r="X20" i="12"/>
  <c r="AH20" i="12" s="1"/>
  <c r="Y20" i="12"/>
  <c r="AI20" i="12" s="1"/>
  <c r="Z20" i="12"/>
  <c r="AJ20" i="12" s="1"/>
  <c r="Y15" i="12"/>
  <c r="AI15" i="12" s="1"/>
  <c r="W15" i="12"/>
  <c r="AG15" i="12" s="1"/>
  <c r="AE20" i="12"/>
  <c r="AC15" i="12"/>
  <c r="AA15" i="12"/>
  <c r="AK15" i="12" s="1"/>
  <c r="W14" i="12"/>
  <c r="AG14" i="12" s="1"/>
  <c r="AB14" i="12"/>
  <c r="AL14" i="12" s="1"/>
  <c r="AA20" i="12"/>
  <c r="AK20" i="12" s="1"/>
  <c r="Z18" i="12"/>
  <c r="AJ18" i="12" s="1"/>
  <c r="AB20" i="12"/>
  <c r="AL20" i="12" s="1"/>
  <c r="X18" i="12"/>
  <c r="AH18" i="12" s="1"/>
  <c r="AD15" i="12"/>
  <c r="X15" i="12"/>
  <c r="AH15" i="12" s="1"/>
  <c r="Z14" i="12"/>
  <c r="AJ14" i="12" s="1"/>
  <c r="X14" i="12"/>
  <c r="AH14" i="12" s="1"/>
  <c r="AA18" i="12"/>
  <c r="AK18" i="12" s="1"/>
  <c r="W20" i="12"/>
  <c r="AG20" i="12" s="1"/>
  <c r="AE14" i="12"/>
  <c r="AD20" i="12"/>
  <c r="AE19" i="12"/>
  <c r="W16" i="12"/>
  <c r="AG16" i="12" s="1"/>
  <c r="AC19" i="12"/>
  <c r="Z19" i="12"/>
  <c r="AJ19" i="12" s="1"/>
  <c r="AE18" i="12"/>
  <c r="AD19" i="12"/>
  <c r="W19" i="12"/>
  <c r="AG19" i="12" s="1"/>
  <c r="AA19" i="12"/>
  <c r="AK19" i="12" s="1"/>
  <c r="AC16" i="12"/>
  <c r="AB16" i="12"/>
  <c r="AL16" i="12" s="1"/>
  <c r="U10" i="12"/>
  <c r="AB15" i="12"/>
  <c r="AL15" i="12" s="1"/>
  <c r="Y16" i="12"/>
  <c r="AI16" i="12" s="1"/>
  <c r="Z16" i="12"/>
  <c r="AJ16" i="12" s="1"/>
  <c r="W18" i="12"/>
  <c r="AG18" i="12" s="1"/>
  <c r="AE16" i="12"/>
  <c r="AD18" i="12"/>
  <c r="AB18" i="12"/>
  <c r="AL18" i="12" s="1"/>
  <c r="AD16" i="12"/>
  <c r="Y18" i="12"/>
  <c r="AI18" i="12" s="1"/>
  <c r="AB19" i="12"/>
  <c r="AL19" i="12" s="1"/>
  <c r="Y17" i="12"/>
  <c r="AI17" i="12" s="1"/>
  <c r="AE17" i="12"/>
  <c r="AC17" i="12"/>
  <c r="W17" i="12"/>
  <c r="AG17" i="12" s="1"/>
  <c r="X17" i="12"/>
  <c r="AH17" i="12" s="1"/>
  <c r="AA17" i="12"/>
  <c r="AK17" i="12" s="1"/>
  <c r="Z17" i="12"/>
  <c r="AJ17" i="12" s="1"/>
  <c r="AB17" i="12"/>
  <c r="AL17" i="12" s="1"/>
  <c r="G37" i="7" l="1"/>
  <c r="AN6" i="11"/>
  <c r="AL18" i="11"/>
  <c r="AL19" i="11"/>
  <c r="AL20" i="11"/>
  <c r="AL17" i="11"/>
  <c r="AL15" i="11"/>
  <c r="AL13" i="11"/>
  <c r="AL16" i="11"/>
  <c r="BT13" i="11" l="1"/>
  <c r="BS13" i="11"/>
  <c r="BM13" i="11"/>
  <c r="BR13" i="11"/>
  <c r="BK13" i="11"/>
  <c r="BN13" i="11"/>
  <c r="BI13" i="11"/>
  <c r="BO13" i="11"/>
  <c r="BJ13" i="11"/>
  <c r="BQ13" i="11"/>
  <c r="BL13" i="11"/>
  <c r="BP13" i="11"/>
  <c r="BT15" i="11"/>
  <c r="BS15" i="11"/>
  <c r="BL15" i="11"/>
  <c r="BI15" i="11"/>
  <c r="BR15" i="11"/>
  <c r="BJ15" i="11"/>
  <c r="BK15" i="11"/>
  <c r="BM15" i="11"/>
  <c r="BO15" i="11"/>
  <c r="BN15" i="11"/>
  <c r="BQ15" i="11"/>
  <c r="BP15" i="11"/>
  <c r="BT17" i="11"/>
  <c r="BS17" i="11"/>
  <c r="BK17" i="11"/>
  <c r="BJ17" i="11"/>
  <c r="BM17" i="11"/>
  <c r="BL17" i="11"/>
  <c r="BR17" i="11"/>
  <c r="BO17" i="11"/>
  <c r="BN17" i="11"/>
  <c r="BP17" i="11"/>
  <c r="BQ17" i="11"/>
  <c r="BI17" i="11"/>
  <c r="AL14" i="11"/>
  <c r="AN14" i="11" s="1"/>
  <c r="BT20" i="11"/>
  <c r="BS20" i="11"/>
  <c r="BN20" i="11"/>
  <c r="BQ20" i="11"/>
  <c r="BM20" i="11"/>
  <c r="BL20" i="11"/>
  <c r="BO20" i="11"/>
  <c r="BK20" i="11"/>
  <c r="BJ20" i="11"/>
  <c r="BP20" i="11"/>
  <c r="BI20" i="11"/>
  <c r="BR20" i="11"/>
  <c r="BT19" i="11"/>
  <c r="BS19" i="11"/>
  <c r="BO19" i="11"/>
  <c r="BJ19" i="11"/>
  <c r="BL19" i="11"/>
  <c r="BR19" i="11"/>
  <c r="BM19" i="11"/>
  <c r="BP19" i="11"/>
  <c r="BQ19" i="11"/>
  <c r="BI19" i="11"/>
  <c r="BN19" i="11"/>
  <c r="BK19" i="11"/>
  <c r="BT18" i="11"/>
  <c r="BS18" i="11"/>
  <c r="BO18" i="11"/>
  <c r="BN18" i="11"/>
  <c r="BK18" i="11"/>
  <c r="BP18" i="11"/>
  <c r="BM18" i="11"/>
  <c r="BI18" i="11"/>
  <c r="BQ18" i="11"/>
  <c r="BJ18" i="11"/>
  <c r="BL18" i="11"/>
  <c r="BR18" i="11"/>
  <c r="AL12" i="11"/>
  <c r="BE12" i="11" s="1"/>
  <c r="BT16" i="11"/>
  <c r="BS16" i="11"/>
  <c r="BN16" i="11"/>
  <c r="BJ16" i="11"/>
  <c r="BP16" i="11"/>
  <c r="BR16" i="11"/>
  <c r="BO16" i="11"/>
  <c r="BK16" i="11"/>
  <c r="BQ16" i="11"/>
  <c r="BL16" i="11"/>
  <c r="BI16" i="11"/>
  <c r="BM16" i="11"/>
  <c r="AN17" i="11"/>
  <c r="AY15" i="11"/>
  <c r="BG15" i="11"/>
  <c r="AZ15" i="11"/>
  <c r="BF15" i="11"/>
  <c r="BC15" i="11"/>
  <c r="BE15" i="11"/>
  <c r="AW15" i="11"/>
  <c r="AO15" i="11"/>
  <c r="AQ15" i="11"/>
  <c r="AS15" i="11"/>
  <c r="AU15" i="11"/>
  <c r="AT15" i="11"/>
  <c r="AV15" i="11"/>
  <c r="AR15" i="11"/>
  <c r="AP15" i="11"/>
  <c r="BB15" i="11"/>
  <c r="BH15" i="11"/>
  <c r="BA15" i="11"/>
  <c r="AX15" i="11"/>
  <c r="BD15" i="11"/>
  <c r="BF13" i="11"/>
  <c r="BD13" i="11"/>
  <c r="BB13" i="11"/>
  <c r="AQ13" i="11"/>
  <c r="BC13" i="11"/>
  <c r="BH13" i="11"/>
  <c r="AU13" i="11"/>
  <c r="AS13" i="11"/>
  <c r="AW13" i="11"/>
  <c r="AP13" i="11"/>
  <c r="AO13" i="11"/>
  <c r="AR13" i="11"/>
  <c r="AT13" i="11"/>
  <c r="AZ13" i="11"/>
  <c r="BG13" i="11"/>
  <c r="BE13" i="11"/>
  <c r="BA13" i="11"/>
  <c r="AX13" i="11"/>
  <c r="AY13" i="11"/>
  <c r="AV13" i="11"/>
  <c r="AX16" i="11"/>
  <c r="AY16" i="11"/>
  <c r="BH16" i="11"/>
  <c r="BC16" i="11"/>
  <c r="BG16" i="11"/>
  <c r="BE16" i="11"/>
  <c r="BD16" i="11"/>
  <c r="AZ16" i="11"/>
  <c r="BB16" i="11"/>
  <c r="BF16" i="11"/>
  <c r="BA16" i="11"/>
  <c r="AU16" i="11"/>
  <c r="AT16" i="11"/>
  <c r="AP16" i="11"/>
  <c r="AR16" i="11"/>
  <c r="AQ16" i="11"/>
  <c r="AS16" i="11"/>
  <c r="AV16" i="11"/>
  <c r="D10" i="11"/>
  <c r="AL10" i="11" s="1"/>
  <c r="AO16" i="11"/>
  <c r="AN16" i="11"/>
  <c r="AW16" i="11"/>
  <c r="AN13" i="11"/>
  <c r="AN15" i="11"/>
  <c r="AN20" i="11"/>
  <c r="AN19" i="11"/>
  <c r="AN18" i="11"/>
  <c r="AR14" i="11" l="1"/>
  <c r="BD12" i="11"/>
  <c r="AR12" i="11"/>
  <c r="AV12" i="11"/>
  <c r="AS14" i="11"/>
  <c r="BE14" i="11"/>
  <c r="AP14" i="11"/>
  <c r="BF14" i="11"/>
  <c r="AW14" i="11"/>
  <c r="BG14" i="11"/>
  <c r="AX12" i="11"/>
  <c r="AO12" i="11"/>
  <c r="AP12" i="11"/>
  <c r="BF12" i="11"/>
  <c r="AQ12" i="11"/>
  <c r="AZ12" i="11"/>
  <c r="BC12" i="11"/>
  <c r="AY12" i="11"/>
  <c r="BB12" i="11"/>
  <c r="BH12" i="11"/>
  <c r="BG12" i="11"/>
  <c r="AT12" i="11"/>
  <c r="BA12" i="11"/>
  <c r="AW12" i="11"/>
  <c r="AU12" i="11"/>
  <c r="AV14" i="11"/>
  <c r="AY14" i="11"/>
  <c r="BA14" i="11"/>
  <c r="AX14" i="11"/>
  <c r="AU14" i="11"/>
  <c r="BC14" i="11"/>
  <c r="AT14" i="11"/>
  <c r="BH14" i="11"/>
  <c r="BB14" i="11"/>
  <c r="BD14" i="11"/>
  <c r="AO14" i="11"/>
  <c r="AQ14" i="11"/>
  <c r="BT14" i="11"/>
  <c r="BS14" i="11"/>
  <c r="BO14" i="11"/>
  <c r="BJ14" i="11"/>
  <c r="BP14" i="11"/>
  <c r="BM14" i="11"/>
  <c r="BL14" i="11"/>
  <c r="BR14" i="11"/>
  <c r="BI14" i="11"/>
  <c r="BN14" i="11"/>
  <c r="BQ14" i="11"/>
  <c r="BK14" i="11"/>
  <c r="AZ14" i="11"/>
  <c r="BT12" i="11"/>
  <c r="BN12" i="11"/>
  <c r="BP12" i="11"/>
  <c r="BS12" i="11"/>
  <c r="BJ12" i="11"/>
  <c r="BR12" i="11"/>
  <c r="BL12" i="11"/>
  <c r="BQ12" i="11"/>
  <c r="BI12" i="11"/>
  <c r="BO12" i="11"/>
  <c r="BK12" i="11"/>
  <c r="BM12" i="11"/>
  <c r="AS12" i="11"/>
  <c r="AN12" i="11"/>
  <c r="BH17" i="11"/>
  <c r="AW17" i="11"/>
  <c r="AU17" i="11"/>
  <c r="BE17" i="11"/>
  <c r="BC17" i="11"/>
  <c r="AQ17" i="11"/>
  <c r="BG17" i="11"/>
  <c r="AZ17" i="11"/>
  <c r="AR17" i="11"/>
  <c r="BA17" i="11"/>
  <c r="AO17" i="11"/>
  <c r="AT17" i="11"/>
  <c r="AS17" i="11"/>
  <c r="AX17" i="11"/>
  <c r="AY17" i="11"/>
  <c r="BF17" i="11"/>
  <c r="AV17" i="11"/>
  <c r="AP17" i="11"/>
  <c r="BB17" i="11"/>
  <c r="BD17" i="11"/>
  <c r="BE18" i="11"/>
  <c r="BD18" i="11"/>
  <c r="AZ18" i="11"/>
  <c r="BF18" i="11"/>
  <c r="AX18" i="11"/>
  <c r="AQ18" i="11"/>
  <c r="AR18" i="11"/>
  <c r="AS18" i="11"/>
  <c r="AU18" i="11"/>
  <c r="AV18" i="11"/>
  <c r="AW18" i="11"/>
  <c r="AT18" i="11"/>
  <c r="AP18" i="11"/>
  <c r="BA18" i="11"/>
  <c r="BB18" i="11"/>
  <c r="BH18" i="11"/>
  <c r="AY18" i="11"/>
  <c r="BG18" i="11"/>
  <c r="BC18" i="11"/>
  <c r="AO18" i="11"/>
  <c r="AX19" i="11"/>
  <c r="BA19" i="11"/>
  <c r="BG19" i="11"/>
  <c r="BE19" i="11"/>
  <c r="BH19" i="11"/>
  <c r="BD19" i="11"/>
  <c r="BB19" i="11"/>
  <c r="BC19" i="11"/>
  <c r="AY19" i="11"/>
  <c r="AZ19" i="11"/>
  <c r="BF19" i="11"/>
  <c r="AU19" i="11"/>
  <c r="AP19" i="11"/>
  <c r="AR19" i="11"/>
  <c r="AQ19" i="11"/>
  <c r="AV19" i="11"/>
  <c r="AO19" i="11"/>
  <c r="AT19" i="11"/>
  <c r="AS19" i="11"/>
  <c r="AW19" i="11"/>
  <c r="BE20" i="11"/>
  <c r="BB20" i="11"/>
  <c r="AY20" i="11"/>
  <c r="BA20" i="11"/>
  <c r="BC20" i="11"/>
  <c r="BH20" i="11"/>
  <c r="AO20" i="11"/>
  <c r="AZ20" i="11"/>
  <c r="BF20" i="11"/>
  <c r="BD20" i="11"/>
  <c r="BG20" i="11"/>
  <c r="AX20" i="11"/>
  <c r="AW20" i="11"/>
  <c r="AR20" i="11"/>
  <c r="AS20" i="11"/>
  <c r="AT20" i="11"/>
  <c r="AP20" i="11"/>
  <c r="AV20" i="11"/>
  <c r="AQ20" i="11"/>
  <c r="AU20" i="11"/>
</calcChain>
</file>

<file path=xl/sharedStrings.xml><?xml version="1.0" encoding="utf-8"?>
<sst xmlns="http://schemas.openxmlformats.org/spreadsheetml/2006/main" count="14116" uniqueCount="2260">
  <si>
    <t>Instructor</t>
  </si>
  <si>
    <t>Demo</t>
  </si>
  <si>
    <t>Date</t>
  </si>
  <si>
    <t>Sasa Kenjeres</t>
  </si>
  <si>
    <t>Gauss' Rifle</t>
  </si>
  <si>
    <t>Gyroscope</t>
  </si>
  <si>
    <t>Throwing Eggs</t>
  </si>
  <si>
    <t>Braking</t>
  </si>
  <si>
    <t>Precession (4) AND Nutation (3)</t>
  </si>
  <si>
    <t>Course</t>
  </si>
  <si>
    <t>TN4110TA</t>
  </si>
  <si>
    <t>TN2321</t>
  </si>
  <si>
    <t>Mechanics I</t>
  </si>
  <si>
    <t>Classical Mechanics</t>
  </si>
  <si>
    <t>Note</t>
  </si>
  <si>
    <t>Eric Verschuur</t>
  </si>
  <si>
    <t>Introduction to Waves</t>
  </si>
  <si>
    <t>TN2345</t>
  </si>
  <si>
    <t>Doppler</t>
  </si>
  <si>
    <t>Not listed in database yet</t>
  </si>
  <si>
    <t>Mechanics and Theory of Relativity</t>
  </si>
  <si>
    <t>Not listed in database yet, see pic P0001715</t>
  </si>
  <si>
    <t>Rob Mudde</t>
  </si>
  <si>
    <t>Not listed in database yet, see movie M2U00190</t>
  </si>
  <si>
    <t>Not listed in database yet, see pic P0001577</t>
  </si>
  <si>
    <t>Not listed in database yet, see pic P0001572</t>
  </si>
  <si>
    <t>Rene Kleizen (student)</t>
  </si>
  <si>
    <t>Physical Pendulum (1) Compound Pendulum</t>
  </si>
  <si>
    <t>Classical and Quantum Mechanics</t>
  </si>
  <si>
    <t>EE1200</t>
  </si>
  <si>
    <t>Damped Harmonic Motion</t>
  </si>
  <si>
    <t>Reflections of Transverse Pulses (2)</t>
  </si>
  <si>
    <t>Speed of a Single Pulse on Different Strings (2)</t>
  </si>
  <si>
    <t>Wave Machine</t>
  </si>
  <si>
    <t>Plucking a String</t>
  </si>
  <si>
    <t>Beats between Tuning Forks</t>
  </si>
  <si>
    <t>Physics of Everyday Life</t>
  </si>
  <si>
    <t>TN1622</t>
  </si>
  <si>
    <t>TN1612TU</t>
  </si>
  <si>
    <t>Optics</t>
  </si>
  <si>
    <t>Paul Alkemade</t>
  </si>
  <si>
    <t>Mirage</t>
  </si>
  <si>
    <t>Anamorphic Mug</t>
  </si>
  <si>
    <t>TN1311</t>
  </si>
  <si>
    <t>Modern Physics</t>
  </si>
  <si>
    <t>Michelson-Morley Interferometer</t>
  </si>
  <si>
    <t>Florian Bociort</t>
  </si>
  <si>
    <t>Brewser's Angle (3)</t>
  </si>
  <si>
    <t>Centre of Rotation</t>
  </si>
  <si>
    <t>Centre of Mass</t>
  </si>
  <si>
    <t>Shoot and Catch</t>
  </si>
  <si>
    <t>Galilean Cart</t>
  </si>
  <si>
    <t>Coriolis (1a)</t>
  </si>
  <si>
    <t>Coriolis (1b)</t>
  </si>
  <si>
    <t>Coriolis (2)</t>
  </si>
  <si>
    <t>Coriolis Merry-go-Round</t>
  </si>
  <si>
    <t>TUD College</t>
  </si>
  <si>
    <t>Bungee Jumper</t>
  </si>
  <si>
    <t>Dropped Slinky</t>
  </si>
  <si>
    <t>Who is the Strongest in a Collision?</t>
  </si>
  <si>
    <t>Trying Hard to Pull Differently</t>
  </si>
  <si>
    <t>Who is Pulling?</t>
  </si>
  <si>
    <t>Strong Professor (Weak Students)</t>
  </si>
  <si>
    <t>Throwing a Basketball</t>
  </si>
  <si>
    <t>Boomerang Ball (1)</t>
  </si>
  <si>
    <t>Boomerang Ball (2)</t>
  </si>
  <si>
    <t>Weighing the Earth</t>
  </si>
  <si>
    <t>Kepler's Second Law</t>
  </si>
  <si>
    <t>How much Work to Break a Soup Tureen?</t>
  </si>
  <si>
    <t>Kinetic Energy in an Elastic Collision</t>
  </si>
  <si>
    <t>Mortar</t>
  </si>
  <si>
    <t>Rattleback</t>
  </si>
  <si>
    <t>1M40.90</t>
  </si>
  <si>
    <t>Elastic Collisions</t>
  </si>
  <si>
    <t>Inelastic Collisions</t>
  </si>
  <si>
    <t>Colliding Balls (1)</t>
  </si>
  <si>
    <t>Explosion</t>
  </si>
  <si>
    <t>Dropping Rolls of Toilet Paper</t>
  </si>
  <si>
    <t>Rolling Downhill</t>
  </si>
  <si>
    <t>Yo-Yo</t>
  </si>
  <si>
    <t>Maxwheel</t>
  </si>
  <si>
    <t>1Q40.10</t>
  </si>
  <si>
    <t>Marnix Wagemaker</t>
  </si>
  <si>
    <t>Pirouette</t>
  </si>
  <si>
    <t>1Q40.30</t>
  </si>
  <si>
    <t>Bicycle Wheel and Swivel Chair</t>
  </si>
  <si>
    <t>Colliding Magnets</t>
  </si>
  <si>
    <t>Matchbox and Wineglass</t>
  </si>
  <si>
    <t>1Q40.40</t>
  </si>
  <si>
    <t>Train and Track</t>
  </si>
  <si>
    <t>Sweet Spot</t>
  </si>
  <si>
    <t>1Q50.40</t>
  </si>
  <si>
    <t>Suitcase with Flywheel</t>
  </si>
  <si>
    <t>1Q60.25</t>
  </si>
  <si>
    <t>Euler's Disk</t>
  </si>
  <si>
    <t>Tippe Top</t>
  </si>
  <si>
    <t>Rugbyball</t>
  </si>
  <si>
    <t>1J30.10</t>
  </si>
  <si>
    <t>1G20.45</t>
  </si>
  <si>
    <t>Simple Harmonic Motion (SHM) (3)</t>
  </si>
  <si>
    <t>3A95.52</t>
  </si>
  <si>
    <t>Inertia Wands</t>
  </si>
  <si>
    <t>1Q10.10</t>
  </si>
  <si>
    <t>N/A</t>
  </si>
  <si>
    <t>Website</t>
  </si>
  <si>
    <t>3B22.70</t>
  </si>
  <si>
    <t>www.de-monstrare.nl/pdf/trying%20hard%20to%20pull%20differntly.pdf</t>
  </si>
  <si>
    <t>www.de-monstrare.nl/pdf/Pulling%20a%20thread.pdf</t>
  </si>
  <si>
    <t>www.de-monstrare.nl/pdf/Who%20is%20pulling.pdf</t>
  </si>
  <si>
    <t>www.de-monstrare.nl/pdf/Throwing%20a%20basketball.pdf</t>
  </si>
  <si>
    <t>www.de-monstrare.nl/pdf/Boomerang%20ball%20_1_.pdf</t>
  </si>
  <si>
    <t>www.de-monstrare.nl/pdf/Boomerang%20ball%20_2_.pdf</t>
  </si>
  <si>
    <t>www.de-monstrare.nl/pdf/Weighing%20the%20earth.pdf</t>
  </si>
  <si>
    <t>www.de-monstrare.nl/pdf/Kepler's%20second%20law.pdf</t>
  </si>
  <si>
    <t>www.de-monstrare.nl/pdf/Rolling%20downhill.pdf</t>
  </si>
  <si>
    <t>www.de-monstrare.nl/pdf/Bicycle%20wheel%20and%20swivel%20chair.pdf</t>
  </si>
  <si>
    <t>www.de-monstrare.nl/pdf/Matchbox%20and%20wineglass.pdf</t>
  </si>
  <si>
    <t>www.de-monstrare.nl/pdf/Train%20and%20track.pdf</t>
  </si>
  <si>
    <t>www.de-monstrare.nl/pdf/Sweet%20spot.pdf</t>
  </si>
  <si>
    <t>www.de-monstrare.nl/pdf/Precession%20_2_.pdf</t>
  </si>
  <si>
    <t>www.de-monstrare.nl/pdf/Tippe%20top.pdf</t>
  </si>
  <si>
    <t>www.de-monstrare.nl/pdf/rugbyball.pdf</t>
  </si>
  <si>
    <t>Stable Wheel</t>
  </si>
  <si>
    <t>6A20.35</t>
  </si>
  <si>
    <t>3D40.30</t>
  </si>
  <si>
    <t>3B22.10</t>
  </si>
  <si>
    <t>3B20.30</t>
  </si>
  <si>
    <t>Speed of Light; Foucault-Michelson</t>
  </si>
  <si>
    <t>www.de-monstrare.nl/pdf/Speed%20of%20light-Foucault-Michelson.pdf</t>
  </si>
  <si>
    <t>Schaalproef (generating water waves in aquarium at resonance)</t>
  </si>
  <si>
    <t>Tim van der Hagen</t>
  </si>
  <si>
    <t>Magnus Effect (1)</t>
  </si>
  <si>
    <t>Magnus Effect (2)</t>
  </si>
  <si>
    <t>Photoelectric Effect (discharging a zinc plate)</t>
  </si>
  <si>
    <t>7A10.10</t>
  </si>
  <si>
    <t>Quantum Effects</t>
  </si>
  <si>
    <t>Tunneling (1)</t>
  </si>
  <si>
    <t>Tunneling (2)</t>
  </si>
  <si>
    <t>Atomic Physics</t>
  </si>
  <si>
    <t>www.de-monstrare.nl/pdf/Balmer%20series.pdf</t>
  </si>
  <si>
    <t>Curved Lightbeams</t>
  </si>
  <si>
    <t>www.de-monstrare.nl/pdf/Curved%20lightbeams.pdf</t>
  </si>
  <si>
    <t>Polarisation</t>
  </si>
  <si>
    <t>Interference</t>
  </si>
  <si>
    <t>TN1662</t>
  </si>
  <si>
    <t>TN1201</t>
  </si>
  <si>
    <t>Thermodynamics</t>
  </si>
  <si>
    <t>Chris Klein</t>
  </si>
  <si>
    <t>TN1301</t>
  </si>
  <si>
    <t>Introduction to Mechanics, Waves and Optics</t>
  </si>
  <si>
    <t>Pieter Kruit</t>
  </si>
  <si>
    <t>TN1321</t>
  </si>
  <si>
    <t>Introduction to Electricity and Magnetism</t>
  </si>
  <si>
    <t>TN2053</t>
  </si>
  <si>
    <t>Electromagnetism</t>
  </si>
  <si>
    <t>Paul Planken</t>
  </si>
  <si>
    <t>Physics 2</t>
  </si>
  <si>
    <t>5A40.24</t>
  </si>
  <si>
    <t>www.de-monstrare.nl/pdf/Electric%20soap%20bubbles.pdf</t>
  </si>
  <si>
    <t>Electrostatics</t>
  </si>
  <si>
    <t>Coulomb's Law (2)</t>
  </si>
  <si>
    <t>www.de-monstrare.nl/pdf/Coulomb's%20law%20_2_.pdf</t>
  </si>
  <si>
    <t>TN4010TA</t>
  </si>
  <si>
    <t>Electricity and Magnetism</t>
  </si>
  <si>
    <t>Mirror Charge</t>
  </si>
  <si>
    <t>Charging by Induction</t>
  </si>
  <si>
    <t>www.de-monstrare.nl/pdf/Charging%20by%20induction.pdf</t>
  </si>
  <si>
    <t>www.de-monstrare.nl/pdf/Water%20dropper.pdf</t>
  </si>
  <si>
    <t>Polarising a Dielectric</t>
  </si>
  <si>
    <t>www.de-monstrare.nl/pdf/Polarizing%20a%20dielectric.pdf</t>
  </si>
  <si>
    <t>Electric Fields and Potential</t>
  </si>
  <si>
    <t>www.de-monstrare.nl/pdf/E-field%20direction.pdf</t>
  </si>
  <si>
    <t>Charge and Field; inside and/or outside?</t>
  </si>
  <si>
    <t>www.de-monstrare.nl/.../ Charge%20and%20field%20inside%20and%20or%20outside.pdf</t>
  </si>
  <si>
    <t>Gauss' Law</t>
  </si>
  <si>
    <t>www.de-monstrare.nl/pdf/Gauss's%20law.pdf</t>
  </si>
  <si>
    <t>Capacitor (1) Spacing between the Plates</t>
  </si>
  <si>
    <t>Niels van Dijk</t>
  </si>
  <si>
    <t>www.de-monstrare.nl/.../Capacitor%20_1_ %20Spacing%20between%20the%20plates.pdf</t>
  </si>
  <si>
    <t>Capacitance</t>
  </si>
  <si>
    <t>Capacitors</t>
  </si>
  <si>
    <t>Dielectric</t>
  </si>
  <si>
    <t>Capacitor (2) Different Dielectrics</t>
  </si>
  <si>
    <t>www.de-monstrare.nl/pdf/Capacitor%20_2_Different%20dielectrics.pdf</t>
  </si>
  <si>
    <t>Positive Temperature Coefficient</t>
  </si>
  <si>
    <t>www.de-monstrare.nl/pdf/Positive%20temperature%20coefficient.pdf</t>
  </si>
  <si>
    <t>Resistance</t>
  </si>
  <si>
    <t>Resistivity and Temperature</t>
  </si>
  <si>
    <t>Negative Temperature Coefficient</t>
  </si>
  <si>
    <t>www.de-monstrare.nl/pdf/Negative%20temperature%20coefficient.pdf</t>
  </si>
  <si>
    <t>Fuse-Wires Parallel</t>
  </si>
  <si>
    <t>www.de-monstrare.nl/pdf/Fuse-wires%20parallel.pdf</t>
  </si>
  <si>
    <t>DC Circuits</t>
  </si>
  <si>
    <t>Magnetic Fields and Forces</t>
  </si>
  <si>
    <t>Magnetic Fields</t>
  </si>
  <si>
    <t>www.de-monstrare.nl/pdf/Magnetic%20fields.pdf</t>
  </si>
  <si>
    <t>5H30.12</t>
  </si>
  <si>
    <t>Force on Electrons in a Magnetic Field (1)</t>
  </si>
  <si>
    <t>www.de-monstrare.nl/.../ Force%20on%20electrons%20in%20a%20magnetic%20field%20_1_.pdf</t>
  </si>
  <si>
    <t>Force on Electrons in a Magnetic Field (2)</t>
  </si>
  <si>
    <t>www.de-monstrare.nl/.../ Force%20on%20electrons%20in%20a%20magnetic%20field%20_2_.pdf</t>
  </si>
  <si>
    <t>Force on Current in Wires</t>
  </si>
  <si>
    <t>5H40.10</t>
  </si>
  <si>
    <t>www.de-monstrare.nl/pdf/parallel%20wires.pdf</t>
  </si>
  <si>
    <t>Lorentz Force (2)</t>
  </si>
  <si>
    <t>5H40.30</t>
  </si>
  <si>
    <t>www.de-monstrare.nl/pdf/Lorentz%20force%20_2_.pdf</t>
  </si>
  <si>
    <t>5H40.43</t>
  </si>
  <si>
    <t>Torques on Coils</t>
  </si>
  <si>
    <t>Current Loop in Magnetic Field</t>
  </si>
  <si>
    <t>www.de-monstrare.nl/pdf/Current%20loop%20in%20magnetic%20field.pdf</t>
  </si>
  <si>
    <t>Inductance</t>
  </si>
  <si>
    <t>Self Inductance</t>
  </si>
  <si>
    <t>Self-Inductance in AC Circuit</t>
  </si>
  <si>
    <t>www.de-monstrare.nl/pdf/Selfinductance%20in%20AC-circuit.pdf</t>
  </si>
  <si>
    <t>Electromagnetic Induction</t>
  </si>
  <si>
    <t>Induced Currents and Forces</t>
  </si>
  <si>
    <t>Induction Coil with Magnet</t>
  </si>
  <si>
    <t>5K10.20</t>
  </si>
  <si>
    <t>Coil with Iron Core</t>
  </si>
  <si>
    <t>Skipping Rope</t>
  </si>
  <si>
    <t>5K10.65</t>
  </si>
  <si>
    <t>www.de-monstrare.nl/pdf/Skipping%20rope.pdf</t>
  </si>
  <si>
    <t>Eddy Currents</t>
  </si>
  <si>
    <t>Eddy Current Pendulum</t>
  </si>
  <si>
    <t>5K20.10</t>
  </si>
  <si>
    <t>Eddy Current Tube</t>
  </si>
  <si>
    <t>5K20.25</t>
  </si>
  <si>
    <t>Jumping Ring</t>
  </si>
  <si>
    <t>5K20.30</t>
  </si>
  <si>
    <t>AC Circuits</t>
  </si>
  <si>
    <t>Skin Effect</t>
  </si>
  <si>
    <t>5L10.41</t>
  </si>
  <si>
    <t>LRC Circuits</t>
  </si>
  <si>
    <t>5L20.19</t>
  </si>
  <si>
    <t>www.de-monstrare.nl/pdf/LRC%20circuits.pdf</t>
  </si>
  <si>
    <t>Electromagnetic Radiation</t>
  </si>
  <si>
    <t>Transmission Lines and Antennas</t>
  </si>
  <si>
    <t>Electromagnetic Waves (Lecher Lines)</t>
  </si>
  <si>
    <t>5N10.50</t>
  </si>
  <si>
    <t>www.de-monstrare.nl/pdf/electromagnetic%20waves.pdf</t>
  </si>
  <si>
    <t>Microwave Oven Standing Waves</t>
  </si>
  <si>
    <t>Electron Diffraction (Electron duality)</t>
  </si>
  <si>
    <t>Walking on Water</t>
  </si>
  <si>
    <t>Danny Lathouwers</t>
  </si>
  <si>
    <t>5A20.21</t>
  </si>
  <si>
    <t>Martin Verweij</t>
  </si>
  <si>
    <t>Resistance Paper</t>
  </si>
  <si>
    <t>5C10.20</t>
  </si>
  <si>
    <t>5A20.27</t>
  </si>
  <si>
    <t>Field Lines with Metal Disk in E-Field</t>
  </si>
  <si>
    <t>Static/Dynamic Friction</t>
  </si>
  <si>
    <t>Adam Aurele</t>
  </si>
  <si>
    <t>Rolling Down a Wide Gutter</t>
  </si>
  <si>
    <t>Precession (1)</t>
  </si>
  <si>
    <t>Field Strength Electric Monopole/Dipole/Octapole</t>
  </si>
  <si>
    <t>Still have to device a demonstration setup (12-Sep-13)</t>
  </si>
  <si>
    <t>Rotating Liquid</t>
  </si>
  <si>
    <t>5A20.24</t>
  </si>
  <si>
    <t>Magnetic Field Strength Dipole and Monopole</t>
  </si>
  <si>
    <t>Hair and van de Graaff</t>
  </si>
  <si>
    <t>Magnets</t>
  </si>
  <si>
    <t>E-Field Direction (vd Graaff and electric dipole)</t>
  </si>
  <si>
    <t>5C20.20</t>
  </si>
  <si>
    <t>Measure w a tesla meter field strength of a bar magnet and current coil w identical specs</t>
  </si>
  <si>
    <t>Displacement Current</t>
  </si>
  <si>
    <t>Yaroslav Blanter</t>
  </si>
  <si>
    <t>Radioactivity</t>
  </si>
  <si>
    <t>Torus spiral running down the outside of a PVC pipe</t>
  </si>
  <si>
    <t>Confusing Mirrors (mirrors at 90 degrees)</t>
  </si>
  <si>
    <t>Train and Hair dryer (flettner ship)</t>
  </si>
  <si>
    <t>Scattering of Light (Rayleigh in milk/water dilution)</t>
  </si>
  <si>
    <t>TBC (or?: http://www.de-monstrare.nl/pdf/Reflected%20sound%20pulses.pdf)</t>
  </si>
  <si>
    <t>Brewser's Angle (2)</t>
  </si>
  <si>
    <t>Speed of Light</t>
  </si>
  <si>
    <t>TN2421</t>
  </si>
  <si>
    <t>Young's Double Slit</t>
  </si>
  <si>
    <t>Not in database yet</t>
  </si>
  <si>
    <t>Transmission grating and diffuser</t>
  </si>
  <si>
    <t>Brewser's Angle (1)</t>
  </si>
  <si>
    <t>Holography</t>
  </si>
  <si>
    <t>AESB1320TN</t>
  </si>
  <si>
    <t>Total demos</t>
  </si>
  <si>
    <t>Rutherford's Scattering</t>
  </si>
  <si>
    <t>Statics of Rigid Bodies</t>
  </si>
  <si>
    <t>Resolution of Forces</t>
  </si>
  <si>
    <t>Rotational Dynamics</t>
  </si>
  <si>
    <t>Gyros</t>
  </si>
  <si>
    <t>Newton's First Law</t>
  </si>
  <si>
    <t>Inertia of Motion</t>
  </si>
  <si>
    <t>Inertia of Rest</t>
  </si>
  <si>
    <t>Color</t>
  </si>
  <si>
    <t>Scattering</t>
  </si>
  <si>
    <t>Conservation of Angular Momentum</t>
  </si>
  <si>
    <t>Rotational Stability</t>
  </si>
  <si>
    <t>Rotational Energy</t>
  </si>
  <si>
    <t>Work and Energy</t>
  </si>
  <si>
    <t>Conservation of Energy</t>
  </si>
  <si>
    <t>Wave Motion</t>
  </si>
  <si>
    <t>Standing Waves</t>
  </si>
  <si>
    <t>Longitudinal Pulses and Waves</t>
  </si>
  <si>
    <t>Oscillations</t>
  </si>
  <si>
    <t>Physical Pendula</t>
  </si>
  <si>
    <t>Simple Harmonic Motion</t>
  </si>
  <si>
    <t>Damped Oscillators</t>
  </si>
  <si>
    <t>Transverse Pulses and Waves</t>
  </si>
  <si>
    <t>Acoustics</t>
  </si>
  <si>
    <t>Wave Analysis and Synthesis</t>
  </si>
  <si>
    <t>Instruments</t>
  </si>
  <si>
    <t>Tuning Forks</t>
  </si>
  <si>
    <t>Motion of the Center of Mass</t>
  </si>
  <si>
    <t>Central Forces</t>
  </si>
  <si>
    <t>Relative Motion</t>
  </si>
  <si>
    <t>Linear Momentum and Collisions</t>
  </si>
  <si>
    <t>Collisions in One Dimension</t>
  </si>
  <si>
    <t>Conservation of Linear Momentum</t>
  </si>
  <si>
    <t>Applications of Newton's Laws</t>
  </si>
  <si>
    <t>Friction</t>
  </si>
  <si>
    <t>Dynamic Torque</t>
  </si>
  <si>
    <t>Coulomb's Law</t>
  </si>
  <si>
    <t>Induced Charge</t>
  </si>
  <si>
    <t>Electric Field</t>
  </si>
  <si>
    <t>5H</t>
  </si>
  <si>
    <t>5C20.60</t>
  </si>
  <si>
    <t>5H50.20</t>
  </si>
  <si>
    <t>6H20.10</t>
  </si>
  <si>
    <t>Interferometers</t>
  </si>
  <si>
    <t>6D40.10</t>
  </si>
  <si>
    <t>6Q10.10</t>
  </si>
  <si>
    <t>Modern Optics</t>
  </si>
  <si>
    <t>6D20.15</t>
  </si>
  <si>
    <t>Gratings</t>
  </si>
  <si>
    <t>1Q50</t>
  </si>
  <si>
    <t>Newton's Second Law</t>
  </si>
  <si>
    <t>Force, Mass, and Acceleration</t>
  </si>
  <si>
    <t>Action and Reaction</t>
  </si>
  <si>
    <t>Newton's Third Law</t>
  </si>
  <si>
    <t>2C20.30</t>
  </si>
  <si>
    <t>Dynamics of Fluids</t>
  </si>
  <si>
    <t>Forces in Moving Fluids</t>
  </si>
  <si>
    <t>Geometrical Optics</t>
  </si>
  <si>
    <t>Reflection from Curved Surfaces</t>
  </si>
  <si>
    <t>Photometry</t>
  </si>
  <si>
    <t>Blackbodies</t>
  </si>
  <si>
    <t>Birefringence</t>
  </si>
  <si>
    <t>6H35</t>
  </si>
  <si>
    <t>Photoelectric Effect</t>
  </si>
  <si>
    <t>Wave Mechanics</t>
  </si>
  <si>
    <t>Spectra</t>
  </si>
  <si>
    <t>Nuclear Physics</t>
  </si>
  <si>
    <t>Moving Reference Frames</t>
  </si>
  <si>
    <t>Rotating Reference Frames</t>
  </si>
  <si>
    <t>Accelerated Reference Frames</t>
  </si>
  <si>
    <t>7D50.10</t>
  </si>
  <si>
    <t>Gravity</t>
  </si>
  <si>
    <t>Orbits</t>
  </si>
  <si>
    <t>Refraction at Flat Surfaces</t>
  </si>
  <si>
    <t>Resonance in Plates, Bars, Solids</t>
  </si>
  <si>
    <t>Non-Linear Systems</t>
  </si>
  <si>
    <t>6F40.10</t>
  </si>
  <si>
    <t>Refractive Index</t>
  </si>
  <si>
    <t>Total Internal Reflection</t>
  </si>
  <si>
    <t>1M40.10</t>
  </si>
  <si>
    <t>Work</t>
  </si>
  <si>
    <t>Velocity</t>
  </si>
  <si>
    <t>Models of the Nucleus</t>
  </si>
  <si>
    <t>3A</t>
  </si>
  <si>
    <t>2C50.35</t>
  </si>
  <si>
    <t>Magnetic Materials</t>
  </si>
  <si>
    <t>Temperature and Magnetism</t>
  </si>
  <si>
    <t>No</t>
  </si>
  <si>
    <t>6H20</t>
  </si>
  <si>
    <t>Herre van der Zant</t>
  </si>
  <si>
    <t>Erik van der Kolk</t>
  </si>
  <si>
    <t>6A42.12</t>
  </si>
  <si>
    <t>Fraunhofer and Fresnel Diffraction</t>
  </si>
  <si>
    <t xml:space="preserve"> </t>
  </si>
  <si>
    <t>1A10</t>
  </si>
  <si>
    <t>1A20</t>
  </si>
  <si>
    <t>1A30</t>
  </si>
  <si>
    <t>1A40</t>
  </si>
  <si>
    <t>1A50</t>
  </si>
  <si>
    <t>1A60</t>
  </si>
  <si>
    <t>1A</t>
  </si>
  <si>
    <t>Measurement</t>
  </si>
  <si>
    <t>1C</t>
  </si>
  <si>
    <t>1C10</t>
  </si>
  <si>
    <t>1C20</t>
  </si>
  <si>
    <t>1C30</t>
  </si>
  <si>
    <t>Motion in one Dimension</t>
  </si>
  <si>
    <t>Uniform Acceleration</t>
  </si>
  <si>
    <t>Measuring g</t>
  </si>
  <si>
    <t>1D</t>
  </si>
  <si>
    <t>1E</t>
  </si>
  <si>
    <t>1F</t>
  </si>
  <si>
    <t>1G</t>
  </si>
  <si>
    <t>1H</t>
  </si>
  <si>
    <t>1J</t>
  </si>
  <si>
    <t>1K</t>
  </si>
  <si>
    <t>1L</t>
  </si>
  <si>
    <t>1M</t>
  </si>
  <si>
    <t>1N</t>
  </si>
  <si>
    <t>1Q</t>
  </si>
  <si>
    <t>Properties of Matter</t>
  </si>
  <si>
    <t>1R</t>
  </si>
  <si>
    <t>1D10</t>
  </si>
  <si>
    <t>1D15</t>
  </si>
  <si>
    <t>1D40</t>
  </si>
  <si>
    <t>1D50</t>
  </si>
  <si>
    <t>1D52</t>
  </si>
  <si>
    <t>1D55</t>
  </si>
  <si>
    <t>1D60</t>
  </si>
  <si>
    <t>1E10</t>
  </si>
  <si>
    <t>1E20</t>
  </si>
  <si>
    <t>1E30</t>
  </si>
  <si>
    <t>1F10</t>
  </si>
  <si>
    <t>1F20</t>
  </si>
  <si>
    <t>1F30</t>
  </si>
  <si>
    <t>1G10</t>
  </si>
  <si>
    <t>1G20</t>
  </si>
  <si>
    <t>1G30</t>
  </si>
  <si>
    <t>1H10</t>
  </si>
  <si>
    <t>1H11</t>
  </si>
  <si>
    <t>1J10</t>
  </si>
  <si>
    <t>1J11</t>
  </si>
  <si>
    <t>1J20</t>
  </si>
  <si>
    <t>1J30</t>
  </si>
  <si>
    <t>1J40</t>
  </si>
  <si>
    <t>1K10</t>
  </si>
  <si>
    <t>1K20</t>
  </si>
  <si>
    <t>1K30</t>
  </si>
  <si>
    <t>1L10</t>
  </si>
  <si>
    <t>1L20</t>
  </si>
  <si>
    <t>1M10</t>
  </si>
  <si>
    <t>1M20</t>
  </si>
  <si>
    <t>1M30</t>
  </si>
  <si>
    <t>1M40</t>
  </si>
  <si>
    <t>1M50</t>
  </si>
  <si>
    <t>1N10</t>
  </si>
  <si>
    <t>1N20</t>
  </si>
  <si>
    <t>1N21</t>
  </si>
  <si>
    <t>1N22</t>
  </si>
  <si>
    <t>1N30</t>
  </si>
  <si>
    <t>1N40</t>
  </si>
  <si>
    <t>1Q10</t>
  </si>
  <si>
    <t>1Q20</t>
  </si>
  <si>
    <t>1Q30</t>
  </si>
  <si>
    <t>1Q40</t>
  </si>
  <si>
    <t>1Q60</t>
  </si>
  <si>
    <t>1R10</t>
  </si>
  <si>
    <t>1R20</t>
  </si>
  <si>
    <t>1R30</t>
  </si>
  <si>
    <t>1R40</t>
  </si>
  <si>
    <t>1R50</t>
  </si>
  <si>
    <t>2</t>
  </si>
  <si>
    <t>2A</t>
  </si>
  <si>
    <t>Surface Tension</t>
  </si>
  <si>
    <t>2A10</t>
  </si>
  <si>
    <t>2A15</t>
  </si>
  <si>
    <t>2A20</t>
  </si>
  <si>
    <t>2A30</t>
  </si>
  <si>
    <t>2B</t>
  </si>
  <si>
    <t>Statics of Fluids</t>
  </si>
  <si>
    <t>3</t>
  </si>
  <si>
    <t>4</t>
  </si>
  <si>
    <t>5</t>
  </si>
  <si>
    <t>6</t>
  </si>
  <si>
    <t>7</t>
  </si>
  <si>
    <t>8</t>
  </si>
  <si>
    <t>9</t>
  </si>
  <si>
    <t>1</t>
  </si>
  <si>
    <t>1N30.60</t>
  </si>
  <si>
    <t>8B10.50</t>
  </si>
  <si>
    <t>1Q10.XX</t>
  </si>
  <si>
    <t>3B60.10</t>
  </si>
  <si>
    <t>3C50.20</t>
  </si>
  <si>
    <t>6A40.47</t>
  </si>
  <si>
    <t>6C10.26</t>
  </si>
  <si>
    <t>6Q20.21</t>
  </si>
  <si>
    <t>6C20.18</t>
  </si>
  <si>
    <t>7A60.20</t>
  </si>
  <si>
    <t>3D30.15</t>
  </si>
  <si>
    <t>5C20.10</t>
  </si>
  <si>
    <t>5G10.90</t>
  </si>
  <si>
    <t>5N10.57</t>
  </si>
  <si>
    <t>6A40.40</t>
  </si>
  <si>
    <t>6A42</t>
  </si>
  <si>
    <t>6D10.10</t>
  </si>
  <si>
    <t>6C10.10</t>
  </si>
  <si>
    <t>7A60.10</t>
  </si>
  <si>
    <t>8B10</t>
  </si>
  <si>
    <t>8B</t>
  </si>
  <si>
    <t>2C</t>
  </si>
  <si>
    <t>3B</t>
  </si>
  <si>
    <t>3C</t>
  </si>
  <si>
    <t>3D</t>
  </si>
  <si>
    <t>5A</t>
  </si>
  <si>
    <t>5B</t>
  </si>
  <si>
    <t>5C</t>
  </si>
  <si>
    <t>5D</t>
  </si>
  <si>
    <t>5F</t>
  </si>
  <si>
    <t>5G</t>
  </si>
  <si>
    <t>5J</t>
  </si>
  <si>
    <t>5K</t>
  </si>
  <si>
    <t>5L</t>
  </si>
  <si>
    <t>5M</t>
  </si>
  <si>
    <t>5N</t>
  </si>
  <si>
    <t>6A</t>
  </si>
  <si>
    <t>6B</t>
  </si>
  <si>
    <t>6C</t>
  </si>
  <si>
    <t>6D</t>
  </si>
  <si>
    <t>6F</t>
  </si>
  <si>
    <t>6H</t>
  </si>
  <si>
    <t>Diffraction</t>
  </si>
  <si>
    <t>6J</t>
  </si>
  <si>
    <t>6Q</t>
  </si>
  <si>
    <t>The Eye</t>
  </si>
  <si>
    <t>7A</t>
  </si>
  <si>
    <t>7B</t>
  </si>
  <si>
    <t>7D</t>
  </si>
  <si>
    <t>Course Code</t>
  </si>
  <si>
    <t>Course Name</t>
  </si>
  <si>
    <t>PIRA</t>
  </si>
  <si>
    <t>2B20</t>
  </si>
  <si>
    <t>2B30</t>
  </si>
  <si>
    <t>2B35</t>
  </si>
  <si>
    <t>2B40</t>
  </si>
  <si>
    <t>2B60</t>
  </si>
  <si>
    <t>2C10</t>
  </si>
  <si>
    <t>2C20</t>
  </si>
  <si>
    <t>2C30</t>
  </si>
  <si>
    <t>2C40</t>
  </si>
  <si>
    <t>2C50</t>
  </si>
  <si>
    <t>2C60</t>
  </si>
  <si>
    <t>3A10</t>
  </si>
  <si>
    <t>3A15</t>
  </si>
  <si>
    <t>3A20</t>
  </si>
  <si>
    <t>3A40</t>
  </si>
  <si>
    <t>3A50</t>
  </si>
  <si>
    <t>3A60</t>
  </si>
  <si>
    <t>3A70</t>
  </si>
  <si>
    <t>3A75</t>
  </si>
  <si>
    <t>3A80</t>
  </si>
  <si>
    <t>3A95</t>
  </si>
  <si>
    <t>3B10</t>
  </si>
  <si>
    <t>3B20</t>
  </si>
  <si>
    <t>3B22</t>
  </si>
  <si>
    <t>3B25</t>
  </si>
  <si>
    <t>3B27</t>
  </si>
  <si>
    <t>3B30</t>
  </si>
  <si>
    <t>3B33</t>
  </si>
  <si>
    <t>3B35</t>
  </si>
  <si>
    <t>3B39</t>
  </si>
  <si>
    <t>3B40</t>
  </si>
  <si>
    <t>3B45</t>
  </si>
  <si>
    <t>3B50</t>
  </si>
  <si>
    <t>3B55</t>
  </si>
  <si>
    <t>3B60</t>
  </si>
  <si>
    <t>3B70</t>
  </si>
  <si>
    <t>3C10</t>
  </si>
  <si>
    <t>3C20</t>
  </si>
  <si>
    <t>3C30</t>
  </si>
  <si>
    <t>3C40</t>
  </si>
  <si>
    <t>3C50</t>
  </si>
  <si>
    <t>3C55</t>
  </si>
  <si>
    <t>3D20</t>
  </si>
  <si>
    <t>3D22</t>
  </si>
  <si>
    <t>3D30</t>
  </si>
  <si>
    <t>3D32</t>
  </si>
  <si>
    <t>3D40</t>
  </si>
  <si>
    <t>3D46</t>
  </si>
  <si>
    <t>3D50</t>
  </si>
  <si>
    <t>3E</t>
  </si>
  <si>
    <t>3E10</t>
  </si>
  <si>
    <t>3E20</t>
  </si>
  <si>
    <t>3E30</t>
  </si>
  <si>
    <t>3E40</t>
  </si>
  <si>
    <t>3E60</t>
  </si>
  <si>
    <t>3E80</t>
  </si>
  <si>
    <t>4A</t>
  </si>
  <si>
    <t>4A10</t>
  </si>
  <si>
    <t>4A20</t>
  </si>
  <si>
    <t>4A30</t>
  </si>
  <si>
    <t>4A40</t>
  </si>
  <si>
    <t>4A50</t>
  </si>
  <si>
    <t>4B</t>
  </si>
  <si>
    <t>4B10</t>
  </si>
  <si>
    <t>4B20</t>
  </si>
  <si>
    <t>4B30</t>
  </si>
  <si>
    <t>4B40</t>
  </si>
  <si>
    <t>4B50</t>
  </si>
  <si>
    <t>4B60</t>
  </si>
  <si>
    <t>4B70</t>
  </si>
  <si>
    <t>4C</t>
  </si>
  <si>
    <t>4C10</t>
  </si>
  <si>
    <t>4C20</t>
  </si>
  <si>
    <t>4C30</t>
  </si>
  <si>
    <t>4C31</t>
  </si>
  <si>
    <t>4C32</t>
  </si>
  <si>
    <t>4C33</t>
  </si>
  <si>
    <t>4C40</t>
  </si>
  <si>
    <t>4C45</t>
  </si>
  <si>
    <t>4C50</t>
  </si>
  <si>
    <t>4D</t>
  </si>
  <si>
    <t>4D10</t>
  </si>
  <si>
    <t>4D20</t>
  </si>
  <si>
    <t>4D30</t>
  </si>
  <si>
    <t>4D40</t>
  </si>
  <si>
    <t>4D50</t>
  </si>
  <si>
    <t>4E</t>
  </si>
  <si>
    <t>4E10</t>
  </si>
  <si>
    <t>4E20</t>
  </si>
  <si>
    <t>4E30</t>
  </si>
  <si>
    <t>4F</t>
  </si>
  <si>
    <t>4F10</t>
  </si>
  <si>
    <t>4F30</t>
  </si>
  <si>
    <t>5A10</t>
  </si>
  <si>
    <t>5A20</t>
  </si>
  <si>
    <t>5A22</t>
  </si>
  <si>
    <t>5A30</t>
  </si>
  <si>
    <t>5A40</t>
  </si>
  <si>
    <t>5A50</t>
  </si>
  <si>
    <t>5B10</t>
  </si>
  <si>
    <t>5B20</t>
  </si>
  <si>
    <t>5B30</t>
  </si>
  <si>
    <t>5C10</t>
  </si>
  <si>
    <t>5C20</t>
  </si>
  <si>
    <t>5C30</t>
  </si>
  <si>
    <t>5D10</t>
  </si>
  <si>
    <t>5D20</t>
  </si>
  <si>
    <t>5D30</t>
  </si>
  <si>
    <t>5D40</t>
  </si>
  <si>
    <t>5E</t>
  </si>
  <si>
    <t>5E20</t>
  </si>
  <si>
    <t>5E30</t>
  </si>
  <si>
    <t>5E40</t>
  </si>
  <si>
    <t>5E50</t>
  </si>
  <si>
    <t>5E60</t>
  </si>
  <si>
    <t>5F10</t>
  </si>
  <si>
    <t>5F15</t>
  </si>
  <si>
    <t>5F20</t>
  </si>
  <si>
    <t>5F30</t>
  </si>
  <si>
    <t>5F40</t>
  </si>
  <si>
    <t>5G10</t>
  </si>
  <si>
    <t>5G20</t>
  </si>
  <si>
    <t>5G30</t>
  </si>
  <si>
    <t>5G40</t>
  </si>
  <si>
    <t>5G45</t>
  </si>
  <si>
    <t>5G50</t>
  </si>
  <si>
    <t>5H10</t>
  </si>
  <si>
    <t>5H15</t>
  </si>
  <si>
    <t>5H20</t>
  </si>
  <si>
    <t>5H25</t>
  </si>
  <si>
    <t>5H30</t>
  </si>
  <si>
    <t>5H40</t>
  </si>
  <si>
    <t>5H50</t>
  </si>
  <si>
    <t>5J10</t>
  </si>
  <si>
    <t>5J20</t>
  </si>
  <si>
    <t>5J30</t>
  </si>
  <si>
    <t>5K10</t>
  </si>
  <si>
    <t>5K30</t>
  </si>
  <si>
    <t>5K20</t>
  </si>
  <si>
    <t>5K40</t>
  </si>
  <si>
    <t>5L10</t>
  </si>
  <si>
    <t>5L20</t>
  </si>
  <si>
    <t>5L30</t>
  </si>
  <si>
    <t>5M10</t>
  </si>
  <si>
    <t>5M20</t>
  </si>
  <si>
    <t>5N10</t>
  </si>
  <si>
    <t>5N20</t>
  </si>
  <si>
    <t>5N30</t>
  </si>
  <si>
    <t>6A01</t>
  </si>
  <si>
    <t>6A02</t>
  </si>
  <si>
    <t>6A10</t>
  </si>
  <si>
    <t>6A20</t>
  </si>
  <si>
    <t>6A40</t>
  </si>
  <si>
    <t>6A44</t>
  </si>
  <si>
    <t>6A46</t>
  </si>
  <si>
    <t>6A60</t>
  </si>
  <si>
    <t>6A61</t>
  </si>
  <si>
    <t>6A65</t>
  </si>
  <si>
    <t>6A70</t>
  </si>
  <si>
    <t>6B10</t>
  </si>
  <si>
    <t>6B30</t>
  </si>
  <si>
    <t>6B40</t>
  </si>
  <si>
    <t>6C10</t>
  </si>
  <si>
    <t>6C20</t>
  </si>
  <si>
    <t>6D10</t>
  </si>
  <si>
    <t>6D15</t>
  </si>
  <si>
    <t>6D20</t>
  </si>
  <si>
    <t>6D30</t>
  </si>
  <si>
    <t>6D40</t>
  </si>
  <si>
    <t>6F10</t>
  </si>
  <si>
    <t>6F30</t>
  </si>
  <si>
    <t>6F40</t>
  </si>
  <si>
    <t>6H10</t>
  </si>
  <si>
    <t>6H30</t>
  </si>
  <si>
    <t>6H50</t>
  </si>
  <si>
    <t>6J10</t>
  </si>
  <si>
    <t>6J11</t>
  </si>
  <si>
    <t>6Q10</t>
  </si>
  <si>
    <t>6Q20</t>
  </si>
  <si>
    <t>7A10</t>
  </si>
  <si>
    <t>7A15</t>
  </si>
  <si>
    <t>7A20</t>
  </si>
  <si>
    <t>7A50</t>
  </si>
  <si>
    <t>7A55</t>
  </si>
  <si>
    <t>7A60</t>
  </si>
  <si>
    <t>7A70</t>
  </si>
  <si>
    <t>7B10</t>
  </si>
  <si>
    <t>7B11</t>
  </si>
  <si>
    <t>7B13</t>
  </si>
  <si>
    <t>7B20</t>
  </si>
  <si>
    <t>7B30</t>
  </si>
  <si>
    <t>7B35</t>
  </si>
  <si>
    <t>7B50</t>
  </si>
  <si>
    <t>7D10</t>
  </si>
  <si>
    <t>7D20</t>
  </si>
  <si>
    <t>7D30</t>
  </si>
  <si>
    <t>7D40</t>
  </si>
  <si>
    <t>7D50</t>
  </si>
  <si>
    <t>7E</t>
  </si>
  <si>
    <t>7E10</t>
  </si>
  <si>
    <t>7F</t>
  </si>
  <si>
    <t>7F10</t>
  </si>
  <si>
    <t>7F20</t>
  </si>
  <si>
    <t>8A</t>
  </si>
  <si>
    <t>8A05</t>
  </si>
  <si>
    <t>8A10</t>
  </si>
  <si>
    <t>8A20</t>
  </si>
  <si>
    <t>8A30</t>
  </si>
  <si>
    <t>8A35</t>
  </si>
  <si>
    <t>8A40</t>
  </si>
  <si>
    <t>8A50</t>
  </si>
  <si>
    <t>8A60</t>
  </si>
  <si>
    <t>8A70</t>
  </si>
  <si>
    <t>8A80</t>
  </si>
  <si>
    <t>8B20</t>
  </si>
  <si>
    <t>8B30</t>
  </si>
  <si>
    <t>8B40</t>
  </si>
  <si>
    <t>8B50</t>
  </si>
  <si>
    <t>8C</t>
  </si>
  <si>
    <t>8C10</t>
  </si>
  <si>
    <t>8C20</t>
  </si>
  <si>
    <t>8D</t>
  </si>
  <si>
    <t>8D10</t>
  </si>
  <si>
    <t>8D20</t>
  </si>
  <si>
    <t>8D30</t>
  </si>
  <si>
    <t>8E</t>
  </si>
  <si>
    <t>8E30</t>
  </si>
  <si>
    <t>9A</t>
  </si>
  <si>
    <t>9A10</t>
  </si>
  <si>
    <t>9A20</t>
  </si>
  <si>
    <t>9A30</t>
  </si>
  <si>
    <t>9A34</t>
  </si>
  <si>
    <t>9A36</t>
  </si>
  <si>
    <t>9A38</t>
  </si>
  <si>
    <t>9A40</t>
  </si>
  <si>
    <t>9A50</t>
  </si>
  <si>
    <t>9A60</t>
  </si>
  <si>
    <t>9A65</t>
  </si>
  <si>
    <t>9A70</t>
  </si>
  <si>
    <t>9A73</t>
  </si>
  <si>
    <t>9A75</t>
  </si>
  <si>
    <t>9A80</t>
  </si>
  <si>
    <t>9A85</t>
  </si>
  <si>
    <t>9B</t>
  </si>
  <si>
    <t>9B10</t>
  </si>
  <si>
    <t>9B15</t>
  </si>
  <si>
    <t>9B17</t>
  </si>
  <si>
    <t>9B18</t>
  </si>
  <si>
    <t>9B20</t>
  </si>
  <si>
    <t>9B30</t>
  </si>
  <si>
    <t>9B37</t>
  </si>
  <si>
    <t>9B40</t>
  </si>
  <si>
    <t>9B50</t>
  </si>
  <si>
    <t>9B60</t>
  </si>
  <si>
    <t>9B61</t>
  </si>
  <si>
    <t>9B62</t>
  </si>
  <si>
    <t>9B65</t>
  </si>
  <si>
    <t>9B90</t>
  </si>
  <si>
    <t>9C</t>
  </si>
  <si>
    <t>9C10</t>
  </si>
  <si>
    <t>9C20</t>
  </si>
  <si>
    <t>9C25</t>
  </si>
  <si>
    <t>9C30</t>
  </si>
  <si>
    <t>9C35</t>
  </si>
  <si>
    <t>9C40</t>
  </si>
  <si>
    <t>Basic Units</t>
  </si>
  <si>
    <t>Error and Accuracy</t>
  </si>
  <si>
    <t>Coordinate Systems</t>
  </si>
  <si>
    <t>Vectors</t>
  </si>
  <si>
    <t>Math Topics</t>
  </si>
  <si>
    <t>Scaling</t>
  </si>
  <si>
    <t>Motion in two Dimensions</t>
  </si>
  <si>
    <t>Displacement in Two Dimensions</t>
  </si>
  <si>
    <t>Velocity, Position, and Acceleration</t>
  </si>
  <si>
    <t>Deformation by Central Forces</t>
  </si>
  <si>
    <t>Centrifugal Escape</t>
  </si>
  <si>
    <t>Projectile Motion</t>
  </si>
  <si>
    <t>Coriolis Effect</t>
  </si>
  <si>
    <t>Measuring Inertia</t>
  </si>
  <si>
    <t>Complex Systems</t>
  </si>
  <si>
    <t>Recoil</t>
  </si>
  <si>
    <t>Finding Center of Gravity</t>
  </si>
  <si>
    <t>Exceeding Center of Gravity</t>
  </si>
  <si>
    <t>Stable, Unstable and Neutral Equilibrium</t>
  </si>
  <si>
    <t>Static Torque</t>
  </si>
  <si>
    <t>Pressure</t>
  </si>
  <si>
    <t>Universal Gravitational Constant</t>
  </si>
  <si>
    <t>Simple Machines</t>
  </si>
  <si>
    <t>Non-Conservative Forces</t>
  </si>
  <si>
    <t>Mechanical Power</t>
  </si>
  <si>
    <t>Impulse and Thrust</t>
  </si>
  <si>
    <t>Mass and Momentum Transfer</t>
  </si>
  <si>
    <t>Rockets</t>
  </si>
  <si>
    <t>Collisions in Two Dimensions</t>
  </si>
  <si>
    <t>Moment of Inertia</t>
  </si>
  <si>
    <t>Transfer of Angular Momentum</t>
  </si>
  <si>
    <t>Hooke's Law</t>
  </si>
  <si>
    <t>Tensile and Compressive Stress</t>
  </si>
  <si>
    <t>Shear Stress</t>
  </si>
  <si>
    <t>Coefficient of Restitution</t>
  </si>
  <si>
    <t>Crystal Structure</t>
  </si>
  <si>
    <t>Force of Surface Tension</t>
  </si>
  <si>
    <t>Minimal Surface</t>
  </si>
  <si>
    <t>Capillary Action</t>
  </si>
  <si>
    <t>Surface Tension Propulsion</t>
  </si>
  <si>
    <t>Static Pressure</t>
  </si>
  <si>
    <t>Atmospheric Pressure</t>
  </si>
  <si>
    <t>Measuring Pressure</t>
  </si>
  <si>
    <t>Density and Buoyancy</t>
  </si>
  <si>
    <t>Siphons, Fountains, Pumps</t>
  </si>
  <si>
    <t>Flow Rate</t>
  </si>
  <si>
    <t>Viscosity</t>
  </si>
  <si>
    <t>Turbulent and Streamline Flow</t>
  </si>
  <si>
    <t>Non Newtonian Fluids</t>
  </si>
  <si>
    <t>Pendula</t>
  </si>
  <si>
    <t>Springs &amp; Oscillators</t>
  </si>
  <si>
    <t>Driven Mechanical Resonance</t>
  </si>
  <si>
    <t>Coupled Oscillations</t>
  </si>
  <si>
    <t>Normal Modes</t>
  </si>
  <si>
    <t>Lissajous Figures</t>
  </si>
  <si>
    <t>Impedence and Dispersion</t>
  </si>
  <si>
    <t>Compound Waves</t>
  </si>
  <si>
    <t>Wave Properties of Sound</t>
  </si>
  <si>
    <t>Phase and Group Velocity</t>
  </si>
  <si>
    <t>Reflection &amp; Refraction (Sound)</t>
  </si>
  <si>
    <t>Transfer of Energy in Waves</t>
  </si>
  <si>
    <t>Doppler Effect</t>
  </si>
  <si>
    <t>Shock Waves</t>
  </si>
  <si>
    <t>Interference and Diffraction</t>
  </si>
  <si>
    <t>Interference AND Diffraction Of Sound</t>
  </si>
  <si>
    <t>Beats</t>
  </si>
  <si>
    <t>Coupled Resonators</t>
  </si>
  <si>
    <t>The Ear</t>
  </si>
  <si>
    <t>Pitch</t>
  </si>
  <si>
    <t>Intensity and Attenuation</t>
  </si>
  <si>
    <t>Architectural Acoustics</t>
  </si>
  <si>
    <t>Music Perception and the Voice</t>
  </si>
  <si>
    <t>Resonance in Strings</t>
  </si>
  <si>
    <t>Stringed Instruments</t>
  </si>
  <si>
    <t>Resonance Cavities</t>
  </si>
  <si>
    <t>Air Column Instruments</t>
  </si>
  <si>
    <t>Electronic Instruments</t>
  </si>
  <si>
    <t>Sound Reproduction</t>
  </si>
  <si>
    <t>Audio System</t>
  </si>
  <si>
    <t>Loudspeakers</t>
  </si>
  <si>
    <t>Microphones</t>
  </si>
  <si>
    <t>Amplifiers</t>
  </si>
  <si>
    <t>Recorders</t>
  </si>
  <si>
    <t>Digital System</t>
  </si>
  <si>
    <t>Thermal Properties of Matter</t>
  </si>
  <si>
    <t>Thermometry</t>
  </si>
  <si>
    <t>Liquid Expansion</t>
  </si>
  <si>
    <t>Solid Expansion</t>
  </si>
  <si>
    <t>Properties of Materials at Low Temperature</t>
  </si>
  <si>
    <t>Liquid Helium</t>
  </si>
  <si>
    <t>Heat and the First Law</t>
  </si>
  <si>
    <t>Heat Capacity and Specific Heat</t>
  </si>
  <si>
    <t>Convection</t>
  </si>
  <si>
    <t>Conduction</t>
  </si>
  <si>
    <t>Radiation</t>
  </si>
  <si>
    <t>Heat Transfer Applications</t>
  </si>
  <si>
    <t>Mechanical Equivalent of Heat</t>
  </si>
  <si>
    <t>Adiabatic Processes</t>
  </si>
  <si>
    <t>Change of State</t>
  </si>
  <si>
    <t>PVT Surfaces</t>
  </si>
  <si>
    <t>Phase Changes: Liquid-Solid</t>
  </si>
  <si>
    <t>Phase Changes: Liquid-Gas</t>
  </si>
  <si>
    <t>Cooling by Evaporation</t>
  </si>
  <si>
    <t>Dew Point and Humidity</t>
  </si>
  <si>
    <t>Vapor Pressure</t>
  </si>
  <si>
    <t>Sublimation</t>
  </si>
  <si>
    <t>Phase Changes: Solid - Solid</t>
  </si>
  <si>
    <t>Critical Point</t>
  </si>
  <si>
    <t>Kinetic Theory</t>
  </si>
  <si>
    <t>Brownian Motion</t>
  </si>
  <si>
    <t>Mean Free Path</t>
  </si>
  <si>
    <t>Kinetic Motion</t>
  </si>
  <si>
    <t>Molecular Dimensions</t>
  </si>
  <si>
    <t>Diffusion &amp; Osmosis</t>
  </si>
  <si>
    <t>Gas Law</t>
  </si>
  <si>
    <t>Constant Pressure</t>
  </si>
  <si>
    <t>Constant Temperature</t>
  </si>
  <si>
    <t>Constant Volume</t>
  </si>
  <si>
    <t>Entropy and the Second Law</t>
  </si>
  <si>
    <t>Entropy</t>
  </si>
  <si>
    <t>Heat Cycles</t>
  </si>
  <si>
    <t>Producing Static Charge</t>
  </si>
  <si>
    <t>Electrostatic Meters</t>
  </si>
  <si>
    <t>Conductors and Insulators</t>
  </si>
  <si>
    <t>Electrostatic Machines</t>
  </si>
  <si>
    <t>Electrostatic Potential</t>
  </si>
  <si>
    <t>Energy Stored in a Capacitor</t>
  </si>
  <si>
    <t>Resistance Characteristics</t>
  </si>
  <si>
    <t>Conduction in Solutions</t>
  </si>
  <si>
    <t>Conduction in Gases</t>
  </si>
  <si>
    <t>Electromotive Force and Current</t>
  </si>
  <si>
    <t>Electrolysis</t>
  </si>
  <si>
    <t>Plating</t>
  </si>
  <si>
    <t>Cells and Batteries</t>
  </si>
  <si>
    <t>Thermoelectricity</t>
  </si>
  <si>
    <t>Piezoelectricity</t>
  </si>
  <si>
    <t>Ohm's Law</t>
  </si>
  <si>
    <t>Power and Energy</t>
  </si>
  <si>
    <t>Circuit Analysis</t>
  </si>
  <si>
    <t>RC Circuits</t>
  </si>
  <si>
    <t>Magnet Domains &amp; Magnetization</t>
  </si>
  <si>
    <t>Paramagnetism and Diamagnetism</t>
  </si>
  <si>
    <t>Hysteresis</t>
  </si>
  <si>
    <t>Magnetostriction and Magnetoresistance</t>
  </si>
  <si>
    <t>Fields and Currents</t>
  </si>
  <si>
    <t>Forces on Magnets</t>
  </si>
  <si>
    <t>Magnet/Electromagnet Interactions</t>
  </si>
  <si>
    <t>Force on Moving Charges</t>
  </si>
  <si>
    <t>LR Circuits</t>
  </si>
  <si>
    <t>RLC Circuits - DC</t>
  </si>
  <si>
    <t>Transformers</t>
  </si>
  <si>
    <t>Motors and Generators</t>
  </si>
  <si>
    <t>Impedance</t>
  </si>
  <si>
    <t>LCR Circuits - AC</t>
  </si>
  <si>
    <t>Filters and Rectifiers</t>
  </si>
  <si>
    <t>Semiconductors and Tubes</t>
  </si>
  <si>
    <t>Semiconductors</t>
  </si>
  <si>
    <t>Tubes</t>
  </si>
  <si>
    <t>Tesla Coil</t>
  </si>
  <si>
    <t>Electromagnetic Spectrum</t>
  </si>
  <si>
    <t>Straight Line Propagation</t>
  </si>
  <si>
    <t>Reflection From Flat Surfaces</t>
  </si>
  <si>
    <t>Rainbow</t>
  </si>
  <si>
    <t>Thin Lens</t>
  </si>
  <si>
    <t>Pinhole</t>
  </si>
  <si>
    <t>Thick Lens</t>
  </si>
  <si>
    <t>Optical Instruments</t>
  </si>
  <si>
    <t>Luminosity</t>
  </si>
  <si>
    <t>Radation Pressure</t>
  </si>
  <si>
    <t>Diffraction Through One Slit</t>
  </si>
  <si>
    <t>Diffraction Around Objects</t>
  </si>
  <si>
    <t>Interference From Two Sources</t>
  </si>
  <si>
    <t>Interference of Polarized Light</t>
  </si>
  <si>
    <t>Thin Films</t>
  </si>
  <si>
    <t>Synthesis and Analysis of Color</t>
  </si>
  <si>
    <t>Dispersion</t>
  </si>
  <si>
    <t>Dichroic Polarization</t>
  </si>
  <si>
    <t>Polarization by Reflection</t>
  </si>
  <si>
    <t>Circular Polarization</t>
  </si>
  <si>
    <t>Polarization by Scattering</t>
  </si>
  <si>
    <t>Physiology</t>
  </si>
  <si>
    <t>Physical Optics</t>
  </si>
  <si>
    <t>Millikan Oil Drop</t>
  </si>
  <si>
    <t>Compton Effect</t>
  </si>
  <si>
    <t>Particle/Wave Duality</t>
  </si>
  <si>
    <t>X-ray and Electron Diffraction</t>
  </si>
  <si>
    <t>Condensed Matter</t>
  </si>
  <si>
    <t>Absorption</t>
  </si>
  <si>
    <t>Resonance Radiation</t>
  </si>
  <si>
    <t>Fine splitting</t>
  </si>
  <si>
    <t>Ionization Potential</t>
  </si>
  <si>
    <t>Electron Properties</t>
  </si>
  <si>
    <t>Atomic Models</t>
  </si>
  <si>
    <t>Nuclear Reactions</t>
  </si>
  <si>
    <t>Particle Detectors</t>
  </si>
  <si>
    <t>Nuclear Magnetic Resonance (NMR)</t>
  </si>
  <si>
    <t>Elementary Particles</t>
  </si>
  <si>
    <t>Miscellaneous</t>
  </si>
  <si>
    <t>Relativity</t>
  </si>
  <si>
    <t>Special Relativity</t>
  </si>
  <si>
    <t>General Relativity</t>
  </si>
  <si>
    <t>Planetary Astronomy</t>
  </si>
  <si>
    <t>Historical Astronomy</t>
  </si>
  <si>
    <t>Solar System Mechanics</t>
  </si>
  <si>
    <t>Earth - Moon Mechanics</t>
  </si>
  <si>
    <t>Views From Earth</t>
  </si>
  <si>
    <t>Views From Earth - 2</t>
  </si>
  <si>
    <t>Planetary Properties: Globes, Hemispheres, &amp; Maps</t>
  </si>
  <si>
    <t>Planetary Properties - 2: The Planets</t>
  </si>
  <si>
    <t>Planetary Properties - 3: Planetoids, Minor Objects</t>
  </si>
  <si>
    <t>Planetary Properties - 4: Planetary Characteristics</t>
  </si>
  <si>
    <t>Planetary Properties - 5: Comets And The Search For Life</t>
  </si>
  <si>
    <t>Stellar Astronomy</t>
  </si>
  <si>
    <t>The Sun</t>
  </si>
  <si>
    <t>Stellar Spectra</t>
  </si>
  <si>
    <t>Stellar Evolution</t>
  </si>
  <si>
    <t>Black Holes</t>
  </si>
  <si>
    <t>Stellar Miscellaneous</t>
  </si>
  <si>
    <t>Cosmology</t>
  </si>
  <si>
    <t>Models of The Universe</t>
  </si>
  <si>
    <t>Gravitational Effects</t>
  </si>
  <si>
    <t>Miscellaneous Astronomy</t>
  </si>
  <si>
    <t>Telescopes</t>
  </si>
  <si>
    <t>Astronomical Instruments</t>
  </si>
  <si>
    <t>Astronomy Teaching Techniques</t>
  </si>
  <si>
    <t>Techniques and Projects</t>
  </si>
  <si>
    <t>Support Systems / Facility</t>
  </si>
  <si>
    <t>Blackboard Tools</t>
  </si>
  <si>
    <t>Audio</t>
  </si>
  <si>
    <t>Slide Projectors</t>
  </si>
  <si>
    <t>Film Projectors</t>
  </si>
  <si>
    <t>Overhead Projectors</t>
  </si>
  <si>
    <t>Video &amp; Computer Projection</t>
  </si>
  <si>
    <t>Photography</t>
  </si>
  <si>
    <t>X-Y, Chart Recorders</t>
  </si>
  <si>
    <t>Buildings</t>
  </si>
  <si>
    <t>Museums</t>
  </si>
  <si>
    <t>Resource Books</t>
  </si>
  <si>
    <t>Unclassified Demonstrations</t>
  </si>
  <si>
    <t>Philosophy</t>
  </si>
  <si>
    <t>Films</t>
  </si>
  <si>
    <t>Computer Programs</t>
  </si>
  <si>
    <t>Electronic</t>
  </si>
  <si>
    <t>Timers</t>
  </si>
  <si>
    <t>Position and Velocity Detectors</t>
  </si>
  <si>
    <t>Sources of Sound</t>
  </si>
  <si>
    <t>Sound Detectors</t>
  </si>
  <si>
    <t>Circuits/Components/Instruments</t>
  </si>
  <si>
    <t>Function Generators</t>
  </si>
  <si>
    <t>Oscilloscopes</t>
  </si>
  <si>
    <t>Advanced Instruments</t>
  </si>
  <si>
    <t>Power Supplies</t>
  </si>
  <si>
    <t>Light Sources</t>
  </si>
  <si>
    <t>Light Paths Made Visible</t>
  </si>
  <si>
    <t>Lasers</t>
  </si>
  <si>
    <t>Microwave Apparatus</t>
  </si>
  <si>
    <t>Computer Interface</t>
  </si>
  <si>
    <t>Mechanical</t>
  </si>
  <si>
    <t>Motors</t>
  </si>
  <si>
    <t>Pumps</t>
  </si>
  <si>
    <t>Vacuum</t>
  </si>
  <si>
    <t>Air Support</t>
  </si>
  <si>
    <t>Ripple Tank</t>
  </si>
  <si>
    <t>Other</t>
  </si>
  <si>
    <t>Vortices</t>
  </si>
  <si>
    <t>6H50.10</t>
  </si>
  <si>
    <t>Parallel Wires</t>
  </si>
  <si>
    <t>Super Balls, Double Ball Drop</t>
  </si>
  <si>
    <t>Nandini Bhattacharya</t>
  </si>
  <si>
    <t>Henk Schut</t>
  </si>
  <si>
    <t>Ad van Well</t>
  </si>
  <si>
    <t>Ekkes Bruck</t>
  </si>
  <si>
    <t>Koen van Dongen</t>
  </si>
  <si>
    <t>Leo Kouwenhoven</t>
  </si>
  <si>
    <t>Silvania Pereira</t>
  </si>
  <si>
    <t>Stephan Eijt</t>
  </si>
  <si>
    <t>Lieven Vandersypen</t>
  </si>
  <si>
    <t>Jos Thijssen</t>
  </si>
  <si>
    <t>Wim Bouwman</t>
  </si>
  <si>
    <t>van Well</t>
  </si>
  <si>
    <t>Aurele</t>
  </si>
  <si>
    <t>Bhattacharya</t>
  </si>
  <si>
    <t>Klein</t>
  </si>
  <si>
    <t>Lathouwers</t>
  </si>
  <si>
    <t>Bruck</t>
  </si>
  <si>
    <t>Verschuur</t>
  </si>
  <si>
    <t>Bociort</t>
  </si>
  <si>
    <t>van der Kolk</t>
  </si>
  <si>
    <t>Thijssen</t>
  </si>
  <si>
    <t>Schut</t>
  </si>
  <si>
    <t>van der Zant</t>
  </si>
  <si>
    <t>Bouwman</t>
  </si>
  <si>
    <t>Planken</t>
  </si>
  <si>
    <t>van Dongen</t>
  </si>
  <si>
    <t>Kouwenhoven</t>
  </si>
  <si>
    <t>Vandersypen</t>
  </si>
  <si>
    <t>Wagemaker</t>
  </si>
  <si>
    <t>Verweij</t>
  </si>
  <si>
    <t>van Dijk</t>
  </si>
  <si>
    <t>Alkemade</t>
  </si>
  <si>
    <t>Kruit</t>
  </si>
  <si>
    <t>Kleizen (student)</t>
  </si>
  <si>
    <t>Mudde</t>
  </si>
  <si>
    <t>Eijt</t>
  </si>
  <si>
    <t>Kenjeres</t>
  </si>
  <si>
    <t>Pereira</t>
  </si>
  <si>
    <t>van der Hagen</t>
  </si>
  <si>
    <t>Blanter</t>
  </si>
  <si>
    <t>Ad</t>
  </si>
  <si>
    <t>Adam</t>
  </si>
  <si>
    <t>Nandini</t>
  </si>
  <si>
    <t>Chris</t>
  </si>
  <si>
    <t>Danny</t>
  </si>
  <si>
    <t>Ekkes</t>
  </si>
  <si>
    <t>Eric</t>
  </si>
  <si>
    <t>Florian</t>
  </si>
  <si>
    <t>Erik</t>
  </si>
  <si>
    <t>Jos</t>
  </si>
  <si>
    <t>Henk</t>
  </si>
  <si>
    <t>Herre</t>
  </si>
  <si>
    <t>Wim</t>
  </si>
  <si>
    <t>Paul</t>
  </si>
  <si>
    <t>Koen</t>
  </si>
  <si>
    <t>Leo</t>
  </si>
  <si>
    <t>Lieven</t>
  </si>
  <si>
    <t>Marnix</t>
  </si>
  <si>
    <t>Martin</t>
  </si>
  <si>
    <t>Niels</t>
  </si>
  <si>
    <t>Pieter</t>
  </si>
  <si>
    <t>Rene</t>
  </si>
  <si>
    <t>Rob</t>
  </si>
  <si>
    <t>Stephan</t>
  </si>
  <si>
    <t>Sasa</t>
  </si>
  <si>
    <t>Silvania</t>
  </si>
  <si>
    <t>Tim</t>
  </si>
  <si>
    <t>Yaroslav</t>
  </si>
  <si>
    <t>student</t>
  </si>
  <si>
    <t>Rene Kleizen</t>
  </si>
  <si>
    <t>Surname</t>
  </si>
  <si>
    <t>First Name</t>
  </si>
  <si>
    <t>Full Name</t>
  </si>
  <si>
    <t>1C10.01</t>
  </si>
  <si>
    <t>1D40.01</t>
  </si>
  <si>
    <t>1D40.02</t>
  </si>
  <si>
    <t>1D50.01</t>
  </si>
  <si>
    <t>1E10.01</t>
  </si>
  <si>
    <t>1E10.02</t>
  </si>
  <si>
    <t>1E10.03</t>
  </si>
  <si>
    <t>1E20.01</t>
  </si>
  <si>
    <t>1E20.02</t>
  </si>
  <si>
    <t>1E20.03</t>
  </si>
  <si>
    <t>1E20.04</t>
  </si>
  <si>
    <t>1F20.01</t>
  </si>
  <si>
    <t>1F30.01</t>
  </si>
  <si>
    <t>1G10.01</t>
  </si>
  <si>
    <t>1G10.02</t>
  </si>
  <si>
    <t>1G10.03</t>
  </si>
  <si>
    <t>1H10.01</t>
  </si>
  <si>
    <t>1H10.02</t>
  </si>
  <si>
    <t>1H10.03</t>
  </si>
  <si>
    <t>1J30.01</t>
  </si>
  <si>
    <t>1K10.01</t>
  </si>
  <si>
    <t>1K10.02</t>
  </si>
  <si>
    <t>1K10.03</t>
  </si>
  <si>
    <t>1K20.01</t>
  </si>
  <si>
    <t>1K20.02</t>
  </si>
  <si>
    <t>1K20.03</t>
  </si>
  <si>
    <t>1L10.01</t>
  </si>
  <si>
    <t>1L20.01</t>
  </si>
  <si>
    <t>1M10.01</t>
  </si>
  <si>
    <t>1M40.01</t>
  </si>
  <si>
    <t>1M40.02</t>
  </si>
  <si>
    <t>1M40.03</t>
  </si>
  <si>
    <t>1N20.01</t>
  </si>
  <si>
    <t>1N20.02</t>
  </si>
  <si>
    <t>1N20.03</t>
  </si>
  <si>
    <t>1N20.04</t>
  </si>
  <si>
    <t>1Q20.01</t>
  </si>
  <si>
    <t>1Q20.02</t>
  </si>
  <si>
    <t>1Q20.03</t>
  </si>
  <si>
    <t>1Q20.04</t>
  </si>
  <si>
    <t>1Q40.01</t>
  </si>
  <si>
    <t>1Q40.02</t>
  </si>
  <si>
    <t>1Q40.03</t>
  </si>
  <si>
    <t>1Q40.04</t>
  </si>
  <si>
    <t>1Q50.01</t>
  </si>
  <si>
    <t>1Q50.02</t>
  </si>
  <si>
    <t>1Q50.03</t>
  </si>
  <si>
    <t>1Q50.04</t>
  </si>
  <si>
    <t>1Q60.01</t>
  </si>
  <si>
    <t>1Q60.02</t>
  </si>
  <si>
    <t>2C20.01</t>
  </si>
  <si>
    <t>2C20.02</t>
  </si>
  <si>
    <t>3A15.01</t>
  </si>
  <si>
    <t>3A40.01</t>
  </si>
  <si>
    <t>3A50.01</t>
  </si>
  <si>
    <t>3A50.02</t>
  </si>
  <si>
    <t>3B10.01</t>
  </si>
  <si>
    <t>3B10.02</t>
  </si>
  <si>
    <t>3B20.01</t>
  </si>
  <si>
    <t>3B40.01</t>
  </si>
  <si>
    <t>3C50.01</t>
  </si>
  <si>
    <t>3D46.01</t>
  </si>
  <si>
    <t>5A40.01</t>
  </si>
  <si>
    <t>5A40.02</t>
  </si>
  <si>
    <t>5B10.01</t>
  </si>
  <si>
    <t>5B10.03</t>
  </si>
  <si>
    <t>5B20.01</t>
  </si>
  <si>
    <t>5D20.01</t>
  </si>
  <si>
    <t>5D20.02</t>
  </si>
  <si>
    <t>5H50.01</t>
  </si>
  <si>
    <t>5J10.01</t>
  </si>
  <si>
    <t>6A20.01</t>
  </si>
  <si>
    <t>6A42.01</t>
  </si>
  <si>
    <t>6B40.01</t>
  </si>
  <si>
    <t>6H20.01</t>
  </si>
  <si>
    <t>6H35.01</t>
  </si>
  <si>
    <t>7A50.01</t>
  </si>
  <si>
    <t>7A50.02</t>
  </si>
  <si>
    <t>7B10.01</t>
  </si>
  <si>
    <t>7D10.01</t>
  </si>
  <si>
    <t>0X00.00</t>
  </si>
  <si>
    <t>2X00.01</t>
  </si>
  <si>
    <t>3X00.00</t>
  </si>
  <si>
    <t>3X00.01</t>
  </si>
  <si>
    <t>5H00.00</t>
  </si>
  <si>
    <t>3A00.00</t>
  </si>
  <si>
    <t>3A00.01</t>
  </si>
  <si>
    <t>Missing setup as of 26 Mar 2014</t>
  </si>
  <si>
    <t>Lack of information</t>
  </si>
  <si>
    <t>New demonstration 19 Dec 2012. Needs improvement, wrt friction large triangle.</t>
  </si>
  <si>
    <t>New demonstration 20 Aug 2013</t>
  </si>
  <si>
    <t>Torsion wire broken due to moving the equipment by FMVG 15 Aug 2013</t>
  </si>
  <si>
    <t>www.de-monstrare.nl/pdf/Rolling%20down%20a%20wide%20gutter.pdf</t>
  </si>
  <si>
    <t>www.de-monstrare.nl/pdf/Centre%20of%20mass.pdf</t>
  </si>
  <si>
    <t>www.de-monstrare.nl/pdf/Centre%20of%20ratation.pdf</t>
  </si>
  <si>
    <t>www.de-monstrare.nl/pdf/Going%20round%20in%20circles.pdf</t>
  </si>
  <si>
    <t>www.de-monstrare.nl/pdf/Superballs.pdf</t>
  </si>
  <si>
    <t>www.de-monstrare.nl/pdf/Galilean%20cart.pdf</t>
  </si>
  <si>
    <t>www.de-monstrare.nl/pdf/Shoot%20and%20catch.pdf</t>
  </si>
  <si>
    <t>www.de-monstrare.nl/pdf/Coriolis%20_2_.pdf</t>
  </si>
  <si>
    <t>www.de-monstrare.nl/pdf/Coriolis%20_1a_.pdf</t>
  </si>
  <si>
    <t>www.de-monstrare.nl/pdf/Coriolis%20_1b_.pdf</t>
  </si>
  <si>
    <t>www.de-monstrare.nl/pdf/Coriolis%20merry-go-round.pdf</t>
  </si>
  <si>
    <t>www.de-monstrare.nl/pdf/Tablecloth%20pull.pdf</t>
  </si>
  <si>
    <t>www.de-monstrare.nl/pdf/Galileo%27s%20thoughts.pdf</t>
  </si>
  <si>
    <t>www.de-monstrare.nl/pdf/Throwing%20eggs.pdf</t>
  </si>
  <si>
    <t>www.de-monstrare.nl/pdf/Bungee%20jumper.pdf</t>
  </si>
  <si>
    <t>www.de-monstrare.nl/pdf/Who%20is%20the%20strongest%20in%20a%20collision.pdf</t>
  </si>
  <si>
    <t>www.de-monstrare.nl/pdf/Strong%20professor%20_weak%20students_.pdf</t>
  </si>
  <si>
    <t>www.de-monstrare.nl/pdf/Braking.pdf</t>
  </si>
  <si>
    <t>www.de-monstrare.nl/pdf/Phonebook%20friction.pdf</t>
  </si>
  <si>
    <t>www.de-monstrare.nl/pdf/How%20much%20work%20to%20break%20a%20soup-tureen.pdf</t>
  </si>
  <si>
    <t>www.de-monstrare.nl/pdf/Pendulum%20of%20death.pdf</t>
  </si>
  <si>
    <t>www.de-monstrare.nl/pdf/Gauss%27s%20rifle.pdf</t>
  </si>
  <si>
    <t>www.de-monstrare.nl/pdf/Kinetic%20energy%20in%20an%20elastic%20collision.pdf</t>
  </si>
  <si>
    <t>www.de-monstrare.nl/pdf/Mortar.pdf</t>
  </si>
  <si>
    <t>www.de-monstrare.nl/pdf/Elastic%20collisions.pdf</t>
  </si>
  <si>
    <t>www.de-monstrare.nl/pdf/Inelastic%20collisions.pdf</t>
  </si>
  <si>
    <t>www.de-monstrare.nl/pdf/Explosion.pdf</t>
  </si>
  <si>
    <t>www.de-monstrare.nl/pdf/Colliding%20balls%20_1_.pdf</t>
  </si>
  <si>
    <t>www.de-monstrare.nl/pdf/Dropping%20rolls%20of%20toilet%20paper.pdf</t>
  </si>
  <si>
    <t>www.de-monstrare.nl/pdf/Yo-yo.pdf</t>
  </si>
  <si>
    <t>www.de-monstrare.nl/pdf/Maxwheel.pdf</t>
  </si>
  <si>
    <t>www.de-monstrare.nl/pdf/Pirouette.pdf</t>
  </si>
  <si>
    <t>www.de-monstrare.nl/pdf/Pulling%20a%20spool.pdf</t>
  </si>
  <si>
    <t>www.de-monstrare.nl/pdf/Precession%20_1_.pdf</t>
  </si>
  <si>
    <t>www.de-monstrare.nl/pdf/Precession%20_4_%20AND%20Nutation%20_3_.pdf</t>
  </si>
  <si>
    <t>www.de-monstrare.nl/pdf/Stable%20wheel.pdf</t>
  </si>
  <si>
    <t>www.de-monstrare.nl/pdf/Magnus%20effect%20_2_.pdf</t>
  </si>
  <si>
    <t>www.de-monstrare.nl/pdf/Magnus%20effect%20_1_.pdf</t>
  </si>
  <si>
    <t>www.de-monstrare.nl/pdf/Physical%20pendulum%20_1_%20-%20Compound%20pendulum.pdf</t>
  </si>
  <si>
    <t>www.de-monstrare.nl/pdf/Simple%20harmonic%20motion%20_SHM_%20_3_.pdf</t>
  </si>
  <si>
    <t>www.de-monstrare.nl/pdf/Damped%20harmonic%20motion.pdf</t>
  </si>
  <si>
    <t>www.de-monstrare.nl/pdf/Reflections%20of%20transverse%20pulses%20_2_.pdf</t>
  </si>
  <si>
    <t>www.de-monstrare.nl/pdf/Speed%20of%20a%20single%20pulse%20on%20different%20strings%20_2_.pdf</t>
  </si>
  <si>
    <t>www.de-monstrare.nl/pdf/Doppler.pdf</t>
  </si>
  <si>
    <t>www.de-monstrare.nl/pdf/Plucking%20a%20string.pdf</t>
  </si>
  <si>
    <t>www.de-monstrare.nl/pdf/Confusing%20mirrors.pdf</t>
  </si>
  <si>
    <t>www.de-monstrare.nl/pdf/Brewster%27s%20angle%20_3_.pdf</t>
  </si>
  <si>
    <t>www.de-monstrare.nl/pdf/Black%20Body.pdf</t>
  </si>
  <si>
    <t>www.de-monstrare.nl/pdf/Fraunhofer%20-%20and%20Fresnel%20diffraction.pdf</t>
  </si>
  <si>
    <t>www.de-monstrare.nl/pdf/Michelson-Morley%20interferometer.pdf</t>
  </si>
  <si>
    <t>www.de-monstrare.nl/pdf/Scattering%20of%20light.pdf</t>
  </si>
  <si>
    <t>www.de-monstrare.nl/pdf/Brewster%27s%20angle%20_2_.pdf</t>
  </si>
  <si>
    <t>www.de-monstrare.nl/pdf/Brewster%27s%20angle%20_1_.pdf</t>
  </si>
  <si>
    <t>www.de-monstrare.nl/pdf/Tunneling_2_.pdf</t>
  </si>
  <si>
    <t>www.de-monstrare.nl/pdf/Tunneling_1_.pdf</t>
  </si>
  <si>
    <t>www.de-monstrare.nl/pdf/Rotating%20liquid.pdf</t>
  </si>
  <si>
    <t>www.de-monstrare.nl/pdf/Microwave%20oven.pdf</t>
  </si>
  <si>
    <t>www.de-monstrare.nl/pdf/Young%27s%20double%20slit.pdf</t>
  </si>
  <si>
    <t>Ballistic Pendulum</t>
  </si>
  <si>
    <t>1M40.41</t>
  </si>
  <si>
    <t>1A20.01</t>
  </si>
  <si>
    <t>www.de-monstrare.nl/pdf/Hooke%27s%20law.pdf</t>
  </si>
  <si>
    <t>1D40.03</t>
  </si>
  <si>
    <t>Student's Centre of Mass</t>
  </si>
  <si>
    <t>www.de-monstrare.nl/pdf/Students%27%20centre%20of%20mass.pdf</t>
  </si>
  <si>
    <t>1D50.02</t>
  </si>
  <si>
    <t>Conical Pendulum</t>
  </si>
  <si>
    <t>www.de-monstrare.nl/pdf/Conical%20pendulum.pdf</t>
  </si>
  <si>
    <t>1D50.03</t>
  </si>
  <si>
    <t>Centripetal Force</t>
  </si>
  <si>
    <t>www.de-monstrare.nl/pdf/Centripetal%20force.pdf</t>
  </si>
  <si>
    <t>1D50.04</t>
  </si>
  <si>
    <t>Force Field</t>
  </si>
  <si>
    <t>www.de-monstrare.nl/pdf/Force%20field.pdf</t>
  </si>
  <si>
    <t>1E20.05</t>
  </si>
  <si>
    <t>www.de-monstrare.nl/pdf/Coriolis%20_3_.pdf</t>
  </si>
  <si>
    <t>1E30.01</t>
  </si>
  <si>
    <t>Coriolis (3)</t>
  </si>
  <si>
    <t>Cross Product</t>
  </si>
  <si>
    <t>www.de-monstrare.nl/pdf/Cross%20product.pdf</t>
  </si>
  <si>
    <t>1A40.01</t>
  </si>
  <si>
    <t>Newton's Hammer</t>
  </si>
  <si>
    <t>www.de-monstrare.nl/pdf/Newton%27s%20hammer.pdf</t>
  </si>
  <si>
    <t>1F20.02</t>
  </si>
  <si>
    <t>www.de-monstrare.nl/pdf/Not%20breaking%20a%20wine%20glass.pdf</t>
  </si>
  <si>
    <t>Not Breaking a Wineglass</t>
  </si>
  <si>
    <t>1F30.02</t>
  </si>
  <si>
    <t>Walk and Ball</t>
  </si>
  <si>
    <t>www.de-monstrare.nl/pdf/Walk%20and%20ball.pdf</t>
  </si>
  <si>
    <t>1H10.04</t>
  </si>
  <si>
    <t>Bottle Rocket</t>
  </si>
  <si>
    <t>www.de-monstrare.nl/pdf/Bottle%20rocket.pdf</t>
  </si>
  <si>
    <t>1N10.01</t>
  </si>
  <si>
    <t>1N22.01</t>
  </si>
  <si>
    <t>1H10.05</t>
  </si>
  <si>
    <t>Magnet Symmetry</t>
  </si>
  <si>
    <t>www.de-monstrare.nl/pdf/Magnet%20symmetry.pdf</t>
  </si>
  <si>
    <t>1H10.06</t>
  </si>
  <si>
    <t>1N22.02</t>
  </si>
  <si>
    <t>Recoil of a Water Jet</t>
  </si>
  <si>
    <t>www.de-monstrare.nl/pdf/Recoil%20of%20a%20water-jet.pdf</t>
  </si>
  <si>
    <t>1H10.07</t>
  </si>
  <si>
    <t>Strong Magnet, Weak Paperclip</t>
  </si>
  <si>
    <t>www.de-monstrare.nl/pdf/Strong%20magnet,%20weak%20paperclip.pdf</t>
  </si>
  <si>
    <t>1J20.01</t>
  </si>
  <si>
    <t>Equilibrium and Potential Energy</t>
  </si>
  <si>
    <t>www.de-monstrare.nl/pdf/Equilibrium%20and%20potential%20energy.pdf</t>
  </si>
  <si>
    <t>1N10.02</t>
  </si>
  <si>
    <t>1N10.03</t>
  </si>
  <si>
    <t>1K10.04</t>
  </si>
  <si>
    <t>1K20.04</t>
  </si>
  <si>
    <t>Falling Stick</t>
  </si>
  <si>
    <t>www.de-monstrare.nl/pdf/Falling%20stick.pdf</t>
  </si>
  <si>
    <t>Pendulum of Death</t>
  </si>
  <si>
    <t>Phonebook Friction</t>
  </si>
  <si>
    <t>1K20.05</t>
  </si>
  <si>
    <t>Avalanches in a Sand Pile</t>
  </si>
  <si>
    <t>www.de-monstrare.nl/pdf/Avalanches%20in%20a%20sand%20pile.pdf</t>
  </si>
  <si>
    <t>1K20.06</t>
  </si>
  <si>
    <t>Chain Friction</t>
  </si>
  <si>
    <t>www.de-monstrare.nl/pdf/Chain%20friction.pdf</t>
  </si>
  <si>
    <t>1K20.07</t>
  </si>
  <si>
    <t>Moving Two Fingers under a Meterstick</t>
  </si>
  <si>
    <t>www.de-monstrare.nl/pdf/Moving%20two%20fingers%20under%20a%20meterstick.pdf</t>
  </si>
  <si>
    <t>1K20.08</t>
  </si>
  <si>
    <t>No Tipping Allowed</t>
  </si>
  <si>
    <t>www.de-monstrare.nl/pdf/No%20tipping%20allowed.pdf</t>
  </si>
  <si>
    <t>1K20.09</t>
  </si>
  <si>
    <t>Pulling a Sliding Block</t>
  </si>
  <si>
    <t>www.de-monstrare.nl/pdf/Pulling%20a%20sliding%20block.pdf</t>
  </si>
  <si>
    <t>1K20.10</t>
  </si>
  <si>
    <t>Rolling Up-and-Down, Again and Again</t>
  </si>
  <si>
    <t>www.de-monstrare.nl/pdf/Rolling%20up-and-down,%20again%20and%20again.pdf</t>
  </si>
  <si>
    <t>1K20.11</t>
  </si>
  <si>
    <t>Rope on a Table</t>
  </si>
  <si>
    <t>www.de-monstrare.nl/pdf/Rope%20on%20a%20table.pdf</t>
  </si>
  <si>
    <t>1K20.12</t>
  </si>
  <si>
    <t>Sliding Towel</t>
  </si>
  <si>
    <t>www.de-monstrare.nl/pdf/Sliding%20towel.pdf</t>
  </si>
  <si>
    <t>Kepler's Third Law</t>
  </si>
  <si>
    <t>1L20.02</t>
  </si>
  <si>
    <t>8A10.01</t>
  </si>
  <si>
    <t>www.de-monstrare.nl/pdf/Kepler%27s%20third%20law.pdf</t>
  </si>
  <si>
    <t>www.de-monstrare.nl/pdf/Precessing%20orbit%20_1_.pdf</t>
  </si>
  <si>
    <t>8A10.02</t>
  </si>
  <si>
    <t>1M40.04</t>
  </si>
  <si>
    <t>Galileo's Pendulum</t>
  </si>
  <si>
    <t>www.de-monstrare.nl/pdf/Galileo%27s%20pendulum.pdf</t>
  </si>
  <si>
    <t>Sliding Ladder</t>
  </si>
  <si>
    <t>www.de-monstrare.nl/pdf/Sliding%20ladder.pdf</t>
  </si>
  <si>
    <t>1N20.05</t>
  </si>
  <si>
    <t>Demonstrator and Cart</t>
  </si>
  <si>
    <t>www.de-monstrare.nl/pdf/Demonstrator%20and%20cart.pdf</t>
  </si>
  <si>
    <t>1N20.06</t>
  </si>
  <si>
    <t>1N30.01</t>
  </si>
  <si>
    <t>Knock-Out</t>
  </si>
  <si>
    <t>www.de-monstrare.nl/pdf/Knock-out.pdf</t>
  </si>
  <si>
    <t>1N20.07</t>
  </si>
  <si>
    <t>Pulling a Slackened Rope</t>
  </si>
  <si>
    <t>www.de-monstrare.nl/pdf/Pulling%20a%20slackened%20rope.pdf</t>
  </si>
  <si>
    <t>1N20.08</t>
  </si>
  <si>
    <t>Spinning Bouncing Ball</t>
  </si>
  <si>
    <t>www.de-monstrare.nl/pdf/Spinning%20bouncing%20ball.pdf</t>
  </si>
  <si>
    <t>1Q10.01</t>
  </si>
  <si>
    <t>Bicycle Wheel Pendulum</t>
  </si>
  <si>
    <t>www.de-monstrare.nl/pdf/Bicycle-wheel%20pendulum.pdf</t>
  </si>
  <si>
    <t>1Q10.02</t>
  </si>
  <si>
    <t>Physical Pendulum (2)</t>
  </si>
  <si>
    <t>www.de-monstrare.nl/pdf/Physical%20pendulum%20_2_.pdf</t>
  </si>
  <si>
    <t>1Q10.03</t>
  </si>
  <si>
    <t>Maximum Rotational Inertia</t>
  </si>
  <si>
    <t>www.de-monstrare.nl/pdf/Maximum%20rotational%20inertia.pdf</t>
  </si>
  <si>
    <t>1Q10.04</t>
  </si>
  <si>
    <t>1Q40.05</t>
  </si>
  <si>
    <t>Balls on a Rotating Ramp</t>
  </si>
  <si>
    <t>www.de-monstrare.nl/pdf/Balls%20on%20a%20rotating%20ramp.pdf</t>
  </si>
  <si>
    <t>1Q40.06</t>
  </si>
  <si>
    <t>Counter Rotating Disks</t>
  </si>
  <si>
    <t>www.de-monstrare.nl/pdf/Counter-rotating%20disks.pdf</t>
  </si>
  <si>
    <t>1Q40.07</t>
  </si>
  <si>
    <t>Dumb-Bell</t>
  </si>
  <si>
    <t>www.de-monstrare.nl/pdf/Dumb-bell.pdf</t>
  </si>
  <si>
    <t>1Q40.08</t>
  </si>
  <si>
    <t>How an Astronaut can Turn Around in Free Space</t>
  </si>
  <si>
    <t>www.de-monstrare.nl/pdf/How%20an%20astronaut%20can%20turn%20around%20in%20free%20space.pdf</t>
  </si>
  <si>
    <t>1Q40.09</t>
  </si>
  <si>
    <t>Playing Tennis</t>
  </si>
  <si>
    <t>www.de-monstrare.nl/pdf/Playing%20tennis.pdf</t>
  </si>
  <si>
    <t>1Q40.11</t>
  </si>
  <si>
    <t>Pulling the Rug</t>
  </si>
  <si>
    <t>www.de-monstrare.nl/pdf/Pulling%20the%20rug.pdf</t>
  </si>
  <si>
    <t>1Q40.12</t>
  </si>
  <si>
    <t>1Q40.13</t>
  </si>
  <si>
    <t>Vibrating Stopwatch</t>
  </si>
  <si>
    <t>www.de-monstrare.nl/pdf/Vibrating%20stopwatch.pdf</t>
  </si>
  <si>
    <t>1Q50.06</t>
  </si>
  <si>
    <t>Nutation (1)</t>
  </si>
  <si>
    <t>www.de-monstrare.nl/pdf/Nutation%20_1_.pdf</t>
  </si>
  <si>
    <t>1Q50.07</t>
  </si>
  <si>
    <t>Nutation (2)</t>
  </si>
  <si>
    <t>www.de-monstrare.nl/pdf/Nutation%20_2_.pdf</t>
  </si>
  <si>
    <t>1Q50.08</t>
  </si>
  <si>
    <t>www.de-monstrare.nl/pdf/Precession%20_3a_.pdf</t>
  </si>
  <si>
    <t>1Q50.09</t>
  </si>
  <si>
    <t>www.de-monstrare.nl/pdf/Precession%20_3b_.pdf</t>
  </si>
  <si>
    <t>1Q60.04</t>
  </si>
  <si>
    <t>www.de-monstrare.nl/pdf/Percussionpoint%20_1_.pdf</t>
  </si>
  <si>
    <t>1Q60.05</t>
  </si>
  <si>
    <t>www.de-monstrare.nl/pdf/Percussionpoint%20_2_.pdf</t>
  </si>
  <si>
    <t>1Q60.06</t>
  </si>
  <si>
    <t>Sleeper</t>
  </si>
  <si>
    <t>www.de-monstrare.nl/pdf/Sleeper.pdf</t>
  </si>
  <si>
    <t>1R10.01</t>
  </si>
  <si>
    <t>Blackbody</t>
  </si>
  <si>
    <t>Chaotic Pendulum</t>
  </si>
  <si>
    <t>Damped Pendulum</t>
  </si>
  <si>
    <t>Harmonic/Anharmonic Pendulum</t>
  </si>
  <si>
    <t>Anharmonic Pendulum</t>
  </si>
  <si>
    <t>Reflected Sound Pulses</t>
  </si>
  <si>
    <t>Melde's Vibrating String</t>
  </si>
  <si>
    <t>Soap Film Standing Waves</t>
  </si>
  <si>
    <t>3A10.01</t>
  </si>
  <si>
    <t>www.de-monstrare.nl/pdf/Chaotic%20pendulum.pdf</t>
  </si>
  <si>
    <t>Mathematical Pendulum (1) Simple Harmonic Motion</t>
  </si>
  <si>
    <t>www.de-monstrare.nl/pdf/Mathematical%20pendulum%20_1_%20-%20Simple%20harmonic%20motion.pdf</t>
  </si>
  <si>
    <t>3A10.02</t>
  </si>
  <si>
    <t>Mathematical Pendulum (2) Large Angle</t>
  </si>
  <si>
    <t>www.de-monstrare.nl/pdf/Mathematical%20pendulum%20_2_%20-%20Large%20angle.pdf</t>
  </si>
  <si>
    <t>3A10.03</t>
  </si>
  <si>
    <t>3A40.02</t>
  </si>
  <si>
    <t>Mathematical Pendulum (3) Determining g</t>
  </si>
  <si>
    <t>www.de-monstrare.nl/pdf/Mathematical%20pendulum%20_3_%20-%20Determing%20g..pdf</t>
  </si>
  <si>
    <t>3A15.02</t>
  </si>
  <si>
    <t>Physical Pendulum (3) Oscillating Ring</t>
  </si>
  <si>
    <t>www.de-monstrare.nl/pdf/Physical%20pendulum%20_3_%20Oscillating%20ring.pdf</t>
  </si>
  <si>
    <t>Simple Harmonic Motion (SHM) (1)</t>
  </si>
  <si>
    <t>www.de-monstrare.nl/pdf/Simple%20harmonic%20motion%20_SHM_%20_1_.pdf</t>
  </si>
  <si>
    <t>www.de-monstrare.nl/pdf/Simple%20harmonic%20motion%20_SHM_%20_2_.pdf</t>
  </si>
  <si>
    <t>Simple Harmonic Motion (SHM) (2)</t>
  </si>
  <si>
    <t>3A40.03</t>
  </si>
  <si>
    <t>3A50.03</t>
  </si>
  <si>
    <t>5K10.01</t>
  </si>
  <si>
    <t>Damped Galvanometer</t>
  </si>
  <si>
    <t>www.de-monstrare.nl/pdf/Damped%20galvanometer.pdf</t>
  </si>
  <si>
    <t>Fakir</t>
  </si>
  <si>
    <t>3A95.01</t>
  </si>
  <si>
    <t>www.de-monstrare.nl/pdf/Fakir.pdf</t>
  </si>
  <si>
    <t>www.de-monstrare.nl/pdf/Reflections%20of%20transverse%20pulses%20_1_.pdf</t>
  </si>
  <si>
    <t>3B10.03</t>
  </si>
  <si>
    <t>Reflections of Transverse Pulses (1)</t>
  </si>
  <si>
    <t>www.de-monstrare.nl/pdf/Speed%20of%20a%20single%20pulse%20on%20different%20strings%20_1_.pdf</t>
  </si>
  <si>
    <t>3B10.04</t>
  </si>
  <si>
    <t>Speed of a Single Pulse on Different Strings (1)</t>
  </si>
  <si>
    <t>Transverse Traveling Wave (1)</t>
  </si>
  <si>
    <t>3B10.05</t>
  </si>
  <si>
    <t>www.de-monstrare.nl/pdf/Transverse%20travelling%20wave%20_1_.pdf</t>
  </si>
  <si>
    <t>www.de-monstrare.nl/pdf/Transverse%20travelling%20wave%20_2_.pdf</t>
  </si>
  <si>
    <t>3B10.06</t>
  </si>
  <si>
    <t>Transverse Traveling Wave (2)</t>
  </si>
  <si>
    <t>deBroglie Applied to Bohr</t>
  </si>
  <si>
    <t>3B22.01</t>
  </si>
  <si>
    <t>7B50.01</t>
  </si>
  <si>
    <t>www.de-monstrare.nl/pdf/deBroglie%20applied%20to%20Bohr.pdf</t>
  </si>
  <si>
    <t>3B22.02</t>
  </si>
  <si>
    <t>Handheld Standing Waves</t>
  </si>
  <si>
    <t>www.de-monstrare.nl/pdf/Handheld%20standing%20waves.pdf</t>
  </si>
  <si>
    <t>3B22.09</t>
  </si>
  <si>
    <t>3B22.03</t>
  </si>
  <si>
    <t>Kundt's Tube</t>
  </si>
  <si>
    <t>www.de-monstrare.nl/pdf/Kundt%27s%20tube.pdf</t>
  </si>
  <si>
    <t>3B22.04</t>
  </si>
  <si>
    <t>3B22.05</t>
  </si>
  <si>
    <t>Sonometer by Hand</t>
  </si>
  <si>
    <t>www.de-monstrare.nl/pdf/Sonometer%20by%20hand.pdf</t>
  </si>
  <si>
    <t>3B25.01</t>
  </si>
  <si>
    <t>Impedance Matching</t>
  </si>
  <si>
    <t>www.de-monstrare.nl/pdf/Impedenance%20matching.pdf</t>
  </si>
  <si>
    <t>5A10.01</t>
  </si>
  <si>
    <t>5C20.01</t>
  </si>
  <si>
    <t>5A50.01</t>
  </si>
  <si>
    <t>www.de-monstrare.nl/pdf/Charge%20is%20on%20the%20outside.pdf</t>
  </si>
  <si>
    <t>5B10.04</t>
  </si>
  <si>
    <t>5B20.03</t>
  </si>
  <si>
    <t>Charge is on the Outside</t>
  </si>
  <si>
    <t>5C30.01</t>
  </si>
  <si>
    <t>5F20.01</t>
  </si>
  <si>
    <t>5H00.01</t>
  </si>
  <si>
    <t>5G20.01</t>
  </si>
  <si>
    <t>5G40.01</t>
  </si>
  <si>
    <t>www.de-monstrare.nl/pdf/Barkhausen%20effect%20_1.pdf</t>
  </si>
  <si>
    <t>www.de-monstrare.nl/pdf/Barkhausen%20effect%20_2.pdf</t>
  </si>
  <si>
    <t>5G20.02</t>
  </si>
  <si>
    <t>5G40.02</t>
  </si>
  <si>
    <t>Barkhausen Effect (1)</t>
  </si>
  <si>
    <t>Barkhausen Effect (2)</t>
  </si>
  <si>
    <t>5H20.01</t>
  </si>
  <si>
    <t>5H20.02</t>
  </si>
  <si>
    <t>Force between Magnets (1)</t>
  </si>
  <si>
    <t>www.de-monstrare.nl/pdf/force%20between%20magnets%20_1_.pdf</t>
  </si>
  <si>
    <t>www.de-monstrare.nl/pdf/force%20between%20magnets%20_2_.pdf</t>
  </si>
  <si>
    <t>Force between Magnets (2)</t>
  </si>
  <si>
    <t>5H40.01</t>
  </si>
  <si>
    <t>Force Effect of Current</t>
  </si>
  <si>
    <t>www.de-monstrare.nl/pdf/Force%20effect%20of%20current.pdf</t>
  </si>
  <si>
    <t>5H40.02</t>
  </si>
  <si>
    <t>Lorentz Force (1)</t>
  </si>
  <si>
    <t>www.de-monstrare.nl/pdf/Lorentz%20force%20_1_.pdf</t>
  </si>
  <si>
    <t>5L20.01</t>
  </si>
  <si>
    <t>5K20.01</t>
  </si>
  <si>
    <t>Arago's Compass Needle</t>
  </si>
  <si>
    <t>www.de-monstrare.nl/pdf/Arago%27s%20compass%20needle.pdf</t>
  </si>
  <si>
    <t>5K20.02</t>
  </si>
  <si>
    <t>Arago's Disk</t>
  </si>
  <si>
    <t>www.de-monstrare.nl/pdf/Arago%27s%20disk.pdf</t>
  </si>
  <si>
    <t>5K30.01</t>
  </si>
  <si>
    <t>Electric Power Transmission Line</t>
  </si>
  <si>
    <t>www.de-monstrare.nl/pdf/Electric%20power%20transmission%20line.pdf</t>
  </si>
  <si>
    <t>www.de-monstrare.nl/pdf/Transformer.pdf</t>
  </si>
  <si>
    <t>5K30.02</t>
  </si>
  <si>
    <t>Transformer</t>
  </si>
  <si>
    <t>www.de-monstrare.nl/pdf/Electric%20motor%20_synchronous%20motor_.pdf</t>
  </si>
  <si>
    <t>Electric Motor (Synchronous Motor)</t>
  </si>
  <si>
    <t>5K40.01</t>
  </si>
  <si>
    <t>www.de-monstrare.nl/pdf/Phase.pdf</t>
  </si>
  <si>
    <t>5L20.02</t>
  </si>
  <si>
    <t>Phase</t>
  </si>
  <si>
    <t>6A10.02</t>
  </si>
  <si>
    <t>Corner Cube</t>
  </si>
  <si>
    <t>www.de-monstrare.nl/pdf/Corner%20cube.pdf</t>
  </si>
  <si>
    <t>6A40.01</t>
  </si>
  <si>
    <t>6A60.01</t>
  </si>
  <si>
    <t>6F30.01</t>
  </si>
  <si>
    <t>Chromatic Aberration</t>
  </si>
  <si>
    <t>www.de-monstrare.nl/pdf/Chromatic%20aberration.pdf</t>
  </si>
  <si>
    <t>6A44.01</t>
  </si>
  <si>
    <t>6A70.01</t>
  </si>
  <si>
    <t>Magnifying Glass</t>
  </si>
  <si>
    <t>www.de-monstrare.nl/pdf/Magnifying%20glass.pdf</t>
  </si>
  <si>
    <t>6B30.01</t>
  </si>
  <si>
    <t>Radiation Pressure?</t>
  </si>
  <si>
    <t>www.de-monstrare.nl/pdf/Radiation%20pressure.pdf</t>
  </si>
  <si>
    <t>6C10.01</t>
  </si>
  <si>
    <t>Resolution</t>
  </si>
  <si>
    <t>www.de-monstrare.nl/pdf/Resolution.pdf</t>
  </si>
  <si>
    <t>6C20.01</t>
  </si>
  <si>
    <t>Diffraction (1), introduction</t>
  </si>
  <si>
    <t>www.de-monstrare.nl/pdf/Diffraction_1_,%20introduction.pdf</t>
  </si>
  <si>
    <t>Diffraction (2a), Single Slit</t>
  </si>
  <si>
    <t>6C20.02</t>
  </si>
  <si>
    <t>www.de-monstrare.nl/pdf/Diffraction_2a_,%20single%20slit.pdf</t>
  </si>
  <si>
    <t>www.de-monstrare.nl/pdf/Diffraction_2b_,%20single%20slit.pdf</t>
  </si>
  <si>
    <t>Diffraction (2b), Single Slit</t>
  </si>
  <si>
    <t>6C20.03</t>
  </si>
  <si>
    <t>6D10.01</t>
  </si>
  <si>
    <t>Fresnel Double Mirror</t>
  </si>
  <si>
    <t>www.de-monstrare.nl/pdf/Fresnel%20double%20mirror.pdf</t>
  </si>
  <si>
    <t>6D10.02</t>
  </si>
  <si>
    <t>Fresnel Double Prism</t>
  </si>
  <si>
    <t>www.de-monstrare.nl/pdf/Fresnel%20double%20prism.pdf</t>
  </si>
  <si>
    <t>Lloyds Mirror</t>
  </si>
  <si>
    <t>www.de-monstrare.nl/pdf/Lloyds%20mirror.pdf</t>
  </si>
  <si>
    <t>6D10.03</t>
  </si>
  <si>
    <t>Newton's Rings (1)</t>
  </si>
  <si>
    <t>www.de-monstrare.nl/pdf/Newton%27s%20rings%20_1_.pdf</t>
  </si>
  <si>
    <t>6D30.01</t>
  </si>
  <si>
    <t>6D30.02</t>
  </si>
  <si>
    <t>Newton's Rings (2)</t>
  </si>
  <si>
    <t>www.de-monstrare.nl/pdf/Newton%27s%20rings%20_2_.pdf</t>
  </si>
  <si>
    <t>6D30.03</t>
  </si>
  <si>
    <t>Oil Film</t>
  </si>
  <si>
    <t>www.de-monstrare.nl/pdf/Oil%20film.pdf</t>
  </si>
  <si>
    <t>Soap Film</t>
  </si>
  <si>
    <t>6D30.04</t>
  </si>
  <si>
    <t>www.de-monstrare.nl/pdf/Soap%20film.pdf</t>
  </si>
  <si>
    <t>1E20.06</t>
  </si>
  <si>
    <t>2B20.01</t>
  </si>
  <si>
    <t>Balmer Series</t>
  </si>
  <si>
    <t>Soap Bubble between two Rings</t>
  </si>
  <si>
    <t>Reflection at Interface Thick and Thin Rope</t>
  </si>
  <si>
    <t>Bragg Scattering</t>
  </si>
  <si>
    <t>7A60.01</t>
  </si>
  <si>
    <t>www.de-monstrare.nl/pdf/Bragg-scattering.pdf</t>
  </si>
  <si>
    <t>7F10.01</t>
  </si>
  <si>
    <t>www.de-monstrare.nl/pdf/E=mc-square.pdf</t>
  </si>
  <si>
    <t>5H00.02</t>
  </si>
  <si>
    <t>5B00.04</t>
  </si>
  <si>
    <t>5B00.05</t>
  </si>
  <si>
    <t>5B00.01</t>
  </si>
  <si>
    <t>B-Field Straight Wire and Coil</t>
  </si>
  <si>
    <t>2X00.02</t>
  </si>
  <si>
    <t>2X00.03</t>
  </si>
  <si>
    <t>5H00.03</t>
  </si>
  <si>
    <t>1N20.09</t>
  </si>
  <si>
    <t>Aurele Adam</t>
  </si>
  <si>
    <t>4052FYSTRY</t>
  </si>
  <si>
    <t>Physical Transport Phenomena</t>
  </si>
  <si>
    <t>TN2785</t>
  </si>
  <si>
    <t>Occurrences</t>
  </si>
  <si>
    <t>StudExp</t>
  </si>
  <si>
    <t>Student Experiment</t>
  </si>
  <si>
    <t>Pulling a Spool (a.k.a. Oma's Garenklosje)</t>
  </si>
  <si>
    <t>Galileo's Thoughts</t>
  </si>
  <si>
    <t>Pulling a Thread</t>
  </si>
  <si>
    <t>Tablecloth Pull</t>
  </si>
  <si>
    <t>avw</t>
  </si>
  <si>
    <t>aa</t>
  </si>
  <si>
    <t>nb</t>
  </si>
  <si>
    <t>ck</t>
  </si>
  <si>
    <t>dl</t>
  </si>
  <si>
    <t>eb</t>
  </si>
  <si>
    <t>ev</t>
  </si>
  <si>
    <t>fb</t>
  </si>
  <si>
    <t>evdk</t>
  </si>
  <si>
    <t>jt</t>
  </si>
  <si>
    <t>hs</t>
  </si>
  <si>
    <t>hvdz</t>
  </si>
  <si>
    <t>wb</t>
  </si>
  <si>
    <t>pp</t>
  </si>
  <si>
    <t>kd</t>
  </si>
  <si>
    <t>lk</t>
  </si>
  <si>
    <t>lv</t>
  </si>
  <si>
    <t>mw</t>
  </si>
  <si>
    <t>mv</t>
  </si>
  <si>
    <t>nvd</t>
  </si>
  <si>
    <t>pa</t>
  </si>
  <si>
    <t>pk</t>
  </si>
  <si>
    <t>rm</t>
  </si>
  <si>
    <t>se</t>
  </si>
  <si>
    <t>sk</t>
  </si>
  <si>
    <t>sp</t>
  </si>
  <si>
    <t>tvdh</t>
  </si>
  <si>
    <t>yb</t>
  </si>
  <si>
    <t>7B30.20</t>
  </si>
  <si>
    <t>Frank-Hertz Experiment</t>
  </si>
  <si>
    <t>Precessing Orbit (1)</t>
  </si>
  <si>
    <t>Vacuum Cleaner and Ping-Pong Ball</t>
  </si>
  <si>
    <t>1Q60.35</t>
  </si>
  <si>
    <t>1Q60.30</t>
  </si>
  <si>
    <t>1Q50.20</t>
  </si>
  <si>
    <t>1L20.17</t>
  </si>
  <si>
    <t>Precession (2)</t>
  </si>
  <si>
    <t>Precession (3a)</t>
  </si>
  <si>
    <t>Precession (3b)</t>
  </si>
  <si>
    <t>1E20.10</t>
  </si>
  <si>
    <t>Foucault Pendulum</t>
  </si>
  <si>
    <t>Short</t>
  </si>
  <si>
    <t>Going Round in Circles</t>
  </si>
  <si>
    <t>Percussionpoint (1)</t>
  </si>
  <si>
    <t>Percussionpoint (2)</t>
  </si>
  <si>
    <t>Chladni Plates (sand on a vibrating plate)</t>
  </si>
  <si>
    <t>Levitation (superconductivity, flux pinning)</t>
  </si>
  <si>
    <t>E = mc^2 (Einstein)</t>
  </si>
  <si>
    <t>Kaleidoscope</t>
  </si>
  <si>
    <t>6A01.30</t>
  </si>
  <si>
    <t>6A46.10</t>
  </si>
  <si>
    <t>See Walter Lewin</t>
  </si>
  <si>
    <t>6A40.36</t>
  </si>
  <si>
    <t>Grating in Aquarium</t>
  </si>
  <si>
    <t>6D20.10</t>
  </si>
  <si>
    <t>Multiple Slit Interference</t>
  </si>
  <si>
    <t>Nemo kit</t>
  </si>
  <si>
    <t>6A10.40</t>
  </si>
  <si>
    <t>6A44.45</t>
  </si>
  <si>
    <t>Manneke Pis (laser waterfall)</t>
  </si>
  <si>
    <t>deBroglie applied to Bohr</t>
  </si>
  <si>
    <t>http://www.de-monstrare.nl/pdf/deBroglie%20applied%20to%20Bohr.pdf</t>
  </si>
  <si>
    <t>6D20.75</t>
  </si>
  <si>
    <t>Speckle Spots and random Diffraction</t>
  </si>
  <si>
    <t>http://www.de-monstrare.nl/pdf/Speckles.pdf</t>
  </si>
  <si>
    <t>6A44.42</t>
  </si>
  <si>
    <t>Cloud Chamber</t>
  </si>
  <si>
    <t>7D30.63</t>
  </si>
  <si>
    <t>No setup available</t>
  </si>
  <si>
    <t>Fringing through Dielectric in Capacitor</t>
  </si>
  <si>
    <t>Oersted's Effect</t>
  </si>
  <si>
    <t>5H10.20</t>
  </si>
  <si>
    <t>Current Balance (Sargent-Welch current balance)</t>
  </si>
  <si>
    <t>5A20.30</t>
  </si>
  <si>
    <t>Water Dropper (almost Kelvin water dropper)</t>
  </si>
  <si>
    <t>5A40.73</t>
  </si>
  <si>
    <t>5B20.10</t>
  </si>
  <si>
    <t>5C10.10</t>
  </si>
  <si>
    <t>Leyden Jar</t>
  </si>
  <si>
    <t>Helium Dielectric</t>
  </si>
  <si>
    <t>5C20.30</t>
  </si>
  <si>
    <t>Shorting a Capacitor</t>
  </si>
  <si>
    <t>5C30.20</t>
  </si>
  <si>
    <t>Resistance of a Light Bulb Cooling</t>
  </si>
  <si>
    <t>5D20.00</t>
  </si>
  <si>
    <t>Drude Model of Conduction</t>
  </si>
  <si>
    <t>5D20.03</t>
  </si>
  <si>
    <t>5F15.31</t>
  </si>
  <si>
    <t>5G50.50</t>
  </si>
  <si>
    <t>5H10.31</t>
  </si>
  <si>
    <t>5H30.10</t>
  </si>
  <si>
    <t>Homopolar Motor</t>
  </si>
  <si>
    <t>5H40.53</t>
  </si>
  <si>
    <t>E-Field in Material (Electric Soap Bubbles)</t>
  </si>
  <si>
    <t>Ascertain r^-2 and r^-3 relationship</t>
  </si>
  <si>
    <t>Rotating Electrical Loop (in a B-field)</t>
  </si>
  <si>
    <t>Changing flux generates current (moving permanent magnet in a coil)</t>
  </si>
  <si>
    <t>No demo available (pickup coil between capacitor plates w a periodic voltage applied to the cap.)</t>
  </si>
  <si>
    <t>Work performed when Displacing Charged Spheres</t>
  </si>
  <si>
    <t>5A00.00</t>
  </si>
  <si>
    <t>Continue on:</t>
  </si>
  <si>
    <t>Instead of using two spheres, try using one charged sphere in close vicinity of a grounded metal plate, while monitoring attractive/repulsive force</t>
  </si>
  <si>
    <t>5K20.24</t>
  </si>
  <si>
    <t>Plates and Magnets</t>
  </si>
  <si>
    <t>Permanent magnet rolling down and inclined Cu-plate</t>
  </si>
  <si>
    <t>Increasing B-Field when inserting iron core (force pulls core into the coil)</t>
  </si>
  <si>
    <t>Eddy currents, jumping magnet (metal ring becomes magnetised)</t>
  </si>
  <si>
    <t>A light styrofoam slab suspended gets pulled between two capacitor plates</t>
  </si>
  <si>
    <t>Reflection, transmission, absorption, polarisation</t>
  </si>
  <si>
    <t>5B10.10</t>
  </si>
  <si>
    <t>http://demoroom.physics.ncsu.edu/html/demos/113.html</t>
  </si>
  <si>
    <t>Produce an E-dipole and suspend it in the E-field of a vd Graaff</t>
  </si>
  <si>
    <t>5A10.10</t>
  </si>
  <si>
    <t>Electroscope</t>
  </si>
  <si>
    <t>Both induction and charge transfer by physical contact (use rabit fur w glas rod and PVC pipe)</t>
  </si>
  <si>
    <t>5B10.15</t>
  </si>
  <si>
    <t>Squid on vd Graaff</t>
  </si>
  <si>
    <t>A small stand with thin paper strips is placed on an electrostatic generator</t>
  </si>
  <si>
    <t>Total demos demonstrated</t>
  </si>
  <si>
    <t>Sliding Block down an Inclined Plane</t>
  </si>
  <si>
    <t>1Q10.20</t>
  </si>
  <si>
    <t>Moment of Inertia of Tennis Rackets (torsion pendulum intertia)</t>
  </si>
  <si>
    <t>Determine the moment of inertia of several tennis rackets by suspending racket on a torsional wire and ascertaining rotational period</t>
  </si>
  <si>
    <t>Newton's Sailboard</t>
  </si>
  <si>
    <t>1H10.20</t>
  </si>
  <si>
    <t>1Q30.10</t>
  </si>
  <si>
    <t>Feynman's Sprinkler</t>
  </si>
  <si>
    <t>1Q40.85</t>
  </si>
  <si>
    <t>Instructor 1</t>
  </si>
  <si>
    <t>Instructor 2</t>
  </si>
  <si>
    <t>Instructor 3</t>
  </si>
  <si>
    <t>Instructor 4</t>
  </si>
  <si>
    <t>Instructor 5</t>
  </si>
  <si>
    <t>Year</t>
  </si>
  <si>
    <t>Demonstrated</t>
  </si>
  <si>
    <t>Demonstrated
[Y/N]</t>
  </si>
  <si>
    <t>Yes (myself)</t>
  </si>
  <si>
    <t>Yes (lecturer)</t>
  </si>
  <si>
    <t>Yes (me and lecturer)</t>
  </si>
  <si>
    <t>No (setup done)</t>
  </si>
  <si>
    <t>Dynamic List</t>
  </si>
  <si>
    <t>Count</t>
  </si>
  <si>
    <t>(for offset)</t>
  </si>
  <si>
    <t>Offset</t>
  </si>
  <si>
    <t>No (no setup available yet)</t>
  </si>
  <si>
    <t>No (no setup done)</t>
  </si>
  <si>
    <t>Measure and integrate force w Newton meter while changing separation between two charged spheres</t>
  </si>
  <si>
    <t>Color coding acc. course</t>
  </si>
  <si>
    <t>No indication</t>
  </si>
  <si>
    <t>(52 wks / yr)</t>
  </si>
  <si>
    <t>(w/o weekends)</t>
  </si>
  <si>
    <t>Total</t>
  </si>
  <si>
    <t>Begin Date</t>
  </si>
  <si>
    <t>End Date</t>
  </si>
  <si>
    <t>2012/13</t>
  </si>
  <si>
    <t>2013/14</t>
  </si>
  <si>
    <t>2014/15</t>
  </si>
  <si>
    <t>2015/16</t>
  </si>
  <si>
    <t>Note:</t>
  </si>
  <si>
    <t>(across all courses)</t>
  </si>
  <si>
    <t>2016/17</t>
  </si>
  <si>
    <t>2017/18</t>
  </si>
  <si>
    <t>2019/20</t>
  </si>
  <si>
    <t>2018/19</t>
  </si>
  <si>
    <t>2020/21</t>
  </si>
  <si>
    <t>Cummulative</t>
  </si>
  <si>
    <t>Start date:</t>
  </si>
  <si>
    <t>End date:</t>
  </si>
  <si>
    <t>Total Days:</t>
  </si>
  <si>
    <t>Total weeks in period:</t>
  </si>
  <si>
    <t>Network Days:</t>
  </si>
  <si>
    <t>[%]</t>
  </si>
  <si>
    <t>(w weekends)</t>
  </si>
  <si>
    <t>Full Period</t>
  </si>
  <si>
    <t>Year \ Demonstrated</t>
  </si>
  <si>
    <t>Total weeks (network days):</t>
  </si>
  <si>
    <t>Demonstration Shown [Yes / No]</t>
  </si>
  <si>
    <t>Total number of demonstrations per course</t>
  </si>
  <si>
    <t>Relative number of demonstrations per course [%]</t>
  </si>
  <si>
    <t>Total number of demonstrations</t>
  </si>
  <si>
    <t>Relative number of demonstrations [%]</t>
  </si>
  <si>
    <t>Demos/week shown</t>
  </si>
  <si>
    <t>Rays through a Slab, Prism and Semi-Circular Block</t>
  </si>
  <si>
    <t>Flute (trekfluit or organ pipe w adjustable stop)</t>
  </si>
  <si>
    <t>3D32.25</t>
  </si>
  <si>
    <t>Remove Filter option on column A before filling down the numbering, then click Fill icon in Home and Editing in the Ribbon, select Series, Linear, Rows, Step value 1</t>
  </si>
  <si>
    <t>Then select Row 5, Table Heading and click Filter again</t>
  </si>
  <si>
    <t>Constant Volume Gas Thermometer</t>
  </si>
  <si>
    <t>Inverted Thermometer</t>
  </si>
  <si>
    <t>4B10.01</t>
  </si>
  <si>
    <t>Joule's Experiment</t>
  </si>
  <si>
    <t>Cooling by Insulation</t>
  </si>
  <si>
    <t>Stefan-Boltzmann Law for Radiation</t>
  </si>
  <si>
    <t>4B20.01</t>
  </si>
  <si>
    <t>4B40.01</t>
  </si>
  <si>
    <t>Smashing</t>
  </si>
  <si>
    <t>Clement's and Desormes' Experiment</t>
  </si>
  <si>
    <t>Fire-Pump</t>
  </si>
  <si>
    <t>Compressing a Gas</t>
  </si>
  <si>
    <t>Work = int(PdV)</t>
  </si>
  <si>
    <t>Boiling to Freeze</t>
  </si>
  <si>
    <t>Dippy Bird</t>
  </si>
  <si>
    <t>Evaporating Ether</t>
  </si>
  <si>
    <t>Boiling Water at Reduced Pressure</t>
  </si>
  <si>
    <t>Radiometer of Crooks</t>
  </si>
  <si>
    <t>Rain of Balls</t>
  </si>
  <si>
    <t>Falling Down or Falling Up?</t>
  </si>
  <si>
    <t>Irreversible Process</t>
  </si>
  <si>
    <t>Stirling Engine</t>
  </si>
  <si>
    <t>4A10.01</t>
  </si>
  <si>
    <t>4A10.02</t>
  </si>
  <si>
    <t>4B60.01</t>
  </si>
  <si>
    <t>4B30.01</t>
  </si>
  <si>
    <t>4B70.01</t>
  </si>
  <si>
    <t>4B70.02</t>
  </si>
  <si>
    <t>4C10.01</t>
  </si>
  <si>
    <t>4C10.02</t>
  </si>
  <si>
    <t>4C30.01</t>
  </si>
  <si>
    <t>4C31.01</t>
  </si>
  <si>
    <t>4C33.01</t>
  </si>
  <si>
    <t>4F30.01</t>
  </si>
  <si>
    <t>4C33.02</t>
  </si>
  <si>
    <t>4D10.01</t>
  </si>
  <si>
    <t>4D30.01</t>
  </si>
  <si>
    <t>4D30.02</t>
  </si>
  <si>
    <t>4F10.01</t>
  </si>
  <si>
    <t>4F10.02</t>
  </si>
  <si>
    <t>4F10.03</t>
  </si>
  <si>
    <t>http://www.de-monstrare.nl/pdf/Constant%20volume%20gas%20thermometer.pdf</t>
  </si>
  <si>
    <t>http://www.de-monstrare.nl/pdf/Inverted%20thermometer.pdf</t>
  </si>
  <si>
    <t>http://www.de-monstrare.nl/pdf/Joule%27s%20experiment.pdf</t>
  </si>
  <si>
    <t>http://www.de-monstrare.nl/pdf/Cooling%20by%20insulation.pdf</t>
  </si>
  <si>
    <t>http://www.de-monstrare.nl/pdf/Stefan-Boltzmann%20law%20for%20radiation.pdf</t>
  </si>
  <si>
    <t>http://www.de-monstrare.nl/pdf/Smashing.pdf</t>
  </si>
  <si>
    <t>http://www.de-monstrare.nl/pdf/Clement%27s%20and%20Desormes%27%20experiment.pdf</t>
  </si>
  <si>
    <t>http://www.de-monstrare.nl/pdf/Fire-pump.pdf</t>
  </si>
  <si>
    <t>http://www.de-monstrare.nl/pdf/Compressing%20a%20gas.pdf</t>
  </si>
  <si>
    <t>http://www.de-monstrare.nl/pdf/pdV.pdf</t>
  </si>
  <si>
    <t>http://www.de-monstrare.nl/pdf/Boiling%20to%20freeze.pdf</t>
  </si>
  <si>
    <t>http://www.de-monstrare.nl/pdf/Dippy%20bird.pdf</t>
  </si>
  <si>
    <t>http://www.de-monstrare.nl/pdf/Evaporating%20ether.pdf</t>
  </si>
  <si>
    <t>http://www.de-monstrare.nl/pdf/Boiling%20water%20at%20reduced%20pressure.pdf</t>
  </si>
  <si>
    <t>http://www.de-monstrare.nl/pdf/Brownian%20motion.pdf</t>
  </si>
  <si>
    <t>http://www.de-monstrare.nl/pdf/Radiometer%20of%20Crooks.pdf</t>
  </si>
  <si>
    <t>http://www.de-monstrare.nl/pdf/Rain%20of%20balls.pdf</t>
  </si>
  <si>
    <t>http://www.de-monstrare.nl/pdf/Falling%20down%20or%20falling%20up.pdf</t>
  </si>
  <si>
    <t>http://www.de-monstrare.nl/pdf/Irreversible%20process.pdf</t>
  </si>
  <si>
    <t>http://www.de-monstrare.nl/pdf/Violation%20of%20the%20entropy%20law.pdf</t>
  </si>
  <si>
    <t>http://www.de-monstrare.nl/pdf/Stirling%20engine.pdf</t>
  </si>
  <si>
    <t>college 3</t>
  </si>
  <si>
    <t>Violation of the Entropy Law?</t>
  </si>
  <si>
    <t>EE1P11</t>
  </si>
  <si>
    <t>TN2054</t>
  </si>
  <si>
    <t>Total Demos Available</t>
  </si>
  <si>
    <t>Dropping Lead Shot</t>
  </si>
  <si>
    <t>4B60.11</t>
  </si>
  <si>
    <t>4C50.20</t>
  </si>
  <si>
    <t>Critical Opalscence</t>
  </si>
  <si>
    <t>5G10.80</t>
  </si>
  <si>
    <t>Blaauboer</t>
  </si>
  <si>
    <t>Miriam</t>
  </si>
  <si>
    <t>Miriam Blaauboer</t>
  </si>
  <si>
    <t>mb</t>
  </si>
  <si>
    <t>16Sept2014: Jaap Caro and Ad Verbruggen decided to use this as a pratical for first year students for its simplicity (linear relationship)</t>
  </si>
  <si>
    <t>[Demos / week]</t>
  </si>
  <si>
    <t>No (lack of time)</t>
  </si>
  <si>
    <t>Total Demos Avialable per Field</t>
  </si>
  <si>
    <t>5G20.60</t>
  </si>
  <si>
    <t>NB1142</t>
  </si>
  <si>
    <t>Physics 1A</t>
  </si>
  <si>
    <t>Idema</t>
  </si>
  <si>
    <t>Timon</t>
  </si>
  <si>
    <t>Timon Idema</t>
  </si>
  <si>
    <t>ti</t>
  </si>
  <si>
    <t>5H10.61</t>
  </si>
  <si>
    <t>Jaap Caro</t>
  </si>
  <si>
    <t>Normalised over total number of demos for all courses in a college year</t>
  </si>
  <si>
    <t>2B40.70</t>
  </si>
  <si>
    <t>Lifting Power of Balloons</t>
  </si>
  <si>
    <t>No (cancelled)</t>
  </si>
  <si>
    <t>TN1531TW</t>
  </si>
  <si>
    <t>Figures based on demonstrations shown or not shown</t>
  </si>
  <si>
    <t>(i.e. Where selection has been made in column S (demonstrated [Y/N] on the Overview tab)</t>
  </si>
  <si>
    <t>4F30.30</t>
  </si>
  <si>
    <t>Hilsch Vortex Tube</t>
  </si>
  <si>
    <t>See: http://www.mip.berkeley.edu/physics/%27C%27handoutdemos.pdf</t>
  </si>
  <si>
    <t>0.5</t>
  </si>
  <si>
    <t>0.25</t>
  </si>
  <si>
    <t>3.25</t>
  </si>
  <si>
    <t>6.5</t>
  </si>
  <si>
    <t>Tables per demo</t>
  </si>
  <si>
    <t>Tables per week</t>
  </si>
  <si>
    <t>Tables occupied</t>
  </si>
  <si>
    <t>[#]</t>
  </si>
  <si>
    <t>1G20.46</t>
  </si>
  <si>
    <t>1G20.01</t>
  </si>
  <si>
    <t>Vanishing Weight (Apparent weight)</t>
  </si>
  <si>
    <t>Dropping ball on Force Platform</t>
  </si>
  <si>
    <t xml:space="preserve">Jacob Hoogenboom </t>
  </si>
  <si>
    <t>Jacob</t>
  </si>
  <si>
    <t xml:space="preserve">Hoogenboom </t>
  </si>
  <si>
    <t>jh</t>
  </si>
  <si>
    <t>Statistical Mechanics and Thermodynamics</t>
  </si>
  <si>
    <t>Young</t>
  </si>
  <si>
    <t>Ted</t>
  </si>
  <si>
    <t>Ted Young</t>
  </si>
  <si>
    <t>ty</t>
  </si>
  <si>
    <t>StatMechThermo</t>
  </si>
  <si>
    <t>4D30.XX</t>
  </si>
  <si>
    <t>4D30.03</t>
  </si>
  <si>
    <t>Squiggle balls: From molecular chaos to thermal order</t>
  </si>
  <si>
    <t>Sjoerd</t>
  </si>
  <si>
    <t>Stalinga</t>
  </si>
  <si>
    <t>ss</t>
  </si>
  <si>
    <t>Sjoerd Stalinga</t>
  </si>
  <si>
    <t>Youk</t>
  </si>
  <si>
    <t>Hyun</t>
  </si>
  <si>
    <t>hh</t>
  </si>
  <si>
    <t>Hyun Youk</t>
  </si>
  <si>
    <t>Jacob Hoogenboom</t>
  </si>
  <si>
    <t>3A70.25</t>
  </si>
  <si>
    <t>Spring Coupled Pendula</t>
  </si>
  <si>
    <t>tennis racket</t>
  </si>
  <si>
    <t>Hyung Youk</t>
  </si>
  <si>
    <t>Total demos not demonstrated</t>
  </si>
  <si>
    <t>Otte</t>
  </si>
  <si>
    <t>so</t>
  </si>
  <si>
    <t>Sander</t>
  </si>
  <si>
    <t>Sander Otte</t>
  </si>
  <si>
    <t>Chandler Wobble</t>
  </si>
  <si>
    <t>1XX.01</t>
  </si>
  <si>
    <t>Ik wil een slingerend gewicht aan een veer gebruiken.  De combinatie die ik in http://www.de-monstrare.nl/pdf/Simple%20harmonic%20motion%20_SHM_%20_1_.pdf zie is geschikt.  Maar ik wil deze vrij opgehangen hebben zonder liniaal erachter.  Dan heb je gecombineerde beweging van een slinger en een verticale veer</t>
  </si>
  <si>
    <t>Combined pendulum (mass spring pendulum)</t>
  </si>
  <si>
    <t>3AXX.01</t>
  </si>
  <si>
    <t>WI1423NB</t>
  </si>
  <si>
    <t>Analysis</t>
  </si>
  <si>
    <t>van de Bult</t>
  </si>
  <si>
    <t>Fokko</t>
  </si>
  <si>
    <t>Fokko van de Bult</t>
  </si>
  <si>
    <t>[Demos all periods]</t>
  </si>
  <si>
    <t>Demonstrations (out of total count)</t>
  </si>
  <si>
    <t>1F20.03</t>
  </si>
  <si>
    <t>Joris</t>
  </si>
  <si>
    <t>Melkert</t>
  </si>
  <si>
    <t>Joris Melkert</t>
  </si>
  <si>
    <t>jm</t>
  </si>
  <si>
    <t>Propulsion and Power</t>
  </si>
  <si>
    <t>AE2230-II</t>
  </si>
  <si>
    <t>1 Mechanics</t>
  </si>
  <si>
    <t>2 Fluid Mechanics</t>
  </si>
  <si>
    <t>3 Oscillations and Waves</t>
  </si>
  <si>
    <t>4 Thermodynamics</t>
  </si>
  <si>
    <t>5 Electricity and Magnetism</t>
  </si>
  <si>
    <t>6 Optics</t>
  </si>
  <si>
    <t>7 Modern Physics</t>
  </si>
  <si>
    <t>8 Astronomy</t>
  </si>
  <si>
    <t>9 Equipment</t>
  </si>
  <si>
    <t>Tennis racket axis</t>
  </si>
  <si>
    <t>Paul Urbach</t>
  </si>
  <si>
    <t>1E00.00</t>
  </si>
  <si>
    <t>Person in Wheeled chair</t>
  </si>
  <si>
    <t>Diffraction NEMO kit</t>
  </si>
  <si>
    <t>6C00.00</t>
  </si>
  <si>
    <t>Urbach</t>
  </si>
  <si>
    <t>pu</t>
  </si>
  <si>
    <t>6A70.30</t>
  </si>
  <si>
    <t>Camera Model</t>
  </si>
  <si>
    <t>Optics and Microscopy</t>
  </si>
  <si>
    <t>NB2041</t>
  </si>
  <si>
    <t>Keplerian Telescope</t>
  </si>
  <si>
    <t>6A70.02</t>
  </si>
  <si>
    <t>No (setup malfunctioning)</t>
  </si>
  <si>
    <t>1A20.02</t>
  </si>
  <si>
    <t>1A20.03</t>
  </si>
  <si>
    <t>Error Analysis (1)</t>
  </si>
  <si>
    <t>Error Analysis (2)</t>
  </si>
  <si>
    <t>Determine the uncertainty of the on-time of the flashing light by measuring the time that the bulb is on ten times.</t>
  </si>
  <si>
    <t>TN1404-P</t>
  </si>
  <si>
    <t>Natuurkundig Practicum</t>
  </si>
  <si>
    <t>Let a ruler slip through your fingers and catch it to determine your reaction time.</t>
  </si>
  <si>
    <t>Organ Pipe (Sound Resonance Tube)</t>
  </si>
  <si>
    <t>Not listed in database yet. f = 1 kHz, Variable length</t>
  </si>
  <si>
    <t>Not listed in database yet. A-tone, Length = 190 mm</t>
  </si>
  <si>
    <t>3D40.55</t>
  </si>
  <si>
    <t>Glass Breaking with Sound</t>
  </si>
  <si>
    <t>1K20.13</t>
  </si>
  <si>
    <t>Friction Blocks Surface Material</t>
  </si>
  <si>
    <t>New demonstration 07 Feb 2017</t>
  </si>
  <si>
    <t>9B62.35</t>
  </si>
  <si>
    <t>A worked open HeNe laser</t>
  </si>
  <si>
    <t>6D40.45</t>
  </si>
  <si>
    <t>Coherence</t>
  </si>
  <si>
    <t>Demonstrate difference in coherence length of a white light LED and a red laser using a Michelson interferometer by detuning one of its mirrors such that the white light fringes quickly disappear whilst the red laser fringe visibility is still there.</t>
  </si>
  <si>
    <t>mr</t>
  </si>
  <si>
    <t>Rohde</t>
  </si>
  <si>
    <t>Martin Rohde</t>
  </si>
  <si>
    <t>Brachistochrone</t>
  </si>
  <si>
    <t>Two marbles rolling along sparate tracks, one track is horizontal, the other has a curve in it.</t>
  </si>
  <si>
    <t>van der Toorn</t>
  </si>
  <si>
    <t>Ramses</t>
  </si>
  <si>
    <t>Ramses van der Toorn</t>
  </si>
  <si>
    <t>mvdt</t>
  </si>
  <si>
    <t>Differential Equations</t>
  </si>
  <si>
    <t>WI2180LR-I</t>
  </si>
  <si>
    <t>1D15.45</t>
  </si>
  <si>
    <t>No (lecturer forgot)</t>
  </si>
  <si>
    <t>Hamersma</t>
  </si>
  <si>
    <t>vd Kolk</t>
  </si>
  <si>
    <t>Blaauwboer</t>
  </si>
  <si>
    <t>Verwij</t>
  </si>
  <si>
    <t>Hogenboom</t>
  </si>
  <si>
    <t>v Dongen</t>
  </si>
  <si>
    <t>vd Zand</t>
  </si>
  <si>
    <t>Discontinued course</t>
  </si>
  <si>
    <t>Verbruggen</t>
  </si>
  <si>
    <t>Open Days</t>
  </si>
  <si>
    <t>Parents Days</t>
  </si>
  <si>
    <t>Outreach</t>
  </si>
  <si>
    <t>Marchel Bus</t>
  </si>
  <si>
    <t>Marcel Bus</t>
  </si>
  <si>
    <t>van Vliet</t>
  </si>
  <si>
    <t>Lucas</t>
  </si>
  <si>
    <t>Lucas van Vliet</t>
  </si>
  <si>
    <t>lvv</t>
  </si>
  <si>
    <t>No (lecturer decided not to use demo)</t>
  </si>
  <si>
    <t>================</t>
  </si>
  <si>
    <t>Kuipers</t>
  </si>
  <si>
    <t>Kobus</t>
  </si>
  <si>
    <t>Kobus Kuipers</t>
  </si>
  <si>
    <t>kk</t>
  </si>
  <si>
    <t>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t>
  </si>
  <si>
    <t>Description</t>
  </si>
  <si>
    <t>The white light is scattered by the fat molecules in the milk. The fat molecules are small enough for Rayleigh scattering to occur (larger particles tend to scatter by Mie scattering, which is not dependent on wavelength). Rayleigh is wavelength dependent. The shorter wavelengths scatter more than the longer wavelengths, hence the blueish light is scattered out over 90 degrees. The forward propagating light therefore appears redish. Furthermore, the Rayleigh scattered light is linear polarised, whereas the forward propagating light is not polarised. This can de demonstrated using a linear polariser.</t>
  </si>
  <si>
    <t>Brinks</t>
  </si>
  <si>
    <t>Daan</t>
  </si>
  <si>
    <t>Daan Brinks</t>
  </si>
  <si>
    <t>db</t>
  </si>
  <si>
    <t>Height floor to hook in the ceiling h = 6.871 m</t>
  </si>
  <si>
    <t>Carol</t>
  </si>
  <si>
    <t>Elizabeth</t>
  </si>
  <si>
    <t>Elizabeth Carol</t>
  </si>
  <si>
    <t>ec</t>
  </si>
  <si>
    <t>2C60.30</t>
  </si>
  <si>
    <t>Cornstarch</t>
  </si>
  <si>
    <t>Cornstarch mixed with water, punch it, throw a metal ball in it from a height, or just slowely place the sphere on the surface.</t>
  </si>
  <si>
    <t>4B30.21</t>
  </si>
  <si>
    <t>Conduction Slab</t>
  </si>
  <si>
    <t>A stainless steel slab, heat from one end. Heat sensitive film is stuck on the plate, such that the heat conduction can be observed.</t>
  </si>
  <si>
    <t>2C10.10</t>
  </si>
  <si>
    <t>Draining time of a water container through a long and short hose</t>
  </si>
  <si>
    <t>4B20.10</t>
  </si>
  <si>
    <t>Convection in a water container, heated from its bottom</t>
  </si>
  <si>
    <t>Bernd Rieger</t>
  </si>
  <si>
    <t>br</t>
  </si>
  <si>
    <t>Bernd</t>
  </si>
  <si>
    <t>Rieger</t>
  </si>
  <si>
    <t>1K20.XX</t>
  </si>
  <si>
    <t>Matching Day</t>
  </si>
  <si>
    <t>Haaksman</t>
  </si>
  <si>
    <t>Ron</t>
  </si>
  <si>
    <t>Ron Haaksman</t>
  </si>
  <si>
    <t>rh</t>
  </si>
  <si>
    <t>Video Recorded [Y/N]</t>
  </si>
  <si>
    <t>Demonstration was video recorded? [Yes / No]</t>
  </si>
  <si>
    <t>Yes (online blended education)</t>
  </si>
  <si>
    <t>Yes (collegerama)</t>
  </si>
  <si>
    <t>Yes (lecturer used recording)</t>
  </si>
  <si>
    <t>No (no recording available)</t>
  </si>
  <si>
    <t>No (lecturer used the video recording)</t>
  </si>
  <si>
    <t>Smit</t>
  </si>
  <si>
    <t>Roel</t>
  </si>
  <si>
    <t>Roel Smit</t>
  </si>
  <si>
    <t>rs</t>
  </si>
  <si>
    <t>Natalia</t>
  </si>
  <si>
    <t>Natalia Chepiga</t>
  </si>
  <si>
    <t>nc</t>
  </si>
  <si>
    <t>Chepiga</t>
  </si>
  <si>
    <t>No (cancelled due to COVID-19 crisis)</t>
  </si>
  <si>
    <t>Bijoy Bera</t>
  </si>
  <si>
    <t>Bern Rieger</t>
  </si>
  <si>
    <t>Bera</t>
  </si>
  <si>
    <t>Bijoy</t>
  </si>
  <si>
    <t>bb</t>
  </si>
  <si>
    <t>No (setup cannot be transported)</t>
  </si>
  <si>
    <t>2021/22</t>
  </si>
  <si>
    <t>2022/23</t>
  </si>
  <si>
    <t>2023/24</t>
  </si>
  <si>
    <t>2024/25</t>
  </si>
  <si>
    <t>2025/26</t>
  </si>
  <si>
    <t>No (I had to demonstrate at a parallel lecture)</t>
  </si>
  <si>
    <t>Yes (own recording)</t>
  </si>
  <si>
    <t>Yes (blended education)</t>
  </si>
  <si>
    <t>WB2330</t>
  </si>
  <si>
    <t>Materiaalkunde</t>
  </si>
  <si>
    <t>3mE</t>
  </si>
  <si>
    <t>Wiskunde</t>
  </si>
  <si>
    <t>EWI</t>
  </si>
  <si>
    <t>TN</t>
  </si>
  <si>
    <t>Aardwetenschap</t>
  </si>
  <si>
    <t>NanoBio</t>
  </si>
  <si>
    <t>BEP</t>
  </si>
  <si>
    <t>SEC</t>
  </si>
  <si>
    <t>Faculty</t>
  </si>
  <si>
    <t>Offerman</t>
  </si>
  <si>
    <t>Pols</t>
  </si>
  <si>
    <t>eo</t>
  </si>
  <si>
    <t>Erik Offerman</t>
  </si>
  <si>
    <t>Jeroen</t>
  </si>
  <si>
    <t>Kalkman</t>
  </si>
  <si>
    <t>Jeroen Kalkman</t>
  </si>
  <si>
    <t>jk</t>
  </si>
  <si>
    <t>1M40.42</t>
  </si>
  <si>
    <t>1M40.43</t>
  </si>
  <si>
    <t>Area</t>
  </si>
  <si>
    <t>Topic</t>
  </si>
  <si>
    <t>Concept</t>
  </si>
  <si>
    <t>6C20.04</t>
  </si>
  <si>
    <t>Diffraction Arago's Spot</t>
  </si>
  <si>
    <t>Sjoerd Stallinga</t>
  </si>
  <si>
    <t>Yes</t>
  </si>
  <si>
    <t>Figures include demonstrations not shown (no I corrected for this on 14 dec 2022, by including criteria: Overview!$S:$S,"*Yes*")</t>
  </si>
  <si>
    <t>(i.e. these figure do not include cells where no selection was made in column S (demonstrated [Y/N] on the Overview tab)</t>
  </si>
  <si>
    <t>x</t>
  </si>
  <si>
    <t xml:space="preserve">See 2022 recording TN1612TU_24. https://collegerama.tudelft.nl/Mediasite/Channel/as-bsc-tn/watch/7474e760f1e14321b537b197c972eb3e1d </t>
  </si>
  <si>
    <t xml:space="preserve">See Collegerama 2022 recording TN1612TU_22 - https://collegerama.tudelft.nl/Mediasite/Channel/as-bsc-tn/watch/18ed1dabe394424f863782ea19d168bf1d </t>
  </si>
  <si>
    <t xml:space="preserve">See Collegerama 2022 recording TN1612TU_20 - https://collegerama.tudelft.nl/Mediasite/Channel/as-bsc-tn/watch/1a0c74c4eaf54cb7aa9b646d254fee821d </t>
  </si>
  <si>
    <t xml:space="preserve">See Collegerama 2022 recording TN1612TU_17 - https://collegerama.tudelft.nl/Mediasite/Channel/as-bsc-tn/watch/068318bc5e2d4c908ecc56ce056d99d81d </t>
  </si>
  <si>
    <t xml:space="preserve">See Collegerame 2022 recording TN1612TU_19 - https://collegerama.tudelft.nl/Mediasite/Channel/as-bsc-tn/watch/1525734e9e3e40e6a0113a2e79f6fd7b1d </t>
  </si>
  <si>
    <t xml:space="preserve">See Collegerama 2022 recording TN1612TU_17 from about 40 minutes - https://collegerama.tudelft.nl/Mediasite/Channel/as-bsc-tn/watch/068318bc5e2d4c908ecc56ce056d99d81d </t>
  </si>
  <si>
    <t xml:space="preserve">See Collegerama 2022 recording TN1612TU_14 - https://collegerama.tudelft.nl/Mediasite/Channel/as-bsc-tn/watch/64cb5e5c7d2546fb9f465306d41a128b1d </t>
  </si>
  <si>
    <t xml:space="preserve">See Collegerama 2022 recording TN1612TU_18 - https://collegerama.tudelft.nl/Mediasite/Channel/as-bsc-tn/watch/30a014274f6a49bfbd89af1bd43cc8f31d </t>
  </si>
  <si>
    <t xml:space="preserve">See Collegerama 2022 recording TN1612TU_13 - https://collegerama.tudelft.nl/Mediasite/Channel/as-bsc-tn/watch/f6468acd43774fe6bb7af784bb7ea65a1d </t>
  </si>
  <si>
    <t xml:space="preserve">See Collegerama 2022 recording TN1612TU_12 - from 00:38:41 - https://collegerama.tudelft.nl/Mediasite/Channel/as-bsc-tn/watch/9bdd448f06bb46fdb8fb8fefe25db6ed1d </t>
  </si>
  <si>
    <t xml:space="preserve">See Collegerama 2022 recording TN1612TU_10 from 01:17:10 - https://collegerama.tudelft.nl/Mediasite/Channel/as-bsc-tn/watch/b282d0ac7af745eba483f6120bc37f2d1d </t>
  </si>
  <si>
    <t xml:space="preserve">See Collegerama 2022 recording TN1612TU_09 from 00:38:10 - https://collegerama.tudelft.nl/Mediasite/Channel/as-bsc-tn/watch/01a81742333b4cfeb1cb2f79a689016f1d </t>
  </si>
  <si>
    <t xml:space="preserve">See Collegerama 2022 recording TN1612TU_08 from 01:10:10 - https://collegerama.tudelft.nl/Mediasite/Channel/as-bsc-tn/watch/32567a3ebfe440ac9204beced5e8656f1d </t>
  </si>
  <si>
    <t xml:space="preserve">See Collegerama 2022 recording TN1612TU_07 from 01:01:03 - https://collegerama.tudelft.nl/Mediasite/Channel/as-bsc-tn/watch/4fc5405ffc9343dba9512d207751858a1d </t>
  </si>
  <si>
    <t xml:space="preserve">See Collegerama 2022 recording TN1612TU_05 from 01:13:11 - https://collegerama.tudelft.nl/Mediasite/Channel/as-bsc-tn/watch/c62ffe14b9a54c75ada1f93c4d870c901d </t>
  </si>
  <si>
    <t xml:space="preserve">See Collegerama 2022 recording TN1612TU_04 from 00:39:45 - https://collegerama.tudelft.nl/Mediasite/Channel/as-bsc-tn/watch/a26ab3bd246349b59f418a1b22cc67101d </t>
  </si>
  <si>
    <t xml:space="preserve">See Collegerama 2022 recording TN1612TU_02 from 00:34:45  and 01:38:25 - https://collegerama.tudelft.nl/Mediasite/Channel/as-bsc-tn/watch/8ae6f50a06ea4d7fb72bb50699c07ef41d </t>
  </si>
  <si>
    <t xml:space="preserve">See Collegerama 2022 recording TN1612TU_02 from 00:34:45 - https://collegerama.tudelft.nl/Mediasite/Channel/as-bsc-tn/watch/8ae6f50a06ea4d7fb72bb50699c07ef41d </t>
  </si>
  <si>
    <t xml:space="preserve">=================== https://collegerama.tudelft.nl/Mediasite/Channel/as-bsc-tn/watch/f53f1fdd5fa04999b1d52f4922846f1a1d ========================Collegerama.tudelft.nl. TN1612TU_01 - Klassieke mechanica &amp; relativiteit, recoreded on 08 Feb 2021 13:45, demo </t>
  </si>
  <si>
    <t xml:space="preserve">See from 23:50 at Collegerama recording TN1312_09 recorded on 29 Nov 2021: https://collegerama.tudelft.nl/Mediasite/Channel/as-bsc-tn/watch/b6f6c02ce5054051864bdc09da6683da1d </t>
  </si>
  <si>
    <t xml:space="preserve">See Collegerama recording TN1312_06 recorded on 24 Nov 2021 -  https://collegerama.tudelft.nl/Mediasite/Channel/as-bsc-tn/watch/ba2fe29f58d148b3bf4da84cb770a5211d </t>
  </si>
  <si>
    <t>See from 19 minutes https://collegerama.tudelft.nl/Mediasite/Channel/as-bsc-tn/watch/ed8b2a520cc04edcb2dcb0dac51306641d =============== At the end of the 1st hour I demonstrated in lecture hall B. https://collegerama.tudelft.nl/Mediasite/Channel/as-bsc-tn/watch/2ab810a948854bedaca54a0ded094bba1d</t>
  </si>
  <si>
    <t>Video recording</t>
  </si>
  <si>
    <t xml:space="preserve">Placed order w Gieterij Neede for cast iron sphere w mass 25 kg dd. 09 May 2014. </t>
  </si>
  <si>
    <t xml:space="preserve">See Collegerama 2022 recording TN1612TU_17 - https://collegerama.tudelft.nl/Mediasite/Channel/as-bsc-tn/watch/068318bc5e2d4c908ecc56ce056d99d81d  </t>
  </si>
  <si>
    <t>Abelmann</t>
  </si>
  <si>
    <t>la</t>
  </si>
  <si>
    <t>Santbergen</t>
  </si>
  <si>
    <t>Arroyo Cardoso</t>
  </si>
  <si>
    <t>Filipe</t>
  </si>
  <si>
    <t>Filipe Arroyo Cardoso</t>
  </si>
  <si>
    <t>fac</t>
  </si>
  <si>
    <t>L Abelman</t>
  </si>
  <si>
    <t>L</t>
  </si>
  <si>
    <t>R</t>
  </si>
  <si>
    <t>Steeneken</t>
  </si>
  <si>
    <t>Peter</t>
  </si>
  <si>
    <t>Peter Steeneken</t>
  </si>
  <si>
    <t>ps</t>
  </si>
  <si>
    <t>Arno</t>
  </si>
  <si>
    <t>Stienen</t>
  </si>
  <si>
    <t>Arno Stienen</t>
  </si>
  <si>
    <t>as</t>
  </si>
  <si>
    <t>WB1135</t>
  </si>
  <si>
    <t>Dynamica</t>
  </si>
  <si>
    <t>R Santbergen</t>
  </si>
  <si>
    <t>TNW</t>
  </si>
  <si>
    <t>LR</t>
  </si>
  <si>
    <t>See Collegerama 22 Mar 2019 recording TN2421_03 from 01:03:24 - https://collegerama.tudelft.nl/Mediasite/Channel/as-bsc-tn/watch/7c8258fc2522409bbf4ee846f39c1ecc1d</t>
  </si>
  <si>
    <t>Real and Virtual Image</t>
  </si>
  <si>
    <t>See Collegerama 2019 recording TN2421_04 from 00:46:12 - https://collegerama.tudelft.nl/Mediasite/Channel/as-bsc-tn/watch/5986b73fc03045928aacec9507916c621d</t>
  </si>
  <si>
    <t>6A70.31</t>
  </si>
  <si>
    <t>Polarisation (circular)</t>
  </si>
  <si>
    <t>6H35.02</t>
  </si>
  <si>
    <t>Thorlabs Polarisation Setup</t>
  </si>
  <si>
    <t>See 02 Apr 2019 Collegerama recording TN2421_07 from 01:19:10 - https://collegerama.tudelft.nl/Mediasite/Channel/as-bsc-tn/watch/57fdc9d36e244cb5afdc01190b14676a1d</t>
  </si>
  <si>
    <t>See Collegerama 29 Mar 2019 recording TN2421_06 from 01:11:00 - https://collegerama.tudelft.nl/Mediasite/Channel/as-bsc-tn/watch/03d60341f3904d5aaffe8d0df5947f451d</t>
  </si>
  <si>
    <t>See 05 Apr 2019 Collegerama recording TN2421_09 from 01:23:38 - https://collegerama.tudelft.nl/Mediasite/Channel/as-bsc-tn/watch/556b44abfbb545d184afa87a44b212111d</t>
  </si>
  <si>
    <t>See 09 Apr 2019 Collegerama recoring TN2421_10 from 01:29:55 - https://collegerama.tudelft.nl/Mediasite/Channel/as-bsc-tn/watch/a70c41f4099e41a3966d61dab00a21c61d</t>
  </si>
  <si>
    <t>See: https://surfdrive.surf.nl/files/index.php/s/DHZYIhoACURx7O8?path=%2FHaaksman%2FTN2345%2F1.%20Plucking%20a%20String</t>
  </si>
  <si>
    <t>See: https://surfdrive.surf.nl/files/index.php/s/DHZYIhoACURx7O8?path=%2FHaaksman%2FTN2345%2F2.%20Speed%20of%20a%20Single%20Pulse%20on%20Different%20Strings</t>
  </si>
  <si>
    <t>See: https://surfdrive.surf.nl/files/index.php/s/DHZYIhoACURx7O8?path=%2FHaaksman%2FTN2345%2F3.%20Chladni%20Plates</t>
  </si>
  <si>
    <t>See: https://surfdrive.surf.nl/files/index.php/s/DHZYIhoACURx7O8?path=%2FHaaksman%2FTN2345%2F4.%20Flute</t>
  </si>
  <si>
    <t>See: https://surfdrive.surf.nl/files/index.php/s/DHZYIhoACURx7O8?path=%2FHaaksman%2FTN2345%2F5.%20Reflected%20Sound%20Pulses</t>
  </si>
  <si>
    <t>See: https://surfdrive.surf.nl/files/index.php/s/DHZYIhoACURx7O8?path=%2FHaaksman%2FTN2345%2F6.%20Doppler</t>
  </si>
  <si>
    <t>See: https://surfdrive.surf.nl/files/index.php/s/DHZYIhoACURx7O8?path=%2FHaaksman%2FTN2345%2F7.%20Rayleigh%20Scattering</t>
  </si>
  <si>
    <t>See: https://surfdrive.surf.nl/files/index.php/s/DHZYIhoACURx7O8?path=%2FHaaksman%2FTN2345%2F8.%20Curved%20Lightbeams</t>
  </si>
  <si>
    <t>See: https://surfdrive.surf.nl/files/index.php/s/DHZYIhoACURx7O8?path=%2FHaaksman%2FTN2345%2F9.%20Brewster%27s%20Angle</t>
  </si>
  <si>
    <t>See: https://surfdrive.surf.nl/files/index.php/s/DHZYIhoACURx7O8?path=%2FHaaksman%2FTN2345%2F10.%20Manneke%20Pis</t>
  </si>
  <si>
    <t>See: https://www.youtube.com/watch?v=5u-WR7oNJ00&amp;list=PLYMFB4TVFdJJ4DsfXdY6yzDCDgLLiC4ya&amp;index=2</t>
  </si>
  <si>
    <t>See: https://www.youtube.com/watch?v=11BL47PklLw&amp;list=PLYMFB4TVFdJJ4DsfXdY6yzDCDgLLiC4ya&amp;index=3</t>
  </si>
  <si>
    <t>See: https://www.youtube.com/watch?v=5yedECuZIs0&amp;list=PLYMFB4TVFdJJ4DsfXdY6yzDCDgLLiC4ya&amp;index=4</t>
  </si>
  <si>
    <t>See: https://www.youtube.com/watch?v=H3GuLepOKFY&amp;list=PLYMFB4TVFdJJ4DsfXdY6yzDCDgLLiC4ya&amp;index=5</t>
  </si>
  <si>
    <t>See: https://www.youtube.com/watch?v=riR-e0m83Q8&amp;list=PLYMFB4TVFdJJ4DsfXdY6yzDCDgLLiC4ya&amp;index=7</t>
  </si>
  <si>
    <t>See from 01:03:15: U:\Elearning TP\Natk4all\college ted\dag 1</t>
  </si>
  <si>
    <t>See from 00:31:55: U:\Elearning TP\Natk4all\college ted\dag 1</t>
  </si>
  <si>
    <t>See from 00:17:30: U:\Elearning TP\Natk4all\college ted\dag 3\versie 1</t>
  </si>
  <si>
    <t>See from 00:21:10: U:\Elearning TP\Natk4all\college ted\dag 3\versie 1</t>
  </si>
  <si>
    <t>See from 01:02:03: U:\Elearning TP\Natk4all\college ted\dag 7</t>
  </si>
  <si>
    <t>See from 01:35:23: U:\Elearning TP\Natk4all\college ted\dag 9</t>
  </si>
  <si>
    <t>See: U:\Elearning TP\Natk4all\college ted\overige</t>
  </si>
  <si>
    <t>See Collegerama 2022 recording TN1302_08 from 01:00:20 - https://collegerama.tudelft.nl/Mediasite/Channel/as-bsc-tn/watch/75d3fda9df644105a845f2f7057f47051d, or Collegerama 2021 recording TN1302_08 from 00:39:00 - https://collegerama.tudelft.nl/Mediasite/Channel/as-bsc-tn/watch/75d3fda9df644105a845f2f7057f47051d</t>
  </si>
  <si>
    <t>See 2021 Zoomopname "opname hoorcollege 2.mp4" and Collegerama recording 2011/2012 - https://collegerama.tudelft.nl/Mediasite/Channel/as-bsc-tn/watch/b6b2331bc2144aba9c70d01fb3cfa6311d and 2022-2023 from 01:25:40 https://collegerama.tudelft.nl/Mediasite/Channel/as-bsc-tn/watch/2f27d3d6436b4dc9b44a4a21e91f98331d</t>
  </si>
  <si>
    <t>van den Dries</t>
  </si>
  <si>
    <t>Bart</t>
  </si>
  <si>
    <t>Bart van den Dries</t>
  </si>
  <si>
    <t>bd</t>
  </si>
  <si>
    <t>See 2021 Zoomopname "opname hoorcollege 11.mp4" and Collegerama recording 2011/2012 - https://collegerama.tudelft.nl/ and 31 May 2023 "TN2786_012" recording from 00:06:20 and the calculation from 01:39:00 https://collegeramavideoportal.tudelft.nl/catalogue/tn2786/presentation/b21af4fd845e4bc3a51eff1850205d251d?academicYear=2022-2023-tn2786</t>
  </si>
  <si>
    <t>See 2021 Zoomopname "Recording.mp4", that is "opname hoorcollege 17.mp4" and Collegerama recording 2011/2012 - https://collegerama.tudelft.nl/Mediasite/Channel/as-bsc-tn/watch/b6b2331bc2144aba9c70d01fb3cfa6311d and 14 June 2023 recording "TN2786_018" from 01:01:30 up until 01:21:00 https://collegeramavideoportal.tudelft.nl/catalogue/tn2786/presentation/20fe5ac00eb6426484f37c124af17dd31d?academicYear=2022-2023-tn2786</t>
  </si>
  <si>
    <t>See 2021 Zoomopname "Recording1.mp4" that is "opname hoorcollege 18.mp4" from 01:18:01 and Collegerama recording 2011/2012 - https://collegerama.tudelft.nl/Mediasite/Channel/as-bsc-tn/watch/b6b2331bc2144aba9c70d01fb3cfa6311d and 16 June 2023 "TN2786_019" recording from 00:05:40 on https://collegeramavideoportal.tudelft.nl/catalogue/tn2786/presentation/b21269167c454661aa9f66f4762bcfda1d?academicYear=2022-2023-tn2786</t>
  </si>
  <si>
    <t>See 2021 Zoomopname "Recording (1).mp4" that is "opname hoorcollege 19.mp4" from 01:07 and Collegerama recording 2011/2012 - https://collegerama.tudelft.nl/Mediasite/Channel/as-bsc-tn/watch/ and 20June 2023 "TN2786_020" recording from 00:18:48 on https://collegeramavideoportal.tudelft.nl/catalogue/tn2786/presentation/68504749c58049f6866eec6f346bbda21d?academicYear=2022-2023-tn2786</t>
  </si>
  <si>
    <t>See 2021 Zoomopname "opname hoorcollege 7.mp4" and Collegerama recording 2011/2012 - https://collegerama.tudelft.nl/Mediasite/Channel/as-bsc-tn/watch/b6b2331bc2144aba9c70d01fb3cfa6311d and 12 May 2023 "TN2786_008" recording from 00:04:00 on https://collegeramavideoportal.tudelft.nl/catalogue/tn2786/presentation/1701937ea67942759c7f810749f0fb891d?academicYear=2022-2023-tn2786</t>
  </si>
  <si>
    <t>Geertsema</t>
  </si>
  <si>
    <t>Hylkje</t>
  </si>
  <si>
    <t>Hylkje Geertsema</t>
  </si>
  <si>
    <t>hg</t>
  </si>
  <si>
    <t>B</t>
  </si>
  <si>
    <t>Menzel</t>
  </si>
  <si>
    <t>Miriam Menzel</t>
  </si>
  <si>
    <t>mm</t>
  </si>
  <si>
    <t>See Collegerama 26 Mar 2019 recording TN2421_04 from 01:11:00 - https://collegerama.tudelft.nl/Mediasite/Channel/as-bsc-tn/watch/5986b73fc03045928aacec9507916c621d</t>
  </si>
  <si>
    <t>Occurences</t>
  </si>
  <si>
    <t>PIRA1</t>
  </si>
  <si>
    <t>PIRA2</t>
  </si>
  <si>
    <t>PIRA3</t>
  </si>
  <si>
    <t>PIRA4</t>
  </si>
  <si>
    <t>PIRA3
Coding</t>
  </si>
  <si>
    <t>PIRA4
Coding</t>
  </si>
  <si>
    <t>As a demonstration of existance of fictitious forces, push a student whilst sitting in a chair on wheels, so they can feel the force that pushes them into the back rest of the chair.</t>
  </si>
  <si>
    <t>See Collegerama 2022 recording TN1612TU_02 from 00:34:45  and 01:38:25 - https://collegerama.tudelft.nl/Mediasite/Channel/as-bsc-tn/watch/8ae6f50a06ea4d7fb72bb50699c07ef41d ===============  https://collegerama.tudelft.nl/Mediasite/Channel/as-bsc-tn/watch/f53f1fdd5fa04999b1d52f4922846f1a1d ========================Collegerama.tudelft.nl. TN1612TU_02 - 09/02/2021, recorded on 09 Feb 2021 08:45, demo starts at 00:59:27 ====================</t>
  </si>
  <si>
    <t>Veranderingen van de draai-as van de aarde (de Chandler wobble) berekenen, te illustreren met een bal waar een duidelijk symmetrieas door kan worden geprikt.</t>
  </si>
  <si>
    <t>Ray Optics Demonstration Set (RODS) from Kvant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</si>
</sst>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F800]dddd\,\ mmmm\ dd\,\ yyyy"/>
    <numFmt numFmtId="166" formatCode="[$-413]dddd\ d\ mmmm\ yyyy"/>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4">
    <border>
      <left/>
      <right/>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ck">
        <color auto="1"/>
      </top>
      <bottom style="thick">
        <color auto="1"/>
      </bottom>
      <diagonal/>
    </border>
    <border>
      <left/>
      <right/>
      <top style="thick">
        <color auto="1"/>
      </top>
      <bottom style="thick">
        <color auto="1"/>
      </bottom>
      <diagonal/>
    </border>
    <border>
      <left style="thick">
        <color auto="1"/>
      </left>
      <right style="thin">
        <color auto="1"/>
      </right>
      <top style="thick">
        <color auto="1"/>
      </top>
      <bottom style="thick">
        <color auto="1"/>
      </bottom>
      <diagonal/>
    </border>
    <border>
      <left style="thick">
        <color auto="1"/>
      </left>
      <right style="thin">
        <color auto="1"/>
      </right>
      <top style="thin">
        <color auto="1"/>
      </top>
      <bottom style="thin">
        <color auto="1"/>
      </bottom>
      <diagonal/>
    </border>
    <border>
      <left style="thin">
        <color auto="1"/>
      </left>
      <right style="thick">
        <color auto="1"/>
      </right>
      <top style="thick">
        <color auto="1"/>
      </top>
      <bottom style="thick">
        <color auto="1"/>
      </bottom>
      <diagonal/>
    </border>
    <border>
      <left style="thin">
        <color auto="1"/>
      </left>
      <right style="thick">
        <color auto="1"/>
      </right>
      <top style="thin">
        <color auto="1"/>
      </top>
      <bottom style="thin">
        <color auto="1"/>
      </bottom>
      <diagonal/>
    </border>
    <border>
      <left/>
      <right/>
      <top/>
      <bottom style="thick">
        <color auto="1"/>
      </bottom>
      <diagonal/>
    </border>
    <border>
      <left style="thin">
        <color auto="1"/>
      </left>
      <right/>
      <top style="thick">
        <color auto="1"/>
      </top>
      <bottom style="thick">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04">
    <xf numFmtId="0" fontId="0" fillId="0" borderId="0" xfId="0"/>
    <xf numFmtId="0" fontId="0" fillId="0" borderId="0" xfId="0" applyAlignment="1">
      <alignment horizontal="center"/>
    </xf>
    <xf numFmtId="49" fontId="0" fillId="0" borderId="0" xfId="0" applyNumberFormat="1" applyAlignment="1">
      <alignment horizontal="left"/>
    </xf>
    <xf numFmtId="0" fontId="0" fillId="0" borderId="0" xfId="0" applyAlignment="1">
      <alignment horizontal="left"/>
    </xf>
    <xf numFmtId="15" fontId="0" fillId="0" borderId="0" xfId="0" applyNumberFormat="1" applyAlignment="1">
      <alignment horizontal="center" vertical="center" wrapText="1" shrinkToFit="1"/>
    </xf>
    <xf numFmtId="164" fontId="0" fillId="0" borderId="0" xfId="0" applyNumberFormat="1" applyAlignment="1">
      <alignment horizontal="center" vertical="center" wrapText="1" shrinkToFit="1"/>
    </xf>
    <xf numFmtId="0" fontId="1" fillId="0" borderId="0" xfId="0" applyFont="1"/>
    <xf numFmtId="0" fontId="1" fillId="0" borderId="0" xfId="0" applyFont="1" applyAlignment="1">
      <alignment horizontal="center"/>
    </xf>
    <xf numFmtId="0" fontId="1" fillId="0" borderId="0" xfId="0" applyFont="1" applyAlignment="1">
      <alignment horizontal="left"/>
    </xf>
    <xf numFmtId="0" fontId="0" fillId="0" borderId="1" xfId="0" applyBorder="1"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vertical="center"/>
    </xf>
    <xf numFmtId="0" fontId="0" fillId="0" borderId="0" xfId="0" applyAlignment="1">
      <alignment vertical="center"/>
    </xf>
    <xf numFmtId="0" fontId="0" fillId="0" borderId="0" xfId="0" applyAlignment="1">
      <alignment horizontal="left" vertical="center"/>
    </xf>
    <xf numFmtId="15" fontId="0" fillId="0" borderId="0" xfId="0" applyNumberFormat="1" applyAlignment="1">
      <alignment horizontal="center" vertical="center" wrapText="1"/>
    </xf>
    <xf numFmtId="2" fontId="1" fillId="0" borderId="0" xfId="0" applyNumberFormat="1" applyFont="1" applyAlignment="1">
      <alignment vertical="center"/>
    </xf>
    <xf numFmtId="2" fontId="0" fillId="0" borderId="0" xfId="0" applyNumberFormat="1" applyAlignment="1">
      <alignment horizontal="center" vertical="center"/>
    </xf>
    <xf numFmtId="2" fontId="0" fillId="0" borderId="0" xfId="0" applyNumberFormat="1" applyAlignment="1">
      <alignment vertical="center"/>
    </xf>
    <xf numFmtId="2" fontId="0" fillId="0" borderId="0" xfId="0" applyNumberFormat="1" applyAlignment="1">
      <alignment horizontal="left" vertical="center"/>
    </xf>
    <xf numFmtId="164" fontId="1" fillId="0" borderId="0" xfId="0" applyNumberFormat="1" applyFont="1" applyAlignment="1">
      <alignment horizontal="center" vertical="center" wrapText="1"/>
    </xf>
    <xf numFmtId="2" fontId="1" fillId="0" borderId="0" xfId="0" applyNumberFormat="1"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15" fontId="0" fillId="0" borderId="0" xfId="0" applyNumberFormat="1" applyAlignment="1">
      <alignment horizontal="center" vertical="top" wrapText="1"/>
    </xf>
    <xf numFmtId="15" fontId="1" fillId="0" borderId="0" xfId="0" applyNumberFormat="1" applyFont="1" applyAlignment="1">
      <alignment horizontal="center" vertical="center"/>
    </xf>
    <xf numFmtId="164" fontId="0" fillId="0" borderId="0" xfId="0" applyNumberFormat="1" applyAlignment="1">
      <alignment horizontal="center" vertical="top" wrapText="1"/>
    </xf>
    <xf numFmtId="0" fontId="0" fillId="0" borderId="2" xfId="0" applyBorder="1" applyAlignment="1">
      <alignment horizontal="center" vertical="center"/>
    </xf>
    <xf numFmtId="0" fontId="0" fillId="0" borderId="3" xfId="0" applyBorder="1" applyAlignment="1">
      <alignment horizontal="center" vertical="center"/>
    </xf>
    <xf numFmtId="0" fontId="1" fillId="0" borderId="3" xfId="0" applyFont="1" applyBorder="1" applyAlignment="1" applyProtection="1">
      <alignment horizontal="center" vertical="center"/>
      <protection locked="0"/>
    </xf>
    <xf numFmtId="0" fontId="0" fillId="0" borderId="3" xfId="0" applyBorder="1" applyAlignment="1">
      <alignment horizontal="center" vertical="center" wrapText="1" shrinkToFit="1"/>
    </xf>
    <xf numFmtId="0" fontId="1" fillId="0" borderId="3" xfId="0" applyFont="1" applyBorder="1" applyAlignment="1" applyProtection="1">
      <alignment horizontal="center" vertical="center" wrapText="1"/>
      <protection locked="0"/>
    </xf>
    <xf numFmtId="0" fontId="0" fillId="0" borderId="3" xfId="0" applyBorder="1" applyAlignment="1">
      <alignment vertical="center" wrapText="1" shrinkToFit="1"/>
    </xf>
    <xf numFmtId="0" fontId="1" fillId="0" borderId="3" xfId="0" applyFont="1" applyBorder="1" applyAlignment="1">
      <alignment horizontal="center" vertical="center" wrapText="1"/>
    </xf>
    <xf numFmtId="0" fontId="1" fillId="0" borderId="3" xfId="0" applyFont="1" applyBorder="1" applyAlignment="1">
      <alignment vertical="center"/>
    </xf>
    <xf numFmtId="0" fontId="0" fillId="0" borderId="3" xfId="0" applyBorder="1" applyAlignment="1">
      <alignment vertical="center"/>
    </xf>
    <xf numFmtId="0" fontId="0" fillId="0" borderId="3" xfId="0" applyBorder="1" applyAlignment="1">
      <alignment horizontal="left" vertical="center"/>
    </xf>
    <xf numFmtId="0" fontId="0" fillId="0" borderId="2" xfId="0" applyBorder="1" applyAlignment="1">
      <alignment horizontal="left" vertical="center" wrapText="1" shrinkToFit="1"/>
    </xf>
    <xf numFmtId="0" fontId="0" fillId="0" borderId="7" xfId="0" applyBorder="1" applyAlignment="1">
      <alignment horizontal="center" vertical="center"/>
    </xf>
    <xf numFmtId="0" fontId="1" fillId="0" borderId="9" xfId="0" applyFont="1" applyBorder="1" applyAlignment="1" applyProtection="1">
      <alignment horizontal="left" vertical="center" wrapText="1"/>
      <protection locked="0"/>
    </xf>
    <xf numFmtId="0" fontId="1" fillId="0" borderId="10" xfId="0" applyFont="1" applyBorder="1" applyAlignment="1">
      <alignment horizontal="left" vertical="center" wrapText="1"/>
    </xf>
    <xf numFmtId="0" fontId="0" fillId="0" borderId="10" xfId="0" applyBorder="1" applyAlignment="1">
      <alignment horizontal="center" vertical="center"/>
    </xf>
    <xf numFmtId="0" fontId="1" fillId="0" borderId="0" xfId="0" applyFont="1" applyAlignment="1">
      <alignment horizontal="left" vertical="center"/>
    </xf>
    <xf numFmtId="0" fontId="2" fillId="0" borderId="0" xfId="1" applyBorder="1" applyAlignment="1" applyProtection="1">
      <alignment horizontal="left" vertical="center"/>
    </xf>
    <xf numFmtId="165" fontId="0" fillId="0" borderId="0" xfId="0" applyNumberFormat="1" applyAlignment="1">
      <alignment horizontal="center" vertical="center"/>
    </xf>
    <xf numFmtId="0" fontId="0" fillId="0" borderId="0" xfId="0" applyAlignment="1">
      <alignment wrapText="1"/>
    </xf>
    <xf numFmtId="0" fontId="1" fillId="0" borderId="0" xfId="0" applyFont="1" applyAlignment="1">
      <alignment horizontal="right" vertical="center" wrapText="1"/>
    </xf>
    <xf numFmtId="15" fontId="0" fillId="0" borderId="0" xfId="0" applyNumberFormat="1" applyAlignment="1">
      <alignment horizontal="center" wrapText="1"/>
    </xf>
    <xf numFmtId="0" fontId="0" fillId="0" borderId="0" xfId="0" applyAlignment="1">
      <alignment horizontal="center" wrapText="1"/>
    </xf>
    <xf numFmtId="0" fontId="1" fillId="0" borderId="1" xfId="0" applyFont="1" applyBorder="1" applyAlignment="1" applyProtection="1">
      <alignment horizontal="center" vertical="center" wrapText="1"/>
      <protection locked="0"/>
    </xf>
    <xf numFmtId="0" fontId="0" fillId="0" borderId="0" xfId="0" applyAlignment="1">
      <alignment horizontal="right" wrapText="1"/>
    </xf>
    <xf numFmtId="15" fontId="0" fillId="0" borderId="0" xfId="0" applyNumberFormat="1" applyAlignment="1">
      <alignment horizontal="right" vertical="center" wrapText="1"/>
    </xf>
    <xf numFmtId="2" fontId="0" fillId="0" borderId="0" xfId="0" applyNumberFormat="1" applyAlignment="1">
      <alignment horizontal="center"/>
    </xf>
    <xf numFmtId="15" fontId="0" fillId="0" borderId="0" xfId="0" applyNumberFormat="1"/>
    <xf numFmtId="1" fontId="0" fillId="0" borderId="0" xfId="0" applyNumberFormat="1" applyAlignment="1">
      <alignment horizontal="center"/>
    </xf>
    <xf numFmtId="1" fontId="0" fillId="0" borderId="0" xfId="0" applyNumberFormat="1"/>
    <xf numFmtId="1" fontId="1" fillId="0" borderId="0" xfId="0" applyNumberFormat="1" applyFont="1" applyAlignment="1">
      <alignment horizontal="center"/>
    </xf>
    <xf numFmtId="0" fontId="1" fillId="0" borderId="0" xfId="0" applyFont="1" applyAlignment="1">
      <alignment wrapText="1"/>
    </xf>
    <xf numFmtId="0" fontId="1" fillId="0" borderId="0" xfId="0" applyFont="1" applyAlignment="1">
      <alignment horizontal="right" wrapText="1"/>
    </xf>
    <xf numFmtId="0" fontId="1" fillId="0" borderId="0" xfId="0" applyFont="1" applyAlignment="1">
      <alignment horizontal="center" wrapText="1"/>
    </xf>
    <xf numFmtId="15" fontId="1" fillId="0" borderId="0" xfId="0" applyNumberFormat="1" applyFont="1" applyAlignment="1">
      <alignment horizontal="right" vertical="center" wrapText="1"/>
    </xf>
    <xf numFmtId="164" fontId="0" fillId="0" borderId="0" xfId="0" applyNumberFormat="1" applyAlignment="1">
      <alignment horizontal="center" vertical="center" wrapText="1"/>
    </xf>
    <xf numFmtId="164" fontId="0" fillId="0" borderId="0" xfId="0" applyNumberFormat="1" applyAlignment="1">
      <alignment horizontal="center" wrapText="1"/>
    </xf>
    <xf numFmtId="1" fontId="0" fillId="0" borderId="0" xfId="0" applyNumberFormat="1" applyAlignment="1">
      <alignment horizontal="center" vertical="center" wrapText="1"/>
    </xf>
    <xf numFmtId="164" fontId="0" fillId="0" borderId="0" xfId="0" applyNumberFormat="1" applyAlignment="1">
      <alignment wrapText="1"/>
    </xf>
    <xf numFmtId="1" fontId="1" fillId="0" borderId="0" xfId="0" applyNumberFormat="1" applyFont="1" applyAlignment="1">
      <alignment horizontal="left"/>
    </xf>
    <xf numFmtId="49" fontId="1" fillId="0" borderId="0" xfId="0" applyNumberFormat="1" applyFont="1" applyAlignment="1">
      <alignment horizontal="right" wrapText="1"/>
    </xf>
    <xf numFmtId="1" fontId="0" fillId="0" borderId="0" xfId="0" applyNumberFormat="1" applyAlignment="1">
      <alignment horizontal="center" wrapText="1"/>
    </xf>
    <xf numFmtId="1" fontId="0" fillId="0" borderId="0" xfId="0" applyNumberFormat="1" applyAlignment="1">
      <alignment wrapText="1"/>
    </xf>
    <xf numFmtId="166" fontId="1" fillId="0" borderId="0" xfId="0" applyNumberFormat="1" applyFont="1" applyAlignment="1">
      <alignment vertical="center"/>
    </xf>
    <xf numFmtId="166" fontId="1" fillId="0" borderId="3" xfId="0" applyNumberFormat="1" applyFont="1" applyBorder="1" applyAlignment="1" applyProtection="1">
      <alignment horizontal="center" vertical="center"/>
      <protection locked="0"/>
    </xf>
    <xf numFmtId="0" fontId="1" fillId="0" borderId="1" xfId="0" applyFont="1" applyBorder="1" applyAlignment="1">
      <alignment horizontal="center" vertical="center"/>
    </xf>
    <xf numFmtId="0" fontId="0" fillId="0" borderId="0" xfId="0" applyAlignment="1">
      <alignment horizontal="center" vertical="center" wrapText="1" shrinkToFit="1"/>
    </xf>
    <xf numFmtId="0" fontId="1" fillId="0" borderId="4" xfId="0" applyFont="1" applyBorder="1" applyAlignment="1">
      <alignment horizontal="center" vertical="center" wrapText="1"/>
    </xf>
    <xf numFmtId="0" fontId="1" fillId="0" borderId="4" xfId="0" applyFont="1" applyBorder="1" applyAlignment="1">
      <alignment horizontal="center" vertical="center" wrapText="1" shrinkToFit="1"/>
    </xf>
    <xf numFmtId="0" fontId="0" fillId="0" borderId="3" xfId="0" applyBorder="1" applyAlignment="1">
      <alignment horizontal="center" vertical="center" wrapText="1"/>
    </xf>
    <xf numFmtId="0" fontId="1" fillId="0" borderId="4" xfId="0" applyFont="1" applyBorder="1" applyAlignment="1">
      <alignment horizontal="center" vertical="center"/>
    </xf>
    <xf numFmtId="166" fontId="1" fillId="0" borderId="4" xfId="0" applyNumberFormat="1" applyFont="1" applyBorder="1" applyAlignment="1">
      <alignment horizontal="center" vertical="center"/>
    </xf>
    <xf numFmtId="0" fontId="0" fillId="0" borderId="2" xfId="0" applyBorder="1" applyAlignment="1">
      <alignment horizontal="center" vertical="center" wrapText="1" shrinkToFit="1"/>
    </xf>
    <xf numFmtId="49" fontId="1" fillId="0" borderId="3" xfId="0" applyNumberFormat="1" applyFont="1" applyBorder="1" applyAlignment="1" applyProtection="1">
      <alignment horizontal="center" vertical="center" wrapText="1"/>
      <protection locked="0"/>
    </xf>
    <xf numFmtId="0" fontId="0" fillId="0" borderId="0" xfId="0" quotePrefix="1" applyAlignment="1">
      <alignment horizontal="left"/>
    </xf>
    <xf numFmtId="0" fontId="1" fillId="0" borderId="3" xfId="0" applyFont="1" applyBorder="1" applyAlignment="1" applyProtection="1">
      <alignment horizontal="left" vertical="center" wrapText="1"/>
      <protection locked="0"/>
    </xf>
    <xf numFmtId="0" fontId="0" fillId="0" borderId="9" xfId="0" applyBorder="1" applyAlignment="1" applyProtection="1">
      <alignment horizontal="center" vertical="center" wrapText="1" shrinkToFit="1"/>
      <protection locked="0"/>
    </xf>
    <xf numFmtId="0" fontId="1" fillId="0" borderId="9" xfId="0" applyFont="1" applyBorder="1" applyAlignment="1" applyProtection="1">
      <alignment vertical="center" wrapText="1"/>
      <protection locked="0"/>
    </xf>
    <xf numFmtId="0" fontId="1" fillId="0" borderId="9" xfId="0" quotePrefix="1" applyFont="1" applyBorder="1" applyAlignment="1" applyProtection="1">
      <alignment horizontal="left" vertical="center" wrapText="1"/>
      <protection locked="0"/>
    </xf>
    <xf numFmtId="0" fontId="1" fillId="0" borderId="6" xfId="0" applyFont="1" applyBorder="1" applyAlignment="1">
      <alignment horizontal="center" vertical="center"/>
    </xf>
    <xf numFmtId="0" fontId="1" fillId="0" borderId="8" xfId="0" applyFont="1" applyBorder="1" applyAlignment="1">
      <alignment horizontal="center" vertical="center" wrapText="1"/>
    </xf>
    <xf numFmtId="0" fontId="1" fillId="0" borderId="5" xfId="0" applyFont="1" applyBorder="1" applyAlignment="1">
      <alignment horizontal="center" vertical="center"/>
    </xf>
    <xf numFmtId="0" fontId="1" fillId="0" borderId="3" xfId="0" applyFont="1" applyBorder="1" applyAlignment="1">
      <alignment horizontal="center" vertical="center" wrapText="1" shrinkToFit="1"/>
    </xf>
    <xf numFmtId="0" fontId="1" fillId="0" borderId="11" xfId="0" applyFont="1" applyBorder="1" applyAlignment="1">
      <alignment horizontal="center" vertical="center"/>
    </xf>
    <xf numFmtId="0" fontId="0" fillId="0" borderId="12" xfId="0" applyBorder="1" applyAlignment="1">
      <alignment horizontal="left" vertical="center" wrapText="1" shrinkToFit="1"/>
    </xf>
    <xf numFmtId="0" fontId="0" fillId="0" borderId="13" xfId="0" applyBorder="1" applyAlignment="1">
      <alignment horizontal="left" vertical="center"/>
    </xf>
    <xf numFmtId="0" fontId="0" fillId="0" borderId="0" xfId="0" applyAlignment="1">
      <alignment horizontal="left" vertical="center" wrapText="1"/>
    </xf>
    <xf numFmtId="49" fontId="1" fillId="0" borderId="0" xfId="0" applyNumberFormat="1" applyFont="1" applyAlignment="1">
      <alignment horizontal="center" vertical="center"/>
    </xf>
    <xf numFmtId="49" fontId="0" fillId="0" borderId="0" xfId="0" applyNumberFormat="1" applyAlignment="1">
      <alignment horizontal="center" vertical="center"/>
    </xf>
    <xf numFmtId="15" fontId="0" fillId="0" borderId="0" xfId="0" applyNumberFormat="1" applyAlignment="1">
      <alignment horizontal="center" vertical="center"/>
    </xf>
    <xf numFmtId="0" fontId="2" fillId="0" borderId="0" xfId="1" applyAlignment="1" applyProtection="1">
      <alignment vertical="center"/>
    </xf>
    <xf numFmtId="1" fontId="0" fillId="0" borderId="0" xfId="0" applyNumberFormat="1" applyAlignment="1">
      <alignment horizontal="center" vertical="center"/>
    </xf>
    <xf numFmtId="0" fontId="2" fillId="0" borderId="0" xfId="1" applyAlignment="1" applyProtection="1">
      <alignment horizontal="left" vertical="center"/>
    </xf>
    <xf numFmtId="11" fontId="0" fillId="0" borderId="0" xfId="0" applyNumberFormat="1" applyAlignment="1">
      <alignment horizontal="center" vertical="center"/>
    </xf>
    <xf numFmtId="0" fontId="2" fillId="0" borderId="0" xfId="1" applyAlignment="1">
      <alignment vertical="center"/>
    </xf>
    <xf numFmtId="0" fontId="1" fillId="0" borderId="2" xfId="0" applyFont="1" applyBorder="1" applyAlignment="1" applyProtection="1">
      <alignment horizontal="left" vertical="center" wrapText="1"/>
      <protection locked="0"/>
    </xf>
    <xf numFmtId="0" fontId="0" fillId="0" borderId="3" xfId="0" applyBorder="1" applyAlignment="1" applyProtection="1">
      <alignment horizontal="center" vertical="center" wrapText="1" shrinkToFit="1"/>
      <protection locked="0"/>
    </xf>
  </cellXfs>
  <cellStyles count="2">
    <cellStyle name="Hyperlink" xfId="1" builtinId="8"/>
    <cellStyle name="Normal" xfId="0" builtinId="0"/>
  </cellStyles>
  <dxfs count="12365">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0000"/>
        </patternFill>
      </fill>
    </dxf>
    <dxf>
      <fill>
        <patternFill>
          <bgColor rgb="FFABDBFF"/>
        </patternFill>
      </fill>
    </dxf>
    <dxf>
      <fill>
        <patternFill>
          <bgColor rgb="FF97FFC6"/>
        </patternFill>
      </fill>
    </dxf>
    <dxf>
      <fill>
        <patternFill>
          <bgColor rgb="FF00B0F0"/>
        </patternFill>
      </fill>
    </dxf>
    <dxf>
      <fill>
        <patternFill>
          <bgColor rgb="FFFFFF00"/>
        </patternFill>
      </fill>
    </dxf>
    <dxf>
      <fill>
        <patternFill>
          <bgColor theme="0" tint="-0.14996795556505021"/>
        </patternFill>
      </fill>
    </dxf>
    <dxf>
      <fill>
        <patternFill>
          <bgColor rgb="FFDEAFE7"/>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theme="8" tint="0.79998168889431442"/>
        </patternFill>
      </fill>
    </dxf>
    <dxf>
      <fill>
        <patternFill>
          <bgColor theme="5" tint="0.79998168889431442"/>
        </patternFill>
      </fill>
    </dxf>
    <dxf>
      <fill>
        <patternFill>
          <bgColor theme="6" tint="0.79998168889431442"/>
        </patternFill>
      </fill>
    </dxf>
    <dxf>
      <fill>
        <patternFill>
          <bgColor theme="4" tint="0.79998168889431442"/>
        </patternFill>
      </fill>
    </dxf>
    <dxf>
      <fill>
        <patternFill>
          <bgColor theme="2" tint="-9.9948118533890809E-2"/>
        </patternFill>
      </fill>
    </dxf>
    <dxf>
      <fill>
        <patternFill>
          <bgColor rgb="FFFFC000"/>
        </patternFill>
      </fill>
    </dxf>
    <dxf>
      <fill>
        <patternFill>
          <bgColor rgb="FFFF7171"/>
        </patternFill>
      </fill>
    </dxf>
    <dxf>
      <fill>
        <patternFill>
          <bgColor rgb="FFABDBFF"/>
        </patternFill>
      </fill>
    </dxf>
    <dxf>
      <fill>
        <patternFill>
          <bgColor rgb="FF97FFC6"/>
        </patternFill>
      </fill>
    </dxf>
    <dxf>
      <fill>
        <patternFill>
          <bgColor rgb="FF65D7FF"/>
        </patternFill>
      </fill>
    </dxf>
    <dxf>
      <fill>
        <patternFill>
          <bgColor rgb="FFFFFF00"/>
        </patternFill>
      </fill>
    </dxf>
    <dxf>
      <fill>
        <patternFill>
          <bgColor theme="0" tint="-0.14996795556505021"/>
        </patternFill>
      </fill>
    </dxf>
    <dxf>
      <fill>
        <patternFill>
          <bgColor rgb="FFDEAFE7"/>
        </patternFill>
      </fill>
    </dxf>
    <dxf>
      <fill>
        <patternFill>
          <bgColor rgb="FF00B050"/>
        </patternFill>
      </fill>
    </dxf>
    <dxf>
      <fill>
        <patternFill>
          <bgColor rgb="FFFFFF00"/>
        </patternFill>
      </fill>
    </dxf>
    <dxf>
      <fill>
        <patternFill>
          <bgColor theme="2" tint="-9.9948118533890809E-2"/>
        </patternFill>
      </fill>
    </dxf>
    <dxf>
      <fill>
        <patternFill>
          <bgColor rgb="FFFF0000"/>
        </patternFill>
      </fill>
    </dxf>
    <dxf>
      <fill>
        <patternFill>
          <bgColor theme="5" tint="0.79998168889431442"/>
        </patternFill>
      </fill>
    </dxf>
    <dxf>
      <fill>
        <patternFill>
          <bgColor theme="0" tint="-0.34998626667073579"/>
        </patternFill>
      </fill>
    </dxf>
    <dxf>
      <fill>
        <patternFill>
          <bgColor rgb="FF00C85A"/>
        </patternFill>
      </fill>
    </dxf>
  </dxfs>
  <tableStyles count="0" defaultTableStyle="TableStyleMedium2" defaultPivotStyle="PivotStyleLight16"/>
  <colors>
    <mruColors>
      <color rgb="FF00C85A"/>
      <color rgb="FFFFFF99"/>
      <color rgb="FF65D7FF"/>
      <color rgb="FF3FCDFF"/>
      <color rgb="FFFF7171"/>
      <color rgb="FF97FFC6"/>
      <color rgb="FFABDBFF"/>
      <color rgb="FFDEA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Stats!$B$1</c:f>
          <c:strCache>
            <c:ptCount val="1"/>
            <c:pt idx="0">
              <c:v>Demonstrations (out of total count)</c:v>
            </c:pt>
          </c:strCache>
        </c:strRef>
      </c:tx>
      <c:overlay val="0"/>
      <c:txPr>
        <a:bodyPr/>
        <a:lstStyle/>
        <a:p>
          <a:pPr>
            <a:defRPr sz="1400" b="0"/>
          </a:pPr>
          <a:endParaRPr lang="en-US"/>
        </a:p>
      </c:txPr>
    </c:title>
    <c:autoTitleDeleted val="0"/>
    <c:view3D>
      <c:rotX val="15"/>
      <c:rotY val="20"/>
      <c:rAngAx val="1"/>
    </c:view3D>
    <c:floor>
      <c:thickness val="0"/>
    </c:floor>
    <c:sideWall>
      <c:thickness val="0"/>
    </c:sideWall>
    <c:backWall>
      <c:thickness val="0"/>
    </c:backWall>
    <c:plotArea>
      <c:layout/>
      <c:bar3DChart>
        <c:barDir val="bar"/>
        <c:grouping val="stacked"/>
        <c:varyColors val="0"/>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Stats!$B$19:$B$34</c:f>
              <c:strCache>
                <c:ptCount val="16"/>
                <c:pt idx="0">
                  <c:v>Yes (myself)</c:v>
                </c:pt>
                <c:pt idx="1">
                  <c:v>Yes (lecturer)</c:v>
                </c:pt>
                <c:pt idx="2">
                  <c:v>Yes (me and lecturer)</c:v>
                </c:pt>
                <c:pt idx="3">
                  <c:v>No (no setup available yet)</c:v>
                </c:pt>
                <c:pt idx="4">
                  <c:v>No (setup done)</c:v>
                </c:pt>
                <c:pt idx="5">
                  <c:v>No (no setup done)</c:v>
                </c:pt>
                <c:pt idx="6">
                  <c:v>No (lack of time)</c:v>
                </c:pt>
                <c:pt idx="7">
                  <c:v>No (cancelled)</c:v>
                </c:pt>
                <c:pt idx="8">
                  <c:v>No (lecturer forgot)</c:v>
                </c:pt>
                <c:pt idx="9">
                  <c:v>No (lecturer decided not to use demo)</c:v>
                </c:pt>
                <c:pt idx="10">
                  <c:v>No (no recording available)</c:v>
                </c:pt>
                <c:pt idx="11">
                  <c:v>No (lecturer used the video recording)</c:v>
                </c:pt>
                <c:pt idx="12">
                  <c:v>No (cancelled due to COVID-19 crisis)</c:v>
                </c:pt>
                <c:pt idx="13">
                  <c:v>No (setup cannot be transported)</c:v>
                </c:pt>
                <c:pt idx="14">
                  <c:v>No (I had to demonstrate at a parallel lecture)</c:v>
                </c:pt>
                <c:pt idx="15">
                  <c:v>No indication</c:v>
                </c:pt>
              </c:strCache>
            </c:strRef>
          </c:cat>
          <c:val>
            <c:numRef>
              <c:f>Stats!$G$19:$G$34</c:f>
              <c:numCache>
                <c:formatCode>0</c:formatCode>
                <c:ptCount val="16"/>
                <c:pt idx="0">
                  <c:v>30.501777953378117</c:v>
                </c:pt>
                <c:pt idx="1">
                  <c:v>17.74002370604504</c:v>
                </c:pt>
                <c:pt idx="2">
                  <c:v>14.974318451205059</c:v>
                </c:pt>
                <c:pt idx="3">
                  <c:v>1.3828526274199922</c:v>
                </c:pt>
                <c:pt idx="4">
                  <c:v>0.39510075069142636</c:v>
                </c:pt>
                <c:pt idx="5">
                  <c:v>1.3828526274199922</c:v>
                </c:pt>
                <c:pt idx="6">
                  <c:v>4.7807190833662583</c:v>
                </c:pt>
                <c:pt idx="7">
                  <c:v>4.583168708020545</c:v>
                </c:pt>
                <c:pt idx="8">
                  <c:v>0.47412090082971159</c:v>
                </c:pt>
                <c:pt idx="9">
                  <c:v>10.154089292769656</c:v>
                </c:pt>
                <c:pt idx="10">
                  <c:v>0.63216120110628216</c:v>
                </c:pt>
                <c:pt idx="11">
                  <c:v>0.59265112603713954</c:v>
                </c:pt>
                <c:pt idx="12">
                  <c:v>0.47412090082971159</c:v>
                </c:pt>
                <c:pt idx="13">
                  <c:v>0.23706045041485579</c:v>
                </c:pt>
                <c:pt idx="14">
                  <c:v>7.9020150138285269E-2</c:v>
                </c:pt>
                <c:pt idx="15">
                  <c:v>0</c:v>
                </c:pt>
              </c:numCache>
            </c:numRef>
          </c:val>
          <c:extLst>
            <c:ext xmlns:c16="http://schemas.microsoft.com/office/drawing/2014/chart" uri="{C3380CC4-5D6E-409C-BE32-E72D297353CC}">
              <c16:uniqueId val="{00000000-3AA6-4580-A3E9-B2AE59D57F94}"/>
            </c:ext>
          </c:extLst>
        </c:ser>
        <c:dLbls>
          <c:showLegendKey val="0"/>
          <c:showVal val="0"/>
          <c:showCatName val="0"/>
          <c:showSerName val="0"/>
          <c:showPercent val="0"/>
          <c:showBubbleSize val="0"/>
        </c:dLbls>
        <c:gapWidth val="150"/>
        <c:shape val="cylinder"/>
        <c:axId val="303996288"/>
        <c:axId val="303998464"/>
        <c:axId val="0"/>
      </c:bar3DChart>
      <c:catAx>
        <c:axId val="303996288"/>
        <c:scaling>
          <c:orientation val="minMax"/>
        </c:scaling>
        <c:delete val="0"/>
        <c:axPos val="l"/>
        <c:title>
          <c:tx>
            <c:strRef>
              <c:f>'Shown (YesNo)'!$B$3</c:f>
              <c:strCache>
                <c:ptCount val="1"/>
                <c:pt idx="0">
                  <c:v>Demonstration Shown [Yes / No]</c:v>
                </c:pt>
              </c:strCache>
            </c:strRef>
          </c:tx>
          <c:overlay val="0"/>
          <c:txPr>
            <a:bodyPr rot="-5400000" vert="horz"/>
            <a:lstStyle/>
            <a:p>
              <a:pPr>
                <a:defRPr/>
              </a:pPr>
              <a:endParaRPr lang="en-US"/>
            </a:p>
          </c:txPr>
        </c:title>
        <c:numFmt formatCode="General" sourceLinked="0"/>
        <c:majorTickMark val="out"/>
        <c:minorTickMark val="none"/>
        <c:tickLblPos val="nextTo"/>
        <c:crossAx val="303998464"/>
        <c:crosses val="autoZero"/>
        <c:auto val="1"/>
        <c:lblAlgn val="ctr"/>
        <c:lblOffset val="100"/>
        <c:noMultiLvlLbl val="0"/>
      </c:catAx>
      <c:valAx>
        <c:axId val="303998464"/>
        <c:scaling>
          <c:orientation val="minMax"/>
        </c:scaling>
        <c:delete val="0"/>
        <c:axPos val="b"/>
        <c:majorGridlines/>
        <c:title>
          <c:tx>
            <c:strRef>
              <c:f>Stats!$G$16:$G$17</c:f>
              <c:strCache>
                <c:ptCount val="2"/>
                <c:pt idx="1">
                  <c:v>[%]</c:v>
                </c:pt>
              </c:strCache>
            </c:strRef>
          </c:tx>
          <c:overlay val="0"/>
        </c:title>
        <c:numFmt formatCode="0" sourceLinked="1"/>
        <c:majorTickMark val="out"/>
        <c:minorTickMark val="none"/>
        <c:tickLblPos val="nextTo"/>
        <c:crossAx val="303996288"/>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Stats!$B$1</c:f>
          <c:strCache>
            <c:ptCount val="1"/>
            <c:pt idx="0">
              <c:v>Demonstrations (out of total count)</c:v>
            </c:pt>
          </c:strCache>
        </c:strRef>
      </c:tx>
      <c:overlay val="0"/>
      <c:txPr>
        <a:bodyPr/>
        <a:lstStyle/>
        <a:p>
          <a:pPr>
            <a:defRPr sz="1400" b="0"/>
          </a:pPr>
          <a:endParaRPr lang="en-US"/>
        </a:p>
      </c:txPr>
    </c:title>
    <c:autoTitleDeleted val="0"/>
    <c:view3D>
      <c:rotX val="15"/>
      <c:rotY val="20"/>
      <c:rAngAx val="1"/>
    </c:view3D>
    <c:floor>
      <c:thickness val="0"/>
    </c:floor>
    <c:sideWall>
      <c:thickness val="0"/>
    </c:sideWall>
    <c:backWall>
      <c:thickness val="0"/>
    </c:backWall>
    <c:plotArea>
      <c:layout/>
      <c:bar3DChart>
        <c:barDir val="bar"/>
        <c:grouping val="stacked"/>
        <c:varyColors val="0"/>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Stats!$B$19:$B$34</c:f>
              <c:strCache>
                <c:ptCount val="16"/>
                <c:pt idx="0">
                  <c:v>Yes (myself)</c:v>
                </c:pt>
                <c:pt idx="1">
                  <c:v>Yes (lecturer)</c:v>
                </c:pt>
                <c:pt idx="2">
                  <c:v>Yes (me and lecturer)</c:v>
                </c:pt>
                <c:pt idx="3">
                  <c:v>No (no setup available yet)</c:v>
                </c:pt>
                <c:pt idx="4">
                  <c:v>No (setup done)</c:v>
                </c:pt>
                <c:pt idx="5">
                  <c:v>No (no setup done)</c:v>
                </c:pt>
                <c:pt idx="6">
                  <c:v>No (lack of time)</c:v>
                </c:pt>
                <c:pt idx="7">
                  <c:v>No (cancelled)</c:v>
                </c:pt>
                <c:pt idx="8">
                  <c:v>No (lecturer forgot)</c:v>
                </c:pt>
                <c:pt idx="9">
                  <c:v>No (lecturer decided not to use demo)</c:v>
                </c:pt>
                <c:pt idx="10">
                  <c:v>No (no recording available)</c:v>
                </c:pt>
                <c:pt idx="11">
                  <c:v>No (lecturer used the video recording)</c:v>
                </c:pt>
                <c:pt idx="12">
                  <c:v>No (cancelled due to COVID-19 crisis)</c:v>
                </c:pt>
                <c:pt idx="13">
                  <c:v>No (setup cannot be transported)</c:v>
                </c:pt>
                <c:pt idx="14">
                  <c:v>No (I had to demonstrate at a parallel lecture)</c:v>
                </c:pt>
                <c:pt idx="15">
                  <c:v>No indication</c:v>
                </c:pt>
              </c:strCache>
            </c:strRef>
          </c:cat>
          <c:val>
            <c:numRef>
              <c:f>Stats!$C$19:$C$34</c:f>
              <c:numCache>
                <c:formatCode>0</c:formatCode>
                <c:ptCount val="16"/>
                <c:pt idx="0">
                  <c:v>772</c:v>
                </c:pt>
                <c:pt idx="1">
                  <c:v>449</c:v>
                </c:pt>
                <c:pt idx="2">
                  <c:v>379</c:v>
                </c:pt>
                <c:pt idx="3">
                  <c:v>35</c:v>
                </c:pt>
                <c:pt idx="4">
                  <c:v>10</c:v>
                </c:pt>
                <c:pt idx="5">
                  <c:v>35</c:v>
                </c:pt>
                <c:pt idx="6">
                  <c:v>121</c:v>
                </c:pt>
                <c:pt idx="7">
                  <c:v>116</c:v>
                </c:pt>
                <c:pt idx="8">
                  <c:v>12</c:v>
                </c:pt>
                <c:pt idx="9">
                  <c:v>257</c:v>
                </c:pt>
                <c:pt idx="10">
                  <c:v>16</c:v>
                </c:pt>
                <c:pt idx="11">
                  <c:v>15</c:v>
                </c:pt>
                <c:pt idx="12">
                  <c:v>12</c:v>
                </c:pt>
                <c:pt idx="13">
                  <c:v>6</c:v>
                </c:pt>
                <c:pt idx="14">
                  <c:v>2</c:v>
                </c:pt>
                <c:pt idx="15">
                  <c:v>0</c:v>
                </c:pt>
              </c:numCache>
            </c:numRef>
          </c:val>
          <c:extLst>
            <c:ext xmlns:c16="http://schemas.microsoft.com/office/drawing/2014/chart" uri="{C3380CC4-5D6E-409C-BE32-E72D297353CC}">
              <c16:uniqueId val="{00000000-FE6A-4B84-BC21-3A484EFB11FE}"/>
            </c:ext>
          </c:extLst>
        </c:ser>
        <c:dLbls>
          <c:showLegendKey val="0"/>
          <c:showVal val="0"/>
          <c:showCatName val="0"/>
          <c:showSerName val="0"/>
          <c:showPercent val="0"/>
          <c:showBubbleSize val="0"/>
        </c:dLbls>
        <c:gapWidth val="150"/>
        <c:shape val="cylinder"/>
        <c:axId val="283675264"/>
        <c:axId val="283677440"/>
        <c:axId val="0"/>
      </c:bar3DChart>
      <c:catAx>
        <c:axId val="283675264"/>
        <c:scaling>
          <c:orientation val="minMax"/>
        </c:scaling>
        <c:delete val="0"/>
        <c:axPos val="l"/>
        <c:title>
          <c:tx>
            <c:strRef>
              <c:f>'Shown (YesNo)'!$B$3</c:f>
              <c:strCache>
                <c:ptCount val="1"/>
                <c:pt idx="0">
                  <c:v>Demonstration Shown [Yes / No]</c:v>
                </c:pt>
              </c:strCache>
            </c:strRef>
          </c:tx>
          <c:overlay val="0"/>
          <c:txPr>
            <a:bodyPr rot="-5400000" vert="horz"/>
            <a:lstStyle/>
            <a:p>
              <a:pPr>
                <a:defRPr/>
              </a:pPr>
              <a:endParaRPr lang="en-US"/>
            </a:p>
          </c:txPr>
        </c:title>
        <c:numFmt formatCode="General" sourceLinked="0"/>
        <c:majorTickMark val="out"/>
        <c:minorTickMark val="none"/>
        <c:tickLblPos val="nextTo"/>
        <c:crossAx val="283677440"/>
        <c:crosses val="autoZero"/>
        <c:auto val="1"/>
        <c:lblAlgn val="ctr"/>
        <c:lblOffset val="100"/>
        <c:noMultiLvlLbl val="0"/>
      </c:catAx>
      <c:valAx>
        <c:axId val="283677440"/>
        <c:scaling>
          <c:orientation val="minMax"/>
        </c:scaling>
        <c:delete val="0"/>
        <c:axPos val="b"/>
        <c:majorGridlines/>
        <c:title>
          <c:tx>
            <c:strRef>
              <c:f>Stats!$C$16:$C$17</c:f>
              <c:strCache>
                <c:ptCount val="2"/>
                <c:pt idx="0">
                  <c:v>Demonstrated</c:v>
                </c:pt>
                <c:pt idx="1">
                  <c:v>[Demos all periods]</c:v>
                </c:pt>
              </c:strCache>
            </c:strRef>
          </c:tx>
          <c:overlay val="0"/>
        </c:title>
        <c:numFmt formatCode="0" sourceLinked="1"/>
        <c:majorTickMark val="out"/>
        <c:minorTickMark val="none"/>
        <c:tickLblPos val="nextTo"/>
        <c:crossAx val="283675264"/>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title>
      <c:tx>
        <c:strRef>
          <c:f>Stats!$H$21:$I$21</c:f>
          <c:strCache>
            <c:ptCount val="2"/>
            <c:pt idx="0">
              <c:v>3.2</c:v>
            </c:pt>
            <c:pt idx="1">
              <c:v>Demos/week shown</c:v>
            </c:pt>
          </c:strCache>
        </c:strRef>
      </c:tx>
      <c:overlay val="0"/>
      <c:txPr>
        <a:bodyPr/>
        <a:lstStyle/>
        <a:p>
          <a:pPr>
            <a:defRPr sz="1400"/>
          </a:pPr>
          <a:endParaRPr lang="en-US"/>
        </a:p>
      </c:txPr>
    </c:title>
    <c:autoTitleDeleted val="0"/>
    <c:view3D>
      <c:rotX val="15"/>
      <c:rotY val="20"/>
      <c:rAngAx val="1"/>
    </c:view3D>
    <c:floor>
      <c:thickness val="0"/>
    </c:floor>
    <c:sideWall>
      <c:thickness val="0"/>
    </c:sideWall>
    <c:backWall>
      <c:thickness val="0"/>
    </c:backWall>
    <c:plotArea>
      <c:layout/>
      <c:bar3DChart>
        <c:barDir val="bar"/>
        <c:grouping val="stacked"/>
        <c:varyColors val="0"/>
        <c:ser>
          <c:idx val="0"/>
          <c:order val="0"/>
          <c:tx>
            <c:strRef>
              <c:f>'Stats (courses)'!$C$12</c:f>
              <c:strCache>
                <c:ptCount val="1"/>
                <c:pt idx="0">
                  <c:v>2012/13</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 (courses)'!$D$6:$AJ$6</c:f>
              <c:strCache>
                <c:ptCount val="33"/>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Physics 2</c:v>
                </c:pt>
                <c:pt idx="11">
                  <c:v>Electromagnetism</c:v>
                </c:pt>
                <c:pt idx="12">
                  <c:v>Electricity and Magnetism</c:v>
                </c:pt>
                <c:pt idx="13">
                  <c:v>Optics</c:v>
                </c:pt>
                <c:pt idx="14">
                  <c:v>Modern Physics</c:v>
                </c:pt>
                <c:pt idx="15">
                  <c:v>Physics of Everyday Life</c:v>
                </c:pt>
                <c:pt idx="16">
                  <c:v>Physical Transport Phenomena</c:v>
                </c:pt>
                <c:pt idx="17">
                  <c:v>Physical Transport Phenomena</c:v>
                </c:pt>
                <c:pt idx="18">
                  <c:v>Classical and Quantum Mechanics</c:v>
                </c:pt>
                <c:pt idx="19">
                  <c:v>Electromagnetism</c:v>
                </c:pt>
                <c:pt idx="20">
                  <c:v>Physics 1A</c:v>
                </c:pt>
                <c:pt idx="21">
                  <c:v>Student Experiment</c:v>
                </c:pt>
                <c:pt idx="22">
                  <c:v>Statistical Mechanics and Thermodynamics</c:v>
                </c:pt>
                <c:pt idx="23">
                  <c:v>Analysis</c:v>
                </c:pt>
                <c:pt idx="24">
                  <c:v>Propulsion and Power</c:v>
                </c:pt>
                <c:pt idx="25">
                  <c:v>Optics and Microscopy</c:v>
                </c:pt>
                <c:pt idx="26">
                  <c:v>Natuurkundig Practicum</c:v>
                </c:pt>
                <c:pt idx="27">
                  <c:v>Differential Equations</c:v>
                </c:pt>
                <c:pt idx="28">
                  <c:v>0</c:v>
                </c:pt>
                <c:pt idx="29">
                  <c:v>Open Days</c:v>
                </c:pt>
                <c:pt idx="30">
                  <c:v>Parents Days</c:v>
                </c:pt>
                <c:pt idx="31">
                  <c:v>Outreach</c:v>
                </c:pt>
                <c:pt idx="32">
                  <c:v>Matching Day</c:v>
                </c:pt>
              </c:strCache>
            </c:strRef>
          </c:cat>
          <c:val>
            <c:numRef>
              <c:f>'Stats (courses)'!$AN$12:$BT$12</c:f>
              <c:numCache>
                <c:formatCode>0</c:formatCode>
                <c:ptCount val="33"/>
                <c:pt idx="0">
                  <c:v>22.758620689655171</c:v>
                </c:pt>
                <c:pt idx="1">
                  <c:v>26.896551724137932</c:v>
                </c:pt>
                <c:pt idx="2">
                  <c:v>0</c:v>
                </c:pt>
                <c:pt idx="3">
                  <c:v>4.1379310344827589</c:v>
                </c:pt>
                <c:pt idx="4">
                  <c:v>0</c:v>
                </c:pt>
                <c:pt idx="5">
                  <c:v>0</c:v>
                </c:pt>
                <c:pt idx="6">
                  <c:v>4.1379310344827589</c:v>
                </c:pt>
                <c:pt idx="7">
                  <c:v>3.4482758620689653</c:v>
                </c:pt>
                <c:pt idx="8">
                  <c:v>0</c:v>
                </c:pt>
                <c:pt idx="9">
                  <c:v>10.344827586206897</c:v>
                </c:pt>
                <c:pt idx="10">
                  <c:v>0</c:v>
                </c:pt>
                <c:pt idx="11">
                  <c:v>0</c:v>
                </c:pt>
                <c:pt idx="12">
                  <c:v>9.6551724137931032</c:v>
                </c:pt>
                <c:pt idx="13">
                  <c:v>0</c:v>
                </c:pt>
                <c:pt idx="14">
                  <c:v>3.4482758620689653</c:v>
                </c:pt>
                <c:pt idx="15">
                  <c:v>6.8965517241379306</c:v>
                </c:pt>
                <c:pt idx="16">
                  <c:v>0</c:v>
                </c:pt>
                <c:pt idx="17">
                  <c:v>0</c:v>
                </c:pt>
                <c:pt idx="18">
                  <c:v>0</c:v>
                </c:pt>
                <c:pt idx="19">
                  <c:v>7.5862068965517242</c:v>
                </c:pt>
                <c:pt idx="20">
                  <c:v>0</c:v>
                </c:pt>
                <c:pt idx="21">
                  <c:v>0.68965517241379315</c:v>
                </c:pt>
                <c:pt idx="22">
                  <c:v>0</c:v>
                </c:pt>
                <c:pt idx="23">
                  <c:v>0</c:v>
                </c:pt>
                <c:pt idx="24">
                  <c:v>0</c:v>
                </c:pt>
                <c:pt idx="25">
                  <c:v>0</c:v>
                </c:pt>
                <c:pt idx="26">
                  <c:v>0</c:v>
                </c:pt>
                <c:pt idx="27">
                  <c:v>0</c:v>
                </c:pt>
                <c:pt idx="28">
                  <c:v>0</c:v>
                </c:pt>
                <c:pt idx="29">
                  <c:v>0</c:v>
                </c:pt>
                <c:pt idx="30">
                  <c:v>0</c:v>
                </c:pt>
                <c:pt idx="31">
                  <c:v>0</c:v>
                </c:pt>
                <c:pt idx="32">
                  <c:v>0</c:v>
                </c:pt>
              </c:numCache>
            </c:numRef>
          </c:val>
          <c:extLst>
            <c:ext xmlns:c16="http://schemas.microsoft.com/office/drawing/2014/chart" uri="{C3380CC4-5D6E-409C-BE32-E72D297353CC}">
              <c16:uniqueId val="{00000000-08BB-4803-B567-E1B64B7882C5}"/>
            </c:ext>
          </c:extLst>
        </c:ser>
        <c:ser>
          <c:idx val="1"/>
          <c:order val="1"/>
          <c:tx>
            <c:strRef>
              <c:f>'Stats (courses)'!$C$13</c:f>
              <c:strCache>
                <c:ptCount val="1"/>
                <c:pt idx="0">
                  <c:v>2013/14</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 (courses)'!$D$6:$AJ$6</c:f>
              <c:strCache>
                <c:ptCount val="33"/>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Physics 2</c:v>
                </c:pt>
                <c:pt idx="11">
                  <c:v>Electromagnetism</c:v>
                </c:pt>
                <c:pt idx="12">
                  <c:v>Electricity and Magnetism</c:v>
                </c:pt>
                <c:pt idx="13">
                  <c:v>Optics</c:v>
                </c:pt>
                <c:pt idx="14">
                  <c:v>Modern Physics</c:v>
                </c:pt>
                <c:pt idx="15">
                  <c:v>Physics of Everyday Life</c:v>
                </c:pt>
                <c:pt idx="16">
                  <c:v>Physical Transport Phenomena</c:v>
                </c:pt>
                <c:pt idx="17">
                  <c:v>Physical Transport Phenomena</c:v>
                </c:pt>
                <c:pt idx="18">
                  <c:v>Classical and Quantum Mechanics</c:v>
                </c:pt>
                <c:pt idx="19">
                  <c:v>Electromagnetism</c:v>
                </c:pt>
                <c:pt idx="20">
                  <c:v>Physics 1A</c:v>
                </c:pt>
                <c:pt idx="21">
                  <c:v>Student Experiment</c:v>
                </c:pt>
                <c:pt idx="22">
                  <c:v>Statistical Mechanics and Thermodynamics</c:v>
                </c:pt>
                <c:pt idx="23">
                  <c:v>Analysis</c:v>
                </c:pt>
                <c:pt idx="24">
                  <c:v>Propulsion and Power</c:v>
                </c:pt>
                <c:pt idx="25">
                  <c:v>Optics and Microscopy</c:v>
                </c:pt>
                <c:pt idx="26">
                  <c:v>Natuurkundig Practicum</c:v>
                </c:pt>
                <c:pt idx="27">
                  <c:v>Differential Equations</c:v>
                </c:pt>
                <c:pt idx="28">
                  <c:v>0</c:v>
                </c:pt>
                <c:pt idx="29">
                  <c:v>Open Days</c:v>
                </c:pt>
                <c:pt idx="30">
                  <c:v>Parents Days</c:v>
                </c:pt>
                <c:pt idx="31">
                  <c:v>Outreach</c:v>
                </c:pt>
                <c:pt idx="32">
                  <c:v>Matching Day</c:v>
                </c:pt>
              </c:strCache>
            </c:strRef>
          </c:cat>
          <c:val>
            <c:numRef>
              <c:f>'Stats (courses)'!$AN$13:$BT$13</c:f>
              <c:numCache>
                <c:formatCode>0</c:formatCode>
                <c:ptCount val="33"/>
                <c:pt idx="0">
                  <c:v>19.774011299435028</c:v>
                </c:pt>
                <c:pt idx="1">
                  <c:v>19.774011299435028</c:v>
                </c:pt>
                <c:pt idx="2">
                  <c:v>0</c:v>
                </c:pt>
                <c:pt idx="3">
                  <c:v>0.56497175141242939</c:v>
                </c:pt>
                <c:pt idx="4">
                  <c:v>5.0847457627118642</c:v>
                </c:pt>
                <c:pt idx="5">
                  <c:v>6.2146892655367232</c:v>
                </c:pt>
                <c:pt idx="6">
                  <c:v>0</c:v>
                </c:pt>
                <c:pt idx="7">
                  <c:v>9.6045197740112993</c:v>
                </c:pt>
                <c:pt idx="8">
                  <c:v>0</c:v>
                </c:pt>
                <c:pt idx="9">
                  <c:v>8.4745762711864412</c:v>
                </c:pt>
                <c:pt idx="10">
                  <c:v>0</c:v>
                </c:pt>
                <c:pt idx="11">
                  <c:v>0</c:v>
                </c:pt>
                <c:pt idx="12">
                  <c:v>7.9096045197740112</c:v>
                </c:pt>
                <c:pt idx="13">
                  <c:v>1.6949152542372881</c:v>
                </c:pt>
                <c:pt idx="14">
                  <c:v>2.8248587570621471</c:v>
                </c:pt>
                <c:pt idx="15">
                  <c:v>9.0395480225988702</c:v>
                </c:pt>
                <c:pt idx="16">
                  <c:v>0</c:v>
                </c:pt>
                <c:pt idx="17">
                  <c:v>0</c:v>
                </c:pt>
                <c:pt idx="18">
                  <c:v>0</c:v>
                </c:pt>
                <c:pt idx="19">
                  <c:v>9.0395480225988702</c:v>
                </c:pt>
                <c:pt idx="20">
                  <c:v>0</c:v>
                </c:pt>
                <c:pt idx="21">
                  <c:v>0</c:v>
                </c:pt>
                <c:pt idx="22">
                  <c:v>0</c:v>
                </c:pt>
                <c:pt idx="23">
                  <c:v>0</c:v>
                </c:pt>
                <c:pt idx="24">
                  <c:v>0</c:v>
                </c:pt>
                <c:pt idx="25">
                  <c:v>0</c:v>
                </c:pt>
                <c:pt idx="26">
                  <c:v>0</c:v>
                </c:pt>
                <c:pt idx="27">
                  <c:v>0</c:v>
                </c:pt>
                <c:pt idx="28">
                  <c:v>0</c:v>
                </c:pt>
                <c:pt idx="29">
                  <c:v>0</c:v>
                </c:pt>
                <c:pt idx="30">
                  <c:v>0</c:v>
                </c:pt>
                <c:pt idx="31">
                  <c:v>0</c:v>
                </c:pt>
                <c:pt idx="32">
                  <c:v>0</c:v>
                </c:pt>
              </c:numCache>
            </c:numRef>
          </c:val>
          <c:extLst>
            <c:ext xmlns:c16="http://schemas.microsoft.com/office/drawing/2014/chart" uri="{C3380CC4-5D6E-409C-BE32-E72D297353CC}">
              <c16:uniqueId val="{00000001-08BB-4803-B567-E1B64B7882C5}"/>
            </c:ext>
          </c:extLst>
        </c:ser>
        <c:ser>
          <c:idx val="2"/>
          <c:order val="2"/>
          <c:tx>
            <c:strRef>
              <c:f>'Stats (courses)'!$C$14</c:f>
              <c:strCache>
                <c:ptCount val="1"/>
                <c:pt idx="0">
                  <c:v>2014/15</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 (courses)'!$D$6:$AJ$6</c:f>
              <c:strCache>
                <c:ptCount val="33"/>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Physics 2</c:v>
                </c:pt>
                <c:pt idx="11">
                  <c:v>Electromagnetism</c:v>
                </c:pt>
                <c:pt idx="12">
                  <c:v>Electricity and Magnetism</c:v>
                </c:pt>
                <c:pt idx="13">
                  <c:v>Optics</c:v>
                </c:pt>
                <c:pt idx="14">
                  <c:v>Modern Physics</c:v>
                </c:pt>
                <c:pt idx="15">
                  <c:v>Physics of Everyday Life</c:v>
                </c:pt>
                <c:pt idx="16">
                  <c:v>Physical Transport Phenomena</c:v>
                </c:pt>
                <c:pt idx="17">
                  <c:v>Physical Transport Phenomena</c:v>
                </c:pt>
                <c:pt idx="18">
                  <c:v>Classical and Quantum Mechanics</c:v>
                </c:pt>
                <c:pt idx="19">
                  <c:v>Electromagnetism</c:v>
                </c:pt>
                <c:pt idx="20">
                  <c:v>Physics 1A</c:v>
                </c:pt>
                <c:pt idx="21">
                  <c:v>Student Experiment</c:v>
                </c:pt>
                <c:pt idx="22">
                  <c:v>Statistical Mechanics and Thermodynamics</c:v>
                </c:pt>
                <c:pt idx="23">
                  <c:v>Analysis</c:v>
                </c:pt>
                <c:pt idx="24">
                  <c:v>Propulsion and Power</c:v>
                </c:pt>
                <c:pt idx="25">
                  <c:v>Optics and Microscopy</c:v>
                </c:pt>
                <c:pt idx="26">
                  <c:v>Natuurkundig Practicum</c:v>
                </c:pt>
                <c:pt idx="27">
                  <c:v>Differential Equations</c:v>
                </c:pt>
                <c:pt idx="28">
                  <c:v>0</c:v>
                </c:pt>
                <c:pt idx="29">
                  <c:v>Open Days</c:v>
                </c:pt>
                <c:pt idx="30">
                  <c:v>Parents Days</c:v>
                </c:pt>
                <c:pt idx="31">
                  <c:v>Outreach</c:v>
                </c:pt>
                <c:pt idx="32">
                  <c:v>Matching Day</c:v>
                </c:pt>
              </c:strCache>
            </c:strRef>
          </c:cat>
          <c:val>
            <c:numRef>
              <c:f>'Stats (courses)'!$AN$14:$BT$14</c:f>
              <c:numCache>
                <c:formatCode>0</c:formatCode>
                <c:ptCount val="33"/>
                <c:pt idx="0">
                  <c:v>16.783216783216783</c:v>
                </c:pt>
                <c:pt idx="1">
                  <c:v>23.076923076923077</c:v>
                </c:pt>
                <c:pt idx="2">
                  <c:v>6.9930069930069934</c:v>
                </c:pt>
                <c:pt idx="3">
                  <c:v>0</c:v>
                </c:pt>
                <c:pt idx="4">
                  <c:v>0</c:v>
                </c:pt>
                <c:pt idx="5">
                  <c:v>4.895104895104895</c:v>
                </c:pt>
                <c:pt idx="6">
                  <c:v>0</c:v>
                </c:pt>
                <c:pt idx="7">
                  <c:v>9.0909090909090917</c:v>
                </c:pt>
                <c:pt idx="8">
                  <c:v>4.895104895104895</c:v>
                </c:pt>
                <c:pt idx="9">
                  <c:v>9.79020979020979</c:v>
                </c:pt>
                <c:pt idx="10">
                  <c:v>0</c:v>
                </c:pt>
                <c:pt idx="11">
                  <c:v>0</c:v>
                </c:pt>
                <c:pt idx="12">
                  <c:v>0</c:v>
                </c:pt>
                <c:pt idx="13">
                  <c:v>2.7972027972027971</c:v>
                </c:pt>
                <c:pt idx="14">
                  <c:v>3.4965034965034967</c:v>
                </c:pt>
                <c:pt idx="15">
                  <c:v>0</c:v>
                </c:pt>
                <c:pt idx="16">
                  <c:v>0</c:v>
                </c:pt>
                <c:pt idx="17">
                  <c:v>0</c:v>
                </c:pt>
                <c:pt idx="18">
                  <c:v>0</c:v>
                </c:pt>
                <c:pt idx="19">
                  <c:v>9.0909090909090917</c:v>
                </c:pt>
                <c:pt idx="20">
                  <c:v>6.9930069930069934</c:v>
                </c:pt>
                <c:pt idx="21">
                  <c:v>0</c:v>
                </c:pt>
                <c:pt idx="22">
                  <c:v>0</c:v>
                </c:pt>
                <c:pt idx="23">
                  <c:v>0</c:v>
                </c:pt>
                <c:pt idx="24">
                  <c:v>0.69930069930069927</c:v>
                </c:pt>
                <c:pt idx="25">
                  <c:v>1.3986013986013985</c:v>
                </c:pt>
                <c:pt idx="26">
                  <c:v>0</c:v>
                </c:pt>
                <c:pt idx="27">
                  <c:v>0</c:v>
                </c:pt>
                <c:pt idx="28">
                  <c:v>0</c:v>
                </c:pt>
                <c:pt idx="29">
                  <c:v>0</c:v>
                </c:pt>
                <c:pt idx="30">
                  <c:v>0</c:v>
                </c:pt>
                <c:pt idx="31">
                  <c:v>0</c:v>
                </c:pt>
                <c:pt idx="32">
                  <c:v>0</c:v>
                </c:pt>
              </c:numCache>
            </c:numRef>
          </c:val>
          <c:extLst>
            <c:ext xmlns:c16="http://schemas.microsoft.com/office/drawing/2014/chart" uri="{C3380CC4-5D6E-409C-BE32-E72D297353CC}">
              <c16:uniqueId val="{00000002-08BB-4803-B567-E1B64B7882C5}"/>
            </c:ext>
          </c:extLst>
        </c:ser>
        <c:ser>
          <c:idx val="3"/>
          <c:order val="3"/>
          <c:tx>
            <c:strRef>
              <c:f>'Stats (courses)'!$C$15</c:f>
              <c:strCache>
                <c:ptCount val="1"/>
                <c:pt idx="0">
                  <c:v>2015/16</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 (courses)'!$D$6:$AJ$6</c:f>
              <c:strCache>
                <c:ptCount val="33"/>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Physics 2</c:v>
                </c:pt>
                <c:pt idx="11">
                  <c:v>Electromagnetism</c:v>
                </c:pt>
                <c:pt idx="12">
                  <c:v>Electricity and Magnetism</c:v>
                </c:pt>
                <c:pt idx="13">
                  <c:v>Optics</c:v>
                </c:pt>
                <c:pt idx="14">
                  <c:v>Modern Physics</c:v>
                </c:pt>
                <c:pt idx="15">
                  <c:v>Physics of Everyday Life</c:v>
                </c:pt>
                <c:pt idx="16">
                  <c:v>Physical Transport Phenomena</c:v>
                </c:pt>
                <c:pt idx="17">
                  <c:v>Physical Transport Phenomena</c:v>
                </c:pt>
                <c:pt idx="18">
                  <c:v>Classical and Quantum Mechanics</c:v>
                </c:pt>
                <c:pt idx="19">
                  <c:v>Electromagnetism</c:v>
                </c:pt>
                <c:pt idx="20">
                  <c:v>Physics 1A</c:v>
                </c:pt>
                <c:pt idx="21">
                  <c:v>Student Experiment</c:v>
                </c:pt>
                <c:pt idx="22">
                  <c:v>Statistical Mechanics and Thermodynamics</c:v>
                </c:pt>
                <c:pt idx="23">
                  <c:v>Analysis</c:v>
                </c:pt>
                <c:pt idx="24">
                  <c:v>Propulsion and Power</c:v>
                </c:pt>
                <c:pt idx="25">
                  <c:v>Optics and Microscopy</c:v>
                </c:pt>
                <c:pt idx="26">
                  <c:v>Natuurkundig Practicum</c:v>
                </c:pt>
                <c:pt idx="27">
                  <c:v>Differential Equations</c:v>
                </c:pt>
                <c:pt idx="28">
                  <c:v>0</c:v>
                </c:pt>
                <c:pt idx="29">
                  <c:v>Open Days</c:v>
                </c:pt>
                <c:pt idx="30">
                  <c:v>Parents Days</c:v>
                </c:pt>
                <c:pt idx="31">
                  <c:v>Outreach</c:v>
                </c:pt>
                <c:pt idx="32">
                  <c:v>Matching Day</c:v>
                </c:pt>
              </c:strCache>
            </c:strRef>
          </c:cat>
          <c:val>
            <c:numRef>
              <c:f>'Stats (courses)'!$AN$15:$BT$15</c:f>
              <c:numCache>
                <c:formatCode>0</c:formatCode>
                <c:ptCount val="33"/>
                <c:pt idx="0">
                  <c:v>17.575757575757574</c:v>
                </c:pt>
                <c:pt idx="1">
                  <c:v>23.636363636363637</c:v>
                </c:pt>
                <c:pt idx="2">
                  <c:v>9.0909090909090917</c:v>
                </c:pt>
                <c:pt idx="3">
                  <c:v>0</c:v>
                </c:pt>
                <c:pt idx="4">
                  <c:v>0</c:v>
                </c:pt>
                <c:pt idx="5">
                  <c:v>3.6363636363636362</c:v>
                </c:pt>
                <c:pt idx="6">
                  <c:v>3.6363636363636362</c:v>
                </c:pt>
                <c:pt idx="7">
                  <c:v>4.2424242424242422</c:v>
                </c:pt>
                <c:pt idx="8">
                  <c:v>3.6363636363636362</c:v>
                </c:pt>
                <c:pt idx="9">
                  <c:v>7.8787878787878789</c:v>
                </c:pt>
                <c:pt idx="10">
                  <c:v>0</c:v>
                </c:pt>
                <c:pt idx="11">
                  <c:v>0</c:v>
                </c:pt>
                <c:pt idx="12">
                  <c:v>0</c:v>
                </c:pt>
                <c:pt idx="13">
                  <c:v>6.0606060606060606</c:v>
                </c:pt>
                <c:pt idx="14">
                  <c:v>2.4242424242424243</c:v>
                </c:pt>
                <c:pt idx="15">
                  <c:v>0</c:v>
                </c:pt>
                <c:pt idx="16">
                  <c:v>0</c:v>
                </c:pt>
                <c:pt idx="17">
                  <c:v>0</c:v>
                </c:pt>
                <c:pt idx="18">
                  <c:v>0</c:v>
                </c:pt>
                <c:pt idx="19">
                  <c:v>1.2121212121212122</c:v>
                </c:pt>
                <c:pt idx="20">
                  <c:v>7.8787878787878789</c:v>
                </c:pt>
                <c:pt idx="21">
                  <c:v>0</c:v>
                </c:pt>
                <c:pt idx="22">
                  <c:v>6.0606060606060606</c:v>
                </c:pt>
                <c:pt idx="23">
                  <c:v>0.60606060606060608</c:v>
                </c:pt>
                <c:pt idx="24">
                  <c:v>0.60606060606060608</c:v>
                </c:pt>
                <c:pt idx="25">
                  <c:v>1.8181818181818181</c:v>
                </c:pt>
                <c:pt idx="26">
                  <c:v>0</c:v>
                </c:pt>
                <c:pt idx="27">
                  <c:v>0</c:v>
                </c:pt>
                <c:pt idx="28">
                  <c:v>0</c:v>
                </c:pt>
                <c:pt idx="29">
                  <c:v>0</c:v>
                </c:pt>
                <c:pt idx="30">
                  <c:v>0</c:v>
                </c:pt>
                <c:pt idx="31">
                  <c:v>0</c:v>
                </c:pt>
                <c:pt idx="32">
                  <c:v>0</c:v>
                </c:pt>
              </c:numCache>
            </c:numRef>
          </c:val>
          <c:extLst>
            <c:ext xmlns:c16="http://schemas.microsoft.com/office/drawing/2014/chart" uri="{C3380CC4-5D6E-409C-BE32-E72D297353CC}">
              <c16:uniqueId val="{00000003-08BB-4803-B567-E1B64B7882C5}"/>
            </c:ext>
          </c:extLst>
        </c:ser>
        <c:ser>
          <c:idx val="4"/>
          <c:order val="4"/>
          <c:tx>
            <c:strRef>
              <c:f>'Stats (courses)'!$C$16</c:f>
              <c:strCache>
                <c:ptCount val="1"/>
                <c:pt idx="0">
                  <c:v>2016/17</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 (courses)'!$D$6:$AJ$6</c:f>
              <c:strCache>
                <c:ptCount val="33"/>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Physics 2</c:v>
                </c:pt>
                <c:pt idx="11">
                  <c:v>Electromagnetism</c:v>
                </c:pt>
                <c:pt idx="12">
                  <c:v>Electricity and Magnetism</c:v>
                </c:pt>
                <c:pt idx="13">
                  <c:v>Optics</c:v>
                </c:pt>
                <c:pt idx="14">
                  <c:v>Modern Physics</c:v>
                </c:pt>
                <c:pt idx="15">
                  <c:v>Physics of Everyday Life</c:v>
                </c:pt>
                <c:pt idx="16">
                  <c:v>Physical Transport Phenomena</c:v>
                </c:pt>
                <c:pt idx="17">
                  <c:v>Physical Transport Phenomena</c:v>
                </c:pt>
                <c:pt idx="18">
                  <c:v>Classical and Quantum Mechanics</c:v>
                </c:pt>
                <c:pt idx="19">
                  <c:v>Electromagnetism</c:v>
                </c:pt>
                <c:pt idx="20">
                  <c:v>Physics 1A</c:v>
                </c:pt>
                <c:pt idx="21">
                  <c:v>Student Experiment</c:v>
                </c:pt>
                <c:pt idx="22">
                  <c:v>Statistical Mechanics and Thermodynamics</c:v>
                </c:pt>
                <c:pt idx="23">
                  <c:v>Analysis</c:v>
                </c:pt>
                <c:pt idx="24">
                  <c:v>Propulsion and Power</c:v>
                </c:pt>
                <c:pt idx="25">
                  <c:v>Optics and Microscopy</c:v>
                </c:pt>
                <c:pt idx="26">
                  <c:v>Natuurkundig Practicum</c:v>
                </c:pt>
                <c:pt idx="27">
                  <c:v>Differential Equations</c:v>
                </c:pt>
                <c:pt idx="28">
                  <c:v>0</c:v>
                </c:pt>
                <c:pt idx="29">
                  <c:v>Open Days</c:v>
                </c:pt>
                <c:pt idx="30">
                  <c:v>Parents Days</c:v>
                </c:pt>
                <c:pt idx="31">
                  <c:v>Outreach</c:v>
                </c:pt>
                <c:pt idx="32">
                  <c:v>Matching Day</c:v>
                </c:pt>
              </c:strCache>
            </c:strRef>
          </c:cat>
          <c:val>
            <c:numRef>
              <c:f>'Stats (courses)'!$AN$16:$BT$16</c:f>
              <c:numCache>
                <c:formatCode>0</c:formatCode>
                <c:ptCount val="33"/>
                <c:pt idx="0">
                  <c:v>14.084507042253522</c:v>
                </c:pt>
                <c:pt idx="1">
                  <c:v>28.87323943661972</c:v>
                </c:pt>
                <c:pt idx="2">
                  <c:v>12.67605633802817</c:v>
                </c:pt>
                <c:pt idx="3">
                  <c:v>0</c:v>
                </c:pt>
                <c:pt idx="4">
                  <c:v>0</c:v>
                </c:pt>
                <c:pt idx="5">
                  <c:v>7.042253521126761</c:v>
                </c:pt>
                <c:pt idx="6">
                  <c:v>0.70422535211267601</c:v>
                </c:pt>
                <c:pt idx="7">
                  <c:v>7.746478873239437</c:v>
                </c:pt>
                <c:pt idx="8">
                  <c:v>3.5211267605633805</c:v>
                </c:pt>
                <c:pt idx="9">
                  <c:v>9.1549295774647881</c:v>
                </c:pt>
                <c:pt idx="10">
                  <c:v>0</c:v>
                </c:pt>
                <c:pt idx="11">
                  <c:v>0</c:v>
                </c:pt>
                <c:pt idx="12">
                  <c:v>0</c:v>
                </c:pt>
                <c:pt idx="13">
                  <c:v>5.6338028169014081</c:v>
                </c:pt>
                <c:pt idx="14">
                  <c:v>3.5211267605633805</c:v>
                </c:pt>
                <c:pt idx="15">
                  <c:v>0</c:v>
                </c:pt>
                <c:pt idx="16">
                  <c:v>0.70422535211267601</c:v>
                </c:pt>
                <c:pt idx="17">
                  <c:v>0</c:v>
                </c:pt>
                <c:pt idx="18">
                  <c:v>0</c:v>
                </c:pt>
                <c:pt idx="19">
                  <c:v>1.408450704225352</c:v>
                </c:pt>
                <c:pt idx="20">
                  <c:v>0</c:v>
                </c:pt>
                <c:pt idx="21">
                  <c:v>0</c:v>
                </c:pt>
                <c:pt idx="22">
                  <c:v>0</c:v>
                </c:pt>
                <c:pt idx="23">
                  <c:v>0</c:v>
                </c:pt>
                <c:pt idx="24">
                  <c:v>0.70422535211267601</c:v>
                </c:pt>
                <c:pt idx="25">
                  <c:v>1.408450704225352</c:v>
                </c:pt>
                <c:pt idx="26">
                  <c:v>2.816901408450704</c:v>
                </c:pt>
                <c:pt idx="27">
                  <c:v>0</c:v>
                </c:pt>
                <c:pt idx="28">
                  <c:v>0</c:v>
                </c:pt>
                <c:pt idx="29">
                  <c:v>0</c:v>
                </c:pt>
                <c:pt idx="30">
                  <c:v>0</c:v>
                </c:pt>
                <c:pt idx="31">
                  <c:v>0</c:v>
                </c:pt>
                <c:pt idx="32">
                  <c:v>0</c:v>
                </c:pt>
              </c:numCache>
            </c:numRef>
          </c:val>
          <c:extLst>
            <c:ext xmlns:c16="http://schemas.microsoft.com/office/drawing/2014/chart" uri="{C3380CC4-5D6E-409C-BE32-E72D297353CC}">
              <c16:uniqueId val="{00000004-08BB-4803-B567-E1B64B7882C5}"/>
            </c:ext>
          </c:extLst>
        </c:ser>
        <c:ser>
          <c:idx val="5"/>
          <c:order val="5"/>
          <c:tx>
            <c:strRef>
              <c:f>'Stats (courses)'!$C$17</c:f>
              <c:strCache>
                <c:ptCount val="1"/>
                <c:pt idx="0">
                  <c:v>2017/18</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 (courses)'!$D$6:$AJ$6</c:f>
              <c:strCache>
                <c:ptCount val="33"/>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Physics 2</c:v>
                </c:pt>
                <c:pt idx="11">
                  <c:v>Electromagnetism</c:v>
                </c:pt>
                <c:pt idx="12">
                  <c:v>Electricity and Magnetism</c:v>
                </c:pt>
                <c:pt idx="13">
                  <c:v>Optics</c:v>
                </c:pt>
                <c:pt idx="14">
                  <c:v>Modern Physics</c:v>
                </c:pt>
                <c:pt idx="15">
                  <c:v>Physics of Everyday Life</c:v>
                </c:pt>
                <c:pt idx="16">
                  <c:v>Physical Transport Phenomena</c:v>
                </c:pt>
                <c:pt idx="17">
                  <c:v>Physical Transport Phenomena</c:v>
                </c:pt>
                <c:pt idx="18">
                  <c:v>Classical and Quantum Mechanics</c:v>
                </c:pt>
                <c:pt idx="19">
                  <c:v>Electromagnetism</c:v>
                </c:pt>
                <c:pt idx="20">
                  <c:v>Physics 1A</c:v>
                </c:pt>
                <c:pt idx="21">
                  <c:v>Student Experiment</c:v>
                </c:pt>
                <c:pt idx="22">
                  <c:v>Statistical Mechanics and Thermodynamics</c:v>
                </c:pt>
                <c:pt idx="23">
                  <c:v>Analysis</c:v>
                </c:pt>
                <c:pt idx="24">
                  <c:v>Propulsion and Power</c:v>
                </c:pt>
                <c:pt idx="25">
                  <c:v>Optics and Microscopy</c:v>
                </c:pt>
                <c:pt idx="26">
                  <c:v>Natuurkundig Practicum</c:v>
                </c:pt>
                <c:pt idx="27">
                  <c:v>Differential Equations</c:v>
                </c:pt>
                <c:pt idx="28">
                  <c:v>0</c:v>
                </c:pt>
                <c:pt idx="29">
                  <c:v>Open Days</c:v>
                </c:pt>
                <c:pt idx="30">
                  <c:v>Parents Days</c:v>
                </c:pt>
                <c:pt idx="31">
                  <c:v>Outreach</c:v>
                </c:pt>
                <c:pt idx="32">
                  <c:v>Matching Day</c:v>
                </c:pt>
              </c:strCache>
            </c:strRef>
          </c:cat>
          <c:val>
            <c:numRef>
              <c:f>'Stats (courses)'!$AN$17:$BT$17</c:f>
              <c:numCache>
                <c:formatCode>0</c:formatCode>
                <c:ptCount val="33"/>
                <c:pt idx="0">
                  <c:v>14.102564102564102</c:v>
                </c:pt>
                <c:pt idx="1">
                  <c:v>24.358974358974358</c:v>
                </c:pt>
                <c:pt idx="2">
                  <c:v>12.820512820512821</c:v>
                </c:pt>
                <c:pt idx="3">
                  <c:v>0</c:v>
                </c:pt>
                <c:pt idx="4">
                  <c:v>0</c:v>
                </c:pt>
                <c:pt idx="5">
                  <c:v>8.3333333333333339</c:v>
                </c:pt>
                <c:pt idx="6">
                  <c:v>0.64102564102564108</c:v>
                </c:pt>
                <c:pt idx="7">
                  <c:v>3.8461538461538463</c:v>
                </c:pt>
                <c:pt idx="8">
                  <c:v>3.2051282051282053</c:v>
                </c:pt>
                <c:pt idx="9">
                  <c:v>8.3333333333333339</c:v>
                </c:pt>
                <c:pt idx="10">
                  <c:v>0</c:v>
                </c:pt>
                <c:pt idx="11">
                  <c:v>0</c:v>
                </c:pt>
                <c:pt idx="12">
                  <c:v>0</c:v>
                </c:pt>
                <c:pt idx="13">
                  <c:v>5.1282051282051286</c:v>
                </c:pt>
                <c:pt idx="14">
                  <c:v>3.2051282051282053</c:v>
                </c:pt>
                <c:pt idx="15">
                  <c:v>0</c:v>
                </c:pt>
                <c:pt idx="16">
                  <c:v>3.8461538461538463</c:v>
                </c:pt>
                <c:pt idx="17">
                  <c:v>0</c:v>
                </c:pt>
                <c:pt idx="18">
                  <c:v>0</c:v>
                </c:pt>
                <c:pt idx="19">
                  <c:v>0</c:v>
                </c:pt>
                <c:pt idx="20">
                  <c:v>0</c:v>
                </c:pt>
                <c:pt idx="21">
                  <c:v>0.64102564102564108</c:v>
                </c:pt>
                <c:pt idx="22">
                  <c:v>0</c:v>
                </c:pt>
                <c:pt idx="23">
                  <c:v>0</c:v>
                </c:pt>
                <c:pt idx="24">
                  <c:v>0.64102564102564108</c:v>
                </c:pt>
                <c:pt idx="25">
                  <c:v>1.2820512820512822</c:v>
                </c:pt>
                <c:pt idx="26">
                  <c:v>2.5641025641025643</c:v>
                </c:pt>
                <c:pt idx="27">
                  <c:v>0.64102564102564108</c:v>
                </c:pt>
                <c:pt idx="28">
                  <c:v>0</c:v>
                </c:pt>
                <c:pt idx="29">
                  <c:v>2.5641025641025643</c:v>
                </c:pt>
                <c:pt idx="30">
                  <c:v>0.64102564102564108</c:v>
                </c:pt>
                <c:pt idx="31">
                  <c:v>3.2051282051282053</c:v>
                </c:pt>
                <c:pt idx="32">
                  <c:v>0</c:v>
                </c:pt>
              </c:numCache>
            </c:numRef>
          </c:val>
          <c:extLst>
            <c:ext xmlns:c16="http://schemas.microsoft.com/office/drawing/2014/chart" uri="{C3380CC4-5D6E-409C-BE32-E72D297353CC}">
              <c16:uniqueId val="{00000005-08BB-4803-B567-E1B64B7882C5}"/>
            </c:ext>
          </c:extLst>
        </c:ser>
        <c:ser>
          <c:idx val="6"/>
          <c:order val="6"/>
          <c:tx>
            <c:strRef>
              <c:f>'Stats (courses)'!$C$18</c:f>
              <c:strCache>
                <c:ptCount val="1"/>
                <c:pt idx="0">
                  <c:v>2018/19</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 (courses)'!$D$6:$AJ$6</c:f>
              <c:strCache>
                <c:ptCount val="33"/>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Physics 2</c:v>
                </c:pt>
                <c:pt idx="11">
                  <c:v>Electromagnetism</c:v>
                </c:pt>
                <c:pt idx="12">
                  <c:v>Electricity and Magnetism</c:v>
                </c:pt>
                <c:pt idx="13">
                  <c:v>Optics</c:v>
                </c:pt>
                <c:pt idx="14">
                  <c:v>Modern Physics</c:v>
                </c:pt>
                <c:pt idx="15">
                  <c:v>Physics of Everyday Life</c:v>
                </c:pt>
                <c:pt idx="16">
                  <c:v>Physical Transport Phenomena</c:v>
                </c:pt>
                <c:pt idx="17">
                  <c:v>Physical Transport Phenomena</c:v>
                </c:pt>
                <c:pt idx="18">
                  <c:v>Classical and Quantum Mechanics</c:v>
                </c:pt>
                <c:pt idx="19">
                  <c:v>Electromagnetism</c:v>
                </c:pt>
                <c:pt idx="20">
                  <c:v>Physics 1A</c:v>
                </c:pt>
                <c:pt idx="21">
                  <c:v>Student Experiment</c:v>
                </c:pt>
                <c:pt idx="22">
                  <c:v>Statistical Mechanics and Thermodynamics</c:v>
                </c:pt>
                <c:pt idx="23">
                  <c:v>Analysis</c:v>
                </c:pt>
                <c:pt idx="24">
                  <c:v>Propulsion and Power</c:v>
                </c:pt>
                <c:pt idx="25">
                  <c:v>Optics and Microscopy</c:v>
                </c:pt>
                <c:pt idx="26">
                  <c:v>Natuurkundig Practicum</c:v>
                </c:pt>
                <c:pt idx="27">
                  <c:v>Differential Equations</c:v>
                </c:pt>
                <c:pt idx="28">
                  <c:v>0</c:v>
                </c:pt>
                <c:pt idx="29">
                  <c:v>Open Days</c:v>
                </c:pt>
                <c:pt idx="30">
                  <c:v>Parents Days</c:v>
                </c:pt>
                <c:pt idx="31">
                  <c:v>Outreach</c:v>
                </c:pt>
                <c:pt idx="32">
                  <c:v>Matching Day</c:v>
                </c:pt>
              </c:strCache>
            </c:strRef>
          </c:cat>
          <c:val>
            <c:numRef>
              <c:f>'Stats (courses)'!$AN$18:$BT$18</c:f>
              <c:numCache>
                <c:formatCode>0</c:formatCode>
                <c:ptCount val="33"/>
                <c:pt idx="0">
                  <c:v>13.461538461538462</c:v>
                </c:pt>
                <c:pt idx="1">
                  <c:v>24.358974358974358</c:v>
                </c:pt>
                <c:pt idx="2">
                  <c:v>12.820512820512821</c:v>
                </c:pt>
                <c:pt idx="3">
                  <c:v>0</c:v>
                </c:pt>
                <c:pt idx="4">
                  <c:v>0</c:v>
                </c:pt>
                <c:pt idx="5">
                  <c:v>9.615384615384615</c:v>
                </c:pt>
                <c:pt idx="6">
                  <c:v>0.64102564102564108</c:v>
                </c:pt>
                <c:pt idx="7">
                  <c:v>7.0512820512820511</c:v>
                </c:pt>
                <c:pt idx="8">
                  <c:v>2.5641025641025643</c:v>
                </c:pt>
                <c:pt idx="9">
                  <c:v>8.3333333333333339</c:v>
                </c:pt>
                <c:pt idx="10">
                  <c:v>0</c:v>
                </c:pt>
                <c:pt idx="11">
                  <c:v>0</c:v>
                </c:pt>
                <c:pt idx="12">
                  <c:v>0</c:v>
                </c:pt>
                <c:pt idx="13">
                  <c:v>5.7692307692307692</c:v>
                </c:pt>
                <c:pt idx="14">
                  <c:v>3.2051282051282053</c:v>
                </c:pt>
                <c:pt idx="15">
                  <c:v>0</c:v>
                </c:pt>
                <c:pt idx="16">
                  <c:v>6.4102564102564106</c:v>
                </c:pt>
                <c:pt idx="17">
                  <c:v>0</c:v>
                </c:pt>
                <c:pt idx="18">
                  <c:v>0</c:v>
                </c:pt>
                <c:pt idx="19">
                  <c:v>0</c:v>
                </c:pt>
                <c:pt idx="20">
                  <c:v>0</c:v>
                </c:pt>
                <c:pt idx="21">
                  <c:v>0</c:v>
                </c:pt>
                <c:pt idx="22">
                  <c:v>0</c:v>
                </c:pt>
                <c:pt idx="23">
                  <c:v>0</c:v>
                </c:pt>
                <c:pt idx="24">
                  <c:v>0.64102564102564108</c:v>
                </c:pt>
                <c:pt idx="25">
                  <c:v>1.2820512820512822</c:v>
                </c:pt>
                <c:pt idx="26">
                  <c:v>0</c:v>
                </c:pt>
                <c:pt idx="27">
                  <c:v>0.64102564102564108</c:v>
                </c:pt>
                <c:pt idx="28">
                  <c:v>0</c:v>
                </c:pt>
                <c:pt idx="29">
                  <c:v>2.5641025641025643</c:v>
                </c:pt>
                <c:pt idx="30">
                  <c:v>0.64102564102564108</c:v>
                </c:pt>
                <c:pt idx="31">
                  <c:v>0</c:v>
                </c:pt>
                <c:pt idx="32">
                  <c:v>0</c:v>
                </c:pt>
              </c:numCache>
            </c:numRef>
          </c:val>
          <c:extLst>
            <c:ext xmlns:c16="http://schemas.microsoft.com/office/drawing/2014/chart" uri="{C3380CC4-5D6E-409C-BE32-E72D297353CC}">
              <c16:uniqueId val="{00000000-7788-4025-BD3A-BE633ABA34FA}"/>
            </c:ext>
          </c:extLst>
        </c:ser>
        <c:ser>
          <c:idx val="7"/>
          <c:order val="7"/>
          <c:tx>
            <c:strRef>
              <c:f>'Stats (courses)'!$C$19</c:f>
              <c:strCache>
                <c:ptCount val="1"/>
                <c:pt idx="0">
                  <c:v>2019/20</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'Stats (courses)'!$AN$19:$BT$19</c:f>
              <c:numCache>
                <c:formatCode>0</c:formatCode>
                <c:ptCount val="33"/>
                <c:pt idx="0">
                  <c:v>10.96774193548387</c:v>
                </c:pt>
                <c:pt idx="1">
                  <c:v>12.258064516129032</c:v>
                </c:pt>
                <c:pt idx="2">
                  <c:v>12.903225806451612</c:v>
                </c:pt>
                <c:pt idx="3">
                  <c:v>0</c:v>
                </c:pt>
                <c:pt idx="4">
                  <c:v>0</c:v>
                </c:pt>
                <c:pt idx="5">
                  <c:v>11.612903225806452</c:v>
                </c:pt>
                <c:pt idx="6">
                  <c:v>1.935483870967742</c:v>
                </c:pt>
                <c:pt idx="7">
                  <c:v>8.387096774193548</c:v>
                </c:pt>
                <c:pt idx="8">
                  <c:v>0</c:v>
                </c:pt>
                <c:pt idx="9">
                  <c:v>9.0322580645161299</c:v>
                </c:pt>
                <c:pt idx="10">
                  <c:v>0</c:v>
                </c:pt>
                <c:pt idx="11">
                  <c:v>0</c:v>
                </c:pt>
                <c:pt idx="12">
                  <c:v>0</c:v>
                </c:pt>
                <c:pt idx="13">
                  <c:v>0</c:v>
                </c:pt>
                <c:pt idx="14">
                  <c:v>3.225806451612903</c:v>
                </c:pt>
                <c:pt idx="15">
                  <c:v>0</c:v>
                </c:pt>
                <c:pt idx="16">
                  <c:v>3.870967741935484</c:v>
                </c:pt>
                <c:pt idx="17">
                  <c:v>0</c:v>
                </c:pt>
                <c:pt idx="18">
                  <c:v>0</c:v>
                </c:pt>
                <c:pt idx="19">
                  <c:v>0</c:v>
                </c:pt>
                <c:pt idx="20">
                  <c:v>16.774193548387096</c:v>
                </c:pt>
                <c:pt idx="21">
                  <c:v>0</c:v>
                </c:pt>
                <c:pt idx="22">
                  <c:v>0</c:v>
                </c:pt>
                <c:pt idx="23">
                  <c:v>0</c:v>
                </c:pt>
                <c:pt idx="24">
                  <c:v>0</c:v>
                </c:pt>
                <c:pt idx="25">
                  <c:v>0</c:v>
                </c:pt>
                <c:pt idx="26">
                  <c:v>2.5806451612903225</c:v>
                </c:pt>
                <c:pt idx="27">
                  <c:v>0</c:v>
                </c:pt>
                <c:pt idx="28">
                  <c:v>0</c:v>
                </c:pt>
                <c:pt idx="29">
                  <c:v>2.5806451612903225</c:v>
                </c:pt>
                <c:pt idx="30">
                  <c:v>0</c:v>
                </c:pt>
                <c:pt idx="31">
                  <c:v>0</c:v>
                </c:pt>
                <c:pt idx="32">
                  <c:v>3.870967741935484</c:v>
                </c:pt>
              </c:numCache>
            </c:numRef>
          </c:val>
          <c:extLst>
            <c:ext xmlns:c16="http://schemas.microsoft.com/office/drawing/2014/chart" uri="{C3380CC4-5D6E-409C-BE32-E72D297353CC}">
              <c16:uniqueId val="{00000000-EE50-459E-9297-4F18470D3263}"/>
            </c:ext>
          </c:extLst>
        </c:ser>
        <c:ser>
          <c:idx val="8"/>
          <c:order val="8"/>
          <c:tx>
            <c:strRef>
              <c:f>'Stats (courses)'!$C$20</c:f>
              <c:strCache>
                <c:ptCount val="1"/>
                <c:pt idx="0">
                  <c:v>2020/21</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'Stats (courses)'!$AN$20:$BT$20</c:f>
              <c:numCache>
                <c:formatCode>0</c:formatCode>
                <c:ptCount val="33"/>
                <c:pt idx="0">
                  <c:v>9.5238095238095237</c:v>
                </c:pt>
                <c:pt idx="1">
                  <c:v>20.238095238095237</c:v>
                </c:pt>
                <c:pt idx="2">
                  <c:v>13.095238095238095</c:v>
                </c:pt>
                <c:pt idx="3">
                  <c:v>0</c:v>
                </c:pt>
                <c:pt idx="4">
                  <c:v>0</c:v>
                </c:pt>
                <c:pt idx="5">
                  <c:v>8.3333333333333339</c:v>
                </c:pt>
                <c:pt idx="6">
                  <c:v>0.59523809523809523</c:v>
                </c:pt>
                <c:pt idx="7">
                  <c:v>7.7380952380952381</c:v>
                </c:pt>
                <c:pt idx="8">
                  <c:v>0</c:v>
                </c:pt>
                <c:pt idx="9">
                  <c:v>7.7380952380952381</c:v>
                </c:pt>
                <c:pt idx="10">
                  <c:v>0</c:v>
                </c:pt>
                <c:pt idx="11">
                  <c:v>0</c:v>
                </c:pt>
                <c:pt idx="12">
                  <c:v>0</c:v>
                </c:pt>
                <c:pt idx="13">
                  <c:v>4.166666666666667</c:v>
                </c:pt>
                <c:pt idx="14">
                  <c:v>2.9761904761904763</c:v>
                </c:pt>
                <c:pt idx="15">
                  <c:v>0</c:v>
                </c:pt>
                <c:pt idx="16">
                  <c:v>1.7857142857142858</c:v>
                </c:pt>
                <c:pt idx="17">
                  <c:v>0</c:v>
                </c:pt>
                <c:pt idx="18">
                  <c:v>0</c:v>
                </c:pt>
                <c:pt idx="19">
                  <c:v>0</c:v>
                </c:pt>
                <c:pt idx="20">
                  <c:v>21.428571428571427</c:v>
                </c:pt>
                <c:pt idx="21">
                  <c:v>0</c:v>
                </c:pt>
                <c:pt idx="22">
                  <c:v>0</c:v>
                </c:pt>
                <c:pt idx="23">
                  <c:v>0</c:v>
                </c:pt>
                <c:pt idx="24">
                  <c:v>0</c:v>
                </c:pt>
                <c:pt idx="25">
                  <c:v>0</c:v>
                </c:pt>
                <c:pt idx="26">
                  <c:v>0</c:v>
                </c:pt>
                <c:pt idx="27">
                  <c:v>0</c:v>
                </c:pt>
                <c:pt idx="28">
                  <c:v>0</c:v>
                </c:pt>
                <c:pt idx="29">
                  <c:v>0.59523809523809523</c:v>
                </c:pt>
                <c:pt idx="30">
                  <c:v>0</c:v>
                </c:pt>
                <c:pt idx="31">
                  <c:v>0</c:v>
                </c:pt>
                <c:pt idx="32">
                  <c:v>1.7857142857142858</c:v>
                </c:pt>
              </c:numCache>
            </c:numRef>
          </c:val>
          <c:extLst>
            <c:ext xmlns:c16="http://schemas.microsoft.com/office/drawing/2014/chart" uri="{C3380CC4-5D6E-409C-BE32-E72D297353CC}">
              <c16:uniqueId val="{00000001-EE50-459E-9297-4F18470D3263}"/>
            </c:ext>
          </c:extLst>
        </c:ser>
        <c:ser>
          <c:idx val="9"/>
          <c:order val="9"/>
          <c:tx>
            <c:strRef>
              <c:f>'Stats (courses)'!$C$21</c:f>
              <c:strCache>
                <c:ptCount val="1"/>
                <c:pt idx="0">
                  <c:v>2021/22</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'Stats (courses)'!$AN$21:$BT$21</c:f>
              <c:numCache>
                <c:formatCode>0</c:formatCode>
                <c:ptCount val="33"/>
                <c:pt idx="0">
                  <c:v>15.178571428571429</c:v>
                </c:pt>
                <c:pt idx="1">
                  <c:v>32.142857142857146</c:v>
                </c:pt>
                <c:pt idx="2">
                  <c:v>3.5714285714285716</c:v>
                </c:pt>
                <c:pt idx="3">
                  <c:v>0</c:v>
                </c:pt>
                <c:pt idx="4">
                  <c:v>0</c:v>
                </c:pt>
                <c:pt idx="5">
                  <c:v>8.9285714285714288</c:v>
                </c:pt>
                <c:pt idx="6">
                  <c:v>0.8928571428571429</c:v>
                </c:pt>
                <c:pt idx="7">
                  <c:v>0</c:v>
                </c:pt>
                <c:pt idx="8">
                  <c:v>3.5714285714285716</c:v>
                </c:pt>
                <c:pt idx="9">
                  <c:v>10.714285714285714</c:v>
                </c:pt>
                <c:pt idx="10">
                  <c:v>0</c:v>
                </c:pt>
                <c:pt idx="11">
                  <c:v>0</c:v>
                </c:pt>
                <c:pt idx="12">
                  <c:v>0</c:v>
                </c:pt>
                <c:pt idx="13">
                  <c:v>6.25</c:v>
                </c:pt>
                <c:pt idx="14">
                  <c:v>4.4642857142857144</c:v>
                </c:pt>
                <c:pt idx="15">
                  <c:v>0</c:v>
                </c:pt>
                <c:pt idx="16">
                  <c:v>6.25</c:v>
                </c:pt>
                <c:pt idx="17">
                  <c:v>3.5714285714285716</c:v>
                </c:pt>
                <c:pt idx="18">
                  <c:v>0</c:v>
                </c:pt>
                <c:pt idx="19">
                  <c:v>1.7857142857142858</c:v>
                </c:pt>
                <c:pt idx="20">
                  <c:v>0</c:v>
                </c:pt>
                <c:pt idx="21">
                  <c:v>0</c:v>
                </c:pt>
                <c:pt idx="22">
                  <c:v>0</c:v>
                </c:pt>
                <c:pt idx="23">
                  <c:v>0</c:v>
                </c:pt>
                <c:pt idx="24">
                  <c:v>0</c:v>
                </c:pt>
                <c:pt idx="25">
                  <c:v>0</c:v>
                </c:pt>
                <c:pt idx="26">
                  <c:v>0</c:v>
                </c:pt>
                <c:pt idx="27">
                  <c:v>0</c:v>
                </c:pt>
                <c:pt idx="28">
                  <c:v>0</c:v>
                </c:pt>
                <c:pt idx="29">
                  <c:v>0</c:v>
                </c:pt>
                <c:pt idx="30">
                  <c:v>0</c:v>
                </c:pt>
                <c:pt idx="31">
                  <c:v>0</c:v>
                </c:pt>
                <c:pt idx="32">
                  <c:v>2.6785714285714284</c:v>
                </c:pt>
              </c:numCache>
            </c:numRef>
          </c:val>
          <c:extLst>
            <c:ext xmlns:c16="http://schemas.microsoft.com/office/drawing/2014/chart" uri="{C3380CC4-5D6E-409C-BE32-E72D297353CC}">
              <c16:uniqueId val="{00000002-EE50-459E-9297-4F18470D3263}"/>
            </c:ext>
          </c:extLst>
        </c:ser>
        <c:dLbls>
          <c:showLegendKey val="0"/>
          <c:showVal val="0"/>
          <c:showCatName val="0"/>
          <c:showSerName val="0"/>
          <c:showPercent val="0"/>
          <c:showBubbleSize val="0"/>
        </c:dLbls>
        <c:gapWidth val="150"/>
        <c:shape val="cylinder"/>
        <c:axId val="97918336"/>
        <c:axId val="97932800"/>
        <c:axId val="0"/>
      </c:bar3DChart>
      <c:catAx>
        <c:axId val="97918336"/>
        <c:scaling>
          <c:orientation val="minMax"/>
        </c:scaling>
        <c:delete val="0"/>
        <c:axPos val="l"/>
        <c:title>
          <c:tx>
            <c:strRef>
              <c:f>'Stats (courses)'!$C$6</c:f>
              <c:strCache>
                <c:ptCount val="1"/>
                <c:pt idx="0">
                  <c:v>Course</c:v>
                </c:pt>
              </c:strCache>
            </c:strRef>
          </c:tx>
          <c:overlay val="0"/>
          <c:txPr>
            <a:bodyPr rot="-5400000" vert="horz"/>
            <a:lstStyle/>
            <a:p>
              <a:pPr>
                <a:defRPr/>
              </a:pPr>
              <a:endParaRPr lang="en-US"/>
            </a:p>
          </c:txPr>
        </c:title>
        <c:numFmt formatCode="General" sourceLinked="0"/>
        <c:majorTickMark val="out"/>
        <c:minorTickMark val="none"/>
        <c:tickLblPos val="nextTo"/>
        <c:crossAx val="97932800"/>
        <c:crosses val="autoZero"/>
        <c:auto val="1"/>
        <c:lblAlgn val="ctr"/>
        <c:lblOffset val="100"/>
        <c:noMultiLvlLbl val="0"/>
      </c:catAx>
      <c:valAx>
        <c:axId val="97932800"/>
        <c:scaling>
          <c:orientation val="minMax"/>
        </c:scaling>
        <c:delete val="0"/>
        <c:axPos val="b"/>
        <c:title>
          <c:tx>
            <c:strRef>
              <c:f>'Stats (courses)'!$AN$4</c:f>
              <c:strCache>
                <c:ptCount val="1"/>
                <c:pt idx="0">
                  <c:v>Relative number of demonstrations per course [%]</c:v>
                </c:pt>
              </c:strCache>
            </c:strRef>
          </c:tx>
          <c:overlay val="0"/>
        </c:title>
        <c:numFmt formatCode="0" sourceLinked="1"/>
        <c:majorTickMark val="out"/>
        <c:minorTickMark val="none"/>
        <c:tickLblPos val="nextTo"/>
        <c:crossAx val="97918336"/>
        <c:crosses val="autoZero"/>
        <c:crossBetween val="between"/>
      </c:valAx>
    </c:plotArea>
    <c:legend>
      <c:legendPos val="r"/>
      <c:overlay val="0"/>
    </c:legend>
    <c:plotVisOnly val="1"/>
    <c:dispBlanksAs val="gap"/>
    <c:showDLblsOverMax val="0"/>
  </c:chart>
  <c:printSettings>
    <c:headerFooter>
      <c:oddFooter>&amp;R&amp;D&amp;F</c:oddFooter>
    </c:headerFooter>
    <c:pageMargins b="0.74803149606299213" l="0.70866141732283472" r="0.70866141732283472" t="0.74803149606299213" header="0.31496062992125984" footer="0.31496062992125984"/>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title>
      <c:tx>
        <c:strRef>
          <c:f>Stats!$H$21:$I$21</c:f>
          <c:strCache>
            <c:ptCount val="2"/>
            <c:pt idx="0">
              <c:v>3.2</c:v>
            </c:pt>
            <c:pt idx="1">
              <c:v>Demos/week shown</c:v>
            </c:pt>
          </c:strCache>
        </c:strRef>
      </c:tx>
      <c:overlay val="0"/>
      <c:txPr>
        <a:bodyPr/>
        <a:lstStyle/>
        <a:p>
          <a:pPr>
            <a:defRPr sz="1400"/>
          </a:pPr>
          <a:endParaRPr lang="en-US"/>
        </a:p>
      </c:txPr>
    </c:title>
    <c:autoTitleDeleted val="0"/>
    <c:view3D>
      <c:rotX val="15"/>
      <c:rotY val="20"/>
      <c:rAngAx val="1"/>
    </c:view3D>
    <c:floor>
      <c:thickness val="0"/>
    </c:floor>
    <c:sideWall>
      <c:thickness val="0"/>
    </c:sideWall>
    <c:backWall>
      <c:thickness val="0"/>
    </c:backWall>
    <c:plotArea>
      <c:layout/>
      <c:bar3DChart>
        <c:barDir val="bar"/>
        <c:grouping val="stacked"/>
        <c:varyColors val="0"/>
        <c:ser>
          <c:idx val="0"/>
          <c:order val="0"/>
          <c:tx>
            <c:strRef>
              <c:f>'Stats (courses)'!$C$12</c:f>
              <c:strCache>
                <c:ptCount val="1"/>
                <c:pt idx="0">
                  <c:v>2012/13</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'Stats (courses)'!$D$5:$AJ$6</c:f>
              <c:multiLvlStrCache>
                <c:ptCount val="33"/>
                <c:lvl>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Physics 2</c:v>
                  </c:pt>
                  <c:pt idx="11">
                    <c:v>Electromagnetism</c:v>
                  </c:pt>
                  <c:pt idx="12">
                    <c:v>Electricity and Magnetism</c:v>
                  </c:pt>
                  <c:pt idx="13">
                    <c:v>Optics</c:v>
                  </c:pt>
                  <c:pt idx="14">
                    <c:v>Modern Physics</c:v>
                  </c:pt>
                  <c:pt idx="15">
                    <c:v>Physics of Everyday Life</c:v>
                  </c:pt>
                  <c:pt idx="16">
                    <c:v>Physical Transport Phenomena</c:v>
                  </c:pt>
                  <c:pt idx="17">
                    <c:v>Physical Transport Phenomena</c:v>
                  </c:pt>
                  <c:pt idx="18">
                    <c:v>Classical and Quantum Mechanics</c:v>
                  </c:pt>
                  <c:pt idx="19">
                    <c:v>Electromagnetism</c:v>
                  </c:pt>
                  <c:pt idx="20">
                    <c:v>Physics 1A</c:v>
                  </c:pt>
                  <c:pt idx="21">
                    <c:v>Student Experiment</c:v>
                  </c:pt>
                  <c:pt idx="22">
                    <c:v>Statistical Mechanics and Thermodynamics</c:v>
                  </c:pt>
                  <c:pt idx="23">
                    <c:v>Analysis</c:v>
                  </c:pt>
                  <c:pt idx="24">
                    <c:v>Propulsion and Power</c:v>
                  </c:pt>
                  <c:pt idx="25">
                    <c:v>Optics and Microscopy</c:v>
                  </c:pt>
                  <c:pt idx="26">
                    <c:v>Natuurkundig Practicum</c:v>
                  </c:pt>
                  <c:pt idx="27">
                    <c:v>Differential Equations</c:v>
                  </c:pt>
                  <c:pt idx="28">
                    <c:v>0</c:v>
                  </c:pt>
                  <c:pt idx="29">
                    <c:v>Open Days</c:v>
                  </c:pt>
                  <c:pt idx="30">
                    <c:v>Parents Days</c:v>
                  </c:pt>
                  <c:pt idx="31">
                    <c:v>Outreach</c:v>
                  </c:pt>
                  <c:pt idx="32">
                    <c:v>Matching Day</c:v>
                  </c:pt>
                </c:lvl>
                <c:lvl>
                  <c:pt idx="0">
                    <c:v>EE1200</c:v>
                  </c:pt>
                  <c:pt idx="1">
                    <c:v>TN1612TU</c:v>
                  </c:pt>
                  <c:pt idx="2">
                    <c:v>TN1531TW</c:v>
                  </c:pt>
                  <c:pt idx="3">
                    <c:v>TN4110TA</c:v>
                  </c:pt>
                  <c:pt idx="4">
                    <c:v>AESB1320TN</c:v>
                  </c:pt>
                  <c:pt idx="5">
                    <c:v>TN1301</c:v>
                  </c:pt>
                  <c:pt idx="6">
                    <c:v>TN2321</c:v>
                  </c:pt>
                  <c:pt idx="7">
                    <c:v>TN2345</c:v>
                  </c:pt>
                  <c:pt idx="8">
                    <c:v>TN1201</c:v>
                  </c:pt>
                  <c:pt idx="9">
                    <c:v>TN1321</c:v>
                  </c:pt>
                  <c:pt idx="10">
                    <c:v>TN1662</c:v>
                  </c:pt>
                  <c:pt idx="11">
                    <c:v>TN2053</c:v>
                  </c:pt>
                  <c:pt idx="12">
                    <c:v>TN4010TA</c:v>
                  </c:pt>
                  <c:pt idx="13">
                    <c:v>TN2421</c:v>
                  </c:pt>
                  <c:pt idx="14">
                    <c:v>TN1311</c:v>
                  </c:pt>
                  <c:pt idx="15">
                    <c:v>TN1622</c:v>
                  </c:pt>
                  <c:pt idx="16">
                    <c:v>TN2785</c:v>
                  </c:pt>
                  <c:pt idx="17">
                    <c:v>4052FYSTRY</c:v>
                  </c:pt>
                  <c:pt idx="18">
                    <c:v>EE1P11</c:v>
                  </c:pt>
                  <c:pt idx="19">
                    <c:v>TN2054</c:v>
                  </c:pt>
                  <c:pt idx="20">
                    <c:v>NB1142</c:v>
                  </c:pt>
                  <c:pt idx="21">
                    <c:v>StudExp</c:v>
                  </c:pt>
                  <c:pt idx="22">
                    <c:v>StatMechThermo</c:v>
                  </c:pt>
                  <c:pt idx="23">
                    <c:v>WI1423NB</c:v>
                  </c:pt>
                  <c:pt idx="24">
                    <c:v>AE2230-II</c:v>
                  </c:pt>
                  <c:pt idx="25">
                    <c:v>NB2041</c:v>
                  </c:pt>
                  <c:pt idx="26">
                    <c:v>TN1404-P</c:v>
                  </c:pt>
                  <c:pt idx="27">
                    <c:v>WI2180LR-I</c:v>
                  </c:pt>
                  <c:pt idx="28">
                    <c:v>================</c:v>
                  </c:pt>
                  <c:pt idx="29">
                    <c:v>Open Days</c:v>
                  </c:pt>
                  <c:pt idx="30">
                    <c:v>Parents Days</c:v>
                  </c:pt>
                  <c:pt idx="31">
                    <c:v>Outreach</c:v>
                  </c:pt>
                  <c:pt idx="32">
                    <c:v>Matching Day</c:v>
                  </c:pt>
                </c:lvl>
              </c:multiLvlStrCache>
            </c:multiLvlStrRef>
          </c:cat>
          <c:val>
            <c:numRef>
              <c:f>'Stats (courses)'!$D$12:$AJ$12</c:f>
              <c:numCache>
                <c:formatCode>0</c:formatCode>
                <c:ptCount val="33"/>
                <c:pt idx="0">
                  <c:v>33</c:v>
                </c:pt>
                <c:pt idx="1">
                  <c:v>39</c:v>
                </c:pt>
                <c:pt idx="2">
                  <c:v>0</c:v>
                </c:pt>
                <c:pt idx="3">
                  <c:v>6</c:v>
                </c:pt>
                <c:pt idx="4">
                  <c:v>0</c:v>
                </c:pt>
                <c:pt idx="5">
                  <c:v>0</c:v>
                </c:pt>
                <c:pt idx="6">
                  <c:v>6</c:v>
                </c:pt>
                <c:pt idx="7">
                  <c:v>5</c:v>
                </c:pt>
                <c:pt idx="8">
                  <c:v>0</c:v>
                </c:pt>
                <c:pt idx="9">
                  <c:v>15</c:v>
                </c:pt>
                <c:pt idx="10">
                  <c:v>0</c:v>
                </c:pt>
                <c:pt idx="11">
                  <c:v>0</c:v>
                </c:pt>
                <c:pt idx="12">
                  <c:v>14</c:v>
                </c:pt>
                <c:pt idx="13">
                  <c:v>0</c:v>
                </c:pt>
                <c:pt idx="14">
                  <c:v>5</c:v>
                </c:pt>
                <c:pt idx="15">
                  <c:v>10</c:v>
                </c:pt>
                <c:pt idx="16">
                  <c:v>0</c:v>
                </c:pt>
                <c:pt idx="17">
                  <c:v>0</c:v>
                </c:pt>
                <c:pt idx="18">
                  <c:v>0</c:v>
                </c:pt>
                <c:pt idx="19">
                  <c:v>11</c:v>
                </c:pt>
                <c:pt idx="20">
                  <c:v>0</c:v>
                </c:pt>
                <c:pt idx="21">
                  <c:v>1</c:v>
                </c:pt>
                <c:pt idx="22">
                  <c:v>0</c:v>
                </c:pt>
                <c:pt idx="23">
                  <c:v>0</c:v>
                </c:pt>
                <c:pt idx="24">
                  <c:v>0</c:v>
                </c:pt>
                <c:pt idx="25">
                  <c:v>0</c:v>
                </c:pt>
                <c:pt idx="26">
                  <c:v>0</c:v>
                </c:pt>
                <c:pt idx="27">
                  <c:v>0</c:v>
                </c:pt>
                <c:pt idx="28">
                  <c:v>0</c:v>
                </c:pt>
                <c:pt idx="29">
                  <c:v>0</c:v>
                </c:pt>
                <c:pt idx="30">
                  <c:v>0</c:v>
                </c:pt>
                <c:pt idx="31">
                  <c:v>0</c:v>
                </c:pt>
                <c:pt idx="32">
                  <c:v>0</c:v>
                </c:pt>
              </c:numCache>
            </c:numRef>
          </c:val>
          <c:extLst>
            <c:ext xmlns:c16="http://schemas.microsoft.com/office/drawing/2014/chart" uri="{C3380CC4-5D6E-409C-BE32-E72D297353CC}">
              <c16:uniqueId val="{00000000-22DF-4C7D-A12A-D0845F499252}"/>
            </c:ext>
          </c:extLst>
        </c:ser>
        <c:ser>
          <c:idx val="1"/>
          <c:order val="1"/>
          <c:tx>
            <c:strRef>
              <c:f>'Stats (courses)'!$C$13</c:f>
              <c:strCache>
                <c:ptCount val="1"/>
                <c:pt idx="0">
                  <c:v>2013/14</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'Stats (courses)'!$D$5:$AJ$6</c:f>
              <c:multiLvlStrCache>
                <c:ptCount val="33"/>
                <c:lvl>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Physics 2</c:v>
                  </c:pt>
                  <c:pt idx="11">
                    <c:v>Electromagnetism</c:v>
                  </c:pt>
                  <c:pt idx="12">
                    <c:v>Electricity and Magnetism</c:v>
                  </c:pt>
                  <c:pt idx="13">
                    <c:v>Optics</c:v>
                  </c:pt>
                  <c:pt idx="14">
                    <c:v>Modern Physics</c:v>
                  </c:pt>
                  <c:pt idx="15">
                    <c:v>Physics of Everyday Life</c:v>
                  </c:pt>
                  <c:pt idx="16">
                    <c:v>Physical Transport Phenomena</c:v>
                  </c:pt>
                  <c:pt idx="17">
                    <c:v>Physical Transport Phenomena</c:v>
                  </c:pt>
                  <c:pt idx="18">
                    <c:v>Classical and Quantum Mechanics</c:v>
                  </c:pt>
                  <c:pt idx="19">
                    <c:v>Electromagnetism</c:v>
                  </c:pt>
                  <c:pt idx="20">
                    <c:v>Physics 1A</c:v>
                  </c:pt>
                  <c:pt idx="21">
                    <c:v>Student Experiment</c:v>
                  </c:pt>
                  <c:pt idx="22">
                    <c:v>Statistical Mechanics and Thermodynamics</c:v>
                  </c:pt>
                  <c:pt idx="23">
                    <c:v>Analysis</c:v>
                  </c:pt>
                  <c:pt idx="24">
                    <c:v>Propulsion and Power</c:v>
                  </c:pt>
                  <c:pt idx="25">
                    <c:v>Optics and Microscopy</c:v>
                  </c:pt>
                  <c:pt idx="26">
                    <c:v>Natuurkundig Practicum</c:v>
                  </c:pt>
                  <c:pt idx="27">
                    <c:v>Differential Equations</c:v>
                  </c:pt>
                  <c:pt idx="28">
                    <c:v>0</c:v>
                  </c:pt>
                  <c:pt idx="29">
                    <c:v>Open Days</c:v>
                  </c:pt>
                  <c:pt idx="30">
                    <c:v>Parents Days</c:v>
                  </c:pt>
                  <c:pt idx="31">
                    <c:v>Outreach</c:v>
                  </c:pt>
                  <c:pt idx="32">
                    <c:v>Matching Day</c:v>
                  </c:pt>
                </c:lvl>
                <c:lvl>
                  <c:pt idx="0">
                    <c:v>EE1200</c:v>
                  </c:pt>
                  <c:pt idx="1">
                    <c:v>TN1612TU</c:v>
                  </c:pt>
                  <c:pt idx="2">
                    <c:v>TN1531TW</c:v>
                  </c:pt>
                  <c:pt idx="3">
                    <c:v>TN4110TA</c:v>
                  </c:pt>
                  <c:pt idx="4">
                    <c:v>AESB1320TN</c:v>
                  </c:pt>
                  <c:pt idx="5">
                    <c:v>TN1301</c:v>
                  </c:pt>
                  <c:pt idx="6">
                    <c:v>TN2321</c:v>
                  </c:pt>
                  <c:pt idx="7">
                    <c:v>TN2345</c:v>
                  </c:pt>
                  <c:pt idx="8">
                    <c:v>TN1201</c:v>
                  </c:pt>
                  <c:pt idx="9">
                    <c:v>TN1321</c:v>
                  </c:pt>
                  <c:pt idx="10">
                    <c:v>TN1662</c:v>
                  </c:pt>
                  <c:pt idx="11">
                    <c:v>TN2053</c:v>
                  </c:pt>
                  <c:pt idx="12">
                    <c:v>TN4010TA</c:v>
                  </c:pt>
                  <c:pt idx="13">
                    <c:v>TN2421</c:v>
                  </c:pt>
                  <c:pt idx="14">
                    <c:v>TN1311</c:v>
                  </c:pt>
                  <c:pt idx="15">
                    <c:v>TN1622</c:v>
                  </c:pt>
                  <c:pt idx="16">
                    <c:v>TN2785</c:v>
                  </c:pt>
                  <c:pt idx="17">
                    <c:v>4052FYSTRY</c:v>
                  </c:pt>
                  <c:pt idx="18">
                    <c:v>EE1P11</c:v>
                  </c:pt>
                  <c:pt idx="19">
                    <c:v>TN2054</c:v>
                  </c:pt>
                  <c:pt idx="20">
                    <c:v>NB1142</c:v>
                  </c:pt>
                  <c:pt idx="21">
                    <c:v>StudExp</c:v>
                  </c:pt>
                  <c:pt idx="22">
                    <c:v>StatMechThermo</c:v>
                  </c:pt>
                  <c:pt idx="23">
                    <c:v>WI1423NB</c:v>
                  </c:pt>
                  <c:pt idx="24">
                    <c:v>AE2230-II</c:v>
                  </c:pt>
                  <c:pt idx="25">
                    <c:v>NB2041</c:v>
                  </c:pt>
                  <c:pt idx="26">
                    <c:v>TN1404-P</c:v>
                  </c:pt>
                  <c:pt idx="27">
                    <c:v>WI2180LR-I</c:v>
                  </c:pt>
                  <c:pt idx="28">
                    <c:v>================</c:v>
                  </c:pt>
                  <c:pt idx="29">
                    <c:v>Open Days</c:v>
                  </c:pt>
                  <c:pt idx="30">
                    <c:v>Parents Days</c:v>
                  </c:pt>
                  <c:pt idx="31">
                    <c:v>Outreach</c:v>
                  </c:pt>
                  <c:pt idx="32">
                    <c:v>Matching Day</c:v>
                  </c:pt>
                </c:lvl>
              </c:multiLvlStrCache>
            </c:multiLvlStrRef>
          </c:cat>
          <c:val>
            <c:numRef>
              <c:f>'Stats (courses)'!$D$13:$AJ$13</c:f>
              <c:numCache>
                <c:formatCode>0</c:formatCode>
                <c:ptCount val="33"/>
                <c:pt idx="0">
                  <c:v>35</c:v>
                </c:pt>
                <c:pt idx="1">
                  <c:v>35</c:v>
                </c:pt>
                <c:pt idx="2">
                  <c:v>0</c:v>
                </c:pt>
                <c:pt idx="3">
                  <c:v>1</c:v>
                </c:pt>
                <c:pt idx="4">
                  <c:v>9</c:v>
                </c:pt>
                <c:pt idx="5">
                  <c:v>11</c:v>
                </c:pt>
                <c:pt idx="6">
                  <c:v>0</c:v>
                </c:pt>
                <c:pt idx="7">
                  <c:v>17</c:v>
                </c:pt>
                <c:pt idx="8">
                  <c:v>0</c:v>
                </c:pt>
                <c:pt idx="9">
                  <c:v>15</c:v>
                </c:pt>
                <c:pt idx="10">
                  <c:v>0</c:v>
                </c:pt>
                <c:pt idx="11">
                  <c:v>0</c:v>
                </c:pt>
                <c:pt idx="12">
                  <c:v>14</c:v>
                </c:pt>
                <c:pt idx="13">
                  <c:v>3</c:v>
                </c:pt>
                <c:pt idx="14">
                  <c:v>5</c:v>
                </c:pt>
                <c:pt idx="15">
                  <c:v>16</c:v>
                </c:pt>
                <c:pt idx="16">
                  <c:v>0</c:v>
                </c:pt>
                <c:pt idx="17">
                  <c:v>0</c:v>
                </c:pt>
                <c:pt idx="18">
                  <c:v>0</c:v>
                </c:pt>
                <c:pt idx="19">
                  <c:v>16</c:v>
                </c:pt>
                <c:pt idx="20">
                  <c:v>0</c:v>
                </c:pt>
                <c:pt idx="21">
                  <c:v>0</c:v>
                </c:pt>
                <c:pt idx="22">
                  <c:v>0</c:v>
                </c:pt>
                <c:pt idx="23">
                  <c:v>0</c:v>
                </c:pt>
                <c:pt idx="24">
                  <c:v>0</c:v>
                </c:pt>
                <c:pt idx="25">
                  <c:v>0</c:v>
                </c:pt>
                <c:pt idx="26">
                  <c:v>0</c:v>
                </c:pt>
                <c:pt idx="27">
                  <c:v>0</c:v>
                </c:pt>
                <c:pt idx="28">
                  <c:v>0</c:v>
                </c:pt>
                <c:pt idx="29">
                  <c:v>0</c:v>
                </c:pt>
                <c:pt idx="30">
                  <c:v>0</c:v>
                </c:pt>
                <c:pt idx="31">
                  <c:v>0</c:v>
                </c:pt>
                <c:pt idx="32">
                  <c:v>0</c:v>
                </c:pt>
              </c:numCache>
            </c:numRef>
          </c:val>
          <c:extLst>
            <c:ext xmlns:c16="http://schemas.microsoft.com/office/drawing/2014/chart" uri="{C3380CC4-5D6E-409C-BE32-E72D297353CC}">
              <c16:uniqueId val="{00000001-22DF-4C7D-A12A-D0845F499252}"/>
            </c:ext>
          </c:extLst>
        </c:ser>
        <c:ser>
          <c:idx val="2"/>
          <c:order val="2"/>
          <c:tx>
            <c:strRef>
              <c:f>'Stats (courses)'!$C$14</c:f>
              <c:strCache>
                <c:ptCount val="1"/>
                <c:pt idx="0">
                  <c:v>2014/15</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'Stats (courses)'!$D$5:$AJ$6</c:f>
              <c:multiLvlStrCache>
                <c:ptCount val="33"/>
                <c:lvl>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Physics 2</c:v>
                  </c:pt>
                  <c:pt idx="11">
                    <c:v>Electromagnetism</c:v>
                  </c:pt>
                  <c:pt idx="12">
                    <c:v>Electricity and Magnetism</c:v>
                  </c:pt>
                  <c:pt idx="13">
                    <c:v>Optics</c:v>
                  </c:pt>
                  <c:pt idx="14">
                    <c:v>Modern Physics</c:v>
                  </c:pt>
                  <c:pt idx="15">
                    <c:v>Physics of Everyday Life</c:v>
                  </c:pt>
                  <c:pt idx="16">
                    <c:v>Physical Transport Phenomena</c:v>
                  </c:pt>
                  <c:pt idx="17">
                    <c:v>Physical Transport Phenomena</c:v>
                  </c:pt>
                  <c:pt idx="18">
                    <c:v>Classical and Quantum Mechanics</c:v>
                  </c:pt>
                  <c:pt idx="19">
                    <c:v>Electromagnetism</c:v>
                  </c:pt>
                  <c:pt idx="20">
                    <c:v>Physics 1A</c:v>
                  </c:pt>
                  <c:pt idx="21">
                    <c:v>Student Experiment</c:v>
                  </c:pt>
                  <c:pt idx="22">
                    <c:v>Statistical Mechanics and Thermodynamics</c:v>
                  </c:pt>
                  <c:pt idx="23">
                    <c:v>Analysis</c:v>
                  </c:pt>
                  <c:pt idx="24">
                    <c:v>Propulsion and Power</c:v>
                  </c:pt>
                  <c:pt idx="25">
                    <c:v>Optics and Microscopy</c:v>
                  </c:pt>
                  <c:pt idx="26">
                    <c:v>Natuurkundig Practicum</c:v>
                  </c:pt>
                  <c:pt idx="27">
                    <c:v>Differential Equations</c:v>
                  </c:pt>
                  <c:pt idx="28">
                    <c:v>0</c:v>
                  </c:pt>
                  <c:pt idx="29">
                    <c:v>Open Days</c:v>
                  </c:pt>
                  <c:pt idx="30">
                    <c:v>Parents Days</c:v>
                  </c:pt>
                  <c:pt idx="31">
                    <c:v>Outreach</c:v>
                  </c:pt>
                  <c:pt idx="32">
                    <c:v>Matching Day</c:v>
                  </c:pt>
                </c:lvl>
                <c:lvl>
                  <c:pt idx="0">
                    <c:v>EE1200</c:v>
                  </c:pt>
                  <c:pt idx="1">
                    <c:v>TN1612TU</c:v>
                  </c:pt>
                  <c:pt idx="2">
                    <c:v>TN1531TW</c:v>
                  </c:pt>
                  <c:pt idx="3">
                    <c:v>TN4110TA</c:v>
                  </c:pt>
                  <c:pt idx="4">
                    <c:v>AESB1320TN</c:v>
                  </c:pt>
                  <c:pt idx="5">
                    <c:v>TN1301</c:v>
                  </c:pt>
                  <c:pt idx="6">
                    <c:v>TN2321</c:v>
                  </c:pt>
                  <c:pt idx="7">
                    <c:v>TN2345</c:v>
                  </c:pt>
                  <c:pt idx="8">
                    <c:v>TN1201</c:v>
                  </c:pt>
                  <c:pt idx="9">
                    <c:v>TN1321</c:v>
                  </c:pt>
                  <c:pt idx="10">
                    <c:v>TN1662</c:v>
                  </c:pt>
                  <c:pt idx="11">
                    <c:v>TN2053</c:v>
                  </c:pt>
                  <c:pt idx="12">
                    <c:v>TN4010TA</c:v>
                  </c:pt>
                  <c:pt idx="13">
                    <c:v>TN2421</c:v>
                  </c:pt>
                  <c:pt idx="14">
                    <c:v>TN1311</c:v>
                  </c:pt>
                  <c:pt idx="15">
                    <c:v>TN1622</c:v>
                  </c:pt>
                  <c:pt idx="16">
                    <c:v>TN2785</c:v>
                  </c:pt>
                  <c:pt idx="17">
                    <c:v>4052FYSTRY</c:v>
                  </c:pt>
                  <c:pt idx="18">
                    <c:v>EE1P11</c:v>
                  </c:pt>
                  <c:pt idx="19">
                    <c:v>TN2054</c:v>
                  </c:pt>
                  <c:pt idx="20">
                    <c:v>NB1142</c:v>
                  </c:pt>
                  <c:pt idx="21">
                    <c:v>StudExp</c:v>
                  </c:pt>
                  <c:pt idx="22">
                    <c:v>StatMechThermo</c:v>
                  </c:pt>
                  <c:pt idx="23">
                    <c:v>WI1423NB</c:v>
                  </c:pt>
                  <c:pt idx="24">
                    <c:v>AE2230-II</c:v>
                  </c:pt>
                  <c:pt idx="25">
                    <c:v>NB2041</c:v>
                  </c:pt>
                  <c:pt idx="26">
                    <c:v>TN1404-P</c:v>
                  </c:pt>
                  <c:pt idx="27">
                    <c:v>WI2180LR-I</c:v>
                  </c:pt>
                  <c:pt idx="28">
                    <c:v>================</c:v>
                  </c:pt>
                  <c:pt idx="29">
                    <c:v>Open Days</c:v>
                  </c:pt>
                  <c:pt idx="30">
                    <c:v>Parents Days</c:v>
                  </c:pt>
                  <c:pt idx="31">
                    <c:v>Outreach</c:v>
                  </c:pt>
                  <c:pt idx="32">
                    <c:v>Matching Day</c:v>
                  </c:pt>
                </c:lvl>
              </c:multiLvlStrCache>
            </c:multiLvlStrRef>
          </c:cat>
          <c:val>
            <c:numRef>
              <c:f>'Stats (courses)'!$D$14:$AJ$14</c:f>
              <c:numCache>
                <c:formatCode>0</c:formatCode>
                <c:ptCount val="33"/>
                <c:pt idx="0">
                  <c:v>24</c:v>
                </c:pt>
                <c:pt idx="1">
                  <c:v>33</c:v>
                </c:pt>
                <c:pt idx="2">
                  <c:v>10</c:v>
                </c:pt>
                <c:pt idx="3">
                  <c:v>0</c:v>
                </c:pt>
                <c:pt idx="4">
                  <c:v>0</c:v>
                </c:pt>
                <c:pt idx="5">
                  <c:v>7</c:v>
                </c:pt>
                <c:pt idx="6">
                  <c:v>0</c:v>
                </c:pt>
                <c:pt idx="7">
                  <c:v>13</c:v>
                </c:pt>
                <c:pt idx="8">
                  <c:v>7</c:v>
                </c:pt>
                <c:pt idx="9">
                  <c:v>14</c:v>
                </c:pt>
                <c:pt idx="10">
                  <c:v>0</c:v>
                </c:pt>
                <c:pt idx="11">
                  <c:v>0</c:v>
                </c:pt>
                <c:pt idx="12">
                  <c:v>0</c:v>
                </c:pt>
                <c:pt idx="13">
                  <c:v>4</c:v>
                </c:pt>
                <c:pt idx="14">
                  <c:v>5</c:v>
                </c:pt>
                <c:pt idx="15">
                  <c:v>0</c:v>
                </c:pt>
                <c:pt idx="16">
                  <c:v>0</c:v>
                </c:pt>
                <c:pt idx="17">
                  <c:v>0</c:v>
                </c:pt>
                <c:pt idx="18">
                  <c:v>0</c:v>
                </c:pt>
                <c:pt idx="19">
                  <c:v>13</c:v>
                </c:pt>
                <c:pt idx="20">
                  <c:v>10</c:v>
                </c:pt>
                <c:pt idx="21">
                  <c:v>0</c:v>
                </c:pt>
                <c:pt idx="22">
                  <c:v>0</c:v>
                </c:pt>
                <c:pt idx="23">
                  <c:v>0</c:v>
                </c:pt>
                <c:pt idx="24">
                  <c:v>1</c:v>
                </c:pt>
                <c:pt idx="25">
                  <c:v>2</c:v>
                </c:pt>
                <c:pt idx="26">
                  <c:v>0</c:v>
                </c:pt>
                <c:pt idx="27">
                  <c:v>0</c:v>
                </c:pt>
                <c:pt idx="28">
                  <c:v>0</c:v>
                </c:pt>
                <c:pt idx="29">
                  <c:v>0</c:v>
                </c:pt>
                <c:pt idx="30">
                  <c:v>0</c:v>
                </c:pt>
                <c:pt idx="31">
                  <c:v>0</c:v>
                </c:pt>
                <c:pt idx="32">
                  <c:v>0</c:v>
                </c:pt>
              </c:numCache>
            </c:numRef>
          </c:val>
          <c:extLst>
            <c:ext xmlns:c16="http://schemas.microsoft.com/office/drawing/2014/chart" uri="{C3380CC4-5D6E-409C-BE32-E72D297353CC}">
              <c16:uniqueId val="{00000002-22DF-4C7D-A12A-D0845F499252}"/>
            </c:ext>
          </c:extLst>
        </c:ser>
        <c:ser>
          <c:idx val="3"/>
          <c:order val="3"/>
          <c:tx>
            <c:strRef>
              <c:f>'Stats (courses)'!$C$15</c:f>
              <c:strCache>
                <c:ptCount val="1"/>
                <c:pt idx="0">
                  <c:v>2015/16</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'Stats (courses)'!$D$5:$AJ$6</c:f>
              <c:multiLvlStrCache>
                <c:ptCount val="33"/>
                <c:lvl>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Physics 2</c:v>
                  </c:pt>
                  <c:pt idx="11">
                    <c:v>Electromagnetism</c:v>
                  </c:pt>
                  <c:pt idx="12">
                    <c:v>Electricity and Magnetism</c:v>
                  </c:pt>
                  <c:pt idx="13">
                    <c:v>Optics</c:v>
                  </c:pt>
                  <c:pt idx="14">
                    <c:v>Modern Physics</c:v>
                  </c:pt>
                  <c:pt idx="15">
                    <c:v>Physics of Everyday Life</c:v>
                  </c:pt>
                  <c:pt idx="16">
                    <c:v>Physical Transport Phenomena</c:v>
                  </c:pt>
                  <c:pt idx="17">
                    <c:v>Physical Transport Phenomena</c:v>
                  </c:pt>
                  <c:pt idx="18">
                    <c:v>Classical and Quantum Mechanics</c:v>
                  </c:pt>
                  <c:pt idx="19">
                    <c:v>Electromagnetism</c:v>
                  </c:pt>
                  <c:pt idx="20">
                    <c:v>Physics 1A</c:v>
                  </c:pt>
                  <c:pt idx="21">
                    <c:v>Student Experiment</c:v>
                  </c:pt>
                  <c:pt idx="22">
                    <c:v>Statistical Mechanics and Thermodynamics</c:v>
                  </c:pt>
                  <c:pt idx="23">
                    <c:v>Analysis</c:v>
                  </c:pt>
                  <c:pt idx="24">
                    <c:v>Propulsion and Power</c:v>
                  </c:pt>
                  <c:pt idx="25">
                    <c:v>Optics and Microscopy</c:v>
                  </c:pt>
                  <c:pt idx="26">
                    <c:v>Natuurkundig Practicum</c:v>
                  </c:pt>
                  <c:pt idx="27">
                    <c:v>Differential Equations</c:v>
                  </c:pt>
                  <c:pt idx="28">
                    <c:v>0</c:v>
                  </c:pt>
                  <c:pt idx="29">
                    <c:v>Open Days</c:v>
                  </c:pt>
                  <c:pt idx="30">
                    <c:v>Parents Days</c:v>
                  </c:pt>
                  <c:pt idx="31">
                    <c:v>Outreach</c:v>
                  </c:pt>
                  <c:pt idx="32">
                    <c:v>Matching Day</c:v>
                  </c:pt>
                </c:lvl>
                <c:lvl>
                  <c:pt idx="0">
                    <c:v>EE1200</c:v>
                  </c:pt>
                  <c:pt idx="1">
                    <c:v>TN1612TU</c:v>
                  </c:pt>
                  <c:pt idx="2">
                    <c:v>TN1531TW</c:v>
                  </c:pt>
                  <c:pt idx="3">
                    <c:v>TN4110TA</c:v>
                  </c:pt>
                  <c:pt idx="4">
                    <c:v>AESB1320TN</c:v>
                  </c:pt>
                  <c:pt idx="5">
                    <c:v>TN1301</c:v>
                  </c:pt>
                  <c:pt idx="6">
                    <c:v>TN2321</c:v>
                  </c:pt>
                  <c:pt idx="7">
                    <c:v>TN2345</c:v>
                  </c:pt>
                  <c:pt idx="8">
                    <c:v>TN1201</c:v>
                  </c:pt>
                  <c:pt idx="9">
                    <c:v>TN1321</c:v>
                  </c:pt>
                  <c:pt idx="10">
                    <c:v>TN1662</c:v>
                  </c:pt>
                  <c:pt idx="11">
                    <c:v>TN2053</c:v>
                  </c:pt>
                  <c:pt idx="12">
                    <c:v>TN4010TA</c:v>
                  </c:pt>
                  <c:pt idx="13">
                    <c:v>TN2421</c:v>
                  </c:pt>
                  <c:pt idx="14">
                    <c:v>TN1311</c:v>
                  </c:pt>
                  <c:pt idx="15">
                    <c:v>TN1622</c:v>
                  </c:pt>
                  <c:pt idx="16">
                    <c:v>TN2785</c:v>
                  </c:pt>
                  <c:pt idx="17">
                    <c:v>4052FYSTRY</c:v>
                  </c:pt>
                  <c:pt idx="18">
                    <c:v>EE1P11</c:v>
                  </c:pt>
                  <c:pt idx="19">
                    <c:v>TN2054</c:v>
                  </c:pt>
                  <c:pt idx="20">
                    <c:v>NB1142</c:v>
                  </c:pt>
                  <c:pt idx="21">
                    <c:v>StudExp</c:v>
                  </c:pt>
                  <c:pt idx="22">
                    <c:v>StatMechThermo</c:v>
                  </c:pt>
                  <c:pt idx="23">
                    <c:v>WI1423NB</c:v>
                  </c:pt>
                  <c:pt idx="24">
                    <c:v>AE2230-II</c:v>
                  </c:pt>
                  <c:pt idx="25">
                    <c:v>NB2041</c:v>
                  </c:pt>
                  <c:pt idx="26">
                    <c:v>TN1404-P</c:v>
                  </c:pt>
                  <c:pt idx="27">
                    <c:v>WI2180LR-I</c:v>
                  </c:pt>
                  <c:pt idx="28">
                    <c:v>================</c:v>
                  </c:pt>
                  <c:pt idx="29">
                    <c:v>Open Days</c:v>
                  </c:pt>
                  <c:pt idx="30">
                    <c:v>Parents Days</c:v>
                  </c:pt>
                  <c:pt idx="31">
                    <c:v>Outreach</c:v>
                  </c:pt>
                  <c:pt idx="32">
                    <c:v>Matching Day</c:v>
                  </c:pt>
                </c:lvl>
              </c:multiLvlStrCache>
            </c:multiLvlStrRef>
          </c:cat>
          <c:val>
            <c:numRef>
              <c:f>'Stats (courses)'!$D$15:$AJ$15</c:f>
              <c:numCache>
                <c:formatCode>0</c:formatCode>
                <c:ptCount val="33"/>
                <c:pt idx="0">
                  <c:v>29</c:v>
                </c:pt>
                <c:pt idx="1">
                  <c:v>39</c:v>
                </c:pt>
                <c:pt idx="2">
                  <c:v>15</c:v>
                </c:pt>
                <c:pt idx="3">
                  <c:v>0</c:v>
                </c:pt>
                <c:pt idx="4">
                  <c:v>0</c:v>
                </c:pt>
                <c:pt idx="5">
                  <c:v>6</c:v>
                </c:pt>
                <c:pt idx="6">
                  <c:v>6</c:v>
                </c:pt>
                <c:pt idx="7">
                  <c:v>7</c:v>
                </c:pt>
                <c:pt idx="8">
                  <c:v>6</c:v>
                </c:pt>
                <c:pt idx="9">
                  <c:v>13</c:v>
                </c:pt>
                <c:pt idx="10">
                  <c:v>0</c:v>
                </c:pt>
                <c:pt idx="11">
                  <c:v>0</c:v>
                </c:pt>
                <c:pt idx="12">
                  <c:v>0</c:v>
                </c:pt>
                <c:pt idx="13">
                  <c:v>10</c:v>
                </c:pt>
                <c:pt idx="14">
                  <c:v>4</c:v>
                </c:pt>
                <c:pt idx="15">
                  <c:v>0</c:v>
                </c:pt>
                <c:pt idx="16">
                  <c:v>0</c:v>
                </c:pt>
                <c:pt idx="17">
                  <c:v>0</c:v>
                </c:pt>
                <c:pt idx="18">
                  <c:v>0</c:v>
                </c:pt>
                <c:pt idx="19">
                  <c:v>2</c:v>
                </c:pt>
                <c:pt idx="20">
                  <c:v>13</c:v>
                </c:pt>
                <c:pt idx="21">
                  <c:v>0</c:v>
                </c:pt>
                <c:pt idx="22">
                  <c:v>10</c:v>
                </c:pt>
                <c:pt idx="23">
                  <c:v>1</c:v>
                </c:pt>
                <c:pt idx="24">
                  <c:v>1</c:v>
                </c:pt>
                <c:pt idx="25">
                  <c:v>3</c:v>
                </c:pt>
                <c:pt idx="26">
                  <c:v>0</c:v>
                </c:pt>
                <c:pt idx="27">
                  <c:v>0</c:v>
                </c:pt>
                <c:pt idx="28">
                  <c:v>0</c:v>
                </c:pt>
                <c:pt idx="29">
                  <c:v>0</c:v>
                </c:pt>
                <c:pt idx="30">
                  <c:v>0</c:v>
                </c:pt>
                <c:pt idx="31">
                  <c:v>0</c:v>
                </c:pt>
                <c:pt idx="32">
                  <c:v>0</c:v>
                </c:pt>
              </c:numCache>
            </c:numRef>
          </c:val>
          <c:extLst>
            <c:ext xmlns:c16="http://schemas.microsoft.com/office/drawing/2014/chart" uri="{C3380CC4-5D6E-409C-BE32-E72D297353CC}">
              <c16:uniqueId val="{00000003-22DF-4C7D-A12A-D0845F499252}"/>
            </c:ext>
          </c:extLst>
        </c:ser>
        <c:ser>
          <c:idx val="4"/>
          <c:order val="4"/>
          <c:tx>
            <c:strRef>
              <c:f>'Stats (courses)'!$C$16</c:f>
              <c:strCache>
                <c:ptCount val="1"/>
                <c:pt idx="0">
                  <c:v>2016/17</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'Stats (courses)'!$D$5:$AJ$6</c:f>
              <c:multiLvlStrCache>
                <c:ptCount val="33"/>
                <c:lvl>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Physics 2</c:v>
                  </c:pt>
                  <c:pt idx="11">
                    <c:v>Electromagnetism</c:v>
                  </c:pt>
                  <c:pt idx="12">
                    <c:v>Electricity and Magnetism</c:v>
                  </c:pt>
                  <c:pt idx="13">
                    <c:v>Optics</c:v>
                  </c:pt>
                  <c:pt idx="14">
                    <c:v>Modern Physics</c:v>
                  </c:pt>
                  <c:pt idx="15">
                    <c:v>Physics of Everyday Life</c:v>
                  </c:pt>
                  <c:pt idx="16">
                    <c:v>Physical Transport Phenomena</c:v>
                  </c:pt>
                  <c:pt idx="17">
                    <c:v>Physical Transport Phenomena</c:v>
                  </c:pt>
                  <c:pt idx="18">
                    <c:v>Classical and Quantum Mechanics</c:v>
                  </c:pt>
                  <c:pt idx="19">
                    <c:v>Electromagnetism</c:v>
                  </c:pt>
                  <c:pt idx="20">
                    <c:v>Physics 1A</c:v>
                  </c:pt>
                  <c:pt idx="21">
                    <c:v>Student Experiment</c:v>
                  </c:pt>
                  <c:pt idx="22">
                    <c:v>Statistical Mechanics and Thermodynamics</c:v>
                  </c:pt>
                  <c:pt idx="23">
                    <c:v>Analysis</c:v>
                  </c:pt>
                  <c:pt idx="24">
                    <c:v>Propulsion and Power</c:v>
                  </c:pt>
                  <c:pt idx="25">
                    <c:v>Optics and Microscopy</c:v>
                  </c:pt>
                  <c:pt idx="26">
                    <c:v>Natuurkundig Practicum</c:v>
                  </c:pt>
                  <c:pt idx="27">
                    <c:v>Differential Equations</c:v>
                  </c:pt>
                  <c:pt idx="28">
                    <c:v>0</c:v>
                  </c:pt>
                  <c:pt idx="29">
                    <c:v>Open Days</c:v>
                  </c:pt>
                  <c:pt idx="30">
                    <c:v>Parents Days</c:v>
                  </c:pt>
                  <c:pt idx="31">
                    <c:v>Outreach</c:v>
                  </c:pt>
                  <c:pt idx="32">
                    <c:v>Matching Day</c:v>
                  </c:pt>
                </c:lvl>
                <c:lvl>
                  <c:pt idx="0">
                    <c:v>EE1200</c:v>
                  </c:pt>
                  <c:pt idx="1">
                    <c:v>TN1612TU</c:v>
                  </c:pt>
                  <c:pt idx="2">
                    <c:v>TN1531TW</c:v>
                  </c:pt>
                  <c:pt idx="3">
                    <c:v>TN4110TA</c:v>
                  </c:pt>
                  <c:pt idx="4">
                    <c:v>AESB1320TN</c:v>
                  </c:pt>
                  <c:pt idx="5">
                    <c:v>TN1301</c:v>
                  </c:pt>
                  <c:pt idx="6">
                    <c:v>TN2321</c:v>
                  </c:pt>
                  <c:pt idx="7">
                    <c:v>TN2345</c:v>
                  </c:pt>
                  <c:pt idx="8">
                    <c:v>TN1201</c:v>
                  </c:pt>
                  <c:pt idx="9">
                    <c:v>TN1321</c:v>
                  </c:pt>
                  <c:pt idx="10">
                    <c:v>TN1662</c:v>
                  </c:pt>
                  <c:pt idx="11">
                    <c:v>TN2053</c:v>
                  </c:pt>
                  <c:pt idx="12">
                    <c:v>TN4010TA</c:v>
                  </c:pt>
                  <c:pt idx="13">
                    <c:v>TN2421</c:v>
                  </c:pt>
                  <c:pt idx="14">
                    <c:v>TN1311</c:v>
                  </c:pt>
                  <c:pt idx="15">
                    <c:v>TN1622</c:v>
                  </c:pt>
                  <c:pt idx="16">
                    <c:v>TN2785</c:v>
                  </c:pt>
                  <c:pt idx="17">
                    <c:v>4052FYSTRY</c:v>
                  </c:pt>
                  <c:pt idx="18">
                    <c:v>EE1P11</c:v>
                  </c:pt>
                  <c:pt idx="19">
                    <c:v>TN2054</c:v>
                  </c:pt>
                  <c:pt idx="20">
                    <c:v>NB1142</c:v>
                  </c:pt>
                  <c:pt idx="21">
                    <c:v>StudExp</c:v>
                  </c:pt>
                  <c:pt idx="22">
                    <c:v>StatMechThermo</c:v>
                  </c:pt>
                  <c:pt idx="23">
                    <c:v>WI1423NB</c:v>
                  </c:pt>
                  <c:pt idx="24">
                    <c:v>AE2230-II</c:v>
                  </c:pt>
                  <c:pt idx="25">
                    <c:v>NB2041</c:v>
                  </c:pt>
                  <c:pt idx="26">
                    <c:v>TN1404-P</c:v>
                  </c:pt>
                  <c:pt idx="27">
                    <c:v>WI2180LR-I</c:v>
                  </c:pt>
                  <c:pt idx="28">
                    <c:v>================</c:v>
                  </c:pt>
                  <c:pt idx="29">
                    <c:v>Open Days</c:v>
                  </c:pt>
                  <c:pt idx="30">
                    <c:v>Parents Days</c:v>
                  </c:pt>
                  <c:pt idx="31">
                    <c:v>Outreach</c:v>
                  </c:pt>
                  <c:pt idx="32">
                    <c:v>Matching Day</c:v>
                  </c:pt>
                </c:lvl>
              </c:multiLvlStrCache>
            </c:multiLvlStrRef>
          </c:cat>
          <c:val>
            <c:numRef>
              <c:f>'Stats (courses)'!$D$16:$AJ$16</c:f>
              <c:numCache>
                <c:formatCode>0</c:formatCode>
                <c:ptCount val="33"/>
                <c:pt idx="0">
                  <c:v>20</c:v>
                </c:pt>
                <c:pt idx="1">
                  <c:v>41</c:v>
                </c:pt>
                <c:pt idx="2">
                  <c:v>18</c:v>
                </c:pt>
                <c:pt idx="3">
                  <c:v>0</c:v>
                </c:pt>
                <c:pt idx="4">
                  <c:v>0</c:v>
                </c:pt>
                <c:pt idx="5">
                  <c:v>10</c:v>
                </c:pt>
                <c:pt idx="6">
                  <c:v>1</c:v>
                </c:pt>
                <c:pt idx="7">
                  <c:v>11</c:v>
                </c:pt>
                <c:pt idx="8">
                  <c:v>5</c:v>
                </c:pt>
                <c:pt idx="9">
                  <c:v>13</c:v>
                </c:pt>
                <c:pt idx="10">
                  <c:v>0</c:v>
                </c:pt>
                <c:pt idx="11">
                  <c:v>0</c:v>
                </c:pt>
                <c:pt idx="12">
                  <c:v>0</c:v>
                </c:pt>
                <c:pt idx="13">
                  <c:v>8</c:v>
                </c:pt>
                <c:pt idx="14">
                  <c:v>5</c:v>
                </c:pt>
                <c:pt idx="15">
                  <c:v>0</c:v>
                </c:pt>
                <c:pt idx="16">
                  <c:v>1</c:v>
                </c:pt>
                <c:pt idx="17">
                  <c:v>0</c:v>
                </c:pt>
                <c:pt idx="18">
                  <c:v>0</c:v>
                </c:pt>
                <c:pt idx="19">
                  <c:v>2</c:v>
                </c:pt>
                <c:pt idx="20">
                  <c:v>0</c:v>
                </c:pt>
                <c:pt idx="21">
                  <c:v>0</c:v>
                </c:pt>
                <c:pt idx="22">
                  <c:v>0</c:v>
                </c:pt>
                <c:pt idx="23">
                  <c:v>0</c:v>
                </c:pt>
                <c:pt idx="24">
                  <c:v>1</c:v>
                </c:pt>
                <c:pt idx="25">
                  <c:v>2</c:v>
                </c:pt>
                <c:pt idx="26">
                  <c:v>4</c:v>
                </c:pt>
                <c:pt idx="27">
                  <c:v>0</c:v>
                </c:pt>
                <c:pt idx="28">
                  <c:v>0</c:v>
                </c:pt>
                <c:pt idx="29">
                  <c:v>0</c:v>
                </c:pt>
                <c:pt idx="30">
                  <c:v>0</c:v>
                </c:pt>
                <c:pt idx="31">
                  <c:v>0</c:v>
                </c:pt>
                <c:pt idx="32">
                  <c:v>0</c:v>
                </c:pt>
              </c:numCache>
            </c:numRef>
          </c:val>
          <c:extLst>
            <c:ext xmlns:c16="http://schemas.microsoft.com/office/drawing/2014/chart" uri="{C3380CC4-5D6E-409C-BE32-E72D297353CC}">
              <c16:uniqueId val="{00000004-22DF-4C7D-A12A-D0845F499252}"/>
            </c:ext>
          </c:extLst>
        </c:ser>
        <c:ser>
          <c:idx val="5"/>
          <c:order val="5"/>
          <c:tx>
            <c:strRef>
              <c:f>'Stats (courses)'!$C$17</c:f>
              <c:strCache>
                <c:ptCount val="1"/>
                <c:pt idx="0">
                  <c:v>2017/18</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'Stats (courses)'!$D$5:$AJ$6</c:f>
              <c:multiLvlStrCache>
                <c:ptCount val="33"/>
                <c:lvl>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Physics 2</c:v>
                  </c:pt>
                  <c:pt idx="11">
                    <c:v>Electromagnetism</c:v>
                  </c:pt>
                  <c:pt idx="12">
                    <c:v>Electricity and Magnetism</c:v>
                  </c:pt>
                  <c:pt idx="13">
                    <c:v>Optics</c:v>
                  </c:pt>
                  <c:pt idx="14">
                    <c:v>Modern Physics</c:v>
                  </c:pt>
                  <c:pt idx="15">
                    <c:v>Physics of Everyday Life</c:v>
                  </c:pt>
                  <c:pt idx="16">
                    <c:v>Physical Transport Phenomena</c:v>
                  </c:pt>
                  <c:pt idx="17">
                    <c:v>Physical Transport Phenomena</c:v>
                  </c:pt>
                  <c:pt idx="18">
                    <c:v>Classical and Quantum Mechanics</c:v>
                  </c:pt>
                  <c:pt idx="19">
                    <c:v>Electromagnetism</c:v>
                  </c:pt>
                  <c:pt idx="20">
                    <c:v>Physics 1A</c:v>
                  </c:pt>
                  <c:pt idx="21">
                    <c:v>Student Experiment</c:v>
                  </c:pt>
                  <c:pt idx="22">
                    <c:v>Statistical Mechanics and Thermodynamics</c:v>
                  </c:pt>
                  <c:pt idx="23">
                    <c:v>Analysis</c:v>
                  </c:pt>
                  <c:pt idx="24">
                    <c:v>Propulsion and Power</c:v>
                  </c:pt>
                  <c:pt idx="25">
                    <c:v>Optics and Microscopy</c:v>
                  </c:pt>
                  <c:pt idx="26">
                    <c:v>Natuurkundig Practicum</c:v>
                  </c:pt>
                  <c:pt idx="27">
                    <c:v>Differential Equations</c:v>
                  </c:pt>
                  <c:pt idx="28">
                    <c:v>0</c:v>
                  </c:pt>
                  <c:pt idx="29">
                    <c:v>Open Days</c:v>
                  </c:pt>
                  <c:pt idx="30">
                    <c:v>Parents Days</c:v>
                  </c:pt>
                  <c:pt idx="31">
                    <c:v>Outreach</c:v>
                  </c:pt>
                  <c:pt idx="32">
                    <c:v>Matching Day</c:v>
                  </c:pt>
                </c:lvl>
                <c:lvl>
                  <c:pt idx="0">
                    <c:v>EE1200</c:v>
                  </c:pt>
                  <c:pt idx="1">
                    <c:v>TN1612TU</c:v>
                  </c:pt>
                  <c:pt idx="2">
                    <c:v>TN1531TW</c:v>
                  </c:pt>
                  <c:pt idx="3">
                    <c:v>TN4110TA</c:v>
                  </c:pt>
                  <c:pt idx="4">
                    <c:v>AESB1320TN</c:v>
                  </c:pt>
                  <c:pt idx="5">
                    <c:v>TN1301</c:v>
                  </c:pt>
                  <c:pt idx="6">
                    <c:v>TN2321</c:v>
                  </c:pt>
                  <c:pt idx="7">
                    <c:v>TN2345</c:v>
                  </c:pt>
                  <c:pt idx="8">
                    <c:v>TN1201</c:v>
                  </c:pt>
                  <c:pt idx="9">
                    <c:v>TN1321</c:v>
                  </c:pt>
                  <c:pt idx="10">
                    <c:v>TN1662</c:v>
                  </c:pt>
                  <c:pt idx="11">
                    <c:v>TN2053</c:v>
                  </c:pt>
                  <c:pt idx="12">
                    <c:v>TN4010TA</c:v>
                  </c:pt>
                  <c:pt idx="13">
                    <c:v>TN2421</c:v>
                  </c:pt>
                  <c:pt idx="14">
                    <c:v>TN1311</c:v>
                  </c:pt>
                  <c:pt idx="15">
                    <c:v>TN1622</c:v>
                  </c:pt>
                  <c:pt idx="16">
                    <c:v>TN2785</c:v>
                  </c:pt>
                  <c:pt idx="17">
                    <c:v>4052FYSTRY</c:v>
                  </c:pt>
                  <c:pt idx="18">
                    <c:v>EE1P11</c:v>
                  </c:pt>
                  <c:pt idx="19">
                    <c:v>TN2054</c:v>
                  </c:pt>
                  <c:pt idx="20">
                    <c:v>NB1142</c:v>
                  </c:pt>
                  <c:pt idx="21">
                    <c:v>StudExp</c:v>
                  </c:pt>
                  <c:pt idx="22">
                    <c:v>StatMechThermo</c:v>
                  </c:pt>
                  <c:pt idx="23">
                    <c:v>WI1423NB</c:v>
                  </c:pt>
                  <c:pt idx="24">
                    <c:v>AE2230-II</c:v>
                  </c:pt>
                  <c:pt idx="25">
                    <c:v>NB2041</c:v>
                  </c:pt>
                  <c:pt idx="26">
                    <c:v>TN1404-P</c:v>
                  </c:pt>
                  <c:pt idx="27">
                    <c:v>WI2180LR-I</c:v>
                  </c:pt>
                  <c:pt idx="28">
                    <c:v>================</c:v>
                  </c:pt>
                  <c:pt idx="29">
                    <c:v>Open Days</c:v>
                  </c:pt>
                  <c:pt idx="30">
                    <c:v>Parents Days</c:v>
                  </c:pt>
                  <c:pt idx="31">
                    <c:v>Outreach</c:v>
                  </c:pt>
                  <c:pt idx="32">
                    <c:v>Matching Day</c:v>
                  </c:pt>
                </c:lvl>
              </c:multiLvlStrCache>
            </c:multiLvlStrRef>
          </c:cat>
          <c:val>
            <c:numRef>
              <c:f>'Stats (courses)'!$D$17:$AJ$17</c:f>
              <c:numCache>
                <c:formatCode>0</c:formatCode>
                <c:ptCount val="33"/>
                <c:pt idx="0">
                  <c:v>22</c:v>
                </c:pt>
                <c:pt idx="1">
                  <c:v>38</c:v>
                </c:pt>
                <c:pt idx="2">
                  <c:v>20</c:v>
                </c:pt>
                <c:pt idx="3">
                  <c:v>0</c:v>
                </c:pt>
                <c:pt idx="4">
                  <c:v>0</c:v>
                </c:pt>
                <c:pt idx="5">
                  <c:v>13</c:v>
                </c:pt>
                <c:pt idx="6">
                  <c:v>1</c:v>
                </c:pt>
                <c:pt idx="7">
                  <c:v>6</c:v>
                </c:pt>
                <c:pt idx="8">
                  <c:v>5</c:v>
                </c:pt>
                <c:pt idx="9">
                  <c:v>13</c:v>
                </c:pt>
                <c:pt idx="10">
                  <c:v>0</c:v>
                </c:pt>
                <c:pt idx="11">
                  <c:v>0</c:v>
                </c:pt>
                <c:pt idx="12">
                  <c:v>0</c:v>
                </c:pt>
                <c:pt idx="13">
                  <c:v>8</c:v>
                </c:pt>
                <c:pt idx="14">
                  <c:v>5</c:v>
                </c:pt>
                <c:pt idx="15">
                  <c:v>0</c:v>
                </c:pt>
                <c:pt idx="16">
                  <c:v>6</c:v>
                </c:pt>
                <c:pt idx="17">
                  <c:v>0</c:v>
                </c:pt>
                <c:pt idx="18">
                  <c:v>0</c:v>
                </c:pt>
                <c:pt idx="19">
                  <c:v>0</c:v>
                </c:pt>
                <c:pt idx="20">
                  <c:v>0</c:v>
                </c:pt>
                <c:pt idx="21">
                  <c:v>1</c:v>
                </c:pt>
                <c:pt idx="22">
                  <c:v>0</c:v>
                </c:pt>
                <c:pt idx="23">
                  <c:v>0</c:v>
                </c:pt>
                <c:pt idx="24">
                  <c:v>1</c:v>
                </c:pt>
                <c:pt idx="25">
                  <c:v>2</c:v>
                </c:pt>
                <c:pt idx="26">
                  <c:v>4</c:v>
                </c:pt>
                <c:pt idx="27">
                  <c:v>1</c:v>
                </c:pt>
                <c:pt idx="28">
                  <c:v>0</c:v>
                </c:pt>
                <c:pt idx="29">
                  <c:v>4</c:v>
                </c:pt>
                <c:pt idx="30">
                  <c:v>1</c:v>
                </c:pt>
                <c:pt idx="31">
                  <c:v>5</c:v>
                </c:pt>
                <c:pt idx="32">
                  <c:v>0</c:v>
                </c:pt>
              </c:numCache>
            </c:numRef>
          </c:val>
          <c:extLst>
            <c:ext xmlns:c16="http://schemas.microsoft.com/office/drawing/2014/chart" uri="{C3380CC4-5D6E-409C-BE32-E72D297353CC}">
              <c16:uniqueId val="{00000005-22DF-4C7D-A12A-D0845F499252}"/>
            </c:ext>
          </c:extLst>
        </c:ser>
        <c:ser>
          <c:idx val="6"/>
          <c:order val="6"/>
          <c:tx>
            <c:strRef>
              <c:f>'Stats (courses)'!$C$18</c:f>
              <c:strCache>
                <c:ptCount val="1"/>
                <c:pt idx="0">
                  <c:v>2018/19</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'Stats (courses)'!$D$5:$AJ$6</c:f>
              <c:multiLvlStrCache>
                <c:ptCount val="33"/>
                <c:lvl>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Physics 2</c:v>
                  </c:pt>
                  <c:pt idx="11">
                    <c:v>Electromagnetism</c:v>
                  </c:pt>
                  <c:pt idx="12">
                    <c:v>Electricity and Magnetism</c:v>
                  </c:pt>
                  <c:pt idx="13">
                    <c:v>Optics</c:v>
                  </c:pt>
                  <c:pt idx="14">
                    <c:v>Modern Physics</c:v>
                  </c:pt>
                  <c:pt idx="15">
                    <c:v>Physics of Everyday Life</c:v>
                  </c:pt>
                  <c:pt idx="16">
                    <c:v>Physical Transport Phenomena</c:v>
                  </c:pt>
                  <c:pt idx="17">
                    <c:v>Physical Transport Phenomena</c:v>
                  </c:pt>
                  <c:pt idx="18">
                    <c:v>Classical and Quantum Mechanics</c:v>
                  </c:pt>
                  <c:pt idx="19">
                    <c:v>Electromagnetism</c:v>
                  </c:pt>
                  <c:pt idx="20">
                    <c:v>Physics 1A</c:v>
                  </c:pt>
                  <c:pt idx="21">
                    <c:v>Student Experiment</c:v>
                  </c:pt>
                  <c:pt idx="22">
                    <c:v>Statistical Mechanics and Thermodynamics</c:v>
                  </c:pt>
                  <c:pt idx="23">
                    <c:v>Analysis</c:v>
                  </c:pt>
                  <c:pt idx="24">
                    <c:v>Propulsion and Power</c:v>
                  </c:pt>
                  <c:pt idx="25">
                    <c:v>Optics and Microscopy</c:v>
                  </c:pt>
                  <c:pt idx="26">
                    <c:v>Natuurkundig Practicum</c:v>
                  </c:pt>
                  <c:pt idx="27">
                    <c:v>Differential Equations</c:v>
                  </c:pt>
                  <c:pt idx="28">
                    <c:v>0</c:v>
                  </c:pt>
                  <c:pt idx="29">
                    <c:v>Open Days</c:v>
                  </c:pt>
                  <c:pt idx="30">
                    <c:v>Parents Days</c:v>
                  </c:pt>
                  <c:pt idx="31">
                    <c:v>Outreach</c:v>
                  </c:pt>
                  <c:pt idx="32">
                    <c:v>Matching Day</c:v>
                  </c:pt>
                </c:lvl>
                <c:lvl>
                  <c:pt idx="0">
                    <c:v>EE1200</c:v>
                  </c:pt>
                  <c:pt idx="1">
                    <c:v>TN1612TU</c:v>
                  </c:pt>
                  <c:pt idx="2">
                    <c:v>TN1531TW</c:v>
                  </c:pt>
                  <c:pt idx="3">
                    <c:v>TN4110TA</c:v>
                  </c:pt>
                  <c:pt idx="4">
                    <c:v>AESB1320TN</c:v>
                  </c:pt>
                  <c:pt idx="5">
                    <c:v>TN1301</c:v>
                  </c:pt>
                  <c:pt idx="6">
                    <c:v>TN2321</c:v>
                  </c:pt>
                  <c:pt idx="7">
                    <c:v>TN2345</c:v>
                  </c:pt>
                  <c:pt idx="8">
                    <c:v>TN1201</c:v>
                  </c:pt>
                  <c:pt idx="9">
                    <c:v>TN1321</c:v>
                  </c:pt>
                  <c:pt idx="10">
                    <c:v>TN1662</c:v>
                  </c:pt>
                  <c:pt idx="11">
                    <c:v>TN2053</c:v>
                  </c:pt>
                  <c:pt idx="12">
                    <c:v>TN4010TA</c:v>
                  </c:pt>
                  <c:pt idx="13">
                    <c:v>TN2421</c:v>
                  </c:pt>
                  <c:pt idx="14">
                    <c:v>TN1311</c:v>
                  </c:pt>
                  <c:pt idx="15">
                    <c:v>TN1622</c:v>
                  </c:pt>
                  <c:pt idx="16">
                    <c:v>TN2785</c:v>
                  </c:pt>
                  <c:pt idx="17">
                    <c:v>4052FYSTRY</c:v>
                  </c:pt>
                  <c:pt idx="18">
                    <c:v>EE1P11</c:v>
                  </c:pt>
                  <c:pt idx="19">
                    <c:v>TN2054</c:v>
                  </c:pt>
                  <c:pt idx="20">
                    <c:v>NB1142</c:v>
                  </c:pt>
                  <c:pt idx="21">
                    <c:v>StudExp</c:v>
                  </c:pt>
                  <c:pt idx="22">
                    <c:v>StatMechThermo</c:v>
                  </c:pt>
                  <c:pt idx="23">
                    <c:v>WI1423NB</c:v>
                  </c:pt>
                  <c:pt idx="24">
                    <c:v>AE2230-II</c:v>
                  </c:pt>
                  <c:pt idx="25">
                    <c:v>NB2041</c:v>
                  </c:pt>
                  <c:pt idx="26">
                    <c:v>TN1404-P</c:v>
                  </c:pt>
                  <c:pt idx="27">
                    <c:v>WI2180LR-I</c:v>
                  </c:pt>
                  <c:pt idx="28">
                    <c:v>================</c:v>
                  </c:pt>
                  <c:pt idx="29">
                    <c:v>Open Days</c:v>
                  </c:pt>
                  <c:pt idx="30">
                    <c:v>Parents Days</c:v>
                  </c:pt>
                  <c:pt idx="31">
                    <c:v>Outreach</c:v>
                  </c:pt>
                  <c:pt idx="32">
                    <c:v>Matching Day</c:v>
                  </c:pt>
                </c:lvl>
              </c:multiLvlStrCache>
            </c:multiLvlStrRef>
          </c:cat>
          <c:val>
            <c:numRef>
              <c:f>'Stats (courses)'!$D$18:$AJ$18</c:f>
              <c:numCache>
                <c:formatCode>0</c:formatCode>
                <c:ptCount val="33"/>
                <c:pt idx="0">
                  <c:v>21</c:v>
                </c:pt>
                <c:pt idx="1">
                  <c:v>38</c:v>
                </c:pt>
                <c:pt idx="2">
                  <c:v>20</c:v>
                </c:pt>
                <c:pt idx="3">
                  <c:v>0</c:v>
                </c:pt>
                <c:pt idx="4">
                  <c:v>0</c:v>
                </c:pt>
                <c:pt idx="5">
                  <c:v>15</c:v>
                </c:pt>
                <c:pt idx="6">
                  <c:v>1</c:v>
                </c:pt>
                <c:pt idx="7">
                  <c:v>11</c:v>
                </c:pt>
                <c:pt idx="8">
                  <c:v>4</c:v>
                </c:pt>
                <c:pt idx="9">
                  <c:v>13</c:v>
                </c:pt>
                <c:pt idx="10">
                  <c:v>0</c:v>
                </c:pt>
                <c:pt idx="11">
                  <c:v>0</c:v>
                </c:pt>
                <c:pt idx="12">
                  <c:v>0</c:v>
                </c:pt>
                <c:pt idx="13">
                  <c:v>9</c:v>
                </c:pt>
                <c:pt idx="14">
                  <c:v>5</c:v>
                </c:pt>
                <c:pt idx="15">
                  <c:v>0</c:v>
                </c:pt>
                <c:pt idx="16">
                  <c:v>10</c:v>
                </c:pt>
                <c:pt idx="17">
                  <c:v>0</c:v>
                </c:pt>
                <c:pt idx="18">
                  <c:v>0</c:v>
                </c:pt>
                <c:pt idx="19">
                  <c:v>0</c:v>
                </c:pt>
                <c:pt idx="20">
                  <c:v>0</c:v>
                </c:pt>
                <c:pt idx="21">
                  <c:v>0</c:v>
                </c:pt>
                <c:pt idx="22">
                  <c:v>0</c:v>
                </c:pt>
                <c:pt idx="23">
                  <c:v>0</c:v>
                </c:pt>
                <c:pt idx="24">
                  <c:v>1</c:v>
                </c:pt>
                <c:pt idx="25">
                  <c:v>2</c:v>
                </c:pt>
                <c:pt idx="26">
                  <c:v>0</c:v>
                </c:pt>
                <c:pt idx="27">
                  <c:v>1</c:v>
                </c:pt>
                <c:pt idx="28">
                  <c:v>0</c:v>
                </c:pt>
                <c:pt idx="29">
                  <c:v>4</c:v>
                </c:pt>
                <c:pt idx="30">
                  <c:v>1</c:v>
                </c:pt>
                <c:pt idx="31">
                  <c:v>0</c:v>
                </c:pt>
                <c:pt idx="32">
                  <c:v>0</c:v>
                </c:pt>
              </c:numCache>
            </c:numRef>
          </c:val>
          <c:extLst>
            <c:ext xmlns:c16="http://schemas.microsoft.com/office/drawing/2014/chart" uri="{C3380CC4-5D6E-409C-BE32-E72D297353CC}">
              <c16:uniqueId val="{00000000-82F6-45A8-8732-61203310A7A4}"/>
            </c:ext>
          </c:extLst>
        </c:ser>
        <c:ser>
          <c:idx val="7"/>
          <c:order val="7"/>
          <c:tx>
            <c:strRef>
              <c:f>'Stats (courses)'!$C$19</c:f>
              <c:strCache>
                <c:ptCount val="1"/>
                <c:pt idx="0">
                  <c:v>2019/20</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'Stats (courses)'!$D$5:$AJ$6</c:f>
              <c:multiLvlStrCache>
                <c:ptCount val="33"/>
                <c:lvl>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Physics 2</c:v>
                  </c:pt>
                  <c:pt idx="11">
                    <c:v>Electromagnetism</c:v>
                  </c:pt>
                  <c:pt idx="12">
                    <c:v>Electricity and Magnetism</c:v>
                  </c:pt>
                  <c:pt idx="13">
                    <c:v>Optics</c:v>
                  </c:pt>
                  <c:pt idx="14">
                    <c:v>Modern Physics</c:v>
                  </c:pt>
                  <c:pt idx="15">
                    <c:v>Physics of Everyday Life</c:v>
                  </c:pt>
                  <c:pt idx="16">
                    <c:v>Physical Transport Phenomena</c:v>
                  </c:pt>
                  <c:pt idx="17">
                    <c:v>Physical Transport Phenomena</c:v>
                  </c:pt>
                  <c:pt idx="18">
                    <c:v>Classical and Quantum Mechanics</c:v>
                  </c:pt>
                  <c:pt idx="19">
                    <c:v>Electromagnetism</c:v>
                  </c:pt>
                  <c:pt idx="20">
                    <c:v>Physics 1A</c:v>
                  </c:pt>
                  <c:pt idx="21">
                    <c:v>Student Experiment</c:v>
                  </c:pt>
                  <c:pt idx="22">
                    <c:v>Statistical Mechanics and Thermodynamics</c:v>
                  </c:pt>
                  <c:pt idx="23">
                    <c:v>Analysis</c:v>
                  </c:pt>
                  <c:pt idx="24">
                    <c:v>Propulsion and Power</c:v>
                  </c:pt>
                  <c:pt idx="25">
                    <c:v>Optics and Microscopy</c:v>
                  </c:pt>
                  <c:pt idx="26">
                    <c:v>Natuurkundig Practicum</c:v>
                  </c:pt>
                  <c:pt idx="27">
                    <c:v>Differential Equations</c:v>
                  </c:pt>
                  <c:pt idx="28">
                    <c:v>0</c:v>
                  </c:pt>
                  <c:pt idx="29">
                    <c:v>Open Days</c:v>
                  </c:pt>
                  <c:pt idx="30">
                    <c:v>Parents Days</c:v>
                  </c:pt>
                  <c:pt idx="31">
                    <c:v>Outreach</c:v>
                  </c:pt>
                  <c:pt idx="32">
                    <c:v>Matching Day</c:v>
                  </c:pt>
                </c:lvl>
                <c:lvl>
                  <c:pt idx="0">
                    <c:v>EE1200</c:v>
                  </c:pt>
                  <c:pt idx="1">
                    <c:v>TN1612TU</c:v>
                  </c:pt>
                  <c:pt idx="2">
                    <c:v>TN1531TW</c:v>
                  </c:pt>
                  <c:pt idx="3">
                    <c:v>TN4110TA</c:v>
                  </c:pt>
                  <c:pt idx="4">
                    <c:v>AESB1320TN</c:v>
                  </c:pt>
                  <c:pt idx="5">
                    <c:v>TN1301</c:v>
                  </c:pt>
                  <c:pt idx="6">
                    <c:v>TN2321</c:v>
                  </c:pt>
                  <c:pt idx="7">
                    <c:v>TN2345</c:v>
                  </c:pt>
                  <c:pt idx="8">
                    <c:v>TN1201</c:v>
                  </c:pt>
                  <c:pt idx="9">
                    <c:v>TN1321</c:v>
                  </c:pt>
                  <c:pt idx="10">
                    <c:v>TN1662</c:v>
                  </c:pt>
                  <c:pt idx="11">
                    <c:v>TN2053</c:v>
                  </c:pt>
                  <c:pt idx="12">
                    <c:v>TN4010TA</c:v>
                  </c:pt>
                  <c:pt idx="13">
                    <c:v>TN2421</c:v>
                  </c:pt>
                  <c:pt idx="14">
                    <c:v>TN1311</c:v>
                  </c:pt>
                  <c:pt idx="15">
                    <c:v>TN1622</c:v>
                  </c:pt>
                  <c:pt idx="16">
                    <c:v>TN2785</c:v>
                  </c:pt>
                  <c:pt idx="17">
                    <c:v>4052FYSTRY</c:v>
                  </c:pt>
                  <c:pt idx="18">
                    <c:v>EE1P11</c:v>
                  </c:pt>
                  <c:pt idx="19">
                    <c:v>TN2054</c:v>
                  </c:pt>
                  <c:pt idx="20">
                    <c:v>NB1142</c:v>
                  </c:pt>
                  <c:pt idx="21">
                    <c:v>StudExp</c:v>
                  </c:pt>
                  <c:pt idx="22">
                    <c:v>StatMechThermo</c:v>
                  </c:pt>
                  <c:pt idx="23">
                    <c:v>WI1423NB</c:v>
                  </c:pt>
                  <c:pt idx="24">
                    <c:v>AE2230-II</c:v>
                  </c:pt>
                  <c:pt idx="25">
                    <c:v>NB2041</c:v>
                  </c:pt>
                  <c:pt idx="26">
                    <c:v>TN1404-P</c:v>
                  </c:pt>
                  <c:pt idx="27">
                    <c:v>WI2180LR-I</c:v>
                  </c:pt>
                  <c:pt idx="28">
                    <c:v>================</c:v>
                  </c:pt>
                  <c:pt idx="29">
                    <c:v>Open Days</c:v>
                  </c:pt>
                  <c:pt idx="30">
                    <c:v>Parents Days</c:v>
                  </c:pt>
                  <c:pt idx="31">
                    <c:v>Outreach</c:v>
                  </c:pt>
                  <c:pt idx="32">
                    <c:v>Matching Day</c:v>
                  </c:pt>
                </c:lvl>
              </c:multiLvlStrCache>
            </c:multiLvlStrRef>
          </c:cat>
          <c:val>
            <c:numRef>
              <c:f>'Stats (courses)'!$D$19:$AJ$19</c:f>
              <c:numCache>
                <c:formatCode>0</c:formatCode>
                <c:ptCount val="33"/>
                <c:pt idx="0">
                  <c:v>17</c:v>
                </c:pt>
                <c:pt idx="1">
                  <c:v>19</c:v>
                </c:pt>
                <c:pt idx="2">
                  <c:v>20</c:v>
                </c:pt>
                <c:pt idx="3">
                  <c:v>0</c:v>
                </c:pt>
                <c:pt idx="4">
                  <c:v>0</c:v>
                </c:pt>
                <c:pt idx="5">
                  <c:v>18</c:v>
                </c:pt>
                <c:pt idx="6">
                  <c:v>3</c:v>
                </c:pt>
                <c:pt idx="7">
                  <c:v>13</c:v>
                </c:pt>
                <c:pt idx="8">
                  <c:v>0</c:v>
                </c:pt>
                <c:pt idx="9">
                  <c:v>14</c:v>
                </c:pt>
                <c:pt idx="10">
                  <c:v>0</c:v>
                </c:pt>
                <c:pt idx="11">
                  <c:v>0</c:v>
                </c:pt>
                <c:pt idx="12">
                  <c:v>0</c:v>
                </c:pt>
                <c:pt idx="13">
                  <c:v>0</c:v>
                </c:pt>
                <c:pt idx="14">
                  <c:v>5</c:v>
                </c:pt>
                <c:pt idx="15">
                  <c:v>0</c:v>
                </c:pt>
                <c:pt idx="16">
                  <c:v>6</c:v>
                </c:pt>
                <c:pt idx="17">
                  <c:v>0</c:v>
                </c:pt>
                <c:pt idx="18">
                  <c:v>0</c:v>
                </c:pt>
                <c:pt idx="19">
                  <c:v>0</c:v>
                </c:pt>
                <c:pt idx="20">
                  <c:v>26</c:v>
                </c:pt>
                <c:pt idx="21">
                  <c:v>0</c:v>
                </c:pt>
                <c:pt idx="22">
                  <c:v>0</c:v>
                </c:pt>
                <c:pt idx="23">
                  <c:v>0</c:v>
                </c:pt>
                <c:pt idx="24">
                  <c:v>0</c:v>
                </c:pt>
                <c:pt idx="25">
                  <c:v>0</c:v>
                </c:pt>
                <c:pt idx="26">
                  <c:v>4</c:v>
                </c:pt>
                <c:pt idx="27">
                  <c:v>0</c:v>
                </c:pt>
                <c:pt idx="28">
                  <c:v>0</c:v>
                </c:pt>
                <c:pt idx="29">
                  <c:v>4</c:v>
                </c:pt>
                <c:pt idx="30">
                  <c:v>0</c:v>
                </c:pt>
                <c:pt idx="31">
                  <c:v>0</c:v>
                </c:pt>
                <c:pt idx="32">
                  <c:v>6</c:v>
                </c:pt>
              </c:numCache>
            </c:numRef>
          </c:val>
          <c:extLst>
            <c:ext xmlns:c16="http://schemas.microsoft.com/office/drawing/2014/chart" uri="{C3380CC4-5D6E-409C-BE32-E72D297353CC}">
              <c16:uniqueId val="{00000000-3439-487A-9A92-BD3816744AC3}"/>
            </c:ext>
          </c:extLst>
        </c:ser>
        <c:ser>
          <c:idx val="8"/>
          <c:order val="8"/>
          <c:tx>
            <c:strRef>
              <c:f>'Stats (courses)'!$C$20</c:f>
              <c:strCache>
                <c:ptCount val="1"/>
                <c:pt idx="0">
                  <c:v>2020/21</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'Stats (courses)'!$D$5:$AJ$6</c:f>
              <c:multiLvlStrCache>
                <c:ptCount val="33"/>
                <c:lvl>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Physics 2</c:v>
                  </c:pt>
                  <c:pt idx="11">
                    <c:v>Electromagnetism</c:v>
                  </c:pt>
                  <c:pt idx="12">
                    <c:v>Electricity and Magnetism</c:v>
                  </c:pt>
                  <c:pt idx="13">
                    <c:v>Optics</c:v>
                  </c:pt>
                  <c:pt idx="14">
                    <c:v>Modern Physics</c:v>
                  </c:pt>
                  <c:pt idx="15">
                    <c:v>Physics of Everyday Life</c:v>
                  </c:pt>
                  <c:pt idx="16">
                    <c:v>Physical Transport Phenomena</c:v>
                  </c:pt>
                  <c:pt idx="17">
                    <c:v>Physical Transport Phenomena</c:v>
                  </c:pt>
                  <c:pt idx="18">
                    <c:v>Classical and Quantum Mechanics</c:v>
                  </c:pt>
                  <c:pt idx="19">
                    <c:v>Electromagnetism</c:v>
                  </c:pt>
                  <c:pt idx="20">
                    <c:v>Physics 1A</c:v>
                  </c:pt>
                  <c:pt idx="21">
                    <c:v>Student Experiment</c:v>
                  </c:pt>
                  <c:pt idx="22">
                    <c:v>Statistical Mechanics and Thermodynamics</c:v>
                  </c:pt>
                  <c:pt idx="23">
                    <c:v>Analysis</c:v>
                  </c:pt>
                  <c:pt idx="24">
                    <c:v>Propulsion and Power</c:v>
                  </c:pt>
                  <c:pt idx="25">
                    <c:v>Optics and Microscopy</c:v>
                  </c:pt>
                  <c:pt idx="26">
                    <c:v>Natuurkundig Practicum</c:v>
                  </c:pt>
                  <c:pt idx="27">
                    <c:v>Differential Equations</c:v>
                  </c:pt>
                  <c:pt idx="28">
                    <c:v>0</c:v>
                  </c:pt>
                  <c:pt idx="29">
                    <c:v>Open Days</c:v>
                  </c:pt>
                  <c:pt idx="30">
                    <c:v>Parents Days</c:v>
                  </c:pt>
                  <c:pt idx="31">
                    <c:v>Outreach</c:v>
                  </c:pt>
                  <c:pt idx="32">
                    <c:v>Matching Day</c:v>
                  </c:pt>
                </c:lvl>
                <c:lvl>
                  <c:pt idx="0">
                    <c:v>EE1200</c:v>
                  </c:pt>
                  <c:pt idx="1">
                    <c:v>TN1612TU</c:v>
                  </c:pt>
                  <c:pt idx="2">
                    <c:v>TN1531TW</c:v>
                  </c:pt>
                  <c:pt idx="3">
                    <c:v>TN4110TA</c:v>
                  </c:pt>
                  <c:pt idx="4">
                    <c:v>AESB1320TN</c:v>
                  </c:pt>
                  <c:pt idx="5">
                    <c:v>TN1301</c:v>
                  </c:pt>
                  <c:pt idx="6">
                    <c:v>TN2321</c:v>
                  </c:pt>
                  <c:pt idx="7">
                    <c:v>TN2345</c:v>
                  </c:pt>
                  <c:pt idx="8">
                    <c:v>TN1201</c:v>
                  </c:pt>
                  <c:pt idx="9">
                    <c:v>TN1321</c:v>
                  </c:pt>
                  <c:pt idx="10">
                    <c:v>TN1662</c:v>
                  </c:pt>
                  <c:pt idx="11">
                    <c:v>TN2053</c:v>
                  </c:pt>
                  <c:pt idx="12">
                    <c:v>TN4010TA</c:v>
                  </c:pt>
                  <c:pt idx="13">
                    <c:v>TN2421</c:v>
                  </c:pt>
                  <c:pt idx="14">
                    <c:v>TN1311</c:v>
                  </c:pt>
                  <c:pt idx="15">
                    <c:v>TN1622</c:v>
                  </c:pt>
                  <c:pt idx="16">
                    <c:v>TN2785</c:v>
                  </c:pt>
                  <c:pt idx="17">
                    <c:v>4052FYSTRY</c:v>
                  </c:pt>
                  <c:pt idx="18">
                    <c:v>EE1P11</c:v>
                  </c:pt>
                  <c:pt idx="19">
                    <c:v>TN2054</c:v>
                  </c:pt>
                  <c:pt idx="20">
                    <c:v>NB1142</c:v>
                  </c:pt>
                  <c:pt idx="21">
                    <c:v>StudExp</c:v>
                  </c:pt>
                  <c:pt idx="22">
                    <c:v>StatMechThermo</c:v>
                  </c:pt>
                  <c:pt idx="23">
                    <c:v>WI1423NB</c:v>
                  </c:pt>
                  <c:pt idx="24">
                    <c:v>AE2230-II</c:v>
                  </c:pt>
                  <c:pt idx="25">
                    <c:v>NB2041</c:v>
                  </c:pt>
                  <c:pt idx="26">
                    <c:v>TN1404-P</c:v>
                  </c:pt>
                  <c:pt idx="27">
                    <c:v>WI2180LR-I</c:v>
                  </c:pt>
                  <c:pt idx="28">
                    <c:v>================</c:v>
                  </c:pt>
                  <c:pt idx="29">
                    <c:v>Open Days</c:v>
                  </c:pt>
                  <c:pt idx="30">
                    <c:v>Parents Days</c:v>
                  </c:pt>
                  <c:pt idx="31">
                    <c:v>Outreach</c:v>
                  </c:pt>
                  <c:pt idx="32">
                    <c:v>Matching Day</c:v>
                  </c:pt>
                </c:lvl>
              </c:multiLvlStrCache>
            </c:multiLvlStrRef>
          </c:cat>
          <c:val>
            <c:numRef>
              <c:f>'Stats (courses)'!$D$20:$AJ$20</c:f>
              <c:numCache>
                <c:formatCode>0</c:formatCode>
                <c:ptCount val="33"/>
                <c:pt idx="0">
                  <c:v>16</c:v>
                </c:pt>
                <c:pt idx="1">
                  <c:v>34</c:v>
                </c:pt>
                <c:pt idx="2">
                  <c:v>22</c:v>
                </c:pt>
                <c:pt idx="3">
                  <c:v>0</c:v>
                </c:pt>
                <c:pt idx="4">
                  <c:v>0</c:v>
                </c:pt>
                <c:pt idx="5">
                  <c:v>14</c:v>
                </c:pt>
                <c:pt idx="6">
                  <c:v>1</c:v>
                </c:pt>
                <c:pt idx="7">
                  <c:v>13</c:v>
                </c:pt>
                <c:pt idx="8">
                  <c:v>0</c:v>
                </c:pt>
                <c:pt idx="9">
                  <c:v>13</c:v>
                </c:pt>
                <c:pt idx="10">
                  <c:v>0</c:v>
                </c:pt>
                <c:pt idx="11">
                  <c:v>0</c:v>
                </c:pt>
                <c:pt idx="12">
                  <c:v>0</c:v>
                </c:pt>
                <c:pt idx="13">
                  <c:v>7</c:v>
                </c:pt>
                <c:pt idx="14">
                  <c:v>5</c:v>
                </c:pt>
                <c:pt idx="15">
                  <c:v>0</c:v>
                </c:pt>
                <c:pt idx="16">
                  <c:v>3</c:v>
                </c:pt>
                <c:pt idx="17">
                  <c:v>0</c:v>
                </c:pt>
                <c:pt idx="18">
                  <c:v>0</c:v>
                </c:pt>
                <c:pt idx="19">
                  <c:v>0</c:v>
                </c:pt>
                <c:pt idx="20">
                  <c:v>36</c:v>
                </c:pt>
                <c:pt idx="21">
                  <c:v>0</c:v>
                </c:pt>
                <c:pt idx="22">
                  <c:v>0</c:v>
                </c:pt>
                <c:pt idx="23">
                  <c:v>0</c:v>
                </c:pt>
                <c:pt idx="24">
                  <c:v>0</c:v>
                </c:pt>
                <c:pt idx="25">
                  <c:v>0</c:v>
                </c:pt>
                <c:pt idx="26">
                  <c:v>0</c:v>
                </c:pt>
                <c:pt idx="27">
                  <c:v>0</c:v>
                </c:pt>
                <c:pt idx="28">
                  <c:v>0</c:v>
                </c:pt>
                <c:pt idx="29">
                  <c:v>1</c:v>
                </c:pt>
                <c:pt idx="30">
                  <c:v>0</c:v>
                </c:pt>
                <c:pt idx="31">
                  <c:v>0</c:v>
                </c:pt>
                <c:pt idx="32">
                  <c:v>3</c:v>
                </c:pt>
              </c:numCache>
            </c:numRef>
          </c:val>
          <c:extLst>
            <c:ext xmlns:c16="http://schemas.microsoft.com/office/drawing/2014/chart" uri="{C3380CC4-5D6E-409C-BE32-E72D297353CC}">
              <c16:uniqueId val="{00000003-430F-4642-9DA6-4D78AA62F7C5}"/>
            </c:ext>
          </c:extLst>
        </c:ser>
        <c:ser>
          <c:idx val="9"/>
          <c:order val="9"/>
          <c:tx>
            <c:strRef>
              <c:f>'Stats (courses)'!$C$21</c:f>
              <c:strCache>
                <c:ptCount val="1"/>
                <c:pt idx="0">
                  <c:v>2021/22</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'Stats (courses)'!$D$5:$AJ$6</c:f>
              <c:multiLvlStrCache>
                <c:ptCount val="33"/>
                <c:lvl>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Physics 2</c:v>
                  </c:pt>
                  <c:pt idx="11">
                    <c:v>Electromagnetism</c:v>
                  </c:pt>
                  <c:pt idx="12">
                    <c:v>Electricity and Magnetism</c:v>
                  </c:pt>
                  <c:pt idx="13">
                    <c:v>Optics</c:v>
                  </c:pt>
                  <c:pt idx="14">
                    <c:v>Modern Physics</c:v>
                  </c:pt>
                  <c:pt idx="15">
                    <c:v>Physics of Everyday Life</c:v>
                  </c:pt>
                  <c:pt idx="16">
                    <c:v>Physical Transport Phenomena</c:v>
                  </c:pt>
                  <c:pt idx="17">
                    <c:v>Physical Transport Phenomena</c:v>
                  </c:pt>
                  <c:pt idx="18">
                    <c:v>Classical and Quantum Mechanics</c:v>
                  </c:pt>
                  <c:pt idx="19">
                    <c:v>Electromagnetism</c:v>
                  </c:pt>
                  <c:pt idx="20">
                    <c:v>Physics 1A</c:v>
                  </c:pt>
                  <c:pt idx="21">
                    <c:v>Student Experiment</c:v>
                  </c:pt>
                  <c:pt idx="22">
                    <c:v>Statistical Mechanics and Thermodynamics</c:v>
                  </c:pt>
                  <c:pt idx="23">
                    <c:v>Analysis</c:v>
                  </c:pt>
                  <c:pt idx="24">
                    <c:v>Propulsion and Power</c:v>
                  </c:pt>
                  <c:pt idx="25">
                    <c:v>Optics and Microscopy</c:v>
                  </c:pt>
                  <c:pt idx="26">
                    <c:v>Natuurkundig Practicum</c:v>
                  </c:pt>
                  <c:pt idx="27">
                    <c:v>Differential Equations</c:v>
                  </c:pt>
                  <c:pt idx="28">
                    <c:v>0</c:v>
                  </c:pt>
                  <c:pt idx="29">
                    <c:v>Open Days</c:v>
                  </c:pt>
                  <c:pt idx="30">
                    <c:v>Parents Days</c:v>
                  </c:pt>
                  <c:pt idx="31">
                    <c:v>Outreach</c:v>
                  </c:pt>
                  <c:pt idx="32">
                    <c:v>Matching Day</c:v>
                  </c:pt>
                </c:lvl>
                <c:lvl>
                  <c:pt idx="0">
                    <c:v>EE1200</c:v>
                  </c:pt>
                  <c:pt idx="1">
                    <c:v>TN1612TU</c:v>
                  </c:pt>
                  <c:pt idx="2">
                    <c:v>TN1531TW</c:v>
                  </c:pt>
                  <c:pt idx="3">
                    <c:v>TN4110TA</c:v>
                  </c:pt>
                  <c:pt idx="4">
                    <c:v>AESB1320TN</c:v>
                  </c:pt>
                  <c:pt idx="5">
                    <c:v>TN1301</c:v>
                  </c:pt>
                  <c:pt idx="6">
                    <c:v>TN2321</c:v>
                  </c:pt>
                  <c:pt idx="7">
                    <c:v>TN2345</c:v>
                  </c:pt>
                  <c:pt idx="8">
                    <c:v>TN1201</c:v>
                  </c:pt>
                  <c:pt idx="9">
                    <c:v>TN1321</c:v>
                  </c:pt>
                  <c:pt idx="10">
                    <c:v>TN1662</c:v>
                  </c:pt>
                  <c:pt idx="11">
                    <c:v>TN2053</c:v>
                  </c:pt>
                  <c:pt idx="12">
                    <c:v>TN4010TA</c:v>
                  </c:pt>
                  <c:pt idx="13">
                    <c:v>TN2421</c:v>
                  </c:pt>
                  <c:pt idx="14">
                    <c:v>TN1311</c:v>
                  </c:pt>
                  <c:pt idx="15">
                    <c:v>TN1622</c:v>
                  </c:pt>
                  <c:pt idx="16">
                    <c:v>TN2785</c:v>
                  </c:pt>
                  <c:pt idx="17">
                    <c:v>4052FYSTRY</c:v>
                  </c:pt>
                  <c:pt idx="18">
                    <c:v>EE1P11</c:v>
                  </c:pt>
                  <c:pt idx="19">
                    <c:v>TN2054</c:v>
                  </c:pt>
                  <c:pt idx="20">
                    <c:v>NB1142</c:v>
                  </c:pt>
                  <c:pt idx="21">
                    <c:v>StudExp</c:v>
                  </c:pt>
                  <c:pt idx="22">
                    <c:v>StatMechThermo</c:v>
                  </c:pt>
                  <c:pt idx="23">
                    <c:v>WI1423NB</c:v>
                  </c:pt>
                  <c:pt idx="24">
                    <c:v>AE2230-II</c:v>
                  </c:pt>
                  <c:pt idx="25">
                    <c:v>NB2041</c:v>
                  </c:pt>
                  <c:pt idx="26">
                    <c:v>TN1404-P</c:v>
                  </c:pt>
                  <c:pt idx="27">
                    <c:v>WI2180LR-I</c:v>
                  </c:pt>
                  <c:pt idx="28">
                    <c:v>================</c:v>
                  </c:pt>
                  <c:pt idx="29">
                    <c:v>Open Days</c:v>
                  </c:pt>
                  <c:pt idx="30">
                    <c:v>Parents Days</c:v>
                  </c:pt>
                  <c:pt idx="31">
                    <c:v>Outreach</c:v>
                  </c:pt>
                  <c:pt idx="32">
                    <c:v>Matching Day</c:v>
                  </c:pt>
                </c:lvl>
              </c:multiLvlStrCache>
            </c:multiLvlStrRef>
          </c:cat>
          <c:val>
            <c:numRef>
              <c:f>'Stats (courses)'!$D$21:$AJ$21</c:f>
              <c:numCache>
                <c:formatCode>0</c:formatCode>
                <c:ptCount val="33"/>
                <c:pt idx="0">
                  <c:v>17</c:v>
                </c:pt>
                <c:pt idx="1">
                  <c:v>36</c:v>
                </c:pt>
                <c:pt idx="2">
                  <c:v>4</c:v>
                </c:pt>
                <c:pt idx="3">
                  <c:v>0</c:v>
                </c:pt>
                <c:pt idx="4">
                  <c:v>0</c:v>
                </c:pt>
                <c:pt idx="5">
                  <c:v>10</c:v>
                </c:pt>
                <c:pt idx="6">
                  <c:v>1</c:v>
                </c:pt>
                <c:pt idx="7">
                  <c:v>0</c:v>
                </c:pt>
                <c:pt idx="8">
                  <c:v>4</c:v>
                </c:pt>
                <c:pt idx="9">
                  <c:v>12</c:v>
                </c:pt>
                <c:pt idx="10">
                  <c:v>0</c:v>
                </c:pt>
                <c:pt idx="11">
                  <c:v>0</c:v>
                </c:pt>
                <c:pt idx="12">
                  <c:v>0</c:v>
                </c:pt>
                <c:pt idx="13">
                  <c:v>7</c:v>
                </c:pt>
                <c:pt idx="14">
                  <c:v>5</c:v>
                </c:pt>
                <c:pt idx="15">
                  <c:v>0</c:v>
                </c:pt>
                <c:pt idx="16">
                  <c:v>7</c:v>
                </c:pt>
                <c:pt idx="17">
                  <c:v>4</c:v>
                </c:pt>
                <c:pt idx="18">
                  <c:v>0</c:v>
                </c:pt>
                <c:pt idx="19">
                  <c:v>2</c:v>
                </c:pt>
                <c:pt idx="20">
                  <c:v>0</c:v>
                </c:pt>
                <c:pt idx="21">
                  <c:v>0</c:v>
                </c:pt>
                <c:pt idx="22">
                  <c:v>0</c:v>
                </c:pt>
                <c:pt idx="23">
                  <c:v>0</c:v>
                </c:pt>
                <c:pt idx="24">
                  <c:v>0</c:v>
                </c:pt>
                <c:pt idx="25">
                  <c:v>0</c:v>
                </c:pt>
                <c:pt idx="26">
                  <c:v>0</c:v>
                </c:pt>
                <c:pt idx="27">
                  <c:v>0</c:v>
                </c:pt>
                <c:pt idx="28">
                  <c:v>0</c:v>
                </c:pt>
                <c:pt idx="29">
                  <c:v>0</c:v>
                </c:pt>
                <c:pt idx="30">
                  <c:v>0</c:v>
                </c:pt>
                <c:pt idx="31">
                  <c:v>0</c:v>
                </c:pt>
                <c:pt idx="32">
                  <c:v>3</c:v>
                </c:pt>
              </c:numCache>
            </c:numRef>
          </c:val>
          <c:extLst>
            <c:ext xmlns:c16="http://schemas.microsoft.com/office/drawing/2014/chart" uri="{C3380CC4-5D6E-409C-BE32-E72D297353CC}">
              <c16:uniqueId val="{00000000-9A02-45C7-BDDB-A47F4149C9BD}"/>
            </c:ext>
          </c:extLst>
        </c:ser>
        <c:ser>
          <c:idx val="10"/>
          <c:order val="10"/>
          <c:tx>
            <c:strRef>
              <c:f>'Stats (courses)'!$C$22</c:f>
              <c:strCache>
                <c:ptCount val="1"/>
                <c:pt idx="0">
                  <c:v>2022/23</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'Stats (courses)'!$D$5:$AJ$6</c:f>
              <c:multiLvlStrCache>
                <c:ptCount val="33"/>
                <c:lvl>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Physics 2</c:v>
                  </c:pt>
                  <c:pt idx="11">
                    <c:v>Electromagnetism</c:v>
                  </c:pt>
                  <c:pt idx="12">
                    <c:v>Electricity and Magnetism</c:v>
                  </c:pt>
                  <c:pt idx="13">
                    <c:v>Optics</c:v>
                  </c:pt>
                  <c:pt idx="14">
                    <c:v>Modern Physics</c:v>
                  </c:pt>
                  <c:pt idx="15">
                    <c:v>Physics of Everyday Life</c:v>
                  </c:pt>
                  <c:pt idx="16">
                    <c:v>Physical Transport Phenomena</c:v>
                  </c:pt>
                  <c:pt idx="17">
                    <c:v>Physical Transport Phenomena</c:v>
                  </c:pt>
                  <c:pt idx="18">
                    <c:v>Classical and Quantum Mechanics</c:v>
                  </c:pt>
                  <c:pt idx="19">
                    <c:v>Electromagnetism</c:v>
                  </c:pt>
                  <c:pt idx="20">
                    <c:v>Physics 1A</c:v>
                  </c:pt>
                  <c:pt idx="21">
                    <c:v>Student Experiment</c:v>
                  </c:pt>
                  <c:pt idx="22">
                    <c:v>Statistical Mechanics and Thermodynamics</c:v>
                  </c:pt>
                  <c:pt idx="23">
                    <c:v>Analysis</c:v>
                  </c:pt>
                  <c:pt idx="24">
                    <c:v>Propulsion and Power</c:v>
                  </c:pt>
                  <c:pt idx="25">
                    <c:v>Optics and Microscopy</c:v>
                  </c:pt>
                  <c:pt idx="26">
                    <c:v>Natuurkundig Practicum</c:v>
                  </c:pt>
                  <c:pt idx="27">
                    <c:v>Differential Equations</c:v>
                  </c:pt>
                  <c:pt idx="28">
                    <c:v>0</c:v>
                  </c:pt>
                  <c:pt idx="29">
                    <c:v>Open Days</c:v>
                  </c:pt>
                  <c:pt idx="30">
                    <c:v>Parents Days</c:v>
                  </c:pt>
                  <c:pt idx="31">
                    <c:v>Outreach</c:v>
                  </c:pt>
                  <c:pt idx="32">
                    <c:v>Matching Day</c:v>
                  </c:pt>
                </c:lvl>
                <c:lvl>
                  <c:pt idx="0">
                    <c:v>EE1200</c:v>
                  </c:pt>
                  <c:pt idx="1">
                    <c:v>TN1612TU</c:v>
                  </c:pt>
                  <c:pt idx="2">
                    <c:v>TN1531TW</c:v>
                  </c:pt>
                  <c:pt idx="3">
                    <c:v>TN4110TA</c:v>
                  </c:pt>
                  <c:pt idx="4">
                    <c:v>AESB1320TN</c:v>
                  </c:pt>
                  <c:pt idx="5">
                    <c:v>TN1301</c:v>
                  </c:pt>
                  <c:pt idx="6">
                    <c:v>TN2321</c:v>
                  </c:pt>
                  <c:pt idx="7">
                    <c:v>TN2345</c:v>
                  </c:pt>
                  <c:pt idx="8">
                    <c:v>TN1201</c:v>
                  </c:pt>
                  <c:pt idx="9">
                    <c:v>TN1321</c:v>
                  </c:pt>
                  <c:pt idx="10">
                    <c:v>TN1662</c:v>
                  </c:pt>
                  <c:pt idx="11">
                    <c:v>TN2053</c:v>
                  </c:pt>
                  <c:pt idx="12">
                    <c:v>TN4010TA</c:v>
                  </c:pt>
                  <c:pt idx="13">
                    <c:v>TN2421</c:v>
                  </c:pt>
                  <c:pt idx="14">
                    <c:v>TN1311</c:v>
                  </c:pt>
                  <c:pt idx="15">
                    <c:v>TN1622</c:v>
                  </c:pt>
                  <c:pt idx="16">
                    <c:v>TN2785</c:v>
                  </c:pt>
                  <c:pt idx="17">
                    <c:v>4052FYSTRY</c:v>
                  </c:pt>
                  <c:pt idx="18">
                    <c:v>EE1P11</c:v>
                  </c:pt>
                  <c:pt idx="19">
                    <c:v>TN2054</c:v>
                  </c:pt>
                  <c:pt idx="20">
                    <c:v>NB1142</c:v>
                  </c:pt>
                  <c:pt idx="21">
                    <c:v>StudExp</c:v>
                  </c:pt>
                  <c:pt idx="22">
                    <c:v>StatMechThermo</c:v>
                  </c:pt>
                  <c:pt idx="23">
                    <c:v>WI1423NB</c:v>
                  </c:pt>
                  <c:pt idx="24">
                    <c:v>AE2230-II</c:v>
                  </c:pt>
                  <c:pt idx="25">
                    <c:v>NB2041</c:v>
                  </c:pt>
                  <c:pt idx="26">
                    <c:v>TN1404-P</c:v>
                  </c:pt>
                  <c:pt idx="27">
                    <c:v>WI2180LR-I</c:v>
                  </c:pt>
                  <c:pt idx="28">
                    <c:v>================</c:v>
                  </c:pt>
                  <c:pt idx="29">
                    <c:v>Open Days</c:v>
                  </c:pt>
                  <c:pt idx="30">
                    <c:v>Parents Days</c:v>
                  </c:pt>
                  <c:pt idx="31">
                    <c:v>Outreach</c:v>
                  </c:pt>
                  <c:pt idx="32">
                    <c:v>Matching Day</c:v>
                  </c:pt>
                </c:lvl>
              </c:multiLvlStrCache>
            </c:multiLvlStrRef>
          </c:cat>
          <c:val>
            <c:numRef>
              <c:f>'Stats (courses)'!$D$22:$AJ$22</c:f>
              <c:numCache>
                <c:formatCode>0</c:formatCode>
                <c:ptCount val="33"/>
                <c:pt idx="0">
                  <c:v>1</c:v>
                </c:pt>
                <c:pt idx="1">
                  <c:v>33</c:v>
                </c:pt>
                <c:pt idx="2">
                  <c:v>6</c:v>
                </c:pt>
                <c:pt idx="3">
                  <c:v>0</c:v>
                </c:pt>
                <c:pt idx="4">
                  <c:v>0</c:v>
                </c:pt>
                <c:pt idx="5">
                  <c:v>14</c:v>
                </c:pt>
                <c:pt idx="6">
                  <c:v>5</c:v>
                </c:pt>
                <c:pt idx="7">
                  <c:v>8</c:v>
                </c:pt>
                <c:pt idx="8">
                  <c:v>3</c:v>
                </c:pt>
                <c:pt idx="9">
                  <c:v>14</c:v>
                </c:pt>
                <c:pt idx="10">
                  <c:v>0</c:v>
                </c:pt>
                <c:pt idx="11">
                  <c:v>0</c:v>
                </c:pt>
                <c:pt idx="12">
                  <c:v>0</c:v>
                </c:pt>
                <c:pt idx="13">
                  <c:v>8</c:v>
                </c:pt>
                <c:pt idx="14">
                  <c:v>5</c:v>
                </c:pt>
                <c:pt idx="15">
                  <c:v>0</c:v>
                </c:pt>
                <c:pt idx="16">
                  <c:v>6</c:v>
                </c:pt>
                <c:pt idx="17">
                  <c:v>0</c:v>
                </c:pt>
                <c:pt idx="18">
                  <c:v>0</c:v>
                </c:pt>
                <c:pt idx="19">
                  <c:v>2</c:v>
                </c:pt>
                <c:pt idx="20">
                  <c:v>0</c:v>
                </c:pt>
                <c:pt idx="21">
                  <c:v>0</c:v>
                </c:pt>
                <c:pt idx="22">
                  <c:v>0</c:v>
                </c:pt>
                <c:pt idx="23">
                  <c:v>0</c:v>
                </c:pt>
                <c:pt idx="24">
                  <c:v>0</c:v>
                </c:pt>
                <c:pt idx="25">
                  <c:v>0</c:v>
                </c:pt>
                <c:pt idx="26">
                  <c:v>0</c:v>
                </c:pt>
                <c:pt idx="27">
                  <c:v>0</c:v>
                </c:pt>
                <c:pt idx="28">
                  <c:v>0</c:v>
                </c:pt>
                <c:pt idx="29">
                  <c:v>5</c:v>
                </c:pt>
                <c:pt idx="30">
                  <c:v>0</c:v>
                </c:pt>
                <c:pt idx="31">
                  <c:v>1</c:v>
                </c:pt>
                <c:pt idx="32">
                  <c:v>4</c:v>
                </c:pt>
              </c:numCache>
            </c:numRef>
          </c:val>
          <c:extLst>
            <c:ext xmlns:c16="http://schemas.microsoft.com/office/drawing/2014/chart" uri="{C3380CC4-5D6E-409C-BE32-E72D297353CC}">
              <c16:uniqueId val="{00000000-78E4-4B16-B238-B0AFF6DFE3BD}"/>
            </c:ext>
          </c:extLst>
        </c:ser>
        <c:dLbls>
          <c:showLegendKey val="0"/>
          <c:showVal val="0"/>
          <c:showCatName val="0"/>
          <c:showSerName val="0"/>
          <c:showPercent val="0"/>
          <c:showBubbleSize val="0"/>
        </c:dLbls>
        <c:gapWidth val="150"/>
        <c:shape val="cylinder"/>
        <c:axId val="97808768"/>
        <c:axId val="97810688"/>
        <c:axId val="0"/>
      </c:bar3DChart>
      <c:catAx>
        <c:axId val="97808768"/>
        <c:scaling>
          <c:orientation val="minMax"/>
        </c:scaling>
        <c:delete val="0"/>
        <c:axPos val="l"/>
        <c:title>
          <c:tx>
            <c:strRef>
              <c:f>'Stats (courses)'!$C$6</c:f>
              <c:strCache>
                <c:ptCount val="1"/>
                <c:pt idx="0">
                  <c:v>Course</c:v>
                </c:pt>
              </c:strCache>
            </c:strRef>
          </c:tx>
          <c:overlay val="0"/>
          <c:txPr>
            <a:bodyPr rot="-5400000" vert="horz"/>
            <a:lstStyle/>
            <a:p>
              <a:pPr>
                <a:defRPr>
                  <a:noFill/>
                </a:defRPr>
              </a:pPr>
              <a:endParaRPr lang="en-US"/>
            </a:p>
          </c:txPr>
        </c:title>
        <c:numFmt formatCode="General" sourceLinked="0"/>
        <c:majorTickMark val="out"/>
        <c:minorTickMark val="none"/>
        <c:tickLblPos val="nextTo"/>
        <c:crossAx val="97810688"/>
        <c:crosses val="autoZero"/>
        <c:auto val="1"/>
        <c:lblAlgn val="ctr"/>
        <c:lblOffset val="100"/>
        <c:noMultiLvlLbl val="0"/>
      </c:catAx>
      <c:valAx>
        <c:axId val="97810688"/>
        <c:scaling>
          <c:orientation val="minMax"/>
        </c:scaling>
        <c:delete val="0"/>
        <c:axPos val="b"/>
        <c:title>
          <c:tx>
            <c:strRef>
              <c:f>'Stats (courses)'!$D$4</c:f>
              <c:strCache>
                <c:ptCount val="1"/>
                <c:pt idx="0">
                  <c:v>Total number of demonstrations per course</c:v>
                </c:pt>
              </c:strCache>
            </c:strRef>
          </c:tx>
          <c:overlay val="0"/>
        </c:title>
        <c:numFmt formatCode="0" sourceLinked="1"/>
        <c:majorTickMark val="out"/>
        <c:minorTickMark val="none"/>
        <c:tickLblPos val="nextTo"/>
        <c:crossAx val="97808768"/>
        <c:crosses val="autoZero"/>
        <c:crossBetween val="between"/>
      </c:valAx>
    </c:plotArea>
    <c:legend>
      <c:legendPos val="r"/>
      <c:overlay val="0"/>
    </c:legend>
    <c:plotVisOnly val="1"/>
    <c:dispBlanksAs val="gap"/>
    <c:showDLblsOverMax val="0"/>
  </c:chart>
  <c:printSettings>
    <c:headerFooter>
      <c:oddFooter>&amp;R&amp;D&amp;F</c:oddFooter>
    </c:headerFooter>
    <c:pageMargins b="0.74803149606299213" l="0.70866141732283472" r="0.70866141732283472" t="0.74803149606299213" header="0.31496062992125984" footer="0.31496062992125984"/>
    <c:pageSetup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title>
      <c:tx>
        <c:strRef>
          <c:f>Stats!$H$21:$I$21</c:f>
          <c:strCache>
            <c:ptCount val="2"/>
            <c:pt idx="0">
              <c:v>3.2</c:v>
            </c:pt>
            <c:pt idx="1">
              <c:v>Demos/week shown</c:v>
            </c:pt>
          </c:strCache>
        </c:strRef>
      </c:tx>
      <c:overlay val="0"/>
      <c:txPr>
        <a:bodyPr/>
        <a:lstStyle/>
        <a:p>
          <a:pPr>
            <a:defRPr sz="1400"/>
          </a:pPr>
          <a:endParaRPr lang="en-US"/>
        </a:p>
      </c:txPr>
    </c:title>
    <c:autoTitleDeleted val="0"/>
    <c:view3D>
      <c:rotX val="15"/>
      <c:rotY val="20"/>
      <c:rAngAx val="1"/>
    </c:view3D>
    <c:floor>
      <c:thickness val="0"/>
    </c:floor>
    <c:sideWall>
      <c:thickness val="0"/>
    </c:sideWall>
    <c:backWall>
      <c:thickness val="0"/>
    </c:backWall>
    <c:plotArea>
      <c:layout/>
      <c:bar3DChart>
        <c:barDir val="bar"/>
        <c:grouping val="stacked"/>
        <c:varyColors val="0"/>
        <c:ser>
          <c:idx val="0"/>
          <c:order val="0"/>
          <c:tx>
            <c:strRef>
              <c:f>'Stats (courses)'!$C$12</c:f>
              <c:strCache>
                <c:ptCount val="1"/>
                <c:pt idx="0">
                  <c:v>2012/13</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'Stats (courses)'!$D$5:$AJ$6</c15:sqref>
                  </c15:fullRef>
                </c:ext>
              </c:extLst>
              <c:f>'Stats (courses)'!$D$5:$AJ$6</c:f>
              <c:multiLvlStrCache>
                <c:ptCount val="17"/>
                <c:lvl>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Electricity and Magnetism</c:v>
                  </c:pt>
                  <c:pt idx="11">
                    <c:v>Optics</c:v>
                  </c:pt>
                  <c:pt idx="12">
                    <c:v>Modern Physics</c:v>
                  </c:pt>
                  <c:pt idx="13">
                    <c:v>Physics of Everyday Life</c:v>
                  </c:pt>
                  <c:pt idx="14">
                    <c:v>Physical Transport Phenomena</c:v>
                  </c:pt>
                  <c:pt idx="15">
                    <c:v>Electromagnetism</c:v>
                  </c:pt>
                  <c:pt idx="16">
                    <c:v>Physics 1A</c:v>
                  </c:pt>
                </c:lvl>
                <c:lvl>
                  <c:pt idx="0">
                    <c:v>EE1200</c:v>
                  </c:pt>
                  <c:pt idx="1">
                    <c:v>TN1612TU</c:v>
                  </c:pt>
                  <c:pt idx="2">
                    <c:v>TN1531TW</c:v>
                  </c:pt>
                  <c:pt idx="3">
                    <c:v>TN4110TA</c:v>
                  </c:pt>
                  <c:pt idx="4">
                    <c:v>AESB1320TN</c:v>
                  </c:pt>
                  <c:pt idx="5">
                    <c:v>TN1301</c:v>
                  </c:pt>
                  <c:pt idx="6">
                    <c:v>TN2321</c:v>
                  </c:pt>
                  <c:pt idx="7">
                    <c:v>TN2345</c:v>
                  </c:pt>
                  <c:pt idx="8">
                    <c:v>TN1201</c:v>
                  </c:pt>
                  <c:pt idx="9">
                    <c:v>TN1321</c:v>
                  </c:pt>
                  <c:pt idx="10">
                    <c:v>TN4010TA</c:v>
                  </c:pt>
                  <c:pt idx="11">
                    <c:v>TN2421</c:v>
                  </c:pt>
                  <c:pt idx="12">
                    <c:v>TN1311</c:v>
                  </c:pt>
                  <c:pt idx="13">
                    <c:v>TN1622</c:v>
                  </c:pt>
                  <c:pt idx="14">
                    <c:v>TN2785</c:v>
                  </c:pt>
                  <c:pt idx="15">
                    <c:v>TN2054</c:v>
                  </c:pt>
                  <c:pt idx="16">
                    <c:v>NB1142</c:v>
                  </c:pt>
                </c:lvl>
              </c:multiLvlStrCache>
            </c:multiLvlStrRef>
          </c:cat>
          <c:val>
            <c:numRef>
              <c:extLst>
                <c:ext xmlns:c15="http://schemas.microsoft.com/office/drawing/2012/chart" uri="{02D57815-91ED-43cb-92C2-25804820EDAC}">
                  <c15:fullRef>
                    <c15:sqref>'Stats (courses)'!$D$12:$AJ$12</c15:sqref>
                  </c15:fullRef>
                </c:ext>
              </c:extLst>
              <c:f>('Stats (courses)'!$D$12:$M$12,'Stats (courses)'!$P$12:$T$12,'Stats (courses)'!$W$12:$X$12)</c:f>
              <c:numCache>
                <c:formatCode>0</c:formatCode>
                <c:ptCount val="17"/>
                <c:pt idx="0">
                  <c:v>33</c:v>
                </c:pt>
                <c:pt idx="1">
                  <c:v>39</c:v>
                </c:pt>
                <c:pt idx="2">
                  <c:v>0</c:v>
                </c:pt>
                <c:pt idx="3">
                  <c:v>6</c:v>
                </c:pt>
                <c:pt idx="4">
                  <c:v>0</c:v>
                </c:pt>
                <c:pt idx="5">
                  <c:v>0</c:v>
                </c:pt>
                <c:pt idx="6">
                  <c:v>6</c:v>
                </c:pt>
                <c:pt idx="7">
                  <c:v>5</c:v>
                </c:pt>
                <c:pt idx="8">
                  <c:v>0</c:v>
                </c:pt>
                <c:pt idx="9">
                  <c:v>15</c:v>
                </c:pt>
                <c:pt idx="10">
                  <c:v>14</c:v>
                </c:pt>
                <c:pt idx="11">
                  <c:v>0</c:v>
                </c:pt>
                <c:pt idx="12">
                  <c:v>5</c:v>
                </c:pt>
                <c:pt idx="13">
                  <c:v>10</c:v>
                </c:pt>
                <c:pt idx="14">
                  <c:v>0</c:v>
                </c:pt>
                <c:pt idx="15">
                  <c:v>11</c:v>
                </c:pt>
                <c:pt idx="16">
                  <c:v>0</c:v>
                </c:pt>
              </c:numCache>
            </c:numRef>
          </c:val>
          <c:extLst>
            <c:ext xmlns:c16="http://schemas.microsoft.com/office/drawing/2014/chart" uri="{C3380CC4-5D6E-409C-BE32-E72D297353CC}">
              <c16:uniqueId val="{00000000-D067-4B2A-918F-A3C7632B9661}"/>
            </c:ext>
          </c:extLst>
        </c:ser>
        <c:ser>
          <c:idx val="1"/>
          <c:order val="1"/>
          <c:tx>
            <c:strRef>
              <c:f>'Stats (courses)'!$C$13</c:f>
              <c:strCache>
                <c:ptCount val="1"/>
                <c:pt idx="0">
                  <c:v>2013/14</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'Stats (courses)'!$D$5:$AJ$6</c15:sqref>
                  </c15:fullRef>
                </c:ext>
              </c:extLst>
              <c:f>'Stats (courses)'!$D$5:$AJ$6</c:f>
              <c:multiLvlStrCache>
                <c:ptCount val="17"/>
                <c:lvl>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Electricity and Magnetism</c:v>
                  </c:pt>
                  <c:pt idx="11">
                    <c:v>Optics</c:v>
                  </c:pt>
                  <c:pt idx="12">
                    <c:v>Modern Physics</c:v>
                  </c:pt>
                  <c:pt idx="13">
                    <c:v>Physics of Everyday Life</c:v>
                  </c:pt>
                  <c:pt idx="14">
                    <c:v>Physical Transport Phenomena</c:v>
                  </c:pt>
                  <c:pt idx="15">
                    <c:v>Electromagnetism</c:v>
                  </c:pt>
                  <c:pt idx="16">
                    <c:v>Physics 1A</c:v>
                  </c:pt>
                </c:lvl>
                <c:lvl>
                  <c:pt idx="0">
                    <c:v>EE1200</c:v>
                  </c:pt>
                  <c:pt idx="1">
                    <c:v>TN1612TU</c:v>
                  </c:pt>
                  <c:pt idx="2">
                    <c:v>TN1531TW</c:v>
                  </c:pt>
                  <c:pt idx="3">
                    <c:v>TN4110TA</c:v>
                  </c:pt>
                  <c:pt idx="4">
                    <c:v>AESB1320TN</c:v>
                  </c:pt>
                  <c:pt idx="5">
                    <c:v>TN1301</c:v>
                  </c:pt>
                  <c:pt idx="6">
                    <c:v>TN2321</c:v>
                  </c:pt>
                  <c:pt idx="7">
                    <c:v>TN2345</c:v>
                  </c:pt>
                  <c:pt idx="8">
                    <c:v>TN1201</c:v>
                  </c:pt>
                  <c:pt idx="9">
                    <c:v>TN1321</c:v>
                  </c:pt>
                  <c:pt idx="10">
                    <c:v>TN4010TA</c:v>
                  </c:pt>
                  <c:pt idx="11">
                    <c:v>TN2421</c:v>
                  </c:pt>
                  <c:pt idx="12">
                    <c:v>TN1311</c:v>
                  </c:pt>
                  <c:pt idx="13">
                    <c:v>TN1622</c:v>
                  </c:pt>
                  <c:pt idx="14">
                    <c:v>TN2785</c:v>
                  </c:pt>
                  <c:pt idx="15">
                    <c:v>TN2054</c:v>
                  </c:pt>
                  <c:pt idx="16">
                    <c:v>NB1142</c:v>
                  </c:pt>
                </c:lvl>
              </c:multiLvlStrCache>
            </c:multiLvlStrRef>
          </c:cat>
          <c:val>
            <c:numRef>
              <c:extLst>
                <c:ext xmlns:c15="http://schemas.microsoft.com/office/drawing/2012/chart" uri="{02D57815-91ED-43cb-92C2-25804820EDAC}">
                  <c15:fullRef>
                    <c15:sqref>'Stats (courses)'!$D$13:$AJ$13</c15:sqref>
                  </c15:fullRef>
                </c:ext>
              </c:extLst>
              <c:f>('Stats (courses)'!$D$13:$M$13,'Stats (courses)'!$P$13:$T$13,'Stats (courses)'!$W$13:$X$13)</c:f>
              <c:numCache>
                <c:formatCode>0</c:formatCode>
                <c:ptCount val="17"/>
                <c:pt idx="0">
                  <c:v>35</c:v>
                </c:pt>
                <c:pt idx="1">
                  <c:v>35</c:v>
                </c:pt>
                <c:pt idx="2">
                  <c:v>0</c:v>
                </c:pt>
                <c:pt idx="3">
                  <c:v>1</c:v>
                </c:pt>
                <c:pt idx="4">
                  <c:v>9</c:v>
                </c:pt>
                <c:pt idx="5">
                  <c:v>11</c:v>
                </c:pt>
                <c:pt idx="6">
                  <c:v>0</c:v>
                </c:pt>
                <c:pt idx="7">
                  <c:v>17</c:v>
                </c:pt>
                <c:pt idx="8">
                  <c:v>0</c:v>
                </c:pt>
                <c:pt idx="9">
                  <c:v>15</c:v>
                </c:pt>
                <c:pt idx="10">
                  <c:v>14</c:v>
                </c:pt>
                <c:pt idx="11">
                  <c:v>3</c:v>
                </c:pt>
                <c:pt idx="12">
                  <c:v>5</c:v>
                </c:pt>
                <c:pt idx="13">
                  <c:v>16</c:v>
                </c:pt>
                <c:pt idx="14">
                  <c:v>0</c:v>
                </c:pt>
                <c:pt idx="15">
                  <c:v>16</c:v>
                </c:pt>
                <c:pt idx="16">
                  <c:v>0</c:v>
                </c:pt>
              </c:numCache>
            </c:numRef>
          </c:val>
          <c:extLst>
            <c:ext xmlns:c16="http://schemas.microsoft.com/office/drawing/2014/chart" uri="{C3380CC4-5D6E-409C-BE32-E72D297353CC}">
              <c16:uniqueId val="{00000001-D067-4B2A-918F-A3C7632B9661}"/>
            </c:ext>
          </c:extLst>
        </c:ser>
        <c:ser>
          <c:idx val="2"/>
          <c:order val="2"/>
          <c:tx>
            <c:strRef>
              <c:f>'Stats (courses)'!$C$14</c:f>
              <c:strCache>
                <c:ptCount val="1"/>
                <c:pt idx="0">
                  <c:v>2014/15</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'Stats (courses)'!$D$5:$AJ$6</c15:sqref>
                  </c15:fullRef>
                </c:ext>
              </c:extLst>
              <c:f>'Stats (courses)'!$D$5:$AJ$6</c:f>
              <c:multiLvlStrCache>
                <c:ptCount val="17"/>
                <c:lvl>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Electricity and Magnetism</c:v>
                  </c:pt>
                  <c:pt idx="11">
                    <c:v>Optics</c:v>
                  </c:pt>
                  <c:pt idx="12">
                    <c:v>Modern Physics</c:v>
                  </c:pt>
                  <c:pt idx="13">
                    <c:v>Physics of Everyday Life</c:v>
                  </c:pt>
                  <c:pt idx="14">
                    <c:v>Physical Transport Phenomena</c:v>
                  </c:pt>
                  <c:pt idx="15">
                    <c:v>Electromagnetism</c:v>
                  </c:pt>
                  <c:pt idx="16">
                    <c:v>Physics 1A</c:v>
                  </c:pt>
                </c:lvl>
                <c:lvl>
                  <c:pt idx="0">
                    <c:v>EE1200</c:v>
                  </c:pt>
                  <c:pt idx="1">
                    <c:v>TN1612TU</c:v>
                  </c:pt>
                  <c:pt idx="2">
                    <c:v>TN1531TW</c:v>
                  </c:pt>
                  <c:pt idx="3">
                    <c:v>TN4110TA</c:v>
                  </c:pt>
                  <c:pt idx="4">
                    <c:v>AESB1320TN</c:v>
                  </c:pt>
                  <c:pt idx="5">
                    <c:v>TN1301</c:v>
                  </c:pt>
                  <c:pt idx="6">
                    <c:v>TN2321</c:v>
                  </c:pt>
                  <c:pt idx="7">
                    <c:v>TN2345</c:v>
                  </c:pt>
                  <c:pt idx="8">
                    <c:v>TN1201</c:v>
                  </c:pt>
                  <c:pt idx="9">
                    <c:v>TN1321</c:v>
                  </c:pt>
                  <c:pt idx="10">
                    <c:v>TN4010TA</c:v>
                  </c:pt>
                  <c:pt idx="11">
                    <c:v>TN2421</c:v>
                  </c:pt>
                  <c:pt idx="12">
                    <c:v>TN1311</c:v>
                  </c:pt>
                  <c:pt idx="13">
                    <c:v>TN1622</c:v>
                  </c:pt>
                  <c:pt idx="14">
                    <c:v>TN2785</c:v>
                  </c:pt>
                  <c:pt idx="15">
                    <c:v>TN2054</c:v>
                  </c:pt>
                  <c:pt idx="16">
                    <c:v>NB1142</c:v>
                  </c:pt>
                </c:lvl>
              </c:multiLvlStrCache>
            </c:multiLvlStrRef>
          </c:cat>
          <c:val>
            <c:numRef>
              <c:extLst>
                <c:ext xmlns:c15="http://schemas.microsoft.com/office/drawing/2012/chart" uri="{02D57815-91ED-43cb-92C2-25804820EDAC}">
                  <c15:fullRef>
                    <c15:sqref>'Stats (courses)'!$D$14:$AJ$14</c15:sqref>
                  </c15:fullRef>
                </c:ext>
              </c:extLst>
              <c:f>('Stats (courses)'!$D$14:$M$14,'Stats (courses)'!$P$14:$T$14,'Stats (courses)'!$W$14:$X$14)</c:f>
              <c:numCache>
                <c:formatCode>0</c:formatCode>
                <c:ptCount val="17"/>
                <c:pt idx="0">
                  <c:v>24</c:v>
                </c:pt>
                <c:pt idx="1">
                  <c:v>33</c:v>
                </c:pt>
                <c:pt idx="2">
                  <c:v>10</c:v>
                </c:pt>
                <c:pt idx="3">
                  <c:v>0</c:v>
                </c:pt>
                <c:pt idx="4">
                  <c:v>0</c:v>
                </c:pt>
                <c:pt idx="5">
                  <c:v>7</c:v>
                </c:pt>
                <c:pt idx="6">
                  <c:v>0</c:v>
                </c:pt>
                <c:pt idx="7">
                  <c:v>13</c:v>
                </c:pt>
                <c:pt idx="8">
                  <c:v>7</c:v>
                </c:pt>
                <c:pt idx="9">
                  <c:v>14</c:v>
                </c:pt>
                <c:pt idx="10">
                  <c:v>0</c:v>
                </c:pt>
                <c:pt idx="11">
                  <c:v>4</c:v>
                </c:pt>
                <c:pt idx="12">
                  <c:v>5</c:v>
                </c:pt>
                <c:pt idx="13">
                  <c:v>0</c:v>
                </c:pt>
                <c:pt idx="14">
                  <c:v>0</c:v>
                </c:pt>
                <c:pt idx="15">
                  <c:v>13</c:v>
                </c:pt>
                <c:pt idx="16">
                  <c:v>10</c:v>
                </c:pt>
              </c:numCache>
            </c:numRef>
          </c:val>
          <c:extLst>
            <c:ext xmlns:c16="http://schemas.microsoft.com/office/drawing/2014/chart" uri="{C3380CC4-5D6E-409C-BE32-E72D297353CC}">
              <c16:uniqueId val="{00000002-D067-4B2A-918F-A3C7632B9661}"/>
            </c:ext>
          </c:extLst>
        </c:ser>
        <c:ser>
          <c:idx val="3"/>
          <c:order val="3"/>
          <c:tx>
            <c:strRef>
              <c:f>'Stats (courses)'!$C$15</c:f>
              <c:strCache>
                <c:ptCount val="1"/>
                <c:pt idx="0">
                  <c:v>2015/16</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'Stats (courses)'!$D$5:$AJ$6</c15:sqref>
                  </c15:fullRef>
                </c:ext>
              </c:extLst>
              <c:f>'Stats (courses)'!$D$5:$AJ$6</c:f>
              <c:multiLvlStrCache>
                <c:ptCount val="17"/>
                <c:lvl>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Electricity and Magnetism</c:v>
                  </c:pt>
                  <c:pt idx="11">
                    <c:v>Optics</c:v>
                  </c:pt>
                  <c:pt idx="12">
                    <c:v>Modern Physics</c:v>
                  </c:pt>
                  <c:pt idx="13">
                    <c:v>Physics of Everyday Life</c:v>
                  </c:pt>
                  <c:pt idx="14">
                    <c:v>Physical Transport Phenomena</c:v>
                  </c:pt>
                  <c:pt idx="15">
                    <c:v>Electromagnetism</c:v>
                  </c:pt>
                  <c:pt idx="16">
                    <c:v>Physics 1A</c:v>
                  </c:pt>
                </c:lvl>
                <c:lvl>
                  <c:pt idx="0">
                    <c:v>EE1200</c:v>
                  </c:pt>
                  <c:pt idx="1">
                    <c:v>TN1612TU</c:v>
                  </c:pt>
                  <c:pt idx="2">
                    <c:v>TN1531TW</c:v>
                  </c:pt>
                  <c:pt idx="3">
                    <c:v>TN4110TA</c:v>
                  </c:pt>
                  <c:pt idx="4">
                    <c:v>AESB1320TN</c:v>
                  </c:pt>
                  <c:pt idx="5">
                    <c:v>TN1301</c:v>
                  </c:pt>
                  <c:pt idx="6">
                    <c:v>TN2321</c:v>
                  </c:pt>
                  <c:pt idx="7">
                    <c:v>TN2345</c:v>
                  </c:pt>
                  <c:pt idx="8">
                    <c:v>TN1201</c:v>
                  </c:pt>
                  <c:pt idx="9">
                    <c:v>TN1321</c:v>
                  </c:pt>
                  <c:pt idx="10">
                    <c:v>TN4010TA</c:v>
                  </c:pt>
                  <c:pt idx="11">
                    <c:v>TN2421</c:v>
                  </c:pt>
                  <c:pt idx="12">
                    <c:v>TN1311</c:v>
                  </c:pt>
                  <c:pt idx="13">
                    <c:v>TN1622</c:v>
                  </c:pt>
                  <c:pt idx="14">
                    <c:v>TN2785</c:v>
                  </c:pt>
                  <c:pt idx="15">
                    <c:v>TN2054</c:v>
                  </c:pt>
                  <c:pt idx="16">
                    <c:v>NB1142</c:v>
                  </c:pt>
                </c:lvl>
              </c:multiLvlStrCache>
            </c:multiLvlStrRef>
          </c:cat>
          <c:val>
            <c:numRef>
              <c:extLst>
                <c:ext xmlns:c15="http://schemas.microsoft.com/office/drawing/2012/chart" uri="{02D57815-91ED-43cb-92C2-25804820EDAC}">
                  <c15:fullRef>
                    <c15:sqref>'Stats (courses)'!$D$15:$AJ$15</c15:sqref>
                  </c15:fullRef>
                </c:ext>
              </c:extLst>
              <c:f>('Stats (courses)'!$D$15:$M$15,'Stats (courses)'!$P$15:$T$15,'Stats (courses)'!$W$15:$X$15)</c:f>
              <c:numCache>
                <c:formatCode>0</c:formatCode>
                <c:ptCount val="17"/>
                <c:pt idx="0">
                  <c:v>29</c:v>
                </c:pt>
                <c:pt idx="1">
                  <c:v>39</c:v>
                </c:pt>
                <c:pt idx="2">
                  <c:v>15</c:v>
                </c:pt>
                <c:pt idx="3">
                  <c:v>0</c:v>
                </c:pt>
                <c:pt idx="4">
                  <c:v>0</c:v>
                </c:pt>
                <c:pt idx="5">
                  <c:v>6</c:v>
                </c:pt>
                <c:pt idx="6">
                  <c:v>6</c:v>
                </c:pt>
                <c:pt idx="7">
                  <c:v>7</c:v>
                </c:pt>
                <c:pt idx="8">
                  <c:v>6</c:v>
                </c:pt>
                <c:pt idx="9">
                  <c:v>13</c:v>
                </c:pt>
                <c:pt idx="10">
                  <c:v>0</c:v>
                </c:pt>
                <c:pt idx="11">
                  <c:v>10</c:v>
                </c:pt>
                <c:pt idx="12">
                  <c:v>4</c:v>
                </c:pt>
                <c:pt idx="13">
                  <c:v>0</c:v>
                </c:pt>
                <c:pt idx="14">
                  <c:v>0</c:v>
                </c:pt>
                <c:pt idx="15">
                  <c:v>2</c:v>
                </c:pt>
                <c:pt idx="16">
                  <c:v>13</c:v>
                </c:pt>
              </c:numCache>
            </c:numRef>
          </c:val>
          <c:extLst>
            <c:ext xmlns:c16="http://schemas.microsoft.com/office/drawing/2014/chart" uri="{C3380CC4-5D6E-409C-BE32-E72D297353CC}">
              <c16:uniqueId val="{00000003-D067-4B2A-918F-A3C7632B9661}"/>
            </c:ext>
          </c:extLst>
        </c:ser>
        <c:ser>
          <c:idx val="4"/>
          <c:order val="4"/>
          <c:tx>
            <c:strRef>
              <c:f>'Stats (courses)'!$C$16</c:f>
              <c:strCache>
                <c:ptCount val="1"/>
                <c:pt idx="0">
                  <c:v>2016/17</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'Stats (courses)'!$D$5:$AJ$6</c15:sqref>
                  </c15:fullRef>
                </c:ext>
              </c:extLst>
              <c:f>'Stats (courses)'!$D$5:$AJ$6</c:f>
              <c:multiLvlStrCache>
                <c:ptCount val="17"/>
                <c:lvl>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Electricity and Magnetism</c:v>
                  </c:pt>
                  <c:pt idx="11">
                    <c:v>Optics</c:v>
                  </c:pt>
                  <c:pt idx="12">
                    <c:v>Modern Physics</c:v>
                  </c:pt>
                  <c:pt idx="13">
                    <c:v>Physics of Everyday Life</c:v>
                  </c:pt>
                  <c:pt idx="14">
                    <c:v>Physical Transport Phenomena</c:v>
                  </c:pt>
                  <c:pt idx="15">
                    <c:v>Electromagnetism</c:v>
                  </c:pt>
                  <c:pt idx="16">
                    <c:v>Physics 1A</c:v>
                  </c:pt>
                </c:lvl>
                <c:lvl>
                  <c:pt idx="0">
                    <c:v>EE1200</c:v>
                  </c:pt>
                  <c:pt idx="1">
                    <c:v>TN1612TU</c:v>
                  </c:pt>
                  <c:pt idx="2">
                    <c:v>TN1531TW</c:v>
                  </c:pt>
                  <c:pt idx="3">
                    <c:v>TN4110TA</c:v>
                  </c:pt>
                  <c:pt idx="4">
                    <c:v>AESB1320TN</c:v>
                  </c:pt>
                  <c:pt idx="5">
                    <c:v>TN1301</c:v>
                  </c:pt>
                  <c:pt idx="6">
                    <c:v>TN2321</c:v>
                  </c:pt>
                  <c:pt idx="7">
                    <c:v>TN2345</c:v>
                  </c:pt>
                  <c:pt idx="8">
                    <c:v>TN1201</c:v>
                  </c:pt>
                  <c:pt idx="9">
                    <c:v>TN1321</c:v>
                  </c:pt>
                  <c:pt idx="10">
                    <c:v>TN4010TA</c:v>
                  </c:pt>
                  <c:pt idx="11">
                    <c:v>TN2421</c:v>
                  </c:pt>
                  <c:pt idx="12">
                    <c:v>TN1311</c:v>
                  </c:pt>
                  <c:pt idx="13">
                    <c:v>TN1622</c:v>
                  </c:pt>
                  <c:pt idx="14">
                    <c:v>TN2785</c:v>
                  </c:pt>
                  <c:pt idx="15">
                    <c:v>TN2054</c:v>
                  </c:pt>
                  <c:pt idx="16">
                    <c:v>NB1142</c:v>
                  </c:pt>
                </c:lvl>
              </c:multiLvlStrCache>
            </c:multiLvlStrRef>
          </c:cat>
          <c:val>
            <c:numRef>
              <c:extLst>
                <c:ext xmlns:c15="http://schemas.microsoft.com/office/drawing/2012/chart" uri="{02D57815-91ED-43cb-92C2-25804820EDAC}">
                  <c15:fullRef>
                    <c15:sqref>'Stats (courses)'!$D$16:$AJ$16</c15:sqref>
                  </c15:fullRef>
                </c:ext>
              </c:extLst>
              <c:f>('Stats (courses)'!$D$16:$M$16,'Stats (courses)'!$P$16:$T$16,'Stats (courses)'!$W$16:$X$16)</c:f>
              <c:numCache>
                <c:formatCode>0</c:formatCode>
                <c:ptCount val="17"/>
                <c:pt idx="0">
                  <c:v>20</c:v>
                </c:pt>
                <c:pt idx="1">
                  <c:v>41</c:v>
                </c:pt>
                <c:pt idx="2">
                  <c:v>18</c:v>
                </c:pt>
                <c:pt idx="3">
                  <c:v>0</c:v>
                </c:pt>
                <c:pt idx="4">
                  <c:v>0</c:v>
                </c:pt>
                <c:pt idx="5">
                  <c:v>10</c:v>
                </c:pt>
                <c:pt idx="6">
                  <c:v>1</c:v>
                </c:pt>
                <c:pt idx="7">
                  <c:v>11</c:v>
                </c:pt>
                <c:pt idx="8">
                  <c:v>5</c:v>
                </c:pt>
                <c:pt idx="9">
                  <c:v>13</c:v>
                </c:pt>
                <c:pt idx="10">
                  <c:v>0</c:v>
                </c:pt>
                <c:pt idx="11">
                  <c:v>8</c:v>
                </c:pt>
                <c:pt idx="12">
                  <c:v>5</c:v>
                </c:pt>
                <c:pt idx="13">
                  <c:v>0</c:v>
                </c:pt>
                <c:pt idx="14">
                  <c:v>1</c:v>
                </c:pt>
                <c:pt idx="15">
                  <c:v>2</c:v>
                </c:pt>
                <c:pt idx="16">
                  <c:v>0</c:v>
                </c:pt>
              </c:numCache>
            </c:numRef>
          </c:val>
          <c:extLst>
            <c:ext xmlns:c16="http://schemas.microsoft.com/office/drawing/2014/chart" uri="{C3380CC4-5D6E-409C-BE32-E72D297353CC}">
              <c16:uniqueId val="{00000004-D067-4B2A-918F-A3C7632B9661}"/>
            </c:ext>
          </c:extLst>
        </c:ser>
        <c:ser>
          <c:idx val="5"/>
          <c:order val="5"/>
          <c:tx>
            <c:strRef>
              <c:f>'Stats (courses)'!$C$17</c:f>
              <c:strCache>
                <c:ptCount val="1"/>
                <c:pt idx="0">
                  <c:v>2017/18</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'Stats (courses)'!$D$5:$AJ$6</c15:sqref>
                  </c15:fullRef>
                </c:ext>
              </c:extLst>
              <c:f>'Stats (courses)'!$D$5:$AJ$6</c:f>
              <c:multiLvlStrCache>
                <c:ptCount val="17"/>
                <c:lvl>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Electricity and Magnetism</c:v>
                  </c:pt>
                  <c:pt idx="11">
                    <c:v>Optics</c:v>
                  </c:pt>
                  <c:pt idx="12">
                    <c:v>Modern Physics</c:v>
                  </c:pt>
                  <c:pt idx="13">
                    <c:v>Physics of Everyday Life</c:v>
                  </c:pt>
                  <c:pt idx="14">
                    <c:v>Physical Transport Phenomena</c:v>
                  </c:pt>
                  <c:pt idx="15">
                    <c:v>Electromagnetism</c:v>
                  </c:pt>
                  <c:pt idx="16">
                    <c:v>Physics 1A</c:v>
                  </c:pt>
                </c:lvl>
                <c:lvl>
                  <c:pt idx="0">
                    <c:v>EE1200</c:v>
                  </c:pt>
                  <c:pt idx="1">
                    <c:v>TN1612TU</c:v>
                  </c:pt>
                  <c:pt idx="2">
                    <c:v>TN1531TW</c:v>
                  </c:pt>
                  <c:pt idx="3">
                    <c:v>TN4110TA</c:v>
                  </c:pt>
                  <c:pt idx="4">
                    <c:v>AESB1320TN</c:v>
                  </c:pt>
                  <c:pt idx="5">
                    <c:v>TN1301</c:v>
                  </c:pt>
                  <c:pt idx="6">
                    <c:v>TN2321</c:v>
                  </c:pt>
                  <c:pt idx="7">
                    <c:v>TN2345</c:v>
                  </c:pt>
                  <c:pt idx="8">
                    <c:v>TN1201</c:v>
                  </c:pt>
                  <c:pt idx="9">
                    <c:v>TN1321</c:v>
                  </c:pt>
                  <c:pt idx="10">
                    <c:v>TN4010TA</c:v>
                  </c:pt>
                  <c:pt idx="11">
                    <c:v>TN2421</c:v>
                  </c:pt>
                  <c:pt idx="12">
                    <c:v>TN1311</c:v>
                  </c:pt>
                  <c:pt idx="13">
                    <c:v>TN1622</c:v>
                  </c:pt>
                  <c:pt idx="14">
                    <c:v>TN2785</c:v>
                  </c:pt>
                  <c:pt idx="15">
                    <c:v>TN2054</c:v>
                  </c:pt>
                  <c:pt idx="16">
                    <c:v>NB1142</c:v>
                  </c:pt>
                </c:lvl>
              </c:multiLvlStrCache>
            </c:multiLvlStrRef>
          </c:cat>
          <c:val>
            <c:numRef>
              <c:extLst>
                <c:ext xmlns:c15="http://schemas.microsoft.com/office/drawing/2012/chart" uri="{02D57815-91ED-43cb-92C2-25804820EDAC}">
                  <c15:fullRef>
                    <c15:sqref>'Stats (courses)'!$D$17:$AJ$17</c15:sqref>
                  </c15:fullRef>
                </c:ext>
              </c:extLst>
              <c:f>('Stats (courses)'!$D$17:$M$17,'Stats (courses)'!$P$17:$T$17,'Stats (courses)'!$W$17:$X$17)</c:f>
              <c:numCache>
                <c:formatCode>0</c:formatCode>
                <c:ptCount val="17"/>
                <c:pt idx="0">
                  <c:v>22</c:v>
                </c:pt>
                <c:pt idx="1">
                  <c:v>38</c:v>
                </c:pt>
                <c:pt idx="2">
                  <c:v>20</c:v>
                </c:pt>
                <c:pt idx="3">
                  <c:v>0</c:v>
                </c:pt>
                <c:pt idx="4">
                  <c:v>0</c:v>
                </c:pt>
                <c:pt idx="5">
                  <c:v>13</c:v>
                </c:pt>
                <c:pt idx="6">
                  <c:v>1</c:v>
                </c:pt>
                <c:pt idx="7">
                  <c:v>6</c:v>
                </c:pt>
                <c:pt idx="8">
                  <c:v>5</c:v>
                </c:pt>
                <c:pt idx="9">
                  <c:v>13</c:v>
                </c:pt>
                <c:pt idx="10">
                  <c:v>0</c:v>
                </c:pt>
                <c:pt idx="11">
                  <c:v>8</c:v>
                </c:pt>
                <c:pt idx="12">
                  <c:v>5</c:v>
                </c:pt>
                <c:pt idx="13">
                  <c:v>0</c:v>
                </c:pt>
                <c:pt idx="14">
                  <c:v>6</c:v>
                </c:pt>
                <c:pt idx="15">
                  <c:v>0</c:v>
                </c:pt>
                <c:pt idx="16">
                  <c:v>0</c:v>
                </c:pt>
              </c:numCache>
            </c:numRef>
          </c:val>
          <c:extLst>
            <c:ext xmlns:c16="http://schemas.microsoft.com/office/drawing/2014/chart" uri="{C3380CC4-5D6E-409C-BE32-E72D297353CC}">
              <c16:uniqueId val="{00000005-D067-4B2A-918F-A3C7632B9661}"/>
            </c:ext>
          </c:extLst>
        </c:ser>
        <c:ser>
          <c:idx val="6"/>
          <c:order val="6"/>
          <c:tx>
            <c:strRef>
              <c:f>'Stats (courses)'!$C$18</c:f>
              <c:strCache>
                <c:ptCount val="1"/>
                <c:pt idx="0">
                  <c:v>2018/19</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extLst>
                <c:ext xmlns:c15="http://schemas.microsoft.com/office/drawing/2012/chart" uri="{02D57815-91ED-43cb-92C2-25804820EDAC}">
                  <c15:fullRef>
                    <c15:sqref>'Stats (courses)'!$D$5:$AJ$6</c15:sqref>
                  </c15:fullRef>
                </c:ext>
              </c:extLst>
              <c:f>'Stats (courses)'!$D$5:$AJ$6</c:f>
              <c:multiLvlStrCache>
                <c:ptCount val="17"/>
                <c:lvl>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Electricity and Magnetism</c:v>
                  </c:pt>
                  <c:pt idx="11">
                    <c:v>Optics</c:v>
                  </c:pt>
                  <c:pt idx="12">
                    <c:v>Modern Physics</c:v>
                  </c:pt>
                  <c:pt idx="13">
                    <c:v>Physics of Everyday Life</c:v>
                  </c:pt>
                  <c:pt idx="14">
                    <c:v>Physical Transport Phenomena</c:v>
                  </c:pt>
                  <c:pt idx="15">
                    <c:v>Electromagnetism</c:v>
                  </c:pt>
                  <c:pt idx="16">
                    <c:v>Physics 1A</c:v>
                  </c:pt>
                </c:lvl>
                <c:lvl>
                  <c:pt idx="0">
                    <c:v>EE1200</c:v>
                  </c:pt>
                  <c:pt idx="1">
                    <c:v>TN1612TU</c:v>
                  </c:pt>
                  <c:pt idx="2">
                    <c:v>TN1531TW</c:v>
                  </c:pt>
                  <c:pt idx="3">
                    <c:v>TN4110TA</c:v>
                  </c:pt>
                  <c:pt idx="4">
                    <c:v>AESB1320TN</c:v>
                  </c:pt>
                  <c:pt idx="5">
                    <c:v>TN1301</c:v>
                  </c:pt>
                  <c:pt idx="6">
                    <c:v>TN2321</c:v>
                  </c:pt>
                  <c:pt idx="7">
                    <c:v>TN2345</c:v>
                  </c:pt>
                  <c:pt idx="8">
                    <c:v>TN1201</c:v>
                  </c:pt>
                  <c:pt idx="9">
                    <c:v>TN1321</c:v>
                  </c:pt>
                  <c:pt idx="10">
                    <c:v>TN4010TA</c:v>
                  </c:pt>
                  <c:pt idx="11">
                    <c:v>TN2421</c:v>
                  </c:pt>
                  <c:pt idx="12">
                    <c:v>TN1311</c:v>
                  </c:pt>
                  <c:pt idx="13">
                    <c:v>TN1622</c:v>
                  </c:pt>
                  <c:pt idx="14">
                    <c:v>TN2785</c:v>
                  </c:pt>
                  <c:pt idx="15">
                    <c:v>TN2054</c:v>
                  </c:pt>
                  <c:pt idx="16">
                    <c:v>NB1142</c:v>
                  </c:pt>
                </c:lvl>
              </c:multiLvlStrCache>
            </c:multiLvlStrRef>
          </c:cat>
          <c:val>
            <c:numRef>
              <c:extLst>
                <c:ext xmlns:c15="http://schemas.microsoft.com/office/drawing/2012/chart" uri="{02D57815-91ED-43cb-92C2-25804820EDAC}">
                  <c15:fullRef>
                    <c15:sqref>'Stats (courses)'!$D$18:$AJ$18</c15:sqref>
                  </c15:fullRef>
                </c:ext>
              </c:extLst>
              <c:f>('Stats (courses)'!$D$18:$M$18,'Stats (courses)'!$P$18:$T$18,'Stats (courses)'!$W$18:$X$18)</c:f>
              <c:numCache>
                <c:formatCode>0</c:formatCode>
                <c:ptCount val="17"/>
                <c:pt idx="0">
                  <c:v>21</c:v>
                </c:pt>
                <c:pt idx="1">
                  <c:v>38</c:v>
                </c:pt>
                <c:pt idx="2">
                  <c:v>20</c:v>
                </c:pt>
                <c:pt idx="3">
                  <c:v>0</c:v>
                </c:pt>
                <c:pt idx="4">
                  <c:v>0</c:v>
                </c:pt>
                <c:pt idx="5">
                  <c:v>15</c:v>
                </c:pt>
                <c:pt idx="6">
                  <c:v>1</c:v>
                </c:pt>
                <c:pt idx="7">
                  <c:v>11</c:v>
                </c:pt>
                <c:pt idx="8">
                  <c:v>4</c:v>
                </c:pt>
                <c:pt idx="9">
                  <c:v>13</c:v>
                </c:pt>
                <c:pt idx="10">
                  <c:v>0</c:v>
                </c:pt>
                <c:pt idx="11">
                  <c:v>9</c:v>
                </c:pt>
                <c:pt idx="12">
                  <c:v>5</c:v>
                </c:pt>
                <c:pt idx="13">
                  <c:v>0</c:v>
                </c:pt>
                <c:pt idx="14">
                  <c:v>10</c:v>
                </c:pt>
                <c:pt idx="15">
                  <c:v>0</c:v>
                </c:pt>
                <c:pt idx="16">
                  <c:v>0</c:v>
                </c:pt>
              </c:numCache>
            </c:numRef>
          </c:val>
          <c:extLst>
            <c:ext xmlns:c16="http://schemas.microsoft.com/office/drawing/2014/chart" uri="{C3380CC4-5D6E-409C-BE32-E72D297353CC}">
              <c16:uniqueId val="{00000006-D067-4B2A-918F-A3C7632B9661}"/>
            </c:ext>
          </c:extLst>
        </c:ser>
        <c:ser>
          <c:idx val="7"/>
          <c:order val="7"/>
          <c:tx>
            <c:strRef>
              <c:f>'Stats (courses)'!$C$19</c:f>
              <c:strCache>
                <c:ptCount val="1"/>
                <c:pt idx="0">
                  <c:v>2019/20</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extLst>
                <c:ext xmlns:c15="http://schemas.microsoft.com/office/drawing/2012/chart" uri="{02D57815-91ED-43cb-92C2-25804820EDAC}">
                  <c15:fullRef>
                    <c15:sqref>'Stats (courses)'!$D$5:$AJ$6</c15:sqref>
                  </c15:fullRef>
                </c:ext>
              </c:extLst>
              <c:f>'Stats (courses)'!$D$5:$AJ$6</c:f>
              <c:multiLvlStrCache>
                <c:ptCount val="17"/>
                <c:lvl>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Electricity and Magnetism</c:v>
                  </c:pt>
                  <c:pt idx="11">
                    <c:v>Optics</c:v>
                  </c:pt>
                  <c:pt idx="12">
                    <c:v>Modern Physics</c:v>
                  </c:pt>
                  <c:pt idx="13">
                    <c:v>Physics of Everyday Life</c:v>
                  </c:pt>
                  <c:pt idx="14">
                    <c:v>Physical Transport Phenomena</c:v>
                  </c:pt>
                  <c:pt idx="15">
                    <c:v>Electromagnetism</c:v>
                  </c:pt>
                  <c:pt idx="16">
                    <c:v>Physics 1A</c:v>
                  </c:pt>
                </c:lvl>
                <c:lvl>
                  <c:pt idx="0">
                    <c:v>EE1200</c:v>
                  </c:pt>
                  <c:pt idx="1">
                    <c:v>TN1612TU</c:v>
                  </c:pt>
                  <c:pt idx="2">
                    <c:v>TN1531TW</c:v>
                  </c:pt>
                  <c:pt idx="3">
                    <c:v>TN4110TA</c:v>
                  </c:pt>
                  <c:pt idx="4">
                    <c:v>AESB1320TN</c:v>
                  </c:pt>
                  <c:pt idx="5">
                    <c:v>TN1301</c:v>
                  </c:pt>
                  <c:pt idx="6">
                    <c:v>TN2321</c:v>
                  </c:pt>
                  <c:pt idx="7">
                    <c:v>TN2345</c:v>
                  </c:pt>
                  <c:pt idx="8">
                    <c:v>TN1201</c:v>
                  </c:pt>
                  <c:pt idx="9">
                    <c:v>TN1321</c:v>
                  </c:pt>
                  <c:pt idx="10">
                    <c:v>TN4010TA</c:v>
                  </c:pt>
                  <c:pt idx="11">
                    <c:v>TN2421</c:v>
                  </c:pt>
                  <c:pt idx="12">
                    <c:v>TN1311</c:v>
                  </c:pt>
                  <c:pt idx="13">
                    <c:v>TN1622</c:v>
                  </c:pt>
                  <c:pt idx="14">
                    <c:v>TN2785</c:v>
                  </c:pt>
                  <c:pt idx="15">
                    <c:v>TN2054</c:v>
                  </c:pt>
                  <c:pt idx="16">
                    <c:v>NB1142</c:v>
                  </c:pt>
                </c:lvl>
              </c:multiLvlStrCache>
            </c:multiLvlStrRef>
          </c:cat>
          <c:val>
            <c:numRef>
              <c:extLst>
                <c:ext xmlns:c15="http://schemas.microsoft.com/office/drawing/2012/chart" uri="{02D57815-91ED-43cb-92C2-25804820EDAC}">
                  <c15:fullRef>
                    <c15:sqref>'Stats (courses)'!$D$19:$AJ$19</c15:sqref>
                  </c15:fullRef>
                </c:ext>
              </c:extLst>
              <c:f>('Stats (courses)'!$D$19:$M$19,'Stats (courses)'!$P$19:$T$19,'Stats (courses)'!$W$19:$X$19)</c:f>
              <c:numCache>
                <c:formatCode>0</c:formatCode>
                <c:ptCount val="17"/>
                <c:pt idx="0">
                  <c:v>17</c:v>
                </c:pt>
                <c:pt idx="1">
                  <c:v>19</c:v>
                </c:pt>
                <c:pt idx="2">
                  <c:v>20</c:v>
                </c:pt>
                <c:pt idx="3">
                  <c:v>0</c:v>
                </c:pt>
                <c:pt idx="4">
                  <c:v>0</c:v>
                </c:pt>
                <c:pt idx="5">
                  <c:v>18</c:v>
                </c:pt>
                <c:pt idx="6">
                  <c:v>3</c:v>
                </c:pt>
                <c:pt idx="7">
                  <c:v>13</c:v>
                </c:pt>
                <c:pt idx="8">
                  <c:v>0</c:v>
                </c:pt>
                <c:pt idx="9">
                  <c:v>14</c:v>
                </c:pt>
                <c:pt idx="10">
                  <c:v>0</c:v>
                </c:pt>
                <c:pt idx="11">
                  <c:v>0</c:v>
                </c:pt>
                <c:pt idx="12">
                  <c:v>5</c:v>
                </c:pt>
                <c:pt idx="13">
                  <c:v>0</c:v>
                </c:pt>
                <c:pt idx="14">
                  <c:v>6</c:v>
                </c:pt>
                <c:pt idx="15">
                  <c:v>0</c:v>
                </c:pt>
                <c:pt idx="16">
                  <c:v>26</c:v>
                </c:pt>
              </c:numCache>
            </c:numRef>
          </c:val>
          <c:extLst>
            <c:ext xmlns:c16="http://schemas.microsoft.com/office/drawing/2014/chart" uri="{C3380CC4-5D6E-409C-BE32-E72D297353CC}">
              <c16:uniqueId val="{00000007-D067-4B2A-918F-A3C7632B9661}"/>
            </c:ext>
          </c:extLst>
        </c:ser>
        <c:ser>
          <c:idx val="8"/>
          <c:order val="8"/>
          <c:tx>
            <c:strRef>
              <c:f>'Stats (courses)'!$C$20</c:f>
              <c:strCache>
                <c:ptCount val="1"/>
                <c:pt idx="0">
                  <c:v>2020/21</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extLst>
                <c:ext xmlns:c15="http://schemas.microsoft.com/office/drawing/2012/chart" uri="{02D57815-91ED-43cb-92C2-25804820EDAC}">
                  <c15:fullRef>
                    <c15:sqref>'Stats (courses)'!$D$5:$AJ$6</c15:sqref>
                  </c15:fullRef>
                </c:ext>
              </c:extLst>
              <c:f>'Stats (courses)'!$D$5:$AJ$6</c:f>
              <c:multiLvlStrCache>
                <c:ptCount val="17"/>
                <c:lvl>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Electricity and Magnetism</c:v>
                  </c:pt>
                  <c:pt idx="11">
                    <c:v>Optics</c:v>
                  </c:pt>
                  <c:pt idx="12">
                    <c:v>Modern Physics</c:v>
                  </c:pt>
                  <c:pt idx="13">
                    <c:v>Physics of Everyday Life</c:v>
                  </c:pt>
                  <c:pt idx="14">
                    <c:v>Physical Transport Phenomena</c:v>
                  </c:pt>
                  <c:pt idx="15">
                    <c:v>Electromagnetism</c:v>
                  </c:pt>
                  <c:pt idx="16">
                    <c:v>Physics 1A</c:v>
                  </c:pt>
                </c:lvl>
                <c:lvl>
                  <c:pt idx="0">
                    <c:v>EE1200</c:v>
                  </c:pt>
                  <c:pt idx="1">
                    <c:v>TN1612TU</c:v>
                  </c:pt>
                  <c:pt idx="2">
                    <c:v>TN1531TW</c:v>
                  </c:pt>
                  <c:pt idx="3">
                    <c:v>TN4110TA</c:v>
                  </c:pt>
                  <c:pt idx="4">
                    <c:v>AESB1320TN</c:v>
                  </c:pt>
                  <c:pt idx="5">
                    <c:v>TN1301</c:v>
                  </c:pt>
                  <c:pt idx="6">
                    <c:v>TN2321</c:v>
                  </c:pt>
                  <c:pt idx="7">
                    <c:v>TN2345</c:v>
                  </c:pt>
                  <c:pt idx="8">
                    <c:v>TN1201</c:v>
                  </c:pt>
                  <c:pt idx="9">
                    <c:v>TN1321</c:v>
                  </c:pt>
                  <c:pt idx="10">
                    <c:v>TN4010TA</c:v>
                  </c:pt>
                  <c:pt idx="11">
                    <c:v>TN2421</c:v>
                  </c:pt>
                  <c:pt idx="12">
                    <c:v>TN1311</c:v>
                  </c:pt>
                  <c:pt idx="13">
                    <c:v>TN1622</c:v>
                  </c:pt>
                  <c:pt idx="14">
                    <c:v>TN2785</c:v>
                  </c:pt>
                  <c:pt idx="15">
                    <c:v>TN2054</c:v>
                  </c:pt>
                  <c:pt idx="16">
                    <c:v>NB1142</c:v>
                  </c:pt>
                </c:lvl>
              </c:multiLvlStrCache>
            </c:multiLvlStrRef>
          </c:cat>
          <c:val>
            <c:numRef>
              <c:extLst>
                <c:ext xmlns:c15="http://schemas.microsoft.com/office/drawing/2012/chart" uri="{02D57815-91ED-43cb-92C2-25804820EDAC}">
                  <c15:fullRef>
                    <c15:sqref>'Stats (courses)'!$D$20:$AJ$20</c15:sqref>
                  </c15:fullRef>
                </c:ext>
              </c:extLst>
              <c:f>('Stats (courses)'!$D$20:$M$20,'Stats (courses)'!$P$20:$T$20,'Stats (courses)'!$W$20:$X$20)</c:f>
              <c:numCache>
                <c:formatCode>0</c:formatCode>
                <c:ptCount val="17"/>
                <c:pt idx="0">
                  <c:v>16</c:v>
                </c:pt>
                <c:pt idx="1">
                  <c:v>34</c:v>
                </c:pt>
                <c:pt idx="2">
                  <c:v>22</c:v>
                </c:pt>
                <c:pt idx="3">
                  <c:v>0</c:v>
                </c:pt>
                <c:pt idx="4">
                  <c:v>0</c:v>
                </c:pt>
                <c:pt idx="5">
                  <c:v>14</c:v>
                </c:pt>
                <c:pt idx="6">
                  <c:v>1</c:v>
                </c:pt>
                <c:pt idx="7">
                  <c:v>13</c:v>
                </c:pt>
                <c:pt idx="8">
                  <c:v>0</c:v>
                </c:pt>
                <c:pt idx="9">
                  <c:v>13</c:v>
                </c:pt>
                <c:pt idx="10">
                  <c:v>0</c:v>
                </c:pt>
                <c:pt idx="11">
                  <c:v>7</c:v>
                </c:pt>
                <c:pt idx="12">
                  <c:v>5</c:v>
                </c:pt>
                <c:pt idx="13">
                  <c:v>0</c:v>
                </c:pt>
                <c:pt idx="14">
                  <c:v>3</c:v>
                </c:pt>
                <c:pt idx="15">
                  <c:v>0</c:v>
                </c:pt>
                <c:pt idx="16">
                  <c:v>36</c:v>
                </c:pt>
              </c:numCache>
            </c:numRef>
          </c:val>
          <c:extLst>
            <c:ext xmlns:c16="http://schemas.microsoft.com/office/drawing/2014/chart" uri="{C3380CC4-5D6E-409C-BE32-E72D297353CC}">
              <c16:uniqueId val="{00000008-D067-4B2A-918F-A3C7632B9661}"/>
            </c:ext>
          </c:extLst>
        </c:ser>
        <c:ser>
          <c:idx val="9"/>
          <c:order val="9"/>
          <c:tx>
            <c:strRef>
              <c:f>'Stats (courses)'!$C$21</c:f>
              <c:strCache>
                <c:ptCount val="1"/>
                <c:pt idx="0">
                  <c:v>2021/22</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extLst>
                <c:ext xmlns:c15="http://schemas.microsoft.com/office/drawing/2012/chart" uri="{02D57815-91ED-43cb-92C2-25804820EDAC}">
                  <c15:fullRef>
                    <c15:sqref>'Stats (courses)'!$D$5:$AJ$6</c15:sqref>
                  </c15:fullRef>
                </c:ext>
              </c:extLst>
              <c:f>'Stats (courses)'!$D$5:$AJ$6</c:f>
              <c:multiLvlStrCache>
                <c:ptCount val="17"/>
                <c:lvl>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Electricity and Magnetism</c:v>
                  </c:pt>
                  <c:pt idx="11">
                    <c:v>Optics</c:v>
                  </c:pt>
                  <c:pt idx="12">
                    <c:v>Modern Physics</c:v>
                  </c:pt>
                  <c:pt idx="13">
                    <c:v>Physics of Everyday Life</c:v>
                  </c:pt>
                  <c:pt idx="14">
                    <c:v>Physical Transport Phenomena</c:v>
                  </c:pt>
                  <c:pt idx="15">
                    <c:v>Electromagnetism</c:v>
                  </c:pt>
                  <c:pt idx="16">
                    <c:v>Physics 1A</c:v>
                  </c:pt>
                </c:lvl>
                <c:lvl>
                  <c:pt idx="0">
                    <c:v>EE1200</c:v>
                  </c:pt>
                  <c:pt idx="1">
                    <c:v>TN1612TU</c:v>
                  </c:pt>
                  <c:pt idx="2">
                    <c:v>TN1531TW</c:v>
                  </c:pt>
                  <c:pt idx="3">
                    <c:v>TN4110TA</c:v>
                  </c:pt>
                  <c:pt idx="4">
                    <c:v>AESB1320TN</c:v>
                  </c:pt>
                  <c:pt idx="5">
                    <c:v>TN1301</c:v>
                  </c:pt>
                  <c:pt idx="6">
                    <c:v>TN2321</c:v>
                  </c:pt>
                  <c:pt idx="7">
                    <c:v>TN2345</c:v>
                  </c:pt>
                  <c:pt idx="8">
                    <c:v>TN1201</c:v>
                  </c:pt>
                  <c:pt idx="9">
                    <c:v>TN1321</c:v>
                  </c:pt>
                  <c:pt idx="10">
                    <c:v>TN4010TA</c:v>
                  </c:pt>
                  <c:pt idx="11">
                    <c:v>TN2421</c:v>
                  </c:pt>
                  <c:pt idx="12">
                    <c:v>TN1311</c:v>
                  </c:pt>
                  <c:pt idx="13">
                    <c:v>TN1622</c:v>
                  </c:pt>
                  <c:pt idx="14">
                    <c:v>TN2785</c:v>
                  </c:pt>
                  <c:pt idx="15">
                    <c:v>TN2054</c:v>
                  </c:pt>
                  <c:pt idx="16">
                    <c:v>NB1142</c:v>
                  </c:pt>
                </c:lvl>
              </c:multiLvlStrCache>
            </c:multiLvlStrRef>
          </c:cat>
          <c:val>
            <c:numRef>
              <c:extLst>
                <c:ext xmlns:c15="http://schemas.microsoft.com/office/drawing/2012/chart" uri="{02D57815-91ED-43cb-92C2-25804820EDAC}">
                  <c15:fullRef>
                    <c15:sqref>'Stats (courses)'!$D$21:$AJ$21</c15:sqref>
                  </c15:fullRef>
                </c:ext>
              </c:extLst>
              <c:f>('Stats (courses)'!$D$21:$M$21,'Stats (courses)'!$P$21:$T$21,'Stats (courses)'!$W$21:$X$21)</c:f>
              <c:numCache>
                <c:formatCode>0</c:formatCode>
                <c:ptCount val="17"/>
                <c:pt idx="0">
                  <c:v>17</c:v>
                </c:pt>
                <c:pt idx="1">
                  <c:v>36</c:v>
                </c:pt>
                <c:pt idx="2">
                  <c:v>4</c:v>
                </c:pt>
                <c:pt idx="3">
                  <c:v>0</c:v>
                </c:pt>
                <c:pt idx="4">
                  <c:v>0</c:v>
                </c:pt>
                <c:pt idx="5">
                  <c:v>10</c:v>
                </c:pt>
                <c:pt idx="6">
                  <c:v>1</c:v>
                </c:pt>
                <c:pt idx="7">
                  <c:v>0</c:v>
                </c:pt>
                <c:pt idx="8">
                  <c:v>4</c:v>
                </c:pt>
                <c:pt idx="9">
                  <c:v>12</c:v>
                </c:pt>
                <c:pt idx="10">
                  <c:v>0</c:v>
                </c:pt>
                <c:pt idx="11">
                  <c:v>7</c:v>
                </c:pt>
                <c:pt idx="12">
                  <c:v>5</c:v>
                </c:pt>
                <c:pt idx="13">
                  <c:v>0</c:v>
                </c:pt>
                <c:pt idx="14">
                  <c:v>7</c:v>
                </c:pt>
                <c:pt idx="15">
                  <c:v>2</c:v>
                </c:pt>
                <c:pt idx="16">
                  <c:v>0</c:v>
                </c:pt>
              </c:numCache>
            </c:numRef>
          </c:val>
          <c:extLst>
            <c:ext xmlns:c16="http://schemas.microsoft.com/office/drawing/2014/chart" uri="{C3380CC4-5D6E-409C-BE32-E72D297353CC}">
              <c16:uniqueId val="{00000009-D067-4B2A-918F-A3C7632B9661}"/>
            </c:ext>
          </c:extLst>
        </c:ser>
        <c:ser>
          <c:idx val="10"/>
          <c:order val="10"/>
          <c:tx>
            <c:strRef>
              <c:f>'Stats (courses)'!$C$22</c:f>
              <c:strCache>
                <c:ptCount val="1"/>
                <c:pt idx="0">
                  <c:v>2022/23</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extLst>
                <c:ext xmlns:c15="http://schemas.microsoft.com/office/drawing/2012/chart" uri="{02D57815-91ED-43cb-92C2-25804820EDAC}">
                  <c15:fullRef>
                    <c15:sqref>'Stats (courses)'!$D$5:$AJ$6</c15:sqref>
                  </c15:fullRef>
                </c:ext>
              </c:extLst>
              <c:f>'Stats (courses)'!$D$5:$AJ$6</c:f>
              <c:multiLvlStrCache>
                <c:ptCount val="17"/>
                <c:lvl>
                  <c:pt idx="0">
                    <c:v>Classical and Quantum Mechanics</c:v>
                  </c:pt>
                  <c:pt idx="1">
                    <c:v>Mechanics and Theory of Relativity</c:v>
                  </c:pt>
                  <c:pt idx="2">
                    <c:v>Mechanics and Theory of Relativity</c:v>
                  </c:pt>
                  <c:pt idx="3">
                    <c:v>Mechanics I</c:v>
                  </c:pt>
                  <c:pt idx="4">
                    <c:v>Mechanics I</c:v>
                  </c:pt>
                  <c:pt idx="5">
                    <c:v>Introduction to Mechanics, Waves and Optics</c:v>
                  </c:pt>
                  <c:pt idx="6">
                    <c:v>Classical Mechanics</c:v>
                  </c:pt>
                  <c:pt idx="7">
                    <c:v>Introduction to Waves</c:v>
                  </c:pt>
                  <c:pt idx="8">
                    <c:v>Thermodynamics</c:v>
                  </c:pt>
                  <c:pt idx="9">
                    <c:v>Introduction to Electricity and Magnetism</c:v>
                  </c:pt>
                  <c:pt idx="10">
                    <c:v>Electricity and Magnetism</c:v>
                  </c:pt>
                  <c:pt idx="11">
                    <c:v>Optics</c:v>
                  </c:pt>
                  <c:pt idx="12">
                    <c:v>Modern Physics</c:v>
                  </c:pt>
                  <c:pt idx="13">
                    <c:v>Physics of Everyday Life</c:v>
                  </c:pt>
                  <c:pt idx="14">
                    <c:v>Physical Transport Phenomena</c:v>
                  </c:pt>
                  <c:pt idx="15">
                    <c:v>Electromagnetism</c:v>
                  </c:pt>
                  <c:pt idx="16">
                    <c:v>Physics 1A</c:v>
                  </c:pt>
                </c:lvl>
                <c:lvl>
                  <c:pt idx="0">
                    <c:v>EE1200</c:v>
                  </c:pt>
                  <c:pt idx="1">
                    <c:v>TN1612TU</c:v>
                  </c:pt>
                  <c:pt idx="2">
                    <c:v>TN1531TW</c:v>
                  </c:pt>
                  <c:pt idx="3">
                    <c:v>TN4110TA</c:v>
                  </c:pt>
                  <c:pt idx="4">
                    <c:v>AESB1320TN</c:v>
                  </c:pt>
                  <c:pt idx="5">
                    <c:v>TN1301</c:v>
                  </c:pt>
                  <c:pt idx="6">
                    <c:v>TN2321</c:v>
                  </c:pt>
                  <c:pt idx="7">
                    <c:v>TN2345</c:v>
                  </c:pt>
                  <c:pt idx="8">
                    <c:v>TN1201</c:v>
                  </c:pt>
                  <c:pt idx="9">
                    <c:v>TN1321</c:v>
                  </c:pt>
                  <c:pt idx="10">
                    <c:v>TN4010TA</c:v>
                  </c:pt>
                  <c:pt idx="11">
                    <c:v>TN2421</c:v>
                  </c:pt>
                  <c:pt idx="12">
                    <c:v>TN1311</c:v>
                  </c:pt>
                  <c:pt idx="13">
                    <c:v>TN1622</c:v>
                  </c:pt>
                  <c:pt idx="14">
                    <c:v>TN2785</c:v>
                  </c:pt>
                  <c:pt idx="15">
                    <c:v>TN2054</c:v>
                  </c:pt>
                  <c:pt idx="16">
                    <c:v>NB1142</c:v>
                  </c:pt>
                </c:lvl>
              </c:multiLvlStrCache>
            </c:multiLvlStrRef>
          </c:cat>
          <c:val>
            <c:numRef>
              <c:extLst>
                <c:ext xmlns:c15="http://schemas.microsoft.com/office/drawing/2012/chart" uri="{02D57815-91ED-43cb-92C2-25804820EDAC}">
                  <c15:fullRef>
                    <c15:sqref>'Stats (courses)'!$D$22:$AJ$22</c15:sqref>
                  </c15:fullRef>
                </c:ext>
              </c:extLst>
              <c:f>('Stats (courses)'!$D$22:$M$22,'Stats (courses)'!$P$22:$T$22,'Stats (courses)'!$W$22:$X$22)</c:f>
              <c:numCache>
                <c:formatCode>0</c:formatCode>
                <c:ptCount val="17"/>
                <c:pt idx="0">
                  <c:v>1</c:v>
                </c:pt>
                <c:pt idx="1">
                  <c:v>33</c:v>
                </c:pt>
                <c:pt idx="2">
                  <c:v>6</c:v>
                </c:pt>
                <c:pt idx="3">
                  <c:v>0</c:v>
                </c:pt>
                <c:pt idx="4">
                  <c:v>0</c:v>
                </c:pt>
                <c:pt idx="5">
                  <c:v>14</c:v>
                </c:pt>
                <c:pt idx="6">
                  <c:v>5</c:v>
                </c:pt>
                <c:pt idx="7">
                  <c:v>8</c:v>
                </c:pt>
                <c:pt idx="8">
                  <c:v>3</c:v>
                </c:pt>
                <c:pt idx="9">
                  <c:v>14</c:v>
                </c:pt>
                <c:pt idx="10">
                  <c:v>0</c:v>
                </c:pt>
                <c:pt idx="11">
                  <c:v>8</c:v>
                </c:pt>
                <c:pt idx="12">
                  <c:v>5</c:v>
                </c:pt>
                <c:pt idx="13">
                  <c:v>0</c:v>
                </c:pt>
                <c:pt idx="14">
                  <c:v>6</c:v>
                </c:pt>
                <c:pt idx="15">
                  <c:v>2</c:v>
                </c:pt>
                <c:pt idx="16">
                  <c:v>0</c:v>
                </c:pt>
              </c:numCache>
            </c:numRef>
          </c:val>
          <c:extLst>
            <c:ext xmlns:c16="http://schemas.microsoft.com/office/drawing/2014/chart" uri="{C3380CC4-5D6E-409C-BE32-E72D297353CC}">
              <c16:uniqueId val="{0000000A-D067-4B2A-918F-A3C7632B9661}"/>
            </c:ext>
          </c:extLst>
        </c:ser>
        <c:dLbls>
          <c:showLegendKey val="0"/>
          <c:showVal val="0"/>
          <c:showCatName val="0"/>
          <c:showSerName val="0"/>
          <c:showPercent val="0"/>
          <c:showBubbleSize val="0"/>
        </c:dLbls>
        <c:gapWidth val="150"/>
        <c:shape val="cylinder"/>
        <c:axId val="97808768"/>
        <c:axId val="97810688"/>
        <c:axId val="0"/>
      </c:bar3DChart>
      <c:catAx>
        <c:axId val="97808768"/>
        <c:scaling>
          <c:orientation val="minMax"/>
        </c:scaling>
        <c:delete val="0"/>
        <c:axPos val="l"/>
        <c:title>
          <c:tx>
            <c:strRef>
              <c:f>'Stats (courses)'!$C$6</c:f>
              <c:strCache>
                <c:ptCount val="1"/>
                <c:pt idx="0">
                  <c:v>Course</c:v>
                </c:pt>
              </c:strCache>
            </c:strRef>
          </c:tx>
          <c:overlay val="0"/>
          <c:txPr>
            <a:bodyPr rot="-5400000" vert="horz"/>
            <a:lstStyle/>
            <a:p>
              <a:pPr>
                <a:defRPr>
                  <a:noFill/>
                </a:defRPr>
              </a:pPr>
              <a:endParaRPr lang="en-US"/>
            </a:p>
          </c:txPr>
        </c:title>
        <c:numFmt formatCode="General" sourceLinked="0"/>
        <c:majorTickMark val="out"/>
        <c:minorTickMark val="none"/>
        <c:tickLblPos val="nextTo"/>
        <c:crossAx val="97810688"/>
        <c:crosses val="autoZero"/>
        <c:auto val="1"/>
        <c:lblAlgn val="ctr"/>
        <c:lblOffset val="100"/>
        <c:noMultiLvlLbl val="0"/>
      </c:catAx>
      <c:valAx>
        <c:axId val="97810688"/>
        <c:scaling>
          <c:orientation val="minMax"/>
        </c:scaling>
        <c:delete val="0"/>
        <c:axPos val="b"/>
        <c:title>
          <c:tx>
            <c:strRef>
              <c:f>'Stats (courses)'!$D$4</c:f>
              <c:strCache>
                <c:ptCount val="1"/>
                <c:pt idx="0">
                  <c:v>Total number of demonstrations per course</c:v>
                </c:pt>
              </c:strCache>
            </c:strRef>
          </c:tx>
          <c:overlay val="0"/>
        </c:title>
        <c:numFmt formatCode="0" sourceLinked="1"/>
        <c:majorTickMark val="out"/>
        <c:minorTickMark val="none"/>
        <c:tickLblPos val="nextTo"/>
        <c:crossAx val="97808768"/>
        <c:crosses val="autoZero"/>
        <c:crossBetween val="between"/>
      </c:valAx>
    </c:plotArea>
    <c:legend>
      <c:legendPos val="r"/>
      <c:overlay val="0"/>
    </c:legend>
    <c:plotVisOnly val="1"/>
    <c:dispBlanksAs val="gap"/>
    <c:showDLblsOverMax val="0"/>
  </c:chart>
  <c:printSettings>
    <c:headerFooter>
      <c:oddFooter>&amp;R&amp;D&amp;F</c:oddFooter>
    </c:headerFooter>
    <c:pageMargins b="0.74803149606299213" l="0.70866141732283472" r="0.70866141732283472" t="0.74803149606299213" header="0.31496062992125984" footer="0.31496062992125984"/>
    <c:pageSetup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title>
      <c:tx>
        <c:strRef>
          <c:f>Stats!$H$21:$I$21</c:f>
          <c:strCache>
            <c:ptCount val="2"/>
            <c:pt idx="0">
              <c:v>3.2</c:v>
            </c:pt>
            <c:pt idx="1">
              <c:v>Demos/week shown</c:v>
            </c:pt>
          </c:strCache>
        </c:strRef>
      </c:tx>
      <c:overlay val="0"/>
      <c:txPr>
        <a:bodyPr/>
        <a:lstStyle/>
        <a:p>
          <a:pPr>
            <a:defRPr sz="1400"/>
          </a:pPr>
          <a:endParaRPr lang="en-US"/>
        </a:p>
      </c:txPr>
    </c:title>
    <c:autoTitleDeleted val="0"/>
    <c:view3D>
      <c:rotX val="15"/>
      <c:rotY val="20"/>
      <c:rAngAx val="1"/>
    </c:view3D>
    <c:floor>
      <c:thickness val="0"/>
    </c:floor>
    <c:sideWall>
      <c:thickness val="0"/>
    </c:sideWall>
    <c:backWall>
      <c:thickness val="0"/>
    </c:backWall>
    <c:plotArea>
      <c:layout/>
      <c:bar3DChart>
        <c:barDir val="bar"/>
        <c:grouping val="stacked"/>
        <c:varyColors val="0"/>
        <c:ser>
          <c:idx val="0"/>
          <c:order val="0"/>
          <c:tx>
            <c:strRef>
              <c:f>'Stats (shown)'!$C$12</c:f>
              <c:strCache>
                <c:ptCount val="1"/>
                <c:pt idx="0">
                  <c:v>2012/13</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 (shown)'!$D$6:$S$6</c:f>
              <c:strCache>
                <c:ptCount val="16"/>
                <c:pt idx="0">
                  <c:v>Yes (myself)</c:v>
                </c:pt>
                <c:pt idx="1">
                  <c:v>Yes (lecturer)</c:v>
                </c:pt>
                <c:pt idx="2">
                  <c:v>Yes (me and lecturer)</c:v>
                </c:pt>
                <c:pt idx="3">
                  <c:v>No (no setup available yet)</c:v>
                </c:pt>
                <c:pt idx="4">
                  <c:v>No (setup done)</c:v>
                </c:pt>
                <c:pt idx="5">
                  <c:v>No (no setup done)</c:v>
                </c:pt>
                <c:pt idx="6">
                  <c:v>No (lack of time)</c:v>
                </c:pt>
                <c:pt idx="7">
                  <c:v>No (cancelled)</c:v>
                </c:pt>
                <c:pt idx="8">
                  <c:v>No (lecturer forgot)</c:v>
                </c:pt>
                <c:pt idx="9">
                  <c:v>No (lecturer decided not to use demo)</c:v>
                </c:pt>
                <c:pt idx="10">
                  <c:v>No (no recording available)</c:v>
                </c:pt>
                <c:pt idx="11">
                  <c:v>No (lecturer used the video recording)</c:v>
                </c:pt>
                <c:pt idx="12">
                  <c:v>No (cancelled due to COVID-19 crisis)</c:v>
                </c:pt>
                <c:pt idx="13">
                  <c:v>No (setup cannot be transported)</c:v>
                </c:pt>
                <c:pt idx="14">
                  <c:v>No (I had to demonstrate at a parallel lecture)</c:v>
                </c:pt>
                <c:pt idx="15">
                  <c:v>No indication</c:v>
                </c:pt>
              </c:strCache>
            </c:strRef>
          </c:cat>
          <c:val>
            <c:numRef>
              <c:f>'Stats (shown)'!$D$12:$S$12</c:f>
              <c:numCache>
                <c:formatCode>0</c:formatCode>
                <c:ptCount val="16"/>
                <c:pt idx="0">
                  <c:v>40</c:v>
                </c:pt>
                <c:pt idx="1">
                  <c:v>50</c:v>
                </c:pt>
                <c:pt idx="2">
                  <c:v>55</c:v>
                </c:pt>
                <c:pt idx="3">
                  <c:v>1</c:v>
                </c:pt>
                <c:pt idx="4">
                  <c:v>2</c:v>
                </c:pt>
                <c:pt idx="5">
                  <c:v>7</c:v>
                </c:pt>
                <c:pt idx="6">
                  <c:v>5</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874D-40A0-B197-CB792E3EFC1F}"/>
            </c:ext>
          </c:extLst>
        </c:ser>
        <c:ser>
          <c:idx val="1"/>
          <c:order val="1"/>
          <c:tx>
            <c:strRef>
              <c:f>'Stats (shown)'!$C$13</c:f>
              <c:strCache>
                <c:ptCount val="1"/>
                <c:pt idx="0">
                  <c:v>2013/14</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 (shown)'!$D$6:$S$6</c:f>
              <c:strCache>
                <c:ptCount val="16"/>
                <c:pt idx="0">
                  <c:v>Yes (myself)</c:v>
                </c:pt>
                <c:pt idx="1">
                  <c:v>Yes (lecturer)</c:v>
                </c:pt>
                <c:pt idx="2">
                  <c:v>Yes (me and lecturer)</c:v>
                </c:pt>
                <c:pt idx="3">
                  <c:v>No (no setup available yet)</c:v>
                </c:pt>
                <c:pt idx="4">
                  <c:v>No (setup done)</c:v>
                </c:pt>
                <c:pt idx="5">
                  <c:v>No (no setup done)</c:v>
                </c:pt>
                <c:pt idx="6">
                  <c:v>No (lack of time)</c:v>
                </c:pt>
                <c:pt idx="7">
                  <c:v>No (cancelled)</c:v>
                </c:pt>
                <c:pt idx="8">
                  <c:v>No (lecturer forgot)</c:v>
                </c:pt>
                <c:pt idx="9">
                  <c:v>No (lecturer decided not to use demo)</c:v>
                </c:pt>
                <c:pt idx="10">
                  <c:v>No (no recording available)</c:v>
                </c:pt>
                <c:pt idx="11">
                  <c:v>No (lecturer used the video recording)</c:v>
                </c:pt>
                <c:pt idx="12">
                  <c:v>No (cancelled due to COVID-19 crisis)</c:v>
                </c:pt>
                <c:pt idx="13">
                  <c:v>No (setup cannot be transported)</c:v>
                </c:pt>
                <c:pt idx="14">
                  <c:v>No (I had to demonstrate at a parallel lecture)</c:v>
                </c:pt>
                <c:pt idx="15">
                  <c:v>No indication</c:v>
                </c:pt>
              </c:strCache>
            </c:strRef>
          </c:cat>
          <c:val>
            <c:numRef>
              <c:f>'Stats (shown)'!$D$13:$S$13</c:f>
              <c:numCache>
                <c:formatCode>0</c:formatCode>
                <c:ptCount val="16"/>
                <c:pt idx="0">
                  <c:v>67</c:v>
                </c:pt>
                <c:pt idx="1">
                  <c:v>56</c:v>
                </c:pt>
                <c:pt idx="2">
                  <c:v>54</c:v>
                </c:pt>
                <c:pt idx="3">
                  <c:v>7</c:v>
                </c:pt>
                <c:pt idx="4">
                  <c:v>2</c:v>
                </c:pt>
                <c:pt idx="5">
                  <c:v>5</c:v>
                </c:pt>
                <c:pt idx="6">
                  <c:v>17</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874D-40A0-B197-CB792E3EFC1F}"/>
            </c:ext>
          </c:extLst>
        </c:ser>
        <c:ser>
          <c:idx val="2"/>
          <c:order val="2"/>
          <c:tx>
            <c:strRef>
              <c:f>'Stats (shown)'!$C$14</c:f>
              <c:strCache>
                <c:ptCount val="1"/>
                <c:pt idx="0">
                  <c:v>2014/15</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 (shown)'!$D$6:$S$6</c:f>
              <c:strCache>
                <c:ptCount val="16"/>
                <c:pt idx="0">
                  <c:v>Yes (myself)</c:v>
                </c:pt>
                <c:pt idx="1">
                  <c:v>Yes (lecturer)</c:v>
                </c:pt>
                <c:pt idx="2">
                  <c:v>Yes (me and lecturer)</c:v>
                </c:pt>
                <c:pt idx="3">
                  <c:v>No (no setup available yet)</c:v>
                </c:pt>
                <c:pt idx="4">
                  <c:v>No (setup done)</c:v>
                </c:pt>
                <c:pt idx="5">
                  <c:v>No (no setup done)</c:v>
                </c:pt>
                <c:pt idx="6">
                  <c:v>No (lack of time)</c:v>
                </c:pt>
                <c:pt idx="7">
                  <c:v>No (cancelled)</c:v>
                </c:pt>
                <c:pt idx="8">
                  <c:v>No (lecturer forgot)</c:v>
                </c:pt>
                <c:pt idx="9">
                  <c:v>No (lecturer decided not to use demo)</c:v>
                </c:pt>
                <c:pt idx="10">
                  <c:v>No (no recording available)</c:v>
                </c:pt>
                <c:pt idx="11">
                  <c:v>No (lecturer used the video recording)</c:v>
                </c:pt>
                <c:pt idx="12">
                  <c:v>No (cancelled due to COVID-19 crisis)</c:v>
                </c:pt>
                <c:pt idx="13">
                  <c:v>No (setup cannot be transported)</c:v>
                </c:pt>
                <c:pt idx="14">
                  <c:v>No (I had to demonstrate at a parallel lecture)</c:v>
                </c:pt>
                <c:pt idx="15">
                  <c:v>No indication</c:v>
                </c:pt>
              </c:strCache>
            </c:strRef>
          </c:cat>
          <c:val>
            <c:numRef>
              <c:f>'Stats (shown)'!$D$14:$S$14</c:f>
              <c:numCache>
                <c:formatCode>0</c:formatCode>
                <c:ptCount val="16"/>
                <c:pt idx="0">
                  <c:v>64</c:v>
                </c:pt>
                <c:pt idx="1">
                  <c:v>39</c:v>
                </c:pt>
                <c:pt idx="2">
                  <c:v>40</c:v>
                </c:pt>
                <c:pt idx="3">
                  <c:v>11</c:v>
                </c:pt>
                <c:pt idx="4">
                  <c:v>4</c:v>
                </c:pt>
                <c:pt idx="5">
                  <c:v>0</c:v>
                </c:pt>
                <c:pt idx="6">
                  <c:v>14</c:v>
                </c:pt>
                <c:pt idx="7">
                  <c:v>16</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874D-40A0-B197-CB792E3EFC1F}"/>
            </c:ext>
          </c:extLst>
        </c:ser>
        <c:ser>
          <c:idx val="3"/>
          <c:order val="3"/>
          <c:tx>
            <c:strRef>
              <c:f>'Stats (shown)'!$C$15</c:f>
              <c:strCache>
                <c:ptCount val="1"/>
                <c:pt idx="0">
                  <c:v>2015/16</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 (shown)'!$D$6:$S$6</c:f>
              <c:strCache>
                <c:ptCount val="16"/>
                <c:pt idx="0">
                  <c:v>Yes (myself)</c:v>
                </c:pt>
                <c:pt idx="1">
                  <c:v>Yes (lecturer)</c:v>
                </c:pt>
                <c:pt idx="2">
                  <c:v>Yes (me and lecturer)</c:v>
                </c:pt>
                <c:pt idx="3">
                  <c:v>No (no setup available yet)</c:v>
                </c:pt>
                <c:pt idx="4">
                  <c:v>No (setup done)</c:v>
                </c:pt>
                <c:pt idx="5">
                  <c:v>No (no setup done)</c:v>
                </c:pt>
                <c:pt idx="6">
                  <c:v>No (lack of time)</c:v>
                </c:pt>
                <c:pt idx="7">
                  <c:v>No (cancelled)</c:v>
                </c:pt>
                <c:pt idx="8">
                  <c:v>No (lecturer forgot)</c:v>
                </c:pt>
                <c:pt idx="9">
                  <c:v>No (lecturer decided not to use demo)</c:v>
                </c:pt>
                <c:pt idx="10">
                  <c:v>No (no recording available)</c:v>
                </c:pt>
                <c:pt idx="11">
                  <c:v>No (lecturer used the video recording)</c:v>
                </c:pt>
                <c:pt idx="12">
                  <c:v>No (cancelled due to COVID-19 crisis)</c:v>
                </c:pt>
                <c:pt idx="13">
                  <c:v>No (setup cannot be transported)</c:v>
                </c:pt>
                <c:pt idx="14">
                  <c:v>No (I had to demonstrate at a parallel lecture)</c:v>
                </c:pt>
                <c:pt idx="15">
                  <c:v>No indication</c:v>
                </c:pt>
              </c:strCache>
            </c:strRef>
          </c:cat>
          <c:val>
            <c:numRef>
              <c:f>'Stats (shown)'!$D$15:$S$15</c:f>
              <c:numCache>
                <c:formatCode>0</c:formatCode>
                <c:ptCount val="16"/>
                <c:pt idx="0">
                  <c:v>54</c:v>
                </c:pt>
                <c:pt idx="1">
                  <c:v>74</c:v>
                </c:pt>
                <c:pt idx="2">
                  <c:v>38</c:v>
                </c:pt>
                <c:pt idx="3">
                  <c:v>3</c:v>
                </c:pt>
                <c:pt idx="4">
                  <c:v>0</c:v>
                </c:pt>
                <c:pt idx="5">
                  <c:v>1</c:v>
                </c:pt>
                <c:pt idx="6">
                  <c:v>12</c:v>
                </c:pt>
                <c:pt idx="7">
                  <c:v>11</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874D-40A0-B197-CB792E3EFC1F}"/>
            </c:ext>
          </c:extLst>
        </c:ser>
        <c:ser>
          <c:idx val="4"/>
          <c:order val="4"/>
          <c:tx>
            <c:strRef>
              <c:f>'Stats (shown)'!$C$16</c:f>
              <c:strCache>
                <c:ptCount val="1"/>
                <c:pt idx="0">
                  <c:v>2016/17</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 (shown)'!$D$6:$S$6</c:f>
              <c:strCache>
                <c:ptCount val="16"/>
                <c:pt idx="0">
                  <c:v>Yes (myself)</c:v>
                </c:pt>
                <c:pt idx="1">
                  <c:v>Yes (lecturer)</c:v>
                </c:pt>
                <c:pt idx="2">
                  <c:v>Yes (me and lecturer)</c:v>
                </c:pt>
                <c:pt idx="3">
                  <c:v>No (no setup available yet)</c:v>
                </c:pt>
                <c:pt idx="4">
                  <c:v>No (setup done)</c:v>
                </c:pt>
                <c:pt idx="5">
                  <c:v>No (no setup done)</c:v>
                </c:pt>
                <c:pt idx="6">
                  <c:v>No (lack of time)</c:v>
                </c:pt>
                <c:pt idx="7">
                  <c:v>No (cancelled)</c:v>
                </c:pt>
                <c:pt idx="8">
                  <c:v>No (lecturer forgot)</c:v>
                </c:pt>
                <c:pt idx="9">
                  <c:v>No (lecturer decided not to use demo)</c:v>
                </c:pt>
                <c:pt idx="10">
                  <c:v>No (no recording available)</c:v>
                </c:pt>
                <c:pt idx="11">
                  <c:v>No (lecturer used the video recording)</c:v>
                </c:pt>
                <c:pt idx="12">
                  <c:v>No (cancelled due to COVID-19 crisis)</c:v>
                </c:pt>
                <c:pt idx="13">
                  <c:v>No (setup cannot be transported)</c:v>
                </c:pt>
                <c:pt idx="14">
                  <c:v>No (I had to demonstrate at a parallel lecture)</c:v>
                </c:pt>
                <c:pt idx="15">
                  <c:v>No indication</c:v>
                </c:pt>
              </c:strCache>
            </c:strRef>
          </c:cat>
          <c:val>
            <c:numRef>
              <c:f>'Stats (shown)'!$D$16:$S$16</c:f>
              <c:numCache>
                <c:formatCode>0</c:formatCode>
                <c:ptCount val="16"/>
                <c:pt idx="0">
                  <c:v>71</c:v>
                </c:pt>
                <c:pt idx="1">
                  <c:v>51</c:v>
                </c:pt>
                <c:pt idx="2">
                  <c:v>20</c:v>
                </c:pt>
                <c:pt idx="3">
                  <c:v>0</c:v>
                </c:pt>
                <c:pt idx="4">
                  <c:v>0</c:v>
                </c:pt>
                <c:pt idx="5">
                  <c:v>2</c:v>
                </c:pt>
                <c:pt idx="6">
                  <c:v>23</c:v>
                </c:pt>
                <c:pt idx="7">
                  <c:v>6</c:v>
                </c:pt>
                <c:pt idx="8">
                  <c:v>0</c:v>
                </c:pt>
                <c:pt idx="9">
                  <c:v>16</c:v>
                </c:pt>
                <c:pt idx="10">
                  <c:v>0</c:v>
                </c:pt>
                <c:pt idx="11">
                  <c:v>0</c:v>
                </c:pt>
                <c:pt idx="12">
                  <c:v>0</c:v>
                </c:pt>
                <c:pt idx="13">
                  <c:v>0</c:v>
                </c:pt>
                <c:pt idx="14">
                  <c:v>0</c:v>
                </c:pt>
                <c:pt idx="15">
                  <c:v>0</c:v>
                </c:pt>
              </c:numCache>
            </c:numRef>
          </c:val>
          <c:extLst>
            <c:ext xmlns:c16="http://schemas.microsoft.com/office/drawing/2014/chart" uri="{C3380CC4-5D6E-409C-BE32-E72D297353CC}">
              <c16:uniqueId val="{00000004-874D-40A0-B197-CB792E3EFC1F}"/>
            </c:ext>
          </c:extLst>
        </c:ser>
        <c:ser>
          <c:idx val="5"/>
          <c:order val="5"/>
          <c:tx>
            <c:strRef>
              <c:f>'Stats (shown)'!$C$17</c:f>
              <c:strCache>
                <c:ptCount val="1"/>
                <c:pt idx="0">
                  <c:v>2017/18</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 (shown)'!$D$6:$S$6</c:f>
              <c:strCache>
                <c:ptCount val="16"/>
                <c:pt idx="0">
                  <c:v>Yes (myself)</c:v>
                </c:pt>
                <c:pt idx="1">
                  <c:v>Yes (lecturer)</c:v>
                </c:pt>
                <c:pt idx="2">
                  <c:v>Yes (me and lecturer)</c:v>
                </c:pt>
                <c:pt idx="3">
                  <c:v>No (no setup available yet)</c:v>
                </c:pt>
                <c:pt idx="4">
                  <c:v>No (setup done)</c:v>
                </c:pt>
                <c:pt idx="5">
                  <c:v>No (no setup done)</c:v>
                </c:pt>
                <c:pt idx="6">
                  <c:v>No (lack of time)</c:v>
                </c:pt>
                <c:pt idx="7">
                  <c:v>No (cancelled)</c:v>
                </c:pt>
                <c:pt idx="8">
                  <c:v>No (lecturer forgot)</c:v>
                </c:pt>
                <c:pt idx="9">
                  <c:v>No (lecturer decided not to use demo)</c:v>
                </c:pt>
                <c:pt idx="10">
                  <c:v>No (no recording available)</c:v>
                </c:pt>
                <c:pt idx="11">
                  <c:v>No (lecturer used the video recording)</c:v>
                </c:pt>
                <c:pt idx="12">
                  <c:v>No (cancelled due to COVID-19 crisis)</c:v>
                </c:pt>
                <c:pt idx="13">
                  <c:v>No (setup cannot be transported)</c:v>
                </c:pt>
                <c:pt idx="14">
                  <c:v>No (I had to demonstrate at a parallel lecture)</c:v>
                </c:pt>
                <c:pt idx="15">
                  <c:v>No indication</c:v>
                </c:pt>
              </c:strCache>
            </c:strRef>
          </c:cat>
          <c:val>
            <c:numRef>
              <c:f>'Stats (shown)'!$D$17:$S$17</c:f>
              <c:numCache>
                <c:formatCode>0</c:formatCode>
                <c:ptCount val="16"/>
                <c:pt idx="0">
                  <c:v>68</c:v>
                </c:pt>
                <c:pt idx="1">
                  <c:v>56</c:v>
                </c:pt>
                <c:pt idx="2">
                  <c:v>32</c:v>
                </c:pt>
                <c:pt idx="3">
                  <c:v>0</c:v>
                </c:pt>
                <c:pt idx="4">
                  <c:v>0</c:v>
                </c:pt>
                <c:pt idx="5">
                  <c:v>0</c:v>
                </c:pt>
                <c:pt idx="6">
                  <c:v>9</c:v>
                </c:pt>
                <c:pt idx="7">
                  <c:v>20</c:v>
                </c:pt>
                <c:pt idx="8">
                  <c:v>1</c:v>
                </c:pt>
                <c:pt idx="9">
                  <c:v>19</c:v>
                </c:pt>
                <c:pt idx="10">
                  <c:v>0</c:v>
                </c:pt>
                <c:pt idx="11">
                  <c:v>0</c:v>
                </c:pt>
                <c:pt idx="12">
                  <c:v>0</c:v>
                </c:pt>
                <c:pt idx="13">
                  <c:v>0</c:v>
                </c:pt>
                <c:pt idx="14">
                  <c:v>0</c:v>
                </c:pt>
                <c:pt idx="15">
                  <c:v>0</c:v>
                </c:pt>
              </c:numCache>
            </c:numRef>
          </c:val>
          <c:extLst>
            <c:ext xmlns:c16="http://schemas.microsoft.com/office/drawing/2014/chart" uri="{C3380CC4-5D6E-409C-BE32-E72D297353CC}">
              <c16:uniqueId val="{00000005-874D-40A0-B197-CB792E3EFC1F}"/>
            </c:ext>
          </c:extLst>
        </c:ser>
        <c:ser>
          <c:idx val="6"/>
          <c:order val="6"/>
          <c:tx>
            <c:strRef>
              <c:f>'Stats (shown)'!$C$18</c:f>
              <c:strCache>
                <c:ptCount val="1"/>
                <c:pt idx="0">
                  <c:v>2018/19</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'Stats (shown)'!$D$6:$S$6</c:f>
              <c:strCache>
                <c:ptCount val="16"/>
                <c:pt idx="0">
                  <c:v>Yes (myself)</c:v>
                </c:pt>
                <c:pt idx="1">
                  <c:v>Yes (lecturer)</c:v>
                </c:pt>
                <c:pt idx="2">
                  <c:v>Yes (me and lecturer)</c:v>
                </c:pt>
                <c:pt idx="3">
                  <c:v>No (no setup available yet)</c:v>
                </c:pt>
                <c:pt idx="4">
                  <c:v>No (setup done)</c:v>
                </c:pt>
                <c:pt idx="5">
                  <c:v>No (no setup done)</c:v>
                </c:pt>
                <c:pt idx="6">
                  <c:v>No (lack of time)</c:v>
                </c:pt>
                <c:pt idx="7">
                  <c:v>No (cancelled)</c:v>
                </c:pt>
                <c:pt idx="8">
                  <c:v>No (lecturer forgot)</c:v>
                </c:pt>
                <c:pt idx="9">
                  <c:v>No (lecturer decided not to use demo)</c:v>
                </c:pt>
                <c:pt idx="10">
                  <c:v>No (no recording available)</c:v>
                </c:pt>
                <c:pt idx="11">
                  <c:v>No (lecturer used the video recording)</c:v>
                </c:pt>
                <c:pt idx="12">
                  <c:v>No (cancelled due to COVID-19 crisis)</c:v>
                </c:pt>
                <c:pt idx="13">
                  <c:v>No (setup cannot be transported)</c:v>
                </c:pt>
                <c:pt idx="14">
                  <c:v>No (I had to demonstrate at a parallel lecture)</c:v>
                </c:pt>
                <c:pt idx="15">
                  <c:v>No indication</c:v>
                </c:pt>
              </c:strCache>
            </c:strRef>
          </c:cat>
          <c:val>
            <c:numRef>
              <c:f>'Stats (shown)'!$D$18:$S$18</c:f>
              <c:numCache>
                <c:formatCode>0</c:formatCode>
                <c:ptCount val="16"/>
                <c:pt idx="0">
                  <c:v>80</c:v>
                </c:pt>
                <c:pt idx="1">
                  <c:v>39</c:v>
                </c:pt>
                <c:pt idx="2">
                  <c:v>37</c:v>
                </c:pt>
                <c:pt idx="3">
                  <c:v>1</c:v>
                </c:pt>
                <c:pt idx="4">
                  <c:v>0</c:v>
                </c:pt>
                <c:pt idx="5">
                  <c:v>0</c:v>
                </c:pt>
                <c:pt idx="6">
                  <c:v>14</c:v>
                </c:pt>
                <c:pt idx="7">
                  <c:v>1</c:v>
                </c:pt>
                <c:pt idx="8">
                  <c:v>1</c:v>
                </c:pt>
                <c:pt idx="9">
                  <c:v>9</c:v>
                </c:pt>
                <c:pt idx="10">
                  <c:v>0</c:v>
                </c:pt>
                <c:pt idx="11">
                  <c:v>0</c:v>
                </c:pt>
                <c:pt idx="12">
                  <c:v>0</c:v>
                </c:pt>
                <c:pt idx="13">
                  <c:v>0</c:v>
                </c:pt>
                <c:pt idx="14">
                  <c:v>0</c:v>
                </c:pt>
                <c:pt idx="15">
                  <c:v>0</c:v>
                </c:pt>
              </c:numCache>
            </c:numRef>
          </c:val>
          <c:extLst>
            <c:ext xmlns:c16="http://schemas.microsoft.com/office/drawing/2014/chart" uri="{C3380CC4-5D6E-409C-BE32-E72D297353CC}">
              <c16:uniqueId val="{00000000-BC2C-47B9-82A1-83676216590A}"/>
            </c:ext>
          </c:extLst>
        </c:ser>
        <c:ser>
          <c:idx val="7"/>
          <c:order val="7"/>
          <c:tx>
            <c:strRef>
              <c:f>'Stats (shown)'!$C$19</c:f>
              <c:strCache>
                <c:ptCount val="1"/>
                <c:pt idx="0">
                  <c:v>2019/20</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'Stats (shown)'!$D$6:$S$6</c:f>
              <c:strCache>
                <c:ptCount val="16"/>
                <c:pt idx="0">
                  <c:v>Yes (myself)</c:v>
                </c:pt>
                <c:pt idx="1">
                  <c:v>Yes (lecturer)</c:v>
                </c:pt>
                <c:pt idx="2">
                  <c:v>Yes (me and lecturer)</c:v>
                </c:pt>
                <c:pt idx="3">
                  <c:v>No (no setup available yet)</c:v>
                </c:pt>
                <c:pt idx="4">
                  <c:v>No (setup done)</c:v>
                </c:pt>
                <c:pt idx="5">
                  <c:v>No (no setup done)</c:v>
                </c:pt>
                <c:pt idx="6">
                  <c:v>No (lack of time)</c:v>
                </c:pt>
                <c:pt idx="7">
                  <c:v>No (cancelled)</c:v>
                </c:pt>
                <c:pt idx="8">
                  <c:v>No (lecturer forgot)</c:v>
                </c:pt>
                <c:pt idx="9">
                  <c:v>No (lecturer decided not to use demo)</c:v>
                </c:pt>
                <c:pt idx="10">
                  <c:v>No (no recording available)</c:v>
                </c:pt>
                <c:pt idx="11">
                  <c:v>No (lecturer used the video recording)</c:v>
                </c:pt>
                <c:pt idx="12">
                  <c:v>No (cancelled due to COVID-19 crisis)</c:v>
                </c:pt>
                <c:pt idx="13">
                  <c:v>No (setup cannot be transported)</c:v>
                </c:pt>
                <c:pt idx="14">
                  <c:v>No (I had to demonstrate at a parallel lecture)</c:v>
                </c:pt>
                <c:pt idx="15">
                  <c:v>No indication</c:v>
                </c:pt>
              </c:strCache>
            </c:strRef>
          </c:cat>
          <c:val>
            <c:numRef>
              <c:f>'Stats (shown)'!$D$19:$S$19</c:f>
              <c:numCache>
                <c:formatCode>0</c:formatCode>
                <c:ptCount val="16"/>
                <c:pt idx="0">
                  <c:v>62</c:v>
                </c:pt>
                <c:pt idx="1">
                  <c:v>35</c:v>
                </c:pt>
                <c:pt idx="2">
                  <c:v>58</c:v>
                </c:pt>
                <c:pt idx="3">
                  <c:v>2</c:v>
                </c:pt>
                <c:pt idx="4">
                  <c:v>0</c:v>
                </c:pt>
                <c:pt idx="5">
                  <c:v>0</c:v>
                </c:pt>
                <c:pt idx="6">
                  <c:v>9</c:v>
                </c:pt>
                <c:pt idx="7">
                  <c:v>45</c:v>
                </c:pt>
                <c:pt idx="8">
                  <c:v>2</c:v>
                </c:pt>
                <c:pt idx="9">
                  <c:v>11</c:v>
                </c:pt>
                <c:pt idx="10">
                  <c:v>0</c:v>
                </c:pt>
                <c:pt idx="11">
                  <c:v>0</c:v>
                </c:pt>
                <c:pt idx="12">
                  <c:v>0</c:v>
                </c:pt>
                <c:pt idx="13">
                  <c:v>0</c:v>
                </c:pt>
                <c:pt idx="14">
                  <c:v>0</c:v>
                </c:pt>
                <c:pt idx="15">
                  <c:v>0</c:v>
                </c:pt>
              </c:numCache>
            </c:numRef>
          </c:val>
          <c:extLst>
            <c:ext xmlns:c16="http://schemas.microsoft.com/office/drawing/2014/chart" uri="{C3380CC4-5D6E-409C-BE32-E72D297353CC}">
              <c16:uniqueId val="{00000000-7848-4B73-8BE2-7FDC7B1206E0}"/>
            </c:ext>
          </c:extLst>
        </c:ser>
        <c:ser>
          <c:idx val="8"/>
          <c:order val="8"/>
          <c:tx>
            <c:strRef>
              <c:f>'Stats (shown)'!$C$20</c:f>
              <c:strCache>
                <c:ptCount val="1"/>
                <c:pt idx="0">
                  <c:v>2020/21</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'Stats (shown)'!$D$6:$S$6</c:f>
              <c:strCache>
                <c:ptCount val="16"/>
                <c:pt idx="0">
                  <c:v>Yes (myself)</c:v>
                </c:pt>
                <c:pt idx="1">
                  <c:v>Yes (lecturer)</c:v>
                </c:pt>
                <c:pt idx="2">
                  <c:v>Yes (me and lecturer)</c:v>
                </c:pt>
                <c:pt idx="3">
                  <c:v>No (no setup available yet)</c:v>
                </c:pt>
                <c:pt idx="4">
                  <c:v>No (setup done)</c:v>
                </c:pt>
                <c:pt idx="5">
                  <c:v>No (no setup done)</c:v>
                </c:pt>
                <c:pt idx="6">
                  <c:v>No (lack of time)</c:v>
                </c:pt>
                <c:pt idx="7">
                  <c:v>No (cancelled)</c:v>
                </c:pt>
                <c:pt idx="8">
                  <c:v>No (lecturer forgot)</c:v>
                </c:pt>
                <c:pt idx="9">
                  <c:v>No (lecturer decided not to use demo)</c:v>
                </c:pt>
                <c:pt idx="10">
                  <c:v>No (no recording available)</c:v>
                </c:pt>
                <c:pt idx="11">
                  <c:v>No (lecturer used the video recording)</c:v>
                </c:pt>
                <c:pt idx="12">
                  <c:v>No (cancelled due to COVID-19 crisis)</c:v>
                </c:pt>
                <c:pt idx="13">
                  <c:v>No (setup cannot be transported)</c:v>
                </c:pt>
                <c:pt idx="14">
                  <c:v>No (I had to demonstrate at a parallel lecture)</c:v>
                </c:pt>
                <c:pt idx="15">
                  <c:v>No indication</c:v>
                </c:pt>
              </c:strCache>
            </c:strRef>
          </c:cat>
          <c:val>
            <c:numRef>
              <c:f>'Stats (shown)'!$D$20:$S$20</c:f>
              <c:numCache>
                <c:formatCode>0</c:formatCode>
                <c:ptCount val="16"/>
                <c:pt idx="0">
                  <c:v>50</c:v>
                </c:pt>
                <c:pt idx="1">
                  <c:v>6</c:v>
                </c:pt>
                <c:pt idx="2">
                  <c:v>25</c:v>
                </c:pt>
                <c:pt idx="3">
                  <c:v>1</c:v>
                </c:pt>
                <c:pt idx="4">
                  <c:v>0</c:v>
                </c:pt>
                <c:pt idx="5">
                  <c:v>1</c:v>
                </c:pt>
                <c:pt idx="6">
                  <c:v>1</c:v>
                </c:pt>
                <c:pt idx="7">
                  <c:v>5</c:v>
                </c:pt>
                <c:pt idx="8">
                  <c:v>2</c:v>
                </c:pt>
                <c:pt idx="9">
                  <c:v>6</c:v>
                </c:pt>
                <c:pt idx="10">
                  <c:v>16</c:v>
                </c:pt>
                <c:pt idx="11">
                  <c:v>0</c:v>
                </c:pt>
                <c:pt idx="12">
                  <c:v>12</c:v>
                </c:pt>
                <c:pt idx="13">
                  <c:v>0</c:v>
                </c:pt>
                <c:pt idx="14">
                  <c:v>0</c:v>
                </c:pt>
                <c:pt idx="15">
                  <c:v>0</c:v>
                </c:pt>
              </c:numCache>
            </c:numRef>
          </c:val>
          <c:extLst>
            <c:ext xmlns:c16="http://schemas.microsoft.com/office/drawing/2014/chart" uri="{C3380CC4-5D6E-409C-BE32-E72D297353CC}">
              <c16:uniqueId val="{00000001-3816-4C86-9D34-BB6AA0C4E92F}"/>
            </c:ext>
          </c:extLst>
        </c:ser>
        <c:ser>
          <c:idx val="9"/>
          <c:order val="9"/>
          <c:tx>
            <c:strRef>
              <c:f>'Stats (shown)'!$C$21</c:f>
              <c:strCache>
                <c:ptCount val="1"/>
                <c:pt idx="0">
                  <c:v>2021/22</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'Stats (shown)'!$D$6:$S$6</c:f>
              <c:strCache>
                <c:ptCount val="16"/>
                <c:pt idx="0">
                  <c:v>Yes (myself)</c:v>
                </c:pt>
                <c:pt idx="1">
                  <c:v>Yes (lecturer)</c:v>
                </c:pt>
                <c:pt idx="2">
                  <c:v>Yes (me and lecturer)</c:v>
                </c:pt>
                <c:pt idx="3">
                  <c:v>No (no setup available yet)</c:v>
                </c:pt>
                <c:pt idx="4">
                  <c:v>No (setup done)</c:v>
                </c:pt>
                <c:pt idx="5">
                  <c:v>No (no setup done)</c:v>
                </c:pt>
                <c:pt idx="6">
                  <c:v>No (lack of time)</c:v>
                </c:pt>
                <c:pt idx="7">
                  <c:v>No (cancelled)</c:v>
                </c:pt>
                <c:pt idx="8">
                  <c:v>No (lecturer forgot)</c:v>
                </c:pt>
                <c:pt idx="9">
                  <c:v>No (lecturer decided not to use demo)</c:v>
                </c:pt>
                <c:pt idx="10">
                  <c:v>No (no recording available)</c:v>
                </c:pt>
                <c:pt idx="11">
                  <c:v>No (lecturer used the video recording)</c:v>
                </c:pt>
                <c:pt idx="12">
                  <c:v>No (cancelled due to COVID-19 crisis)</c:v>
                </c:pt>
                <c:pt idx="13">
                  <c:v>No (setup cannot be transported)</c:v>
                </c:pt>
                <c:pt idx="14">
                  <c:v>No (I had to demonstrate at a parallel lecture)</c:v>
                </c:pt>
                <c:pt idx="15">
                  <c:v>No indication</c:v>
                </c:pt>
              </c:strCache>
            </c:strRef>
          </c:cat>
          <c:val>
            <c:numRef>
              <c:f>'Stats (shown)'!$D$21:$S$21</c:f>
              <c:numCache>
                <c:formatCode>0</c:formatCode>
                <c:ptCount val="16"/>
                <c:pt idx="0">
                  <c:v>91</c:v>
                </c:pt>
                <c:pt idx="1">
                  <c:v>13</c:v>
                </c:pt>
                <c:pt idx="2">
                  <c:v>5</c:v>
                </c:pt>
                <c:pt idx="3">
                  <c:v>7</c:v>
                </c:pt>
                <c:pt idx="4">
                  <c:v>0</c:v>
                </c:pt>
                <c:pt idx="5">
                  <c:v>0</c:v>
                </c:pt>
                <c:pt idx="6">
                  <c:v>12</c:v>
                </c:pt>
                <c:pt idx="7">
                  <c:v>0</c:v>
                </c:pt>
                <c:pt idx="8">
                  <c:v>0</c:v>
                </c:pt>
                <c:pt idx="9">
                  <c:v>63</c:v>
                </c:pt>
                <c:pt idx="10">
                  <c:v>0</c:v>
                </c:pt>
                <c:pt idx="11">
                  <c:v>14</c:v>
                </c:pt>
                <c:pt idx="12">
                  <c:v>0</c:v>
                </c:pt>
                <c:pt idx="13">
                  <c:v>6</c:v>
                </c:pt>
                <c:pt idx="14">
                  <c:v>2</c:v>
                </c:pt>
                <c:pt idx="15">
                  <c:v>0</c:v>
                </c:pt>
              </c:numCache>
            </c:numRef>
          </c:val>
          <c:extLst>
            <c:ext xmlns:c16="http://schemas.microsoft.com/office/drawing/2014/chart" uri="{C3380CC4-5D6E-409C-BE32-E72D297353CC}">
              <c16:uniqueId val="{00000000-3521-42C8-95AA-D46DD0BFB79D}"/>
            </c:ext>
          </c:extLst>
        </c:ser>
        <c:dLbls>
          <c:showLegendKey val="0"/>
          <c:showVal val="0"/>
          <c:showCatName val="0"/>
          <c:showSerName val="0"/>
          <c:showPercent val="0"/>
          <c:showBubbleSize val="0"/>
        </c:dLbls>
        <c:gapWidth val="150"/>
        <c:shape val="cylinder"/>
        <c:axId val="317164160"/>
        <c:axId val="317174528"/>
        <c:axId val="0"/>
      </c:bar3DChart>
      <c:catAx>
        <c:axId val="317164160"/>
        <c:scaling>
          <c:orientation val="minMax"/>
        </c:scaling>
        <c:delete val="0"/>
        <c:axPos val="l"/>
        <c:title>
          <c:tx>
            <c:strRef>
              <c:f>'Shown (YesNo)'!$B$3</c:f>
              <c:strCache>
                <c:ptCount val="1"/>
                <c:pt idx="0">
                  <c:v>Demonstration Shown [Yes / No]</c:v>
                </c:pt>
              </c:strCache>
            </c:strRef>
          </c:tx>
          <c:overlay val="0"/>
          <c:txPr>
            <a:bodyPr rot="-5400000" vert="horz"/>
            <a:lstStyle/>
            <a:p>
              <a:pPr>
                <a:defRPr/>
              </a:pPr>
              <a:endParaRPr lang="en-US"/>
            </a:p>
          </c:txPr>
        </c:title>
        <c:numFmt formatCode="General" sourceLinked="0"/>
        <c:majorTickMark val="out"/>
        <c:minorTickMark val="none"/>
        <c:tickLblPos val="nextTo"/>
        <c:crossAx val="317174528"/>
        <c:crosses val="autoZero"/>
        <c:auto val="1"/>
        <c:lblAlgn val="ctr"/>
        <c:lblOffset val="100"/>
        <c:noMultiLvlLbl val="0"/>
      </c:catAx>
      <c:valAx>
        <c:axId val="317174528"/>
        <c:scaling>
          <c:orientation val="minMax"/>
        </c:scaling>
        <c:delete val="0"/>
        <c:axPos val="b"/>
        <c:title>
          <c:tx>
            <c:strRef>
              <c:f>'Stats (shown)'!$D$4</c:f>
              <c:strCache>
                <c:ptCount val="1"/>
                <c:pt idx="0">
                  <c:v>Total number of demonstrations</c:v>
                </c:pt>
              </c:strCache>
            </c:strRef>
          </c:tx>
          <c:overlay val="0"/>
        </c:title>
        <c:numFmt formatCode="0" sourceLinked="1"/>
        <c:majorTickMark val="out"/>
        <c:minorTickMark val="none"/>
        <c:tickLblPos val="nextTo"/>
        <c:crossAx val="317164160"/>
        <c:crosses val="autoZero"/>
        <c:crossBetween val="between"/>
      </c:valAx>
    </c:plotArea>
    <c:legend>
      <c:legendPos val="r"/>
      <c:overlay val="0"/>
    </c:legend>
    <c:plotVisOnly val="1"/>
    <c:dispBlanksAs val="gap"/>
    <c:showDLblsOverMax val="0"/>
  </c:chart>
  <c:printSettings>
    <c:headerFooter>
      <c:oddFooter>&amp;R&amp;D&amp;F</c:oddFooter>
    </c:headerFooter>
    <c:pageMargins b="0.74803149606299213" l="0.70866141732283472" r="0.70866141732283472" t="0.74803149606299213" header="0.31496062992125984" footer="0.31496062992125984"/>
    <c:pageSetup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title>
      <c:tx>
        <c:strRef>
          <c:f>Stats!$H$21:$I$21</c:f>
          <c:strCache>
            <c:ptCount val="2"/>
            <c:pt idx="0">
              <c:v>3.2</c:v>
            </c:pt>
            <c:pt idx="1">
              <c:v>Demos/week shown</c:v>
            </c:pt>
          </c:strCache>
        </c:strRef>
      </c:tx>
      <c:overlay val="0"/>
      <c:txPr>
        <a:bodyPr/>
        <a:lstStyle/>
        <a:p>
          <a:pPr>
            <a:defRPr sz="1400"/>
          </a:pPr>
          <a:endParaRPr lang="en-US"/>
        </a:p>
      </c:txPr>
    </c:title>
    <c:autoTitleDeleted val="0"/>
    <c:view3D>
      <c:rotX val="15"/>
      <c:rotY val="20"/>
      <c:rAngAx val="1"/>
    </c:view3D>
    <c:floor>
      <c:thickness val="0"/>
    </c:floor>
    <c:sideWall>
      <c:thickness val="0"/>
    </c:sideWall>
    <c:backWall>
      <c:thickness val="0"/>
    </c:backWall>
    <c:plotArea>
      <c:layout/>
      <c:bar3DChart>
        <c:barDir val="bar"/>
        <c:grouping val="stacked"/>
        <c:varyColors val="0"/>
        <c:ser>
          <c:idx val="0"/>
          <c:order val="0"/>
          <c:tx>
            <c:strRef>
              <c:f>'Stats (shown)'!$C$12</c:f>
              <c:strCache>
                <c:ptCount val="1"/>
                <c:pt idx="0">
                  <c:v>2012/13</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 (shown)'!$D$6:$S$6</c:f>
              <c:strCache>
                <c:ptCount val="16"/>
                <c:pt idx="0">
                  <c:v>Yes (myself)</c:v>
                </c:pt>
                <c:pt idx="1">
                  <c:v>Yes (lecturer)</c:v>
                </c:pt>
                <c:pt idx="2">
                  <c:v>Yes (me and lecturer)</c:v>
                </c:pt>
                <c:pt idx="3">
                  <c:v>No (no setup available yet)</c:v>
                </c:pt>
                <c:pt idx="4">
                  <c:v>No (setup done)</c:v>
                </c:pt>
                <c:pt idx="5">
                  <c:v>No (no setup done)</c:v>
                </c:pt>
                <c:pt idx="6">
                  <c:v>No (lack of time)</c:v>
                </c:pt>
                <c:pt idx="7">
                  <c:v>No (cancelled)</c:v>
                </c:pt>
                <c:pt idx="8">
                  <c:v>No (lecturer forgot)</c:v>
                </c:pt>
                <c:pt idx="9">
                  <c:v>No (lecturer decided not to use demo)</c:v>
                </c:pt>
                <c:pt idx="10">
                  <c:v>No (no recording available)</c:v>
                </c:pt>
                <c:pt idx="11">
                  <c:v>No (lecturer used the video recording)</c:v>
                </c:pt>
                <c:pt idx="12">
                  <c:v>No (cancelled due to COVID-19 crisis)</c:v>
                </c:pt>
                <c:pt idx="13">
                  <c:v>No (setup cannot be transported)</c:v>
                </c:pt>
                <c:pt idx="14">
                  <c:v>No (I had to demonstrate at a parallel lecture)</c:v>
                </c:pt>
                <c:pt idx="15">
                  <c:v>No indication</c:v>
                </c:pt>
              </c:strCache>
            </c:strRef>
          </c:cat>
          <c:val>
            <c:numRef>
              <c:f>'Stats (shown)'!$W$12:$AK$12</c:f>
              <c:numCache>
                <c:formatCode>0</c:formatCode>
                <c:ptCount val="15"/>
                <c:pt idx="0">
                  <c:v>25</c:v>
                </c:pt>
                <c:pt idx="1">
                  <c:v>31.25</c:v>
                </c:pt>
                <c:pt idx="2">
                  <c:v>34.375</c:v>
                </c:pt>
                <c:pt idx="3">
                  <c:v>0.625</c:v>
                </c:pt>
                <c:pt idx="4">
                  <c:v>1.25</c:v>
                </c:pt>
                <c:pt idx="5">
                  <c:v>4.375</c:v>
                </c:pt>
                <c:pt idx="6">
                  <c:v>3.125</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3A5F-456A-B845-C9847447760C}"/>
            </c:ext>
          </c:extLst>
        </c:ser>
        <c:ser>
          <c:idx val="1"/>
          <c:order val="1"/>
          <c:tx>
            <c:strRef>
              <c:f>'Stats (shown)'!$C$13</c:f>
              <c:strCache>
                <c:ptCount val="1"/>
                <c:pt idx="0">
                  <c:v>2013/14</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 (shown)'!$D$6:$S$6</c:f>
              <c:strCache>
                <c:ptCount val="16"/>
                <c:pt idx="0">
                  <c:v>Yes (myself)</c:v>
                </c:pt>
                <c:pt idx="1">
                  <c:v>Yes (lecturer)</c:v>
                </c:pt>
                <c:pt idx="2">
                  <c:v>Yes (me and lecturer)</c:v>
                </c:pt>
                <c:pt idx="3">
                  <c:v>No (no setup available yet)</c:v>
                </c:pt>
                <c:pt idx="4">
                  <c:v>No (setup done)</c:v>
                </c:pt>
                <c:pt idx="5">
                  <c:v>No (no setup done)</c:v>
                </c:pt>
                <c:pt idx="6">
                  <c:v>No (lack of time)</c:v>
                </c:pt>
                <c:pt idx="7">
                  <c:v>No (cancelled)</c:v>
                </c:pt>
                <c:pt idx="8">
                  <c:v>No (lecturer forgot)</c:v>
                </c:pt>
                <c:pt idx="9">
                  <c:v>No (lecturer decided not to use demo)</c:v>
                </c:pt>
                <c:pt idx="10">
                  <c:v>No (no recording available)</c:v>
                </c:pt>
                <c:pt idx="11">
                  <c:v>No (lecturer used the video recording)</c:v>
                </c:pt>
                <c:pt idx="12">
                  <c:v>No (cancelled due to COVID-19 crisis)</c:v>
                </c:pt>
                <c:pt idx="13">
                  <c:v>No (setup cannot be transported)</c:v>
                </c:pt>
                <c:pt idx="14">
                  <c:v>No (I had to demonstrate at a parallel lecture)</c:v>
                </c:pt>
                <c:pt idx="15">
                  <c:v>No indication</c:v>
                </c:pt>
              </c:strCache>
            </c:strRef>
          </c:cat>
          <c:val>
            <c:numRef>
              <c:f>'Stats (shown)'!$W$13:$AK$13</c:f>
              <c:numCache>
                <c:formatCode>0</c:formatCode>
                <c:ptCount val="15"/>
                <c:pt idx="0">
                  <c:v>32.21153846153846</c:v>
                </c:pt>
                <c:pt idx="1">
                  <c:v>26.923076923076923</c:v>
                </c:pt>
                <c:pt idx="2">
                  <c:v>25.96153846153846</c:v>
                </c:pt>
                <c:pt idx="3">
                  <c:v>3.3653846153846154</c:v>
                </c:pt>
                <c:pt idx="4">
                  <c:v>0.96153846153846156</c:v>
                </c:pt>
                <c:pt idx="5">
                  <c:v>2.4038461538461537</c:v>
                </c:pt>
                <c:pt idx="6">
                  <c:v>8.1730769230769234</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3A5F-456A-B845-C9847447760C}"/>
            </c:ext>
          </c:extLst>
        </c:ser>
        <c:ser>
          <c:idx val="2"/>
          <c:order val="2"/>
          <c:tx>
            <c:strRef>
              <c:f>'Stats (shown)'!$C$14</c:f>
              <c:strCache>
                <c:ptCount val="1"/>
                <c:pt idx="0">
                  <c:v>2014/15</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 (shown)'!$D$6:$S$6</c:f>
              <c:strCache>
                <c:ptCount val="16"/>
                <c:pt idx="0">
                  <c:v>Yes (myself)</c:v>
                </c:pt>
                <c:pt idx="1">
                  <c:v>Yes (lecturer)</c:v>
                </c:pt>
                <c:pt idx="2">
                  <c:v>Yes (me and lecturer)</c:v>
                </c:pt>
                <c:pt idx="3">
                  <c:v>No (no setup available yet)</c:v>
                </c:pt>
                <c:pt idx="4">
                  <c:v>No (setup done)</c:v>
                </c:pt>
                <c:pt idx="5">
                  <c:v>No (no setup done)</c:v>
                </c:pt>
                <c:pt idx="6">
                  <c:v>No (lack of time)</c:v>
                </c:pt>
                <c:pt idx="7">
                  <c:v>No (cancelled)</c:v>
                </c:pt>
                <c:pt idx="8">
                  <c:v>No (lecturer forgot)</c:v>
                </c:pt>
                <c:pt idx="9">
                  <c:v>No (lecturer decided not to use demo)</c:v>
                </c:pt>
                <c:pt idx="10">
                  <c:v>No (no recording available)</c:v>
                </c:pt>
                <c:pt idx="11">
                  <c:v>No (lecturer used the video recording)</c:v>
                </c:pt>
                <c:pt idx="12">
                  <c:v>No (cancelled due to COVID-19 crisis)</c:v>
                </c:pt>
                <c:pt idx="13">
                  <c:v>No (setup cannot be transported)</c:v>
                </c:pt>
                <c:pt idx="14">
                  <c:v>No (I had to demonstrate at a parallel lecture)</c:v>
                </c:pt>
                <c:pt idx="15">
                  <c:v>No indication</c:v>
                </c:pt>
              </c:strCache>
            </c:strRef>
          </c:cat>
          <c:val>
            <c:numRef>
              <c:f>'Stats (shown)'!$W$14:$AK$14</c:f>
              <c:numCache>
                <c:formatCode>0</c:formatCode>
                <c:ptCount val="15"/>
                <c:pt idx="0">
                  <c:v>34.042553191489361</c:v>
                </c:pt>
                <c:pt idx="1">
                  <c:v>20.74468085106383</c:v>
                </c:pt>
                <c:pt idx="2">
                  <c:v>21.276595744680851</c:v>
                </c:pt>
                <c:pt idx="3">
                  <c:v>5.8510638297872344</c:v>
                </c:pt>
                <c:pt idx="4">
                  <c:v>2.1276595744680851</c:v>
                </c:pt>
                <c:pt idx="5">
                  <c:v>0</c:v>
                </c:pt>
                <c:pt idx="6">
                  <c:v>7.4468085106382977</c:v>
                </c:pt>
                <c:pt idx="7">
                  <c:v>8.5106382978723403</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2-3A5F-456A-B845-C9847447760C}"/>
            </c:ext>
          </c:extLst>
        </c:ser>
        <c:ser>
          <c:idx val="3"/>
          <c:order val="3"/>
          <c:tx>
            <c:strRef>
              <c:f>'Stats (shown)'!$C$15</c:f>
              <c:strCache>
                <c:ptCount val="1"/>
                <c:pt idx="0">
                  <c:v>2015/16</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 (shown)'!$D$6:$S$6</c:f>
              <c:strCache>
                <c:ptCount val="16"/>
                <c:pt idx="0">
                  <c:v>Yes (myself)</c:v>
                </c:pt>
                <c:pt idx="1">
                  <c:v>Yes (lecturer)</c:v>
                </c:pt>
                <c:pt idx="2">
                  <c:v>Yes (me and lecturer)</c:v>
                </c:pt>
                <c:pt idx="3">
                  <c:v>No (no setup available yet)</c:v>
                </c:pt>
                <c:pt idx="4">
                  <c:v>No (setup done)</c:v>
                </c:pt>
                <c:pt idx="5">
                  <c:v>No (no setup done)</c:v>
                </c:pt>
                <c:pt idx="6">
                  <c:v>No (lack of time)</c:v>
                </c:pt>
                <c:pt idx="7">
                  <c:v>No (cancelled)</c:v>
                </c:pt>
                <c:pt idx="8">
                  <c:v>No (lecturer forgot)</c:v>
                </c:pt>
                <c:pt idx="9">
                  <c:v>No (lecturer decided not to use demo)</c:v>
                </c:pt>
                <c:pt idx="10">
                  <c:v>No (no recording available)</c:v>
                </c:pt>
                <c:pt idx="11">
                  <c:v>No (lecturer used the video recording)</c:v>
                </c:pt>
                <c:pt idx="12">
                  <c:v>No (cancelled due to COVID-19 crisis)</c:v>
                </c:pt>
                <c:pt idx="13">
                  <c:v>No (setup cannot be transported)</c:v>
                </c:pt>
                <c:pt idx="14">
                  <c:v>No (I had to demonstrate at a parallel lecture)</c:v>
                </c:pt>
                <c:pt idx="15">
                  <c:v>No indication</c:v>
                </c:pt>
              </c:strCache>
            </c:strRef>
          </c:cat>
          <c:val>
            <c:numRef>
              <c:f>'Stats (shown)'!$W$15:$AK$15</c:f>
              <c:numCache>
                <c:formatCode>0</c:formatCode>
                <c:ptCount val="15"/>
                <c:pt idx="0">
                  <c:v>27.979274611398964</c:v>
                </c:pt>
                <c:pt idx="1">
                  <c:v>38.3419689119171</c:v>
                </c:pt>
                <c:pt idx="2">
                  <c:v>19.689119170984455</c:v>
                </c:pt>
                <c:pt idx="3">
                  <c:v>1.5544041450777202</c:v>
                </c:pt>
                <c:pt idx="4">
                  <c:v>0</c:v>
                </c:pt>
                <c:pt idx="5">
                  <c:v>0.51813471502590669</c:v>
                </c:pt>
                <c:pt idx="6">
                  <c:v>6.2176165803108807</c:v>
                </c:pt>
                <c:pt idx="7">
                  <c:v>5.6994818652849739</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3A5F-456A-B845-C9847447760C}"/>
            </c:ext>
          </c:extLst>
        </c:ser>
        <c:ser>
          <c:idx val="4"/>
          <c:order val="4"/>
          <c:tx>
            <c:strRef>
              <c:f>'Stats (shown)'!$C$16</c:f>
              <c:strCache>
                <c:ptCount val="1"/>
                <c:pt idx="0">
                  <c:v>2016/17</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 (shown)'!$D$6:$S$6</c:f>
              <c:strCache>
                <c:ptCount val="16"/>
                <c:pt idx="0">
                  <c:v>Yes (myself)</c:v>
                </c:pt>
                <c:pt idx="1">
                  <c:v>Yes (lecturer)</c:v>
                </c:pt>
                <c:pt idx="2">
                  <c:v>Yes (me and lecturer)</c:v>
                </c:pt>
                <c:pt idx="3">
                  <c:v>No (no setup available yet)</c:v>
                </c:pt>
                <c:pt idx="4">
                  <c:v>No (setup done)</c:v>
                </c:pt>
                <c:pt idx="5">
                  <c:v>No (no setup done)</c:v>
                </c:pt>
                <c:pt idx="6">
                  <c:v>No (lack of time)</c:v>
                </c:pt>
                <c:pt idx="7">
                  <c:v>No (cancelled)</c:v>
                </c:pt>
                <c:pt idx="8">
                  <c:v>No (lecturer forgot)</c:v>
                </c:pt>
                <c:pt idx="9">
                  <c:v>No (lecturer decided not to use demo)</c:v>
                </c:pt>
                <c:pt idx="10">
                  <c:v>No (no recording available)</c:v>
                </c:pt>
                <c:pt idx="11">
                  <c:v>No (lecturer used the video recording)</c:v>
                </c:pt>
                <c:pt idx="12">
                  <c:v>No (cancelled due to COVID-19 crisis)</c:v>
                </c:pt>
                <c:pt idx="13">
                  <c:v>No (setup cannot be transported)</c:v>
                </c:pt>
                <c:pt idx="14">
                  <c:v>No (I had to demonstrate at a parallel lecture)</c:v>
                </c:pt>
                <c:pt idx="15">
                  <c:v>No indication</c:v>
                </c:pt>
              </c:strCache>
            </c:strRef>
          </c:cat>
          <c:val>
            <c:numRef>
              <c:f>'Stats (shown)'!$W$16:$AK$16</c:f>
              <c:numCache>
                <c:formatCode>0</c:formatCode>
                <c:ptCount val="15"/>
                <c:pt idx="0">
                  <c:v>41.040462427745666</c:v>
                </c:pt>
                <c:pt idx="1">
                  <c:v>29.479768786127167</c:v>
                </c:pt>
                <c:pt idx="2">
                  <c:v>11.560693641618498</c:v>
                </c:pt>
                <c:pt idx="3">
                  <c:v>0</c:v>
                </c:pt>
                <c:pt idx="4">
                  <c:v>0</c:v>
                </c:pt>
                <c:pt idx="5">
                  <c:v>1.1560693641618498</c:v>
                </c:pt>
                <c:pt idx="6">
                  <c:v>13.294797687861271</c:v>
                </c:pt>
                <c:pt idx="7">
                  <c:v>3.4682080924855492</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4-3A5F-456A-B845-C9847447760C}"/>
            </c:ext>
          </c:extLst>
        </c:ser>
        <c:ser>
          <c:idx val="5"/>
          <c:order val="5"/>
          <c:tx>
            <c:strRef>
              <c:f>'Stats (shown)'!$C$17</c:f>
              <c:strCache>
                <c:ptCount val="1"/>
                <c:pt idx="0">
                  <c:v>2017/18</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'Stats (shown)'!$D$6:$S$6</c:f>
              <c:strCache>
                <c:ptCount val="16"/>
                <c:pt idx="0">
                  <c:v>Yes (myself)</c:v>
                </c:pt>
                <c:pt idx="1">
                  <c:v>Yes (lecturer)</c:v>
                </c:pt>
                <c:pt idx="2">
                  <c:v>Yes (me and lecturer)</c:v>
                </c:pt>
                <c:pt idx="3">
                  <c:v>No (no setup available yet)</c:v>
                </c:pt>
                <c:pt idx="4">
                  <c:v>No (setup done)</c:v>
                </c:pt>
                <c:pt idx="5">
                  <c:v>No (no setup done)</c:v>
                </c:pt>
                <c:pt idx="6">
                  <c:v>No (lack of time)</c:v>
                </c:pt>
                <c:pt idx="7">
                  <c:v>No (cancelled)</c:v>
                </c:pt>
                <c:pt idx="8">
                  <c:v>No (lecturer forgot)</c:v>
                </c:pt>
                <c:pt idx="9">
                  <c:v>No (lecturer decided not to use demo)</c:v>
                </c:pt>
                <c:pt idx="10">
                  <c:v>No (no recording available)</c:v>
                </c:pt>
                <c:pt idx="11">
                  <c:v>No (lecturer used the video recording)</c:v>
                </c:pt>
                <c:pt idx="12">
                  <c:v>No (cancelled due to COVID-19 crisis)</c:v>
                </c:pt>
                <c:pt idx="13">
                  <c:v>No (setup cannot be transported)</c:v>
                </c:pt>
                <c:pt idx="14">
                  <c:v>No (I had to demonstrate at a parallel lecture)</c:v>
                </c:pt>
                <c:pt idx="15">
                  <c:v>No indication</c:v>
                </c:pt>
              </c:strCache>
            </c:strRef>
          </c:cat>
          <c:val>
            <c:numRef>
              <c:f>'Stats (shown)'!$W$17:$AK$17</c:f>
              <c:numCache>
                <c:formatCode>0</c:formatCode>
                <c:ptCount val="15"/>
                <c:pt idx="0">
                  <c:v>36.55913978494624</c:v>
                </c:pt>
                <c:pt idx="1">
                  <c:v>30.107526881720432</c:v>
                </c:pt>
                <c:pt idx="2">
                  <c:v>17.204301075268816</c:v>
                </c:pt>
                <c:pt idx="3">
                  <c:v>0</c:v>
                </c:pt>
                <c:pt idx="4">
                  <c:v>0</c:v>
                </c:pt>
                <c:pt idx="5">
                  <c:v>0</c:v>
                </c:pt>
                <c:pt idx="6">
                  <c:v>4.838709677419355</c:v>
                </c:pt>
                <c:pt idx="7">
                  <c:v>10.75268817204301</c:v>
                </c:pt>
                <c:pt idx="8">
                  <c:v>0.5376344086021505</c:v>
                </c:pt>
                <c:pt idx="9">
                  <c:v>0</c:v>
                </c:pt>
                <c:pt idx="10">
                  <c:v>0</c:v>
                </c:pt>
                <c:pt idx="11">
                  <c:v>0</c:v>
                </c:pt>
                <c:pt idx="12">
                  <c:v>0</c:v>
                </c:pt>
                <c:pt idx="13">
                  <c:v>0</c:v>
                </c:pt>
                <c:pt idx="14">
                  <c:v>0</c:v>
                </c:pt>
              </c:numCache>
            </c:numRef>
          </c:val>
          <c:extLst>
            <c:ext xmlns:c16="http://schemas.microsoft.com/office/drawing/2014/chart" uri="{C3380CC4-5D6E-409C-BE32-E72D297353CC}">
              <c16:uniqueId val="{00000005-3A5F-456A-B845-C9847447760C}"/>
            </c:ext>
          </c:extLst>
        </c:ser>
        <c:ser>
          <c:idx val="6"/>
          <c:order val="6"/>
          <c:tx>
            <c:strRef>
              <c:f>'Stats (shown)'!$C$18</c:f>
              <c:strCache>
                <c:ptCount val="1"/>
                <c:pt idx="0">
                  <c:v>2018/19</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'Stats (shown)'!$D$6:$S$6</c:f>
              <c:strCache>
                <c:ptCount val="16"/>
                <c:pt idx="0">
                  <c:v>Yes (myself)</c:v>
                </c:pt>
                <c:pt idx="1">
                  <c:v>Yes (lecturer)</c:v>
                </c:pt>
                <c:pt idx="2">
                  <c:v>Yes (me and lecturer)</c:v>
                </c:pt>
                <c:pt idx="3">
                  <c:v>No (no setup available yet)</c:v>
                </c:pt>
                <c:pt idx="4">
                  <c:v>No (setup done)</c:v>
                </c:pt>
                <c:pt idx="5">
                  <c:v>No (no setup done)</c:v>
                </c:pt>
                <c:pt idx="6">
                  <c:v>No (lack of time)</c:v>
                </c:pt>
                <c:pt idx="7">
                  <c:v>No (cancelled)</c:v>
                </c:pt>
                <c:pt idx="8">
                  <c:v>No (lecturer forgot)</c:v>
                </c:pt>
                <c:pt idx="9">
                  <c:v>No (lecturer decided not to use demo)</c:v>
                </c:pt>
                <c:pt idx="10">
                  <c:v>No (no recording available)</c:v>
                </c:pt>
                <c:pt idx="11">
                  <c:v>No (lecturer used the video recording)</c:v>
                </c:pt>
                <c:pt idx="12">
                  <c:v>No (cancelled due to COVID-19 crisis)</c:v>
                </c:pt>
                <c:pt idx="13">
                  <c:v>No (setup cannot be transported)</c:v>
                </c:pt>
                <c:pt idx="14">
                  <c:v>No (I had to demonstrate at a parallel lecture)</c:v>
                </c:pt>
                <c:pt idx="15">
                  <c:v>No indication</c:v>
                </c:pt>
              </c:strCache>
            </c:strRef>
          </c:cat>
          <c:val>
            <c:numRef>
              <c:f>'Stats (shown)'!$W$18:$AK$18</c:f>
              <c:numCache>
                <c:formatCode>0</c:formatCode>
                <c:ptCount val="15"/>
                <c:pt idx="0">
                  <c:v>46.24277456647399</c:v>
                </c:pt>
                <c:pt idx="1">
                  <c:v>22.543352601156069</c:v>
                </c:pt>
                <c:pt idx="2">
                  <c:v>21.387283236994218</c:v>
                </c:pt>
                <c:pt idx="3">
                  <c:v>0.5780346820809249</c:v>
                </c:pt>
                <c:pt idx="4">
                  <c:v>0</c:v>
                </c:pt>
                <c:pt idx="5">
                  <c:v>0</c:v>
                </c:pt>
                <c:pt idx="6">
                  <c:v>8.0924855491329488</c:v>
                </c:pt>
                <c:pt idx="7">
                  <c:v>0.5780346820809249</c:v>
                </c:pt>
                <c:pt idx="8">
                  <c:v>0.5780346820809249</c:v>
                </c:pt>
                <c:pt idx="9">
                  <c:v>0</c:v>
                </c:pt>
                <c:pt idx="10">
                  <c:v>0</c:v>
                </c:pt>
                <c:pt idx="11">
                  <c:v>0</c:v>
                </c:pt>
                <c:pt idx="12">
                  <c:v>0</c:v>
                </c:pt>
                <c:pt idx="13">
                  <c:v>0</c:v>
                </c:pt>
                <c:pt idx="14">
                  <c:v>0</c:v>
                </c:pt>
              </c:numCache>
            </c:numRef>
          </c:val>
          <c:extLst>
            <c:ext xmlns:c16="http://schemas.microsoft.com/office/drawing/2014/chart" uri="{C3380CC4-5D6E-409C-BE32-E72D297353CC}">
              <c16:uniqueId val="{00000000-4680-4170-9E87-63A89E1D6FC6}"/>
            </c:ext>
          </c:extLst>
        </c:ser>
        <c:ser>
          <c:idx val="7"/>
          <c:order val="7"/>
          <c:tx>
            <c:strRef>
              <c:f>'Stats (shown)'!$C$19</c:f>
              <c:strCache>
                <c:ptCount val="1"/>
                <c:pt idx="0">
                  <c:v>2019/20</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'Stats (shown)'!$D$6:$S$6</c:f>
              <c:strCache>
                <c:ptCount val="16"/>
                <c:pt idx="0">
                  <c:v>Yes (myself)</c:v>
                </c:pt>
                <c:pt idx="1">
                  <c:v>Yes (lecturer)</c:v>
                </c:pt>
                <c:pt idx="2">
                  <c:v>Yes (me and lecturer)</c:v>
                </c:pt>
                <c:pt idx="3">
                  <c:v>No (no setup available yet)</c:v>
                </c:pt>
                <c:pt idx="4">
                  <c:v>No (setup done)</c:v>
                </c:pt>
                <c:pt idx="5">
                  <c:v>No (no setup done)</c:v>
                </c:pt>
                <c:pt idx="6">
                  <c:v>No (lack of time)</c:v>
                </c:pt>
                <c:pt idx="7">
                  <c:v>No (cancelled)</c:v>
                </c:pt>
                <c:pt idx="8">
                  <c:v>No (lecturer forgot)</c:v>
                </c:pt>
                <c:pt idx="9">
                  <c:v>No (lecturer decided not to use demo)</c:v>
                </c:pt>
                <c:pt idx="10">
                  <c:v>No (no recording available)</c:v>
                </c:pt>
                <c:pt idx="11">
                  <c:v>No (lecturer used the video recording)</c:v>
                </c:pt>
                <c:pt idx="12">
                  <c:v>No (cancelled due to COVID-19 crisis)</c:v>
                </c:pt>
                <c:pt idx="13">
                  <c:v>No (setup cannot be transported)</c:v>
                </c:pt>
                <c:pt idx="14">
                  <c:v>No (I had to demonstrate at a parallel lecture)</c:v>
                </c:pt>
                <c:pt idx="15">
                  <c:v>No indication</c:v>
                </c:pt>
              </c:strCache>
            </c:strRef>
          </c:cat>
          <c:val>
            <c:numRef>
              <c:f>'Stats (shown)'!$W$19:$AK$19</c:f>
              <c:numCache>
                <c:formatCode>0</c:formatCode>
                <c:ptCount val="15"/>
                <c:pt idx="0">
                  <c:v>29.107981220657276</c:v>
                </c:pt>
                <c:pt idx="1">
                  <c:v>16.431924882629108</c:v>
                </c:pt>
                <c:pt idx="2">
                  <c:v>27.230046948356808</c:v>
                </c:pt>
                <c:pt idx="3">
                  <c:v>0.93896713615023475</c:v>
                </c:pt>
                <c:pt idx="4">
                  <c:v>0</c:v>
                </c:pt>
                <c:pt idx="5">
                  <c:v>0</c:v>
                </c:pt>
                <c:pt idx="6">
                  <c:v>4.225352112676056</c:v>
                </c:pt>
                <c:pt idx="7">
                  <c:v>21.12676056338028</c:v>
                </c:pt>
                <c:pt idx="8">
                  <c:v>0.93896713615023475</c:v>
                </c:pt>
                <c:pt idx="9">
                  <c:v>0</c:v>
                </c:pt>
                <c:pt idx="10">
                  <c:v>0</c:v>
                </c:pt>
                <c:pt idx="11">
                  <c:v>0</c:v>
                </c:pt>
                <c:pt idx="12">
                  <c:v>0</c:v>
                </c:pt>
                <c:pt idx="13">
                  <c:v>0</c:v>
                </c:pt>
                <c:pt idx="14">
                  <c:v>0</c:v>
                </c:pt>
              </c:numCache>
            </c:numRef>
          </c:val>
          <c:extLst>
            <c:ext xmlns:c16="http://schemas.microsoft.com/office/drawing/2014/chart" uri="{C3380CC4-5D6E-409C-BE32-E72D297353CC}">
              <c16:uniqueId val="{00000000-9AEF-4C93-A0F4-0412387D3E7C}"/>
            </c:ext>
          </c:extLst>
        </c:ser>
        <c:ser>
          <c:idx val="8"/>
          <c:order val="8"/>
          <c:tx>
            <c:strRef>
              <c:f>'Stats (shown)'!$C$20</c:f>
              <c:strCache>
                <c:ptCount val="1"/>
                <c:pt idx="0">
                  <c:v>2020/21</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'Stats (shown)'!$D$6:$S$6</c:f>
              <c:strCache>
                <c:ptCount val="16"/>
                <c:pt idx="0">
                  <c:v>Yes (myself)</c:v>
                </c:pt>
                <c:pt idx="1">
                  <c:v>Yes (lecturer)</c:v>
                </c:pt>
                <c:pt idx="2">
                  <c:v>Yes (me and lecturer)</c:v>
                </c:pt>
                <c:pt idx="3">
                  <c:v>No (no setup available yet)</c:v>
                </c:pt>
                <c:pt idx="4">
                  <c:v>No (setup done)</c:v>
                </c:pt>
                <c:pt idx="5">
                  <c:v>No (no setup done)</c:v>
                </c:pt>
                <c:pt idx="6">
                  <c:v>No (lack of time)</c:v>
                </c:pt>
                <c:pt idx="7">
                  <c:v>No (cancelled)</c:v>
                </c:pt>
                <c:pt idx="8">
                  <c:v>No (lecturer forgot)</c:v>
                </c:pt>
                <c:pt idx="9">
                  <c:v>No (lecturer decided not to use demo)</c:v>
                </c:pt>
                <c:pt idx="10">
                  <c:v>No (no recording available)</c:v>
                </c:pt>
                <c:pt idx="11">
                  <c:v>No (lecturer used the video recording)</c:v>
                </c:pt>
                <c:pt idx="12">
                  <c:v>No (cancelled due to COVID-19 crisis)</c:v>
                </c:pt>
                <c:pt idx="13">
                  <c:v>No (setup cannot be transported)</c:v>
                </c:pt>
                <c:pt idx="14">
                  <c:v>No (I had to demonstrate at a parallel lecture)</c:v>
                </c:pt>
                <c:pt idx="15">
                  <c:v>No indication</c:v>
                </c:pt>
              </c:strCache>
            </c:strRef>
          </c:cat>
          <c:val>
            <c:numRef>
              <c:f>'Stats (shown)'!$W$20:$AK$20</c:f>
              <c:numCache>
                <c:formatCode>0</c:formatCode>
                <c:ptCount val="15"/>
                <c:pt idx="0">
                  <c:v>54.945054945054942</c:v>
                </c:pt>
                <c:pt idx="1">
                  <c:v>6.5934065934065931</c:v>
                </c:pt>
                <c:pt idx="2">
                  <c:v>27.472527472527471</c:v>
                </c:pt>
                <c:pt idx="3">
                  <c:v>1.098901098901099</c:v>
                </c:pt>
                <c:pt idx="4">
                  <c:v>0</c:v>
                </c:pt>
                <c:pt idx="5">
                  <c:v>1.098901098901099</c:v>
                </c:pt>
                <c:pt idx="6">
                  <c:v>1.098901098901099</c:v>
                </c:pt>
                <c:pt idx="7">
                  <c:v>5.4945054945054945</c:v>
                </c:pt>
                <c:pt idx="8">
                  <c:v>2.197802197802198</c:v>
                </c:pt>
                <c:pt idx="9">
                  <c:v>0</c:v>
                </c:pt>
                <c:pt idx="10">
                  <c:v>29.12</c:v>
                </c:pt>
                <c:pt idx="11">
                  <c:v>0</c:v>
                </c:pt>
                <c:pt idx="12">
                  <c:v>43.68</c:v>
                </c:pt>
                <c:pt idx="13">
                  <c:v>0</c:v>
                </c:pt>
                <c:pt idx="14">
                  <c:v>0</c:v>
                </c:pt>
              </c:numCache>
            </c:numRef>
          </c:val>
          <c:extLst>
            <c:ext xmlns:c16="http://schemas.microsoft.com/office/drawing/2014/chart" uri="{C3380CC4-5D6E-409C-BE32-E72D297353CC}">
              <c16:uniqueId val="{00000001-9AEF-4C93-A0F4-0412387D3E7C}"/>
            </c:ext>
          </c:extLst>
        </c:ser>
        <c:ser>
          <c:idx val="9"/>
          <c:order val="9"/>
          <c:tx>
            <c:strRef>
              <c:f>'Stats (shown)'!$C$21</c:f>
              <c:strCache>
                <c:ptCount val="1"/>
                <c:pt idx="0">
                  <c:v>2021/22</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'Stats (shown)'!$D$6:$S$6</c:f>
              <c:strCache>
                <c:ptCount val="16"/>
                <c:pt idx="0">
                  <c:v>Yes (myself)</c:v>
                </c:pt>
                <c:pt idx="1">
                  <c:v>Yes (lecturer)</c:v>
                </c:pt>
                <c:pt idx="2">
                  <c:v>Yes (me and lecturer)</c:v>
                </c:pt>
                <c:pt idx="3">
                  <c:v>No (no setup available yet)</c:v>
                </c:pt>
                <c:pt idx="4">
                  <c:v>No (setup done)</c:v>
                </c:pt>
                <c:pt idx="5">
                  <c:v>No (no setup done)</c:v>
                </c:pt>
                <c:pt idx="6">
                  <c:v>No (lack of time)</c:v>
                </c:pt>
                <c:pt idx="7">
                  <c:v>No (cancelled)</c:v>
                </c:pt>
                <c:pt idx="8">
                  <c:v>No (lecturer forgot)</c:v>
                </c:pt>
                <c:pt idx="9">
                  <c:v>No (lecturer decided not to use demo)</c:v>
                </c:pt>
                <c:pt idx="10">
                  <c:v>No (no recording available)</c:v>
                </c:pt>
                <c:pt idx="11">
                  <c:v>No (lecturer used the video recording)</c:v>
                </c:pt>
                <c:pt idx="12">
                  <c:v>No (cancelled due to COVID-19 crisis)</c:v>
                </c:pt>
                <c:pt idx="13">
                  <c:v>No (setup cannot be transported)</c:v>
                </c:pt>
                <c:pt idx="14">
                  <c:v>No (I had to demonstrate at a parallel lecture)</c:v>
                </c:pt>
                <c:pt idx="15">
                  <c:v>No indication</c:v>
                </c:pt>
              </c:strCache>
            </c:strRef>
          </c:cat>
          <c:val>
            <c:numRef>
              <c:f>'Stats (shown)'!$W$21:$AK$21</c:f>
              <c:numCache>
                <c:formatCode>0</c:formatCode>
                <c:ptCount val="15"/>
                <c:pt idx="0">
                  <c:v>71.09375</c:v>
                </c:pt>
                <c:pt idx="1">
                  <c:v>10.15625</c:v>
                </c:pt>
                <c:pt idx="2">
                  <c:v>3.90625</c:v>
                </c:pt>
                <c:pt idx="3">
                  <c:v>5.46875</c:v>
                </c:pt>
                <c:pt idx="4">
                  <c:v>0</c:v>
                </c:pt>
                <c:pt idx="5">
                  <c:v>0</c:v>
                </c:pt>
                <c:pt idx="6">
                  <c:v>9.375</c:v>
                </c:pt>
                <c:pt idx="7">
                  <c:v>0</c:v>
                </c:pt>
                <c:pt idx="8">
                  <c:v>0</c:v>
                </c:pt>
                <c:pt idx="9">
                  <c:v>0</c:v>
                </c:pt>
                <c:pt idx="10">
                  <c:v>0</c:v>
                </c:pt>
                <c:pt idx="11">
                  <c:v>137.84615384615384</c:v>
                </c:pt>
                <c:pt idx="12">
                  <c:v>0</c:v>
                </c:pt>
                <c:pt idx="13">
                  <c:v>109.71428571428571</c:v>
                </c:pt>
                <c:pt idx="14">
                  <c:v>0</c:v>
                </c:pt>
              </c:numCache>
            </c:numRef>
          </c:val>
          <c:extLst>
            <c:ext xmlns:c16="http://schemas.microsoft.com/office/drawing/2014/chart" uri="{C3380CC4-5D6E-409C-BE32-E72D297353CC}">
              <c16:uniqueId val="{00000002-9AEF-4C93-A0F4-0412387D3E7C}"/>
            </c:ext>
          </c:extLst>
        </c:ser>
        <c:dLbls>
          <c:showLegendKey val="0"/>
          <c:showVal val="0"/>
          <c:showCatName val="0"/>
          <c:showSerName val="0"/>
          <c:showPercent val="0"/>
          <c:showBubbleSize val="0"/>
        </c:dLbls>
        <c:gapWidth val="150"/>
        <c:shape val="cylinder"/>
        <c:axId val="317247488"/>
        <c:axId val="317249408"/>
        <c:axId val="0"/>
      </c:bar3DChart>
      <c:catAx>
        <c:axId val="317247488"/>
        <c:scaling>
          <c:orientation val="minMax"/>
        </c:scaling>
        <c:delete val="0"/>
        <c:axPos val="l"/>
        <c:title>
          <c:tx>
            <c:strRef>
              <c:f>'Shown (YesNo)'!$B$3</c:f>
              <c:strCache>
                <c:ptCount val="1"/>
                <c:pt idx="0">
                  <c:v>Demonstration Shown [Yes / No]</c:v>
                </c:pt>
              </c:strCache>
            </c:strRef>
          </c:tx>
          <c:overlay val="0"/>
          <c:txPr>
            <a:bodyPr rot="-5400000" vert="horz"/>
            <a:lstStyle/>
            <a:p>
              <a:pPr>
                <a:defRPr/>
              </a:pPr>
              <a:endParaRPr lang="en-US"/>
            </a:p>
          </c:txPr>
        </c:title>
        <c:numFmt formatCode="General" sourceLinked="0"/>
        <c:majorTickMark val="out"/>
        <c:minorTickMark val="none"/>
        <c:tickLblPos val="nextTo"/>
        <c:crossAx val="317249408"/>
        <c:crosses val="autoZero"/>
        <c:auto val="1"/>
        <c:lblAlgn val="ctr"/>
        <c:lblOffset val="100"/>
        <c:noMultiLvlLbl val="0"/>
      </c:catAx>
      <c:valAx>
        <c:axId val="317249408"/>
        <c:scaling>
          <c:orientation val="minMax"/>
        </c:scaling>
        <c:delete val="0"/>
        <c:axPos val="b"/>
        <c:title>
          <c:tx>
            <c:strRef>
              <c:f>'Stats (shown)'!$W$4</c:f>
              <c:strCache>
                <c:ptCount val="1"/>
                <c:pt idx="0">
                  <c:v>Relative number of demonstrations [%]</c:v>
                </c:pt>
              </c:strCache>
            </c:strRef>
          </c:tx>
          <c:overlay val="0"/>
        </c:title>
        <c:numFmt formatCode="0" sourceLinked="1"/>
        <c:majorTickMark val="out"/>
        <c:minorTickMark val="none"/>
        <c:tickLblPos val="nextTo"/>
        <c:crossAx val="317247488"/>
        <c:crosses val="autoZero"/>
        <c:crossBetween val="between"/>
      </c:valAx>
    </c:plotArea>
    <c:legend>
      <c:legendPos val="r"/>
      <c:overlay val="0"/>
    </c:legend>
    <c:plotVisOnly val="1"/>
    <c:dispBlanksAs val="gap"/>
    <c:showDLblsOverMax val="0"/>
  </c:chart>
  <c:printSettings>
    <c:headerFooter>
      <c:oddFooter>&amp;R&amp;D&amp;F</c:oddFooter>
    </c:headerFooter>
    <c:pageMargins b="0.74803149606299213" l="0.70866141732283472" r="0.70866141732283472" t="0.74803149606299213" header="0.31496062992125984" footer="0.31496062992125984"/>
    <c:pageSetup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bar"/>
        <c:grouping val="clustered"/>
        <c:varyColors val="0"/>
        <c:ser>
          <c:idx val="0"/>
          <c:order val="0"/>
          <c:tx>
            <c:strRef>
              <c:f>Demos!$B$5</c:f>
              <c:strCache>
                <c:ptCount val="1"/>
                <c:pt idx="0">
                  <c:v>1 Mechanics</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Demos!$B$7:$F$141</c:f>
              <c:multiLvlStrCache>
                <c:ptCount val="135"/>
                <c:lvl>
                  <c:pt idx="0">
                    <c:v>Hooke's Law</c:v>
                  </c:pt>
                  <c:pt idx="1">
                    <c:v>Error Analysis (1)</c:v>
                  </c:pt>
                  <c:pt idx="2">
                    <c:v>Error Analysis (2)</c:v>
                  </c:pt>
                  <c:pt idx="4">
                    <c:v>Brachistochrone</c:v>
                  </c:pt>
                  <c:pt idx="5">
                    <c:v>Student's Centre of Mass</c:v>
                  </c:pt>
                  <c:pt idx="6">
                    <c:v>Centre of Mass</c:v>
                  </c:pt>
                  <c:pt idx="7">
                    <c:v>Centre of Rotation</c:v>
                  </c:pt>
                  <c:pt idx="8">
                    <c:v>Going Round in Circles</c:v>
                  </c:pt>
                  <c:pt idx="9">
                    <c:v>Conical Pendulum</c:v>
                  </c:pt>
                  <c:pt idx="10">
                    <c:v>Centripetal Force</c:v>
                  </c:pt>
                  <c:pt idx="11">
                    <c:v>Force Field</c:v>
                  </c:pt>
                  <c:pt idx="13">
                    <c:v>Galilean Cart</c:v>
                  </c:pt>
                  <c:pt idx="14">
                    <c:v>Shoot and Catch</c:v>
                  </c:pt>
                  <c:pt idx="15">
                    <c:v>Foucault Pendulum</c:v>
                  </c:pt>
                  <c:pt idx="16">
                    <c:v>Coriolis (2)</c:v>
                  </c:pt>
                  <c:pt idx="17">
                    <c:v>Coriolis (1a)</c:v>
                  </c:pt>
                  <c:pt idx="18">
                    <c:v>Coriolis (1b)</c:v>
                  </c:pt>
                  <c:pt idx="19">
                    <c:v>Coriolis Merry-go-Round</c:v>
                  </c:pt>
                  <c:pt idx="20">
                    <c:v>Coriolis (3)</c:v>
                  </c:pt>
                  <c:pt idx="21">
                    <c:v>Cross Product</c:v>
                  </c:pt>
                  <c:pt idx="22">
                    <c:v>Person in Wheeled chair</c:v>
                  </c:pt>
                  <c:pt idx="24">
                    <c:v>Tablecloth Pull</c:v>
                  </c:pt>
                  <c:pt idx="25">
                    <c:v>Newton's Hammer</c:v>
                  </c:pt>
                  <c:pt idx="26">
                    <c:v>Not Breaking a Wineglass</c:v>
                  </c:pt>
                  <c:pt idx="27">
                    <c:v>Galileo's Thoughts</c:v>
                  </c:pt>
                  <c:pt idx="28">
                    <c:v>Walk and Ball</c:v>
                  </c:pt>
                  <c:pt idx="30">
                    <c:v>Throwing Eggs</c:v>
                  </c:pt>
                  <c:pt idx="31">
                    <c:v>Bungee Jumper</c:v>
                  </c:pt>
                  <c:pt idx="32">
                    <c:v>Pulling a Thread</c:v>
                  </c:pt>
                  <c:pt idx="33">
                    <c:v>Dropped Slinky</c:v>
                  </c:pt>
                  <c:pt idx="34">
                    <c:v>Vanishing Weight (Apparent weight)</c:v>
                  </c:pt>
                  <c:pt idx="35">
                    <c:v>Dropping ball on Force Platform</c:v>
                  </c:pt>
                  <c:pt idx="37">
                    <c:v>Who is the Strongest in a Collision?</c:v>
                  </c:pt>
                  <c:pt idx="38">
                    <c:v>Who is Pulling?</c:v>
                  </c:pt>
                  <c:pt idx="39">
                    <c:v>Trying Hard to Pull Differently</c:v>
                  </c:pt>
                  <c:pt idx="40">
                    <c:v>Bottle Rocket</c:v>
                  </c:pt>
                  <c:pt idx="41">
                    <c:v>Magnet Symmetry</c:v>
                  </c:pt>
                  <c:pt idx="42">
                    <c:v>Recoil of a Water Jet</c:v>
                  </c:pt>
                  <c:pt idx="43">
                    <c:v>Strong Magnet, Weak Paperclip</c:v>
                  </c:pt>
                  <c:pt idx="44">
                    <c:v>Newton's Sailboard</c:v>
                  </c:pt>
                  <c:pt idx="46">
                    <c:v>Equilibrium and Potential Energy</c:v>
                  </c:pt>
                  <c:pt idx="47">
                    <c:v>Sliding Block down an Inclined Plane</c:v>
                  </c:pt>
                  <c:pt idx="48">
                    <c:v>Strong Professor (Weak Students)</c:v>
                  </c:pt>
                  <c:pt idx="50">
                    <c:v>Throwing a Basketball</c:v>
                  </c:pt>
                  <c:pt idx="51">
                    <c:v>Boomerang Ball (1)</c:v>
                  </c:pt>
                  <c:pt idx="52">
                    <c:v>Boomerang Ball (2)</c:v>
                  </c:pt>
                  <c:pt idx="53">
                    <c:v>Falling Stick</c:v>
                  </c:pt>
                  <c:pt idx="55">
                    <c:v>Braking</c:v>
                  </c:pt>
                  <c:pt idx="56">
                    <c:v>Phonebook Friction</c:v>
                  </c:pt>
                  <c:pt idx="57">
                    <c:v>Static/Dynamic Friction</c:v>
                  </c:pt>
                  <c:pt idx="58">
                    <c:v>Avalanches in a Sand Pile</c:v>
                  </c:pt>
                  <c:pt idx="59">
                    <c:v>Chain Friction</c:v>
                  </c:pt>
                  <c:pt idx="60">
                    <c:v>Moving Two Fingers under a Meterstick</c:v>
                  </c:pt>
                  <c:pt idx="61">
                    <c:v>No Tipping Allowed</c:v>
                  </c:pt>
                  <c:pt idx="62">
                    <c:v>Pulling a Sliding Block</c:v>
                  </c:pt>
                  <c:pt idx="63">
                    <c:v>Rolling Up-and-Down, Again and Again</c:v>
                  </c:pt>
                  <c:pt idx="64">
                    <c:v>Rope on a Table</c:v>
                  </c:pt>
                  <c:pt idx="65">
                    <c:v>Sliding Towel</c:v>
                  </c:pt>
                  <c:pt idx="66">
                    <c:v>Friction Blocks Surface Material</c:v>
                  </c:pt>
                  <c:pt idx="68">
                    <c:v>Weighing the Earth</c:v>
                  </c:pt>
                  <c:pt idx="69">
                    <c:v>Kepler's Second Law</c:v>
                  </c:pt>
                  <c:pt idx="70">
                    <c:v>Kepler's Third Law</c:v>
                  </c:pt>
                  <c:pt idx="71">
                    <c:v>Precessing Orbit (1)</c:v>
                  </c:pt>
                  <c:pt idx="73">
                    <c:v>How much Work to Break a Soup Tureen?</c:v>
                  </c:pt>
                  <c:pt idx="74">
                    <c:v>Pendulum of Death</c:v>
                  </c:pt>
                  <c:pt idx="75">
                    <c:v>Rattleback</c:v>
                  </c:pt>
                  <c:pt idx="76">
                    <c:v>Gauss' Rifle</c:v>
                  </c:pt>
                  <c:pt idx="77">
                    <c:v>Kinetic Energy in an Elastic Collision</c:v>
                  </c:pt>
                  <c:pt idx="78">
                    <c:v>Mortar</c:v>
                  </c:pt>
                  <c:pt idx="79">
                    <c:v>Galileo's Pendulum</c:v>
                  </c:pt>
                  <c:pt idx="80">
                    <c:v>Ballistic Pendulum</c:v>
                  </c:pt>
                  <c:pt idx="82">
                    <c:v>Sliding Ladder</c:v>
                  </c:pt>
                  <c:pt idx="83">
                    <c:v>Elastic Collisions</c:v>
                  </c:pt>
                  <c:pt idx="84">
                    <c:v>Inelastic Collisions</c:v>
                  </c:pt>
                  <c:pt idx="85">
                    <c:v>Explosion</c:v>
                  </c:pt>
                  <c:pt idx="86">
                    <c:v>Colliding Balls (1)</c:v>
                  </c:pt>
                  <c:pt idx="87">
                    <c:v>Demonstrator and Cart</c:v>
                  </c:pt>
                  <c:pt idx="88">
                    <c:v>Knock-Out</c:v>
                  </c:pt>
                  <c:pt idx="89">
                    <c:v>Pulling a Slackened Rope</c:v>
                  </c:pt>
                  <c:pt idx="90">
                    <c:v>Spinning Bouncing Ball</c:v>
                  </c:pt>
                  <c:pt idx="91">
                    <c:v>Super Balls, Double Ball Drop</c:v>
                  </c:pt>
                  <c:pt idx="93">
                    <c:v>Inertia Wands</c:v>
                  </c:pt>
                  <c:pt idx="94">
                    <c:v>Physical Pendulum (2)</c:v>
                  </c:pt>
                  <c:pt idx="95">
                    <c:v>Bicycle Wheel Pendulum</c:v>
                  </c:pt>
                  <c:pt idx="96">
                    <c:v>Maximum Rotational Inertia</c:v>
                  </c:pt>
                  <c:pt idx="97">
                    <c:v>Rolling Down a Wide Gutter</c:v>
                  </c:pt>
                  <c:pt idx="98">
                    <c:v>Moment of Inertia of Tennis Rackets (torsion pendulum intertia)</c:v>
                  </c:pt>
                  <c:pt idx="99">
                    <c:v>Dropping Rolls of Toilet Paper</c:v>
                  </c:pt>
                  <c:pt idx="100">
                    <c:v>Yo-Yo</c:v>
                  </c:pt>
                  <c:pt idx="101">
                    <c:v>Maxwheel</c:v>
                  </c:pt>
                  <c:pt idx="102">
                    <c:v>Rolling Downhill</c:v>
                  </c:pt>
                  <c:pt idx="103">
                    <c:v>Pirouette</c:v>
                  </c:pt>
                  <c:pt idx="104">
                    <c:v>Bicycle Wheel and Swivel Chair</c:v>
                  </c:pt>
                  <c:pt idx="105">
                    <c:v>Train and Track</c:v>
                  </c:pt>
                  <c:pt idx="106">
                    <c:v>Pulling a Spool (a.k.a. Oma's Garenklosje)</c:v>
                  </c:pt>
                  <c:pt idx="107">
                    <c:v>Pulling the Rug</c:v>
                  </c:pt>
                  <c:pt idx="108">
                    <c:v>Colliding Magnets</c:v>
                  </c:pt>
                  <c:pt idx="109">
                    <c:v>Matchbox and Wineglass</c:v>
                  </c:pt>
                  <c:pt idx="110">
                    <c:v>Sweet Spot</c:v>
                  </c:pt>
                  <c:pt idx="111">
                    <c:v>Balls on a Rotating Ramp</c:v>
                  </c:pt>
                  <c:pt idx="112">
                    <c:v>Counter Rotating Disks</c:v>
                  </c:pt>
                  <c:pt idx="113">
                    <c:v>Dumb-Bell</c:v>
                  </c:pt>
                  <c:pt idx="114">
                    <c:v>How an Astronaut can Turn Around in Free Space</c:v>
                  </c:pt>
                  <c:pt idx="115">
                    <c:v>Playing Tennis</c:v>
                  </c:pt>
                  <c:pt idx="116">
                    <c:v>Vibrating Stopwatch</c:v>
                  </c:pt>
                  <c:pt idx="117">
                    <c:v>Feynman's Sprinkler</c:v>
                  </c:pt>
                  <c:pt idx="118">
                    <c:v>Precession (1)</c:v>
                  </c:pt>
                  <c:pt idx="119">
                    <c:v>Suitcase with Flywheel</c:v>
                  </c:pt>
                  <c:pt idx="120">
                    <c:v>Precession (4) AND Nutation (3)</c:v>
                  </c:pt>
                  <c:pt idx="121">
                    <c:v>Precession (2)</c:v>
                  </c:pt>
                  <c:pt idx="122">
                    <c:v>Precession (3a)</c:v>
                  </c:pt>
                  <c:pt idx="123">
                    <c:v>Precession (3b)</c:v>
                  </c:pt>
                  <c:pt idx="124">
                    <c:v>Gyroscope</c:v>
                  </c:pt>
                  <c:pt idx="125">
                    <c:v>Nutation (1)</c:v>
                  </c:pt>
                  <c:pt idx="126">
                    <c:v>Nutation (2)</c:v>
                  </c:pt>
                  <c:pt idx="127">
                    <c:v>Euler's Disk</c:v>
                  </c:pt>
                  <c:pt idx="128">
                    <c:v>Stable Wheel</c:v>
                  </c:pt>
                  <c:pt idx="129">
                    <c:v>Tippe Top</c:v>
                  </c:pt>
                  <c:pt idx="130">
                    <c:v>Rugbyball</c:v>
                  </c:pt>
                  <c:pt idx="131">
                    <c:v>Percussionpoint (1)</c:v>
                  </c:pt>
                  <c:pt idx="132">
                    <c:v>Percussionpoint (2)</c:v>
                  </c:pt>
                  <c:pt idx="133">
                    <c:v>Sleeper</c:v>
                  </c:pt>
                  <c:pt idx="134">
                    <c:v>Chandler Wobble</c:v>
                  </c:pt>
                </c:lvl>
                <c:lvl>
                  <c:pt idx="91">
                    <c:v>1N20.09</c:v>
                  </c:pt>
                </c:lvl>
                <c:lvl>
                  <c:pt idx="0">
                    <c:v> </c:v>
                  </c:pt>
                  <c:pt idx="8">
                    <c:v> </c:v>
                  </c:pt>
                  <c:pt idx="40">
                    <c:v>1N22.01</c:v>
                  </c:pt>
                  <c:pt idx="41">
                    <c:v>1Q40.01</c:v>
                  </c:pt>
                  <c:pt idx="50">
                    <c:v>1N10.01</c:v>
                  </c:pt>
                  <c:pt idx="71">
                    <c:v>1Q50.02</c:v>
                  </c:pt>
                  <c:pt idx="91">
                    <c:v>1E10.01</c:v>
                  </c:pt>
                </c:lvl>
                <c:lvl>
                  <c:pt idx="0">
                    <c:v>1R10.01</c:v>
                  </c:pt>
                  <c:pt idx="20">
                    <c:v>1E30.01</c:v>
                  </c:pt>
                  <c:pt idx="21">
                    <c:v>1A40.01</c:v>
                  </c:pt>
                  <c:pt idx="40">
                    <c:v>1N10.01</c:v>
                  </c:pt>
                  <c:pt idx="41">
                    <c:v>1N20.01</c:v>
                  </c:pt>
                  <c:pt idx="42">
                    <c:v>1N22.02</c:v>
                  </c:pt>
                  <c:pt idx="50">
                    <c:v>1K20.05</c:v>
                  </c:pt>
                  <c:pt idx="51">
                    <c:v>1N10.02</c:v>
                  </c:pt>
                  <c:pt idx="52">
                    <c:v>1N10.03</c:v>
                  </c:pt>
                  <c:pt idx="53">
                    <c:v>1K20.04</c:v>
                  </c:pt>
                  <c:pt idx="69">
                    <c:v>8A10.01</c:v>
                  </c:pt>
                  <c:pt idx="70">
                    <c:v>8A10.01</c:v>
                  </c:pt>
                  <c:pt idx="71">
                    <c:v>8A10.02</c:v>
                  </c:pt>
                  <c:pt idx="76">
                    <c:v>5G10.80</c:v>
                  </c:pt>
                  <c:pt idx="80">
                    <c:v>1C10.01</c:v>
                  </c:pt>
                  <c:pt idx="88">
                    <c:v>1N30.01</c:v>
                  </c:pt>
                  <c:pt idx="90">
                    <c:v>1Q40.01</c:v>
                  </c:pt>
                  <c:pt idx="91">
                    <c:v>8B10.50</c:v>
                  </c:pt>
                  <c:pt idx="94">
                    <c:v>3A15.01</c:v>
                  </c:pt>
                  <c:pt idx="96">
                    <c:v>1Q60.01</c:v>
                  </c:pt>
                  <c:pt idx="97">
                    <c:v>1Q20.01</c:v>
                  </c:pt>
                  <c:pt idx="102">
                    <c:v>1Q10.02</c:v>
                  </c:pt>
                  <c:pt idx="103">
                    <c:v>1Q10.01</c:v>
                  </c:pt>
                  <c:pt idx="104">
                    <c:v>1Q30.10</c:v>
                  </c:pt>
                  <c:pt idx="106">
                    <c:v>1K10.01</c:v>
                  </c:pt>
                  <c:pt idx="109">
                    <c:v>1Q10.XX</c:v>
                  </c:pt>
                  <c:pt idx="113">
                    <c:v>1Q60.02</c:v>
                  </c:pt>
                  <c:pt idx="129">
                    <c:v>1Q40.12</c:v>
                  </c:pt>
                </c:lvl>
                <c:lvl>
                  <c:pt idx="0">
                    <c:v>1A20.01</c:v>
                  </c:pt>
                  <c:pt idx="1">
                    <c:v>1A20.02</c:v>
                  </c:pt>
                  <c:pt idx="2">
                    <c:v>1A20.03</c:v>
                  </c:pt>
                  <c:pt idx="4">
                    <c:v>1D15.45</c:v>
                  </c:pt>
                  <c:pt idx="5">
                    <c:v>1D40.03</c:v>
                  </c:pt>
                  <c:pt idx="6">
                    <c:v>1D40.01</c:v>
                  </c:pt>
                  <c:pt idx="7">
                    <c:v>1D40.02</c:v>
                  </c:pt>
                  <c:pt idx="8">
                    <c:v>1D50.01</c:v>
                  </c:pt>
                  <c:pt idx="9">
                    <c:v>1D50.02</c:v>
                  </c:pt>
                  <c:pt idx="10">
                    <c:v>1D50.03</c:v>
                  </c:pt>
                  <c:pt idx="11">
                    <c:v>1D50.04</c:v>
                  </c:pt>
                  <c:pt idx="13">
                    <c:v>1E10.02</c:v>
                  </c:pt>
                  <c:pt idx="14">
                    <c:v>1E10.03</c:v>
                  </c:pt>
                  <c:pt idx="15">
                    <c:v>1E20.10</c:v>
                  </c:pt>
                  <c:pt idx="16">
                    <c:v>1E20.01</c:v>
                  </c:pt>
                  <c:pt idx="17">
                    <c:v>1E20.02</c:v>
                  </c:pt>
                  <c:pt idx="18">
                    <c:v>1E20.03</c:v>
                  </c:pt>
                  <c:pt idx="19">
                    <c:v>1E20.04</c:v>
                  </c:pt>
                  <c:pt idx="20">
                    <c:v>1E20.05</c:v>
                  </c:pt>
                  <c:pt idx="21">
                    <c:v>1E30.01</c:v>
                  </c:pt>
                  <c:pt idx="22">
                    <c:v>1E00.00</c:v>
                  </c:pt>
                  <c:pt idx="24">
                    <c:v>1F20.01</c:v>
                  </c:pt>
                  <c:pt idx="25">
                    <c:v>1F20.02</c:v>
                  </c:pt>
                  <c:pt idx="26">
                    <c:v>1F20.03</c:v>
                  </c:pt>
                  <c:pt idx="27">
                    <c:v>1F30.01</c:v>
                  </c:pt>
                  <c:pt idx="28">
                    <c:v>1F30.02</c:v>
                  </c:pt>
                  <c:pt idx="30">
                    <c:v>1G10.01</c:v>
                  </c:pt>
                  <c:pt idx="31">
                    <c:v>1G10.02</c:v>
                  </c:pt>
                  <c:pt idx="32">
                    <c:v>1G10.03</c:v>
                  </c:pt>
                  <c:pt idx="33">
                    <c:v>1G20.45</c:v>
                  </c:pt>
                  <c:pt idx="34">
                    <c:v>1G20.46</c:v>
                  </c:pt>
                  <c:pt idx="35">
                    <c:v>1G20.01</c:v>
                  </c:pt>
                  <c:pt idx="37">
                    <c:v>1H10.01</c:v>
                  </c:pt>
                  <c:pt idx="38">
                    <c:v>1H10.02</c:v>
                  </c:pt>
                  <c:pt idx="39">
                    <c:v>1H10.03</c:v>
                  </c:pt>
                  <c:pt idx="40">
                    <c:v>1H10.04</c:v>
                  </c:pt>
                  <c:pt idx="41">
                    <c:v>1H10.05</c:v>
                  </c:pt>
                  <c:pt idx="42">
                    <c:v>1H10.06</c:v>
                  </c:pt>
                  <c:pt idx="43">
                    <c:v>1H10.07</c:v>
                  </c:pt>
                  <c:pt idx="44">
                    <c:v>1H10.20</c:v>
                  </c:pt>
                  <c:pt idx="46">
                    <c:v>1J20.01</c:v>
                  </c:pt>
                  <c:pt idx="47">
                    <c:v>1J30.10</c:v>
                  </c:pt>
                  <c:pt idx="48">
                    <c:v>1J30.01</c:v>
                  </c:pt>
                  <c:pt idx="50">
                    <c:v>1K10.01</c:v>
                  </c:pt>
                  <c:pt idx="51">
                    <c:v>1K10.02</c:v>
                  </c:pt>
                  <c:pt idx="52">
                    <c:v>1K10.03</c:v>
                  </c:pt>
                  <c:pt idx="53">
                    <c:v>1K10.04</c:v>
                  </c:pt>
                  <c:pt idx="55">
                    <c:v>1K20.01</c:v>
                  </c:pt>
                  <c:pt idx="56">
                    <c:v>1K20.02</c:v>
                  </c:pt>
                  <c:pt idx="57">
                    <c:v>1K20.03</c:v>
                  </c:pt>
                  <c:pt idx="58">
                    <c:v>1K20.05</c:v>
                  </c:pt>
                  <c:pt idx="59">
                    <c:v>1K20.06</c:v>
                  </c:pt>
                  <c:pt idx="60">
                    <c:v>1K20.07</c:v>
                  </c:pt>
                  <c:pt idx="61">
                    <c:v>1K20.08</c:v>
                  </c:pt>
                  <c:pt idx="62">
                    <c:v>1K20.09</c:v>
                  </c:pt>
                  <c:pt idx="63">
                    <c:v>1K20.10</c:v>
                  </c:pt>
                  <c:pt idx="64">
                    <c:v>1K20.11</c:v>
                  </c:pt>
                  <c:pt idx="65">
                    <c:v>1K20.12</c:v>
                  </c:pt>
                  <c:pt idx="66">
                    <c:v>1K20.13</c:v>
                  </c:pt>
                  <c:pt idx="68">
                    <c:v>1L10.01</c:v>
                  </c:pt>
                  <c:pt idx="69">
                    <c:v>1L20.01</c:v>
                  </c:pt>
                  <c:pt idx="70">
                    <c:v>1L20.02</c:v>
                  </c:pt>
                  <c:pt idx="71">
                    <c:v>1L20.17</c:v>
                  </c:pt>
                  <c:pt idx="73">
                    <c:v>1M10.01</c:v>
                  </c:pt>
                  <c:pt idx="74">
                    <c:v>1M40.10</c:v>
                  </c:pt>
                  <c:pt idx="75">
                    <c:v>1M40.90</c:v>
                  </c:pt>
                  <c:pt idx="76">
                    <c:v>1M40.01</c:v>
                  </c:pt>
                  <c:pt idx="77">
                    <c:v>1M40.02</c:v>
                  </c:pt>
                  <c:pt idx="78">
                    <c:v>1M40.03</c:v>
                  </c:pt>
                  <c:pt idx="79">
                    <c:v>1M40.04</c:v>
                  </c:pt>
                  <c:pt idx="80">
                    <c:v>1M40.41</c:v>
                  </c:pt>
                  <c:pt idx="82">
                    <c:v>1N10.01</c:v>
                  </c:pt>
                  <c:pt idx="83">
                    <c:v>1N20.01</c:v>
                  </c:pt>
                  <c:pt idx="84">
                    <c:v>1N20.02</c:v>
                  </c:pt>
                  <c:pt idx="85">
                    <c:v>1N20.03</c:v>
                  </c:pt>
                  <c:pt idx="86">
                    <c:v>1N20.04</c:v>
                  </c:pt>
                  <c:pt idx="87">
                    <c:v>1N20.05</c:v>
                  </c:pt>
                  <c:pt idx="88">
                    <c:v>1N20.06</c:v>
                  </c:pt>
                  <c:pt idx="89">
                    <c:v>1N20.07</c:v>
                  </c:pt>
                  <c:pt idx="90">
                    <c:v>1N20.08</c:v>
                  </c:pt>
                  <c:pt idx="91">
                    <c:v>1N30.60</c:v>
                  </c:pt>
                  <c:pt idx="93">
                    <c:v>1Q10.10</c:v>
                  </c:pt>
                  <c:pt idx="94">
                    <c:v>1Q10.02</c:v>
                  </c:pt>
                  <c:pt idx="95">
                    <c:v>1Q10.01</c:v>
                  </c:pt>
                  <c:pt idx="96">
                    <c:v>1Q10.03</c:v>
                  </c:pt>
                  <c:pt idx="97">
                    <c:v>1Q10.04</c:v>
                  </c:pt>
                  <c:pt idx="98">
                    <c:v>1Q10.20</c:v>
                  </c:pt>
                  <c:pt idx="99">
                    <c:v>1Q20.01</c:v>
                  </c:pt>
                  <c:pt idx="100">
                    <c:v>1Q20.02</c:v>
                  </c:pt>
                  <c:pt idx="101">
                    <c:v>1Q20.03</c:v>
                  </c:pt>
                  <c:pt idx="102">
                    <c:v>1Q20.04</c:v>
                  </c:pt>
                  <c:pt idx="103">
                    <c:v>1Q40.10</c:v>
                  </c:pt>
                  <c:pt idx="104">
                    <c:v>1Q40.30</c:v>
                  </c:pt>
                  <c:pt idx="105">
                    <c:v>1Q40.40</c:v>
                  </c:pt>
                  <c:pt idx="106">
                    <c:v>1Q40.01</c:v>
                  </c:pt>
                  <c:pt idx="107">
                    <c:v>1Q40.11</c:v>
                  </c:pt>
                  <c:pt idx="108">
                    <c:v>1Q40.02</c:v>
                  </c:pt>
                  <c:pt idx="109">
                    <c:v>1Q40.03</c:v>
                  </c:pt>
                  <c:pt idx="110">
                    <c:v>1Q40.04</c:v>
                  </c:pt>
                  <c:pt idx="111">
                    <c:v>1Q40.05</c:v>
                  </c:pt>
                  <c:pt idx="112">
                    <c:v>1Q40.06</c:v>
                  </c:pt>
                  <c:pt idx="113">
                    <c:v>1Q40.07</c:v>
                  </c:pt>
                  <c:pt idx="114">
                    <c:v>1Q40.08</c:v>
                  </c:pt>
                  <c:pt idx="115">
                    <c:v>1Q40.09</c:v>
                  </c:pt>
                  <c:pt idx="116">
                    <c:v>1Q40.13</c:v>
                  </c:pt>
                  <c:pt idx="117">
                    <c:v>1Q40.85</c:v>
                  </c:pt>
                  <c:pt idx="118">
                    <c:v>1Q50.01</c:v>
                  </c:pt>
                  <c:pt idx="119">
                    <c:v>1Q50.40</c:v>
                  </c:pt>
                  <c:pt idx="120">
                    <c:v>1Q50.03</c:v>
                  </c:pt>
                  <c:pt idx="121">
                    <c:v>1Q50.04</c:v>
                  </c:pt>
                  <c:pt idx="122">
                    <c:v>1Q50.08</c:v>
                  </c:pt>
                  <c:pt idx="123">
                    <c:v>1Q50.09</c:v>
                  </c:pt>
                  <c:pt idx="124">
                    <c:v>1Q50.20</c:v>
                  </c:pt>
                  <c:pt idx="125">
                    <c:v>1Q50.06</c:v>
                  </c:pt>
                  <c:pt idx="126">
                    <c:v>1Q50.07</c:v>
                  </c:pt>
                  <c:pt idx="127">
                    <c:v>1Q60.25</c:v>
                  </c:pt>
                  <c:pt idx="128">
                    <c:v>1Q60.01</c:v>
                  </c:pt>
                  <c:pt idx="129">
                    <c:v>1Q60.30</c:v>
                  </c:pt>
                  <c:pt idx="130">
                    <c:v>1Q60.35</c:v>
                  </c:pt>
                  <c:pt idx="131">
                    <c:v>1Q60.04</c:v>
                  </c:pt>
                  <c:pt idx="132">
                    <c:v>1Q60.05</c:v>
                  </c:pt>
                  <c:pt idx="133">
                    <c:v>1Q60.06</c:v>
                  </c:pt>
                  <c:pt idx="134">
                    <c:v>1XX.01</c:v>
                  </c:pt>
                </c:lvl>
              </c:multiLvlStrCache>
            </c:multiLvlStrRef>
          </c:cat>
          <c:val>
            <c:numRef>
              <c:f>Demos!$A$7:$A$141</c:f>
              <c:numCache>
                <c:formatCode>General</c:formatCode>
                <c:ptCount val="135"/>
                <c:pt idx="0">
                  <c:v>0</c:v>
                </c:pt>
                <c:pt idx="1">
                  <c:v>8</c:v>
                </c:pt>
                <c:pt idx="2">
                  <c:v>8</c:v>
                </c:pt>
                <c:pt idx="3">
                  <c:v>0</c:v>
                </c:pt>
                <c:pt idx="4">
                  <c:v>3</c:v>
                </c:pt>
                <c:pt idx="5">
                  <c:v>2</c:v>
                </c:pt>
                <c:pt idx="6">
                  <c:v>42</c:v>
                </c:pt>
                <c:pt idx="7">
                  <c:v>12</c:v>
                </c:pt>
                <c:pt idx="8">
                  <c:v>11</c:v>
                </c:pt>
                <c:pt idx="9">
                  <c:v>0</c:v>
                </c:pt>
                <c:pt idx="10">
                  <c:v>0</c:v>
                </c:pt>
                <c:pt idx="11">
                  <c:v>0</c:v>
                </c:pt>
                <c:pt idx="12">
                  <c:v>0</c:v>
                </c:pt>
                <c:pt idx="13">
                  <c:v>5</c:v>
                </c:pt>
                <c:pt idx="14">
                  <c:v>26</c:v>
                </c:pt>
                <c:pt idx="15">
                  <c:v>8</c:v>
                </c:pt>
                <c:pt idx="16">
                  <c:v>1</c:v>
                </c:pt>
                <c:pt idx="17">
                  <c:v>11</c:v>
                </c:pt>
                <c:pt idx="18">
                  <c:v>34</c:v>
                </c:pt>
                <c:pt idx="19">
                  <c:v>15</c:v>
                </c:pt>
                <c:pt idx="20">
                  <c:v>0</c:v>
                </c:pt>
                <c:pt idx="21">
                  <c:v>0</c:v>
                </c:pt>
                <c:pt idx="22">
                  <c:v>10</c:v>
                </c:pt>
                <c:pt idx="23">
                  <c:v>0</c:v>
                </c:pt>
                <c:pt idx="24">
                  <c:v>24</c:v>
                </c:pt>
                <c:pt idx="25">
                  <c:v>2</c:v>
                </c:pt>
                <c:pt idx="26">
                  <c:v>0</c:v>
                </c:pt>
                <c:pt idx="27">
                  <c:v>14</c:v>
                </c:pt>
                <c:pt idx="28">
                  <c:v>0</c:v>
                </c:pt>
                <c:pt idx="29">
                  <c:v>0</c:v>
                </c:pt>
                <c:pt idx="30">
                  <c:v>11</c:v>
                </c:pt>
                <c:pt idx="31">
                  <c:v>12</c:v>
                </c:pt>
                <c:pt idx="32">
                  <c:v>33</c:v>
                </c:pt>
                <c:pt idx="33">
                  <c:v>1</c:v>
                </c:pt>
                <c:pt idx="34">
                  <c:v>9</c:v>
                </c:pt>
                <c:pt idx="35">
                  <c:v>1</c:v>
                </c:pt>
                <c:pt idx="36">
                  <c:v>0</c:v>
                </c:pt>
                <c:pt idx="37">
                  <c:v>12</c:v>
                </c:pt>
                <c:pt idx="38">
                  <c:v>12</c:v>
                </c:pt>
                <c:pt idx="39">
                  <c:v>15</c:v>
                </c:pt>
                <c:pt idx="40">
                  <c:v>0</c:v>
                </c:pt>
                <c:pt idx="41">
                  <c:v>0</c:v>
                </c:pt>
                <c:pt idx="42">
                  <c:v>2</c:v>
                </c:pt>
                <c:pt idx="43">
                  <c:v>0</c:v>
                </c:pt>
                <c:pt idx="44">
                  <c:v>0</c:v>
                </c:pt>
                <c:pt idx="45">
                  <c:v>0</c:v>
                </c:pt>
                <c:pt idx="46">
                  <c:v>0</c:v>
                </c:pt>
                <c:pt idx="47">
                  <c:v>1</c:v>
                </c:pt>
                <c:pt idx="48">
                  <c:v>24</c:v>
                </c:pt>
                <c:pt idx="49">
                  <c:v>0</c:v>
                </c:pt>
                <c:pt idx="50">
                  <c:v>12</c:v>
                </c:pt>
                <c:pt idx="51">
                  <c:v>12</c:v>
                </c:pt>
                <c:pt idx="52">
                  <c:v>12</c:v>
                </c:pt>
                <c:pt idx="53">
                  <c:v>0</c:v>
                </c:pt>
                <c:pt idx="54">
                  <c:v>0</c:v>
                </c:pt>
                <c:pt idx="55">
                  <c:v>19</c:v>
                </c:pt>
                <c:pt idx="56">
                  <c:v>13</c:v>
                </c:pt>
                <c:pt idx="57">
                  <c:v>2</c:v>
                </c:pt>
                <c:pt idx="58">
                  <c:v>0</c:v>
                </c:pt>
                <c:pt idx="59">
                  <c:v>0</c:v>
                </c:pt>
                <c:pt idx="60">
                  <c:v>0</c:v>
                </c:pt>
                <c:pt idx="61">
                  <c:v>3</c:v>
                </c:pt>
                <c:pt idx="62">
                  <c:v>2</c:v>
                </c:pt>
                <c:pt idx="63">
                  <c:v>0</c:v>
                </c:pt>
                <c:pt idx="64">
                  <c:v>0</c:v>
                </c:pt>
                <c:pt idx="65">
                  <c:v>0</c:v>
                </c:pt>
                <c:pt idx="66">
                  <c:v>11</c:v>
                </c:pt>
                <c:pt idx="67">
                  <c:v>0</c:v>
                </c:pt>
                <c:pt idx="68">
                  <c:v>8</c:v>
                </c:pt>
                <c:pt idx="69">
                  <c:v>12</c:v>
                </c:pt>
                <c:pt idx="70">
                  <c:v>0</c:v>
                </c:pt>
                <c:pt idx="71">
                  <c:v>15</c:v>
                </c:pt>
                <c:pt idx="72">
                  <c:v>0</c:v>
                </c:pt>
                <c:pt idx="73">
                  <c:v>12</c:v>
                </c:pt>
                <c:pt idx="74">
                  <c:v>20</c:v>
                </c:pt>
                <c:pt idx="75">
                  <c:v>9</c:v>
                </c:pt>
                <c:pt idx="76">
                  <c:v>37</c:v>
                </c:pt>
                <c:pt idx="77">
                  <c:v>1</c:v>
                </c:pt>
                <c:pt idx="78">
                  <c:v>15</c:v>
                </c:pt>
                <c:pt idx="79">
                  <c:v>0</c:v>
                </c:pt>
                <c:pt idx="80">
                  <c:v>27</c:v>
                </c:pt>
                <c:pt idx="82">
                  <c:v>0</c:v>
                </c:pt>
                <c:pt idx="83">
                  <c:v>19</c:v>
                </c:pt>
                <c:pt idx="84">
                  <c:v>19</c:v>
                </c:pt>
                <c:pt idx="85">
                  <c:v>26</c:v>
                </c:pt>
                <c:pt idx="86">
                  <c:v>22</c:v>
                </c:pt>
                <c:pt idx="87">
                  <c:v>0</c:v>
                </c:pt>
                <c:pt idx="88">
                  <c:v>0</c:v>
                </c:pt>
                <c:pt idx="89">
                  <c:v>0</c:v>
                </c:pt>
                <c:pt idx="90">
                  <c:v>0</c:v>
                </c:pt>
                <c:pt idx="91">
                  <c:v>56</c:v>
                </c:pt>
                <c:pt idx="92">
                  <c:v>0</c:v>
                </c:pt>
                <c:pt idx="93">
                  <c:v>26</c:v>
                </c:pt>
                <c:pt idx="94">
                  <c:v>17</c:v>
                </c:pt>
                <c:pt idx="95">
                  <c:v>0</c:v>
                </c:pt>
                <c:pt idx="96">
                  <c:v>0</c:v>
                </c:pt>
                <c:pt idx="97">
                  <c:v>1</c:v>
                </c:pt>
                <c:pt idx="98">
                  <c:v>1</c:v>
                </c:pt>
                <c:pt idx="99">
                  <c:v>12</c:v>
                </c:pt>
                <c:pt idx="100">
                  <c:v>3</c:v>
                </c:pt>
                <c:pt idx="101">
                  <c:v>12</c:v>
                </c:pt>
                <c:pt idx="102">
                  <c:v>35</c:v>
                </c:pt>
                <c:pt idx="103">
                  <c:v>23</c:v>
                </c:pt>
                <c:pt idx="104">
                  <c:v>39</c:v>
                </c:pt>
                <c:pt idx="105">
                  <c:v>27</c:v>
                </c:pt>
                <c:pt idx="106">
                  <c:v>39</c:v>
                </c:pt>
                <c:pt idx="107">
                  <c:v>3</c:v>
                </c:pt>
                <c:pt idx="108">
                  <c:v>1</c:v>
                </c:pt>
                <c:pt idx="109">
                  <c:v>40</c:v>
                </c:pt>
                <c:pt idx="110">
                  <c:v>7</c:v>
                </c:pt>
                <c:pt idx="111">
                  <c:v>0</c:v>
                </c:pt>
                <c:pt idx="112">
                  <c:v>0</c:v>
                </c:pt>
                <c:pt idx="113">
                  <c:v>2</c:v>
                </c:pt>
                <c:pt idx="114">
                  <c:v>2</c:v>
                </c:pt>
                <c:pt idx="115">
                  <c:v>0</c:v>
                </c:pt>
                <c:pt idx="116">
                  <c:v>0</c:v>
                </c:pt>
                <c:pt idx="117">
                  <c:v>0</c:v>
                </c:pt>
                <c:pt idx="118">
                  <c:v>1</c:v>
                </c:pt>
                <c:pt idx="119">
                  <c:v>26</c:v>
                </c:pt>
                <c:pt idx="120">
                  <c:v>1</c:v>
                </c:pt>
                <c:pt idx="121">
                  <c:v>67</c:v>
                </c:pt>
                <c:pt idx="122">
                  <c:v>0</c:v>
                </c:pt>
                <c:pt idx="123">
                  <c:v>0</c:v>
                </c:pt>
                <c:pt idx="124">
                  <c:v>40</c:v>
                </c:pt>
                <c:pt idx="125">
                  <c:v>0</c:v>
                </c:pt>
                <c:pt idx="126">
                  <c:v>0</c:v>
                </c:pt>
                <c:pt idx="127">
                  <c:v>1</c:v>
                </c:pt>
                <c:pt idx="128">
                  <c:v>16</c:v>
                </c:pt>
                <c:pt idx="129">
                  <c:v>28</c:v>
                </c:pt>
                <c:pt idx="130">
                  <c:v>2</c:v>
                </c:pt>
                <c:pt idx="131">
                  <c:v>0</c:v>
                </c:pt>
                <c:pt idx="132">
                  <c:v>0</c:v>
                </c:pt>
                <c:pt idx="133">
                  <c:v>12</c:v>
                </c:pt>
                <c:pt idx="134">
                  <c:v>1</c:v>
                </c:pt>
              </c:numCache>
            </c:numRef>
          </c:val>
          <c:extLst>
            <c:ext xmlns:c16="http://schemas.microsoft.com/office/drawing/2014/chart" uri="{C3380CC4-5D6E-409C-BE32-E72D297353CC}">
              <c16:uniqueId val="{00000000-BAB6-4F29-9258-F595BC13E214}"/>
            </c:ext>
          </c:extLst>
        </c:ser>
        <c:dLbls>
          <c:showLegendKey val="0"/>
          <c:showVal val="0"/>
          <c:showCatName val="0"/>
          <c:showSerName val="0"/>
          <c:showPercent val="0"/>
          <c:showBubbleSize val="0"/>
        </c:dLbls>
        <c:gapWidth val="150"/>
        <c:axId val="98078720"/>
        <c:axId val="98080256"/>
      </c:barChart>
      <c:catAx>
        <c:axId val="98078720"/>
        <c:scaling>
          <c:orientation val="minMax"/>
        </c:scaling>
        <c:delete val="0"/>
        <c:axPos val="l"/>
        <c:numFmt formatCode="General" sourceLinked="0"/>
        <c:majorTickMark val="out"/>
        <c:minorTickMark val="none"/>
        <c:tickLblPos val="nextTo"/>
        <c:txPr>
          <a:bodyPr/>
          <a:lstStyle/>
          <a:p>
            <a:pPr>
              <a:defRPr baseline="0"/>
            </a:pPr>
            <a:endParaRPr lang="en-US"/>
          </a:p>
        </c:txPr>
        <c:crossAx val="98080256"/>
        <c:crosses val="autoZero"/>
        <c:auto val="1"/>
        <c:lblAlgn val="ctr"/>
        <c:lblOffset val="100"/>
        <c:noMultiLvlLbl val="1"/>
      </c:catAx>
      <c:valAx>
        <c:axId val="98080256"/>
        <c:scaling>
          <c:orientation val="minMax"/>
        </c:scaling>
        <c:delete val="0"/>
        <c:axPos val="b"/>
        <c:majorGridlines/>
        <c:title>
          <c:tx>
            <c:rich>
              <a:bodyPr/>
              <a:lstStyle/>
              <a:p>
                <a:pPr>
                  <a:defRPr/>
                </a:pPr>
                <a:r>
                  <a:rPr lang="en-US"/>
                  <a:t>Occurance [-]</a:t>
                </a:r>
              </a:p>
            </c:rich>
          </c:tx>
          <c:overlay val="0"/>
        </c:title>
        <c:numFmt formatCode="General" sourceLinked="1"/>
        <c:majorTickMark val="out"/>
        <c:minorTickMark val="none"/>
        <c:tickLblPos val="nextTo"/>
        <c:crossAx val="9807872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bar"/>
        <c:grouping val="clustered"/>
        <c:varyColors val="0"/>
        <c:ser>
          <c:idx val="0"/>
          <c:order val="0"/>
          <c:tx>
            <c:strRef>
              <c:f>Demos!$B$144</c:f>
              <c:strCache>
                <c:ptCount val="1"/>
                <c:pt idx="0">
                  <c:v>2 Fluid Mechanics</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Demos!$B$146:$F$158</c:f>
              <c:multiLvlStrCache>
                <c:ptCount val="13"/>
                <c:lvl>
                  <c:pt idx="0">
                    <c:v>Lifting Power of Balloons</c:v>
                  </c:pt>
                  <c:pt idx="2">
                    <c:v>Draining time of a water container through a long and short hose</c:v>
                  </c:pt>
                  <c:pt idx="3">
                    <c:v>Vacuum Cleaner and Ping-Pong Ball</c:v>
                  </c:pt>
                  <c:pt idx="4">
                    <c:v>Magnus Effect (2)</c:v>
                  </c:pt>
                  <c:pt idx="5">
                    <c:v>Magnus Effect (1)</c:v>
                  </c:pt>
                  <c:pt idx="7">
                    <c:v>Rotating Liquid</c:v>
                  </c:pt>
                  <c:pt idx="8">
                    <c:v>Cornstarch</c:v>
                  </c:pt>
                  <c:pt idx="10">
                    <c:v>Train and Hair dryer (flettner ship)</c:v>
                  </c:pt>
                  <c:pt idx="11">
                    <c:v>Walking on Water</c:v>
                  </c:pt>
                  <c:pt idx="12">
                    <c:v>Soap Bubble between two Rings</c:v>
                  </c:pt>
                </c:lvl>
                <c:lvl>
                  <c:pt idx="7">
                    <c:v>2B20.01</c:v>
                  </c:pt>
                </c:lvl>
                <c:lvl>
                  <c:pt idx="7">
                    <c:v>1E20.06</c:v>
                  </c:pt>
                </c:lvl>
                <c:lvl>
                  <c:pt idx="0">
                    <c:v>2B40.70</c:v>
                  </c:pt>
                  <c:pt idx="2">
                    <c:v>2C10.10</c:v>
                  </c:pt>
                  <c:pt idx="3">
                    <c:v>2C20.30</c:v>
                  </c:pt>
                  <c:pt idx="4">
                    <c:v>2C20.01</c:v>
                  </c:pt>
                  <c:pt idx="5">
                    <c:v>2C20.02</c:v>
                  </c:pt>
                  <c:pt idx="7">
                    <c:v>2C50.35</c:v>
                  </c:pt>
                  <c:pt idx="8">
                    <c:v>2C60.30</c:v>
                  </c:pt>
                  <c:pt idx="10">
                    <c:v>2X00.01</c:v>
                  </c:pt>
                  <c:pt idx="11">
                    <c:v>2X00.02</c:v>
                  </c:pt>
                  <c:pt idx="12">
                    <c:v>2X00.03</c:v>
                  </c:pt>
                </c:lvl>
              </c:multiLvlStrCache>
            </c:multiLvlStrRef>
          </c:cat>
          <c:val>
            <c:numRef>
              <c:f>Demos!$A$146:$A$158</c:f>
              <c:numCache>
                <c:formatCode>General</c:formatCode>
                <c:ptCount val="13"/>
                <c:pt idx="0">
                  <c:v>1</c:v>
                </c:pt>
                <c:pt idx="1">
                  <c:v>0</c:v>
                </c:pt>
                <c:pt idx="2">
                  <c:v>7</c:v>
                </c:pt>
                <c:pt idx="3">
                  <c:v>21</c:v>
                </c:pt>
                <c:pt idx="4">
                  <c:v>1</c:v>
                </c:pt>
                <c:pt idx="5">
                  <c:v>4</c:v>
                </c:pt>
                <c:pt idx="7">
                  <c:v>1</c:v>
                </c:pt>
                <c:pt idx="8">
                  <c:v>7</c:v>
                </c:pt>
                <c:pt idx="9">
                  <c:v>0</c:v>
                </c:pt>
                <c:pt idx="10">
                  <c:v>4</c:v>
                </c:pt>
                <c:pt idx="11">
                  <c:v>3</c:v>
                </c:pt>
                <c:pt idx="12">
                  <c:v>11</c:v>
                </c:pt>
              </c:numCache>
            </c:numRef>
          </c:val>
          <c:extLst>
            <c:ext xmlns:c16="http://schemas.microsoft.com/office/drawing/2014/chart" uri="{C3380CC4-5D6E-409C-BE32-E72D297353CC}">
              <c16:uniqueId val="{00000000-9824-4ABF-857C-C11A4218E1CE}"/>
            </c:ext>
          </c:extLst>
        </c:ser>
        <c:dLbls>
          <c:showLegendKey val="0"/>
          <c:showVal val="0"/>
          <c:showCatName val="0"/>
          <c:showSerName val="0"/>
          <c:showPercent val="0"/>
          <c:showBubbleSize val="0"/>
        </c:dLbls>
        <c:gapWidth val="150"/>
        <c:axId val="98097792"/>
        <c:axId val="98193792"/>
      </c:barChart>
      <c:catAx>
        <c:axId val="98097792"/>
        <c:scaling>
          <c:orientation val="minMax"/>
        </c:scaling>
        <c:delete val="0"/>
        <c:axPos val="l"/>
        <c:numFmt formatCode="General" sourceLinked="0"/>
        <c:majorTickMark val="out"/>
        <c:minorTickMark val="none"/>
        <c:tickLblPos val="nextTo"/>
        <c:crossAx val="98193792"/>
        <c:crosses val="autoZero"/>
        <c:auto val="1"/>
        <c:lblAlgn val="ctr"/>
        <c:lblOffset val="100"/>
        <c:noMultiLvlLbl val="1"/>
      </c:catAx>
      <c:valAx>
        <c:axId val="98193792"/>
        <c:scaling>
          <c:orientation val="minMax"/>
        </c:scaling>
        <c:delete val="0"/>
        <c:axPos val="b"/>
        <c:majorGridlines/>
        <c:title>
          <c:tx>
            <c:rich>
              <a:bodyPr/>
              <a:lstStyle/>
              <a:p>
                <a:pPr>
                  <a:defRPr/>
                </a:pPr>
                <a:r>
                  <a:rPr lang="en-US"/>
                  <a:t>Occurance [-]</a:t>
                </a:r>
              </a:p>
            </c:rich>
          </c:tx>
          <c:overlay val="0"/>
        </c:title>
        <c:numFmt formatCode="General" sourceLinked="1"/>
        <c:majorTickMark val="out"/>
        <c:minorTickMark val="none"/>
        <c:tickLblPos val="nextTo"/>
        <c:crossAx val="9809779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bar"/>
        <c:grouping val="clustered"/>
        <c:varyColors val="0"/>
        <c:ser>
          <c:idx val="0"/>
          <c:order val="0"/>
          <c:tx>
            <c:strRef>
              <c:f>Demos!$B$161</c:f>
              <c:strCache>
                <c:ptCount val="1"/>
                <c:pt idx="0">
                  <c:v>3 Oscillations and Waves</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Demos!$B$163:$F$207</c:f>
              <c:multiLvlStrCache>
                <c:ptCount val="45"/>
                <c:lvl>
                  <c:pt idx="0">
                    <c:v>Combined pendulum (mass spring pendulum)</c:v>
                  </c:pt>
                  <c:pt idx="1">
                    <c:v>Harmonic/Anharmonic Pendulum</c:v>
                  </c:pt>
                  <c:pt idx="2">
                    <c:v>Anharmonic Pendulum</c:v>
                  </c:pt>
                  <c:pt idx="3">
                    <c:v>Mathematical Pendulum (1) Simple Harmonic Motion</c:v>
                  </c:pt>
                  <c:pt idx="4">
                    <c:v>Mathematical Pendulum (2) Large Angle</c:v>
                  </c:pt>
                  <c:pt idx="5">
                    <c:v>Mathematical Pendulum (3) Determining g</c:v>
                  </c:pt>
                  <c:pt idx="6">
                    <c:v>Physical Pendulum (1) Compound Pendulum</c:v>
                  </c:pt>
                  <c:pt idx="7">
                    <c:v>Physical Pendulum (3) Oscillating Ring</c:v>
                  </c:pt>
                  <c:pt idx="8">
                    <c:v>Simple Harmonic Motion (SHM) (1)</c:v>
                  </c:pt>
                  <c:pt idx="9">
                    <c:v>Simple Harmonic Motion (SHM) (2)</c:v>
                  </c:pt>
                  <c:pt idx="10">
                    <c:v>Simple Harmonic Motion (SHM) (3)</c:v>
                  </c:pt>
                  <c:pt idx="11">
                    <c:v>Damped Harmonic Motion</c:v>
                  </c:pt>
                  <c:pt idx="12">
                    <c:v>Damped Pendulum</c:v>
                  </c:pt>
                  <c:pt idx="13">
                    <c:v>Damped Galvanometer</c:v>
                  </c:pt>
                  <c:pt idx="14">
                    <c:v>Spring Coupled Pendula</c:v>
                  </c:pt>
                  <c:pt idx="15">
                    <c:v>Chaotic Pendulum</c:v>
                  </c:pt>
                  <c:pt idx="16">
                    <c:v>Fakir</c:v>
                  </c:pt>
                  <c:pt idx="17">
                    <c:v>Schaalproef (generating water waves in aquarium at resonance)</c:v>
                  </c:pt>
                  <c:pt idx="20">
                    <c:v>Reflections of Transverse Pulses (1)</c:v>
                  </c:pt>
                  <c:pt idx="21">
                    <c:v>Reflections of Transverse Pulses (2)</c:v>
                  </c:pt>
                  <c:pt idx="22">
                    <c:v>Speed of a Single Pulse on Different Strings (1)</c:v>
                  </c:pt>
                  <c:pt idx="23">
                    <c:v>Speed of a Single Pulse on Different Strings (2)</c:v>
                  </c:pt>
                  <c:pt idx="24">
                    <c:v>Transverse Traveling Wave (1)</c:v>
                  </c:pt>
                  <c:pt idx="25">
                    <c:v>Transverse Traveling Wave (2)</c:v>
                  </c:pt>
                  <c:pt idx="26">
                    <c:v>Wave Machine</c:v>
                  </c:pt>
                  <c:pt idx="27">
                    <c:v>Reflected Sound Pulses</c:v>
                  </c:pt>
                  <c:pt idx="28">
                    <c:v>Melde's Vibrating String</c:v>
                  </c:pt>
                  <c:pt idx="29">
                    <c:v>Soap Film Standing Waves</c:v>
                  </c:pt>
                  <c:pt idx="30">
                    <c:v>deBroglie Applied to Bohr</c:v>
                  </c:pt>
                  <c:pt idx="31">
                    <c:v>Handheld Standing Waves</c:v>
                  </c:pt>
                  <c:pt idx="32">
                    <c:v>Kundt's Tube</c:v>
                  </c:pt>
                  <c:pt idx="33">
                    <c:v>Sonometer by Hand</c:v>
                  </c:pt>
                  <c:pt idx="34">
                    <c:v>Impedance Matching</c:v>
                  </c:pt>
                  <c:pt idx="35">
                    <c:v>Doppler</c:v>
                  </c:pt>
                  <c:pt idx="36">
                    <c:v>Reflection at Interface Thick and Thin Rope</c:v>
                  </c:pt>
                  <c:pt idx="38">
                    <c:v>Plucking a String</c:v>
                  </c:pt>
                  <c:pt idx="40">
                    <c:v>Flute (trekfluit or organ pipe w adjustable stop)</c:v>
                  </c:pt>
                  <c:pt idx="41">
                    <c:v>Organ Pipe (Sound Resonance Tube)</c:v>
                  </c:pt>
                  <c:pt idx="42">
                    <c:v>Chladni Plates (sand on a vibrating plate)</c:v>
                  </c:pt>
                  <c:pt idx="43">
                    <c:v>Glass Breaking with Sound</c:v>
                  </c:pt>
                  <c:pt idx="44">
                    <c:v>Beats between Tuning Forks</c:v>
                  </c:pt>
                </c:lvl>
                <c:lvl>
                  <c:pt idx="30">
                    <c:v>7B50.01</c:v>
                  </c:pt>
                </c:lvl>
                <c:lvl>
                  <c:pt idx="3">
                    <c:v>3A40.01</c:v>
                  </c:pt>
                  <c:pt idx="5">
                    <c:v>3A40.02</c:v>
                  </c:pt>
                  <c:pt idx="13">
                    <c:v>5K10.01</c:v>
                  </c:pt>
                  <c:pt idx="15">
                    <c:v>3A10.01</c:v>
                  </c:pt>
                  <c:pt idx="30">
                    <c:v>7A50.01</c:v>
                  </c:pt>
                  <c:pt idx="35">
                    <c:v>3B60.10</c:v>
                  </c:pt>
                  <c:pt idx="38">
                    <c:v>3B22.05</c:v>
                  </c:pt>
                  <c:pt idx="41">
                    <c:v>3C50.20</c:v>
                  </c:pt>
                </c:lvl>
                <c:lvl>
                  <c:pt idx="0">
                    <c:v>3AXX.01</c:v>
                  </c:pt>
                  <c:pt idx="1">
                    <c:v>3A00.00</c:v>
                  </c:pt>
                  <c:pt idx="2">
                    <c:v>3A00.01</c:v>
                  </c:pt>
                  <c:pt idx="3">
                    <c:v>3A10.01</c:v>
                  </c:pt>
                  <c:pt idx="4">
                    <c:v>3A10.02</c:v>
                  </c:pt>
                  <c:pt idx="5">
                    <c:v>3A10.03</c:v>
                  </c:pt>
                  <c:pt idx="6">
                    <c:v>3A15.01</c:v>
                  </c:pt>
                  <c:pt idx="7">
                    <c:v>3A15.02</c:v>
                  </c:pt>
                  <c:pt idx="8">
                    <c:v>3A40.02</c:v>
                  </c:pt>
                  <c:pt idx="9">
                    <c:v>3A40.03</c:v>
                  </c:pt>
                  <c:pt idx="10">
                    <c:v>3A40.01</c:v>
                  </c:pt>
                  <c:pt idx="11">
                    <c:v>3A50.01</c:v>
                  </c:pt>
                  <c:pt idx="12">
                    <c:v>3A50.02</c:v>
                  </c:pt>
                  <c:pt idx="13">
                    <c:v>3A50.03</c:v>
                  </c:pt>
                  <c:pt idx="14">
                    <c:v>3A70.25</c:v>
                  </c:pt>
                  <c:pt idx="15">
                    <c:v>3A95.52</c:v>
                  </c:pt>
                  <c:pt idx="16">
                    <c:v>3A95.01</c:v>
                  </c:pt>
                  <c:pt idx="17">
                    <c:v>3X00.00</c:v>
                  </c:pt>
                  <c:pt idx="20">
                    <c:v>3B10.03</c:v>
                  </c:pt>
                  <c:pt idx="21">
                    <c:v>3B10.01</c:v>
                  </c:pt>
                  <c:pt idx="22">
                    <c:v>3B10.04</c:v>
                  </c:pt>
                  <c:pt idx="23">
                    <c:v>3B10.02</c:v>
                  </c:pt>
                  <c:pt idx="24">
                    <c:v>3B10.05</c:v>
                  </c:pt>
                  <c:pt idx="25">
                    <c:v>3B10.06</c:v>
                  </c:pt>
                  <c:pt idx="26">
                    <c:v>3B20.30</c:v>
                  </c:pt>
                  <c:pt idx="27">
                    <c:v>3B20.01</c:v>
                  </c:pt>
                  <c:pt idx="28">
                    <c:v>3B22.10</c:v>
                  </c:pt>
                  <c:pt idx="29">
                    <c:v>3B22.70</c:v>
                  </c:pt>
                  <c:pt idx="30">
                    <c:v>3B22.01</c:v>
                  </c:pt>
                  <c:pt idx="31">
                    <c:v>3B22.02</c:v>
                  </c:pt>
                  <c:pt idx="32">
                    <c:v>3B22.03</c:v>
                  </c:pt>
                  <c:pt idx="33">
                    <c:v>3B22.04</c:v>
                  </c:pt>
                  <c:pt idx="34">
                    <c:v>3B25.01</c:v>
                  </c:pt>
                  <c:pt idx="35">
                    <c:v>3B40.01</c:v>
                  </c:pt>
                  <c:pt idx="36">
                    <c:v>3X00.01</c:v>
                  </c:pt>
                  <c:pt idx="38">
                    <c:v>3C50.01</c:v>
                  </c:pt>
                  <c:pt idx="40">
                    <c:v>3D32.25</c:v>
                  </c:pt>
                  <c:pt idx="41">
                    <c:v>3D30.15</c:v>
                  </c:pt>
                  <c:pt idx="42">
                    <c:v>3D40.30</c:v>
                  </c:pt>
                  <c:pt idx="43">
                    <c:v>3D40.55</c:v>
                  </c:pt>
                  <c:pt idx="44">
                    <c:v>3D46.01</c:v>
                  </c:pt>
                </c:lvl>
              </c:multiLvlStrCache>
            </c:multiLvlStrRef>
          </c:cat>
          <c:val>
            <c:numRef>
              <c:f>Demos!$A$163:$A$207</c:f>
              <c:numCache>
                <c:formatCode>General</c:formatCode>
                <c:ptCount val="45"/>
                <c:pt idx="0">
                  <c:v>1</c:v>
                </c:pt>
                <c:pt idx="1">
                  <c:v>15</c:v>
                </c:pt>
                <c:pt idx="2">
                  <c:v>7</c:v>
                </c:pt>
                <c:pt idx="3">
                  <c:v>4</c:v>
                </c:pt>
                <c:pt idx="4">
                  <c:v>0</c:v>
                </c:pt>
                <c:pt idx="5">
                  <c:v>0</c:v>
                </c:pt>
                <c:pt idx="6">
                  <c:v>12</c:v>
                </c:pt>
                <c:pt idx="7">
                  <c:v>0</c:v>
                </c:pt>
                <c:pt idx="8">
                  <c:v>11</c:v>
                </c:pt>
                <c:pt idx="9">
                  <c:v>0</c:v>
                </c:pt>
                <c:pt idx="10">
                  <c:v>15</c:v>
                </c:pt>
                <c:pt idx="11">
                  <c:v>12</c:v>
                </c:pt>
                <c:pt idx="12">
                  <c:v>12</c:v>
                </c:pt>
                <c:pt idx="13">
                  <c:v>0</c:v>
                </c:pt>
                <c:pt idx="14">
                  <c:v>13</c:v>
                </c:pt>
                <c:pt idx="15">
                  <c:v>1</c:v>
                </c:pt>
                <c:pt idx="16">
                  <c:v>2</c:v>
                </c:pt>
                <c:pt idx="17">
                  <c:v>3</c:v>
                </c:pt>
                <c:pt idx="18">
                  <c:v>0</c:v>
                </c:pt>
                <c:pt idx="19">
                  <c:v>0</c:v>
                </c:pt>
                <c:pt idx="20">
                  <c:v>11</c:v>
                </c:pt>
                <c:pt idx="21">
                  <c:v>1</c:v>
                </c:pt>
                <c:pt idx="22">
                  <c:v>0</c:v>
                </c:pt>
                <c:pt idx="23">
                  <c:v>26</c:v>
                </c:pt>
                <c:pt idx="24">
                  <c:v>0</c:v>
                </c:pt>
                <c:pt idx="25">
                  <c:v>0</c:v>
                </c:pt>
                <c:pt idx="26">
                  <c:v>26</c:v>
                </c:pt>
                <c:pt idx="27">
                  <c:v>16</c:v>
                </c:pt>
                <c:pt idx="28">
                  <c:v>1</c:v>
                </c:pt>
                <c:pt idx="29">
                  <c:v>12</c:v>
                </c:pt>
                <c:pt idx="30">
                  <c:v>0</c:v>
                </c:pt>
                <c:pt idx="31">
                  <c:v>0</c:v>
                </c:pt>
                <c:pt idx="32">
                  <c:v>1</c:v>
                </c:pt>
                <c:pt idx="33">
                  <c:v>0</c:v>
                </c:pt>
                <c:pt idx="34">
                  <c:v>0</c:v>
                </c:pt>
                <c:pt idx="35">
                  <c:v>21</c:v>
                </c:pt>
                <c:pt idx="36">
                  <c:v>11</c:v>
                </c:pt>
                <c:pt idx="37">
                  <c:v>0</c:v>
                </c:pt>
                <c:pt idx="38">
                  <c:v>27</c:v>
                </c:pt>
                <c:pt idx="39">
                  <c:v>0</c:v>
                </c:pt>
                <c:pt idx="40">
                  <c:v>11</c:v>
                </c:pt>
                <c:pt idx="41">
                  <c:v>11</c:v>
                </c:pt>
                <c:pt idx="42">
                  <c:v>15</c:v>
                </c:pt>
                <c:pt idx="43">
                  <c:v>16</c:v>
                </c:pt>
                <c:pt idx="44">
                  <c:v>12</c:v>
                </c:pt>
              </c:numCache>
            </c:numRef>
          </c:val>
          <c:extLst>
            <c:ext xmlns:c16="http://schemas.microsoft.com/office/drawing/2014/chart" uri="{C3380CC4-5D6E-409C-BE32-E72D297353CC}">
              <c16:uniqueId val="{00000000-D534-4BB3-8821-F3A3ABB4CF36}"/>
            </c:ext>
          </c:extLst>
        </c:ser>
        <c:dLbls>
          <c:showLegendKey val="0"/>
          <c:showVal val="0"/>
          <c:showCatName val="0"/>
          <c:showSerName val="0"/>
          <c:showPercent val="0"/>
          <c:showBubbleSize val="0"/>
        </c:dLbls>
        <c:gapWidth val="150"/>
        <c:axId val="98231808"/>
        <c:axId val="98233344"/>
      </c:barChart>
      <c:catAx>
        <c:axId val="98231808"/>
        <c:scaling>
          <c:orientation val="minMax"/>
        </c:scaling>
        <c:delete val="0"/>
        <c:axPos val="l"/>
        <c:numFmt formatCode="General" sourceLinked="0"/>
        <c:majorTickMark val="out"/>
        <c:minorTickMark val="none"/>
        <c:tickLblPos val="nextTo"/>
        <c:crossAx val="98233344"/>
        <c:crosses val="autoZero"/>
        <c:auto val="1"/>
        <c:lblAlgn val="ctr"/>
        <c:lblOffset val="100"/>
        <c:noMultiLvlLbl val="1"/>
      </c:catAx>
      <c:valAx>
        <c:axId val="98233344"/>
        <c:scaling>
          <c:orientation val="minMax"/>
        </c:scaling>
        <c:delete val="0"/>
        <c:axPos val="b"/>
        <c:majorGridlines/>
        <c:title>
          <c:tx>
            <c:rich>
              <a:bodyPr/>
              <a:lstStyle/>
              <a:p>
                <a:pPr>
                  <a:defRPr/>
                </a:pPr>
                <a:r>
                  <a:rPr lang="en-US"/>
                  <a:t>Occurance [-]</a:t>
                </a:r>
              </a:p>
            </c:rich>
          </c:tx>
          <c:overlay val="0"/>
        </c:title>
        <c:numFmt formatCode="General" sourceLinked="1"/>
        <c:majorTickMark val="out"/>
        <c:minorTickMark val="none"/>
        <c:tickLblPos val="nextTo"/>
        <c:crossAx val="9823180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bar"/>
        <c:grouping val="clustered"/>
        <c:varyColors val="0"/>
        <c:ser>
          <c:idx val="0"/>
          <c:order val="0"/>
          <c:tx>
            <c:strRef>
              <c:f>Demos!$B$210</c:f>
              <c:strCache>
                <c:ptCount val="1"/>
                <c:pt idx="0">
                  <c:v>4 Thermodynamics</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Demos!$B$212:$F$242</c:f>
              <c:multiLvlStrCache>
                <c:ptCount val="31"/>
                <c:lvl>
                  <c:pt idx="0">
                    <c:v>Constant Volume Gas Thermometer</c:v>
                  </c:pt>
                  <c:pt idx="1">
                    <c:v>Inverted Thermometer</c:v>
                  </c:pt>
                  <c:pt idx="3">
                    <c:v>Joule's Experiment</c:v>
                  </c:pt>
                  <c:pt idx="4">
                    <c:v>Cooling by Insulation</c:v>
                  </c:pt>
                  <c:pt idx="5">
                    <c:v>Convection in a water container, heated from its bottom</c:v>
                  </c:pt>
                  <c:pt idx="6">
                    <c:v>Conduction Slab</c:v>
                  </c:pt>
                  <c:pt idx="7">
                    <c:v>Stefan-Boltzmann Law for Radiation</c:v>
                  </c:pt>
                  <c:pt idx="8">
                    <c:v>Smashing</c:v>
                  </c:pt>
                  <c:pt idx="9">
                    <c:v>Dropping Lead Shot</c:v>
                  </c:pt>
                  <c:pt idx="10">
                    <c:v>Clement's and Desormes' Experiment</c:v>
                  </c:pt>
                  <c:pt idx="11">
                    <c:v>Fire-Pump</c:v>
                  </c:pt>
                  <c:pt idx="13">
                    <c:v>Compressing a Gas</c:v>
                  </c:pt>
                  <c:pt idx="14">
                    <c:v>Work = int(PdV)</c:v>
                  </c:pt>
                  <c:pt idx="15">
                    <c:v>Boiling to Freeze</c:v>
                  </c:pt>
                  <c:pt idx="16">
                    <c:v>Dippy Bird</c:v>
                  </c:pt>
                  <c:pt idx="17">
                    <c:v>Evaporating Ether</c:v>
                  </c:pt>
                  <c:pt idx="18">
                    <c:v>Boiling Water at Reduced Pressure</c:v>
                  </c:pt>
                  <c:pt idx="19">
                    <c:v>Critical Opalscence</c:v>
                  </c:pt>
                  <c:pt idx="21">
                    <c:v>Brownian Motion</c:v>
                  </c:pt>
                  <c:pt idx="22">
                    <c:v>Radiometer of Crooks</c:v>
                  </c:pt>
                  <c:pt idx="23">
                    <c:v>Rain of Balls</c:v>
                  </c:pt>
                  <c:pt idx="24">
                    <c:v>Squiggle balls: From molecular chaos to thermal order</c:v>
                  </c:pt>
                  <c:pt idx="26">
                    <c:v>Falling Down or Falling Up?</c:v>
                  </c:pt>
                  <c:pt idx="27">
                    <c:v>Irreversible Process</c:v>
                  </c:pt>
                  <c:pt idx="28">
                    <c:v>Violation of the Entropy Law?</c:v>
                  </c:pt>
                  <c:pt idx="29">
                    <c:v>Stirling Engine</c:v>
                  </c:pt>
                  <c:pt idx="30">
                    <c:v>Hilsch Vortex Tube</c:v>
                  </c:pt>
                </c:lvl>
                <c:lvl>
                  <c:pt idx="8">
                    <c:v>college 3</c:v>
                  </c:pt>
                </c:lvl>
                <c:lvl>
                  <c:pt idx="4">
                    <c:v>4B40.01</c:v>
                  </c:pt>
                </c:lvl>
                <c:lvl>
                  <c:pt idx="3">
                    <c:v>4B60.01</c:v>
                  </c:pt>
                  <c:pt idx="4">
                    <c:v>4B30.01</c:v>
                  </c:pt>
                  <c:pt idx="16">
                    <c:v>4F30.01</c:v>
                  </c:pt>
                </c:lvl>
                <c:lvl>
                  <c:pt idx="0">
                    <c:v>4A10.01</c:v>
                  </c:pt>
                  <c:pt idx="1">
                    <c:v>4A10.02</c:v>
                  </c:pt>
                  <c:pt idx="3">
                    <c:v>4B10.01</c:v>
                  </c:pt>
                  <c:pt idx="4">
                    <c:v>4B20.01</c:v>
                  </c:pt>
                  <c:pt idx="5">
                    <c:v>4B20.10</c:v>
                  </c:pt>
                  <c:pt idx="6">
                    <c:v>4B30.21</c:v>
                  </c:pt>
                  <c:pt idx="7">
                    <c:v>4B40.01</c:v>
                  </c:pt>
                  <c:pt idx="8">
                    <c:v>4B60.01</c:v>
                  </c:pt>
                  <c:pt idx="9">
                    <c:v>4B60.11</c:v>
                  </c:pt>
                  <c:pt idx="10">
                    <c:v>4B70.01</c:v>
                  </c:pt>
                  <c:pt idx="11">
                    <c:v>4B70.02</c:v>
                  </c:pt>
                  <c:pt idx="13">
                    <c:v>4C10.01</c:v>
                  </c:pt>
                  <c:pt idx="14">
                    <c:v>4C10.02</c:v>
                  </c:pt>
                  <c:pt idx="15">
                    <c:v>4C30.01</c:v>
                  </c:pt>
                  <c:pt idx="16">
                    <c:v>4C33.01</c:v>
                  </c:pt>
                  <c:pt idx="17">
                    <c:v>4C31.01</c:v>
                  </c:pt>
                  <c:pt idx="18">
                    <c:v>4C33.02</c:v>
                  </c:pt>
                  <c:pt idx="19">
                    <c:v>4C50.20</c:v>
                  </c:pt>
                  <c:pt idx="21">
                    <c:v>4D10.01</c:v>
                  </c:pt>
                  <c:pt idx="22">
                    <c:v>4D30.01</c:v>
                  </c:pt>
                  <c:pt idx="23">
                    <c:v>4D30.02</c:v>
                  </c:pt>
                  <c:pt idx="24">
                    <c:v>4D30.03</c:v>
                  </c:pt>
                  <c:pt idx="26">
                    <c:v>4F10.01</c:v>
                  </c:pt>
                  <c:pt idx="27">
                    <c:v>4F10.02</c:v>
                  </c:pt>
                  <c:pt idx="28">
                    <c:v>4F10.03</c:v>
                  </c:pt>
                  <c:pt idx="29">
                    <c:v>4F30.01</c:v>
                  </c:pt>
                  <c:pt idx="30">
                    <c:v>4F30.30</c:v>
                  </c:pt>
                </c:lvl>
              </c:multiLvlStrCache>
            </c:multiLvlStrRef>
          </c:cat>
          <c:val>
            <c:numRef>
              <c:f>Demos!$A$212:$A$242</c:f>
              <c:numCache>
                <c:formatCode>General</c:formatCode>
                <c:ptCount val="31"/>
                <c:pt idx="0">
                  <c:v>1</c:v>
                </c:pt>
                <c:pt idx="1">
                  <c:v>10</c:v>
                </c:pt>
                <c:pt idx="2">
                  <c:v>0</c:v>
                </c:pt>
                <c:pt idx="3">
                  <c:v>4</c:v>
                </c:pt>
                <c:pt idx="4">
                  <c:v>0</c:v>
                </c:pt>
                <c:pt idx="5">
                  <c:v>9</c:v>
                </c:pt>
                <c:pt idx="6">
                  <c:v>7</c:v>
                </c:pt>
                <c:pt idx="7">
                  <c:v>3</c:v>
                </c:pt>
                <c:pt idx="8">
                  <c:v>1</c:v>
                </c:pt>
                <c:pt idx="9">
                  <c:v>10</c:v>
                </c:pt>
                <c:pt idx="10">
                  <c:v>0</c:v>
                </c:pt>
                <c:pt idx="11">
                  <c:v>1</c:v>
                </c:pt>
                <c:pt idx="12">
                  <c:v>0</c:v>
                </c:pt>
                <c:pt idx="13">
                  <c:v>0</c:v>
                </c:pt>
                <c:pt idx="14">
                  <c:v>12</c:v>
                </c:pt>
                <c:pt idx="15">
                  <c:v>3</c:v>
                </c:pt>
                <c:pt idx="16">
                  <c:v>0</c:v>
                </c:pt>
                <c:pt idx="17">
                  <c:v>0</c:v>
                </c:pt>
                <c:pt idx="18">
                  <c:v>10</c:v>
                </c:pt>
                <c:pt idx="19">
                  <c:v>11</c:v>
                </c:pt>
                <c:pt idx="20">
                  <c:v>0</c:v>
                </c:pt>
                <c:pt idx="21">
                  <c:v>0</c:v>
                </c:pt>
                <c:pt idx="22">
                  <c:v>0</c:v>
                </c:pt>
                <c:pt idx="23">
                  <c:v>1</c:v>
                </c:pt>
                <c:pt idx="24">
                  <c:v>1</c:v>
                </c:pt>
                <c:pt idx="25">
                  <c:v>0</c:v>
                </c:pt>
                <c:pt idx="26">
                  <c:v>1</c:v>
                </c:pt>
                <c:pt idx="27">
                  <c:v>1</c:v>
                </c:pt>
                <c:pt idx="28">
                  <c:v>11</c:v>
                </c:pt>
                <c:pt idx="29">
                  <c:v>19</c:v>
                </c:pt>
                <c:pt idx="30">
                  <c:v>0</c:v>
                </c:pt>
              </c:numCache>
            </c:numRef>
          </c:val>
          <c:extLst>
            <c:ext xmlns:c16="http://schemas.microsoft.com/office/drawing/2014/chart" uri="{C3380CC4-5D6E-409C-BE32-E72D297353CC}">
              <c16:uniqueId val="{00000000-B6DC-4B9E-8BA3-325EE0A65F28}"/>
            </c:ext>
          </c:extLst>
        </c:ser>
        <c:dLbls>
          <c:showLegendKey val="0"/>
          <c:showVal val="0"/>
          <c:showCatName val="0"/>
          <c:showSerName val="0"/>
          <c:showPercent val="0"/>
          <c:showBubbleSize val="0"/>
        </c:dLbls>
        <c:gapWidth val="150"/>
        <c:axId val="98288000"/>
        <c:axId val="98289536"/>
      </c:barChart>
      <c:catAx>
        <c:axId val="98288000"/>
        <c:scaling>
          <c:orientation val="minMax"/>
        </c:scaling>
        <c:delete val="0"/>
        <c:axPos val="l"/>
        <c:numFmt formatCode="General" sourceLinked="0"/>
        <c:majorTickMark val="out"/>
        <c:minorTickMark val="none"/>
        <c:tickLblPos val="nextTo"/>
        <c:crossAx val="98289536"/>
        <c:crosses val="autoZero"/>
        <c:auto val="1"/>
        <c:lblAlgn val="ctr"/>
        <c:lblOffset val="100"/>
        <c:noMultiLvlLbl val="1"/>
      </c:catAx>
      <c:valAx>
        <c:axId val="98289536"/>
        <c:scaling>
          <c:orientation val="minMax"/>
        </c:scaling>
        <c:delete val="0"/>
        <c:axPos val="b"/>
        <c:majorGridlines/>
        <c:title>
          <c:tx>
            <c:rich>
              <a:bodyPr/>
              <a:lstStyle/>
              <a:p>
                <a:pPr>
                  <a:defRPr/>
                </a:pPr>
                <a:r>
                  <a:rPr lang="en-US"/>
                  <a:t>Occurance [-]</a:t>
                </a:r>
              </a:p>
            </c:rich>
          </c:tx>
          <c:overlay val="0"/>
        </c:title>
        <c:numFmt formatCode="General" sourceLinked="1"/>
        <c:majorTickMark val="out"/>
        <c:minorTickMark val="none"/>
        <c:tickLblPos val="nextTo"/>
        <c:crossAx val="9828800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bar"/>
        <c:grouping val="clustered"/>
        <c:varyColors val="0"/>
        <c:ser>
          <c:idx val="0"/>
          <c:order val="0"/>
          <c:tx>
            <c:strRef>
              <c:f>Demos!$B$245</c:f>
              <c:strCache>
                <c:ptCount val="1"/>
                <c:pt idx="0">
                  <c:v>5 Electricity and Magnetism</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Demos!$B$247:$F$323</c:f>
              <c:multiLvlStrCache>
                <c:ptCount val="77"/>
                <c:lvl>
                  <c:pt idx="0">
                    <c:v>Work performed when Displacing Charged Spheres</c:v>
                  </c:pt>
                  <c:pt idx="1">
                    <c:v>Electroscope</c:v>
                  </c:pt>
                  <c:pt idx="2">
                    <c:v>Coulomb's Law (2)</c:v>
                  </c:pt>
                  <c:pt idx="3">
                    <c:v>Mirror Charge</c:v>
                  </c:pt>
                  <c:pt idx="4">
                    <c:v>E-Field in Material (Electric Soap Bubbles)</c:v>
                  </c:pt>
                  <c:pt idx="5">
                    <c:v>Charging by Induction</c:v>
                  </c:pt>
                  <c:pt idx="6">
                    <c:v>Polarising a Dielectric</c:v>
                  </c:pt>
                  <c:pt idx="7">
                    <c:v>Water Dropper (almost Kelvin water dropper)</c:v>
                  </c:pt>
                  <c:pt idx="9">
                    <c:v>E-Field Direction (vd Graaff and electric dipole)</c:v>
                  </c:pt>
                  <c:pt idx="10">
                    <c:v>Charge and Field; inside and/or outside?</c:v>
                  </c:pt>
                  <c:pt idx="11">
                    <c:v>Charge is on the Outside</c:v>
                  </c:pt>
                  <c:pt idx="12">
                    <c:v>Gauss' Law</c:v>
                  </c:pt>
                  <c:pt idx="13">
                    <c:v>Field Strength Electric Monopole/Dipole/Octapole</c:v>
                  </c:pt>
                  <c:pt idx="14">
                    <c:v>Resistance Paper</c:v>
                  </c:pt>
                  <c:pt idx="15">
                    <c:v>Field Lines with Metal Disk in E-Field</c:v>
                  </c:pt>
                  <c:pt idx="16">
                    <c:v>Hair and van de Graaff</c:v>
                  </c:pt>
                  <c:pt idx="17">
                    <c:v>Squid on vd Graaff</c:v>
                  </c:pt>
                  <c:pt idx="19">
                    <c:v>Capacitor (1) Spacing between the Plates</c:v>
                  </c:pt>
                  <c:pt idx="20">
                    <c:v>Leyden Jar</c:v>
                  </c:pt>
                  <c:pt idx="21">
                    <c:v>Capacitor (2) Different Dielectrics</c:v>
                  </c:pt>
                  <c:pt idx="22">
                    <c:v>Fringing through Dielectric in Capacitor</c:v>
                  </c:pt>
                  <c:pt idx="23">
                    <c:v>Helium Dielectric</c:v>
                  </c:pt>
                  <c:pt idx="24">
                    <c:v>Displacement Current</c:v>
                  </c:pt>
                  <c:pt idx="25">
                    <c:v>Shorting a Capacitor</c:v>
                  </c:pt>
                  <c:pt idx="27">
                    <c:v>Resistance of a Light Bulb Cooling</c:v>
                  </c:pt>
                  <c:pt idx="28">
                    <c:v>Positive Temperature Coefficient</c:v>
                  </c:pt>
                  <c:pt idx="29">
                    <c:v>Negative Temperature Coefficient</c:v>
                  </c:pt>
                  <c:pt idx="30">
                    <c:v>Drude Model of Conduction</c:v>
                  </c:pt>
                  <c:pt idx="32">
                    <c:v>Fuse-Wires Parallel</c:v>
                  </c:pt>
                  <c:pt idx="34">
                    <c:v>Magnetic Field Strength Dipole and Monopole</c:v>
                  </c:pt>
                  <c:pt idx="35">
                    <c:v>Barkhausen Effect (1)</c:v>
                  </c:pt>
                  <c:pt idx="36">
                    <c:v>Barkhausen Effect (2)</c:v>
                  </c:pt>
                  <c:pt idx="37">
                    <c:v>Levitation (superconductivity, flux pinning)</c:v>
                  </c:pt>
                  <c:pt idx="39">
                    <c:v>Magnets</c:v>
                  </c:pt>
                  <c:pt idx="40">
                    <c:v>Magnetic Fields</c:v>
                  </c:pt>
                  <c:pt idx="41">
                    <c:v>Oersted's Effect</c:v>
                  </c:pt>
                  <c:pt idx="42">
                    <c:v>Force between Magnets (1)</c:v>
                  </c:pt>
                  <c:pt idx="43">
                    <c:v>Force between Magnets (2)</c:v>
                  </c:pt>
                  <c:pt idx="44">
                    <c:v>Force on Electrons in a Magnetic Field (1)</c:v>
                  </c:pt>
                  <c:pt idx="45">
                    <c:v>Force on Electrons in a Magnetic Field (2)</c:v>
                  </c:pt>
                  <c:pt idx="46">
                    <c:v>Parallel Wires</c:v>
                  </c:pt>
                  <c:pt idx="47">
                    <c:v>Lorentz Force (1)</c:v>
                  </c:pt>
                  <c:pt idx="48">
                    <c:v>Lorentz Force (2)</c:v>
                  </c:pt>
                  <c:pt idx="49">
                    <c:v>Current Balance (Sargent-Welch current balance)</c:v>
                  </c:pt>
                  <c:pt idx="50">
                    <c:v>Force Effect of Current</c:v>
                  </c:pt>
                  <c:pt idx="51">
                    <c:v>Homopolar Motor</c:v>
                  </c:pt>
                  <c:pt idx="52">
                    <c:v>Rotating Electrical Loop (in a B-field)</c:v>
                  </c:pt>
                  <c:pt idx="53">
                    <c:v>Current Loop in Magnetic Field</c:v>
                  </c:pt>
                  <c:pt idx="54">
                    <c:v>B-Field Straight Wire and Coil</c:v>
                  </c:pt>
                  <c:pt idx="55">
                    <c:v>Coil with Iron Core</c:v>
                  </c:pt>
                  <c:pt idx="57">
                    <c:v>Self-Inductance in AC Circuit</c:v>
                  </c:pt>
                  <c:pt idx="59">
                    <c:v>Induction Coil with Magnet</c:v>
                  </c:pt>
                  <c:pt idx="60">
                    <c:v>Skipping Rope</c:v>
                  </c:pt>
                  <c:pt idx="61">
                    <c:v>Eddy Current Pendulum</c:v>
                  </c:pt>
                  <c:pt idx="62">
                    <c:v>Plates and Magnets</c:v>
                  </c:pt>
                  <c:pt idx="63">
                    <c:v>Eddy Current Tube</c:v>
                  </c:pt>
                  <c:pt idx="64">
                    <c:v>Jumping Ring</c:v>
                  </c:pt>
                  <c:pt idx="65">
                    <c:v>Arago's Compass Needle</c:v>
                  </c:pt>
                  <c:pt idx="66">
                    <c:v>Arago's Disk</c:v>
                  </c:pt>
                  <c:pt idx="67">
                    <c:v>Electric Power Transmission Line</c:v>
                  </c:pt>
                  <c:pt idx="68">
                    <c:v>Transformer</c:v>
                  </c:pt>
                  <c:pt idx="69">
                    <c:v>Electric Motor (Synchronous Motor)</c:v>
                  </c:pt>
                  <c:pt idx="71">
                    <c:v>Skin Effect</c:v>
                  </c:pt>
                  <c:pt idx="72">
                    <c:v>LRC Circuits</c:v>
                  </c:pt>
                  <c:pt idx="73">
                    <c:v>Phase</c:v>
                  </c:pt>
                  <c:pt idx="75">
                    <c:v>Electromagnetic Waves (Lecher Lines)</c:v>
                  </c:pt>
                  <c:pt idx="76">
                    <c:v>Microwave Oven Standing Waves</c:v>
                  </c:pt>
                </c:lvl>
                <c:lvl>
                  <c:pt idx="4">
                    <c:v>5A10.01</c:v>
                  </c:pt>
                </c:lvl>
                <c:lvl>
                  <c:pt idx="4">
                    <c:v>5A20.24</c:v>
                  </c:pt>
                  <c:pt idx="6">
                    <c:v>5C20.01</c:v>
                  </c:pt>
                  <c:pt idx="7">
                    <c:v>5A50.01</c:v>
                  </c:pt>
                  <c:pt idx="10">
                    <c:v>5B20.10</c:v>
                  </c:pt>
                  <c:pt idx="11">
                    <c:v>5B20.03</c:v>
                  </c:pt>
                  <c:pt idx="16">
                    <c:v>5A20.30</c:v>
                  </c:pt>
                  <c:pt idx="21">
                    <c:v>5C30.01</c:v>
                  </c:pt>
                  <c:pt idx="32">
                    <c:v>5F20.01</c:v>
                  </c:pt>
                  <c:pt idx="34">
                    <c:v>5H00.01</c:v>
                  </c:pt>
                  <c:pt idx="35">
                    <c:v>5G40.01</c:v>
                  </c:pt>
                  <c:pt idx="36">
                    <c:v>5G40.02</c:v>
                  </c:pt>
                  <c:pt idx="55">
                    <c:v>5G20.60</c:v>
                  </c:pt>
                  <c:pt idx="57">
                    <c:v>5L20.01</c:v>
                  </c:pt>
                  <c:pt idx="71">
                    <c:v>5H10.61</c:v>
                  </c:pt>
                  <c:pt idx="76">
                    <c:v>3B22.09</c:v>
                  </c:pt>
                </c:lvl>
                <c:lvl>
                  <c:pt idx="0">
                    <c:v>5A00.00</c:v>
                  </c:pt>
                  <c:pt idx="1">
                    <c:v>5A10.10</c:v>
                  </c:pt>
                  <c:pt idx="2">
                    <c:v>5A20.21</c:v>
                  </c:pt>
                  <c:pt idx="3">
                    <c:v>5A20.27</c:v>
                  </c:pt>
                  <c:pt idx="4">
                    <c:v>5A40.24</c:v>
                  </c:pt>
                  <c:pt idx="5">
                    <c:v>5A40.01</c:v>
                  </c:pt>
                  <c:pt idx="6">
                    <c:v>5A40.02</c:v>
                  </c:pt>
                  <c:pt idx="7">
                    <c:v>5A40.73</c:v>
                  </c:pt>
                  <c:pt idx="9">
                    <c:v>5B10.01</c:v>
                  </c:pt>
                  <c:pt idx="10">
                    <c:v>5B10.03</c:v>
                  </c:pt>
                  <c:pt idx="11">
                    <c:v>5B10.04</c:v>
                  </c:pt>
                  <c:pt idx="12">
                    <c:v>5B20.01</c:v>
                  </c:pt>
                  <c:pt idx="13">
                    <c:v>5B00.01</c:v>
                  </c:pt>
                  <c:pt idx="14">
                    <c:v>5B00.04</c:v>
                  </c:pt>
                  <c:pt idx="15">
                    <c:v>5B00.05</c:v>
                  </c:pt>
                  <c:pt idx="16">
                    <c:v>5B10.10</c:v>
                  </c:pt>
                  <c:pt idx="17">
                    <c:v>5B10.15</c:v>
                  </c:pt>
                  <c:pt idx="19">
                    <c:v>5C10.20</c:v>
                  </c:pt>
                  <c:pt idx="20">
                    <c:v>5C10.10</c:v>
                  </c:pt>
                  <c:pt idx="21">
                    <c:v>5C20.10</c:v>
                  </c:pt>
                  <c:pt idx="22">
                    <c:v>5C20.20</c:v>
                  </c:pt>
                  <c:pt idx="23">
                    <c:v>5C20.30</c:v>
                  </c:pt>
                  <c:pt idx="24">
                    <c:v>5C20.60</c:v>
                  </c:pt>
                  <c:pt idx="25">
                    <c:v>5C30.20</c:v>
                  </c:pt>
                  <c:pt idx="27">
                    <c:v>5D20.00</c:v>
                  </c:pt>
                  <c:pt idx="28">
                    <c:v>5D20.01</c:v>
                  </c:pt>
                  <c:pt idx="29">
                    <c:v>5D20.02</c:v>
                  </c:pt>
                  <c:pt idx="30">
                    <c:v>5D20.03</c:v>
                  </c:pt>
                  <c:pt idx="32">
                    <c:v>5F15.31</c:v>
                  </c:pt>
                  <c:pt idx="34">
                    <c:v>5G10.90</c:v>
                  </c:pt>
                  <c:pt idx="35">
                    <c:v>5G20.01</c:v>
                  </c:pt>
                  <c:pt idx="36">
                    <c:v>5G20.02</c:v>
                  </c:pt>
                  <c:pt idx="37">
                    <c:v>5G50.50</c:v>
                  </c:pt>
                  <c:pt idx="39">
                    <c:v>5H00.00</c:v>
                  </c:pt>
                  <c:pt idx="40">
                    <c:v>5H10.31</c:v>
                  </c:pt>
                  <c:pt idx="41">
                    <c:v>5H10.20</c:v>
                  </c:pt>
                  <c:pt idx="42">
                    <c:v>5H20.01</c:v>
                  </c:pt>
                  <c:pt idx="43">
                    <c:v>5H20.02</c:v>
                  </c:pt>
                  <c:pt idx="44">
                    <c:v>5H30.12</c:v>
                  </c:pt>
                  <c:pt idx="45">
                    <c:v>5H30.10</c:v>
                  </c:pt>
                  <c:pt idx="46">
                    <c:v>5H40.10</c:v>
                  </c:pt>
                  <c:pt idx="47">
                    <c:v>5H40.02</c:v>
                  </c:pt>
                  <c:pt idx="48">
                    <c:v>5H40.30</c:v>
                  </c:pt>
                  <c:pt idx="49">
                    <c:v>5H40.43</c:v>
                  </c:pt>
                  <c:pt idx="50">
                    <c:v>5H40.01</c:v>
                  </c:pt>
                  <c:pt idx="51">
                    <c:v>5H40.53</c:v>
                  </c:pt>
                  <c:pt idx="52">
                    <c:v>5H50.20</c:v>
                  </c:pt>
                  <c:pt idx="53">
                    <c:v>5H50.01</c:v>
                  </c:pt>
                  <c:pt idx="54">
                    <c:v>5H00.02</c:v>
                  </c:pt>
                  <c:pt idx="55">
                    <c:v>5H00.03</c:v>
                  </c:pt>
                  <c:pt idx="57">
                    <c:v>5J10.01</c:v>
                  </c:pt>
                  <c:pt idx="59">
                    <c:v>5K10.20</c:v>
                  </c:pt>
                  <c:pt idx="60">
                    <c:v>5K10.65</c:v>
                  </c:pt>
                  <c:pt idx="61">
                    <c:v>5K20.10</c:v>
                  </c:pt>
                  <c:pt idx="62">
                    <c:v>5K20.24</c:v>
                  </c:pt>
                  <c:pt idx="63">
                    <c:v>5K20.25</c:v>
                  </c:pt>
                  <c:pt idx="64">
                    <c:v>5K20.30</c:v>
                  </c:pt>
                  <c:pt idx="65">
                    <c:v>5K20.01</c:v>
                  </c:pt>
                  <c:pt idx="66">
                    <c:v>5K20.02</c:v>
                  </c:pt>
                  <c:pt idx="67">
                    <c:v>5K30.01</c:v>
                  </c:pt>
                  <c:pt idx="68">
                    <c:v>5K30.02</c:v>
                  </c:pt>
                  <c:pt idx="69">
                    <c:v>5K40.01</c:v>
                  </c:pt>
                  <c:pt idx="71">
                    <c:v>5L10.41</c:v>
                  </c:pt>
                  <c:pt idx="72">
                    <c:v>5L20.19</c:v>
                  </c:pt>
                  <c:pt idx="73">
                    <c:v>5L20.02</c:v>
                  </c:pt>
                  <c:pt idx="75">
                    <c:v>5N10.50</c:v>
                  </c:pt>
                  <c:pt idx="76">
                    <c:v>5N10.57</c:v>
                  </c:pt>
                </c:lvl>
              </c:multiLvlStrCache>
            </c:multiLvlStrRef>
          </c:cat>
          <c:val>
            <c:numRef>
              <c:f>Demos!$A$247:$A$323</c:f>
              <c:numCache>
                <c:formatCode>General</c:formatCode>
                <c:ptCount val="77"/>
                <c:pt idx="0">
                  <c:v>4</c:v>
                </c:pt>
                <c:pt idx="1">
                  <c:v>3</c:v>
                </c:pt>
                <c:pt idx="2">
                  <c:v>17</c:v>
                </c:pt>
                <c:pt idx="3">
                  <c:v>3</c:v>
                </c:pt>
                <c:pt idx="4">
                  <c:v>3</c:v>
                </c:pt>
                <c:pt idx="5">
                  <c:v>12</c:v>
                </c:pt>
                <c:pt idx="6">
                  <c:v>1</c:v>
                </c:pt>
                <c:pt idx="7">
                  <c:v>12</c:v>
                </c:pt>
                <c:pt idx="8">
                  <c:v>0</c:v>
                </c:pt>
                <c:pt idx="9">
                  <c:v>12</c:v>
                </c:pt>
                <c:pt idx="10">
                  <c:v>13</c:v>
                </c:pt>
                <c:pt idx="11">
                  <c:v>0</c:v>
                </c:pt>
                <c:pt idx="12">
                  <c:v>1</c:v>
                </c:pt>
                <c:pt idx="13">
                  <c:v>2</c:v>
                </c:pt>
                <c:pt idx="14">
                  <c:v>2</c:v>
                </c:pt>
                <c:pt idx="15">
                  <c:v>2</c:v>
                </c:pt>
                <c:pt idx="16">
                  <c:v>3</c:v>
                </c:pt>
                <c:pt idx="17">
                  <c:v>12</c:v>
                </c:pt>
                <c:pt idx="18">
                  <c:v>0</c:v>
                </c:pt>
                <c:pt idx="19">
                  <c:v>22</c:v>
                </c:pt>
                <c:pt idx="20">
                  <c:v>0</c:v>
                </c:pt>
                <c:pt idx="21">
                  <c:v>17</c:v>
                </c:pt>
                <c:pt idx="22">
                  <c:v>4</c:v>
                </c:pt>
                <c:pt idx="23">
                  <c:v>0</c:v>
                </c:pt>
                <c:pt idx="24">
                  <c:v>4</c:v>
                </c:pt>
                <c:pt idx="25">
                  <c:v>0</c:v>
                </c:pt>
                <c:pt idx="26">
                  <c:v>0</c:v>
                </c:pt>
                <c:pt idx="27">
                  <c:v>0</c:v>
                </c:pt>
                <c:pt idx="28">
                  <c:v>12</c:v>
                </c:pt>
                <c:pt idx="29">
                  <c:v>12</c:v>
                </c:pt>
                <c:pt idx="30">
                  <c:v>0</c:v>
                </c:pt>
                <c:pt idx="31">
                  <c:v>0</c:v>
                </c:pt>
                <c:pt idx="32">
                  <c:v>2</c:v>
                </c:pt>
                <c:pt idx="33">
                  <c:v>0</c:v>
                </c:pt>
                <c:pt idx="34">
                  <c:v>2</c:v>
                </c:pt>
                <c:pt idx="35">
                  <c:v>0</c:v>
                </c:pt>
                <c:pt idx="36">
                  <c:v>0</c:v>
                </c:pt>
                <c:pt idx="37">
                  <c:v>18</c:v>
                </c:pt>
                <c:pt idx="38">
                  <c:v>0</c:v>
                </c:pt>
                <c:pt idx="39">
                  <c:v>2</c:v>
                </c:pt>
                <c:pt idx="40">
                  <c:v>1</c:v>
                </c:pt>
                <c:pt idx="41">
                  <c:v>0</c:v>
                </c:pt>
                <c:pt idx="42">
                  <c:v>0</c:v>
                </c:pt>
                <c:pt idx="43">
                  <c:v>0</c:v>
                </c:pt>
                <c:pt idx="44">
                  <c:v>3</c:v>
                </c:pt>
                <c:pt idx="45">
                  <c:v>5</c:v>
                </c:pt>
                <c:pt idx="46">
                  <c:v>19</c:v>
                </c:pt>
                <c:pt idx="47">
                  <c:v>0</c:v>
                </c:pt>
                <c:pt idx="48">
                  <c:v>1</c:v>
                </c:pt>
                <c:pt idx="49">
                  <c:v>2</c:v>
                </c:pt>
                <c:pt idx="50">
                  <c:v>0</c:v>
                </c:pt>
                <c:pt idx="51">
                  <c:v>0</c:v>
                </c:pt>
                <c:pt idx="52">
                  <c:v>1</c:v>
                </c:pt>
                <c:pt idx="53">
                  <c:v>2</c:v>
                </c:pt>
                <c:pt idx="54">
                  <c:v>2</c:v>
                </c:pt>
                <c:pt idx="55">
                  <c:v>3</c:v>
                </c:pt>
                <c:pt idx="56">
                  <c:v>0</c:v>
                </c:pt>
                <c:pt idx="57">
                  <c:v>1</c:v>
                </c:pt>
                <c:pt idx="58">
                  <c:v>0</c:v>
                </c:pt>
                <c:pt idx="59">
                  <c:v>3</c:v>
                </c:pt>
                <c:pt idx="60">
                  <c:v>3</c:v>
                </c:pt>
                <c:pt idx="61">
                  <c:v>2</c:v>
                </c:pt>
                <c:pt idx="62">
                  <c:v>2</c:v>
                </c:pt>
                <c:pt idx="63">
                  <c:v>13</c:v>
                </c:pt>
                <c:pt idx="64">
                  <c:v>4</c:v>
                </c:pt>
                <c:pt idx="65">
                  <c:v>0</c:v>
                </c:pt>
                <c:pt idx="66">
                  <c:v>0</c:v>
                </c:pt>
                <c:pt idx="67">
                  <c:v>0</c:v>
                </c:pt>
                <c:pt idx="68">
                  <c:v>0</c:v>
                </c:pt>
                <c:pt idx="69">
                  <c:v>0</c:v>
                </c:pt>
                <c:pt idx="70">
                  <c:v>0</c:v>
                </c:pt>
                <c:pt idx="71">
                  <c:v>7</c:v>
                </c:pt>
                <c:pt idx="72">
                  <c:v>14</c:v>
                </c:pt>
                <c:pt idx="73">
                  <c:v>0</c:v>
                </c:pt>
                <c:pt idx="74">
                  <c:v>0</c:v>
                </c:pt>
                <c:pt idx="75">
                  <c:v>20</c:v>
                </c:pt>
                <c:pt idx="76">
                  <c:v>5</c:v>
                </c:pt>
              </c:numCache>
            </c:numRef>
          </c:val>
          <c:extLst>
            <c:ext xmlns:c16="http://schemas.microsoft.com/office/drawing/2014/chart" uri="{C3380CC4-5D6E-409C-BE32-E72D297353CC}">
              <c16:uniqueId val="{00000000-7152-4339-BB9A-AA4BBAB4505F}"/>
            </c:ext>
          </c:extLst>
        </c:ser>
        <c:dLbls>
          <c:showLegendKey val="0"/>
          <c:showVal val="0"/>
          <c:showCatName val="0"/>
          <c:showSerName val="0"/>
          <c:showPercent val="0"/>
          <c:showBubbleSize val="0"/>
        </c:dLbls>
        <c:gapWidth val="150"/>
        <c:axId val="98302976"/>
        <c:axId val="317805312"/>
      </c:barChart>
      <c:catAx>
        <c:axId val="98302976"/>
        <c:scaling>
          <c:orientation val="minMax"/>
        </c:scaling>
        <c:delete val="0"/>
        <c:axPos val="l"/>
        <c:numFmt formatCode="General" sourceLinked="0"/>
        <c:majorTickMark val="out"/>
        <c:minorTickMark val="none"/>
        <c:tickLblPos val="nextTo"/>
        <c:crossAx val="317805312"/>
        <c:crosses val="autoZero"/>
        <c:auto val="1"/>
        <c:lblAlgn val="ctr"/>
        <c:lblOffset val="100"/>
        <c:noMultiLvlLbl val="1"/>
      </c:catAx>
      <c:valAx>
        <c:axId val="317805312"/>
        <c:scaling>
          <c:orientation val="minMax"/>
        </c:scaling>
        <c:delete val="0"/>
        <c:axPos val="b"/>
        <c:majorGridlines/>
        <c:title>
          <c:tx>
            <c:rich>
              <a:bodyPr/>
              <a:lstStyle/>
              <a:p>
                <a:pPr>
                  <a:defRPr/>
                </a:pPr>
                <a:r>
                  <a:rPr lang="en-US"/>
                  <a:t>Occurance [-]</a:t>
                </a:r>
              </a:p>
            </c:rich>
          </c:tx>
          <c:overlay val="0"/>
        </c:title>
        <c:numFmt formatCode="General" sourceLinked="1"/>
        <c:majorTickMark val="out"/>
        <c:minorTickMark val="none"/>
        <c:tickLblPos val="nextTo"/>
        <c:crossAx val="9830297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bar"/>
        <c:grouping val="clustered"/>
        <c:varyColors val="0"/>
        <c:ser>
          <c:idx val="0"/>
          <c:order val="0"/>
          <c:tx>
            <c:strRef>
              <c:f>Demos!$B$326</c:f>
              <c:strCache>
                <c:ptCount val="1"/>
                <c:pt idx="0">
                  <c:v>6 Optics</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Demos!$B$328:$F$368</c:f>
              <c:multiLvlStrCache>
                <c:ptCount val="41"/>
                <c:lvl>
                  <c:pt idx="0">
                    <c:v>Speed of Light; Foucault-Michelson</c:v>
                  </c:pt>
                  <c:pt idx="1">
                    <c:v>Confusing Mirrors (mirrors at 90 degrees)</c:v>
                  </c:pt>
                  <c:pt idx="2">
                    <c:v>Corner Cube</c:v>
                  </c:pt>
                  <c:pt idx="3">
                    <c:v>Mirage</c:v>
                  </c:pt>
                  <c:pt idx="4">
                    <c:v>Anamorphic Mug</c:v>
                  </c:pt>
                  <c:pt idx="5">
                    <c:v>Grating in Aquarium</c:v>
                  </c:pt>
                  <c:pt idx="6">
                    <c:v>Curved Lightbeams</c:v>
                  </c:pt>
                  <c:pt idx="7">
                    <c:v>Chromatic Aberration</c:v>
                  </c:pt>
                  <c:pt idx="8">
                    <c:v>Rays through a Slab, Prism and Semi-Circular Block</c:v>
                  </c:pt>
                  <c:pt idx="9">
                    <c:v>Brewser's Angle (3)</c:v>
                  </c:pt>
                  <c:pt idx="10">
                    <c:v>Manneke Pis (laser waterfall)</c:v>
                  </c:pt>
                  <c:pt idx="11">
                    <c:v>Rainbow</c:v>
                  </c:pt>
                  <c:pt idx="12">
                    <c:v>Magnifying Glass</c:v>
                  </c:pt>
                  <c:pt idx="13">
                    <c:v>Keplerian Telescope</c:v>
                  </c:pt>
                  <c:pt idx="14">
                    <c:v>Camera Model</c:v>
                  </c:pt>
                  <c:pt idx="15">
                    <c:v>Real and Virtual Image</c:v>
                  </c:pt>
                  <c:pt idx="17">
                    <c:v>Radiation Pressure?</c:v>
                  </c:pt>
                  <c:pt idx="18">
                    <c:v>Blackbody</c:v>
                  </c:pt>
                  <c:pt idx="20">
                    <c:v>Resolution</c:v>
                  </c:pt>
                  <c:pt idx="21">
                    <c:v>Fraunhofer and Fresnel Diffraction</c:v>
                  </c:pt>
                  <c:pt idx="22">
                    <c:v>Diffraction (1), introduction</c:v>
                  </c:pt>
                  <c:pt idx="23">
                    <c:v>Diffraction (2a), Single Slit</c:v>
                  </c:pt>
                  <c:pt idx="24">
                    <c:v>Diffraction (2b), Single Slit</c:v>
                  </c:pt>
                  <c:pt idx="25">
                    <c:v>Diffraction Arago's Spot</c:v>
                  </c:pt>
                  <c:pt idx="26">
                    <c:v>Diffraction NEMO kit</c:v>
                  </c:pt>
                  <c:pt idx="28">
                    <c:v>Young's Double Slit</c:v>
                  </c:pt>
                  <c:pt idx="29">
                    <c:v>Fresnel Double Mirror</c:v>
                  </c:pt>
                  <c:pt idx="30">
                    <c:v>Fresnel Double Prism</c:v>
                  </c:pt>
                  <c:pt idx="31">
                    <c:v>Lloyds Mirror</c:v>
                  </c:pt>
                  <c:pt idx="32">
                    <c:v>Multiple Slit Interference</c:v>
                  </c:pt>
                  <c:pt idx="33">
                    <c:v>Transmission grating and diffuser</c:v>
                  </c:pt>
                  <c:pt idx="34">
                    <c:v>Speckle Spots and random Diffraction</c:v>
                  </c:pt>
                  <c:pt idx="35">
                    <c:v>Newton's Rings (1)</c:v>
                  </c:pt>
                  <c:pt idx="36">
                    <c:v>Newton's Rings (2)</c:v>
                  </c:pt>
                  <c:pt idx="37">
                    <c:v>Oil Film</c:v>
                  </c:pt>
                  <c:pt idx="38">
                    <c:v>Soap Film</c:v>
                  </c:pt>
                  <c:pt idx="39">
                    <c:v>Michelson-Morley Interferometer</c:v>
                  </c:pt>
                  <c:pt idx="40">
                    <c:v>Coherence</c:v>
                  </c:pt>
                </c:lvl>
                <c:lvl>
                  <c:pt idx="7">
                    <c:v>6F30.01</c:v>
                  </c:pt>
                  <c:pt idx="9">
                    <c:v>6H20.01</c:v>
                  </c:pt>
                  <c:pt idx="21">
                    <c:v>6C20.18</c:v>
                  </c:pt>
                </c:lvl>
                <c:lvl>
                  <c:pt idx="6">
                    <c:v>6A40.47</c:v>
                  </c:pt>
                  <c:pt idx="7">
                    <c:v>6A60.01</c:v>
                  </c:pt>
                  <c:pt idx="9">
                    <c:v>6A44.01</c:v>
                  </c:pt>
                  <c:pt idx="21">
                    <c:v>6Q20.21</c:v>
                  </c:pt>
                  <c:pt idx="28">
                    <c:v>6C10.26</c:v>
                  </c:pt>
                </c:lvl>
                <c:lvl>
                  <c:pt idx="0">
                    <c:v>6A01.30</c:v>
                  </c:pt>
                  <c:pt idx="1">
                    <c:v>6A10.40</c:v>
                  </c:pt>
                  <c:pt idx="2">
                    <c:v>6A10.02</c:v>
                  </c:pt>
                  <c:pt idx="3">
                    <c:v>6A20.35</c:v>
                  </c:pt>
                  <c:pt idx="4">
                    <c:v>6A20.01</c:v>
                  </c:pt>
                  <c:pt idx="5">
                    <c:v>6A40.36</c:v>
                  </c:pt>
                  <c:pt idx="6">
                    <c:v>6A40.40</c:v>
                  </c:pt>
                  <c:pt idx="7">
                    <c:v>6A40.01</c:v>
                  </c:pt>
                  <c:pt idx="8">
                    <c:v>6A42.12</c:v>
                  </c:pt>
                  <c:pt idx="9">
                    <c:v>6A42.01</c:v>
                  </c:pt>
                  <c:pt idx="10">
                    <c:v>6A44.45</c:v>
                  </c:pt>
                  <c:pt idx="11">
                    <c:v>6A46.10</c:v>
                  </c:pt>
                  <c:pt idx="12">
                    <c:v>6A70.01</c:v>
                  </c:pt>
                  <c:pt idx="13">
                    <c:v>6A70.02</c:v>
                  </c:pt>
                  <c:pt idx="14">
                    <c:v>6A70.30</c:v>
                  </c:pt>
                  <c:pt idx="15">
                    <c:v>6A70.31</c:v>
                  </c:pt>
                  <c:pt idx="17">
                    <c:v>6B30.01</c:v>
                  </c:pt>
                  <c:pt idx="18">
                    <c:v>6B40.01</c:v>
                  </c:pt>
                  <c:pt idx="20">
                    <c:v>6C10.01</c:v>
                  </c:pt>
                  <c:pt idx="21">
                    <c:v>6C10.10</c:v>
                  </c:pt>
                  <c:pt idx="22">
                    <c:v>6C20.01</c:v>
                  </c:pt>
                  <c:pt idx="23">
                    <c:v>6C20.02</c:v>
                  </c:pt>
                  <c:pt idx="24">
                    <c:v>6C20.03</c:v>
                  </c:pt>
                  <c:pt idx="25">
                    <c:v>6C20.04</c:v>
                  </c:pt>
                  <c:pt idx="26">
                    <c:v>6C00.00</c:v>
                  </c:pt>
                  <c:pt idx="28">
                    <c:v>6D10.10</c:v>
                  </c:pt>
                  <c:pt idx="29">
                    <c:v>6D10.01</c:v>
                  </c:pt>
                  <c:pt idx="30">
                    <c:v>6D10.02</c:v>
                  </c:pt>
                  <c:pt idx="31">
                    <c:v>6D10.03</c:v>
                  </c:pt>
                  <c:pt idx="32">
                    <c:v>6D20.10</c:v>
                  </c:pt>
                  <c:pt idx="33">
                    <c:v>6D20.15</c:v>
                  </c:pt>
                  <c:pt idx="34">
                    <c:v>6D20.75</c:v>
                  </c:pt>
                  <c:pt idx="35">
                    <c:v>6D30.01</c:v>
                  </c:pt>
                  <c:pt idx="36">
                    <c:v>6D30.02</c:v>
                  </c:pt>
                  <c:pt idx="37">
                    <c:v>6D30.03</c:v>
                  </c:pt>
                  <c:pt idx="38">
                    <c:v>6D30.04</c:v>
                  </c:pt>
                  <c:pt idx="39">
                    <c:v>6D40.10</c:v>
                  </c:pt>
                  <c:pt idx="40">
                    <c:v>6D40.45</c:v>
                  </c:pt>
                </c:lvl>
              </c:multiLvlStrCache>
            </c:multiLvlStrRef>
          </c:cat>
          <c:val>
            <c:numRef>
              <c:f>Demos!$A$328:$A$368</c:f>
              <c:numCache>
                <c:formatCode>General</c:formatCode>
                <c:ptCount val="41"/>
                <c:pt idx="0">
                  <c:v>12</c:v>
                </c:pt>
                <c:pt idx="1">
                  <c:v>3</c:v>
                </c:pt>
                <c:pt idx="2">
                  <c:v>0</c:v>
                </c:pt>
                <c:pt idx="3">
                  <c:v>3</c:v>
                </c:pt>
                <c:pt idx="4">
                  <c:v>3</c:v>
                </c:pt>
                <c:pt idx="5">
                  <c:v>0</c:v>
                </c:pt>
                <c:pt idx="6">
                  <c:v>13</c:v>
                </c:pt>
                <c:pt idx="7">
                  <c:v>1</c:v>
                </c:pt>
                <c:pt idx="8">
                  <c:v>13</c:v>
                </c:pt>
                <c:pt idx="9">
                  <c:v>24</c:v>
                </c:pt>
                <c:pt idx="10">
                  <c:v>13</c:v>
                </c:pt>
                <c:pt idx="11">
                  <c:v>0</c:v>
                </c:pt>
                <c:pt idx="12">
                  <c:v>0</c:v>
                </c:pt>
                <c:pt idx="13">
                  <c:v>9</c:v>
                </c:pt>
                <c:pt idx="14">
                  <c:v>9</c:v>
                </c:pt>
                <c:pt idx="15">
                  <c:v>3</c:v>
                </c:pt>
                <c:pt idx="16">
                  <c:v>0</c:v>
                </c:pt>
                <c:pt idx="17">
                  <c:v>0</c:v>
                </c:pt>
                <c:pt idx="18">
                  <c:v>1</c:v>
                </c:pt>
                <c:pt idx="19">
                  <c:v>0</c:v>
                </c:pt>
                <c:pt idx="20">
                  <c:v>1</c:v>
                </c:pt>
                <c:pt idx="21">
                  <c:v>5</c:v>
                </c:pt>
                <c:pt idx="22">
                  <c:v>0</c:v>
                </c:pt>
                <c:pt idx="23">
                  <c:v>2</c:v>
                </c:pt>
                <c:pt idx="24">
                  <c:v>12</c:v>
                </c:pt>
                <c:pt idx="25">
                  <c:v>2</c:v>
                </c:pt>
                <c:pt idx="26">
                  <c:v>10</c:v>
                </c:pt>
                <c:pt idx="27">
                  <c:v>0</c:v>
                </c:pt>
                <c:pt idx="28">
                  <c:v>20</c:v>
                </c:pt>
                <c:pt idx="29">
                  <c:v>0</c:v>
                </c:pt>
                <c:pt idx="30">
                  <c:v>0</c:v>
                </c:pt>
                <c:pt idx="31">
                  <c:v>0</c:v>
                </c:pt>
                <c:pt idx="32">
                  <c:v>0</c:v>
                </c:pt>
                <c:pt idx="33">
                  <c:v>1</c:v>
                </c:pt>
                <c:pt idx="34">
                  <c:v>0</c:v>
                </c:pt>
                <c:pt idx="35">
                  <c:v>0</c:v>
                </c:pt>
                <c:pt idx="36">
                  <c:v>0</c:v>
                </c:pt>
                <c:pt idx="37">
                  <c:v>0</c:v>
                </c:pt>
                <c:pt idx="38">
                  <c:v>0</c:v>
                </c:pt>
                <c:pt idx="39">
                  <c:v>42</c:v>
                </c:pt>
                <c:pt idx="40">
                  <c:v>8</c:v>
                </c:pt>
              </c:numCache>
            </c:numRef>
          </c:val>
          <c:extLst>
            <c:ext xmlns:c16="http://schemas.microsoft.com/office/drawing/2014/chart" uri="{C3380CC4-5D6E-409C-BE32-E72D297353CC}">
              <c16:uniqueId val="{00000000-3AE3-43DD-8EA3-5655F9C31E89}"/>
            </c:ext>
          </c:extLst>
        </c:ser>
        <c:dLbls>
          <c:showLegendKey val="0"/>
          <c:showVal val="0"/>
          <c:showCatName val="0"/>
          <c:showSerName val="0"/>
          <c:showPercent val="0"/>
          <c:showBubbleSize val="0"/>
        </c:dLbls>
        <c:gapWidth val="150"/>
        <c:axId val="317593472"/>
        <c:axId val="317595008"/>
      </c:barChart>
      <c:catAx>
        <c:axId val="317593472"/>
        <c:scaling>
          <c:orientation val="minMax"/>
        </c:scaling>
        <c:delete val="0"/>
        <c:axPos val="l"/>
        <c:numFmt formatCode="General" sourceLinked="0"/>
        <c:majorTickMark val="out"/>
        <c:minorTickMark val="none"/>
        <c:tickLblPos val="nextTo"/>
        <c:crossAx val="317595008"/>
        <c:crosses val="autoZero"/>
        <c:auto val="1"/>
        <c:lblAlgn val="ctr"/>
        <c:lblOffset val="100"/>
        <c:noMultiLvlLbl val="1"/>
      </c:catAx>
      <c:valAx>
        <c:axId val="317595008"/>
        <c:scaling>
          <c:orientation val="minMax"/>
        </c:scaling>
        <c:delete val="0"/>
        <c:axPos val="b"/>
        <c:majorGridlines/>
        <c:title>
          <c:tx>
            <c:rich>
              <a:bodyPr/>
              <a:lstStyle/>
              <a:p>
                <a:pPr>
                  <a:defRPr/>
                </a:pPr>
                <a:r>
                  <a:rPr lang="en-US"/>
                  <a:t>Occurance [-]</a:t>
                </a:r>
              </a:p>
            </c:rich>
          </c:tx>
          <c:overlay val="0"/>
        </c:title>
        <c:numFmt formatCode="General" sourceLinked="1"/>
        <c:majorTickMark val="out"/>
        <c:minorTickMark val="none"/>
        <c:tickLblPos val="nextTo"/>
        <c:crossAx val="31759347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bar"/>
        <c:grouping val="clustered"/>
        <c:varyColors val="0"/>
        <c:ser>
          <c:idx val="0"/>
          <c:order val="0"/>
          <c:tx>
            <c:strRef>
              <c:f>Demos!$B$380</c:f>
              <c:strCache>
                <c:ptCount val="1"/>
                <c:pt idx="0">
                  <c:v>7 Modern Physics</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Demos!$B$382:$F$397</c:f>
              <c:multiLvlStrCache>
                <c:ptCount val="16"/>
                <c:lvl>
                  <c:pt idx="0">
                    <c:v>Photoelectric Effect (discharging a zinc plate)</c:v>
                  </c:pt>
                  <c:pt idx="1">
                    <c:v>Tunneling (2)</c:v>
                  </c:pt>
                  <c:pt idx="2">
                    <c:v>Tunneling (1)</c:v>
                  </c:pt>
                  <c:pt idx="3">
                    <c:v>Bragg Scattering</c:v>
                  </c:pt>
                  <c:pt idx="4">
                    <c:v>Electron Diffraction (Electron duality)</c:v>
                  </c:pt>
                  <c:pt idx="6">
                    <c:v>Balmer Series</c:v>
                  </c:pt>
                  <c:pt idx="7">
                    <c:v>Frank-Hertz Experiment</c:v>
                  </c:pt>
                  <c:pt idx="9">
                    <c:v>deBroglie applied to Bohr</c:v>
                  </c:pt>
                  <c:pt idx="11">
                    <c:v>Radioactivity</c:v>
                  </c:pt>
                  <c:pt idx="12">
                    <c:v>Cloud Chamber</c:v>
                  </c:pt>
                  <c:pt idx="13">
                    <c:v>Rutherford's Scattering</c:v>
                  </c:pt>
                  <c:pt idx="15">
                    <c:v>E = mc^2 (Einstein)</c:v>
                  </c:pt>
                </c:lvl>
                <c:lvl>
                  <c:pt idx="9">
                    <c:v>3B22.01</c:v>
                  </c:pt>
                </c:lvl>
                <c:lvl>
                  <c:pt idx="2">
                    <c:v>6A44.42</c:v>
                  </c:pt>
                  <c:pt idx="4">
                    <c:v>7A60.20</c:v>
                  </c:pt>
                  <c:pt idx="9">
                    <c:v>7B50.01</c:v>
                  </c:pt>
                </c:lvl>
                <c:lvl>
                  <c:pt idx="0">
                    <c:v>7A10.10</c:v>
                  </c:pt>
                  <c:pt idx="1">
                    <c:v>7A50.01</c:v>
                  </c:pt>
                  <c:pt idx="2">
                    <c:v>7A50.02</c:v>
                  </c:pt>
                  <c:pt idx="3">
                    <c:v>7A60.01</c:v>
                  </c:pt>
                  <c:pt idx="4">
                    <c:v>7A60.10</c:v>
                  </c:pt>
                  <c:pt idx="6">
                    <c:v>7B10.01</c:v>
                  </c:pt>
                  <c:pt idx="7">
                    <c:v>7B30.20</c:v>
                  </c:pt>
                  <c:pt idx="9">
                    <c:v>7B50.01</c:v>
                  </c:pt>
                  <c:pt idx="11">
                    <c:v>7D10.01</c:v>
                  </c:pt>
                  <c:pt idx="12">
                    <c:v>7D30.63</c:v>
                  </c:pt>
                  <c:pt idx="13">
                    <c:v>7D50.10</c:v>
                  </c:pt>
                  <c:pt idx="15">
                    <c:v>7F10.01</c:v>
                  </c:pt>
                </c:lvl>
              </c:multiLvlStrCache>
            </c:multiLvlStrRef>
          </c:cat>
          <c:val>
            <c:numRef>
              <c:f>Demos!$A$382:$A$397</c:f>
              <c:numCache>
                <c:formatCode>General</c:formatCode>
                <c:ptCount val="16"/>
                <c:pt idx="0">
                  <c:v>14</c:v>
                </c:pt>
                <c:pt idx="1">
                  <c:v>1</c:v>
                </c:pt>
                <c:pt idx="2">
                  <c:v>12</c:v>
                </c:pt>
                <c:pt idx="3">
                  <c:v>0</c:v>
                </c:pt>
                <c:pt idx="4">
                  <c:v>1</c:v>
                </c:pt>
                <c:pt idx="5">
                  <c:v>0</c:v>
                </c:pt>
                <c:pt idx="6">
                  <c:v>12</c:v>
                </c:pt>
                <c:pt idx="7">
                  <c:v>0</c:v>
                </c:pt>
                <c:pt idx="8">
                  <c:v>0</c:v>
                </c:pt>
                <c:pt idx="9">
                  <c:v>0</c:v>
                </c:pt>
                <c:pt idx="10">
                  <c:v>0</c:v>
                </c:pt>
                <c:pt idx="11">
                  <c:v>11</c:v>
                </c:pt>
                <c:pt idx="12">
                  <c:v>0</c:v>
                </c:pt>
                <c:pt idx="13">
                  <c:v>12</c:v>
                </c:pt>
                <c:pt idx="14">
                  <c:v>0</c:v>
                </c:pt>
                <c:pt idx="15">
                  <c:v>0</c:v>
                </c:pt>
              </c:numCache>
            </c:numRef>
          </c:val>
          <c:extLst>
            <c:ext xmlns:c16="http://schemas.microsoft.com/office/drawing/2014/chart" uri="{C3380CC4-5D6E-409C-BE32-E72D297353CC}">
              <c16:uniqueId val="{00000000-4BC7-4180-88B4-021EF9E156B3}"/>
            </c:ext>
          </c:extLst>
        </c:ser>
        <c:dLbls>
          <c:showLegendKey val="0"/>
          <c:showVal val="0"/>
          <c:showCatName val="0"/>
          <c:showSerName val="0"/>
          <c:showPercent val="0"/>
          <c:showBubbleSize val="0"/>
        </c:dLbls>
        <c:gapWidth val="150"/>
        <c:axId val="317633664"/>
        <c:axId val="317635200"/>
      </c:barChart>
      <c:catAx>
        <c:axId val="317633664"/>
        <c:scaling>
          <c:orientation val="minMax"/>
        </c:scaling>
        <c:delete val="0"/>
        <c:axPos val="l"/>
        <c:numFmt formatCode="General" sourceLinked="0"/>
        <c:majorTickMark val="out"/>
        <c:minorTickMark val="none"/>
        <c:tickLblPos val="nextTo"/>
        <c:crossAx val="317635200"/>
        <c:crosses val="autoZero"/>
        <c:auto val="1"/>
        <c:lblAlgn val="ctr"/>
        <c:lblOffset val="100"/>
        <c:noMultiLvlLbl val="1"/>
      </c:catAx>
      <c:valAx>
        <c:axId val="317635200"/>
        <c:scaling>
          <c:orientation val="minMax"/>
        </c:scaling>
        <c:delete val="0"/>
        <c:axPos val="b"/>
        <c:majorGridlines/>
        <c:title>
          <c:tx>
            <c:rich>
              <a:bodyPr/>
              <a:lstStyle/>
              <a:p>
                <a:pPr>
                  <a:defRPr/>
                </a:pPr>
                <a:r>
                  <a:rPr lang="en-US"/>
                  <a:t>Occurance [-]</a:t>
                </a:r>
              </a:p>
            </c:rich>
          </c:tx>
          <c:overlay val="0"/>
        </c:title>
        <c:numFmt formatCode="General" sourceLinked="1"/>
        <c:majorTickMark val="out"/>
        <c:minorTickMark val="none"/>
        <c:tickLblPos val="nextTo"/>
        <c:crossAx val="31763366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19</xdr:col>
      <xdr:colOff>276860</xdr:colOff>
      <xdr:row>0</xdr:row>
      <xdr:rowOff>0</xdr:rowOff>
    </xdr:from>
    <xdr:to>
      <xdr:col>29</xdr:col>
      <xdr:colOff>300860</xdr:colOff>
      <xdr:row>25</xdr:row>
      <xdr:rowOff>50800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1155700</xdr:colOff>
      <xdr:row>0</xdr:row>
      <xdr:rowOff>0</xdr:rowOff>
    </xdr:from>
    <xdr:to>
      <xdr:col>18</xdr:col>
      <xdr:colOff>585975</xdr:colOff>
      <xdr:row>25</xdr:row>
      <xdr:rowOff>25400</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24</xdr:col>
      <xdr:colOff>254000</xdr:colOff>
      <xdr:row>93</xdr:row>
      <xdr:rowOff>114300</xdr:rowOff>
    </xdr:from>
    <xdr:to>
      <xdr:col>34</xdr:col>
      <xdr:colOff>622300</xdr:colOff>
      <xdr:row>137</xdr:row>
      <xdr:rowOff>177800</xdr:rowOff>
    </xdr:to>
    <xdr:graphicFrame macro="">
      <xdr:nvGraphicFramePr>
        <xdr:cNvPr id="3" name="Chart 2" descr="=Stats(courses)!C17">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25400</xdr:rowOff>
    </xdr:from>
    <xdr:to>
      <xdr:col>23</xdr:col>
      <xdr:colOff>673100</xdr:colOff>
      <xdr:row>163</xdr:row>
      <xdr:rowOff>12700</xdr:rowOff>
    </xdr:to>
    <xdr:graphicFrame macro="">
      <xdr:nvGraphicFramePr>
        <xdr:cNvPr id="2" name="Chart 1" descr="=Stats(courses)!C17">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63500</xdr:colOff>
      <xdr:row>24</xdr:row>
      <xdr:rowOff>152400</xdr:rowOff>
    </xdr:from>
    <xdr:to>
      <xdr:col>51</xdr:col>
      <xdr:colOff>228600</xdr:colOff>
      <xdr:row>162</xdr:row>
      <xdr:rowOff>139700</xdr:rowOff>
    </xdr:to>
    <xdr:graphicFrame macro="">
      <xdr:nvGraphicFramePr>
        <xdr:cNvPr id="4" name="Chart 3" descr="=Stats(courses)!C17">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xdr:row>
      <xdr:rowOff>0</xdr:rowOff>
    </xdr:from>
    <xdr:to>
      <xdr:col>12</xdr:col>
      <xdr:colOff>12700</xdr:colOff>
      <xdr:row>35</xdr:row>
      <xdr:rowOff>177260</xdr:rowOff>
    </xdr:to>
    <xdr:graphicFrame macro="">
      <xdr:nvGraphicFramePr>
        <xdr:cNvPr id="2" name="Chart 1" descr="=Stats(courses)!C17">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35</xdr:row>
      <xdr:rowOff>172720</xdr:rowOff>
    </xdr:from>
    <xdr:to>
      <xdr:col>12</xdr:col>
      <xdr:colOff>0</xdr:colOff>
      <xdr:row>63</xdr:row>
      <xdr:rowOff>152400</xdr:rowOff>
    </xdr:to>
    <xdr:graphicFrame macro="">
      <xdr:nvGraphicFramePr>
        <xdr:cNvPr id="3" name="Chart 2" descr="=Stats(courses)!C17">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19</xdr:col>
      <xdr:colOff>135731</xdr:colOff>
      <xdr:row>218</xdr:row>
      <xdr:rowOff>142875</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219</xdr:row>
      <xdr:rowOff>166688</xdr:rowOff>
    </xdr:from>
    <xdr:to>
      <xdr:col>19</xdr:col>
      <xdr:colOff>135731</xdr:colOff>
      <xdr:row>240</xdr:row>
      <xdr:rowOff>11906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241</xdr:row>
      <xdr:rowOff>1</xdr:rowOff>
    </xdr:from>
    <xdr:to>
      <xdr:col>19</xdr:col>
      <xdr:colOff>135731</xdr:colOff>
      <xdr:row>332</xdr:row>
      <xdr:rowOff>95250</xdr:rowOff>
    </xdr:to>
    <xdr:graphicFrame macro="">
      <xdr:nvGraphicFramePr>
        <xdr:cNvPr id="4" name="Chart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334</xdr:row>
      <xdr:rowOff>11906</xdr:rowOff>
    </xdr:from>
    <xdr:to>
      <xdr:col>19</xdr:col>
      <xdr:colOff>135731</xdr:colOff>
      <xdr:row>390</xdr:row>
      <xdr:rowOff>107155</xdr:rowOff>
    </xdr:to>
    <xdr:graphicFrame macro="">
      <xdr:nvGraphicFramePr>
        <xdr:cNvPr id="5" name="Chart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391</xdr:row>
      <xdr:rowOff>190499</xdr:rowOff>
    </xdr:from>
    <xdr:to>
      <xdr:col>19</xdr:col>
      <xdr:colOff>135731</xdr:colOff>
      <xdr:row>538</xdr:row>
      <xdr:rowOff>166688</xdr:rowOff>
    </xdr:to>
    <xdr:graphicFrame macro="">
      <xdr:nvGraphicFramePr>
        <xdr:cNvPr id="6" name="Chart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540</xdr:row>
      <xdr:rowOff>2</xdr:rowOff>
    </xdr:from>
    <xdr:to>
      <xdr:col>19</xdr:col>
      <xdr:colOff>135731</xdr:colOff>
      <xdr:row>611</xdr:row>
      <xdr:rowOff>130970</xdr:rowOff>
    </xdr:to>
    <xdr:graphicFrame macro="">
      <xdr:nvGraphicFramePr>
        <xdr:cNvPr id="7" name="Chart 6">
          <a:extLst>
            <a:ext uri="{FF2B5EF4-FFF2-40B4-BE49-F238E27FC236}">
              <a16:creationId xmlns:a16="http://schemas.microsoft.com/office/drawing/2014/main" i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613</xdr:row>
      <xdr:rowOff>0</xdr:rowOff>
    </xdr:from>
    <xdr:to>
      <xdr:col>19</xdr:col>
      <xdr:colOff>135731</xdr:colOff>
      <xdr:row>643</xdr:row>
      <xdr:rowOff>130969</xdr:rowOff>
    </xdr:to>
    <xdr:graphicFrame macro="">
      <xdr:nvGraphicFramePr>
        <xdr:cNvPr id="8" name="Chart 7">
          <a:extLst>
            <a:ext uri="{FF2B5EF4-FFF2-40B4-BE49-F238E27FC236}">
              <a16:creationId xmlns:a16="http://schemas.microsoft.com/office/drawing/2014/main"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17" Type="http://schemas.openxmlformats.org/officeDocument/2006/relationships/hyperlink" Target="http://www.de-monstrare.nl/pdf/Avalanches%20in%20a%20sand%20pile.pdf" TargetMode="External"/><Relationship Id="rId21" Type="http://schemas.openxmlformats.org/officeDocument/2006/relationships/hyperlink" Target="http://www.de-monstrare.nl/pdf/Boomerang%20ball%20_1_.pdf" TargetMode="External"/><Relationship Id="rId42" Type="http://schemas.openxmlformats.org/officeDocument/2006/relationships/hyperlink" Target="http://www.de-monstrare.nl/pdf/Train%20and%20track.pdf" TargetMode="External"/><Relationship Id="rId63" Type="http://schemas.openxmlformats.org/officeDocument/2006/relationships/hyperlink" Target="http://www.de-monstrare.nl/pdf/Electric%20soap%20bubbles.pdf" TargetMode="External"/><Relationship Id="rId84" Type="http://schemas.openxmlformats.org/officeDocument/2006/relationships/hyperlink" Target="http://www.de-monstrare.nl/pdf/electromagnetic%20waves.pdf" TargetMode="External"/><Relationship Id="rId138" Type="http://schemas.openxmlformats.org/officeDocument/2006/relationships/hyperlink" Target="http://www.de-monstrare.nl/pdf/Counter-rotating%20disks.pdf" TargetMode="External"/><Relationship Id="rId159" Type="http://schemas.openxmlformats.org/officeDocument/2006/relationships/hyperlink" Target="http://www.de-monstrare.nl/pdf/Fakir.pdf" TargetMode="External"/><Relationship Id="rId170" Type="http://schemas.openxmlformats.org/officeDocument/2006/relationships/hyperlink" Target="http://www.de-monstrare.nl/pdf/Barkhausen%20effect%20_1.pdf" TargetMode="External"/><Relationship Id="rId191" Type="http://schemas.openxmlformats.org/officeDocument/2006/relationships/hyperlink" Target="http://www.de-monstrare.nl/pdf/Fresnel%20double%20prism.pdf" TargetMode="External"/><Relationship Id="rId205" Type="http://schemas.openxmlformats.org/officeDocument/2006/relationships/hyperlink" Target="http://www.de-monstrare.nl/pdf/Constant%20volume%20gas%20thermometer.pdf" TargetMode="External"/><Relationship Id="rId226" Type="http://schemas.openxmlformats.org/officeDocument/2006/relationships/hyperlink" Target="http://www.de-monstrare.nl/pdf/Simple%20harmonic%20motion%20_SHM_%20_1_.pdf" TargetMode="External"/><Relationship Id="rId107" Type="http://schemas.openxmlformats.org/officeDocument/2006/relationships/hyperlink" Target="http://www.de-monstrare.nl/pdf/Cross%20product.pdf" TargetMode="External"/><Relationship Id="rId11" Type="http://schemas.openxmlformats.org/officeDocument/2006/relationships/hyperlink" Target="http://www.de-monstrare.nl/pdf/Coriolis%20merry-go-round.pdf" TargetMode="External"/><Relationship Id="rId32" Type="http://schemas.openxmlformats.org/officeDocument/2006/relationships/hyperlink" Target="http://www.de-monstrare.nl/pdf/Elastic%20collisions.pdf" TargetMode="External"/><Relationship Id="rId53" Type="http://schemas.openxmlformats.org/officeDocument/2006/relationships/hyperlink" Target="http://www.de-monstrare.nl/pdf/Magnus%20effect%20_1_.pdf" TargetMode="External"/><Relationship Id="rId74" Type="http://schemas.openxmlformats.org/officeDocument/2006/relationships/hyperlink" Target="http://www.de-monstrare.nl/pdf/Fuse-wires%20parallel.pdf" TargetMode="External"/><Relationship Id="rId128" Type="http://schemas.openxmlformats.org/officeDocument/2006/relationships/hyperlink" Target="http://www.de-monstrare.nl/pdf/Sliding%20ladder.pdf" TargetMode="External"/><Relationship Id="rId149" Type="http://schemas.openxmlformats.org/officeDocument/2006/relationships/hyperlink" Target="http://www.de-monstrare.nl/pdf/Percussionpoint%20_2_.pdf" TargetMode="External"/><Relationship Id="rId5" Type="http://schemas.openxmlformats.org/officeDocument/2006/relationships/hyperlink" Target="http://www.de-monstrare.nl/pdf/Superballs.pdf" TargetMode="External"/><Relationship Id="rId95" Type="http://schemas.openxmlformats.org/officeDocument/2006/relationships/hyperlink" Target="http://www.de-monstrare.nl/pdf/Tunneling_2_.pdf" TargetMode="External"/><Relationship Id="rId160" Type="http://schemas.openxmlformats.org/officeDocument/2006/relationships/hyperlink" Target="http://www.de-monstrare.nl/pdf/Reflections%20of%20transverse%20pulses%20_1_.pdf" TargetMode="External"/><Relationship Id="rId181" Type="http://schemas.openxmlformats.org/officeDocument/2006/relationships/hyperlink" Target="http://www.de-monstrare.nl/pdf/Phase.pdf" TargetMode="External"/><Relationship Id="rId216" Type="http://schemas.openxmlformats.org/officeDocument/2006/relationships/hyperlink" Target="http://www.de-monstrare.nl/pdf/Dippy%20bird.pdf" TargetMode="External"/><Relationship Id="rId22" Type="http://schemas.openxmlformats.org/officeDocument/2006/relationships/hyperlink" Target="http://www.de-monstrare.nl/pdf/Boomerang%20ball%20_2_.pdf" TargetMode="External"/><Relationship Id="rId43" Type="http://schemas.openxmlformats.org/officeDocument/2006/relationships/hyperlink" Target="http://www.de-monstrare.nl/pdf/Pulling%20a%20spool.pdf" TargetMode="External"/><Relationship Id="rId64" Type="http://schemas.openxmlformats.org/officeDocument/2006/relationships/hyperlink" Target="http://www.de-monstrare.nl/pdf/Charging%20by%20induction.pdf" TargetMode="External"/><Relationship Id="rId118" Type="http://schemas.openxmlformats.org/officeDocument/2006/relationships/hyperlink" Target="http://www.de-monstrare.nl/pdf/Chain%20friction.pdf" TargetMode="External"/><Relationship Id="rId139" Type="http://schemas.openxmlformats.org/officeDocument/2006/relationships/hyperlink" Target="http://www.de-monstrare.nl/pdf/Dumb-bell.pdf" TargetMode="External"/><Relationship Id="rId85" Type="http://schemas.openxmlformats.org/officeDocument/2006/relationships/hyperlink" Target="http://www.de-monstrare.nl/pdf/Speed%20of%20light-Foucault-Michelson.pdf" TargetMode="External"/><Relationship Id="rId150" Type="http://schemas.openxmlformats.org/officeDocument/2006/relationships/hyperlink" Target="http://www.de-monstrare.nl/pdf/Sleeper.pdf" TargetMode="External"/><Relationship Id="rId171" Type="http://schemas.openxmlformats.org/officeDocument/2006/relationships/hyperlink" Target="http://www.de-monstrare.nl/pdf/Barkhausen%20effect%20_2.pdf" TargetMode="External"/><Relationship Id="rId192" Type="http://schemas.openxmlformats.org/officeDocument/2006/relationships/hyperlink" Target="http://www.de-monstrare.nl/pdf/Lloyds%20mirror.pdf" TargetMode="External"/><Relationship Id="rId206" Type="http://schemas.openxmlformats.org/officeDocument/2006/relationships/hyperlink" Target="http://www.de-monstrare.nl/pdf/Inverted%20thermometer.pdf" TargetMode="External"/><Relationship Id="rId227" Type="http://schemas.openxmlformats.org/officeDocument/2006/relationships/hyperlink" Target="https://collegerama.tudelft.nl/Mediasite/Channel/as-bsc-tn/watch/b6b2331bc2144aba9c70d01fb3cfa6311d" TargetMode="External"/><Relationship Id="rId12" Type="http://schemas.openxmlformats.org/officeDocument/2006/relationships/hyperlink" Target="http://www.de-monstrare.nl/pdf/Tablecloth%20pull.pdf" TargetMode="External"/><Relationship Id="rId33" Type="http://schemas.openxmlformats.org/officeDocument/2006/relationships/hyperlink" Target="http://www.de-monstrare.nl/pdf/Inelastic%20collisions.pdf" TargetMode="External"/><Relationship Id="rId108" Type="http://schemas.openxmlformats.org/officeDocument/2006/relationships/hyperlink" Target="http://www.de-monstrare.nl/pdf/Newton%27s%20hammer.pdf" TargetMode="External"/><Relationship Id="rId129" Type="http://schemas.openxmlformats.org/officeDocument/2006/relationships/hyperlink" Target="http://www.de-monstrare.nl/pdf/Demonstrator%20and%20cart.pdf" TargetMode="External"/><Relationship Id="rId54" Type="http://schemas.openxmlformats.org/officeDocument/2006/relationships/hyperlink" Target="http://www.de-monstrare.nl/pdf/Physical%20pendulum%20_1_%20-%20Compound%20pendulum.pdf" TargetMode="External"/><Relationship Id="rId75" Type="http://schemas.openxmlformats.org/officeDocument/2006/relationships/hyperlink" Target="http://www.de-monstrare.nl/pdf/Magnetic%20fields.pdf" TargetMode="External"/><Relationship Id="rId96" Type="http://schemas.openxmlformats.org/officeDocument/2006/relationships/hyperlink" Target="http://www.de-monstrare.nl/pdf/Tunneling_1_.pdf" TargetMode="External"/><Relationship Id="rId140" Type="http://schemas.openxmlformats.org/officeDocument/2006/relationships/hyperlink" Target="http://www.de-monstrare.nl/pdf/How%20an%20astronaut%20can%20turn%20around%20in%20free%20space.pdf" TargetMode="External"/><Relationship Id="rId161" Type="http://schemas.openxmlformats.org/officeDocument/2006/relationships/hyperlink" Target="http://www.de-monstrare.nl/pdf/Speed%20of%20a%20single%20pulse%20on%20different%20strings%20_1_.pdf" TargetMode="External"/><Relationship Id="rId182" Type="http://schemas.openxmlformats.org/officeDocument/2006/relationships/hyperlink" Target="http://www.de-monstrare.nl/pdf/Corner%20cube.pdf" TargetMode="External"/><Relationship Id="rId217" Type="http://schemas.openxmlformats.org/officeDocument/2006/relationships/hyperlink" Target="http://www.de-monstrare.nl/pdf/Evaporating%20ether.pdf" TargetMode="External"/><Relationship Id="rId6" Type="http://schemas.openxmlformats.org/officeDocument/2006/relationships/hyperlink" Target="http://www.de-monstrare.nl/pdf/Galilean%20cart.pdf" TargetMode="External"/><Relationship Id="rId23" Type="http://schemas.openxmlformats.org/officeDocument/2006/relationships/hyperlink" Target="http://www.de-monstrare.nl/pdf/Braking.pdf" TargetMode="External"/><Relationship Id="rId119" Type="http://schemas.openxmlformats.org/officeDocument/2006/relationships/hyperlink" Target="http://www.de-monstrare.nl/pdf/Moving%20two%20fingers%20under%20a%20meterstick.pdf" TargetMode="External"/><Relationship Id="rId44" Type="http://schemas.openxmlformats.org/officeDocument/2006/relationships/hyperlink" Target="http://www.de-monstrare.nl/pdf/Matchbox%20and%20wineglass.pdf" TargetMode="External"/><Relationship Id="rId65" Type="http://schemas.openxmlformats.org/officeDocument/2006/relationships/hyperlink" Target="http://www.de-monstrare.nl/pdf/Polarizing%20a%20dielectric.pdf" TargetMode="External"/><Relationship Id="rId86" Type="http://schemas.openxmlformats.org/officeDocument/2006/relationships/hyperlink" Target="http://www.de-monstrare.nl/pdf/Confusing%20mirrors.pdf" TargetMode="External"/><Relationship Id="rId130" Type="http://schemas.openxmlformats.org/officeDocument/2006/relationships/hyperlink" Target="http://www.de-monstrare.nl/pdf/Knock-out.pdf" TargetMode="External"/><Relationship Id="rId151" Type="http://schemas.openxmlformats.org/officeDocument/2006/relationships/hyperlink" Target="http://www.de-monstrare.nl/pdf/Chaotic%20pendulum.pdf" TargetMode="External"/><Relationship Id="rId172" Type="http://schemas.openxmlformats.org/officeDocument/2006/relationships/hyperlink" Target="http://www.de-monstrare.nl/pdf/force%20between%20magnets%20_1_.pdf" TargetMode="External"/><Relationship Id="rId193" Type="http://schemas.openxmlformats.org/officeDocument/2006/relationships/hyperlink" Target="http://www.de-monstrare.nl/pdf/Newton%27s%20rings%20_1_.pdf" TargetMode="External"/><Relationship Id="rId207" Type="http://schemas.openxmlformats.org/officeDocument/2006/relationships/hyperlink" Target="http://www.de-monstrare.nl/pdf/Joule%27s%20experiment.pdf" TargetMode="External"/><Relationship Id="rId228" Type="http://schemas.openxmlformats.org/officeDocument/2006/relationships/printerSettings" Target="../printerSettings/printerSettings6.bin"/><Relationship Id="rId13" Type="http://schemas.openxmlformats.org/officeDocument/2006/relationships/hyperlink" Target="http://www.de-monstrare.nl/pdf/Galileo%27s%20thoughts.pdf" TargetMode="External"/><Relationship Id="rId109" Type="http://schemas.openxmlformats.org/officeDocument/2006/relationships/hyperlink" Target="http://www.de-monstrare.nl/pdf/Not%20breaking%20a%20wine%20glass.pdf" TargetMode="External"/><Relationship Id="rId34" Type="http://schemas.openxmlformats.org/officeDocument/2006/relationships/hyperlink" Target="http://www.de-monstrare.nl/pdf/Explosion.pdf" TargetMode="External"/><Relationship Id="rId55" Type="http://schemas.openxmlformats.org/officeDocument/2006/relationships/hyperlink" Target="http://www.de-monstrare.nl/pdf/Simple%20harmonic%20motion%20_SHM_%20_3_.pdf" TargetMode="External"/><Relationship Id="rId76" Type="http://schemas.openxmlformats.org/officeDocument/2006/relationships/hyperlink" Target="http://www.de-monstrare.nl/.../%20Force%20on%20electrons%20in%20a%20magnetic%20field%20_1_.pdf" TargetMode="External"/><Relationship Id="rId97" Type="http://schemas.openxmlformats.org/officeDocument/2006/relationships/hyperlink" Target="http://www.de-monstrare.nl/pdf/Balmer%20series.pdf" TargetMode="External"/><Relationship Id="rId120" Type="http://schemas.openxmlformats.org/officeDocument/2006/relationships/hyperlink" Target="http://www.de-monstrare.nl/pdf/No%20tipping%20allowed.pdf" TargetMode="External"/><Relationship Id="rId141" Type="http://schemas.openxmlformats.org/officeDocument/2006/relationships/hyperlink" Target="http://www.de-monstrare.nl/pdf/Playing%20tennis.pdf" TargetMode="External"/><Relationship Id="rId7" Type="http://schemas.openxmlformats.org/officeDocument/2006/relationships/hyperlink" Target="http://www.de-monstrare.nl/pdf/Shoot%20and%20catch.pdf" TargetMode="External"/><Relationship Id="rId162" Type="http://schemas.openxmlformats.org/officeDocument/2006/relationships/hyperlink" Target="http://www.de-monstrare.nl/pdf/Transverse%20travelling%20wave%20_1_.pdf" TargetMode="External"/><Relationship Id="rId183" Type="http://schemas.openxmlformats.org/officeDocument/2006/relationships/hyperlink" Target="http://www.de-monstrare.nl/pdf/Chromatic%20aberration.pdf" TargetMode="External"/><Relationship Id="rId218" Type="http://schemas.openxmlformats.org/officeDocument/2006/relationships/hyperlink" Target="http://www.de-monstrare.nl/pdf/Boiling%20water%20at%20reduced%20pressure.pdf" TargetMode="External"/><Relationship Id="rId24" Type="http://schemas.openxmlformats.org/officeDocument/2006/relationships/hyperlink" Target="http://www.de-monstrare.nl/pdf/Phonebook%20friction.pdf" TargetMode="External"/><Relationship Id="rId45" Type="http://schemas.openxmlformats.org/officeDocument/2006/relationships/hyperlink" Target="http://www.de-monstrare.nl/pdf/Sweet%20spot.pdf" TargetMode="External"/><Relationship Id="rId66" Type="http://schemas.openxmlformats.org/officeDocument/2006/relationships/hyperlink" Target="http://www.de-monstrare.nl/pdf/Water%20dropper.pdf" TargetMode="External"/><Relationship Id="rId87" Type="http://schemas.openxmlformats.org/officeDocument/2006/relationships/hyperlink" Target="http://www.de-monstrare.nl/pdf/Curved%20lightbeams.pdf" TargetMode="External"/><Relationship Id="rId110" Type="http://schemas.openxmlformats.org/officeDocument/2006/relationships/hyperlink" Target="http://www.de-monstrare.nl/pdf/Walk%20and%20ball.pdf" TargetMode="External"/><Relationship Id="rId131" Type="http://schemas.openxmlformats.org/officeDocument/2006/relationships/hyperlink" Target="http://www.de-monstrare.nl/pdf/Pulling%20a%20slackened%20rope.pdf" TargetMode="External"/><Relationship Id="rId152" Type="http://schemas.openxmlformats.org/officeDocument/2006/relationships/hyperlink" Target="http://www.de-monstrare.nl/pdf/Mathematical%20pendulum%20_1_%20-%20Simple%20harmonic%20motion.pdf" TargetMode="External"/><Relationship Id="rId173" Type="http://schemas.openxmlformats.org/officeDocument/2006/relationships/hyperlink" Target="http://www.de-monstrare.nl/pdf/force%20between%20magnets%20_2_.pdf" TargetMode="External"/><Relationship Id="rId194" Type="http://schemas.openxmlformats.org/officeDocument/2006/relationships/hyperlink" Target="http://www.de-monstrare.nl/pdf/Newton%27s%20rings%20_2_.pdf" TargetMode="External"/><Relationship Id="rId208" Type="http://schemas.openxmlformats.org/officeDocument/2006/relationships/hyperlink" Target="http://www.de-monstrare.nl/pdf/Cooling%20by%20insulation.pdf" TargetMode="External"/><Relationship Id="rId14" Type="http://schemas.openxmlformats.org/officeDocument/2006/relationships/hyperlink" Target="http://www.de-monstrare.nl/pdf/Throwing%20eggs.pdf" TargetMode="External"/><Relationship Id="rId35" Type="http://schemas.openxmlformats.org/officeDocument/2006/relationships/hyperlink" Target="http://www.de-monstrare.nl/pdf/Colliding%20balls%20_1_.pdf" TargetMode="External"/><Relationship Id="rId56" Type="http://schemas.openxmlformats.org/officeDocument/2006/relationships/hyperlink" Target="http://www.de-monstrare.nl/pdf/Damped%20harmonic%20motion.pdf" TargetMode="External"/><Relationship Id="rId77" Type="http://schemas.openxmlformats.org/officeDocument/2006/relationships/hyperlink" Target="http://www.de-monstrare.nl/.../%20Force%20on%20electrons%20in%20a%20magnetic%20field%20_2_.pdf" TargetMode="External"/><Relationship Id="rId100" Type="http://schemas.openxmlformats.org/officeDocument/2006/relationships/hyperlink" Target="http://www.de-monstrare.nl/pdf/Young%27s%20double%20slit.pdf" TargetMode="External"/><Relationship Id="rId8" Type="http://schemas.openxmlformats.org/officeDocument/2006/relationships/hyperlink" Target="http://www.de-monstrare.nl/pdf/Coriolis%20_2_.pdf" TargetMode="External"/><Relationship Id="rId98" Type="http://schemas.openxmlformats.org/officeDocument/2006/relationships/hyperlink" Target="http://www.de-monstrare.nl/pdf/Rotating%20liquid.pdf" TargetMode="External"/><Relationship Id="rId121" Type="http://schemas.openxmlformats.org/officeDocument/2006/relationships/hyperlink" Target="http://www.de-monstrare.nl/pdf/Pulling%20a%20sliding%20block.pdf" TargetMode="External"/><Relationship Id="rId142" Type="http://schemas.openxmlformats.org/officeDocument/2006/relationships/hyperlink" Target="http://www.de-monstrare.nl/pdf/Pulling%20the%20rug.pdf" TargetMode="External"/><Relationship Id="rId163" Type="http://schemas.openxmlformats.org/officeDocument/2006/relationships/hyperlink" Target="http://www.de-monstrare.nl/pdf/Transverse%20travelling%20wave%20_2_.pdf" TargetMode="External"/><Relationship Id="rId184" Type="http://schemas.openxmlformats.org/officeDocument/2006/relationships/hyperlink" Target="http://www.de-monstrare.nl/pdf/Magnifying%20glass.pdf" TargetMode="External"/><Relationship Id="rId219" Type="http://schemas.openxmlformats.org/officeDocument/2006/relationships/hyperlink" Target="http://www.de-monstrare.nl/pdf/Brownian%20motion.pdf" TargetMode="External"/><Relationship Id="rId3" Type="http://schemas.openxmlformats.org/officeDocument/2006/relationships/hyperlink" Target="http://www.de-monstrare.nl/pdf/Centre%20of%20ratation.pdf" TargetMode="External"/><Relationship Id="rId214" Type="http://schemas.openxmlformats.org/officeDocument/2006/relationships/hyperlink" Target="http://www.de-monstrare.nl/pdf/pdV.pdf" TargetMode="External"/><Relationship Id="rId25" Type="http://schemas.openxmlformats.org/officeDocument/2006/relationships/hyperlink" Target="http://www.de-monstrare.nl/pdf/Weighing%20the%20earth.pdf" TargetMode="External"/><Relationship Id="rId46" Type="http://schemas.openxmlformats.org/officeDocument/2006/relationships/hyperlink" Target="http://www.de-monstrare.nl/pdf/Precession%20_1_.pdf" TargetMode="External"/><Relationship Id="rId67" Type="http://schemas.openxmlformats.org/officeDocument/2006/relationships/hyperlink" Target="http://www.de-monstrare.nl/pdf/E-field%20direction.pdf" TargetMode="External"/><Relationship Id="rId116" Type="http://schemas.openxmlformats.org/officeDocument/2006/relationships/hyperlink" Target="http://www.de-monstrare.nl/pdf/Falling%20stick.pdf" TargetMode="External"/><Relationship Id="rId137" Type="http://schemas.openxmlformats.org/officeDocument/2006/relationships/hyperlink" Target="http://www.de-monstrare.nl/pdf/Balls%20on%20a%20rotating%20ramp.pdf" TargetMode="External"/><Relationship Id="rId158" Type="http://schemas.openxmlformats.org/officeDocument/2006/relationships/hyperlink" Target="http://www.de-monstrare.nl/pdf/Damped%20galvanometer.pdf" TargetMode="External"/><Relationship Id="rId20" Type="http://schemas.openxmlformats.org/officeDocument/2006/relationships/hyperlink" Target="http://www.de-monstrare.nl/pdf/Throwing%20a%20basketball.pdf" TargetMode="External"/><Relationship Id="rId41" Type="http://schemas.openxmlformats.org/officeDocument/2006/relationships/hyperlink" Target="http://www.de-monstrare.nl/pdf/Bicycle%20wheel%20and%20swivel%20chair.pdf" TargetMode="External"/><Relationship Id="rId62" Type="http://schemas.openxmlformats.org/officeDocument/2006/relationships/hyperlink" Target="http://www.de-monstrare.nl/pdf/Coulomb's%20law%20_2_.pdf" TargetMode="External"/><Relationship Id="rId83" Type="http://schemas.openxmlformats.org/officeDocument/2006/relationships/hyperlink" Target="http://www.de-monstrare.nl/pdf/LRC%20circuits.pdf" TargetMode="External"/><Relationship Id="rId88" Type="http://schemas.openxmlformats.org/officeDocument/2006/relationships/hyperlink" Target="http://www.de-monstrare.nl/pdf/Brewster%27s%20angle%20_3_.pdf" TargetMode="External"/><Relationship Id="rId111" Type="http://schemas.openxmlformats.org/officeDocument/2006/relationships/hyperlink" Target="http://www.de-monstrare.nl/pdf/Bottle%20rocket.pdf" TargetMode="External"/><Relationship Id="rId132" Type="http://schemas.openxmlformats.org/officeDocument/2006/relationships/hyperlink" Target="http://www.de-monstrare.nl/pdf/Spinning%20bouncing%20ball.pdf" TargetMode="External"/><Relationship Id="rId153" Type="http://schemas.openxmlformats.org/officeDocument/2006/relationships/hyperlink" Target="http://www.de-monstrare.nl/pdf/Mathematical%20pendulum%20_2_%20-%20Large%20angle.pdf" TargetMode="External"/><Relationship Id="rId174" Type="http://schemas.openxmlformats.org/officeDocument/2006/relationships/hyperlink" Target="http://www.de-monstrare.nl/pdf/Force%20effect%20of%20current.pdf" TargetMode="External"/><Relationship Id="rId179" Type="http://schemas.openxmlformats.org/officeDocument/2006/relationships/hyperlink" Target="http://www.de-monstrare.nl/pdf/Transformer.pdf" TargetMode="External"/><Relationship Id="rId195" Type="http://schemas.openxmlformats.org/officeDocument/2006/relationships/hyperlink" Target="http://www.de-monstrare.nl/pdf/Oil%20film.pdf" TargetMode="External"/><Relationship Id="rId209" Type="http://schemas.openxmlformats.org/officeDocument/2006/relationships/hyperlink" Target="http://www.de-monstrare.nl/pdf/Stefan-Boltzmann%20law%20for%20radiation.pdf" TargetMode="External"/><Relationship Id="rId190" Type="http://schemas.openxmlformats.org/officeDocument/2006/relationships/hyperlink" Target="http://www.de-monstrare.nl/pdf/Fresnel%20double%20mirror.pdf" TargetMode="External"/><Relationship Id="rId204" Type="http://schemas.openxmlformats.org/officeDocument/2006/relationships/hyperlink" Target="http://demoroom.physics.ncsu.edu/html/demos/113.html" TargetMode="External"/><Relationship Id="rId220" Type="http://schemas.openxmlformats.org/officeDocument/2006/relationships/hyperlink" Target="http://www.de-monstrare.nl/pdf/Radiometer%20of%20Crooks.pdf" TargetMode="External"/><Relationship Id="rId225" Type="http://schemas.openxmlformats.org/officeDocument/2006/relationships/hyperlink" Target="http://www.de-monstrare.nl/pdf/Stirling%20engine.pdf" TargetMode="External"/><Relationship Id="rId15" Type="http://schemas.openxmlformats.org/officeDocument/2006/relationships/hyperlink" Target="http://www.de-monstrare.nl/pdf/Bungee%20jumper.pdf" TargetMode="External"/><Relationship Id="rId36" Type="http://schemas.openxmlformats.org/officeDocument/2006/relationships/hyperlink" Target="http://www.de-monstrare.nl/pdf/Dropping%20rolls%20of%20toilet%20paper.pdf" TargetMode="External"/><Relationship Id="rId57" Type="http://schemas.openxmlformats.org/officeDocument/2006/relationships/hyperlink" Target="http://www.de-monstrare.nl/pdf/Reflections%20of%20transverse%20pulses%20_2_.pdf" TargetMode="External"/><Relationship Id="rId106" Type="http://schemas.openxmlformats.org/officeDocument/2006/relationships/hyperlink" Target="http://www.de-monstrare.nl/pdf/Coriolis%20_3_.pdf" TargetMode="External"/><Relationship Id="rId127" Type="http://schemas.openxmlformats.org/officeDocument/2006/relationships/hyperlink" Target="http://www.de-monstrare.nl/pdf/Galileo%27s%20pendulum.pdf" TargetMode="External"/><Relationship Id="rId10" Type="http://schemas.openxmlformats.org/officeDocument/2006/relationships/hyperlink" Target="http://www.de-monstrare.nl/pdf/Coriolis%20_1b_.pdf" TargetMode="External"/><Relationship Id="rId31" Type="http://schemas.openxmlformats.org/officeDocument/2006/relationships/hyperlink" Target="http://www.de-monstrare.nl/pdf/Mortar.pdf" TargetMode="External"/><Relationship Id="rId52" Type="http://schemas.openxmlformats.org/officeDocument/2006/relationships/hyperlink" Target="http://www.de-monstrare.nl/pdf/Magnus%20effect%20_2_.pdf" TargetMode="External"/><Relationship Id="rId73" Type="http://schemas.openxmlformats.org/officeDocument/2006/relationships/hyperlink" Target="http://www.de-monstrare.nl/pdf/Negative%20temperature%20coefficient.pdf" TargetMode="External"/><Relationship Id="rId78" Type="http://schemas.openxmlformats.org/officeDocument/2006/relationships/hyperlink" Target="http://www.de-monstrare.nl/pdf/parallel%20wires.pdf" TargetMode="External"/><Relationship Id="rId94" Type="http://schemas.openxmlformats.org/officeDocument/2006/relationships/hyperlink" Target="http://www.de-monstrare.nl/pdf/Brewster%27s%20angle%20_1_.pdf" TargetMode="External"/><Relationship Id="rId99" Type="http://schemas.openxmlformats.org/officeDocument/2006/relationships/hyperlink" Target="http://www.de-monstrare.nl/pdf/Microwave%20oven.pdf" TargetMode="External"/><Relationship Id="rId101" Type="http://schemas.openxmlformats.org/officeDocument/2006/relationships/hyperlink" Target="http://www.de-monstrare.nl/pdf/Hooke%27s%20law.pdf" TargetMode="External"/><Relationship Id="rId122" Type="http://schemas.openxmlformats.org/officeDocument/2006/relationships/hyperlink" Target="http://www.de-monstrare.nl/pdf/Rolling%20up-and-down,%20again%20and%20again.pdf" TargetMode="External"/><Relationship Id="rId143" Type="http://schemas.openxmlformats.org/officeDocument/2006/relationships/hyperlink" Target="http://www.de-monstrare.nl/pdf/Vibrating%20stopwatch.pdf" TargetMode="External"/><Relationship Id="rId148" Type="http://schemas.openxmlformats.org/officeDocument/2006/relationships/hyperlink" Target="http://www.de-monstrare.nl/pdf/Percussionpoint%20_1_.pdf" TargetMode="External"/><Relationship Id="rId164" Type="http://schemas.openxmlformats.org/officeDocument/2006/relationships/hyperlink" Target="http://www.de-monstrare.nl/pdf/deBroglie%20applied%20to%20Bohr.pdf" TargetMode="External"/><Relationship Id="rId169" Type="http://schemas.openxmlformats.org/officeDocument/2006/relationships/hyperlink" Target="http://www.de-monstrare.nl/pdf/Charge%20is%20on%20the%20outside.pdf" TargetMode="External"/><Relationship Id="rId185" Type="http://schemas.openxmlformats.org/officeDocument/2006/relationships/hyperlink" Target="http://www.de-monstrare.nl/pdf/Radiation%20pressure.pdf" TargetMode="External"/><Relationship Id="rId4" Type="http://schemas.openxmlformats.org/officeDocument/2006/relationships/hyperlink" Target="http://www.de-monstrare.nl/pdf/Going%20round%20in%20circles.pdf" TargetMode="External"/><Relationship Id="rId9" Type="http://schemas.openxmlformats.org/officeDocument/2006/relationships/hyperlink" Target="http://www.de-monstrare.nl/pdf/Coriolis%20_1a_.pdf" TargetMode="External"/><Relationship Id="rId180" Type="http://schemas.openxmlformats.org/officeDocument/2006/relationships/hyperlink" Target="http://www.de-monstrare.nl/pdf/Electric%20motor%20_synchronous%20motor_.pdf" TargetMode="External"/><Relationship Id="rId210" Type="http://schemas.openxmlformats.org/officeDocument/2006/relationships/hyperlink" Target="http://www.de-monstrare.nl/pdf/Smashing.pdf" TargetMode="External"/><Relationship Id="rId215" Type="http://schemas.openxmlformats.org/officeDocument/2006/relationships/hyperlink" Target="http://www.de-monstrare.nl/pdf/Boiling%20to%20freeze.pdf" TargetMode="External"/><Relationship Id="rId26" Type="http://schemas.openxmlformats.org/officeDocument/2006/relationships/hyperlink" Target="http://www.de-monstrare.nl/pdf/Kepler's%20second%20law.pdf" TargetMode="External"/><Relationship Id="rId47" Type="http://schemas.openxmlformats.org/officeDocument/2006/relationships/hyperlink" Target="http://www.de-monstrare.nl/pdf/Precession%20_4_%20AND%20Nutation%20_3_.pdf" TargetMode="External"/><Relationship Id="rId68" Type="http://schemas.openxmlformats.org/officeDocument/2006/relationships/hyperlink" Target="http://www.de-monstrare.nl/.../%20Charge%20and%20field%20inside%20and%20or%20outside.pdf" TargetMode="External"/><Relationship Id="rId89" Type="http://schemas.openxmlformats.org/officeDocument/2006/relationships/hyperlink" Target="http://www.de-monstrare.nl/pdf/Black%20Body.pdf" TargetMode="External"/><Relationship Id="rId112" Type="http://schemas.openxmlformats.org/officeDocument/2006/relationships/hyperlink" Target="http://www.de-monstrare.nl/pdf/Magnet%20symmetry.pdf" TargetMode="External"/><Relationship Id="rId133" Type="http://schemas.openxmlformats.org/officeDocument/2006/relationships/hyperlink" Target="http://www.de-monstrare.nl/pdf/Bicycle-wheel%20pendulum.pdf" TargetMode="External"/><Relationship Id="rId154" Type="http://schemas.openxmlformats.org/officeDocument/2006/relationships/hyperlink" Target="http://www.de-monstrare.nl/pdf/Mathematical%20pendulum%20_3_%20-%20Determing%20g..pdf" TargetMode="External"/><Relationship Id="rId175" Type="http://schemas.openxmlformats.org/officeDocument/2006/relationships/hyperlink" Target="http://www.de-monstrare.nl/pdf/Lorentz%20force%20_1_.pdf" TargetMode="External"/><Relationship Id="rId196" Type="http://schemas.openxmlformats.org/officeDocument/2006/relationships/hyperlink" Target="http://www.de-monstrare.nl/pdf/Soap%20film.pdf" TargetMode="External"/><Relationship Id="rId200" Type="http://schemas.openxmlformats.org/officeDocument/2006/relationships/hyperlink" Target="http://www.de-monstrare.nl/pdf/Kepler's%20second%20law.pdf" TargetMode="External"/><Relationship Id="rId16" Type="http://schemas.openxmlformats.org/officeDocument/2006/relationships/hyperlink" Target="http://www.de-monstrare.nl/pdf/Who%20is%20the%20strongest%20in%20a%20collision.pdf" TargetMode="External"/><Relationship Id="rId221" Type="http://schemas.openxmlformats.org/officeDocument/2006/relationships/hyperlink" Target="http://www.de-monstrare.nl/pdf/Rain%20of%20balls.pdf" TargetMode="External"/><Relationship Id="rId37" Type="http://schemas.openxmlformats.org/officeDocument/2006/relationships/hyperlink" Target="http://www.de-monstrare.nl/pdf/Yo-yo.pdf" TargetMode="External"/><Relationship Id="rId58" Type="http://schemas.openxmlformats.org/officeDocument/2006/relationships/hyperlink" Target="http://www.de-monstrare.nl/pdf/Speed%20of%20a%20single%20pulse%20on%20different%20strings%20_2_.pdf" TargetMode="External"/><Relationship Id="rId79" Type="http://schemas.openxmlformats.org/officeDocument/2006/relationships/hyperlink" Target="http://www.de-monstrare.nl/pdf/Lorentz%20force%20_2_.pdf" TargetMode="External"/><Relationship Id="rId102" Type="http://schemas.openxmlformats.org/officeDocument/2006/relationships/hyperlink" Target="http://www.de-monstrare.nl/pdf/Students%27%20centre%20of%20mass.pdf" TargetMode="External"/><Relationship Id="rId123" Type="http://schemas.openxmlformats.org/officeDocument/2006/relationships/hyperlink" Target="http://www.de-monstrare.nl/pdf/Rope%20on%20a%20table.pdf" TargetMode="External"/><Relationship Id="rId144" Type="http://schemas.openxmlformats.org/officeDocument/2006/relationships/hyperlink" Target="http://www.de-monstrare.nl/pdf/Nutation%20_1_.pdf" TargetMode="External"/><Relationship Id="rId90" Type="http://schemas.openxmlformats.org/officeDocument/2006/relationships/hyperlink" Target="http://www.de-monstrare.nl/pdf/Fraunhofer%20-%20and%20Fresnel%20diffraction.pdf" TargetMode="External"/><Relationship Id="rId165" Type="http://schemas.openxmlformats.org/officeDocument/2006/relationships/hyperlink" Target="http://www.de-monstrare.nl/pdf/Handheld%20standing%20waves.pdf" TargetMode="External"/><Relationship Id="rId186" Type="http://schemas.openxmlformats.org/officeDocument/2006/relationships/hyperlink" Target="http://www.de-monstrare.nl/pdf/Resolution.pdf" TargetMode="External"/><Relationship Id="rId211" Type="http://schemas.openxmlformats.org/officeDocument/2006/relationships/hyperlink" Target="http://www.de-monstrare.nl/pdf/Clement%27s%20and%20Desormes%27%20experiment.pdf" TargetMode="External"/><Relationship Id="rId27" Type="http://schemas.openxmlformats.org/officeDocument/2006/relationships/hyperlink" Target="http://www.de-monstrare.nl/pdf/How%20much%20work%20to%20break%20a%20soup-tureen.pdf" TargetMode="External"/><Relationship Id="rId48" Type="http://schemas.openxmlformats.org/officeDocument/2006/relationships/hyperlink" Target="http://www.de-monstrare.nl/pdf/Precession%20_2_.pdf" TargetMode="External"/><Relationship Id="rId69" Type="http://schemas.openxmlformats.org/officeDocument/2006/relationships/hyperlink" Target="http://www.de-monstrare.nl/pdf/Gauss's%20law.pdf" TargetMode="External"/><Relationship Id="rId113" Type="http://schemas.openxmlformats.org/officeDocument/2006/relationships/hyperlink" Target="http://www.de-monstrare.nl/pdf/Recoil%20of%20a%20water-jet.pdf" TargetMode="External"/><Relationship Id="rId134" Type="http://schemas.openxmlformats.org/officeDocument/2006/relationships/hyperlink" Target="http://www.de-monstrare.nl/pdf/Physical%20pendulum%20_2_.pdf" TargetMode="External"/><Relationship Id="rId80" Type="http://schemas.openxmlformats.org/officeDocument/2006/relationships/hyperlink" Target="http://www.de-monstrare.nl/pdf/Current%20loop%20in%20magnetic%20field.pdf" TargetMode="External"/><Relationship Id="rId155" Type="http://schemas.openxmlformats.org/officeDocument/2006/relationships/hyperlink" Target="http://www.de-monstrare.nl/pdf/Physical%20pendulum%20_3_%20Oscillating%20ring.pdf" TargetMode="External"/><Relationship Id="rId176" Type="http://schemas.openxmlformats.org/officeDocument/2006/relationships/hyperlink" Target="http://www.de-monstrare.nl/pdf/Arago%27s%20compass%20needle.pdf" TargetMode="External"/><Relationship Id="rId197" Type="http://schemas.openxmlformats.org/officeDocument/2006/relationships/hyperlink" Target="http://www.de-monstrare.nl/pdf/Bragg-scattering.pdf" TargetMode="External"/><Relationship Id="rId201" Type="http://schemas.openxmlformats.org/officeDocument/2006/relationships/hyperlink" Target="http://www.de-monstrare.nl/pdf/Kepler%27s%20third%20law.pdf" TargetMode="External"/><Relationship Id="rId222" Type="http://schemas.openxmlformats.org/officeDocument/2006/relationships/hyperlink" Target="http://www.de-monstrare.nl/pdf/Falling%20down%20or%20falling%20up.pdf" TargetMode="External"/><Relationship Id="rId17" Type="http://schemas.openxmlformats.org/officeDocument/2006/relationships/hyperlink" Target="http://www.de-monstrare.nl/pdf/Who%20is%20pulling.pdf" TargetMode="External"/><Relationship Id="rId38" Type="http://schemas.openxmlformats.org/officeDocument/2006/relationships/hyperlink" Target="http://www.de-monstrare.nl/pdf/Maxwheel.pdf" TargetMode="External"/><Relationship Id="rId59" Type="http://schemas.openxmlformats.org/officeDocument/2006/relationships/hyperlink" Target="http://www.de-monstrare.nl/pdf/Reflections%20of%20transverse%20pulses%20_2_.pdf" TargetMode="External"/><Relationship Id="rId103" Type="http://schemas.openxmlformats.org/officeDocument/2006/relationships/hyperlink" Target="http://www.de-monstrare.nl/pdf/Conical%20pendulum.pdf" TargetMode="External"/><Relationship Id="rId124" Type="http://schemas.openxmlformats.org/officeDocument/2006/relationships/hyperlink" Target="http://www.de-monstrare.nl/pdf/Sliding%20towel.pdf" TargetMode="External"/><Relationship Id="rId70" Type="http://schemas.openxmlformats.org/officeDocument/2006/relationships/hyperlink" Target="http://www.de-monstrare.nl/.../Capacitor%20_1_%20%20Spacing%20between%20the%20plates.pdf" TargetMode="External"/><Relationship Id="rId91" Type="http://schemas.openxmlformats.org/officeDocument/2006/relationships/hyperlink" Target="http://www.de-monstrare.nl/pdf/Michelson-Morley%20interferometer.pdf" TargetMode="External"/><Relationship Id="rId145" Type="http://schemas.openxmlformats.org/officeDocument/2006/relationships/hyperlink" Target="http://www.de-monstrare.nl/pdf/Nutation%20_2_.pdf" TargetMode="External"/><Relationship Id="rId166" Type="http://schemas.openxmlformats.org/officeDocument/2006/relationships/hyperlink" Target="http://www.de-monstrare.nl/pdf/Kundt%27s%20tube.pdf" TargetMode="External"/><Relationship Id="rId187" Type="http://schemas.openxmlformats.org/officeDocument/2006/relationships/hyperlink" Target="http://www.de-monstrare.nl/pdf/Diffraction_1_,%20introduction.pdf" TargetMode="External"/><Relationship Id="rId1" Type="http://schemas.openxmlformats.org/officeDocument/2006/relationships/hyperlink" Target="http://www.de-monstrare.nl/pdf/Pulling%20a%20thread.pdf" TargetMode="External"/><Relationship Id="rId212" Type="http://schemas.openxmlformats.org/officeDocument/2006/relationships/hyperlink" Target="http://www.de-monstrare.nl/pdf/Fire-pump.pdf" TargetMode="External"/><Relationship Id="rId28" Type="http://schemas.openxmlformats.org/officeDocument/2006/relationships/hyperlink" Target="http://www.de-monstrare.nl/pdf/Pendulum%20of%20death.pdf" TargetMode="External"/><Relationship Id="rId49" Type="http://schemas.openxmlformats.org/officeDocument/2006/relationships/hyperlink" Target="http://www.de-monstrare.nl/pdf/Stable%20wheel.pdf" TargetMode="External"/><Relationship Id="rId114" Type="http://schemas.openxmlformats.org/officeDocument/2006/relationships/hyperlink" Target="http://www.de-monstrare.nl/pdf/Strong%20magnet,%20weak%20paperclip.pdf" TargetMode="External"/><Relationship Id="rId60" Type="http://schemas.openxmlformats.org/officeDocument/2006/relationships/hyperlink" Target="http://www.de-monstrare.nl/pdf/Doppler.pdf" TargetMode="External"/><Relationship Id="rId81" Type="http://schemas.openxmlformats.org/officeDocument/2006/relationships/hyperlink" Target="http://www.de-monstrare.nl/pdf/Selfinductance%20in%20AC-circuit.pdf" TargetMode="External"/><Relationship Id="rId135" Type="http://schemas.openxmlformats.org/officeDocument/2006/relationships/hyperlink" Target="http://www.de-monstrare.nl/pdf/Maximum%20rotational%20inertia.pdf" TargetMode="External"/><Relationship Id="rId156" Type="http://schemas.openxmlformats.org/officeDocument/2006/relationships/hyperlink" Target="http://www.de-monstrare.nl/pdf/Simple%20harmonic%20motion%20_SHM_%20_1_.pdf" TargetMode="External"/><Relationship Id="rId177" Type="http://schemas.openxmlformats.org/officeDocument/2006/relationships/hyperlink" Target="http://www.de-monstrare.nl/pdf/Arago%27s%20disk.pdf" TargetMode="External"/><Relationship Id="rId198" Type="http://schemas.openxmlformats.org/officeDocument/2006/relationships/hyperlink" Target="http://www.de-monstrare.nl/pdf/E=mc-square.pdf" TargetMode="External"/><Relationship Id="rId202" Type="http://schemas.openxmlformats.org/officeDocument/2006/relationships/hyperlink" Target="http://www.de-monstrare.nl/pdf/Precessing%20orbit%20_1_.pdf" TargetMode="External"/><Relationship Id="rId223" Type="http://schemas.openxmlformats.org/officeDocument/2006/relationships/hyperlink" Target="http://www.de-monstrare.nl/pdf/Irreversible%20process.pdf" TargetMode="External"/><Relationship Id="rId18" Type="http://schemas.openxmlformats.org/officeDocument/2006/relationships/hyperlink" Target="http://www.de-monstrare.nl/pdf/trying%20hard%20to%20pull%20differntly.pdf" TargetMode="External"/><Relationship Id="rId39" Type="http://schemas.openxmlformats.org/officeDocument/2006/relationships/hyperlink" Target="http://www.de-monstrare.nl/pdf/Rolling%20downhill.pdf" TargetMode="External"/><Relationship Id="rId50" Type="http://schemas.openxmlformats.org/officeDocument/2006/relationships/hyperlink" Target="http://www.de-monstrare.nl/pdf/Tippe%20top.pdf" TargetMode="External"/><Relationship Id="rId104" Type="http://schemas.openxmlformats.org/officeDocument/2006/relationships/hyperlink" Target="http://www.de-monstrare.nl/pdf/Centripetal%20force.pdf" TargetMode="External"/><Relationship Id="rId125" Type="http://schemas.openxmlformats.org/officeDocument/2006/relationships/hyperlink" Target="http://www.de-monstrare.nl/pdf/Kepler%27s%20third%20law.pdf" TargetMode="External"/><Relationship Id="rId146" Type="http://schemas.openxmlformats.org/officeDocument/2006/relationships/hyperlink" Target="http://www.de-monstrare.nl/pdf/Precession%20_3a_.pdf" TargetMode="External"/><Relationship Id="rId167" Type="http://schemas.openxmlformats.org/officeDocument/2006/relationships/hyperlink" Target="http://www.de-monstrare.nl/pdf/Sonometer%20by%20hand.pdf" TargetMode="External"/><Relationship Id="rId188" Type="http://schemas.openxmlformats.org/officeDocument/2006/relationships/hyperlink" Target="http://www.de-monstrare.nl/pdf/Diffraction_2a_,%20single%20slit.pdf" TargetMode="External"/><Relationship Id="rId71" Type="http://schemas.openxmlformats.org/officeDocument/2006/relationships/hyperlink" Target="http://www.de-monstrare.nl/pdf/Capacitor%20_2_Different%20dielectrics.pdf" TargetMode="External"/><Relationship Id="rId92" Type="http://schemas.openxmlformats.org/officeDocument/2006/relationships/hyperlink" Target="http://www.de-monstrare.nl/pdf/Scattering%20of%20light.pdf" TargetMode="External"/><Relationship Id="rId213" Type="http://schemas.openxmlformats.org/officeDocument/2006/relationships/hyperlink" Target="http://www.de-monstrare.nl/pdf/Compressing%20a%20gas.pdf" TargetMode="External"/><Relationship Id="rId2" Type="http://schemas.openxmlformats.org/officeDocument/2006/relationships/hyperlink" Target="http://www.de-monstrare.nl/pdf/Centre%20of%20mass.pdf" TargetMode="External"/><Relationship Id="rId29" Type="http://schemas.openxmlformats.org/officeDocument/2006/relationships/hyperlink" Target="http://www.de-monstrare.nl/pdf/Gauss%27s%20rifle.pdf" TargetMode="External"/><Relationship Id="rId40" Type="http://schemas.openxmlformats.org/officeDocument/2006/relationships/hyperlink" Target="http://www.de-monstrare.nl/pdf/Pirouette.pdf" TargetMode="External"/><Relationship Id="rId115" Type="http://schemas.openxmlformats.org/officeDocument/2006/relationships/hyperlink" Target="http://www.de-monstrare.nl/pdf/Equilibrium%20and%20potential%20energy.pdf" TargetMode="External"/><Relationship Id="rId136" Type="http://schemas.openxmlformats.org/officeDocument/2006/relationships/hyperlink" Target="http://www.de-monstrare.nl/pdf/Rolling%20down%20a%20wide%20gutter.pdf" TargetMode="External"/><Relationship Id="rId157" Type="http://schemas.openxmlformats.org/officeDocument/2006/relationships/hyperlink" Target="http://www.de-monstrare.nl/pdf/Simple%20harmonic%20motion%20_SHM_%20_2_.pdf" TargetMode="External"/><Relationship Id="rId178" Type="http://schemas.openxmlformats.org/officeDocument/2006/relationships/hyperlink" Target="http://www.de-monstrare.nl/pdf/Electric%20power%20transmission%20line.pdf" TargetMode="External"/><Relationship Id="rId61" Type="http://schemas.openxmlformats.org/officeDocument/2006/relationships/hyperlink" Target="http://www.de-monstrare.nl/pdf/Plucking%20a%20string.pdf" TargetMode="External"/><Relationship Id="rId82" Type="http://schemas.openxmlformats.org/officeDocument/2006/relationships/hyperlink" Target="http://www.de-monstrare.nl/pdf/Skipping%20rope.pdf" TargetMode="External"/><Relationship Id="rId199" Type="http://schemas.openxmlformats.org/officeDocument/2006/relationships/hyperlink" Target="http://www.de-monstrare.nl/pdf/deBroglie%20applied%20to%20Bohr.pdf" TargetMode="External"/><Relationship Id="rId203" Type="http://schemas.openxmlformats.org/officeDocument/2006/relationships/hyperlink" Target="http://www.de-monstrare.nl/pdf/Speckles.pdf" TargetMode="External"/><Relationship Id="rId19" Type="http://schemas.openxmlformats.org/officeDocument/2006/relationships/hyperlink" Target="http://www.de-monstrare.nl/pdf/Strong%20professor%20_weak%20students_.pdf" TargetMode="External"/><Relationship Id="rId224" Type="http://schemas.openxmlformats.org/officeDocument/2006/relationships/hyperlink" Target="http://www.de-monstrare.nl/pdf/Violation%20of%20the%20entropy%20law.pdf" TargetMode="External"/><Relationship Id="rId30" Type="http://schemas.openxmlformats.org/officeDocument/2006/relationships/hyperlink" Target="http://www.de-monstrare.nl/pdf/Kinetic%20energy%20in%20an%20elastic%20collision.pdf" TargetMode="External"/><Relationship Id="rId105" Type="http://schemas.openxmlformats.org/officeDocument/2006/relationships/hyperlink" Target="http://www.de-monstrare.nl/pdf/Force%20field.pdf" TargetMode="External"/><Relationship Id="rId126" Type="http://schemas.openxmlformats.org/officeDocument/2006/relationships/hyperlink" Target="http://www.de-monstrare.nl/pdf/Precessing%20orbit%20_1_.pdf" TargetMode="External"/><Relationship Id="rId147" Type="http://schemas.openxmlformats.org/officeDocument/2006/relationships/hyperlink" Target="http://www.de-monstrare.nl/pdf/Precession%20_3b_.pdf" TargetMode="External"/><Relationship Id="rId168" Type="http://schemas.openxmlformats.org/officeDocument/2006/relationships/hyperlink" Target="http://www.de-monstrare.nl/pdf/Impedenance%20matching.pdf" TargetMode="External"/><Relationship Id="rId51" Type="http://schemas.openxmlformats.org/officeDocument/2006/relationships/hyperlink" Target="http://www.de-monstrare.nl/pdf/rugbyball.pdf" TargetMode="External"/><Relationship Id="rId72" Type="http://schemas.openxmlformats.org/officeDocument/2006/relationships/hyperlink" Target="http://www.de-monstrare.nl/pdf/Positive%20temperature%20coefficient.pdf" TargetMode="External"/><Relationship Id="rId93" Type="http://schemas.openxmlformats.org/officeDocument/2006/relationships/hyperlink" Target="http://www.de-monstrare.nl/pdf/Brewster%27s%20angle%20_2_.pdf" TargetMode="External"/><Relationship Id="rId189" Type="http://schemas.openxmlformats.org/officeDocument/2006/relationships/hyperlink" Target="http://www.de-monstrare.nl/pdf/Diffraction_2b_,%20single%20slit.pdf"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1047702"/>
  <sheetViews>
    <sheetView tabSelected="1" zoomScale="75" zoomScaleNormal="75" workbookViewId="0">
      <pane ySplit="5" topLeftCell="A6" activePane="bottomLeft" state="frozen"/>
      <selection pane="bottomLeft" activeCell="G6" sqref="G6"/>
    </sheetView>
  </sheetViews>
  <sheetFormatPr defaultColWidth="8.85546875" defaultRowHeight="15" x14ac:dyDescent="0.25"/>
  <cols>
    <col min="1" max="1" width="13.28515625" style="39" bestFit="1" customWidth="1"/>
    <col min="2" max="2" width="22.5703125" style="30" bestFit="1" customWidth="1"/>
    <col min="3" max="3" width="47.7109375" style="29" bestFit="1" customWidth="1"/>
    <col min="4" max="4" width="29.140625" style="29" bestFit="1" customWidth="1"/>
    <col min="5" max="5" width="31.5703125" style="31" bestFit="1" customWidth="1"/>
    <col min="6" max="6" width="34.42578125" style="76" bestFit="1" customWidth="1"/>
    <col min="7" max="7" width="13" style="32" bestFit="1" customWidth="1"/>
    <col min="8" max="9" width="13" style="34" bestFit="1" customWidth="1"/>
    <col min="10" max="10" width="13" style="34" customWidth="1"/>
    <col min="11" max="11" width="31.28515625" style="30" bestFit="1" customWidth="1"/>
    <col min="12" max="12" width="29.5703125" style="30" bestFit="1" customWidth="1"/>
    <col min="13" max="13" width="39" style="71" bestFit="1" customWidth="1"/>
    <col min="14" max="14" width="53.7109375" style="35" bestFit="1" customWidth="1"/>
    <col min="15" max="15" width="16.140625" style="29" bestFit="1" customWidth="1"/>
    <col min="16" max="16" width="92.85546875" style="36" bestFit="1" customWidth="1"/>
    <col min="17" max="17" width="48.5703125" style="37" bestFit="1" customWidth="1"/>
    <col min="18" max="18" width="48.5703125" style="92" customWidth="1"/>
    <col min="19" max="19" width="53.7109375" style="40" customWidth="1"/>
    <col min="20" max="20" width="27.85546875" style="50" bestFit="1" customWidth="1"/>
    <col min="21" max="21" width="27.85546875" style="50" customWidth="1"/>
    <col min="22" max="22" width="8.85546875" style="72"/>
    <col min="23" max="16384" width="8.85546875" style="9"/>
  </cols>
  <sheetData>
    <row r="1" spans="1:23" s="14" customFormat="1" x14ac:dyDescent="0.25">
      <c r="A1" s="10"/>
      <c r="C1" s="14">
        <v>0</v>
      </c>
      <c r="H1" s="12"/>
      <c r="I1" s="12"/>
      <c r="J1" s="12"/>
      <c r="K1" s="13"/>
      <c r="L1" s="13"/>
      <c r="M1" s="70"/>
      <c r="N1" s="17"/>
      <c r="O1" s="18"/>
      <c r="P1" s="19"/>
      <c r="Q1" s="20"/>
      <c r="R1" s="20"/>
      <c r="S1" s="24"/>
      <c r="T1" s="12"/>
      <c r="U1" s="12"/>
      <c r="V1" s="23"/>
    </row>
    <row r="2" spans="1:23" s="14" customFormat="1" x14ac:dyDescent="0.25">
      <c r="A2" s="10"/>
      <c r="B2" s="10" t="str">
        <f>Stats!B5</f>
        <v>Continue on:</v>
      </c>
      <c r="C2" s="45">
        <f>Stats!C5</f>
        <v>45473</v>
      </c>
      <c r="H2" s="21"/>
      <c r="I2" s="21"/>
      <c r="J2" s="21"/>
      <c r="L2" s="23"/>
      <c r="M2" s="70"/>
      <c r="N2" s="17"/>
      <c r="O2" s="18"/>
      <c r="P2" s="19"/>
      <c r="Q2" s="20"/>
      <c r="R2" s="20"/>
      <c r="S2" s="24"/>
      <c r="T2" s="12"/>
      <c r="U2" s="12"/>
      <c r="V2" s="23"/>
    </row>
    <row r="3" spans="1:23" s="14" customFormat="1" x14ac:dyDescent="0.25">
      <c r="A3" s="10"/>
      <c r="H3" s="22"/>
      <c r="I3" s="22"/>
      <c r="J3" s="22"/>
      <c r="K3" s="26"/>
      <c r="L3" s="26"/>
      <c r="M3" s="70"/>
      <c r="N3" s="17"/>
      <c r="O3" s="18" t="s">
        <v>1784</v>
      </c>
      <c r="P3" s="19"/>
      <c r="Q3" s="20"/>
      <c r="R3" s="20"/>
      <c r="S3" s="24"/>
      <c r="T3" s="12"/>
      <c r="U3" s="12"/>
      <c r="V3" s="23"/>
    </row>
    <row r="4" spans="1:23" s="14" customFormat="1" ht="15.75" thickBot="1" x14ac:dyDescent="0.3">
      <c r="A4" s="42"/>
      <c r="B4" s="23"/>
      <c r="C4" s="10"/>
      <c r="D4" s="10"/>
      <c r="E4" s="73"/>
      <c r="F4" s="11"/>
      <c r="G4" s="11"/>
      <c r="H4" s="12"/>
      <c r="I4" s="12"/>
      <c r="J4" s="12"/>
      <c r="K4" s="23"/>
      <c r="L4" s="23"/>
      <c r="M4" s="70"/>
      <c r="N4" s="13"/>
      <c r="O4" s="10"/>
      <c r="Q4" s="15"/>
      <c r="R4" s="15"/>
      <c r="S4" s="41"/>
      <c r="T4" s="12"/>
      <c r="U4" s="12"/>
      <c r="V4" s="23"/>
    </row>
    <row r="5" spans="1:23" s="88" customFormat="1" ht="31.15" customHeight="1" thickTop="1" thickBot="1" x14ac:dyDescent="0.3">
      <c r="A5" s="86" t="s">
        <v>370</v>
      </c>
      <c r="B5" s="77" t="s">
        <v>9</v>
      </c>
      <c r="C5" s="77" t="s">
        <v>56</v>
      </c>
      <c r="D5" s="74" t="s">
        <v>2138</v>
      </c>
      <c r="E5" s="75" t="s">
        <v>2139</v>
      </c>
      <c r="F5" s="74" t="s">
        <v>2140</v>
      </c>
      <c r="G5" s="74" t="s">
        <v>2250</v>
      </c>
      <c r="H5" s="74" t="s">
        <v>2251</v>
      </c>
      <c r="I5" s="74" t="s">
        <v>2254</v>
      </c>
      <c r="J5" s="74" t="s">
        <v>2255</v>
      </c>
      <c r="K5" s="77" t="s">
        <v>0</v>
      </c>
      <c r="L5" s="77" t="s">
        <v>0</v>
      </c>
      <c r="M5" s="78" t="s">
        <v>2</v>
      </c>
      <c r="N5" s="77" t="s">
        <v>1</v>
      </c>
      <c r="O5" s="77" t="s">
        <v>2249</v>
      </c>
      <c r="P5" s="77" t="s">
        <v>104</v>
      </c>
      <c r="Q5" s="77" t="s">
        <v>2056</v>
      </c>
      <c r="R5" s="90" t="str">
        <f>Demos!H3</f>
        <v>Video recording</v>
      </c>
      <c r="S5" s="87" t="s">
        <v>14</v>
      </c>
      <c r="T5" s="87" t="s">
        <v>1760</v>
      </c>
      <c r="U5" s="87" t="s">
        <v>2087</v>
      </c>
      <c r="V5" s="87" t="s">
        <v>1915</v>
      </c>
      <c r="W5" s="87" t="s">
        <v>1916</v>
      </c>
    </row>
    <row r="6" spans="1:23" ht="45.75" thickTop="1" x14ac:dyDescent="0.25">
      <c r="A6" s="39">
        <f t="shared" ref="A6:A69" si="0">ROW()-5</f>
        <v>1</v>
      </c>
      <c r="B6" s="30" t="s">
        <v>2082</v>
      </c>
      <c r="C6" s="29" t="str">
        <f xml:space="preserve"> IFERROR(VLOOKUP(B6, Courses!$C$3:$E$836, 2, FALSE),"")</f>
        <v>Matching Day</v>
      </c>
      <c r="D6" s="29" t="str">
        <f xml:space="preserve"> IFERROR(VLOOKUP(MID(G6,1,1), PIRA!$B$1:$E$1146, 2, FALSE),"")</f>
        <v>1 Mechanics</v>
      </c>
      <c r="E6" s="31" t="str">
        <f xml:space="preserve"> IFERROR(VLOOKUP(MID(G6,1,2),PIRA!$B$1:$E$1144,2,FALSE),"")&amp;"
"&amp;IFERROR(VLOOKUP(MID(H6,1,2),PIRA!$B$1:$E$1144,2,FALSE),"")&amp;"
"&amp;IFERROR(VLOOKUP(MID(I6,1,2),PIRA!$B$1:$E$1144,2,FALSE),"")</f>
        <v xml:space="preserve">Rotational Dynamics
</v>
      </c>
      <c r="F6" s="31" t="str">
        <f xml:space="preserve"> IFERROR(VLOOKUP(MID(G6,1,4),PIRA!$B$1:$E$1144,2,FALSE),"")&amp;"
"&amp;IFERROR(VLOOKUP(MID(H6,1,4),PIRA!$B$1:$E$1144,2,FALSE),"")&amp;"
"&amp;IFERROR(VLOOKUP(MID(I6,1,4),PIRA!$B$1:$E$1144,2,FALSE),"")</f>
        <v xml:space="preserve">Gyros
</v>
      </c>
      <c r="G6" s="32" t="s">
        <v>1176</v>
      </c>
      <c r="H6" s="31" t="str">
        <f>IFERROR(IF(VLOOKUP(G6,Demos!$B$3:$K$1368,2,FALSE)=0,"",VLOOKUP(G6,Demos!$B$3:$K$1368,2,FALSE)),"")</f>
        <v/>
      </c>
      <c r="I6" s="79" t="str">
        <f>IFERROR(IF(VLOOKUP(G6,Demos!$B$3:$K$1368,3,FALSE)=0,"",VLOOKUP(G6,Demos!$B$3:$K$1368,3,FALSE)),"")</f>
        <v/>
      </c>
      <c r="J6" s="79" t="str">
        <f>IFERROR(IF(VLOOKUP(G6,Demos!$B$3:$K$1368,4,FALSE)=0,"",VLOOKUP(G6,Demos!$B$3:$K$1368,4,FALSE)),"")</f>
        <v/>
      </c>
      <c r="K6" s="30" t="s">
        <v>1060</v>
      </c>
      <c r="L6" s="30" t="s">
        <v>2085</v>
      </c>
      <c r="M6" s="71">
        <v>45473</v>
      </c>
      <c r="N6" s="33" t="str">
        <f>IFERROR(VLOOKUP(G6,Demos!$B$3:$K$1368,5,FALSE),"")</f>
        <v>Precession (2)</v>
      </c>
      <c r="O6" s="28">
        <f>IF(N6="","",COUNTIF($N$6:N2125, N6))</f>
        <v>62</v>
      </c>
      <c r="P6" s="33" t="str">
        <f xml:space="preserve"> IFERROR(IF(VLOOKUP(G6,Demos!$B$3:$K$1368,6,FALSE)=0,"",VLOOKUP(G6,Demos!$B$3:$K$1368,6,FALSE)),"")</f>
        <v>www.de-monstrare.nl/pdf/Precession%20_2_.pdf</v>
      </c>
      <c r="Q6" s="38" t="str">
        <f xml:space="preserve"> IFERROR(IF(VLOOKUP(G6,Demos!$B$3:$K$1368,8,FALSE)=0,"",VLOOKUP(G6,Demos!$B$3:$K$1368,8,FALSE)),"")</f>
        <v/>
      </c>
      <c r="R6" s="38" t="str">
        <f xml:space="preserve"> IFERROR(IF(VLOOKUP(G6,Demos!$B$3:$K$1368,7,FALSE)=0,"",VLOOKUP(G6,Demos!$B$3:$K$1368,7,FALSE)),"")</f>
        <v/>
      </c>
      <c r="S6" s="102"/>
      <c r="U6" s="31" t="str">
        <f>IFERROR(VLOOKUP(G6,Demos!$B$7:N6043,12,FALSE),"")</f>
        <v/>
      </c>
    </row>
    <row r="7" spans="1:23" ht="45" x14ac:dyDescent="0.25">
      <c r="A7" s="39">
        <f t="shared" si="0"/>
        <v>2</v>
      </c>
      <c r="B7" s="30" t="s">
        <v>1617</v>
      </c>
      <c r="C7" s="29" t="str">
        <f xml:space="preserve"> IFERROR(VLOOKUP(B7, Courses!$C$3:$E$836, 2, FALSE),"")</f>
        <v>Physical Transport Phenomena</v>
      </c>
      <c r="D7" s="29" t="str">
        <f xml:space="preserve"> IFERROR(VLOOKUP(MID(G7,1,1), PIRA!$B$1:$E$1146, 2, FALSE),"")</f>
        <v>2 Fluid Mechanics</v>
      </c>
      <c r="E7" s="31" t="str">
        <f xml:space="preserve"> IFERROR(VLOOKUP(MID(G7,1,2),PIRA!$B$1:$E$1144,2,FALSE),"")&amp;"
"&amp;IFERROR(VLOOKUP(MID(H7,1,2),PIRA!$B$1:$E$1144,2,FALSE),"")&amp;"
"&amp;IFERROR(VLOOKUP(MID(I7,1,2),PIRA!$B$1:$E$1144,2,FALSE),"")</f>
        <v xml:space="preserve">Dynamics of Fluids
</v>
      </c>
      <c r="F7" s="31" t="str">
        <f xml:space="preserve"> IFERROR(VLOOKUP(MID(G7,1,4),PIRA!$B$1:$E$1144,2,FALSE),"")&amp;"
"&amp;IFERROR(VLOOKUP(MID(H7,1,4),PIRA!$B$1:$E$1144,2,FALSE),"")&amp;"
"&amp;IFERROR(VLOOKUP(MID(I7,1,4),PIRA!$B$1:$E$1144,2,FALSE),"")</f>
        <v xml:space="preserve">Non Newtonian Fluids
</v>
      </c>
      <c r="G7" s="32" t="s">
        <v>2067</v>
      </c>
      <c r="H7" s="31" t="str">
        <f>IFERROR(IF(VLOOKUP(G7,Demos!$B$3:$K$1368,2,FALSE)=0,"",VLOOKUP(G7,Demos!$B$3:$K$1368,2,FALSE)),"")</f>
        <v/>
      </c>
      <c r="I7" s="79" t="str">
        <f>IFERROR(IF(VLOOKUP(G7,Demos!$B$3:$K$1368,3,FALSE)=0,"",VLOOKUP(G7,Demos!$B$3:$K$1368,3,FALSE)),"")</f>
        <v/>
      </c>
      <c r="J7" s="79" t="str">
        <f>IFERROR(IF(VLOOKUP(G7,Demos!$B$3:$K$1368,4,FALSE)=0,"",VLOOKUP(G7,Demos!$B$3:$K$1368,4,FALSE)),"")</f>
        <v/>
      </c>
      <c r="K7" s="30" t="s">
        <v>2020</v>
      </c>
      <c r="M7" s="71">
        <v>45463</v>
      </c>
      <c r="N7" s="33" t="str">
        <f>IFERROR(VLOOKUP(G7,Demos!$B$3:$K$1368,5,FALSE),"")</f>
        <v>Cornstarch</v>
      </c>
      <c r="O7" s="28">
        <f>IF(N7="","",COUNTIF($N$6:N2126, N7))</f>
        <v>7</v>
      </c>
      <c r="P7" s="33" t="str">
        <f xml:space="preserve"> IFERROR(IF(VLOOKUP(G7,Demos!$B$3:$K$1368,6,FALSE)=0,"",VLOOKUP(G7,Demos!$B$3:$K$1368,6,FALSE)),"")</f>
        <v>N/A</v>
      </c>
      <c r="Q7" s="38" t="str">
        <f xml:space="preserve"> IFERROR(IF(VLOOKUP(G7,Demos!$B$3:$K$1368,8,FALSE)=0,"",VLOOKUP(G7,Demos!$B$3:$K$1368,8,FALSE)),"")</f>
        <v>Cornstarch mixed with water, punch it, throw a metal ball in it from a height, or just slowely place the sphere on the surface.</v>
      </c>
      <c r="R7" s="38" t="str">
        <f xml:space="preserve"> IFERROR(IF(VLOOKUP(G7,Demos!$B$3:$K$1368,7,FALSE)=0,"",VLOOKUP(G7,Demos!$B$3:$K$1368,7,FALSE)),"")</f>
        <v>See 2021 Zoomopname "Recording (1).mp4" that is "opname hoorcollege 19.mp4" from 01:07 and Collegerama recording 2011/2012 - https://collegerama.tudelft.nl/Mediasite/Channel/as-bsc-tn/watch/ and 20June 2023 "TN2786_020" recording from 00:18:48 on https://collegeramavideoportal.tudelft.nl/catalogue/tn2786/presentation/68504749c58049f6866eec6f346bbda21d?academicYear=2022-2023-tn2786</v>
      </c>
      <c r="U7" s="31">
        <f>IFERROR(VLOOKUP(G7,Demos!$B$7:N5904,12,FALSE),"")</f>
        <v>0</v>
      </c>
    </row>
    <row r="8" spans="1:23" ht="45" x14ac:dyDescent="0.25">
      <c r="A8" s="39">
        <f t="shared" si="0"/>
        <v>3</v>
      </c>
      <c r="B8" s="30" t="s">
        <v>1877</v>
      </c>
      <c r="C8" s="29" t="str">
        <f xml:space="preserve"> IFERROR(VLOOKUP(B8, Courses!$C$3:$E$836, 2, FALSE),"")</f>
        <v>Electromagnetism</v>
      </c>
      <c r="D8" s="29" t="str">
        <f xml:space="preserve"> IFERROR(VLOOKUP(MID(G8,1,1), PIRA!$B$1:$E$1146, 2, FALSE),"")</f>
        <v>5 Electricity and Magnetism</v>
      </c>
      <c r="E8" s="31" t="str">
        <f xml:space="preserve"> IFERROR(VLOOKUP(MID(G8,1,2),PIRA!$B$1:$E$1144,2,FALSE),"")&amp;"
"&amp;IFERROR(VLOOKUP(MID(H8,1,2),PIRA!$B$1:$E$1144,2,FALSE),"")&amp;"
"&amp;IFERROR(VLOOKUP(MID(I8,1,2),PIRA!$B$1:$E$1144,2,FALSE),"")</f>
        <v xml:space="preserve">AC Circuits
Magnetic Fields and Forces
</v>
      </c>
      <c r="F8" s="31" t="str">
        <f xml:space="preserve"> IFERROR(VLOOKUP(MID(G8,1,4),PIRA!$B$1:$E$1144,2,FALSE),"")&amp;"
"&amp;IFERROR(VLOOKUP(MID(H8,1,4),PIRA!$B$1:$E$1144,2,FALSE),"")&amp;"
"&amp;IFERROR(VLOOKUP(MID(I8,1,4),PIRA!$B$1:$E$1144,2,FALSE),"")</f>
        <v xml:space="preserve">Impedance
Magnetic Fields
</v>
      </c>
      <c r="G8" s="32" t="s">
        <v>232</v>
      </c>
      <c r="H8" s="31" t="str">
        <f>IFERROR(IF(VLOOKUP(G8,Demos!$B$3:$K$1368,2,FALSE)=0,"",VLOOKUP(G8,Demos!$B$3:$K$1368,2,FALSE)),"")</f>
        <v>5H10.61</v>
      </c>
      <c r="I8" s="79" t="str">
        <f>IFERROR(IF(VLOOKUP(G8,Demos!$B$3:$K$1368,3,FALSE)=0,"",VLOOKUP(G8,Demos!$B$3:$K$1368,3,FALSE)),"")</f>
        <v/>
      </c>
      <c r="J8" s="79" t="str">
        <f>IFERROR(IF(VLOOKUP(G8,Demos!$B$3:$K$1368,4,FALSE)=0,"",VLOOKUP(G8,Demos!$B$3:$K$1368,4,FALSE)),"")</f>
        <v/>
      </c>
      <c r="K8" s="30" t="s">
        <v>2134</v>
      </c>
      <c r="L8" s="30" t="s">
        <v>177</v>
      </c>
      <c r="M8" s="71">
        <v>45462</v>
      </c>
      <c r="N8" s="33" t="str">
        <f>IFERROR(VLOOKUP(G8,Demos!$B$3:$K$1368,5,FALSE),"")</f>
        <v>Skin Effect</v>
      </c>
      <c r="O8" s="28">
        <f>IF(N8="","",COUNTIF($N$6:N2127, N8))</f>
        <v>5</v>
      </c>
      <c r="P8" s="33" t="str">
        <f xml:space="preserve"> IFERROR(IF(VLOOKUP(G8,Demos!$B$3:$K$1368,6,FALSE)=0,"",VLOOKUP(G8,Demos!$B$3:$K$1368,6,FALSE)),"")</f>
        <v>N/A</v>
      </c>
      <c r="Q8" s="38" t="str">
        <f xml:space="preserve"> IFERROR(IF(VLOOKUP(G8,Demos!$B$3:$K$1368,8,FALSE)=0,"",VLOOKUP(G8,Demos!$B$3:$K$1368,8,FALSE)),"")</f>
        <v>Still have to device a demonstration setup (12-Sep-13)</v>
      </c>
      <c r="R8" s="38" t="str">
        <f xml:space="preserve"> IFERROR(IF(VLOOKUP(G8,Demos!$B$3:$K$1368,7,FALSE)=0,"",VLOOKUP(G8,Demos!$B$3:$K$1368,7,FALSE)),"")</f>
        <v/>
      </c>
      <c r="U8" s="31" t="str">
        <f>IFERROR(VLOOKUP(G8,Demos!$B$7:N5907,12,FALSE),"")</f>
        <v/>
      </c>
    </row>
    <row r="9" spans="1:23" ht="45" x14ac:dyDescent="0.25">
      <c r="A9" s="39">
        <f t="shared" si="0"/>
        <v>4</v>
      </c>
      <c r="B9" s="30" t="s">
        <v>1617</v>
      </c>
      <c r="C9" s="29" t="str">
        <f xml:space="preserve"> IFERROR(VLOOKUP(B9, Courses!$C$3:$E$836, 2, FALSE),"")</f>
        <v>Physical Transport Phenomena</v>
      </c>
      <c r="D9" s="29" t="str">
        <f xml:space="preserve"> IFERROR(VLOOKUP(MID(G9,1,1), PIRA!$B$1:$E$1146, 2, FALSE),"")</f>
        <v>4 Thermodynamics</v>
      </c>
      <c r="E9" s="31" t="str">
        <f xml:space="preserve"> IFERROR(VLOOKUP(MID(G9,1,2),PIRA!$B$1:$E$1144,2,FALSE),"")&amp;"
"&amp;IFERROR(VLOOKUP(MID(H9,1,2),PIRA!$B$1:$E$1144,2,FALSE),"")&amp;"
"&amp;IFERROR(VLOOKUP(MID(I9,1,2),PIRA!$B$1:$E$1144,2,FALSE),"")</f>
        <v xml:space="preserve">Entropy and the Second Law
</v>
      </c>
      <c r="F9" s="31" t="str">
        <f xml:space="preserve"> IFERROR(VLOOKUP(MID(G9,1,4),PIRA!$B$1:$E$1144,2,FALSE),"")&amp;"
"&amp;IFERROR(VLOOKUP(MID(H9,1,4),PIRA!$B$1:$E$1144,2,FALSE),"")&amp;"
"&amp;IFERROR(VLOOKUP(MID(I9,1,4),PIRA!$B$1:$E$1144,2,FALSE),"")</f>
        <v xml:space="preserve">Entropy
</v>
      </c>
      <c r="G9" s="32" t="s">
        <v>1852</v>
      </c>
      <c r="H9" s="31" t="str">
        <f>IFERROR(IF(VLOOKUP(G9,Demos!$B$3:$K$1368,2,FALSE)=0,"",VLOOKUP(G9,Demos!$B$3:$K$1368,2,FALSE)),"")</f>
        <v/>
      </c>
      <c r="I9" s="79" t="str">
        <f>IFERROR(IF(VLOOKUP(G9,Demos!$B$3:$K$1368,3,FALSE)=0,"",VLOOKUP(G9,Demos!$B$3:$K$1368,3,FALSE)),"")</f>
        <v/>
      </c>
      <c r="J9" s="79" t="str">
        <f>IFERROR(IF(VLOOKUP(G9,Demos!$B$3:$K$1368,4,FALSE)=0,"",VLOOKUP(G9,Demos!$B$3:$K$1368,4,FALSE)),"")</f>
        <v/>
      </c>
      <c r="K9" s="30" t="s">
        <v>2020</v>
      </c>
      <c r="M9" s="71">
        <v>45459</v>
      </c>
      <c r="N9" s="33" t="str">
        <f>IFERROR(VLOOKUP(G9,Demos!$B$3:$K$1368,5,FALSE),"")</f>
        <v>Violation of the Entropy Law?</v>
      </c>
      <c r="O9" s="28">
        <f>IF(N9="","",COUNTIF($N$6:N2128, N9))</f>
        <v>10</v>
      </c>
      <c r="P9" s="33" t="str">
        <f xml:space="preserve"> IFERROR(IF(VLOOKUP(G9,Demos!$B$3:$K$1368,6,FALSE)=0,"",VLOOKUP(G9,Demos!$B$3:$K$1368,6,FALSE)),"")</f>
        <v>http://www.de-monstrare.nl/pdf/Violation%20of%20the%20entropy%20law.pdf</v>
      </c>
      <c r="Q9" s="38" t="str">
        <f xml:space="preserve"> IFERROR(IF(VLOOKUP(G9,Demos!$B$3:$K$1368,8,FALSE)=0,"",VLOOKUP(G9,Demos!$B$3:$K$1368,8,FALSE)),"")</f>
        <v/>
      </c>
      <c r="R9" s="38" t="str">
        <f xml:space="preserve"> IFERROR(IF(VLOOKUP(G9,Demos!$B$3:$K$1368,7,FALSE)=0,"",VLOOKUP(G9,Demos!$B$3:$K$1368,7,FALSE)),"")</f>
        <v>See 2021 Zoomopname "Recording1.mp4" that is "opname hoorcollege 18.mp4" from 01:18:01 and Collegerama recording 2011/2012 - https://collegerama.tudelft.nl/Mediasite/Channel/as-bsc-tn/watch/b6b2331bc2144aba9c70d01fb3cfa6311d and 16 June 2023 "TN2786_019" recording from 00:05:40 on https://collegeramavideoportal.tudelft.nl/catalogue/tn2786/presentation/b21269167c454661aa9f66f4762bcfda1d?academicYear=2022-2023-tn2786</v>
      </c>
      <c r="U9" s="31" t="str">
        <f>IFERROR(VLOOKUP(G9,Demos!$B$7:N5906,12,FALSE),"")</f>
        <v/>
      </c>
    </row>
    <row r="10" spans="1:23" ht="45" x14ac:dyDescent="0.25">
      <c r="A10" s="39">
        <f t="shared" si="0"/>
        <v>5</v>
      </c>
      <c r="B10" s="30" t="s">
        <v>1617</v>
      </c>
      <c r="C10" s="29" t="str">
        <f xml:space="preserve"> IFERROR(VLOOKUP(B10, Courses!$C$3:$E$836, 2, FALSE),"")</f>
        <v>Physical Transport Phenomena</v>
      </c>
      <c r="D10" s="29" t="str">
        <f xml:space="preserve"> IFERROR(VLOOKUP(MID(G10,1,1), PIRA!$B$1:$E$1146, 2, FALSE),"")</f>
        <v>2 Fluid Mechanics</v>
      </c>
      <c r="E10" s="31" t="str">
        <f xml:space="preserve"> IFERROR(VLOOKUP(MID(G10,1,2),PIRA!$B$1:$E$1144,2,FALSE),"")&amp;"
"&amp;IFERROR(VLOOKUP(MID(H10,1,2),PIRA!$B$1:$E$1144,2,FALSE),"")&amp;"
"&amp;IFERROR(VLOOKUP(MID(I10,1,2),PIRA!$B$1:$E$1144,2,FALSE),"")</f>
        <v xml:space="preserve">Dynamics of Fluids
</v>
      </c>
      <c r="F10" s="31" t="str">
        <f xml:space="preserve"> IFERROR(VLOOKUP(MID(G10,1,4),PIRA!$B$1:$E$1144,2,FALSE),"")&amp;"
"&amp;IFERROR(VLOOKUP(MID(H10,1,4),PIRA!$B$1:$E$1144,2,FALSE),"")&amp;"
"&amp;IFERROR(VLOOKUP(MID(I10,1,4),PIRA!$B$1:$E$1144,2,FALSE),"")</f>
        <v xml:space="preserve">Flow Rate
</v>
      </c>
      <c r="G10" s="32" t="s">
        <v>2073</v>
      </c>
      <c r="H10" s="31" t="str">
        <f>IFERROR(IF(VLOOKUP(G10,Demos!$B$3:$K$1368,2,FALSE)=0,"",VLOOKUP(G10,Demos!$B$3:$K$1368,2,FALSE)),"")</f>
        <v/>
      </c>
      <c r="I10" s="79" t="str">
        <f>IFERROR(IF(VLOOKUP(G10,Demos!$B$3:$K$1368,3,FALSE)=0,"",VLOOKUP(G10,Demos!$B$3:$K$1368,3,FALSE)),"")</f>
        <v/>
      </c>
      <c r="J10" s="79" t="str">
        <f>IFERROR(IF(VLOOKUP(G10,Demos!$B$3:$K$1368,4,FALSE)=0,"",VLOOKUP(G10,Demos!$B$3:$K$1368,4,FALSE)),"")</f>
        <v/>
      </c>
      <c r="K10" s="30" t="s">
        <v>2020</v>
      </c>
      <c r="M10" s="71">
        <v>45457</v>
      </c>
      <c r="N10" s="33" t="str">
        <f>IFERROR(VLOOKUP(G10,Demos!$B$3:$K$1368,5,FALSE),"")</f>
        <v>Draining time of a water container through a long and short hose</v>
      </c>
      <c r="O10" s="28">
        <f>IF(N10="","",COUNTIF($N$6:N2129, N10))</f>
        <v>7</v>
      </c>
      <c r="P10" s="33" t="str">
        <f xml:space="preserve"> IFERROR(IF(VLOOKUP(G10,Demos!$B$3:$K$1368,6,FALSE)=0,"",VLOOKUP(G10,Demos!$B$3:$K$1368,6,FALSE)),"")</f>
        <v>N/A</v>
      </c>
      <c r="Q10" s="38" t="str">
        <f xml:space="preserve"> IFERROR(IF(VLOOKUP(G10,Demos!$B$3:$K$1368,8,FALSE)=0,"",VLOOKUP(G10,Demos!$B$3:$K$1368,8,FALSE)),"")</f>
        <v/>
      </c>
      <c r="R10" s="38" t="str">
        <f xml:space="preserve"> IFERROR(IF(VLOOKUP(G10,Demos!$B$3:$K$1368,7,FALSE)=0,"",VLOOKUP(G10,Demos!$B$3:$K$1368,7,FALSE)),"")</f>
        <v>See 2021 Zoomopname "Recording.mp4", that is "opname hoorcollege 17.mp4" and Collegerama recording 2011/2012 - https://collegerama.tudelft.nl/Mediasite/Channel/as-bsc-tn/watch/b6b2331bc2144aba9c70d01fb3cfa6311d and 14 June 2023 recording "TN2786_018" from 01:01:30 up until 01:21:00 https://collegeramavideoportal.tudelft.nl/catalogue/tn2786/presentation/20fe5ac00eb6426484f37c124af17dd31d?academicYear=2022-2023-tn2786</v>
      </c>
      <c r="T10" s="50" t="s">
        <v>1761</v>
      </c>
      <c r="U10" s="31">
        <f>IFERROR(VLOOKUP(G10,Demos!$B$7:N5908,12,FALSE),"")</f>
        <v>0</v>
      </c>
    </row>
    <row r="11" spans="1:23" ht="45" x14ac:dyDescent="0.25">
      <c r="A11" s="39">
        <f t="shared" si="0"/>
        <v>6</v>
      </c>
      <c r="B11" s="30" t="s">
        <v>1877</v>
      </c>
      <c r="C11" s="29" t="str">
        <f xml:space="preserve"> IFERROR(VLOOKUP(B11, Courses!$C$3:$E$836, 2, FALSE),"")</f>
        <v>Electromagnetism</v>
      </c>
      <c r="D11" s="29" t="str">
        <f xml:space="preserve"> IFERROR(VLOOKUP(MID(G11,1,1), PIRA!$B$1:$E$1146, 2, FALSE),"")</f>
        <v>5 Electricity and Magnetism</v>
      </c>
      <c r="E11" s="31" t="str">
        <f xml:space="preserve"> IFERROR(VLOOKUP(MID(G11,1,2),PIRA!$B$1:$E$1144,2,FALSE),"")&amp;"
"&amp;IFERROR(VLOOKUP(MID(H11,1,2),PIRA!$B$1:$E$1144,2,FALSE),"")&amp;"
"&amp;IFERROR(VLOOKUP(MID(I11,1,2),PIRA!$B$1:$E$1144,2,FALSE),"")</f>
        <v xml:space="preserve">Electromagnetic Radiation
</v>
      </c>
      <c r="F11" s="31" t="str">
        <f xml:space="preserve"> IFERROR(VLOOKUP(MID(G11,1,4),PIRA!$B$1:$E$1144,2,FALSE),"")&amp;"
"&amp;IFERROR(VLOOKUP(MID(H11,1,4),PIRA!$B$1:$E$1144,2,FALSE),"")&amp;"
"&amp;IFERROR(VLOOKUP(MID(I11,1,4),PIRA!$B$1:$E$1144,2,FALSE),"")</f>
        <v xml:space="preserve">Transmission Lines and Antennas
</v>
      </c>
      <c r="G11" s="32" t="s">
        <v>239</v>
      </c>
      <c r="H11" s="31" t="str">
        <f>IFERROR(IF(VLOOKUP(G11,Demos!$B$3:$K$1368,2,FALSE)=0,"",VLOOKUP(G11,Demos!$B$3:$K$1368,2,FALSE)),"")</f>
        <v/>
      </c>
      <c r="I11" s="79" t="str">
        <f>IFERROR(IF(VLOOKUP(G11,Demos!$B$3:$K$1368,3,FALSE)=0,"",VLOOKUP(G11,Demos!$B$3:$K$1368,3,FALSE)),"")</f>
        <v/>
      </c>
      <c r="J11" s="79" t="str">
        <f>IFERROR(IF(VLOOKUP(G11,Demos!$B$3:$K$1368,4,FALSE)=0,"",VLOOKUP(G11,Demos!$B$3:$K$1368,4,FALSE)),"")</f>
        <v/>
      </c>
      <c r="K11" s="30" t="s">
        <v>2134</v>
      </c>
      <c r="L11" s="30" t="s">
        <v>177</v>
      </c>
      <c r="M11" s="71">
        <v>45457</v>
      </c>
      <c r="N11" s="33" t="str">
        <f>IFERROR(VLOOKUP(G11,Demos!$B$3:$K$1368,5,FALSE),"")</f>
        <v>Electromagnetic Waves (Lecher Lines)</v>
      </c>
      <c r="O11" s="28">
        <f>IF(N11="","",COUNTIF($N$6:N2130, N11))</f>
        <v>15</v>
      </c>
      <c r="P11" s="33" t="str">
        <f xml:space="preserve"> IFERROR(IF(VLOOKUP(G11,Demos!$B$3:$K$1368,6,FALSE)=0,"",VLOOKUP(G11,Demos!$B$3:$K$1368,6,FALSE)),"")</f>
        <v>www.de-monstrare.nl/pdf/electromagnetic%20waves.pdf</v>
      </c>
      <c r="Q11" s="38" t="str">
        <f xml:space="preserve"> IFERROR(IF(VLOOKUP(G11,Demos!$B$3:$K$1368,8,FALSE)=0,"",VLOOKUP(G11,Demos!$B$3:$K$1368,8,FALSE)),"")</f>
        <v>Reflection, transmission, absorption, polarisation</v>
      </c>
      <c r="R11" s="38" t="str">
        <f xml:space="preserve"> IFERROR(IF(VLOOKUP(G11,Demos!$B$3:$K$1368,7,FALSE)=0,"",VLOOKUP(G11,Demos!$B$3:$K$1368,7,FALSE)),"")</f>
        <v/>
      </c>
      <c r="T11" s="50" t="s">
        <v>2049</v>
      </c>
      <c r="U11" s="31" t="str">
        <f>IFERROR(VLOOKUP(G11,Demos!$B$7:N5905,12,FALSE),"")</f>
        <v/>
      </c>
    </row>
    <row r="12" spans="1:23" ht="45" x14ac:dyDescent="0.25">
      <c r="A12" s="39">
        <f t="shared" si="0"/>
        <v>7</v>
      </c>
      <c r="B12" s="30" t="s">
        <v>1877</v>
      </c>
      <c r="C12" s="29" t="str">
        <f xml:space="preserve"> IFERROR(VLOOKUP(B12, Courses!$C$3:$E$836, 2, FALSE),"")</f>
        <v>Electromagnetism</v>
      </c>
      <c r="D12" s="29" t="str">
        <f xml:space="preserve"> IFERROR(VLOOKUP(MID(G12,1,1), PIRA!$B$1:$E$1146, 2, FALSE),"")</f>
        <v>5 Electricity and Magnetism</v>
      </c>
      <c r="E12" s="31" t="str">
        <f xml:space="preserve"> IFERROR(VLOOKUP(MID(G12,1,2),PIRA!$B$1:$E$1144,2,FALSE),"")&amp;"
"&amp;IFERROR(VLOOKUP(MID(H12,1,2),PIRA!$B$1:$E$1144,2,FALSE),"")&amp;"
"&amp;IFERROR(VLOOKUP(MID(I12,1,2),PIRA!$B$1:$E$1144,2,FALSE),"")</f>
        <v xml:space="preserve">Capacitance
</v>
      </c>
      <c r="F12" s="31" t="str">
        <f xml:space="preserve"> IFERROR(VLOOKUP(MID(G12,1,4),PIRA!$B$1:$E$1144,2,FALSE),"")&amp;"
"&amp;IFERROR(VLOOKUP(MID(H12,1,4),PIRA!$B$1:$E$1144,2,FALSE),"")&amp;"
"&amp;IFERROR(VLOOKUP(MID(I12,1,4),PIRA!$B$1:$E$1144,2,FALSE),"")</f>
        <v xml:space="preserve">Dielectric
</v>
      </c>
      <c r="G12" s="32" t="s">
        <v>323</v>
      </c>
      <c r="H12" s="31" t="str">
        <f>IFERROR(IF(VLOOKUP(G12,Demos!$B$3:$K$1368,2,FALSE)=0,"",VLOOKUP(G12,Demos!$B$3:$K$1368,2,FALSE)),"")</f>
        <v/>
      </c>
      <c r="I12" s="79" t="str">
        <f>IFERROR(IF(VLOOKUP(G12,Demos!$B$3:$K$1368,3,FALSE)=0,"",VLOOKUP(G12,Demos!$B$3:$K$1368,3,FALSE)),"")</f>
        <v/>
      </c>
      <c r="J12" s="79" t="str">
        <f>IFERROR(IF(VLOOKUP(G12,Demos!$B$3:$K$1368,4,FALSE)=0,"",VLOOKUP(G12,Demos!$B$3:$K$1368,4,FALSE)),"")</f>
        <v/>
      </c>
      <c r="K12" s="30" t="s">
        <v>2134</v>
      </c>
      <c r="L12" s="30" t="s">
        <v>246</v>
      </c>
      <c r="M12" s="71">
        <v>45456</v>
      </c>
      <c r="N12" s="33" t="str">
        <f>IFERROR(VLOOKUP(G12,Demos!$B$3:$K$1368,5,FALSE),"")</f>
        <v>Displacement Current</v>
      </c>
      <c r="O12" s="28">
        <f>IF(N12="","",COUNTIF($N$6:N2131, N12))</f>
        <v>3</v>
      </c>
      <c r="P12" s="33" t="str">
        <f xml:space="preserve"> IFERROR(IF(VLOOKUP(G12,Demos!$B$3:$K$1368,6,FALSE)=0,"",VLOOKUP(G12,Demos!$B$3:$K$1368,6,FALSE)),"")</f>
        <v>N/A</v>
      </c>
      <c r="Q12" s="38" t="str">
        <f xml:space="preserve"> IFERROR(IF(VLOOKUP(G12,Demos!$B$3:$K$1368,8,FALSE)=0,"",VLOOKUP(G12,Demos!$B$3:$K$1368,8,FALSE)),"")</f>
        <v>No demo available (pickup coil between capacitor plates w a periodic voltage applied to the cap.)</v>
      </c>
      <c r="R12" s="38" t="str">
        <f xml:space="preserve"> IFERROR(IF(VLOOKUP(G12,Demos!$B$3:$K$1368,7,FALSE)=0,"",VLOOKUP(G12,Demos!$B$3:$K$1368,7,FALSE)),"")</f>
        <v/>
      </c>
      <c r="T12" s="50" t="s">
        <v>1769</v>
      </c>
      <c r="U12" s="31" t="str">
        <f>IFERROR(VLOOKUP(G12,Demos!$B$7:N5880,12,FALSE),"")</f>
        <v/>
      </c>
    </row>
    <row r="13" spans="1:23" ht="45" x14ac:dyDescent="0.25">
      <c r="A13" s="39">
        <f t="shared" si="0"/>
        <v>8</v>
      </c>
      <c r="B13" s="30" t="s">
        <v>2040</v>
      </c>
      <c r="C13" s="29" t="str">
        <f xml:space="preserve"> IFERROR(VLOOKUP(B13, Courses!$C$3:$E$836, 2, FALSE),"")</f>
        <v>Open Days</v>
      </c>
      <c r="D13" s="29" t="str">
        <f xml:space="preserve"> IFERROR(VLOOKUP(MID(G13,1,1), PIRA!$B$1:$E$1146, 2, FALSE),"")</f>
        <v>3 Oscillations and Waves</v>
      </c>
      <c r="E13" s="31" t="str">
        <f xml:space="preserve"> IFERROR(VLOOKUP(MID(G13,1,2),PIRA!$B$1:$E$1144,2,FALSE),"")&amp;"
"&amp;IFERROR(VLOOKUP(MID(H13,1,2),PIRA!$B$1:$E$1144,2,FALSE),"")&amp;"
"&amp;IFERROR(VLOOKUP(MID(I13,1,2),PIRA!$B$1:$E$1144,2,FALSE),"")</f>
        <v xml:space="preserve">Oscillations
</v>
      </c>
      <c r="F13" s="31" t="str">
        <f xml:space="preserve"> IFERROR(VLOOKUP(MID(G13,1,4),PIRA!$B$1:$E$1144,2,FALSE),"")&amp;"
"&amp;IFERROR(VLOOKUP(MID(H13,1,4),PIRA!$B$1:$E$1144,2,FALSE),"")&amp;"
"&amp;IFERROR(VLOOKUP(MID(I13,1,4),PIRA!$B$1:$E$1144,2,FALSE),"")</f>
        <v xml:space="preserve">Simple Harmonic Motion
</v>
      </c>
      <c r="G13" s="32" t="s">
        <v>1182</v>
      </c>
      <c r="H13" s="31" t="str">
        <f>IFERROR(IF(VLOOKUP(G13,Demos!$B$3:$K$1368,2,FALSE)=0,"",VLOOKUP(G13,Demos!$B$3:$K$1368,2,FALSE)),"")</f>
        <v/>
      </c>
      <c r="I13" s="79" t="str">
        <f>IFERROR(IF(VLOOKUP(G13,Demos!$B$3:$K$1368,3,FALSE)=0,"",VLOOKUP(G13,Demos!$B$3:$K$1368,3,FALSE)),"")</f>
        <v/>
      </c>
      <c r="J13" s="79" t="str">
        <f>IFERROR(IF(VLOOKUP(G13,Demos!$B$3:$K$1368,4,FALSE)=0,"",VLOOKUP(G13,Demos!$B$3:$K$1368,4,FALSE)),"")</f>
        <v/>
      </c>
      <c r="K13" s="32" t="s">
        <v>2233</v>
      </c>
      <c r="L13" s="32"/>
      <c r="M13" s="71">
        <v>45454</v>
      </c>
      <c r="N13" s="33" t="str">
        <f>IFERROR(VLOOKUP(G13,Demos!$B$3:$K$1368,5,FALSE),"")</f>
        <v>Simple Harmonic Motion (SHM) (3)</v>
      </c>
      <c r="O13" s="28">
        <f>IF(N13="","",COUNTIF($N$6:N2132, N13))</f>
        <v>12</v>
      </c>
      <c r="P13" s="33" t="str">
        <f xml:space="preserve"> IFERROR(IF(VLOOKUP(G13,Demos!$B$3:$K$1368,6,FALSE)=0,"",VLOOKUP(G13,Demos!$B$3:$K$1368,6,FALSE)),"")</f>
        <v>www.de-monstrare.nl/pdf/Simple%20harmonic%20motion%20_SHM_%20_3_.pdf</v>
      </c>
      <c r="Q13" s="38" t="str">
        <f xml:space="preserve"> IFERROR(IF(VLOOKUP(G13,Demos!$B$3:$K$1368,8,FALSE)=0,"",VLOOKUP(G13,Demos!$B$3:$K$1368,8,FALSE)),"")</f>
        <v/>
      </c>
      <c r="R13" s="38" t="str">
        <f xml:space="preserve"> IFERROR(IF(VLOOKUP(G13,Demos!$B$3:$K$1368,7,FALSE)=0,"",VLOOKUP(G13,Demos!$B$3:$K$1368,7,FALSE)),"")</f>
        <v/>
      </c>
      <c r="U13" s="31" t="str">
        <f>IFERROR(VLOOKUP(G13,Demos!$B$7:N5909,12,FALSE),"")</f>
        <v/>
      </c>
    </row>
    <row r="14" spans="1:23" ht="45" x14ac:dyDescent="0.25">
      <c r="A14" s="39">
        <f t="shared" si="0"/>
        <v>9</v>
      </c>
      <c r="B14" s="30" t="s">
        <v>2082</v>
      </c>
      <c r="C14" s="29" t="str">
        <f xml:space="preserve"> IFERROR(VLOOKUP(B14, Courses!$C$3:$E$836, 2, FALSE),"")</f>
        <v>Matching Day</v>
      </c>
      <c r="D14" s="29" t="str">
        <f xml:space="preserve"> IFERROR(VLOOKUP(MID(G14,1,1), PIRA!$B$1:$E$1146, 2, FALSE),"")</f>
        <v>1 Mechanics</v>
      </c>
      <c r="E14" s="31" t="str">
        <f xml:space="preserve"> IFERROR(VLOOKUP(MID(G14,1,2),PIRA!$B$1:$E$1144,2,FALSE),"")&amp;"
"&amp;IFERROR(VLOOKUP(MID(H14,1,2),PIRA!$B$1:$E$1144,2,FALSE),"")&amp;"
"&amp;IFERROR(VLOOKUP(MID(I14,1,2),PIRA!$B$1:$E$1144,2,FALSE),"")</f>
        <v xml:space="preserve">Rotational Dynamics
</v>
      </c>
      <c r="F14" s="31" t="str">
        <f xml:space="preserve"> IFERROR(VLOOKUP(MID(G14,1,4),PIRA!$B$1:$E$1144,2,FALSE),"")&amp;"
"&amp;IFERROR(VLOOKUP(MID(H14,1,4),PIRA!$B$1:$E$1144,2,FALSE),"")&amp;"
"&amp;IFERROR(VLOOKUP(MID(I14,1,4),PIRA!$B$1:$E$1144,2,FALSE),"")</f>
        <v xml:space="preserve">Gyros
</v>
      </c>
      <c r="G14" s="32" t="s">
        <v>1176</v>
      </c>
      <c r="H14" s="31" t="str">
        <f>IFERROR(IF(VLOOKUP(G14,Demos!$B$3:$K$1368,2,FALSE)=0,"",VLOOKUP(G14,Demos!$B$3:$K$1368,2,FALSE)),"")</f>
        <v/>
      </c>
      <c r="I14" s="79" t="str">
        <f>IFERROR(IF(VLOOKUP(G14,Demos!$B$3:$K$1368,3,FALSE)=0,"",VLOOKUP(G14,Demos!$B$3:$K$1368,3,FALSE)),"")</f>
        <v/>
      </c>
      <c r="J14" s="79" t="str">
        <f>IFERROR(IF(VLOOKUP(G14,Demos!$B$3:$K$1368,4,FALSE)=0,"",VLOOKUP(G14,Demos!$B$3:$K$1368,4,FALSE)),"")</f>
        <v/>
      </c>
      <c r="K14" s="30" t="s">
        <v>1066</v>
      </c>
      <c r="L14" s="30" t="s">
        <v>2085</v>
      </c>
      <c r="M14" s="71">
        <v>45445</v>
      </c>
      <c r="N14" s="33" t="str">
        <f>IFERROR(VLOOKUP(G14,Demos!$B$3:$K$1368,5,FALSE),"")</f>
        <v>Precession (2)</v>
      </c>
      <c r="O14" s="28">
        <f>IF(N14="","",COUNTIF($N$6:N2133, N14))</f>
        <v>62</v>
      </c>
      <c r="P14" s="33" t="str">
        <f xml:space="preserve"> IFERROR(IF(VLOOKUP(G14,Demos!$B$3:$K$1368,6,FALSE)=0,"",VLOOKUP(G14,Demos!$B$3:$K$1368,6,FALSE)),"")</f>
        <v>www.de-monstrare.nl/pdf/Precession%20_2_.pdf</v>
      </c>
      <c r="Q14" s="38" t="str">
        <f xml:space="preserve"> IFERROR(IF(VLOOKUP(G14,Demos!$B$3:$K$1368,8,FALSE)=0,"",VLOOKUP(G14,Demos!$B$3:$K$1368,8,FALSE)),"")</f>
        <v/>
      </c>
      <c r="R14" s="38" t="str">
        <f xml:space="preserve"> IFERROR(IF(VLOOKUP(G14,Demos!$B$3:$K$1368,7,FALSE)=0,"",VLOOKUP(G14,Demos!$B$3:$K$1368,7,FALSE)),"")</f>
        <v/>
      </c>
      <c r="U14" s="31" t="str">
        <f>IFERROR(VLOOKUP(G14,Demos!$B$7:N6044,12,FALSE),"")</f>
        <v/>
      </c>
    </row>
    <row r="15" spans="1:23" ht="45" x14ac:dyDescent="0.25">
      <c r="A15" s="39">
        <f t="shared" si="0"/>
        <v>10</v>
      </c>
      <c r="B15" s="30" t="s">
        <v>2082</v>
      </c>
      <c r="C15" s="29" t="str">
        <f xml:space="preserve"> IFERROR(VLOOKUP(B15, Courses!$C$3:$E$836, 2, FALSE),"")</f>
        <v>Matching Day</v>
      </c>
      <c r="D15" s="29" t="str">
        <f xml:space="preserve"> IFERROR(VLOOKUP(MID(G15,1,1), PIRA!$B$1:$E$1146, 2, FALSE),"")</f>
        <v>1 Mechanics</v>
      </c>
      <c r="E15" s="31" t="str">
        <f xml:space="preserve"> IFERROR(VLOOKUP(MID(G15,1,2),PIRA!$B$1:$E$1144,2,FALSE),"")&amp;"
"&amp;IFERROR(VLOOKUP(MID(H15,1,2),PIRA!$B$1:$E$1144,2,FALSE),"")&amp;"
"&amp;IFERROR(VLOOKUP(MID(I15,1,2),PIRA!$B$1:$E$1144,2,FALSE),"")</f>
        <v xml:space="preserve">Rotational Dynamics
</v>
      </c>
      <c r="F15" s="31" t="str">
        <f xml:space="preserve"> IFERROR(VLOOKUP(MID(G15,1,4),PIRA!$B$1:$E$1144,2,FALSE),"")&amp;"
"&amp;IFERROR(VLOOKUP(MID(H15,1,4),PIRA!$B$1:$E$1144,2,FALSE),"")&amp;"
"&amp;IFERROR(VLOOKUP(MID(I15,1,4),PIRA!$B$1:$E$1144,2,FALSE),"")</f>
        <v xml:space="preserve">Gyros
</v>
      </c>
      <c r="G15" s="32" t="s">
        <v>1176</v>
      </c>
      <c r="H15" s="31" t="str">
        <f>IFERROR(IF(VLOOKUP(G15,Demos!$B$3:$K$1368,2,FALSE)=0,"",VLOOKUP(G15,Demos!$B$3:$K$1368,2,FALSE)),"")</f>
        <v/>
      </c>
      <c r="I15" s="79" t="str">
        <f>IFERROR(IF(VLOOKUP(G15,Demos!$B$3:$K$1368,3,FALSE)=0,"",VLOOKUP(G15,Demos!$B$3:$K$1368,3,FALSE)),"")</f>
        <v/>
      </c>
      <c r="J15" s="79" t="str">
        <f>IFERROR(IF(VLOOKUP(G15,Demos!$B$3:$K$1368,4,FALSE)=0,"",VLOOKUP(G15,Demos!$B$3:$K$1368,4,FALSE)),"")</f>
        <v/>
      </c>
      <c r="K15" s="32" t="s">
        <v>1066</v>
      </c>
      <c r="L15" s="32" t="s">
        <v>2085</v>
      </c>
      <c r="M15" s="71">
        <v>45445</v>
      </c>
      <c r="N15" s="33" t="str">
        <f>IFERROR(VLOOKUP(G15,Demos!$B$3:$K$1368,5,FALSE),"")</f>
        <v>Precession (2)</v>
      </c>
      <c r="O15" s="28">
        <f>IF(N15="","",COUNTIF($N$6:N2134, N15))</f>
        <v>62</v>
      </c>
      <c r="P15" s="33" t="str">
        <f xml:space="preserve"> IFERROR(IF(VLOOKUP(G15,Demos!$B$3:$K$1368,6,FALSE)=0,"",VLOOKUP(G15,Demos!$B$3:$K$1368,6,FALSE)),"")</f>
        <v>www.de-monstrare.nl/pdf/Precession%20_2_.pdf</v>
      </c>
      <c r="Q15" s="38" t="str">
        <f xml:space="preserve"> IFERROR(IF(VLOOKUP(G15,Demos!$B$3:$K$1368,8,FALSE)=0,"",VLOOKUP(G15,Demos!$B$3:$K$1368,8,FALSE)),"")</f>
        <v/>
      </c>
      <c r="R15" s="38" t="str">
        <f xml:space="preserve"> IFERROR(IF(VLOOKUP(G15,Demos!$B$3:$K$1368,7,FALSE)=0,"",VLOOKUP(G15,Demos!$B$3:$K$1368,7,FALSE)),"")</f>
        <v/>
      </c>
      <c r="U15" s="31" t="str">
        <f>IFERROR(VLOOKUP(G15,Demos!$B$7:N5928,12,FALSE),"")</f>
        <v/>
      </c>
    </row>
    <row r="16" spans="1:23" ht="45" x14ac:dyDescent="0.25">
      <c r="A16" s="39">
        <f t="shared" si="0"/>
        <v>11</v>
      </c>
      <c r="B16" s="30" t="s">
        <v>145</v>
      </c>
      <c r="C16" s="29" t="str">
        <f xml:space="preserve"> IFERROR(VLOOKUP(B16, Courses!$C$3:$E$836, 2, FALSE),"")</f>
        <v>Thermodynamics</v>
      </c>
      <c r="D16" s="29" t="str">
        <f xml:space="preserve"> IFERROR(VLOOKUP(MID(G16,1,1), PIRA!$B$1:$E$1146, 2, FALSE),"")</f>
        <v>4 Thermodynamics</v>
      </c>
      <c r="E16" s="31" t="str">
        <f xml:space="preserve"> IFERROR(VLOOKUP(MID(G16,1,2),PIRA!$B$1:$E$1144,2,FALSE),"")&amp;"
"&amp;IFERROR(VLOOKUP(MID(H16,1,2),PIRA!$B$1:$E$1144,2,FALSE),"")&amp;"
"&amp;IFERROR(VLOOKUP(MID(I16,1,2),PIRA!$B$1:$E$1144,2,FALSE),"")</f>
        <v xml:space="preserve">Entropy and the Second Law
</v>
      </c>
      <c r="F16" s="31" t="str">
        <f xml:space="preserve"> IFERROR(VLOOKUP(MID(G16,1,4),PIRA!$B$1:$E$1144,2,FALSE),"")&amp;"
"&amp;IFERROR(VLOOKUP(MID(H16,1,4),PIRA!$B$1:$E$1144,2,FALSE),"")&amp;"
"&amp;IFERROR(VLOOKUP(MID(I16,1,4),PIRA!$B$1:$E$1144,2,FALSE),"")</f>
        <v xml:space="preserve">Heat Cycles
</v>
      </c>
      <c r="G16" s="32" t="s">
        <v>1845</v>
      </c>
      <c r="H16" s="31" t="str">
        <f>IFERROR(IF(VLOOKUP(G16,Demos!$B$3:$K$1368,2,FALSE)=0,"",VLOOKUP(G16,Demos!$B$3:$K$1368,2,FALSE)),"")</f>
        <v/>
      </c>
      <c r="I16" s="79" t="str">
        <f>IFERROR(IF(VLOOKUP(G16,Demos!$B$3:$K$1368,3,FALSE)=0,"",VLOOKUP(G16,Demos!$B$3:$K$1368,3,FALSE)),"")</f>
        <v/>
      </c>
      <c r="J16" s="79" t="str">
        <f>IFERROR(IF(VLOOKUP(G16,Demos!$B$3:$K$1368,4,FALSE)=0,"",VLOOKUP(G16,Demos!$B$3:$K$1368,4,FALSE)),"")</f>
        <v/>
      </c>
      <c r="K16" s="30" t="s">
        <v>1057</v>
      </c>
      <c r="L16" s="30" t="s">
        <v>147</v>
      </c>
      <c r="M16" s="71">
        <v>45444</v>
      </c>
      <c r="N16" s="33" t="str">
        <f>IFERROR(VLOOKUP(G16,Demos!$B$3:$K$1368,5,FALSE),"")</f>
        <v>Stirling Engine</v>
      </c>
      <c r="O16" s="28">
        <f>IF(N16="","",COUNTIF($N$6:N2135, N16))</f>
        <v>18</v>
      </c>
      <c r="P16" s="33" t="str">
        <f xml:space="preserve"> IFERROR(IF(VLOOKUP(G16,Demos!$B$3:$K$1368,6,FALSE)=0,"",VLOOKUP(G16,Demos!$B$3:$K$1368,6,FALSE)),"")</f>
        <v>http://www.de-monstrare.nl/pdf/Stirling%20engine.pdf</v>
      </c>
      <c r="Q16" s="38" t="str">
        <f xml:space="preserve"> IFERROR(IF(VLOOKUP(G16,Demos!$B$3:$K$1368,8,FALSE)=0,"",VLOOKUP(G16,Demos!$B$3:$K$1368,8,FALSE)),"")</f>
        <v/>
      </c>
      <c r="R16" s="38" t="str">
        <f xml:space="preserve"> IFERROR(IF(VLOOKUP(G16,Demos!$B$3:$K$1368,7,FALSE)=0,"",VLOOKUP(G16,Demos!$B$3:$K$1368,7,FALSE)),"")</f>
        <v>See from 01:02:03: U:\Elearning TP\Natk4all\college ted\dag 7</v>
      </c>
      <c r="U16" s="31" t="str">
        <f>IFERROR(VLOOKUP(G16,Demos!$B$7:N5910,12,FALSE),"")</f>
        <v/>
      </c>
    </row>
    <row r="17" spans="1:21" ht="45" x14ac:dyDescent="0.25">
      <c r="A17" s="39">
        <f t="shared" si="0"/>
        <v>12</v>
      </c>
      <c r="B17" s="30" t="s">
        <v>1617</v>
      </c>
      <c r="C17" s="29" t="str">
        <f xml:space="preserve"> IFERROR(VLOOKUP(B17, Courses!$C$3:$E$836, 2, FALSE),"")</f>
        <v>Physical Transport Phenomena</v>
      </c>
      <c r="D17" s="29" t="str">
        <f xml:space="preserve"> IFERROR(VLOOKUP(MID(G17,1,1), PIRA!$B$1:$E$1146, 2, FALSE),"")</f>
        <v>4 Thermodynamics</v>
      </c>
      <c r="E17" s="31" t="str">
        <f xml:space="preserve"> IFERROR(VLOOKUP(MID(G17,1,2),PIRA!$B$1:$E$1144,2,FALSE),"")&amp;"
"&amp;IFERROR(VLOOKUP(MID(H17,1,2),PIRA!$B$1:$E$1144,2,FALSE),"")&amp;"
"&amp;IFERROR(VLOOKUP(MID(I17,1,2),PIRA!$B$1:$E$1144,2,FALSE),"")</f>
        <v xml:space="preserve">Heat and the First Law
</v>
      </c>
      <c r="F17" s="31" t="str">
        <f xml:space="preserve"> IFERROR(VLOOKUP(MID(G17,1,4),PIRA!$B$1:$E$1144,2,FALSE),"")&amp;"
"&amp;IFERROR(VLOOKUP(MID(H17,1,4),PIRA!$B$1:$E$1144,2,FALSE),"")&amp;"
"&amp;IFERROR(VLOOKUP(MID(I17,1,4),PIRA!$B$1:$E$1144,2,FALSE),"")</f>
        <v xml:space="preserve">Convection
</v>
      </c>
      <c r="G17" s="32" t="s">
        <v>2075</v>
      </c>
      <c r="H17" s="31" t="str">
        <f>IFERROR(IF(VLOOKUP(G17,Demos!$B$3:$K$1368,2,FALSE)=0,"",VLOOKUP(G17,Demos!$B$3:$K$1368,2,FALSE)),"")</f>
        <v/>
      </c>
      <c r="I17" s="79" t="str">
        <f>IFERROR(IF(VLOOKUP(G17,Demos!$B$3:$K$1368,3,FALSE)=0,"",VLOOKUP(G17,Demos!$B$3:$K$1368,3,FALSE)),"")</f>
        <v/>
      </c>
      <c r="J17" s="79" t="str">
        <f>IFERROR(IF(VLOOKUP(G17,Demos!$B$3:$K$1368,4,FALSE)=0,"",VLOOKUP(G17,Demos!$B$3:$K$1368,4,FALSE)),"")</f>
        <v/>
      </c>
      <c r="K17" s="32" t="s">
        <v>2020</v>
      </c>
      <c r="L17" s="32" t="s">
        <v>147</v>
      </c>
      <c r="M17" s="71">
        <v>45443</v>
      </c>
      <c r="N17" s="33" t="str">
        <f>IFERROR(VLOOKUP(G17,Demos!$B$3:$K$1368,5,FALSE),"")</f>
        <v>Convection in a water container, heated from its bottom</v>
      </c>
      <c r="O17" s="28">
        <f>IF(N17="","",COUNTIF($N$6:N2136, N17))</f>
        <v>9</v>
      </c>
      <c r="P17" s="33" t="str">
        <f xml:space="preserve"> IFERROR(IF(VLOOKUP(G17,Demos!$B$3:$K$1368,6,FALSE)=0,"",VLOOKUP(G17,Demos!$B$3:$K$1368,6,FALSE)),"")</f>
        <v>N/A</v>
      </c>
      <c r="Q17" s="38" t="str">
        <f xml:space="preserve"> IFERROR(IF(VLOOKUP(G17,Demos!$B$3:$K$1368,8,FALSE)=0,"",VLOOKUP(G17,Demos!$B$3:$K$1368,8,FALSE)),"")</f>
        <v/>
      </c>
      <c r="R17" s="38" t="str">
        <f xml:space="preserve"> IFERROR(IF(VLOOKUP(G17,Demos!$B$3:$K$1368,7,FALSE)=0,"",VLOOKUP(G17,Demos!$B$3:$K$1368,7,FALSE)),"")</f>
        <v>See 2021 Zoomopname "opname hoorcollege 11.mp4" and Collegerama recording 2011/2012 - https://collegerama.tudelft.nl/ and 31 May 2023 "TN2786_012" recording from 00:06:20 and the calculation from 01:39:00 https://collegeramavideoportal.tudelft.nl/catalogue/tn2786/presentation/b21af4fd845e4bc3a51eff1850205d251d?academicYear=2022-2023-tn2786</v>
      </c>
      <c r="U17" s="31">
        <f>IFERROR(VLOOKUP(G17,Demos!$B$7:N5916,12,FALSE),"")</f>
        <v>0</v>
      </c>
    </row>
    <row r="18" spans="1:21" ht="45" x14ac:dyDescent="0.25">
      <c r="A18" s="39">
        <f t="shared" si="0"/>
        <v>13</v>
      </c>
      <c r="B18" s="30" t="s">
        <v>145</v>
      </c>
      <c r="C18" s="29" t="str">
        <f xml:space="preserve"> IFERROR(VLOOKUP(B18, Courses!$C$3:$E$836, 2, FALSE),"")</f>
        <v>Thermodynamics</v>
      </c>
      <c r="D18" s="29" t="str">
        <f xml:space="preserve"> IFERROR(VLOOKUP(MID(G18,1,1), PIRA!$B$1:$E$1146, 2, FALSE),"")</f>
        <v>4 Thermodynamics</v>
      </c>
      <c r="E18" s="31" t="str">
        <f xml:space="preserve"> IFERROR(VLOOKUP(MID(G18,1,2),PIRA!$B$1:$E$1144,2,FALSE),"")&amp;"
"&amp;IFERROR(VLOOKUP(MID(H18,1,2),PIRA!$B$1:$E$1144,2,FALSE),"")&amp;"
"&amp;IFERROR(VLOOKUP(MID(I18,1,2),PIRA!$B$1:$E$1144,2,FALSE),"")</f>
        <v xml:space="preserve">Heat and the First Law
</v>
      </c>
      <c r="F18" s="31" t="str">
        <f xml:space="preserve"> IFERROR(VLOOKUP(MID(G18,1,4),PIRA!$B$1:$E$1144,2,FALSE),"")&amp;"
"&amp;IFERROR(VLOOKUP(MID(H18,1,4),PIRA!$B$1:$E$1144,2,FALSE),"")&amp;"
"&amp;IFERROR(VLOOKUP(MID(I18,1,4),PIRA!$B$1:$E$1144,2,FALSE),"")</f>
        <v xml:space="preserve">Mechanical Equivalent of Heat
</v>
      </c>
      <c r="G18" s="32" t="s">
        <v>1880</v>
      </c>
      <c r="H18" s="31" t="str">
        <f>IFERROR(IF(VLOOKUP(G18,Demos!$B$3:$K$1368,2,FALSE)=0,"",VLOOKUP(G18,Demos!$B$3:$K$1368,2,FALSE)),"")</f>
        <v/>
      </c>
      <c r="I18" s="79" t="str">
        <f>IFERROR(IF(VLOOKUP(G18,Demos!$B$3:$K$1368,3,FALSE)=0,"",VLOOKUP(G18,Demos!$B$3:$K$1368,3,FALSE)),"")</f>
        <v/>
      </c>
      <c r="J18" s="79" t="str">
        <f>IFERROR(IF(VLOOKUP(G18,Demos!$B$3:$K$1368,4,FALSE)=0,"",VLOOKUP(G18,Demos!$B$3:$K$1368,4,FALSE)),"")</f>
        <v/>
      </c>
      <c r="K18" s="30" t="s">
        <v>1057</v>
      </c>
      <c r="L18" s="30" t="s">
        <v>147</v>
      </c>
      <c r="M18" s="71">
        <v>45443</v>
      </c>
      <c r="N18" s="33" t="str">
        <f>IFERROR(VLOOKUP(G18,Demos!$B$3:$K$1368,5,FALSE),"")</f>
        <v>Dropping Lead Shot</v>
      </c>
      <c r="O18" s="28">
        <f>IF(N18="","",COUNTIF($N$6:N2137, N18))</f>
        <v>10</v>
      </c>
      <c r="P18" s="33" t="str">
        <f xml:space="preserve"> IFERROR(IF(VLOOKUP(G18,Demos!$B$3:$K$1368,6,FALSE)=0,"",VLOOKUP(G18,Demos!$B$3:$K$1368,6,FALSE)),"")</f>
        <v>N/A</v>
      </c>
      <c r="Q18" s="38" t="str">
        <f xml:space="preserve"> IFERROR(IF(VLOOKUP(G18,Demos!$B$3:$K$1368,8,FALSE)=0,"",VLOOKUP(G18,Demos!$B$3:$K$1368,8,FALSE)),"")</f>
        <v/>
      </c>
      <c r="R18" s="38" t="str">
        <f xml:space="preserve"> IFERROR(IF(VLOOKUP(G18,Demos!$B$3:$K$1368,7,FALSE)=0,"",VLOOKUP(G18,Demos!$B$3:$K$1368,7,FALSE)),"")</f>
        <v/>
      </c>
      <c r="U18" s="31" t="str">
        <f>IFERROR(VLOOKUP(G18,Demos!$B$7:N5911,12,FALSE),"")</f>
        <v/>
      </c>
    </row>
    <row r="19" spans="1:21" ht="45" x14ac:dyDescent="0.25">
      <c r="A19" s="39">
        <f t="shared" si="0"/>
        <v>14</v>
      </c>
      <c r="B19" s="30" t="s">
        <v>145</v>
      </c>
      <c r="C19" s="29" t="str">
        <f xml:space="preserve"> IFERROR(VLOOKUP(B19, Courses!$C$3:$E$836, 2, FALSE),"")</f>
        <v>Thermodynamics</v>
      </c>
      <c r="D19" s="29" t="str">
        <f xml:space="preserve"> IFERROR(VLOOKUP(MID(G19,1,1), PIRA!$B$1:$E$1146, 2, FALSE),"")</f>
        <v>4 Thermodynamics</v>
      </c>
      <c r="E19" s="31" t="str">
        <f xml:space="preserve"> IFERROR(VLOOKUP(MID(G19,1,2),PIRA!$B$1:$E$1144,2,FALSE),"")&amp;"
"&amp;IFERROR(VLOOKUP(MID(H19,1,2),PIRA!$B$1:$E$1144,2,FALSE),"")&amp;"
"&amp;IFERROR(VLOOKUP(MID(I19,1,2),PIRA!$B$1:$E$1144,2,FALSE),"")</f>
        <v xml:space="preserve">Thermal Properties of Matter
</v>
      </c>
      <c r="F19" s="31" t="str">
        <f xml:space="preserve"> IFERROR(VLOOKUP(MID(G19,1,4),PIRA!$B$1:$E$1144,2,FALSE),"")&amp;"
"&amp;IFERROR(VLOOKUP(MID(H19,1,4),PIRA!$B$1:$E$1144,2,FALSE),"")&amp;"
"&amp;IFERROR(VLOOKUP(MID(I19,1,4),PIRA!$B$1:$E$1144,2,FALSE),"")</f>
        <v xml:space="preserve">Thermometry
</v>
      </c>
      <c r="G19" s="32" t="s">
        <v>1835</v>
      </c>
      <c r="H19" s="31" t="str">
        <f>IFERROR(IF(VLOOKUP(G19,Demos!$B$3:$K$1368,2,FALSE)=0,"",VLOOKUP(G19,Demos!$B$3:$K$1368,2,FALSE)),"")</f>
        <v/>
      </c>
      <c r="I19" s="79" t="str">
        <f>IFERROR(IF(VLOOKUP(G19,Demos!$B$3:$K$1368,3,FALSE)=0,"",VLOOKUP(G19,Demos!$B$3:$K$1368,3,FALSE)),"")</f>
        <v/>
      </c>
      <c r="J19" s="79" t="str">
        <f>IFERROR(IF(VLOOKUP(G19,Demos!$B$3:$K$1368,4,FALSE)=0,"",VLOOKUP(G19,Demos!$B$3:$K$1368,4,FALSE)),"")</f>
        <v/>
      </c>
      <c r="K19" s="30" t="s">
        <v>1057</v>
      </c>
      <c r="L19" s="30" t="s">
        <v>147</v>
      </c>
      <c r="M19" s="71">
        <v>45442</v>
      </c>
      <c r="N19" s="33" t="str">
        <f>IFERROR(VLOOKUP(G19,Demos!$B$3:$K$1368,5,FALSE),"")</f>
        <v>Inverted Thermometer</v>
      </c>
      <c r="O19" s="28">
        <f>IF(N19="","",COUNTIF($N$6:N2138, N19))</f>
        <v>10</v>
      </c>
      <c r="P19" s="33" t="str">
        <f xml:space="preserve"> IFERROR(IF(VLOOKUP(G19,Demos!$B$3:$K$1368,6,FALSE)=0,"",VLOOKUP(G19,Demos!$B$3:$K$1368,6,FALSE)),"")</f>
        <v>http://www.de-monstrare.nl/pdf/Inverted%20thermometer.pdf</v>
      </c>
      <c r="Q19" s="38" t="str">
        <f xml:space="preserve"> IFERROR(IF(VLOOKUP(G19,Demos!$B$3:$K$1368,8,FALSE)=0,"",VLOOKUP(G19,Demos!$B$3:$K$1368,8,FALSE)),"")</f>
        <v/>
      </c>
      <c r="R19" s="38" t="str">
        <f xml:space="preserve"> IFERROR(IF(VLOOKUP(G19,Demos!$B$3:$K$1368,7,FALSE)=0,"",VLOOKUP(G19,Demos!$B$3:$K$1368,7,FALSE)),"")</f>
        <v/>
      </c>
      <c r="U19" s="31" t="str">
        <f>IFERROR(VLOOKUP(G19,Demos!$B$7:N5915,12,FALSE),"")</f>
        <v/>
      </c>
    </row>
    <row r="20" spans="1:21" ht="45" x14ac:dyDescent="0.25">
      <c r="A20" s="39">
        <f t="shared" si="0"/>
        <v>15</v>
      </c>
      <c r="B20" s="30" t="s">
        <v>1877</v>
      </c>
      <c r="C20" s="29" t="str">
        <f xml:space="preserve"> IFERROR(VLOOKUP(B20, Courses!$C$3:$E$836, 2, FALSE),"")</f>
        <v>Electromagnetism</v>
      </c>
      <c r="D20" s="29" t="str">
        <f xml:space="preserve"> IFERROR(VLOOKUP(MID(G20,1,1), PIRA!$B$1:$E$1146, 2, FALSE),"")</f>
        <v>5 Electricity and Magnetism</v>
      </c>
      <c r="E20" s="31" t="str">
        <f xml:space="preserve"> IFERROR(VLOOKUP(MID(G20,1,2),PIRA!$B$1:$E$1144,2,FALSE),"")&amp;"
"&amp;IFERROR(VLOOKUP(MID(H20,1,2),PIRA!$B$1:$E$1144,2,FALSE),"")&amp;"
"&amp;IFERROR(VLOOKUP(MID(I20,1,2),PIRA!$B$1:$E$1144,2,FALSE),"")</f>
        <v xml:space="preserve">Magnetic Fields and Forces
</v>
      </c>
      <c r="F20" s="31" t="str">
        <f xml:space="preserve"> IFERROR(VLOOKUP(MID(G20,1,4),PIRA!$B$1:$E$1144,2,FALSE),"")&amp;"
"&amp;IFERROR(VLOOKUP(MID(H20,1,4),PIRA!$B$1:$E$1144,2,FALSE),"")&amp;"
"&amp;IFERROR(VLOOKUP(MID(I20,1,4),PIRA!$B$1:$E$1144,2,FALSE),"")</f>
        <v xml:space="preserve">Force on Current in Wires
</v>
      </c>
      <c r="G20" s="32" t="s">
        <v>202</v>
      </c>
      <c r="H20" s="31" t="str">
        <f>IFERROR(IF(VLOOKUP(G20,Demos!$B$3:$K$1368,2,FALSE)=0,"",VLOOKUP(G20,Demos!$B$3:$K$1368,2,FALSE)),"")</f>
        <v/>
      </c>
      <c r="I20" s="79" t="str">
        <f>IFERROR(IF(VLOOKUP(G20,Demos!$B$3:$K$1368,3,FALSE)=0,"",VLOOKUP(G20,Demos!$B$3:$K$1368,3,FALSE)),"")</f>
        <v/>
      </c>
      <c r="J20" s="79" t="str">
        <f>IFERROR(IF(VLOOKUP(G20,Demos!$B$3:$K$1368,4,FALSE)=0,"",VLOOKUP(G20,Demos!$B$3:$K$1368,4,FALSE)),"")</f>
        <v/>
      </c>
      <c r="K20" s="30" t="s">
        <v>2134</v>
      </c>
      <c r="L20" s="30" t="s">
        <v>246</v>
      </c>
      <c r="M20" s="71">
        <v>45442</v>
      </c>
      <c r="N20" s="33" t="str">
        <f>IFERROR(VLOOKUP(G20,Demos!$B$3:$K$1368,5,FALSE),"")</f>
        <v>Parallel Wires</v>
      </c>
      <c r="O20" s="28">
        <f>IF(N20="","",COUNTIF($N$6:N2139, N20))</f>
        <v>12</v>
      </c>
      <c r="P20" s="33" t="str">
        <f xml:space="preserve"> IFERROR(IF(VLOOKUP(G20,Demos!$B$3:$K$1368,6,FALSE)=0,"",VLOOKUP(G20,Demos!$B$3:$K$1368,6,FALSE)),"")</f>
        <v>www.de-monstrare.nl/pdf/parallel%20wires.pdf</v>
      </c>
      <c r="Q20" s="38" t="str">
        <f xml:space="preserve"> IFERROR(IF(VLOOKUP(G20,Demos!$B$3:$K$1368,8,FALSE)=0,"",VLOOKUP(G20,Demos!$B$3:$K$1368,8,FALSE)),"")</f>
        <v/>
      </c>
      <c r="R20" s="38" t="str">
        <f xml:space="preserve"> IFERROR(IF(VLOOKUP(G20,Demos!$B$3:$K$1368,7,FALSE)=0,"",VLOOKUP(G20,Demos!$B$3:$K$1368,7,FALSE)),"")</f>
        <v/>
      </c>
      <c r="U20" s="31" t="str">
        <f>IFERROR(VLOOKUP(G20,Demos!$B$7:N5881,12,FALSE),"")</f>
        <v/>
      </c>
    </row>
    <row r="21" spans="1:21" ht="45" x14ac:dyDescent="0.25">
      <c r="A21" s="39">
        <f t="shared" si="0"/>
        <v>16</v>
      </c>
      <c r="B21" s="30" t="s">
        <v>145</v>
      </c>
      <c r="C21" s="29" t="str">
        <f xml:space="preserve"> IFERROR(VLOOKUP(B21, Courses!$C$3:$E$836, 2, FALSE),"")</f>
        <v>Thermodynamics</v>
      </c>
      <c r="D21" s="29" t="str">
        <f xml:space="preserve"> IFERROR(VLOOKUP(MID(G21,1,1), PIRA!$B$1:$E$1146, 2, FALSE),"")</f>
        <v>4 Thermodynamics</v>
      </c>
      <c r="E21" s="31" t="str">
        <f xml:space="preserve"> IFERROR(VLOOKUP(MID(G21,1,2),PIRA!$B$1:$E$1144,2,FALSE),"")&amp;"
"&amp;IFERROR(VLOOKUP(MID(H21,1,2),PIRA!$B$1:$E$1144,2,FALSE),"")&amp;"
"&amp;IFERROR(VLOOKUP(MID(I21,1,2),PIRA!$B$1:$E$1144,2,FALSE),"")</f>
        <v xml:space="preserve">Change of State
</v>
      </c>
      <c r="F21" s="31" t="str">
        <f xml:space="preserve"> IFERROR(VLOOKUP(MID(G21,1,4),PIRA!$B$1:$E$1144,2,FALSE),"")&amp;"
"&amp;IFERROR(VLOOKUP(MID(H21,1,4),PIRA!$B$1:$E$1144,2,FALSE),"")&amp;"
"&amp;IFERROR(VLOOKUP(MID(I21,1,4),PIRA!$B$1:$E$1144,2,FALSE),"")</f>
        <v xml:space="preserve">PVT Surfaces
</v>
      </c>
      <c r="G21" s="32" t="s">
        <v>1841</v>
      </c>
      <c r="H21" s="31" t="str">
        <f>IFERROR(IF(VLOOKUP(G21,Demos!$B$3:$K$1368,2,FALSE)=0,"",VLOOKUP(G21,Demos!$B$3:$K$1368,2,FALSE)),"")</f>
        <v/>
      </c>
      <c r="I21" s="79" t="str">
        <f>IFERROR(IF(VLOOKUP(G21,Demos!$B$3:$K$1368,3,FALSE)=0,"",VLOOKUP(G21,Demos!$B$3:$K$1368,3,FALSE)),"")</f>
        <v/>
      </c>
      <c r="J21" s="79" t="str">
        <f>IFERROR(IF(VLOOKUP(G21,Demos!$B$3:$K$1368,4,FALSE)=0,"",VLOOKUP(G21,Demos!$B$3:$K$1368,4,FALSE)),"")</f>
        <v/>
      </c>
      <c r="K21" s="30" t="s">
        <v>1057</v>
      </c>
      <c r="L21" s="30" t="s">
        <v>147</v>
      </c>
      <c r="M21" s="71">
        <v>45437</v>
      </c>
      <c r="N21" s="33" t="str">
        <f>IFERROR(VLOOKUP(G21,Demos!$B$3:$K$1368,5,FALSE),"")</f>
        <v>Work = int(PdV)</v>
      </c>
      <c r="O21" s="28">
        <f>IF(N21="","",COUNTIF($N$6:N2140, N21))</f>
        <v>11</v>
      </c>
      <c r="P21" s="33" t="str">
        <f xml:space="preserve"> IFERROR(IF(VLOOKUP(G21,Demos!$B$3:$K$1368,6,FALSE)=0,"",VLOOKUP(G21,Demos!$B$3:$K$1368,6,FALSE)),"")</f>
        <v>http://www.de-monstrare.nl/pdf/pdV.pdf</v>
      </c>
      <c r="Q21" s="38" t="str">
        <f xml:space="preserve"> IFERROR(IF(VLOOKUP(G21,Demos!$B$3:$K$1368,8,FALSE)=0,"",VLOOKUP(G21,Demos!$B$3:$K$1368,8,FALSE)),"")</f>
        <v/>
      </c>
      <c r="R21" s="38" t="str">
        <f xml:space="preserve"> IFERROR(IF(VLOOKUP(G21,Demos!$B$3:$K$1368,7,FALSE)=0,"",VLOOKUP(G21,Demos!$B$3:$K$1368,7,FALSE)),"")</f>
        <v/>
      </c>
      <c r="T21" s="50" t="s">
        <v>2049</v>
      </c>
      <c r="U21" s="31" t="str">
        <f>IFERROR(VLOOKUP(G21,Demos!$B$7:N5912,12,FALSE),"")</f>
        <v/>
      </c>
    </row>
    <row r="22" spans="1:21" ht="45" x14ac:dyDescent="0.25">
      <c r="A22" s="39">
        <f t="shared" si="0"/>
        <v>17</v>
      </c>
      <c r="B22" s="30" t="s">
        <v>145</v>
      </c>
      <c r="C22" s="29" t="str">
        <f xml:space="preserve"> IFERROR(VLOOKUP(B22, Courses!$C$3:$E$836, 2, FALSE),"")</f>
        <v>Thermodynamics</v>
      </c>
      <c r="D22" s="29" t="str">
        <f xml:space="preserve"> IFERROR(VLOOKUP(MID(G22,1,1), PIRA!$B$1:$E$1146, 2, FALSE),"")</f>
        <v>4 Thermodynamics</v>
      </c>
      <c r="E22" s="31" t="str">
        <f xml:space="preserve"> IFERROR(VLOOKUP(MID(G22,1,2),PIRA!$B$1:$E$1144,2,FALSE),"")&amp;"
"&amp;IFERROR(VLOOKUP(MID(H22,1,2),PIRA!$B$1:$E$1144,2,FALSE),"")&amp;"
"&amp;IFERROR(VLOOKUP(MID(I22,1,2),PIRA!$B$1:$E$1144,2,FALSE),"")</f>
        <v xml:space="preserve">Change of State
</v>
      </c>
      <c r="F22" s="31" t="str">
        <f xml:space="preserve"> IFERROR(VLOOKUP(MID(G22,1,4),PIRA!$B$1:$E$1144,2,FALSE),"")&amp;"
"&amp;IFERROR(VLOOKUP(MID(H22,1,4),PIRA!$B$1:$E$1144,2,FALSE),"")&amp;"
"&amp;IFERROR(VLOOKUP(MID(I22,1,4),PIRA!$B$1:$E$1144,2,FALSE),"")</f>
        <v xml:space="preserve">Vapor Pressure
</v>
      </c>
      <c r="G22" s="32" t="s">
        <v>1846</v>
      </c>
      <c r="H22" s="31" t="str">
        <f>IFERROR(IF(VLOOKUP(G22,Demos!$B$3:$K$1368,2,FALSE)=0,"",VLOOKUP(G22,Demos!$B$3:$K$1368,2,FALSE)),"")</f>
        <v/>
      </c>
      <c r="I22" s="79" t="str">
        <f>IFERROR(IF(VLOOKUP(G22,Demos!$B$3:$K$1368,3,FALSE)=0,"",VLOOKUP(G22,Demos!$B$3:$K$1368,3,FALSE)),"")</f>
        <v/>
      </c>
      <c r="J22" s="79" t="str">
        <f>IFERROR(IF(VLOOKUP(G22,Demos!$B$3:$K$1368,4,FALSE)=0,"",VLOOKUP(G22,Demos!$B$3:$K$1368,4,FALSE)),"")</f>
        <v/>
      </c>
      <c r="K22" s="30" t="s">
        <v>1057</v>
      </c>
      <c r="L22" s="30" t="s">
        <v>147</v>
      </c>
      <c r="M22" s="71">
        <v>45436</v>
      </c>
      <c r="N22" s="33" t="str">
        <f>IFERROR(VLOOKUP(G22,Demos!$B$3:$K$1368,5,FALSE),"")</f>
        <v>Boiling Water at Reduced Pressure</v>
      </c>
      <c r="O22" s="28">
        <f>IF(N22="","",COUNTIF($N$6:N2141, N22))</f>
        <v>10</v>
      </c>
      <c r="P22" s="33" t="str">
        <f xml:space="preserve"> IFERROR(IF(VLOOKUP(G22,Demos!$B$3:$K$1368,6,FALSE)=0,"",VLOOKUP(G22,Demos!$B$3:$K$1368,6,FALSE)),"")</f>
        <v>http://www.de-monstrare.nl/pdf/Boiling%20water%20at%20reduced%20pressure.pdf</v>
      </c>
      <c r="Q22" s="38" t="str">
        <f xml:space="preserve"> IFERROR(IF(VLOOKUP(G22,Demos!$B$3:$K$1368,8,FALSE)=0,"",VLOOKUP(G22,Demos!$B$3:$K$1368,8,FALSE)),"")</f>
        <v/>
      </c>
      <c r="R22" s="38" t="str">
        <f xml:space="preserve"> IFERROR(IF(VLOOKUP(G22,Demos!$B$3:$K$1368,7,FALSE)=0,"",VLOOKUP(G22,Demos!$B$3:$K$1368,7,FALSE)),"")</f>
        <v/>
      </c>
      <c r="T22" s="50" t="s">
        <v>2049</v>
      </c>
      <c r="U22" s="31" t="str">
        <f>IFERROR(VLOOKUP(G22,Demos!$B$7:N5914,12,FALSE),"")</f>
        <v/>
      </c>
    </row>
    <row r="23" spans="1:21" ht="45" x14ac:dyDescent="0.25">
      <c r="A23" s="39">
        <f t="shared" si="0"/>
        <v>18</v>
      </c>
      <c r="B23" s="30" t="s">
        <v>145</v>
      </c>
      <c r="C23" s="29" t="str">
        <f xml:space="preserve"> IFERROR(VLOOKUP(B23, Courses!$C$3:$E$836, 2, FALSE),"")</f>
        <v>Thermodynamics</v>
      </c>
      <c r="D23" s="29" t="str">
        <f xml:space="preserve"> IFERROR(VLOOKUP(MID(G23,1,1), PIRA!$B$1:$E$1146, 2, FALSE),"")</f>
        <v>4 Thermodynamics</v>
      </c>
      <c r="E23" s="31" t="str">
        <f xml:space="preserve"> IFERROR(VLOOKUP(MID(G23,1,2),PIRA!$B$1:$E$1144,2,FALSE),"")&amp;"
"&amp;IFERROR(VLOOKUP(MID(H23,1,2),PIRA!$B$1:$E$1144,2,FALSE),"")&amp;"
"&amp;IFERROR(VLOOKUP(MID(I23,1,2),PIRA!$B$1:$E$1144,2,FALSE),"")</f>
        <v xml:space="preserve">Change of State
</v>
      </c>
      <c r="F23" s="31" t="str">
        <f xml:space="preserve"> IFERROR(VLOOKUP(MID(G23,1,4),PIRA!$B$1:$E$1144,2,FALSE),"")&amp;"
"&amp;IFERROR(VLOOKUP(MID(H23,1,4),PIRA!$B$1:$E$1144,2,FALSE),"")&amp;"
"&amp;IFERROR(VLOOKUP(MID(I23,1,4),PIRA!$B$1:$E$1144,2,FALSE),"")</f>
        <v xml:space="preserve">Critical Point
</v>
      </c>
      <c r="G23" s="32" t="s">
        <v>1881</v>
      </c>
      <c r="H23" s="31" t="str">
        <f>IFERROR(IF(VLOOKUP(G23,Demos!$B$3:$K$1368,2,FALSE)=0,"",VLOOKUP(G23,Demos!$B$3:$K$1368,2,FALSE)),"")</f>
        <v/>
      </c>
      <c r="I23" s="79" t="str">
        <f>IFERROR(IF(VLOOKUP(G23,Demos!$B$3:$K$1368,3,FALSE)=0,"",VLOOKUP(G23,Demos!$B$3:$K$1368,3,FALSE)),"")</f>
        <v/>
      </c>
      <c r="J23" s="79" t="str">
        <f>IFERROR(IF(VLOOKUP(G23,Demos!$B$3:$K$1368,4,FALSE)=0,"",VLOOKUP(G23,Demos!$B$3:$K$1368,4,FALSE)),"")</f>
        <v/>
      </c>
      <c r="K23" s="30" t="s">
        <v>1057</v>
      </c>
      <c r="L23" s="30" t="s">
        <v>147</v>
      </c>
      <c r="M23" s="71">
        <v>45436</v>
      </c>
      <c r="N23" s="33" t="str">
        <f>IFERROR(VLOOKUP(G23,Demos!$B$3:$K$1368,5,FALSE),"")</f>
        <v>Critical Opalscence</v>
      </c>
      <c r="O23" s="28">
        <f>IF(N23="","",COUNTIF($N$6:N2142, N23))</f>
        <v>10</v>
      </c>
      <c r="P23" s="33" t="str">
        <f xml:space="preserve"> IFERROR(IF(VLOOKUP(G23,Demos!$B$3:$K$1368,6,FALSE)=0,"",VLOOKUP(G23,Demos!$B$3:$K$1368,6,FALSE)),"")</f>
        <v>N/A</v>
      </c>
      <c r="Q23" s="38" t="str">
        <f xml:space="preserve"> IFERROR(IF(VLOOKUP(G23,Demos!$B$3:$K$1368,8,FALSE)=0,"",VLOOKUP(G23,Demos!$B$3:$K$1368,8,FALSE)),"")</f>
        <v/>
      </c>
      <c r="R23" s="38" t="str">
        <f xml:space="preserve"> IFERROR(IF(VLOOKUP(G23,Demos!$B$3:$K$1368,7,FALSE)=0,"",VLOOKUP(G23,Demos!$B$3:$K$1368,7,FALSE)),"")</f>
        <v/>
      </c>
      <c r="T23" s="50" t="s">
        <v>2049</v>
      </c>
      <c r="U23" s="31" t="str">
        <f>IFERROR(VLOOKUP(G23,Demos!$B$7:N5913,12,FALSE),"")</f>
        <v/>
      </c>
    </row>
    <row r="24" spans="1:21" ht="45" x14ac:dyDescent="0.25">
      <c r="A24" s="39">
        <f t="shared" si="0"/>
        <v>19</v>
      </c>
      <c r="B24" s="30" t="s">
        <v>2117</v>
      </c>
      <c r="C24" s="29" t="str">
        <f xml:space="preserve"> IFERROR(VLOOKUP(B24, Courses!$C$3:$E$836, 2, FALSE),"")</f>
        <v>Materiaalkunde</v>
      </c>
      <c r="D24" s="29" t="str">
        <f xml:space="preserve"> IFERROR(VLOOKUP(MID(G24,1,1), PIRA!$B$1:$E$1146, 2, FALSE),"")</f>
        <v>5 Electricity and Magnetism</v>
      </c>
      <c r="E24" s="31" t="str">
        <f xml:space="preserve"> IFERROR(VLOOKUP(MID(G24,1,2),PIRA!$B$1:$E$1144,2,FALSE),"")&amp;"
"&amp;IFERROR(VLOOKUP(MID(H24,1,2),PIRA!$B$1:$E$1144,2,FALSE),"")&amp;"
"&amp;IFERROR(VLOOKUP(MID(I24,1,2),PIRA!$B$1:$E$1144,2,FALSE),"")</f>
        <v xml:space="preserve">Magnetic Materials
</v>
      </c>
      <c r="F24" s="31" t="str">
        <f xml:space="preserve"> IFERROR(VLOOKUP(MID(G24,1,4),PIRA!$B$1:$E$1144,2,FALSE),"")&amp;"
"&amp;IFERROR(VLOOKUP(MID(H24,1,4),PIRA!$B$1:$E$1144,2,FALSE),"")&amp;"
"&amp;IFERROR(VLOOKUP(MID(I24,1,4),PIRA!$B$1:$E$1144,2,FALSE),"")</f>
        <v xml:space="preserve">Temperature and Magnetism
</v>
      </c>
      <c r="G24" s="32" t="s">
        <v>1713</v>
      </c>
      <c r="H24" s="31" t="str">
        <f>IFERROR(IF(VLOOKUP(G24,Demos!$B$3:$K$1368,2,FALSE)=0,"",VLOOKUP(G24,Demos!$B$3:$K$1368,2,FALSE)),"")</f>
        <v/>
      </c>
      <c r="I24" s="79" t="str">
        <f>IFERROR(IF(VLOOKUP(G24,Demos!$B$3:$K$1368,3,FALSE)=0,"",VLOOKUP(G24,Demos!$B$3:$K$1368,3,FALSE)),"")</f>
        <v/>
      </c>
      <c r="J24" s="79" t="str">
        <f>IFERROR(IF(VLOOKUP(G24,Demos!$B$3:$K$1368,4,FALSE)=0,"",VLOOKUP(G24,Demos!$B$3:$K$1368,4,FALSE)),"")</f>
        <v/>
      </c>
      <c r="K24" s="30" t="s">
        <v>2085</v>
      </c>
      <c r="L24" s="30" t="s">
        <v>2131</v>
      </c>
      <c r="M24" s="71">
        <v>45430</v>
      </c>
      <c r="N24" s="33" t="str">
        <f>IFERROR(VLOOKUP(G24,Demos!$B$3:$K$1368,5,FALSE),"")</f>
        <v>Levitation (superconductivity, flux pinning)</v>
      </c>
      <c r="O24" s="28">
        <f>IF(N24="","",COUNTIF($N$6:N2143, N24))</f>
        <v>17</v>
      </c>
      <c r="P24" s="33" t="str">
        <f xml:space="preserve"> IFERROR(IF(VLOOKUP(G24,Demos!$B$3:$K$1368,6,FALSE)=0,"",VLOOKUP(G24,Demos!$B$3:$K$1368,6,FALSE)),"")</f>
        <v>N/A</v>
      </c>
      <c r="Q24" s="38" t="str">
        <f xml:space="preserve"> IFERROR(IF(VLOOKUP(G24,Demos!$B$3:$K$1368,8,FALSE)=0,"",VLOOKUP(G24,Demos!$B$3:$K$1368,8,FALSE)),"")</f>
        <v/>
      </c>
      <c r="R24" s="38" t="str">
        <f xml:space="preserve"> IFERROR(IF(VLOOKUP(G24,Demos!$B$3:$K$1368,7,FALSE)=0,"",VLOOKUP(G24,Demos!$B$3:$K$1368,7,FALSE)),"")</f>
        <v>See: https://www.youtube.com/watch?v=H3GuLepOKFY&amp;list=PLYMFB4TVFdJJ4DsfXdY6yzDCDgLLiC4ya&amp;index=5</v>
      </c>
      <c r="T24" s="50" t="s">
        <v>2049</v>
      </c>
      <c r="U24" s="31" t="str">
        <f>IFERROR(VLOOKUP(G24,Demos!$B$7:N5917,12,FALSE),"")</f>
        <v/>
      </c>
    </row>
    <row r="25" spans="1:21" ht="45" x14ac:dyDescent="0.25">
      <c r="A25" s="39">
        <f t="shared" si="0"/>
        <v>20</v>
      </c>
      <c r="B25" s="30" t="s">
        <v>1617</v>
      </c>
      <c r="C25" s="29" t="str">
        <f xml:space="preserve"> IFERROR(VLOOKUP(B25, Courses!$C$3:$E$836, 2, FALSE),"")</f>
        <v>Physical Transport Phenomena</v>
      </c>
      <c r="D25" s="29" t="str">
        <f xml:space="preserve"> IFERROR(VLOOKUP(MID(G25,1,1), PIRA!$B$1:$E$1146, 2, FALSE),"")</f>
        <v>4 Thermodynamics</v>
      </c>
      <c r="E25" s="31" t="str">
        <f xml:space="preserve"> IFERROR(VLOOKUP(MID(G25,1,2),PIRA!$B$1:$E$1144,2,FALSE),"")&amp;"
"&amp;IFERROR(VLOOKUP(MID(H25,1,2),PIRA!$B$1:$E$1144,2,FALSE),"")&amp;"
"&amp;IFERROR(VLOOKUP(MID(I25,1,2),PIRA!$B$1:$E$1144,2,FALSE),"")</f>
        <v xml:space="preserve">Heat and the First Law
</v>
      </c>
      <c r="F25" s="31" t="str">
        <f xml:space="preserve"> IFERROR(VLOOKUP(MID(G25,1,4),PIRA!$B$1:$E$1144,2,FALSE),"")&amp;"
"&amp;IFERROR(VLOOKUP(MID(H25,1,4),PIRA!$B$1:$E$1144,2,FALSE),"")&amp;"
"&amp;IFERROR(VLOOKUP(MID(I25,1,4),PIRA!$B$1:$E$1144,2,FALSE),"")</f>
        <v xml:space="preserve">Conduction
</v>
      </c>
      <c r="G25" s="32" t="s">
        <v>2070</v>
      </c>
      <c r="H25" s="31" t="str">
        <f>IFERROR(IF(VLOOKUP(G25,Demos!$B$3:$K$1368,2,FALSE)=0,"",VLOOKUP(G25,Demos!$B$3:$K$1368,2,FALSE)),"")</f>
        <v/>
      </c>
      <c r="I25" s="79" t="str">
        <f>IFERROR(IF(VLOOKUP(G25,Demos!$B$3:$K$1368,3,FALSE)=0,"",VLOOKUP(G25,Demos!$B$3:$K$1368,3,FALSE)),"")</f>
        <v/>
      </c>
      <c r="J25" s="79" t="str">
        <f>IFERROR(IF(VLOOKUP(G25,Demos!$B$3:$K$1368,4,FALSE)=0,"",VLOOKUP(G25,Demos!$B$3:$K$1368,4,FALSE)),"")</f>
        <v/>
      </c>
      <c r="K25" s="32" t="s">
        <v>147</v>
      </c>
      <c r="L25" s="32" t="s">
        <v>2020</v>
      </c>
      <c r="M25" s="71">
        <v>45424</v>
      </c>
      <c r="N25" s="33" t="str">
        <f>IFERROR(VLOOKUP(G25,Demos!$B$3:$K$1368,5,FALSE),"")</f>
        <v>Conduction Slab</v>
      </c>
      <c r="O25" s="28">
        <f>IF(N25="","",COUNTIF($N$6:N2144, N25))</f>
        <v>7</v>
      </c>
      <c r="P25" s="33" t="str">
        <f xml:space="preserve"> IFERROR(IF(VLOOKUP(G25,Demos!$B$3:$K$1368,6,FALSE)=0,"",VLOOKUP(G25,Demos!$B$3:$K$1368,6,FALSE)),"")</f>
        <v>N/A</v>
      </c>
      <c r="Q25" s="38" t="str">
        <f xml:space="preserve"> IFERROR(IF(VLOOKUP(G25,Demos!$B$3:$K$1368,8,FALSE)=0,"",VLOOKUP(G25,Demos!$B$3:$K$1368,8,FALSE)),"")</f>
        <v>A stainless steel slab, heat from one end. Heat sensitive film is stuck on the plate, such that the heat conduction can be observed.</v>
      </c>
      <c r="R25" s="38" t="str">
        <f xml:space="preserve"> IFERROR(IF(VLOOKUP(G25,Demos!$B$3:$K$1368,7,FALSE)=0,"",VLOOKUP(G25,Demos!$B$3:$K$1368,7,FALSE)),"")</f>
        <v>See 2021 Zoomopname "opname hoorcollege 7.mp4" and Collegerama recording 2011/2012 - https://collegerama.tudelft.nl/Mediasite/Channel/as-bsc-tn/watch/b6b2331bc2144aba9c70d01fb3cfa6311d and 12 May 2023 "TN2786_008" recording from 00:04:00 on https://collegeramavideoportal.tudelft.nl/catalogue/tn2786/presentation/1701937ea67942759c7f810749f0fb891d?academicYear=2022-2023-tn2786</v>
      </c>
      <c r="U25" s="31">
        <f>IFERROR(VLOOKUP(G25,Demos!$B$7:N5918,12,FALSE),"")</f>
        <v>0</v>
      </c>
    </row>
    <row r="26" spans="1:21" ht="45" x14ac:dyDescent="0.25">
      <c r="A26" s="39">
        <f t="shared" si="0"/>
        <v>21</v>
      </c>
      <c r="B26" s="30" t="s">
        <v>1877</v>
      </c>
      <c r="C26" s="29" t="str">
        <f xml:space="preserve"> IFERROR(VLOOKUP(B26, Courses!$C$3:$E$836, 2, FALSE),"")</f>
        <v>Electromagnetism</v>
      </c>
      <c r="D26" s="29" t="str">
        <f xml:space="preserve"> IFERROR(VLOOKUP(MID(G26,1,1), PIRA!$B$1:$E$1146, 2, FALSE),"")</f>
        <v>5 Electricity and Magnetism</v>
      </c>
      <c r="E26" s="31" t="str">
        <f xml:space="preserve"> IFERROR(VLOOKUP(MID(G26,1,2),PIRA!$B$1:$E$1144,2,FALSE),"")&amp;"
"&amp;IFERROR(VLOOKUP(MID(H26,1,2),PIRA!$B$1:$E$1144,2,FALSE),"")&amp;"
"&amp;IFERROR(VLOOKUP(MID(I26,1,2),PIRA!$B$1:$E$1144,2,FALSE),"")</f>
        <v xml:space="preserve">Capacitance
</v>
      </c>
      <c r="F26" s="31" t="str">
        <f xml:space="preserve"> IFERROR(VLOOKUP(MID(G26,1,4),PIRA!$B$1:$E$1144,2,FALSE),"")&amp;"
"&amp;IFERROR(VLOOKUP(MID(H26,1,4),PIRA!$B$1:$E$1144,2,FALSE),"")&amp;"
"&amp;IFERROR(VLOOKUP(MID(I26,1,4),PIRA!$B$1:$E$1144,2,FALSE),"")</f>
        <v xml:space="preserve">Capacitors
</v>
      </c>
      <c r="G26" s="32" t="s">
        <v>248</v>
      </c>
      <c r="H26" s="31" t="str">
        <f>IFERROR(IF(VLOOKUP(G26,Demos!$B$3:$K$1368,2,FALSE)=0,"",VLOOKUP(G26,Demos!$B$3:$K$1368,2,FALSE)),"")</f>
        <v/>
      </c>
      <c r="I26" s="79" t="str">
        <f>IFERROR(IF(VLOOKUP(G26,Demos!$B$3:$K$1368,3,FALSE)=0,"",VLOOKUP(G26,Demos!$B$3:$K$1368,3,FALSE)),"")</f>
        <v/>
      </c>
      <c r="J26" s="79" t="str">
        <f>IFERROR(IF(VLOOKUP(G26,Demos!$B$3:$K$1368,4,FALSE)=0,"",VLOOKUP(G26,Demos!$B$3:$K$1368,4,FALSE)),"")</f>
        <v/>
      </c>
      <c r="K26" s="30" t="s">
        <v>177</v>
      </c>
      <c r="L26" s="30" t="s">
        <v>246</v>
      </c>
      <c r="M26" s="71">
        <v>45414</v>
      </c>
      <c r="N26" s="33" t="str">
        <f>IFERROR(VLOOKUP(G26,Demos!$B$3:$K$1368,5,FALSE),"")</f>
        <v>Capacitor (1) Spacing between the Plates</v>
      </c>
      <c r="O26" s="28">
        <f>IF(N26="","",COUNTIF($N$6:N2145, N26))</f>
        <v>15</v>
      </c>
      <c r="P26" s="33" t="str">
        <f xml:space="preserve"> IFERROR(IF(VLOOKUP(G26,Demos!$B$3:$K$1368,6,FALSE)=0,"",VLOOKUP(G26,Demos!$B$3:$K$1368,6,FALSE)),"")</f>
        <v>www.de-monstrare.nl/.../Capacitor%20_1_ %20Spacing%20between%20the%20plates.pdf</v>
      </c>
      <c r="Q26" s="38" t="str">
        <f xml:space="preserve"> IFERROR(IF(VLOOKUP(G26,Demos!$B$3:$K$1368,8,FALSE)=0,"",VLOOKUP(G26,Demos!$B$3:$K$1368,8,FALSE)),"")</f>
        <v/>
      </c>
      <c r="R26" s="38" t="str">
        <f xml:space="preserve"> IFERROR(IF(VLOOKUP(G26,Demos!$B$3:$K$1368,7,FALSE)=0,"",VLOOKUP(G26,Demos!$B$3:$K$1368,7,FALSE)),"")</f>
        <v/>
      </c>
      <c r="U26" s="31" t="str">
        <f>IFERROR(VLOOKUP(G26,Demos!$B$7:N5927,12,FALSE),"")</f>
        <v/>
      </c>
    </row>
    <row r="27" spans="1:21" ht="45" x14ac:dyDescent="0.25">
      <c r="A27" s="39">
        <f t="shared" si="0"/>
        <v>22</v>
      </c>
      <c r="B27" s="30" t="s">
        <v>1617</v>
      </c>
      <c r="C27" s="29" t="str">
        <f xml:space="preserve"> IFERROR(VLOOKUP(B27, Courses!$C$3:$E$836, 2, FALSE),"")</f>
        <v>Physical Transport Phenomena</v>
      </c>
      <c r="D27" s="29" t="str">
        <f xml:space="preserve"> IFERROR(VLOOKUP(MID(G27,1,1), PIRA!$B$1:$E$1146, 2, FALSE),"")</f>
        <v/>
      </c>
      <c r="E27" s="31" t="str">
        <f xml:space="preserve"> IFERROR(VLOOKUP(MID(G27,1,2),PIRA!$B$1:$E$1144,2,FALSE),"")&amp;"
"&amp;IFERROR(VLOOKUP(MID(H27,1,2),PIRA!$B$1:$E$1144,2,FALSE),"")&amp;"
"&amp;IFERROR(VLOOKUP(MID(I27,1,2),PIRA!$B$1:$E$1144,2,FALSE),"")</f>
        <v xml:space="preserve">
</v>
      </c>
      <c r="F27" s="31" t="str">
        <f xml:space="preserve"> IFERROR(VLOOKUP(MID(G27,1,4),PIRA!$B$1:$E$1144,2,FALSE),"")&amp;"
"&amp;IFERROR(VLOOKUP(MID(H27,1,4),PIRA!$B$1:$E$1144,2,FALSE),"")&amp;"
"&amp;IFERROR(VLOOKUP(MID(I27,1,4),PIRA!$B$1:$E$1144,2,FALSE),"")</f>
        <v xml:space="preserve">
</v>
      </c>
      <c r="H27" s="31" t="str">
        <f>IFERROR(IF(VLOOKUP(G27,Demos!$B$3:$K$1368,2,FALSE)=0,"",VLOOKUP(G27,Demos!$B$3:$K$1368,2,FALSE)),"")</f>
        <v/>
      </c>
      <c r="I27" s="79" t="str">
        <f>IFERROR(IF(VLOOKUP(G27,Demos!$B$3:$K$1368,3,FALSE)=0,"",VLOOKUP(G27,Demos!$B$3:$K$1368,3,FALSE)),"")</f>
        <v/>
      </c>
      <c r="J27" s="79" t="str">
        <f>IFERROR(IF(VLOOKUP(G27,Demos!$B$3:$K$1368,4,FALSE)=0,"",VLOOKUP(G27,Demos!$B$3:$K$1368,4,FALSE)),"")</f>
        <v/>
      </c>
      <c r="K27" s="30" t="s">
        <v>147</v>
      </c>
      <c r="L27" s="30" t="s">
        <v>2020</v>
      </c>
      <c r="M27" s="71">
        <v>45410</v>
      </c>
      <c r="N27" s="33" t="str">
        <f>IFERROR(VLOOKUP(G27,Demos!$B$3:$K$1368,5,FALSE),"")</f>
        <v/>
      </c>
      <c r="O27" s="28" t="str">
        <f>IF(N27="","",COUNTIF($N$6:N2146, N27))</f>
        <v/>
      </c>
      <c r="P27" s="33" t="str">
        <f xml:space="preserve"> IFERROR(IF(VLOOKUP(G27,Demos!$B$3:$K$1368,6,FALSE)=0,"",VLOOKUP(G27,Demos!$B$3:$K$1368,6,FALSE)),"")</f>
        <v/>
      </c>
      <c r="Q27" s="38" t="str">
        <f xml:space="preserve"> IFERROR(IF(VLOOKUP(G27,Demos!$B$3:$K$1368,8,FALSE)=0,"",VLOOKUP(G27,Demos!$B$3:$K$1368,8,FALSE)),"")</f>
        <v/>
      </c>
      <c r="R27" s="38" t="str">
        <f xml:space="preserve"> IFERROR(IF(VLOOKUP(G27,Demos!$B$3:$K$1368,7,FALSE)=0,"",VLOOKUP(G27,Demos!$B$3:$K$1368,7,FALSE)),"")</f>
        <v/>
      </c>
      <c r="T27" s="50" t="s">
        <v>2049</v>
      </c>
      <c r="U27" s="31" t="str">
        <f>IFERROR(VLOOKUP(G27,Demos!$B$7:N5919,12,FALSE),"")</f>
        <v/>
      </c>
    </row>
    <row r="28" spans="1:21" ht="45" x14ac:dyDescent="0.25">
      <c r="A28" s="39">
        <f t="shared" si="0"/>
        <v>23</v>
      </c>
      <c r="B28" s="30" t="s">
        <v>1617</v>
      </c>
      <c r="C28" s="29" t="str">
        <f xml:space="preserve"> IFERROR(VLOOKUP(B28, Courses!$C$3:$E$836, 2, FALSE),"")</f>
        <v>Physical Transport Phenomena</v>
      </c>
      <c r="D28" s="29" t="str">
        <f xml:space="preserve"> IFERROR(VLOOKUP(MID(G28,1,1), PIRA!$B$1:$E$1146, 2, FALSE),"")</f>
        <v/>
      </c>
      <c r="E28" s="31" t="str">
        <f xml:space="preserve"> IFERROR(VLOOKUP(MID(G28,1,2),PIRA!$B$1:$E$1144,2,FALSE),"")&amp;"
"&amp;IFERROR(VLOOKUP(MID(H28,1,2),PIRA!$B$1:$E$1144,2,FALSE),"")&amp;"
"&amp;IFERROR(VLOOKUP(MID(I28,1,2),PIRA!$B$1:$E$1144,2,FALSE),"")</f>
        <v xml:space="preserve">
</v>
      </c>
      <c r="F28" s="31" t="str">
        <f xml:space="preserve"> IFERROR(VLOOKUP(MID(G28,1,4),PIRA!$B$1:$E$1144,2,FALSE),"")&amp;"
"&amp;IFERROR(VLOOKUP(MID(H28,1,4),PIRA!$B$1:$E$1144,2,FALSE),"")&amp;"
"&amp;IFERROR(VLOOKUP(MID(I28,1,4),PIRA!$B$1:$E$1144,2,FALSE),"")</f>
        <v xml:space="preserve">
</v>
      </c>
      <c r="H28" s="31" t="str">
        <f>IFERROR(IF(VLOOKUP(G28,Demos!$B$3:$K$1368,2,FALSE)=0,"",VLOOKUP(G28,Demos!$B$3:$K$1368,2,FALSE)),"")</f>
        <v/>
      </c>
      <c r="I28" s="79" t="str">
        <f>IFERROR(IF(VLOOKUP(G28,Demos!$B$3:$K$1368,3,FALSE)=0,"",VLOOKUP(G28,Demos!$B$3:$K$1368,3,FALSE)),"")</f>
        <v/>
      </c>
      <c r="J28" s="79" t="str">
        <f>IFERROR(IF(VLOOKUP(G28,Demos!$B$3:$K$1368,4,FALSE)=0,"",VLOOKUP(G28,Demos!$B$3:$K$1368,4,FALSE)),"")</f>
        <v/>
      </c>
      <c r="K28" s="30" t="s">
        <v>2020</v>
      </c>
      <c r="M28" s="71">
        <v>45410</v>
      </c>
      <c r="N28" s="33" t="str">
        <f>IFERROR(VLOOKUP(G28,Demos!$B$3:$K$1368,5,FALSE),"")</f>
        <v/>
      </c>
      <c r="O28" s="28" t="str">
        <f>IF(N28="","",COUNTIF($N$6:N2147, N28))</f>
        <v/>
      </c>
      <c r="P28" s="33" t="str">
        <f xml:space="preserve"> IFERROR(IF(VLOOKUP(G28,Demos!$B$3:$K$1368,6,FALSE)=0,"",VLOOKUP(G28,Demos!$B$3:$K$1368,6,FALSE)),"")</f>
        <v/>
      </c>
      <c r="Q28" s="38" t="str">
        <f xml:space="preserve"> IFERROR(IF(VLOOKUP(G28,Demos!$B$3:$K$1368,8,FALSE)=0,"",VLOOKUP(G28,Demos!$B$3:$K$1368,8,FALSE)),"")</f>
        <v/>
      </c>
      <c r="R28" s="38" t="str">
        <f xml:space="preserve"> IFERROR(IF(VLOOKUP(G28,Demos!$B$3:$K$1368,7,FALSE)=0,"",VLOOKUP(G28,Demos!$B$3:$K$1368,7,FALSE)),"")</f>
        <v/>
      </c>
      <c r="T28" s="50" t="s">
        <v>1770</v>
      </c>
      <c r="U28" s="31" t="str">
        <f>IFERROR(VLOOKUP(G28,Demos!$B$7:N5920,12,FALSE),"")</f>
        <v/>
      </c>
    </row>
    <row r="29" spans="1:21" ht="45" x14ac:dyDescent="0.25">
      <c r="A29" s="39">
        <f t="shared" si="0"/>
        <v>24</v>
      </c>
      <c r="B29" s="30" t="s">
        <v>1617</v>
      </c>
      <c r="C29" s="29" t="str">
        <f xml:space="preserve"> IFERROR(VLOOKUP(B29, Courses!$C$3:$E$836, 2, FALSE),"")</f>
        <v>Physical Transport Phenomena</v>
      </c>
      <c r="D29" s="29" t="str">
        <f xml:space="preserve"> IFERROR(VLOOKUP(MID(G29,1,1), PIRA!$B$1:$E$1146, 2, FALSE),"")</f>
        <v/>
      </c>
      <c r="E29" s="31" t="str">
        <f xml:space="preserve"> IFERROR(VLOOKUP(MID(G29,1,2),PIRA!$B$1:$E$1144,2,FALSE),"")&amp;"
"&amp;IFERROR(VLOOKUP(MID(H29,1,2),PIRA!$B$1:$E$1144,2,FALSE),"")&amp;"
"&amp;IFERROR(VLOOKUP(MID(I29,1,2),PIRA!$B$1:$E$1144,2,FALSE),"")</f>
        <v xml:space="preserve">
</v>
      </c>
      <c r="F29" s="31" t="str">
        <f xml:space="preserve"> IFERROR(VLOOKUP(MID(G29,1,4),PIRA!$B$1:$E$1144,2,FALSE),"")&amp;"
"&amp;IFERROR(VLOOKUP(MID(H29,1,4),PIRA!$B$1:$E$1144,2,FALSE),"")&amp;"
"&amp;IFERROR(VLOOKUP(MID(I29,1,4),PIRA!$B$1:$E$1144,2,FALSE),"")</f>
        <v xml:space="preserve">
</v>
      </c>
      <c r="H29" s="31" t="str">
        <f>IFERROR(IF(VLOOKUP(G29,Demos!$B$3:$K$1368,2,FALSE)=0,"",VLOOKUP(G29,Demos!$B$3:$K$1368,2,FALSE)),"")</f>
        <v/>
      </c>
      <c r="I29" s="79" t="str">
        <f>IFERROR(IF(VLOOKUP(G29,Demos!$B$3:$K$1368,3,FALSE)=0,"",VLOOKUP(G29,Demos!$B$3:$K$1368,3,FALSE)),"")</f>
        <v/>
      </c>
      <c r="J29" s="79" t="str">
        <f>IFERROR(IF(VLOOKUP(G29,Demos!$B$3:$K$1368,4,FALSE)=0,"",VLOOKUP(G29,Demos!$B$3:$K$1368,4,FALSE)),"")</f>
        <v/>
      </c>
      <c r="K29" s="30" t="s">
        <v>2020</v>
      </c>
      <c r="M29" s="71">
        <v>45410</v>
      </c>
      <c r="N29" s="33" t="str">
        <f>IFERROR(VLOOKUP(G29,Demos!$B$3:$K$1368,5,FALSE),"")</f>
        <v/>
      </c>
      <c r="O29" s="28" t="str">
        <f>IF(N29="","",COUNTIF($N$6:N2148, N29))</f>
        <v/>
      </c>
      <c r="P29" s="33" t="str">
        <f xml:space="preserve"> IFERROR(IF(VLOOKUP(G29,Demos!$B$3:$K$1368,6,FALSE)=0,"",VLOOKUP(G29,Demos!$B$3:$K$1368,6,FALSE)),"")</f>
        <v/>
      </c>
      <c r="Q29" s="38" t="str">
        <f xml:space="preserve"> IFERROR(IF(VLOOKUP(G29,Demos!$B$3:$K$1368,8,FALSE)=0,"",VLOOKUP(G29,Demos!$B$3:$K$1368,8,FALSE)),"")</f>
        <v/>
      </c>
      <c r="R29" s="38" t="str">
        <f xml:space="preserve"> IFERROR(IF(VLOOKUP(G29,Demos!$B$3:$K$1368,7,FALSE)=0,"",VLOOKUP(G29,Demos!$B$3:$K$1368,7,FALSE)),"")</f>
        <v/>
      </c>
      <c r="T29" s="50" t="s">
        <v>1770</v>
      </c>
      <c r="U29" s="31" t="str">
        <f>IFERROR(VLOOKUP(G29,Demos!$B$7:N5921,12,FALSE),"")</f>
        <v/>
      </c>
    </row>
    <row r="30" spans="1:21" ht="45" x14ac:dyDescent="0.25">
      <c r="A30" s="39">
        <f t="shared" si="0"/>
        <v>25</v>
      </c>
      <c r="B30" s="30" t="s">
        <v>1617</v>
      </c>
      <c r="C30" s="29" t="str">
        <f xml:space="preserve"> IFERROR(VLOOKUP(B30, Courses!$C$3:$E$836, 2, FALSE),"")</f>
        <v>Physical Transport Phenomena</v>
      </c>
      <c r="D30" s="29" t="str">
        <f xml:space="preserve"> IFERROR(VLOOKUP(MID(G30,1,1), PIRA!$B$1:$E$1146, 2, FALSE),"")</f>
        <v/>
      </c>
      <c r="E30" s="31" t="str">
        <f xml:space="preserve"> IFERROR(VLOOKUP(MID(G30,1,2),PIRA!$B$1:$E$1144,2,FALSE),"")&amp;"
"&amp;IFERROR(VLOOKUP(MID(H30,1,2),PIRA!$B$1:$E$1144,2,FALSE),"")&amp;"
"&amp;IFERROR(VLOOKUP(MID(I30,1,2),PIRA!$B$1:$E$1144,2,FALSE),"")</f>
        <v xml:space="preserve">
</v>
      </c>
      <c r="F30" s="31" t="str">
        <f xml:space="preserve"> IFERROR(VLOOKUP(MID(G30,1,4),PIRA!$B$1:$E$1144,2,FALSE),"")&amp;"
"&amp;IFERROR(VLOOKUP(MID(H30,1,4),PIRA!$B$1:$E$1144,2,FALSE),"")&amp;"
"&amp;IFERROR(VLOOKUP(MID(I30,1,4),PIRA!$B$1:$E$1144,2,FALSE),"")</f>
        <v xml:space="preserve">
</v>
      </c>
      <c r="H30" s="31" t="str">
        <f>IFERROR(IF(VLOOKUP(G30,Demos!$B$3:$K$1368,2,FALSE)=0,"",VLOOKUP(G30,Demos!$B$3:$K$1368,2,FALSE)),"")</f>
        <v/>
      </c>
      <c r="I30" s="79" t="str">
        <f>IFERROR(IF(VLOOKUP(G30,Demos!$B$3:$K$1368,3,FALSE)=0,"",VLOOKUP(G30,Demos!$B$3:$K$1368,3,FALSE)),"")</f>
        <v/>
      </c>
      <c r="J30" s="79" t="str">
        <f>IFERROR(IF(VLOOKUP(G30,Demos!$B$3:$K$1368,4,FALSE)=0,"",VLOOKUP(G30,Demos!$B$3:$K$1368,4,FALSE)),"")</f>
        <v/>
      </c>
      <c r="K30" s="30" t="s">
        <v>2020</v>
      </c>
      <c r="M30" s="71">
        <v>45410</v>
      </c>
      <c r="N30" s="33" t="str">
        <f>IFERROR(VLOOKUP(G30,Demos!$B$3:$K$1368,5,FALSE),"")</f>
        <v/>
      </c>
      <c r="O30" s="28" t="str">
        <f>IF(N30="","",COUNTIF($N$6:N2149, N30))</f>
        <v/>
      </c>
      <c r="P30" s="33" t="str">
        <f xml:space="preserve"> IFERROR(IF(VLOOKUP(G30,Demos!$B$3:$K$1368,6,FALSE)=0,"",VLOOKUP(G30,Demos!$B$3:$K$1368,6,FALSE)),"")</f>
        <v/>
      </c>
      <c r="Q30" s="38" t="str">
        <f xml:space="preserve"> IFERROR(IF(VLOOKUP(G30,Demos!$B$3:$K$1368,8,FALSE)=0,"",VLOOKUP(G30,Demos!$B$3:$K$1368,8,FALSE)),"")</f>
        <v/>
      </c>
      <c r="R30" s="38" t="str">
        <f xml:space="preserve"> IFERROR(IF(VLOOKUP(G30,Demos!$B$3:$K$1368,7,FALSE)=0,"",VLOOKUP(G30,Demos!$B$3:$K$1368,7,FALSE)),"")</f>
        <v/>
      </c>
      <c r="T30" s="50" t="s">
        <v>1996</v>
      </c>
      <c r="U30" s="31" t="str">
        <f>IFERROR(VLOOKUP(G30,Demos!$B$7:N5922,12,FALSE),"")</f>
        <v/>
      </c>
    </row>
    <row r="31" spans="1:21" ht="45" x14ac:dyDescent="0.25">
      <c r="A31" s="39">
        <f t="shared" si="0"/>
        <v>26</v>
      </c>
      <c r="B31" s="30" t="s">
        <v>1617</v>
      </c>
      <c r="C31" s="29" t="str">
        <f xml:space="preserve"> IFERROR(VLOOKUP(B31, Courses!$C$3:$E$836, 2, FALSE),"")</f>
        <v>Physical Transport Phenomena</v>
      </c>
      <c r="D31" s="29" t="str">
        <f xml:space="preserve"> IFERROR(VLOOKUP(MID(G31,1,1), PIRA!$B$1:$E$1146, 2, FALSE),"")</f>
        <v/>
      </c>
      <c r="E31" s="31" t="str">
        <f xml:space="preserve"> IFERROR(VLOOKUP(MID(G31,1,2),PIRA!$B$1:$E$1144,2,FALSE),"")&amp;"
"&amp;IFERROR(VLOOKUP(MID(H31,1,2),PIRA!$B$1:$E$1144,2,FALSE),"")&amp;"
"&amp;IFERROR(VLOOKUP(MID(I31,1,2),PIRA!$B$1:$E$1144,2,FALSE),"")</f>
        <v xml:space="preserve">
</v>
      </c>
      <c r="F31" s="31" t="str">
        <f xml:space="preserve"> IFERROR(VLOOKUP(MID(G31,1,4),PIRA!$B$1:$E$1144,2,FALSE),"")&amp;"
"&amp;IFERROR(VLOOKUP(MID(H31,1,4),PIRA!$B$1:$E$1144,2,FALSE),"")&amp;"
"&amp;IFERROR(VLOOKUP(MID(I31,1,4),PIRA!$B$1:$E$1144,2,FALSE),"")</f>
        <v xml:space="preserve">
</v>
      </c>
      <c r="H31" s="31" t="str">
        <f>IFERROR(IF(VLOOKUP(G31,Demos!$B$3:$K$1368,2,FALSE)=0,"",VLOOKUP(G31,Demos!$B$3:$K$1368,2,FALSE)),"")</f>
        <v/>
      </c>
      <c r="I31" s="79" t="str">
        <f>IFERROR(IF(VLOOKUP(G31,Demos!$B$3:$K$1368,3,FALSE)=0,"",VLOOKUP(G31,Demos!$B$3:$K$1368,3,FALSE)),"")</f>
        <v/>
      </c>
      <c r="J31" s="79" t="str">
        <f>IFERROR(IF(VLOOKUP(G31,Demos!$B$3:$K$1368,4,FALSE)=0,"",VLOOKUP(G31,Demos!$B$3:$K$1368,4,FALSE)),"")</f>
        <v/>
      </c>
      <c r="K31" s="30" t="s">
        <v>2020</v>
      </c>
      <c r="M31" s="71">
        <v>45410</v>
      </c>
      <c r="N31" s="33" t="str">
        <f>IFERROR(VLOOKUP(G31,Demos!$B$3:$K$1368,5,FALSE),"")</f>
        <v/>
      </c>
      <c r="O31" s="28" t="str">
        <f>IF(N31="","",COUNTIF($N$6:N2150, N31))</f>
        <v/>
      </c>
      <c r="P31" s="33" t="str">
        <f xml:space="preserve"> IFERROR(IF(VLOOKUP(G31,Demos!$B$3:$K$1368,6,FALSE)=0,"",VLOOKUP(G31,Demos!$B$3:$K$1368,6,FALSE)),"")</f>
        <v/>
      </c>
      <c r="Q31" s="38" t="str">
        <f xml:space="preserve"> IFERROR(IF(VLOOKUP(G31,Demos!$B$3:$K$1368,8,FALSE)=0,"",VLOOKUP(G31,Demos!$B$3:$K$1368,8,FALSE)),"")</f>
        <v/>
      </c>
      <c r="R31" s="38" t="str">
        <f xml:space="preserve"> IFERROR(IF(VLOOKUP(G31,Demos!$B$3:$K$1368,7,FALSE)=0,"",VLOOKUP(G31,Demos!$B$3:$K$1368,7,FALSE)),"")</f>
        <v/>
      </c>
      <c r="T31" s="50" t="s">
        <v>1770</v>
      </c>
      <c r="U31" s="31" t="str">
        <f>IFERROR(VLOOKUP(G31,Demos!$B$7:N5923,12,FALSE),"")</f>
        <v/>
      </c>
    </row>
    <row r="32" spans="1:21" ht="45" x14ac:dyDescent="0.25">
      <c r="A32" s="39">
        <f t="shared" si="0"/>
        <v>27</v>
      </c>
      <c r="B32" s="30" t="s">
        <v>1617</v>
      </c>
      <c r="C32" s="29" t="str">
        <f xml:space="preserve"> IFERROR(VLOOKUP(B32, Courses!$C$3:$E$836, 2, FALSE),"")</f>
        <v>Physical Transport Phenomena</v>
      </c>
      <c r="D32" s="29" t="str">
        <f xml:space="preserve"> IFERROR(VLOOKUP(MID(G32,1,1), PIRA!$B$1:$E$1146, 2, FALSE),"")</f>
        <v/>
      </c>
      <c r="E32" s="31" t="str">
        <f xml:space="preserve"> IFERROR(VLOOKUP(MID(G32,1,2),PIRA!$B$1:$E$1144,2,FALSE),"")&amp;"
"&amp;IFERROR(VLOOKUP(MID(H32,1,2),PIRA!$B$1:$E$1144,2,FALSE),"")&amp;"
"&amp;IFERROR(VLOOKUP(MID(I32,1,2),PIRA!$B$1:$E$1144,2,FALSE),"")</f>
        <v xml:space="preserve">
</v>
      </c>
      <c r="F32" s="31" t="str">
        <f xml:space="preserve"> IFERROR(VLOOKUP(MID(G32,1,4),PIRA!$B$1:$E$1144,2,FALSE),"")&amp;"
"&amp;IFERROR(VLOOKUP(MID(H32,1,4),PIRA!$B$1:$E$1144,2,FALSE),"")&amp;"
"&amp;IFERROR(VLOOKUP(MID(I32,1,4),PIRA!$B$1:$E$1144,2,FALSE),"")</f>
        <v xml:space="preserve">
</v>
      </c>
      <c r="H32" s="31" t="str">
        <f>IFERROR(IF(VLOOKUP(G32,Demos!$B$3:$K$1368,2,FALSE)=0,"",VLOOKUP(G32,Demos!$B$3:$K$1368,2,FALSE)),"")</f>
        <v/>
      </c>
      <c r="I32" s="79" t="str">
        <f>IFERROR(IF(VLOOKUP(G32,Demos!$B$3:$K$1368,3,FALSE)=0,"",VLOOKUP(G32,Demos!$B$3:$K$1368,3,FALSE)),"")</f>
        <v/>
      </c>
      <c r="J32" s="79" t="str">
        <f>IFERROR(IF(VLOOKUP(G32,Demos!$B$3:$K$1368,4,FALSE)=0,"",VLOOKUP(G32,Demos!$B$3:$K$1368,4,FALSE)),"")</f>
        <v/>
      </c>
      <c r="K32" s="30" t="s">
        <v>2020</v>
      </c>
      <c r="M32" s="71">
        <v>45410</v>
      </c>
      <c r="N32" s="33" t="str">
        <f>IFERROR(VLOOKUP(G32,Demos!$B$3:$K$1368,5,FALSE),"")</f>
        <v/>
      </c>
      <c r="O32" s="28" t="str">
        <f>IF(N32="","",COUNTIF($N$6:N2151, N32))</f>
        <v/>
      </c>
      <c r="P32" s="33" t="str">
        <f xml:space="preserve"> IFERROR(IF(VLOOKUP(G32,Demos!$B$3:$K$1368,6,FALSE)=0,"",VLOOKUP(G32,Demos!$B$3:$K$1368,6,FALSE)),"")</f>
        <v/>
      </c>
      <c r="Q32" s="38" t="str">
        <f xml:space="preserve"> IFERROR(IF(VLOOKUP(G32,Demos!$B$3:$K$1368,8,FALSE)=0,"",VLOOKUP(G32,Demos!$B$3:$K$1368,8,FALSE)),"")</f>
        <v/>
      </c>
      <c r="R32" s="38" t="str">
        <f xml:space="preserve"> IFERROR(IF(VLOOKUP(G32,Demos!$B$3:$K$1368,7,FALSE)=0,"",VLOOKUP(G32,Demos!$B$3:$K$1368,7,FALSE)),"")</f>
        <v/>
      </c>
      <c r="T32" s="50" t="s">
        <v>1770</v>
      </c>
      <c r="U32" s="31" t="str">
        <f>IFERROR(VLOOKUP(G32,Demos!$B$7:N5924,12,FALSE),"")</f>
        <v/>
      </c>
    </row>
    <row r="33" spans="1:21" ht="45" x14ac:dyDescent="0.25">
      <c r="A33" s="39">
        <f t="shared" si="0"/>
        <v>28</v>
      </c>
      <c r="B33" s="30" t="s">
        <v>1617</v>
      </c>
      <c r="C33" s="29" t="str">
        <f xml:space="preserve"> IFERROR(VLOOKUP(B33, Courses!$C$3:$E$836, 2, FALSE),"")</f>
        <v>Physical Transport Phenomena</v>
      </c>
      <c r="D33" s="29" t="str">
        <f xml:space="preserve"> IFERROR(VLOOKUP(MID(G33,1,1), PIRA!$B$1:$E$1146, 2, FALSE),"")</f>
        <v/>
      </c>
      <c r="E33" s="31" t="str">
        <f xml:space="preserve"> IFERROR(VLOOKUP(MID(G33,1,2),PIRA!$B$1:$E$1144,2,FALSE),"")&amp;"
"&amp;IFERROR(VLOOKUP(MID(H33,1,2),PIRA!$B$1:$E$1144,2,FALSE),"")&amp;"
"&amp;IFERROR(VLOOKUP(MID(I33,1,2),PIRA!$B$1:$E$1144,2,FALSE),"")</f>
        <v xml:space="preserve">
</v>
      </c>
      <c r="F33" s="31" t="str">
        <f xml:space="preserve"> IFERROR(VLOOKUP(MID(G33,1,4),PIRA!$B$1:$E$1144,2,FALSE),"")&amp;"
"&amp;IFERROR(VLOOKUP(MID(H33,1,4),PIRA!$B$1:$E$1144,2,FALSE),"")&amp;"
"&amp;IFERROR(VLOOKUP(MID(I33,1,4),PIRA!$B$1:$E$1144,2,FALSE),"")</f>
        <v xml:space="preserve">
</v>
      </c>
      <c r="H33" s="31" t="str">
        <f>IFERROR(IF(VLOOKUP(G33,Demos!$B$3:$K$1368,2,FALSE)=0,"",VLOOKUP(G33,Demos!$B$3:$K$1368,2,FALSE)),"")</f>
        <v/>
      </c>
      <c r="I33" s="79" t="str">
        <f>IFERROR(IF(VLOOKUP(G33,Demos!$B$3:$K$1368,3,FALSE)=0,"",VLOOKUP(G33,Demos!$B$3:$K$1368,3,FALSE)),"")</f>
        <v/>
      </c>
      <c r="J33" s="79" t="str">
        <f>IFERROR(IF(VLOOKUP(G33,Demos!$B$3:$K$1368,4,FALSE)=0,"",VLOOKUP(G33,Demos!$B$3:$K$1368,4,FALSE)),"")</f>
        <v/>
      </c>
      <c r="K33" s="30" t="s">
        <v>2020</v>
      </c>
      <c r="M33" s="71">
        <v>45410</v>
      </c>
      <c r="N33" s="33" t="str">
        <f>IFERROR(VLOOKUP(G33,Demos!$B$3:$K$1368,5,FALSE),"")</f>
        <v/>
      </c>
      <c r="O33" s="28" t="str">
        <f>IF(N33="","",COUNTIF($N$6:N2152, N33))</f>
        <v/>
      </c>
      <c r="P33" s="33" t="str">
        <f xml:space="preserve"> IFERROR(IF(VLOOKUP(G33,Demos!$B$3:$K$1368,6,FALSE)=0,"",VLOOKUP(G33,Demos!$B$3:$K$1368,6,FALSE)),"")</f>
        <v/>
      </c>
      <c r="Q33" s="38" t="str">
        <f xml:space="preserve"> IFERROR(IF(VLOOKUP(G33,Demos!$B$3:$K$1368,8,FALSE)=0,"",VLOOKUP(G33,Demos!$B$3:$K$1368,8,FALSE)),"")</f>
        <v/>
      </c>
      <c r="R33" s="38" t="str">
        <f xml:space="preserve"> IFERROR(IF(VLOOKUP(G33,Demos!$B$3:$K$1368,7,FALSE)=0,"",VLOOKUP(G33,Demos!$B$3:$K$1368,7,FALSE)),"")</f>
        <v/>
      </c>
      <c r="T33" s="50" t="s">
        <v>1770</v>
      </c>
      <c r="U33" s="31" t="str">
        <f>IFERROR(VLOOKUP(G33,Demos!$B$7:N5925,12,FALSE),"")</f>
        <v/>
      </c>
    </row>
    <row r="34" spans="1:21" ht="45" x14ac:dyDescent="0.25">
      <c r="A34" s="39">
        <f t="shared" si="0"/>
        <v>29</v>
      </c>
      <c r="B34" s="30" t="s">
        <v>1617</v>
      </c>
      <c r="C34" s="29" t="str">
        <f xml:space="preserve"> IFERROR(VLOOKUP(B34, Courses!$C$3:$E$836, 2, FALSE),"")</f>
        <v>Physical Transport Phenomena</v>
      </c>
      <c r="D34" s="29" t="str">
        <f xml:space="preserve"> IFERROR(VLOOKUP(MID(G34,1,1), PIRA!$B$1:$E$1146, 2, FALSE),"")</f>
        <v/>
      </c>
      <c r="E34" s="31" t="str">
        <f xml:space="preserve"> IFERROR(VLOOKUP(MID(G34,1,2),PIRA!$B$1:$E$1144,2,FALSE),"")&amp;"
"&amp;IFERROR(VLOOKUP(MID(H34,1,2),PIRA!$B$1:$E$1144,2,FALSE),"")&amp;"
"&amp;IFERROR(VLOOKUP(MID(I34,1,2),PIRA!$B$1:$E$1144,2,FALSE),"")</f>
        <v xml:space="preserve">
</v>
      </c>
      <c r="F34" s="31" t="str">
        <f xml:space="preserve"> IFERROR(VLOOKUP(MID(G34,1,4),PIRA!$B$1:$E$1144,2,FALSE),"")&amp;"
"&amp;IFERROR(VLOOKUP(MID(H34,1,4),PIRA!$B$1:$E$1144,2,FALSE),"")&amp;"
"&amp;IFERROR(VLOOKUP(MID(I34,1,4),PIRA!$B$1:$E$1144,2,FALSE),"")</f>
        <v xml:space="preserve">
</v>
      </c>
      <c r="H34" s="31" t="str">
        <f>IFERROR(IF(VLOOKUP(G34,Demos!$B$3:$K$1368,2,FALSE)=0,"",VLOOKUP(G34,Demos!$B$3:$K$1368,2,FALSE)),"")</f>
        <v/>
      </c>
      <c r="I34" s="79" t="str">
        <f>IFERROR(IF(VLOOKUP(G34,Demos!$B$3:$K$1368,3,FALSE)=0,"",VLOOKUP(G34,Demos!$B$3:$K$1368,3,FALSE)),"")</f>
        <v/>
      </c>
      <c r="J34" s="79" t="str">
        <f>IFERROR(IF(VLOOKUP(G34,Demos!$B$3:$K$1368,4,FALSE)=0,"",VLOOKUP(G34,Demos!$B$3:$K$1368,4,FALSE)),"")</f>
        <v/>
      </c>
      <c r="K34" s="30" t="s">
        <v>2020</v>
      </c>
      <c r="M34" s="71">
        <v>45410</v>
      </c>
      <c r="N34" s="33" t="str">
        <f>IFERROR(VLOOKUP(G34,Demos!$B$3:$K$1368,5,FALSE),"")</f>
        <v/>
      </c>
      <c r="O34" s="28" t="str">
        <f>IF(N34="","",COUNTIF($N$6:N2153, N34))</f>
        <v/>
      </c>
      <c r="P34" s="33" t="str">
        <f xml:space="preserve"> IFERROR(IF(VLOOKUP(G34,Demos!$B$3:$K$1368,6,FALSE)=0,"",VLOOKUP(G34,Demos!$B$3:$K$1368,6,FALSE)),"")</f>
        <v/>
      </c>
      <c r="Q34" s="38" t="str">
        <f xml:space="preserve"> IFERROR(IF(VLOOKUP(G34,Demos!$B$3:$K$1368,8,FALSE)=0,"",VLOOKUP(G34,Demos!$B$3:$K$1368,8,FALSE)),"")</f>
        <v/>
      </c>
      <c r="R34" s="38" t="str">
        <f xml:space="preserve"> IFERROR(IF(VLOOKUP(G34,Demos!$B$3:$K$1368,7,FALSE)=0,"",VLOOKUP(G34,Demos!$B$3:$K$1368,7,FALSE)),"")</f>
        <v/>
      </c>
      <c r="T34" s="50" t="s">
        <v>2049</v>
      </c>
      <c r="U34" s="31" t="str">
        <f>IFERROR(VLOOKUP(G34,Demos!$B$7:N5926,12,FALSE),"")</f>
        <v/>
      </c>
    </row>
    <row r="35" spans="1:21" ht="45" x14ac:dyDescent="0.25">
      <c r="A35" s="39">
        <f t="shared" si="0"/>
        <v>30</v>
      </c>
      <c r="B35" s="30" t="s">
        <v>1617</v>
      </c>
      <c r="C35" s="29" t="str">
        <f xml:space="preserve"> IFERROR(VLOOKUP(B35, Courses!$C$3:$E$836, 2, FALSE),"")</f>
        <v>Physical Transport Phenomena</v>
      </c>
      <c r="D35" s="29" t="str">
        <f xml:space="preserve"> IFERROR(VLOOKUP(MID(G35,1,1), PIRA!$B$1:$E$1146, 2, FALSE),"")</f>
        <v>2 Fluid Mechanics</v>
      </c>
      <c r="E35" s="31" t="str">
        <f xml:space="preserve"> IFERROR(VLOOKUP(MID(G35,1,2),PIRA!$B$1:$E$1144,2,FALSE),"")&amp;"
"&amp;IFERROR(VLOOKUP(MID(H35,1,2),PIRA!$B$1:$E$1144,2,FALSE),"")&amp;"
"&amp;IFERROR(VLOOKUP(MID(I35,1,2),PIRA!$B$1:$E$1144,2,FALSE),"")</f>
        <v xml:space="preserve">Dynamics of Fluids
</v>
      </c>
      <c r="F35" s="31" t="str">
        <f xml:space="preserve"> IFERROR(VLOOKUP(MID(G35,1,4),PIRA!$B$1:$E$1144,2,FALSE),"")&amp;"
"&amp;IFERROR(VLOOKUP(MID(H35,1,4),PIRA!$B$1:$E$1144,2,FALSE),"")&amp;"
"&amp;IFERROR(VLOOKUP(MID(I35,1,4),PIRA!$B$1:$E$1144,2,FALSE),"")</f>
        <v xml:space="preserve">Forces in Moving Fluids
</v>
      </c>
      <c r="G35" s="32" t="s">
        <v>337</v>
      </c>
      <c r="H35" s="31" t="str">
        <f>IFERROR(IF(VLOOKUP(G35,Demos!$B$3:$K$1368,2,FALSE)=0,"",VLOOKUP(G35,Demos!$B$3:$K$1368,2,FALSE)),"")</f>
        <v/>
      </c>
      <c r="I35" s="79" t="str">
        <f>IFERROR(IF(VLOOKUP(G35,Demos!$B$3:$K$1368,3,FALSE)=0,"",VLOOKUP(G35,Demos!$B$3:$K$1368,3,FALSE)),"")</f>
        <v/>
      </c>
      <c r="J35" s="79" t="str">
        <f>IFERROR(IF(VLOOKUP(G35,Demos!$B$3:$K$1368,4,FALSE)=0,"",VLOOKUP(G35,Demos!$B$3:$K$1368,4,FALSE)),"")</f>
        <v/>
      </c>
      <c r="K35" s="30" t="s">
        <v>147</v>
      </c>
      <c r="L35" s="30" t="s">
        <v>2020</v>
      </c>
      <c r="M35" s="71">
        <v>45408</v>
      </c>
      <c r="N35" s="33" t="str">
        <f>IFERROR(VLOOKUP(G35,Demos!$B$3:$K$1368,5,FALSE),"")</f>
        <v>Vacuum Cleaner and Ping-Pong Ball</v>
      </c>
      <c r="O35" s="28">
        <f>IF(N35="","",COUNTIF($N$6:N2154, N35))</f>
        <v>20</v>
      </c>
      <c r="P35" s="33" t="str">
        <f xml:space="preserve"> IFERROR(IF(VLOOKUP(G35,Demos!$B$3:$K$1368,6,FALSE)=0,"",VLOOKUP(G35,Demos!$B$3:$K$1368,6,FALSE)),"")</f>
        <v>N/A</v>
      </c>
      <c r="Q35" s="38" t="str">
        <f xml:space="preserve"> IFERROR(IF(VLOOKUP(G35,Demos!$B$3:$K$1368,8,FALSE)=0,"",VLOOKUP(G35,Demos!$B$3:$K$1368,8,FALSE)),"")</f>
        <v/>
      </c>
      <c r="R35" s="38" t="str">
        <f xml:space="preserve"> IFERROR(IF(VLOOKUP(G35,Demos!$B$3:$K$1368,7,FALSE)=0,"",VLOOKUP(G35,Demos!$B$3:$K$1368,7,FALSE)),"")</f>
        <v>See 2021 Zoomopname "opname hoorcollege 2.mp4" and Collegerama recording 2011/2012 - https://collegerama.tudelft.nl/Mediasite/Channel/as-bsc-tn/watch/b6b2331bc2144aba9c70d01fb3cfa6311d and 2022-2023 from 01:25:40 https://collegerama.tudelft.nl/Mediasite/Channel/as-bsc-tn/watch/2f27d3d6436b4dc9b44a4a21e91f98331d</v>
      </c>
      <c r="U35" s="31" t="str">
        <f>IFERROR(VLOOKUP(G35,Demos!$B$7:N5930,12,FALSE),"")</f>
        <v/>
      </c>
    </row>
    <row r="36" spans="1:21" ht="45" x14ac:dyDescent="0.25">
      <c r="A36" s="39">
        <f t="shared" si="0"/>
        <v>31</v>
      </c>
      <c r="B36" s="30" t="s">
        <v>275</v>
      </c>
      <c r="C36" s="29" t="str">
        <f xml:space="preserve"> IFERROR(VLOOKUP(B36, Courses!$C$3:$E$836, 2, FALSE),"")</f>
        <v>Optics</v>
      </c>
      <c r="D36" s="29" t="str">
        <f xml:space="preserve"> IFERROR(VLOOKUP(MID(G36,1,1), PIRA!$B$1:$E$1146, 2, FALSE),"")</f>
        <v>6 Optics</v>
      </c>
      <c r="E36" s="31" t="str">
        <f xml:space="preserve"> IFERROR(VLOOKUP(MID(G36,1,2),PIRA!$B$1:$E$1144,2,FALSE),"")&amp;"
"&amp;IFERROR(VLOOKUP(MID(H36,1,2),PIRA!$B$1:$E$1144,2,FALSE),"")&amp;"
"&amp;IFERROR(VLOOKUP(MID(I36,1,2),PIRA!$B$1:$E$1144,2,FALSE),"")</f>
        <v xml:space="preserve">Modern Optics
</v>
      </c>
      <c r="F36" s="31" t="str">
        <f xml:space="preserve"> IFERROR(VLOOKUP(MID(G36,1,4),PIRA!$B$1:$E$1144,2,FALSE),"")&amp;"
"&amp;IFERROR(VLOOKUP(MID(H36,1,4),PIRA!$B$1:$E$1144,2,FALSE),"")&amp;"
"&amp;IFERROR(VLOOKUP(MID(I36,1,4),PIRA!$B$1:$E$1144,2,FALSE),"")</f>
        <v xml:space="preserve">Holography
</v>
      </c>
      <c r="G36" s="32" t="s">
        <v>328</v>
      </c>
      <c r="H36" s="31" t="str">
        <f>IFERROR(IF(VLOOKUP(G36,Demos!$B$3:$K$1368,2,FALSE)=0,"",VLOOKUP(G36,Demos!$B$3:$K$1368,2,FALSE)),"")</f>
        <v/>
      </c>
      <c r="I36" s="79" t="str">
        <f>IFERROR(IF(VLOOKUP(G36,Demos!$B$3:$K$1368,3,FALSE)=0,"",VLOOKUP(G36,Demos!$B$3:$K$1368,3,FALSE)),"")</f>
        <v/>
      </c>
      <c r="J36" s="79" t="str">
        <f>IFERROR(IF(VLOOKUP(G36,Demos!$B$3:$K$1368,4,FALSE)=0,"",VLOOKUP(G36,Demos!$B$3:$K$1368,4,FALSE)),"")</f>
        <v/>
      </c>
      <c r="K36" s="30" t="s">
        <v>1614</v>
      </c>
      <c r="L36" s="30" t="s">
        <v>2246</v>
      </c>
      <c r="M36" s="71">
        <v>45396</v>
      </c>
      <c r="N36" s="33" t="str">
        <f>IFERROR(VLOOKUP(G36,Demos!$B$3:$K$1368,5,FALSE),"")</f>
        <v>Holography</v>
      </c>
      <c r="O36" s="28">
        <f>IF(N36="","",COUNTIF($N$6:N2155, N36))</f>
        <v>2</v>
      </c>
      <c r="P36" s="33" t="str">
        <f xml:space="preserve"> IFERROR(IF(VLOOKUP(G36,Demos!$B$3:$K$1368,6,FALSE)=0,"",VLOOKUP(G36,Demos!$B$3:$K$1368,6,FALSE)),"")</f>
        <v>N/A</v>
      </c>
      <c r="Q36" s="38" t="str">
        <f xml:space="preserve"> IFERROR(IF(VLOOKUP(G36,Demos!$B$3:$K$1368,8,FALSE)=0,"",VLOOKUP(G36,Demos!$B$3:$K$1368,8,FALSE)),"")</f>
        <v>Missing setup as of 26 Mar 2014</v>
      </c>
      <c r="R36" s="38" t="str">
        <f xml:space="preserve"> IFERROR(IF(VLOOKUP(G36,Demos!$B$3:$K$1368,7,FALSE)=0,"",VLOOKUP(G36,Demos!$B$3:$K$1368,7,FALSE)),"")</f>
        <v/>
      </c>
      <c r="U36" s="31" t="str">
        <f>IFERROR(VLOOKUP(G36,Demos!$B$7:N5882,12,FALSE),"")</f>
        <v/>
      </c>
    </row>
    <row r="37" spans="1:21" ht="45" x14ac:dyDescent="0.25">
      <c r="A37" s="39">
        <f t="shared" si="0"/>
        <v>32</v>
      </c>
      <c r="B37" s="30" t="s">
        <v>275</v>
      </c>
      <c r="C37" s="29" t="str">
        <f xml:space="preserve"> IFERROR(VLOOKUP(B37, Courses!$C$3:$E$836, 2, FALSE),"")</f>
        <v>Optics</v>
      </c>
      <c r="D37" s="29" t="str">
        <f xml:space="preserve"> IFERROR(VLOOKUP(MID(G37,1,1), PIRA!$B$1:$E$1146, 2, FALSE),"")</f>
        <v>6 Optics</v>
      </c>
      <c r="E37" s="31" t="str">
        <f xml:space="preserve"> IFERROR(VLOOKUP(MID(G37,1,2),PIRA!$B$1:$E$1144,2,FALSE),"")&amp;"
"&amp;IFERROR(VLOOKUP(MID(H37,1,2),PIRA!$B$1:$E$1144,2,FALSE),"")&amp;"
"&amp;IFERROR(VLOOKUP(MID(I37,1,2),PIRA!$B$1:$E$1144,2,FALSE),"")</f>
        <v xml:space="preserve">Diffraction
</v>
      </c>
      <c r="F37" s="31" t="str">
        <f xml:space="preserve"> IFERROR(VLOOKUP(MID(G37,1,4),PIRA!$B$1:$E$1144,2,FALSE),"")&amp;"
"&amp;IFERROR(VLOOKUP(MID(H37,1,4),PIRA!$B$1:$E$1144,2,FALSE),"")&amp;"
"&amp;IFERROR(VLOOKUP(MID(I37,1,4),PIRA!$B$1:$E$1144,2,FALSE),"")</f>
        <v xml:space="preserve">Diffraction Around Objects
</v>
      </c>
      <c r="G37" s="32" t="s">
        <v>1573</v>
      </c>
      <c r="H37" s="31" t="str">
        <f>IFERROR(IF(VLOOKUP(G37,Demos!$B$3:$K$1368,2,FALSE)=0,"",VLOOKUP(G37,Demos!$B$3:$K$1368,2,FALSE)),"")</f>
        <v/>
      </c>
      <c r="I37" s="79" t="str">
        <f>IFERROR(IF(VLOOKUP(G37,Demos!$B$3:$K$1368,3,FALSE)=0,"",VLOOKUP(G37,Demos!$B$3:$K$1368,3,FALSE)),"")</f>
        <v/>
      </c>
      <c r="J37" s="79" t="str">
        <f>IFERROR(IF(VLOOKUP(G37,Demos!$B$3:$K$1368,4,FALSE)=0,"",VLOOKUP(G37,Demos!$B$3:$K$1368,4,FALSE)),"")</f>
        <v/>
      </c>
      <c r="K37" s="30" t="s">
        <v>2246</v>
      </c>
      <c r="L37" s="30" t="s">
        <v>1614</v>
      </c>
      <c r="M37" s="71">
        <v>45394</v>
      </c>
      <c r="N37" s="33" t="str">
        <f>IFERROR(VLOOKUP(G37,Demos!$B$3:$K$1368,5,FALSE),"")</f>
        <v>Diffraction (2b), Single Slit</v>
      </c>
      <c r="O37" s="28">
        <f>IF(N37="","",COUNTIF($N$6:N2156, N37))</f>
        <v>12</v>
      </c>
      <c r="P37" s="33" t="str">
        <f xml:space="preserve"> IFERROR(IF(VLOOKUP(G37,Demos!$B$3:$K$1368,6,FALSE)=0,"",VLOOKUP(G37,Demos!$B$3:$K$1368,6,FALSE)),"")</f>
        <v>www.de-monstrare.nl/pdf/Diffraction_2b_,%20single%20slit.pdf</v>
      </c>
      <c r="Q37" s="38" t="str">
        <f xml:space="preserve"> IFERROR(IF(VLOOKUP(G37,Demos!$B$3:$K$1368,8,FALSE)=0,"",VLOOKUP(G37,Demos!$B$3:$K$1368,8,FALSE)),"")</f>
        <v/>
      </c>
      <c r="R37" s="38" t="str">
        <f xml:space="preserve"> IFERROR(IF(VLOOKUP(G37,Demos!$B$3:$K$1368,7,FALSE)=0,"",VLOOKUP(G37,Demos!$B$3:$K$1368,7,FALSE)),"")</f>
        <v/>
      </c>
      <c r="U37" s="31" t="str">
        <f>IFERROR(VLOOKUP(G37,Demos!$B$7:N5933,12,FALSE),"")</f>
        <v/>
      </c>
    </row>
    <row r="38" spans="1:21" ht="45" x14ac:dyDescent="0.25">
      <c r="A38" s="39">
        <f t="shared" si="0"/>
        <v>33</v>
      </c>
      <c r="B38" s="30" t="s">
        <v>275</v>
      </c>
      <c r="C38" s="29" t="str">
        <f xml:space="preserve"> IFERROR(VLOOKUP(B38, Courses!$C$3:$E$836, 2, FALSE),"")</f>
        <v>Optics</v>
      </c>
      <c r="D38" s="29" t="str">
        <f xml:space="preserve"> IFERROR(VLOOKUP(MID(G38,1,1), PIRA!$B$1:$E$1146, 2, FALSE),"")</f>
        <v>6 Optics</v>
      </c>
      <c r="E38" s="31" t="str">
        <f xml:space="preserve"> IFERROR(VLOOKUP(MID(G38,1,2),PIRA!$B$1:$E$1144,2,FALSE),"")&amp;"
"&amp;IFERROR(VLOOKUP(MID(H38,1,2),PIRA!$B$1:$E$1144,2,FALSE),"")&amp;"
"&amp;IFERROR(VLOOKUP(MID(I38,1,2),PIRA!$B$1:$E$1144,2,FALSE),"")</f>
        <v xml:space="preserve">Interference
Diffraction
</v>
      </c>
      <c r="F38" s="31" t="str">
        <f xml:space="preserve"> IFERROR(VLOOKUP(MID(G38,1,4),PIRA!$B$1:$E$1144,2,FALSE),"")&amp;"
"&amp;IFERROR(VLOOKUP(MID(H38,1,4),PIRA!$B$1:$E$1144,2,FALSE),"")&amp;"
"&amp;IFERROR(VLOOKUP(MID(I38,1,4),PIRA!$B$1:$E$1144,2,FALSE),"")</f>
        <v xml:space="preserve">Interference From Two Sources
Diffraction Through One Slit
</v>
      </c>
      <c r="G38" s="32" t="s">
        <v>487</v>
      </c>
      <c r="H38" s="31" t="str">
        <f>IFERROR(IF(VLOOKUP(G38,Demos!$B$3:$K$1368,2,FALSE)=0,"",VLOOKUP(G38,Demos!$B$3:$K$1368,2,FALSE)),"")</f>
        <v>6C10.26</v>
      </c>
      <c r="I38" s="79" t="str">
        <f>IFERROR(IF(VLOOKUP(G38,Demos!$B$3:$K$1368,3,FALSE)=0,"",VLOOKUP(G38,Demos!$B$3:$K$1368,3,FALSE)),"")</f>
        <v/>
      </c>
      <c r="J38" s="79" t="str">
        <f>IFERROR(IF(VLOOKUP(G38,Demos!$B$3:$K$1368,4,FALSE)=0,"",VLOOKUP(G38,Demos!$B$3:$K$1368,4,FALSE)),"")</f>
        <v/>
      </c>
      <c r="K38" s="30" t="s">
        <v>2246</v>
      </c>
      <c r="L38" s="30" t="s">
        <v>1614</v>
      </c>
      <c r="M38" s="71">
        <v>45394</v>
      </c>
      <c r="N38" s="33" t="str">
        <f>IFERROR(VLOOKUP(G38,Demos!$B$3:$K$1368,5,FALSE),"")</f>
        <v>Young's Double Slit</v>
      </c>
      <c r="O38" s="28">
        <f>IF(N38="","",COUNTIF($N$6:N2157, N38))</f>
        <v>19</v>
      </c>
      <c r="P38" s="33" t="str">
        <f xml:space="preserve"> IFERROR(IF(VLOOKUP(G38,Demos!$B$3:$K$1368,6,FALSE)=0,"",VLOOKUP(G38,Demos!$B$3:$K$1368,6,FALSE)),"")</f>
        <v>www.de-monstrare.nl/pdf/Young%27s%20double%20slit.pdf</v>
      </c>
      <c r="Q38" s="38" t="str">
        <f xml:space="preserve"> IFERROR(IF(VLOOKUP(G38,Demos!$B$3:$K$1368,8,FALSE)=0,"",VLOOKUP(G38,Demos!$B$3:$K$1368,8,FALSE)),"")</f>
        <v>Not in database yet</v>
      </c>
      <c r="R38" s="38" t="str">
        <f xml:space="preserve"> IFERROR(IF(VLOOKUP(G38,Demos!$B$3:$K$1368,7,FALSE)=0,"",VLOOKUP(G38,Demos!$B$3:$K$1368,7,FALSE)),"")</f>
        <v>See 09 Apr 2019 Collegerama recoring TN2421_10 from 01:29:55 - https://collegerama.tudelft.nl/Mediasite/Channel/as-bsc-tn/watch/a70c41f4099e41a3966d61dab00a21c61d</v>
      </c>
      <c r="U38" s="31" t="str">
        <f>IFERROR(VLOOKUP(G38,Demos!$B$7:N5932,12,FALSE),"")</f>
        <v/>
      </c>
    </row>
    <row r="39" spans="1:21" ht="45" x14ac:dyDescent="0.25">
      <c r="A39" s="39">
        <f t="shared" si="0"/>
        <v>34</v>
      </c>
      <c r="B39" s="30" t="s">
        <v>1993</v>
      </c>
      <c r="C39" s="29" t="str">
        <f xml:space="preserve"> IFERROR(VLOOKUP(B39, Courses!$C$3:$E$836, 2, FALSE),"")</f>
        <v>Optics and Microscopy</v>
      </c>
      <c r="D39" s="29" t="str">
        <f xml:space="preserve"> IFERROR(VLOOKUP(MID(G39,1,1), PIRA!$B$1:$E$1146, 2, FALSE),"")</f>
        <v>6 Optics</v>
      </c>
      <c r="E39" s="31" t="str">
        <f xml:space="preserve"> IFERROR(VLOOKUP(MID(G39,1,2),PIRA!$B$1:$E$1144,2,FALSE),"")&amp;"
"&amp;IFERROR(VLOOKUP(MID(H39,1,2),PIRA!$B$1:$E$1144,2,FALSE),"")&amp;"
"&amp;IFERROR(VLOOKUP(MID(I39,1,2),PIRA!$B$1:$E$1144,2,FALSE),"")</f>
        <v xml:space="preserve">Polarisation
</v>
      </c>
      <c r="F39" s="31" t="str">
        <f xml:space="preserve"> IFERROR(VLOOKUP(MID(G39,1,4),PIRA!$B$1:$E$1144,2,FALSE),"")&amp;"
"&amp;IFERROR(VLOOKUP(MID(H39,1,4),PIRA!$B$1:$E$1144,2,FALSE),"")&amp;"
"&amp;IFERROR(VLOOKUP(MID(I39,1,4),PIRA!$B$1:$E$1144,2,FALSE),"")</f>
        <v xml:space="preserve">Birefringence
</v>
      </c>
      <c r="G39" s="32" t="s">
        <v>1204</v>
      </c>
      <c r="H39" s="31" t="str">
        <f>IFERROR(IF(VLOOKUP(G39,Demos!$B$3:$K$1368,2,FALSE)=0,"",VLOOKUP(G39,Demos!$B$3:$K$1368,2,FALSE)),"")</f>
        <v/>
      </c>
      <c r="I39" s="79" t="str">
        <f>IFERROR(IF(VLOOKUP(G39,Demos!$B$3:$K$1368,3,FALSE)=0,"",VLOOKUP(G39,Demos!$B$3:$K$1368,3,FALSE)),"")</f>
        <v/>
      </c>
      <c r="J39" s="79" t="str">
        <f>IFERROR(IF(VLOOKUP(G39,Demos!$B$3:$K$1368,4,FALSE)=0,"",VLOOKUP(G39,Demos!$B$3:$K$1368,4,FALSE)),"")</f>
        <v/>
      </c>
      <c r="K39" s="30" t="s">
        <v>2065</v>
      </c>
      <c r="L39" s="30" t="s">
        <v>1062</v>
      </c>
      <c r="M39" s="71">
        <v>45390</v>
      </c>
      <c r="N39" s="33" t="str">
        <f>IFERROR(VLOOKUP(G39,Demos!$B$3:$K$1368,5,FALSE),"")</f>
        <v>Kaleidoscope</v>
      </c>
      <c r="O39" s="28">
        <f>IF(N39="","",COUNTIF($N$6:N2158, N39))</f>
        <v>12</v>
      </c>
      <c r="P39" s="33" t="str">
        <f xml:space="preserve"> IFERROR(IF(VLOOKUP(G39,Demos!$B$3:$K$1368,6,FALSE)=0,"",VLOOKUP(G39,Demos!$B$3:$K$1368,6,FALSE)),"")</f>
        <v>N/A</v>
      </c>
      <c r="Q39" s="38" t="str">
        <f xml:space="preserve"> IFERROR(IF(VLOOKUP(G39,Demos!$B$3:$K$1368,8,FALSE)=0,"",VLOOKUP(G39,Demos!$B$3:$K$1368,8,FALSE)),"")</f>
        <v/>
      </c>
      <c r="R39" s="38" t="str">
        <f xml:space="preserve"> IFERROR(IF(VLOOKUP(G39,Demos!$B$3:$K$1368,7,FALSE)=0,"",VLOOKUP(G39,Demos!$B$3:$K$1368,7,FALSE)),"")</f>
        <v/>
      </c>
      <c r="T39" s="50" t="s">
        <v>1764</v>
      </c>
      <c r="U39" s="31" t="str">
        <f>IFERROR(VLOOKUP(G39,Demos!$B$7:N5931,12,FALSE),"")</f>
        <v/>
      </c>
    </row>
    <row r="40" spans="1:21" ht="45" x14ac:dyDescent="0.25">
      <c r="A40" s="39">
        <f t="shared" si="0"/>
        <v>35</v>
      </c>
      <c r="B40" s="30" t="s">
        <v>275</v>
      </c>
      <c r="C40" s="29" t="str">
        <f xml:space="preserve"> IFERROR(VLOOKUP(B40, Courses!$C$3:$E$836, 2, FALSE),"")</f>
        <v>Optics</v>
      </c>
      <c r="D40" s="29" t="str">
        <f xml:space="preserve"> IFERROR(VLOOKUP(MID(G40,1,1), PIRA!$B$1:$E$1146, 2, FALSE),"")</f>
        <v>6 Optics</v>
      </c>
      <c r="E40" s="31" t="str">
        <f xml:space="preserve"> IFERROR(VLOOKUP(MID(G40,1,2),PIRA!$B$1:$E$1144,2,FALSE),"")&amp;"
"&amp;IFERROR(VLOOKUP(MID(H40,1,2),PIRA!$B$1:$E$1144,2,FALSE),"")&amp;"
"&amp;IFERROR(VLOOKUP(MID(I40,1,2),PIRA!$B$1:$E$1144,2,FALSE),"")</f>
        <v>Diffraction
Modern Optics
Diffraction</v>
      </c>
      <c r="F40" s="31" t="str">
        <f xml:space="preserve"> IFERROR(VLOOKUP(MID(G40,1,4),PIRA!$B$1:$E$1144,2,FALSE),"")&amp;"
"&amp;IFERROR(VLOOKUP(MID(H40,1,4),PIRA!$B$1:$E$1144,2,FALSE),"")&amp;"
"&amp;IFERROR(VLOOKUP(MID(I40,1,4),PIRA!$B$1:$E$1144,2,FALSE),"")</f>
        <v>Diffraction Through One Slit
Physical Optics
Diffraction Around Objects</v>
      </c>
      <c r="G40" s="32" t="s">
        <v>488</v>
      </c>
      <c r="H40" s="31" t="str">
        <f>IFERROR(IF(VLOOKUP(G40,Demos!$B$3:$K$1368,2,FALSE)=0,"",VLOOKUP(G40,Demos!$B$3:$K$1368,2,FALSE)),"")</f>
        <v>6Q20.21</v>
      </c>
      <c r="I40" s="79" t="str">
        <f>IFERROR(IF(VLOOKUP(G40,Demos!$B$3:$K$1368,3,FALSE)=0,"",VLOOKUP(G40,Demos!$B$3:$K$1368,3,FALSE)),"")</f>
        <v>6C20.18</v>
      </c>
      <c r="J40" s="79" t="str">
        <f>IFERROR(IF(VLOOKUP(G40,Demos!$B$3:$K$1368,4,FALSE)=0,"",VLOOKUP(G40,Demos!$B$3:$K$1368,4,FALSE)),"")</f>
        <v/>
      </c>
      <c r="K40" s="30" t="s">
        <v>1614</v>
      </c>
      <c r="L40" s="30" t="s">
        <v>2246</v>
      </c>
      <c r="M40" s="71">
        <v>45389</v>
      </c>
      <c r="N40" s="33" t="str">
        <f>IFERROR(VLOOKUP(G40,Demos!$B$3:$K$1368,5,FALSE),"")</f>
        <v>Fraunhofer and Fresnel Diffraction</v>
      </c>
      <c r="O40" s="28">
        <f>IF(N40="","",COUNTIF($N$6:N2159, N40))</f>
        <v>4</v>
      </c>
      <c r="P40" s="33" t="str">
        <f xml:space="preserve"> IFERROR(IF(VLOOKUP(G40,Demos!$B$3:$K$1368,6,FALSE)=0,"",VLOOKUP(G40,Demos!$B$3:$K$1368,6,FALSE)),"")</f>
        <v>www.de-monstrare.nl/pdf/Fraunhofer%20-%20and%20Fresnel%20diffraction.pdf</v>
      </c>
      <c r="Q40" s="38" t="str">
        <f xml:space="preserve"> IFERROR(IF(VLOOKUP(G40,Demos!$B$3:$K$1368,8,FALSE)=0,"",VLOOKUP(G40,Demos!$B$3:$K$1368,8,FALSE)),"")</f>
        <v/>
      </c>
      <c r="R40" s="38" t="str">
        <f xml:space="preserve"> IFERROR(IF(VLOOKUP(G40,Demos!$B$3:$K$1368,7,FALSE)=0,"",VLOOKUP(G40,Demos!$B$3:$K$1368,7,FALSE)),"")</f>
        <v>See 05 Apr 2019 Collegerama recording TN2421_09 from 01:23:38 - https://collegerama.tudelft.nl/Mediasite/Channel/as-bsc-tn/watch/556b44abfbb545d184afa87a44b212111d</v>
      </c>
      <c r="T40" s="50" t="s">
        <v>1890</v>
      </c>
      <c r="U40" s="31" t="str">
        <f>IFERROR(VLOOKUP(G40,Demos!$B$7:N5896,12,FALSE),"")</f>
        <v/>
      </c>
    </row>
    <row r="41" spans="1:21" ht="45" x14ac:dyDescent="0.25">
      <c r="A41" s="39">
        <f t="shared" si="0"/>
        <v>36</v>
      </c>
      <c r="B41" s="30" t="s">
        <v>275</v>
      </c>
      <c r="C41" s="29" t="str">
        <f xml:space="preserve"> IFERROR(VLOOKUP(B41, Courses!$C$3:$E$836, 2, FALSE),"")</f>
        <v>Optics</v>
      </c>
      <c r="D41" s="29" t="str">
        <f xml:space="preserve"> IFERROR(VLOOKUP(MID(G41,1,1), PIRA!$B$1:$E$1146, 2, FALSE),"")</f>
        <v>6 Optics</v>
      </c>
      <c r="E41" s="31" t="str">
        <f xml:space="preserve"> IFERROR(VLOOKUP(MID(G41,1,2),PIRA!$B$1:$E$1144,2,FALSE),"")&amp;"
"&amp;IFERROR(VLOOKUP(MID(H41,1,2),PIRA!$B$1:$E$1144,2,FALSE),"")&amp;"
"&amp;IFERROR(VLOOKUP(MID(I41,1,2),PIRA!$B$1:$E$1144,2,FALSE),"")</f>
        <v xml:space="preserve">Interference
</v>
      </c>
      <c r="F41" s="31" t="str">
        <f xml:space="preserve"> IFERROR(VLOOKUP(MID(G41,1,4),PIRA!$B$1:$E$1144,2,FALSE),"")&amp;"
"&amp;IFERROR(VLOOKUP(MID(H41,1,4),PIRA!$B$1:$E$1144,2,FALSE),"")&amp;"
"&amp;IFERROR(VLOOKUP(MID(I41,1,4),PIRA!$B$1:$E$1144,2,FALSE),"")</f>
        <v xml:space="preserve">Interferometers
</v>
      </c>
      <c r="G41" s="32" t="s">
        <v>327</v>
      </c>
      <c r="H41" s="31" t="str">
        <f>IFERROR(IF(VLOOKUP(G41,Demos!$B$3:$K$1368,2,FALSE)=0,"",VLOOKUP(G41,Demos!$B$3:$K$1368,2,FALSE)),"")</f>
        <v/>
      </c>
      <c r="I41" s="79" t="str">
        <f>IFERROR(IF(VLOOKUP(G41,Demos!$B$3:$K$1368,3,FALSE)=0,"",VLOOKUP(G41,Demos!$B$3:$K$1368,3,FALSE)),"")</f>
        <v/>
      </c>
      <c r="J41" s="79" t="str">
        <f>IFERROR(IF(VLOOKUP(G41,Demos!$B$3:$K$1368,4,FALSE)=0,"",VLOOKUP(G41,Demos!$B$3:$K$1368,4,FALSE)),"")</f>
        <v/>
      </c>
      <c r="K41" s="32" t="s">
        <v>2246</v>
      </c>
      <c r="L41" s="32" t="s">
        <v>1614</v>
      </c>
      <c r="M41" s="71">
        <v>45385</v>
      </c>
      <c r="N41" s="33" t="str">
        <f>IFERROR(VLOOKUP(G41,Demos!$B$3:$K$1368,5,FALSE),"")</f>
        <v>Michelson-Morley Interferometer</v>
      </c>
      <c r="O41" s="28">
        <f>IF(N41="","",COUNTIF($N$6:N2160, N41))</f>
        <v>37</v>
      </c>
      <c r="P41" s="33" t="str">
        <f xml:space="preserve"> IFERROR(IF(VLOOKUP(G41,Demos!$B$3:$K$1368,6,FALSE)=0,"",VLOOKUP(G41,Demos!$B$3:$K$1368,6,FALSE)),"")</f>
        <v>www.de-monstrare.nl/pdf/Michelson-Morley%20interferometer.pdf</v>
      </c>
      <c r="Q41" s="38" t="str">
        <f xml:space="preserve"> IFERROR(IF(VLOOKUP(G41,Demos!$B$3:$K$1368,8,FALSE)=0,"",VLOOKUP(G41,Demos!$B$3:$K$1368,8,FALSE)),"")</f>
        <v/>
      </c>
      <c r="R41" s="38" t="str">
        <f xml:space="preserve"> IFERROR(IF(VLOOKUP(G41,Demos!$B$3:$K$1368,7,FALSE)=0,"",VLOOKUP(G41,Demos!$B$3:$K$1368,7,FALSE)),"")</f>
        <v xml:space="preserve">See 2022 recording TN1612TU_24. https://collegerama.tudelft.nl/Mediasite/Channel/as-bsc-tn/watch/7474e760f1e14321b537b197c972eb3e1d </v>
      </c>
      <c r="U41" s="31" t="str">
        <f>IFERROR(VLOOKUP(G41,Demos!$B$7:N5936,12,FALSE),"")</f>
        <v/>
      </c>
    </row>
    <row r="42" spans="1:21" ht="45" x14ac:dyDescent="0.25">
      <c r="A42" s="39">
        <f t="shared" si="0"/>
        <v>37</v>
      </c>
      <c r="B42" s="30" t="s">
        <v>275</v>
      </c>
      <c r="C42" s="29" t="str">
        <f xml:space="preserve"> IFERROR(VLOOKUP(B42, Courses!$C$3:$E$836, 2, FALSE),"")</f>
        <v>Optics</v>
      </c>
      <c r="D42" s="29" t="str">
        <f xml:space="preserve"> IFERROR(VLOOKUP(MID(G42,1,1), PIRA!$B$1:$E$1146, 2, FALSE),"")</f>
        <v>6 Optics</v>
      </c>
      <c r="E42" s="31" t="str">
        <f xml:space="preserve"> IFERROR(VLOOKUP(MID(G42,1,2),PIRA!$B$1:$E$1144,2,FALSE),"")&amp;"
"&amp;IFERROR(VLOOKUP(MID(H42,1,2),PIRA!$B$1:$E$1144,2,FALSE),"")&amp;"
"&amp;IFERROR(VLOOKUP(MID(I42,1,2),PIRA!$B$1:$E$1144,2,FALSE),"")</f>
        <v xml:space="preserve">Interference
</v>
      </c>
      <c r="F42" s="31" t="str">
        <f xml:space="preserve"> IFERROR(VLOOKUP(MID(G42,1,4),PIRA!$B$1:$E$1144,2,FALSE),"")&amp;"
"&amp;IFERROR(VLOOKUP(MID(H42,1,4),PIRA!$B$1:$E$1144,2,FALSE),"")&amp;"
"&amp;IFERROR(VLOOKUP(MID(I42,1,4),PIRA!$B$1:$E$1144,2,FALSE),"")</f>
        <v xml:space="preserve">Interferometers
</v>
      </c>
      <c r="G42" s="32" t="s">
        <v>2015</v>
      </c>
      <c r="H42" s="31" t="str">
        <f>IFERROR(IF(VLOOKUP(G42,Demos!$B$3:$K$1368,2,FALSE)=0,"",VLOOKUP(G42,Demos!$B$3:$K$1368,2,FALSE)),"")</f>
        <v/>
      </c>
      <c r="I42" s="79" t="str">
        <f>IFERROR(IF(VLOOKUP(G42,Demos!$B$3:$K$1368,3,FALSE)=0,"",VLOOKUP(G42,Demos!$B$3:$K$1368,3,FALSE)),"")</f>
        <v/>
      </c>
      <c r="J42" s="79" t="str">
        <f>IFERROR(IF(VLOOKUP(G42,Demos!$B$3:$K$1368,4,FALSE)=0,"",VLOOKUP(G42,Demos!$B$3:$K$1368,4,FALSE)),"")</f>
        <v/>
      </c>
      <c r="K42" s="30" t="s">
        <v>1614</v>
      </c>
      <c r="L42" s="30" t="s">
        <v>2246</v>
      </c>
      <c r="M42" s="71">
        <v>45385</v>
      </c>
      <c r="N42" s="33" t="str">
        <f>IFERROR(VLOOKUP(G42,Demos!$B$3:$K$1368,5,FALSE),"")</f>
        <v>Coherence</v>
      </c>
      <c r="O42" s="28">
        <f>IF(N42="","",COUNTIF($N$6:N2161, N42))</f>
        <v>8</v>
      </c>
      <c r="P42" s="33" t="str">
        <f xml:space="preserve"> IFERROR(IF(VLOOKUP(G42,Demos!$B$3:$K$1368,6,FALSE)=0,"",VLOOKUP(G42,Demos!$B$3:$K$1368,6,FALSE)),"")</f>
        <v>N/A</v>
      </c>
      <c r="Q42" s="38" t="str">
        <f xml:space="preserve"> IFERROR(IF(VLOOKUP(G42,Demos!$B$3:$K$1368,8,FALSE)=0,"",VLOOKUP(G42,Demos!$B$3:$K$1368,8,FALSE)),"")</f>
        <v>Demonstrate difference in coherence length of a white light LED and a red laser using a Michelson interferometer by detuning one of its mirrors such that the white light fringes quickly disappear whilst the red laser fringe visibility is still there.</v>
      </c>
      <c r="R42" s="38" t="str">
        <f xml:space="preserve"> IFERROR(IF(VLOOKUP(G42,Demos!$B$3:$K$1368,7,FALSE)=0,"",VLOOKUP(G42,Demos!$B$3:$K$1368,7,FALSE)),"")</f>
        <v>See 02 Apr 2019 Collegerama recording TN2421_07 from 01:19:10 - https://collegerama.tudelft.nl/Mediasite/Channel/as-bsc-tn/watch/57fdc9d36e244cb5afdc01190b14676a1d</v>
      </c>
      <c r="U42" s="31" t="str">
        <f>IFERROR(VLOOKUP(G42,Demos!$B$7:N5935,12,FALSE),"")</f>
        <v/>
      </c>
    </row>
    <row r="43" spans="1:21" ht="45" x14ac:dyDescent="0.25">
      <c r="A43" s="39">
        <f t="shared" si="0"/>
        <v>38</v>
      </c>
      <c r="B43" s="30" t="s">
        <v>38</v>
      </c>
      <c r="C43" s="29" t="str">
        <f xml:space="preserve"> IFERROR(VLOOKUP(B43, Courses!$C$3:$E$836, 2, FALSE),"")</f>
        <v>Mechanics and Theory of Relativity</v>
      </c>
      <c r="D43" s="29" t="str">
        <f xml:space="preserve"> IFERROR(VLOOKUP(MID(G43,1,1), PIRA!$B$1:$E$1146, 2, FALSE),"")</f>
        <v>6 Optics</v>
      </c>
      <c r="E43" s="31" t="str">
        <f xml:space="preserve"> IFERROR(VLOOKUP(MID(G43,1,2),PIRA!$B$1:$E$1144,2,FALSE),"")&amp;"
"&amp;IFERROR(VLOOKUP(MID(H43,1,2),PIRA!$B$1:$E$1144,2,FALSE),"")&amp;"
"&amp;IFERROR(VLOOKUP(MID(I43,1,2),PIRA!$B$1:$E$1144,2,FALSE),"")</f>
        <v xml:space="preserve">Interference
</v>
      </c>
      <c r="F43" s="31" t="str">
        <f xml:space="preserve"> IFERROR(VLOOKUP(MID(G43,1,4),PIRA!$B$1:$E$1144,2,FALSE),"")&amp;"
"&amp;IFERROR(VLOOKUP(MID(H43,1,4),PIRA!$B$1:$E$1144,2,FALSE),"")&amp;"
"&amp;IFERROR(VLOOKUP(MID(I43,1,4),PIRA!$B$1:$E$1144,2,FALSE),"")</f>
        <v xml:space="preserve">Interferometers
</v>
      </c>
      <c r="G43" s="32" t="s">
        <v>327</v>
      </c>
      <c r="H43" s="31" t="str">
        <f>IFERROR(IF(VLOOKUP(G43,Demos!$B$3:$K$1368,2,FALSE)=0,"",VLOOKUP(G43,Demos!$B$3:$K$1368,2,FALSE)),"")</f>
        <v/>
      </c>
      <c r="I43" s="79" t="str">
        <f>IFERROR(IF(VLOOKUP(G43,Demos!$B$3:$K$1368,3,FALSE)=0,"",VLOOKUP(G43,Demos!$B$3:$K$1368,3,FALSE)),"")</f>
        <v/>
      </c>
      <c r="J43" s="79" t="str">
        <f>IFERROR(IF(VLOOKUP(G43,Demos!$B$3:$K$1368,4,FALSE)=0,"",VLOOKUP(G43,Demos!$B$3:$K$1368,4,FALSE)),"")</f>
        <v/>
      </c>
      <c r="K43" s="32" t="s">
        <v>2077</v>
      </c>
      <c r="L43" s="32" t="s">
        <v>22</v>
      </c>
      <c r="M43" s="71">
        <v>45382</v>
      </c>
      <c r="N43" s="33" t="str">
        <f>IFERROR(VLOOKUP(G43,Demos!$B$3:$K$1368,5,FALSE),"")</f>
        <v>Michelson-Morley Interferometer</v>
      </c>
      <c r="O43" s="28">
        <f>IF(N43="","",COUNTIF($N$6:N2162, N43))</f>
        <v>37</v>
      </c>
      <c r="P43" s="33" t="str">
        <f xml:space="preserve"> IFERROR(IF(VLOOKUP(G43,Demos!$B$3:$K$1368,6,FALSE)=0,"",VLOOKUP(G43,Demos!$B$3:$K$1368,6,FALSE)),"")</f>
        <v>www.de-monstrare.nl/pdf/Michelson-Morley%20interferometer.pdf</v>
      </c>
      <c r="Q43" s="38" t="str">
        <f xml:space="preserve"> IFERROR(IF(VLOOKUP(G43,Demos!$B$3:$K$1368,8,FALSE)=0,"",VLOOKUP(G43,Demos!$B$3:$K$1368,8,FALSE)),"")</f>
        <v/>
      </c>
      <c r="R43" s="38" t="str">
        <f xml:space="preserve"> IFERROR(IF(VLOOKUP(G43,Demos!$B$3:$K$1368,7,FALSE)=0,"",VLOOKUP(G43,Demos!$B$3:$K$1368,7,FALSE)),"")</f>
        <v xml:space="preserve">See 2022 recording TN1612TU_24. https://collegerama.tudelft.nl/Mediasite/Channel/as-bsc-tn/watch/7474e760f1e14321b537b197c972eb3e1d </v>
      </c>
      <c r="U43" s="31" t="str">
        <f>IFERROR(VLOOKUP(G43,Demos!$B$7:N5939,12,FALSE),"")</f>
        <v/>
      </c>
    </row>
    <row r="44" spans="1:21" ht="45" x14ac:dyDescent="0.25">
      <c r="A44" s="39">
        <f t="shared" si="0"/>
        <v>39</v>
      </c>
      <c r="B44" s="30" t="s">
        <v>275</v>
      </c>
      <c r="C44" s="29" t="str">
        <f xml:space="preserve"> IFERROR(VLOOKUP(B44, Courses!$C$3:$E$836, 2, FALSE),"")</f>
        <v>Optics</v>
      </c>
      <c r="D44" s="29" t="str">
        <f xml:space="preserve"> IFERROR(VLOOKUP(MID(G44,1,1), PIRA!$B$1:$E$1146, 2, FALSE),"")</f>
        <v>9 Equipment</v>
      </c>
      <c r="E44" s="31" t="str">
        <f xml:space="preserve"> IFERROR(VLOOKUP(MID(G44,1,2),PIRA!$B$1:$E$1144,2,FALSE),"")&amp;"
"&amp;IFERROR(VLOOKUP(MID(H44,1,2),PIRA!$B$1:$E$1144,2,FALSE),"")&amp;"
"&amp;IFERROR(VLOOKUP(MID(I44,1,2),PIRA!$B$1:$E$1144,2,FALSE),"")</f>
        <v xml:space="preserve">Electronic
</v>
      </c>
      <c r="F44" s="31" t="str">
        <f xml:space="preserve"> IFERROR(VLOOKUP(MID(G44,1,4),PIRA!$B$1:$E$1144,2,FALSE),"")&amp;"
"&amp;IFERROR(VLOOKUP(MID(H44,1,4),PIRA!$B$1:$E$1144,2,FALSE),"")&amp;"
"&amp;IFERROR(VLOOKUP(MID(I44,1,4),PIRA!$B$1:$E$1144,2,FALSE),"")</f>
        <v xml:space="preserve">Lasers
</v>
      </c>
      <c r="G44" s="32" t="s">
        <v>2013</v>
      </c>
      <c r="H44" s="31" t="str">
        <f>IFERROR(IF(VLOOKUP(G44,Demos!$B$3:$K$1368,2,FALSE)=0,"",VLOOKUP(G44,Demos!$B$3:$K$1368,2,FALSE)),"")</f>
        <v/>
      </c>
      <c r="I44" s="79" t="str">
        <f>IFERROR(IF(VLOOKUP(G44,Demos!$B$3:$K$1368,3,FALSE)=0,"",VLOOKUP(G44,Demos!$B$3:$K$1368,3,FALSE)),"")</f>
        <v/>
      </c>
      <c r="J44" s="79" t="str">
        <f>IFERROR(IF(VLOOKUP(G44,Demos!$B$3:$K$1368,4,FALSE)=0,"",VLOOKUP(G44,Demos!$B$3:$K$1368,4,FALSE)),"")</f>
        <v/>
      </c>
      <c r="K44" s="30" t="s">
        <v>1614</v>
      </c>
      <c r="L44" s="30" t="s">
        <v>2246</v>
      </c>
      <c r="M44" s="71">
        <v>45382</v>
      </c>
      <c r="N44" s="33" t="str">
        <f>IFERROR(VLOOKUP(G44,Demos!$B$3:$K$1368,5,FALSE),"")</f>
        <v>Lasers</v>
      </c>
      <c r="O44" s="28">
        <f>IF(N44="","",COUNTIF($N$6:N2163, N44))</f>
        <v>8</v>
      </c>
      <c r="P44" s="33" t="str">
        <f xml:space="preserve"> IFERROR(IF(VLOOKUP(G44,Demos!$B$3:$K$1368,6,FALSE)=0,"",VLOOKUP(G44,Demos!$B$3:$K$1368,6,FALSE)),"")</f>
        <v>N/A</v>
      </c>
      <c r="Q44" s="38" t="str">
        <f xml:space="preserve"> IFERROR(IF(VLOOKUP(G44,Demos!$B$3:$K$1368,8,FALSE)=0,"",VLOOKUP(G44,Demos!$B$3:$K$1368,8,FALSE)),"")</f>
        <v>A worked open HeNe laser</v>
      </c>
      <c r="R44" s="38" t="str">
        <f xml:space="preserve"> IFERROR(IF(VLOOKUP(G44,Demos!$B$3:$K$1368,7,FALSE)=0,"",VLOOKUP(G44,Demos!$B$3:$K$1368,7,FALSE)),"")</f>
        <v/>
      </c>
      <c r="T44" s="50" t="s">
        <v>1890</v>
      </c>
      <c r="U44" s="31" t="str">
        <f>IFERROR(VLOOKUP(G44,Demos!$B$7:N5934,12,FALSE),"")</f>
        <v/>
      </c>
    </row>
    <row r="45" spans="1:21" ht="45" x14ac:dyDescent="0.25">
      <c r="A45" s="39">
        <f t="shared" si="0"/>
        <v>40</v>
      </c>
      <c r="B45" s="30" t="s">
        <v>275</v>
      </c>
      <c r="C45" s="29" t="str">
        <f xml:space="preserve"> IFERROR(VLOOKUP(B45, Courses!$C$3:$E$836, 2, FALSE),"")</f>
        <v>Optics</v>
      </c>
      <c r="D45" s="29" t="str">
        <f xml:space="preserve"> IFERROR(VLOOKUP(MID(G45,1,1), PIRA!$B$1:$E$1146, 2, FALSE),"")</f>
        <v>6 Optics</v>
      </c>
      <c r="E45" s="31" t="str">
        <f xml:space="preserve"> IFERROR(VLOOKUP(MID(G45,1,2),PIRA!$B$1:$E$1144,2,FALSE),"")&amp;"
"&amp;IFERROR(VLOOKUP(MID(H45,1,2),PIRA!$B$1:$E$1144,2,FALSE),"")&amp;"
"&amp;IFERROR(VLOOKUP(MID(I45,1,2),PIRA!$B$1:$E$1144,2,FALSE),"")</f>
        <v xml:space="preserve">Polarisation
</v>
      </c>
      <c r="F45" s="31" t="str">
        <f xml:space="preserve"> IFERROR(VLOOKUP(MID(G45,1,4),PIRA!$B$1:$E$1144,2,FALSE),"")&amp;"
"&amp;IFERROR(VLOOKUP(MID(H45,1,4),PIRA!$B$1:$E$1144,2,FALSE),"")&amp;"
"&amp;IFERROR(VLOOKUP(MID(I45,1,4),PIRA!$B$1:$E$1144,2,FALSE),"")</f>
        <v xml:space="preserve">Birefringence
</v>
      </c>
      <c r="G45" s="32" t="s">
        <v>2201</v>
      </c>
      <c r="H45" s="31" t="str">
        <f>IFERROR(IF(VLOOKUP(G45,Demos!$B$3:$K$1368,2,FALSE)=0,"",VLOOKUP(G45,Demos!$B$3:$K$1368,2,FALSE)),"")</f>
        <v/>
      </c>
      <c r="I45" s="79" t="str">
        <f>IFERROR(IF(VLOOKUP(G45,Demos!$B$3:$K$1368,3,FALSE)=0,"",VLOOKUP(G45,Demos!$B$3:$K$1368,3,FALSE)),"")</f>
        <v/>
      </c>
      <c r="J45" s="79" t="str">
        <f>IFERROR(IF(VLOOKUP(G45,Demos!$B$3:$K$1368,4,FALSE)=0,"",VLOOKUP(G45,Demos!$B$3:$K$1368,4,FALSE)),"")</f>
        <v/>
      </c>
      <c r="K45" s="30" t="s">
        <v>1614</v>
      </c>
      <c r="L45" s="30" t="s">
        <v>2246</v>
      </c>
      <c r="M45" s="71">
        <v>45380</v>
      </c>
      <c r="N45" s="33" t="str">
        <f>IFERROR(VLOOKUP(G45,Demos!$B$3:$K$1368,5,FALSE),"")</f>
        <v>Polarisation (circular)</v>
      </c>
      <c r="O45" s="28">
        <f>IF(N45="","",COUNTIF($N$6:N2164, N45))</f>
        <v>2</v>
      </c>
      <c r="P45" s="33" t="str">
        <f xml:space="preserve"> IFERROR(IF(VLOOKUP(G45,Demos!$B$3:$K$1368,6,FALSE)=0,"",VLOOKUP(G45,Demos!$B$3:$K$1368,6,FALSE)),"")</f>
        <v>N/A</v>
      </c>
      <c r="Q45" s="38" t="str">
        <f xml:space="preserve"> IFERROR(IF(VLOOKUP(G45,Demos!$B$3:$K$1368,8,FALSE)=0,"",VLOOKUP(G45,Demos!$B$3:$K$1368,8,FALSE)),"")</f>
        <v>Thorlabs Polarisation Setup</v>
      </c>
      <c r="R45" s="38" t="str">
        <f xml:space="preserve"> IFERROR(IF(VLOOKUP(G45,Demos!$B$3:$K$1368,7,FALSE)=0,"",VLOOKUP(G45,Demos!$B$3:$K$1368,7,FALSE)),"")</f>
        <v>See Collegerama 29 Mar 2019 recording TN2421_06 from 01:11:00 - https://collegerama.tudelft.nl/Mediasite/Channel/as-bsc-tn/watch/03d60341f3904d5aaffe8d0df5947f451d</v>
      </c>
      <c r="U45" s="31">
        <f>IFERROR(VLOOKUP(G45,Demos!$B$7:N5897,12,FALSE),"")</f>
        <v>0</v>
      </c>
    </row>
    <row r="46" spans="1:21" ht="45" x14ac:dyDescent="0.25">
      <c r="A46" s="39">
        <f t="shared" si="0"/>
        <v>41</v>
      </c>
      <c r="B46" s="30" t="s">
        <v>38</v>
      </c>
      <c r="C46" s="29" t="str">
        <f xml:space="preserve"> IFERROR(VLOOKUP(B46, Courses!$C$3:$E$836, 2, FALSE),"")</f>
        <v>Mechanics and Theory of Relativity</v>
      </c>
      <c r="D46" s="29" t="str">
        <f xml:space="preserve"> IFERROR(VLOOKUP(MID(G46,1,1), PIRA!$B$1:$E$1146, 2, FALSE),"")</f>
        <v>1 Mechanics</v>
      </c>
      <c r="E46" s="31" t="str">
        <f xml:space="preserve"> IFERROR(VLOOKUP(MID(G46,1,2),PIRA!$B$1:$E$1144,2,FALSE),"")&amp;"
"&amp;IFERROR(VLOOKUP(MID(H46,1,2),PIRA!$B$1:$E$1144,2,FALSE),"")&amp;"
"&amp;IFERROR(VLOOKUP(MID(I46,1,2),PIRA!$B$1:$E$1144,2,FALSE),"")</f>
        <v xml:space="preserve">Motion in two Dimensions
</v>
      </c>
      <c r="F46" s="31" t="str">
        <f xml:space="preserve"> IFERROR(VLOOKUP(MID(G46,1,4),PIRA!$B$1:$E$1144,2,FALSE),"")&amp;"
"&amp;IFERROR(VLOOKUP(MID(H46,1,4),PIRA!$B$1:$E$1144,2,FALSE),"")&amp;"
"&amp;IFERROR(VLOOKUP(MID(I46,1,4),PIRA!$B$1:$E$1144,2,FALSE),"")</f>
        <v xml:space="preserve">Central Forces
</v>
      </c>
      <c r="G46" s="32" t="s">
        <v>1132</v>
      </c>
      <c r="H46" s="31" t="str">
        <f>IFERROR(IF(VLOOKUP(G46,Demos!$B$3:$K$1368,2,FALSE)=0,"",VLOOKUP(G46,Demos!$B$3:$K$1368,2,FALSE)),"")</f>
        <v/>
      </c>
      <c r="I46" s="79" t="str">
        <f>IFERROR(IF(VLOOKUP(G46,Demos!$B$3:$K$1368,3,FALSE)=0,"",VLOOKUP(G46,Demos!$B$3:$K$1368,3,FALSE)),"")</f>
        <v xml:space="preserve"> </v>
      </c>
      <c r="J46" s="79" t="str">
        <f>IFERROR(IF(VLOOKUP(G46,Demos!$B$3:$K$1368,4,FALSE)=0,"",VLOOKUP(G46,Demos!$B$3:$K$1368,4,FALSE)),"")</f>
        <v/>
      </c>
      <c r="K46" s="30" t="s">
        <v>2077</v>
      </c>
      <c r="L46" s="30" t="s">
        <v>22</v>
      </c>
      <c r="M46" s="71">
        <v>45378</v>
      </c>
      <c r="N46" s="33" t="str">
        <f>IFERROR(VLOOKUP(G46,Demos!$B$3:$K$1368,5,FALSE),"")</f>
        <v>Going Round in Circles</v>
      </c>
      <c r="O46" s="28">
        <f>IF(N46="","",COUNTIF($N$6:N2165, N46))</f>
        <v>9</v>
      </c>
      <c r="P46" s="33" t="str">
        <f xml:space="preserve"> IFERROR(IF(VLOOKUP(G46,Demos!$B$3:$K$1368,6,FALSE)=0,"",VLOOKUP(G46,Demos!$B$3:$K$1368,6,FALSE)),"")</f>
        <v>www.de-monstrare.nl/pdf/Going%20round%20in%20circles.pdf</v>
      </c>
      <c r="Q46" s="38" t="str">
        <f xml:space="preserve"> IFERROR(IF(VLOOKUP(G46,Demos!$B$3:$K$1368,8,FALSE)=0,"",VLOOKUP(G46,Demos!$B$3:$K$1368,8,FALSE)),"")</f>
        <v/>
      </c>
      <c r="R46" s="38" t="str">
        <f xml:space="preserve"> IFERROR(IF(VLOOKUP(G46,Demos!$B$3:$K$1368,7,FALSE)=0,"",VLOOKUP(G46,Demos!$B$3:$K$1368,7,FALSE)),"")</f>
        <v/>
      </c>
      <c r="T46" s="50" t="s">
        <v>1904</v>
      </c>
      <c r="U46" s="31" t="str">
        <f>IFERROR(VLOOKUP(G46,Demos!$B$7:N5942,12,FALSE),"")</f>
        <v/>
      </c>
    </row>
    <row r="47" spans="1:21" ht="45" x14ac:dyDescent="0.25">
      <c r="A47" s="39">
        <f t="shared" si="0"/>
        <v>42</v>
      </c>
      <c r="B47" s="30" t="s">
        <v>38</v>
      </c>
      <c r="C47" s="29" t="str">
        <f xml:space="preserve"> IFERROR(VLOOKUP(B47, Courses!$C$3:$E$836, 2, FALSE),"")</f>
        <v>Mechanics and Theory of Relativity</v>
      </c>
      <c r="D47" s="29" t="str">
        <f xml:space="preserve"> IFERROR(VLOOKUP(MID(G47,1,1), PIRA!$B$1:$E$1146, 2, FALSE),"")</f>
        <v>1 Mechanics</v>
      </c>
      <c r="E47" s="31" t="str">
        <f xml:space="preserve"> IFERROR(VLOOKUP(MID(G47,1,2),PIRA!$B$1:$E$1144,2,FALSE),"")&amp;"
"&amp;IFERROR(VLOOKUP(MID(H47,1,2),PIRA!$B$1:$E$1144,2,FALSE),"")&amp;"
"&amp;IFERROR(VLOOKUP(MID(I47,1,2),PIRA!$B$1:$E$1144,2,FALSE),"")</f>
        <v xml:space="preserve">Relative Motion
</v>
      </c>
      <c r="F47" s="31" t="str">
        <f xml:space="preserve"> IFERROR(VLOOKUP(MID(G47,1,4),PIRA!$B$1:$E$1144,2,FALSE),"")&amp;"
"&amp;IFERROR(VLOOKUP(MID(H47,1,4),PIRA!$B$1:$E$1144,2,FALSE),"")&amp;"
"&amp;IFERROR(VLOOKUP(MID(I47,1,4),PIRA!$B$1:$E$1144,2,FALSE),"")</f>
        <v xml:space="preserve">
</v>
      </c>
      <c r="G47" s="32" t="s">
        <v>1984</v>
      </c>
      <c r="H47" s="31" t="str">
        <f>IFERROR(IF(VLOOKUP(G47,Demos!$B$3:$K$1368,2,FALSE)=0,"",VLOOKUP(G47,Demos!$B$3:$K$1368,2,FALSE)),"")</f>
        <v/>
      </c>
      <c r="I47" s="79" t="str">
        <f>IFERROR(IF(VLOOKUP(G47,Demos!$B$3:$K$1368,3,FALSE)=0,"",VLOOKUP(G47,Demos!$B$3:$K$1368,3,FALSE)),"")</f>
        <v/>
      </c>
      <c r="J47" s="79" t="str">
        <f>IFERROR(IF(VLOOKUP(G47,Demos!$B$3:$K$1368,4,FALSE)=0,"",VLOOKUP(G47,Demos!$B$3:$K$1368,4,FALSE)),"")</f>
        <v/>
      </c>
      <c r="K47" s="30" t="s">
        <v>2077</v>
      </c>
      <c r="L47" s="30" t="s">
        <v>22</v>
      </c>
      <c r="M47" s="71">
        <v>45378</v>
      </c>
      <c r="N47" s="33" t="str">
        <f>IFERROR(VLOOKUP(G47,Demos!$B$3:$K$1368,5,FALSE),"")</f>
        <v>Person in Wheeled chair</v>
      </c>
      <c r="O47" s="28">
        <f>IF(N47="","",COUNTIF($N$6:N2166, N47))</f>
        <v>10</v>
      </c>
      <c r="P47" s="33" t="str">
        <f xml:space="preserve"> IFERROR(IF(VLOOKUP(G47,Demos!$B$3:$K$1368,6,FALSE)=0,"",VLOOKUP(G47,Demos!$B$3:$K$1368,6,FALSE)),"")</f>
        <v>N/A</v>
      </c>
      <c r="Q47" s="38" t="str">
        <f xml:space="preserve"> IFERROR(IF(VLOOKUP(G47,Demos!$B$3:$K$1368,8,FALSE)=0,"",VLOOKUP(G47,Demos!$B$3:$K$1368,8,FALSE)),"")</f>
        <v>As a demonstration of existance of fictitious forces, push a student whilst sitting in a chair on wheels, so they can feel the force that pushes them into the back rest of the chair.</v>
      </c>
      <c r="R47" s="38" t="str">
        <f xml:space="preserve"> IFERROR(IF(VLOOKUP(G47,Demos!$B$3:$K$1368,7,FALSE)=0,"",VLOOKUP(G47,Demos!$B$3:$K$1368,7,FALSE)),"")</f>
        <v/>
      </c>
      <c r="T47" s="50" t="s">
        <v>1904</v>
      </c>
      <c r="U47" s="31" t="str">
        <f>IFERROR(VLOOKUP(G47,Demos!$B$7:N5941,12,FALSE),"")</f>
        <v/>
      </c>
    </row>
    <row r="48" spans="1:21" ht="45" x14ac:dyDescent="0.25">
      <c r="A48" s="39">
        <f t="shared" si="0"/>
        <v>43</v>
      </c>
      <c r="B48" s="30" t="s">
        <v>38</v>
      </c>
      <c r="C48" s="29" t="str">
        <f xml:space="preserve"> IFERROR(VLOOKUP(B48, Courses!$C$3:$E$836, 2, FALSE),"")</f>
        <v>Mechanics and Theory of Relativity</v>
      </c>
      <c r="D48" s="29" t="str">
        <f xml:space="preserve"> IFERROR(VLOOKUP(MID(G48,1,1), PIRA!$B$1:$E$1146, 2, FALSE),"")</f>
        <v>1 Mechanics</v>
      </c>
      <c r="E48" s="31" t="str">
        <f xml:space="preserve"> IFERROR(VLOOKUP(MID(G48,1,2),PIRA!$B$1:$E$1144,2,FALSE),"")&amp;"
"&amp;IFERROR(VLOOKUP(MID(H48,1,2),PIRA!$B$1:$E$1144,2,FALSE),"")&amp;"
"&amp;IFERROR(VLOOKUP(MID(I48,1,2),PIRA!$B$1:$E$1144,2,FALSE),"")</f>
        <v xml:space="preserve">Relative Motion
</v>
      </c>
      <c r="F48" s="31" t="str">
        <f xml:space="preserve"> IFERROR(VLOOKUP(MID(G48,1,4),PIRA!$B$1:$E$1144,2,FALSE),"")&amp;"
"&amp;IFERROR(VLOOKUP(MID(H48,1,4),PIRA!$B$1:$E$1144,2,FALSE),"")&amp;"
"&amp;IFERROR(VLOOKUP(MID(I48,1,4),PIRA!$B$1:$E$1144,2,FALSE),"")</f>
        <v xml:space="preserve">Rotating Reference Frames
</v>
      </c>
      <c r="G48" s="32" t="s">
        <v>1137</v>
      </c>
      <c r="H48" s="31" t="str">
        <f>IFERROR(IF(VLOOKUP(G48,Demos!$B$3:$K$1368,2,FALSE)=0,"",VLOOKUP(G48,Demos!$B$3:$K$1368,2,FALSE)),"")</f>
        <v/>
      </c>
      <c r="I48" s="79" t="str">
        <f>IFERROR(IF(VLOOKUP(G48,Demos!$B$3:$K$1368,3,FALSE)=0,"",VLOOKUP(G48,Demos!$B$3:$K$1368,3,FALSE)),"")</f>
        <v/>
      </c>
      <c r="J48" s="79" t="str">
        <f>IFERROR(IF(VLOOKUP(G48,Demos!$B$3:$K$1368,4,FALSE)=0,"",VLOOKUP(G48,Demos!$B$3:$K$1368,4,FALSE)),"")</f>
        <v/>
      </c>
      <c r="K48" s="30" t="s">
        <v>22</v>
      </c>
      <c r="L48" s="30" t="s">
        <v>2077</v>
      </c>
      <c r="M48" s="71">
        <v>45378</v>
      </c>
      <c r="N48" s="33" t="str">
        <f>IFERROR(VLOOKUP(G48,Demos!$B$3:$K$1368,5,FALSE),"")</f>
        <v>Coriolis (1a)</v>
      </c>
      <c r="O48" s="28">
        <f>IF(N48="","",COUNTIF($N$6:N2167, N48))</f>
        <v>9</v>
      </c>
      <c r="P48" s="33" t="str">
        <f xml:space="preserve"> IFERROR(IF(VLOOKUP(G48,Demos!$B$3:$K$1368,6,FALSE)=0,"",VLOOKUP(G48,Demos!$B$3:$K$1368,6,FALSE)),"")</f>
        <v>www.de-monstrare.nl/pdf/Coriolis%20_1a_.pdf</v>
      </c>
      <c r="Q48" s="38" t="str">
        <f xml:space="preserve"> IFERROR(IF(VLOOKUP(G48,Demos!$B$3:$K$1368,8,FALSE)=0,"",VLOOKUP(G48,Demos!$B$3:$K$1368,8,FALSE)),"")</f>
        <v/>
      </c>
      <c r="R48" s="38" t="str">
        <f xml:space="preserve"> IFERROR(IF(VLOOKUP(G48,Demos!$B$3:$K$1368,7,FALSE)=0,"",VLOOKUP(G48,Demos!$B$3:$K$1368,7,FALSE)),"")</f>
        <v xml:space="preserve">See Collegerama 2022 recording TN1612TU_22 - https://collegerama.tudelft.nl/Mediasite/Channel/as-bsc-tn/watch/18ed1dabe394424f863782ea19d168bf1d </v>
      </c>
      <c r="U48" s="31" t="str">
        <f>IFERROR(VLOOKUP(G48,Demos!$B$7:N5947,12,FALSE),"")</f>
        <v/>
      </c>
    </row>
    <row r="49" spans="1:21" ht="45" x14ac:dyDescent="0.25">
      <c r="A49" s="39">
        <f t="shared" si="0"/>
        <v>44</v>
      </c>
      <c r="B49" s="30" t="s">
        <v>38</v>
      </c>
      <c r="C49" s="29" t="str">
        <f xml:space="preserve"> IFERROR(VLOOKUP(B49, Courses!$C$3:$E$836, 2, FALSE),"")</f>
        <v>Mechanics and Theory of Relativity</v>
      </c>
      <c r="D49" s="29" t="str">
        <f xml:space="preserve"> IFERROR(VLOOKUP(MID(G49,1,1), PIRA!$B$1:$E$1146, 2, FALSE),"")</f>
        <v>1 Mechanics</v>
      </c>
      <c r="E49" s="31" t="str">
        <f xml:space="preserve"> IFERROR(VLOOKUP(MID(G49,1,2),PIRA!$B$1:$E$1144,2,FALSE),"")&amp;"
"&amp;IFERROR(VLOOKUP(MID(H49,1,2),PIRA!$B$1:$E$1144,2,FALSE),"")&amp;"
"&amp;IFERROR(VLOOKUP(MID(I49,1,2),PIRA!$B$1:$E$1144,2,FALSE),"")</f>
        <v xml:space="preserve">Relative Motion
</v>
      </c>
      <c r="F49" s="31" t="str">
        <f xml:space="preserve"> IFERROR(VLOOKUP(MID(G49,1,4),PIRA!$B$1:$E$1144,2,FALSE),"")&amp;"
"&amp;IFERROR(VLOOKUP(MID(H49,1,4),PIRA!$B$1:$E$1144,2,FALSE),"")&amp;"
"&amp;IFERROR(VLOOKUP(MID(I49,1,4),PIRA!$B$1:$E$1144,2,FALSE),"")</f>
        <v xml:space="preserve">Rotating Reference Frames
</v>
      </c>
      <c r="G49" s="32" t="s">
        <v>1138</v>
      </c>
      <c r="H49" s="31" t="str">
        <f>IFERROR(IF(VLOOKUP(G49,Demos!$B$3:$K$1368,2,FALSE)=0,"",VLOOKUP(G49,Demos!$B$3:$K$1368,2,FALSE)),"")</f>
        <v/>
      </c>
      <c r="I49" s="79" t="str">
        <f>IFERROR(IF(VLOOKUP(G49,Demos!$B$3:$K$1368,3,FALSE)=0,"",VLOOKUP(G49,Demos!$B$3:$K$1368,3,FALSE)),"")</f>
        <v/>
      </c>
      <c r="J49" s="79" t="str">
        <f>IFERROR(IF(VLOOKUP(G49,Demos!$B$3:$K$1368,4,FALSE)=0,"",VLOOKUP(G49,Demos!$B$3:$K$1368,4,FALSE)),"")</f>
        <v/>
      </c>
      <c r="K49" s="30" t="s">
        <v>22</v>
      </c>
      <c r="L49" s="30" t="s">
        <v>2077</v>
      </c>
      <c r="M49" s="71">
        <v>45378</v>
      </c>
      <c r="N49" s="33" t="str">
        <f>IFERROR(VLOOKUP(G49,Demos!$B$3:$K$1368,5,FALSE),"")</f>
        <v>Coriolis (1b)</v>
      </c>
      <c r="O49" s="28">
        <f>IF(N49="","",COUNTIF($N$6:N2168, N49))</f>
        <v>32</v>
      </c>
      <c r="P49" s="33" t="str">
        <f xml:space="preserve"> IFERROR(IF(VLOOKUP(G49,Demos!$B$3:$K$1368,6,FALSE)=0,"",VLOOKUP(G49,Demos!$B$3:$K$1368,6,FALSE)),"")</f>
        <v>www.de-monstrare.nl/pdf/Coriolis%20_1b_.pdf</v>
      </c>
      <c r="Q49" s="38" t="str">
        <f xml:space="preserve"> IFERROR(IF(VLOOKUP(G49,Demos!$B$3:$K$1368,8,FALSE)=0,"",VLOOKUP(G49,Demos!$B$3:$K$1368,8,FALSE)),"")</f>
        <v/>
      </c>
      <c r="R49" s="38" t="str">
        <f xml:space="preserve"> IFERROR(IF(VLOOKUP(G49,Demos!$B$3:$K$1368,7,FALSE)=0,"",VLOOKUP(G49,Demos!$B$3:$K$1368,7,FALSE)),"")</f>
        <v xml:space="preserve">See Collegerama 2022 recording TN1612TU_22 - https://collegerama.tudelft.nl/Mediasite/Channel/as-bsc-tn/watch/18ed1dabe394424f863782ea19d168bf1d </v>
      </c>
      <c r="U49" s="31" t="str">
        <f>IFERROR(VLOOKUP(G49,Demos!$B$7:N5944,12,FALSE),"")</f>
        <v/>
      </c>
    </row>
    <row r="50" spans="1:21" ht="45" x14ac:dyDescent="0.25">
      <c r="A50" s="39">
        <f t="shared" si="0"/>
        <v>45</v>
      </c>
      <c r="B50" s="30" t="s">
        <v>38</v>
      </c>
      <c r="C50" s="29" t="str">
        <f xml:space="preserve"> IFERROR(VLOOKUP(B50, Courses!$C$3:$E$836, 2, FALSE),"")</f>
        <v>Mechanics and Theory of Relativity</v>
      </c>
      <c r="D50" s="29" t="str">
        <f xml:space="preserve"> IFERROR(VLOOKUP(MID(G50,1,1), PIRA!$B$1:$E$1146, 2, FALSE),"")</f>
        <v>1 Mechanics</v>
      </c>
      <c r="E50" s="31" t="str">
        <f xml:space="preserve"> IFERROR(VLOOKUP(MID(G50,1,2),PIRA!$B$1:$E$1144,2,FALSE),"")&amp;"
"&amp;IFERROR(VLOOKUP(MID(H50,1,2),PIRA!$B$1:$E$1144,2,FALSE),"")&amp;"
"&amp;IFERROR(VLOOKUP(MID(I50,1,2),PIRA!$B$1:$E$1144,2,FALSE),"")</f>
        <v xml:space="preserve">Relative Motion
</v>
      </c>
      <c r="F50" s="31" t="str">
        <f xml:space="preserve"> IFERROR(VLOOKUP(MID(G50,1,4),PIRA!$B$1:$E$1144,2,FALSE),"")&amp;"
"&amp;IFERROR(VLOOKUP(MID(H50,1,4),PIRA!$B$1:$E$1144,2,FALSE),"")&amp;"
"&amp;IFERROR(VLOOKUP(MID(I50,1,4),PIRA!$B$1:$E$1144,2,FALSE),"")</f>
        <v xml:space="preserve">Rotating Reference Frames
</v>
      </c>
      <c r="G50" s="32" t="s">
        <v>1138</v>
      </c>
      <c r="H50" s="31" t="str">
        <f>IFERROR(IF(VLOOKUP(G50,Demos!$B$3:$K$1368,2,FALSE)=0,"",VLOOKUP(G50,Demos!$B$3:$K$1368,2,FALSE)),"")</f>
        <v/>
      </c>
      <c r="I50" s="79" t="str">
        <f>IFERROR(IF(VLOOKUP(G50,Demos!$B$3:$K$1368,3,FALSE)=0,"",VLOOKUP(G50,Demos!$B$3:$K$1368,3,FALSE)),"")</f>
        <v/>
      </c>
      <c r="J50" s="79" t="str">
        <f>IFERROR(IF(VLOOKUP(G50,Demos!$B$3:$K$1368,4,FALSE)=0,"",VLOOKUP(G50,Demos!$B$3:$K$1368,4,FALSE)),"")</f>
        <v/>
      </c>
      <c r="K50" s="30" t="s">
        <v>22</v>
      </c>
      <c r="L50" s="30" t="s">
        <v>2077</v>
      </c>
      <c r="M50" s="71">
        <v>45378</v>
      </c>
      <c r="N50" s="33" t="str">
        <f>IFERROR(VLOOKUP(G50,Demos!$B$3:$K$1368,5,FALSE),"")</f>
        <v>Coriolis (1b)</v>
      </c>
      <c r="O50" s="28">
        <f>IF(N50="","",COUNTIF($N$6:N2169, N50))</f>
        <v>32</v>
      </c>
      <c r="P50" s="33" t="str">
        <f xml:space="preserve"> IFERROR(IF(VLOOKUP(G50,Demos!$B$3:$K$1368,6,FALSE)=0,"",VLOOKUP(G50,Demos!$B$3:$K$1368,6,FALSE)),"")</f>
        <v>www.de-monstrare.nl/pdf/Coriolis%20_1b_.pdf</v>
      </c>
      <c r="Q50" s="38" t="str">
        <f xml:space="preserve"> IFERROR(IF(VLOOKUP(G50,Demos!$B$3:$K$1368,8,FALSE)=0,"",VLOOKUP(G50,Demos!$B$3:$K$1368,8,FALSE)),"")</f>
        <v/>
      </c>
      <c r="R50" s="38" t="str">
        <f xml:space="preserve"> IFERROR(IF(VLOOKUP(G50,Demos!$B$3:$K$1368,7,FALSE)=0,"",VLOOKUP(G50,Demos!$B$3:$K$1368,7,FALSE)),"")</f>
        <v xml:space="preserve">See Collegerama 2022 recording TN1612TU_22 - https://collegerama.tudelft.nl/Mediasite/Channel/as-bsc-tn/watch/18ed1dabe394424f863782ea19d168bf1d </v>
      </c>
      <c r="U50" s="31" t="str">
        <f>IFERROR(VLOOKUP(G50,Demos!$B$7:N5945,12,FALSE),"")</f>
        <v/>
      </c>
    </row>
    <row r="51" spans="1:21" ht="45" x14ac:dyDescent="0.25">
      <c r="A51" s="39">
        <f t="shared" si="0"/>
        <v>46</v>
      </c>
      <c r="B51" s="30" t="s">
        <v>38</v>
      </c>
      <c r="C51" s="29" t="str">
        <f xml:space="preserve"> IFERROR(VLOOKUP(B51, Courses!$C$3:$E$836, 2, FALSE),"")</f>
        <v>Mechanics and Theory of Relativity</v>
      </c>
      <c r="D51" s="29" t="str">
        <f xml:space="preserve"> IFERROR(VLOOKUP(MID(G51,1,1), PIRA!$B$1:$E$1146, 2, FALSE),"")</f>
        <v>1 Mechanics</v>
      </c>
      <c r="E51" s="31" t="str">
        <f xml:space="preserve"> IFERROR(VLOOKUP(MID(G51,1,2),PIRA!$B$1:$E$1144,2,FALSE),"")&amp;"
"&amp;IFERROR(VLOOKUP(MID(H51,1,2),PIRA!$B$1:$E$1144,2,FALSE),"")&amp;"
"&amp;IFERROR(VLOOKUP(MID(I51,1,2),PIRA!$B$1:$E$1144,2,FALSE),"")</f>
        <v xml:space="preserve">Relative Motion
</v>
      </c>
      <c r="F51" s="31" t="str">
        <f xml:space="preserve"> IFERROR(VLOOKUP(MID(G51,1,4),PIRA!$B$1:$E$1144,2,FALSE),"")&amp;"
"&amp;IFERROR(VLOOKUP(MID(H51,1,4),PIRA!$B$1:$E$1144,2,FALSE),"")&amp;"
"&amp;IFERROR(VLOOKUP(MID(I51,1,4),PIRA!$B$1:$E$1144,2,FALSE),"")</f>
        <v xml:space="preserve">Rotating Reference Frames
</v>
      </c>
      <c r="G51" s="32" t="s">
        <v>1138</v>
      </c>
      <c r="H51" s="31" t="str">
        <f>IFERROR(IF(VLOOKUP(G51,Demos!$B$3:$K$1368,2,FALSE)=0,"",VLOOKUP(G51,Demos!$B$3:$K$1368,2,FALSE)),"")</f>
        <v/>
      </c>
      <c r="I51" s="79" t="str">
        <f>IFERROR(IF(VLOOKUP(G51,Demos!$B$3:$K$1368,3,FALSE)=0,"",VLOOKUP(G51,Demos!$B$3:$K$1368,3,FALSE)),"")</f>
        <v/>
      </c>
      <c r="J51" s="79" t="str">
        <f>IFERROR(IF(VLOOKUP(G51,Demos!$B$3:$K$1368,4,FALSE)=0,"",VLOOKUP(G51,Demos!$B$3:$K$1368,4,FALSE)),"")</f>
        <v/>
      </c>
      <c r="K51" s="30" t="s">
        <v>22</v>
      </c>
      <c r="L51" s="30" t="s">
        <v>2077</v>
      </c>
      <c r="M51" s="71">
        <v>45378</v>
      </c>
      <c r="N51" s="33" t="str">
        <f>IFERROR(VLOOKUP(G51,Demos!$B$3:$K$1368,5,FALSE),"")</f>
        <v>Coriolis (1b)</v>
      </c>
      <c r="O51" s="28">
        <f>IF(N51="","",COUNTIF($N$6:N2170, N51))</f>
        <v>32</v>
      </c>
      <c r="P51" s="33" t="str">
        <f xml:space="preserve"> IFERROR(IF(VLOOKUP(G51,Demos!$B$3:$K$1368,6,FALSE)=0,"",VLOOKUP(G51,Demos!$B$3:$K$1368,6,FALSE)),"")</f>
        <v>www.de-monstrare.nl/pdf/Coriolis%20_1b_.pdf</v>
      </c>
      <c r="Q51" s="38" t="str">
        <f xml:space="preserve"> IFERROR(IF(VLOOKUP(G51,Demos!$B$3:$K$1368,8,FALSE)=0,"",VLOOKUP(G51,Demos!$B$3:$K$1368,8,FALSE)),"")</f>
        <v/>
      </c>
      <c r="R51" s="38" t="str">
        <f xml:space="preserve"> IFERROR(IF(VLOOKUP(G51,Demos!$B$3:$K$1368,7,FALSE)=0,"",VLOOKUP(G51,Demos!$B$3:$K$1368,7,FALSE)),"")</f>
        <v xml:space="preserve">See Collegerama 2022 recording TN1612TU_22 - https://collegerama.tudelft.nl/Mediasite/Channel/as-bsc-tn/watch/18ed1dabe394424f863782ea19d168bf1d </v>
      </c>
      <c r="U51" s="31" t="str">
        <f>IFERROR(VLOOKUP(G51,Demos!$B$7:N5946,12,FALSE),"")</f>
        <v/>
      </c>
    </row>
    <row r="52" spans="1:21" ht="45" x14ac:dyDescent="0.25">
      <c r="A52" s="39">
        <f t="shared" si="0"/>
        <v>47</v>
      </c>
      <c r="B52" s="30" t="s">
        <v>38</v>
      </c>
      <c r="C52" s="29" t="str">
        <f xml:space="preserve"> IFERROR(VLOOKUP(B52, Courses!$C$3:$E$836, 2, FALSE),"")</f>
        <v>Mechanics and Theory of Relativity</v>
      </c>
      <c r="D52" s="29" t="str">
        <f xml:space="preserve"> IFERROR(VLOOKUP(MID(G52,1,1), PIRA!$B$1:$E$1146, 2, FALSE),"")</f>
        <v>1 Mechanics</v>
      </c>
      <c r="E52" s="31" t="str">
        <f xml:space="preserve"> IFERROR(VLOOKUP(MID(G52,1,2),PIRA!$B$1:$E$1144,2,FALSE),"")&amp;"
"&amp;IFERROR(VLOOKUP(MID(H52,1,2),PIRA!$B$1:$E$1144,2,FALSE),"")&amp;"
"&amp;IFERROR(VLOOKUP(MID(I52,1,2),PIRA!$B$1:$E$1144,2,FALSE),"")</f>
        <v xml:space="preserve">Relative Motion
</v>
      </c>
      <c r="F52" s="31" t="str">
        <f xml:space="preserve"> IFERROR(VLOOKUP(MID(G52,1,4),PIRA!$B$1:$E$1144,2,FALSE),"")&amp;"
"&amp;IFERROR(VLOOKUP(MID(H52,1,4),PIRA!$B$1:$E$1144,2,FALSE),"")&amp;"
"&amp;IFERROR(VLOOKUP(MID(I52,1,4),PIRA!$B$1:$E$1144,2,FALSE),"")</f>
        <v xml:space="preserve">Rotating Reference Frames
</v>
      </c>
      <c r="G52" s="32" t="s">
        <v>1139</v>
      </c>
      <c r="H52" s="31" t="str">
        <f>IFERROR(IF(VLOOKUP(G52,Demos!$B$3:$K$1368,2,FALSE)=0,"",VLOOKUP(G52,Demos!$B$3:$K$1368,2,FALSE)),"")</f>
        <v/>
      </c>
      <c r="I52" s="79" t="str">
        <f>IFERROR(IF(VLOOKUP(G52,Demos!$B$3:$K$1368,3,FALSE)=0,"",VLOOKUP(G52,Demos!$B$3:$K$1368,3,FALSE)),"")</f>
        <v/>
      </c>
      <c r="J52" s="79" t="str">
        <f>IFERROR(IF(VLOOKUP(G52,Demos!$B$3:$K$1368,4,FALSE)=0,"",VLOOKUP(G52,Demos!$B$3:$K$1368,4,FALSE)),"")</f>
        <v/>
      </c>
      <c r="K52" s="32" t="s">
        <v>2077</v>
      </c>
      <c r="L52" s="32" t="s">
        <v>22</v>
      </c>
      <c r="M52" s="71">
        <v>45378</v>
      </c>
      <c r="N52" s="33" t="str">
        <f>IFERROR(VLOOKUP(G52,Demos!$B$3:$K$1368,5,FALSE),"")</f>
        <v>Coriolis Merry-go-Round</v>
      </c>
      <c r="O52" s="28">
        <f>IF(N52="","",COUNTIF($N$6:N2171, N52))</f>
        <v>13</v>
      </c>
      <c r="P52" s="33" t="str">
        <f xml:space="preserve"> IFERROR(IF(VLOOKUP(G52,Demos!$B$3:$K$1368,6,FALSE)=0,"",VLOOKUP(G52,Demos!$B$3:$K$1368,6,FALSE)),"")</f>
        <v>www.de-monstrare.nl/pdf/Coriolis%20merry-go-round.pdf</v>
      </c>
      <c r="Q52" s="38" t="str">
        <f xml:space="preserve"> IFERROR(IF(VLOOKUP(G52,Demos!$B$3:$K$1368,8,FALSE)=0,"",VLOOKUP(G52,Demos!$B$3:$K$1368,8,FALSE)),"")</f>
        <v/>
      </c>
      <c r="R52" s="38" t="str">
        <f xml:space="preserve"> IFERROR(IF(VLOOKUP(G52,Demos!$B$3:$K$1368,7,FALSE)=0,"",VLOOKUP(G52,Demos!$B$3:$K$1368,7,FALSE)),"")</f>
        <v/>
      </c>
      <c r="T52" s="50" t="s">
        <v>1904</v>
      </c>
      <c r="U52" s="31" t="str">
        <f>IFERROR(VLOOKUP(G52,Demos!$B$7:N5943,12,FALSE),"")</f>
        <v/>
      </c>
    </row>
    <row r="53" spans="1:21" ht="45" x14ac:dyDescent="0.25">
      <c r="A53" s="39">
        <f t="shared" si="0"/>
        <v>48</v>
      </c>
      <c r="B53" s="30" t="s">
        <v>38</v>
      </c>
      <c r="C53" s="29" t="str">
        <f xml:space="preserve"> IFERROR(VLOOKUP(B53, Courses!$C$3:$E$836, 2, FALSE),"")</f>
        <v>Mechanics and Theory of Relativity</v>
      </c>
      <c r="D53" s="29" t="str">
        <f xml:space="preserve"> IFERROR(VLOOKUP(MID(G53,1,1), PIRA!$B$1:$E$1146, 2, FALSE),"")</f>
        <v>1 Mechanics</v>
      </c>
      <c r="E53" s="31" t="str">
        <f xml:space="preserve"> IFERROR(VLOOKUP(MID(G53,1,2),PIRA!$B$1:$E$1144,2,FALSE),"")&amp;"
"&amp;IFERROR(VLOOKUP(MID(H53,1,2),PIRA!$B$1:$E$1144,2,FALSE),"")&amp;"
"&amp;IFERROR(VLOOKUP(MID(I53,1,2),PIRA!$B$1:$E$1144,2,FALSE),"")</f>
        <v xml:space="preserve">Relative Motion
</v>
      </c>
      <c r="F53" s="31" t="str">
        <f xml:space="preserve"> IFERROR(VLOOKUP(MID(G53,1,4),PIRA!$B$1:$E$1144,2,FALSE),"")&amp;"
"&amp;IFERROR(VLOOKUP(MID(H53,1,4),PIRA!$B$1:$E$1144,2,FALSE),"")&amp;"
"&amp;IFERROR(VLOOKUP(MID(I53,1,4),PIRA!$B$1:$E$1144,2,FALSE),"")</f>
        <v xml:space="preserve">Rotating Reference Frames
</v>
      </c>
      <c r="G53" s="32" t="s">
        <v>1664</v>
      </c>
      <c r="H53" s="31" t="str">
        <f>IFERROR(IF(VLOOKUP(G53,Demos!$B$3:$K$1368,2,FALSE)=0,"",VLOOKUP(G53,Demos!$B$3:$K$1368,2,FALSE)),"")</f>
        <v/>
      </c>
      <c r="I53" s="79" t="str">
        <f>IFERROR(IF(VLOOKUP(G53,Demos!$B$3:$K$1368,3,FALSE)=0,"",VLOOKUP(G53,Demos!$B$3:$K$1368,3,FALSE)),"")</f>
        <v/>
      </c>
      <c r="J53" s="79" t="str">
        <f>IFERROR(IF(VLOOKUP(G53,Demos!$B$3:$K$1368,4,FALSE)=0,"",VLOOKUP(G53,Demos!$B$3:$K$1368,4,FALSE)),"")</f>
        <v/>
      </c>
      <c r="K53" s="30" t="s">
        <v>2077</v>
      </c>
      <c r="L53" s="30" t="s">
        <v>22</v>
      </c>
      <c r="M53" s="71">
        <v>45378</v>
      </c>
      <c r="N53" s="33" t="str">
        <f>IFERROR(VLOOKUP(G53,Demos!$B$3:$K$1368,5,FALSE),"")</f>
        <v>Foucault Pendulum</v>
      </c>
      <c r="O53" s="28">
        <f>IF(N53="","",COUNTIF($N$6:N2172, N53))</f>
        <v>7</v>
      </c>
      <c r="P53" s="33" t="str">
        <f xml:space="preserve"> IFERROR(IF(VLOOKUP(G53,Demos!$B$3:$K$1368,6,FALSE)=0,"",VLOOKUP(G53,Demos!$B$3:$K$1368,6,FALSE)),"")</f>
        <v>N/A</v>
      </c>
      <c r="Q53" s="38" t="str">
        <f xml:space="preserve"> IFERROR(IF(VLOOKUP(G53,Demos!$B$3:$K$1368,8,FALSE)=0,"",VLOOKUP(G53,Demos!$B$3:$K$1368,8,FALSE)),"")</f>
        <v xml:space="preserve">Placed order w Gieterij Neede for cast iron sphere w mass 25 kg dd. 09 May 2014. </v>
      </c>
      <c r="R53" s="38" t="str">
        <f xml:space="preserve"> IFERROR(IF(VLOOKUP(G53,Demos!$B$3:$K$1368,7,FALSE)=0,"",VLOOKUP(G53,Demos!$B$3:$K$1368,7,FALSE)),"")</f>
        <v xml:space="preserve">See Collegerama 2022 recording TN1612TU_22 - https://collegerama.tudelft.nl/Mediasite/Channel/as-bsc-tn/watch/18ed1dabe394424f863782ea19d168bf1d </v>
      </c>
      <c r="T53" s="50" t="s">
        <v>1996</v>
      </c>
      <c r="U53" s="31" t="str">
        <f>IFERROR(VLOOKUP(G53,Demos!$B$7:N5948,12,FALSE),"")</f>
        <v/>
      </c>
    </row>
    <row r="54" spans="1:21" ht="45" x14ac:dyDescent="0.25">
      <c r="A54" s="39">
        <f t="shared" si="0"/>
        <v>49</v>
      </c>
      <c r="B54" s="30" t="s">
        <v>275</v>
      </c>
      <c r="C54" s="29" t="str">
        <f xml:space="preserve"> IFERROR(VLOOKUP(B54, Courses!$C$3:$E$836, 2, FALSE),"")</f>
        <v>Optics</v>
      </c>
      <c r="D54" s="29" t="str">
        <f xml:space="preserve"> IFERROR(VLOOKUP(MID(G54,1,1), PIRA!$B$1:$E$1146, 2, FALSE),"")</f>
        <v>6 Optics</v>
      </c>
      <c r="E54" s="31" t="str">
        <f xml:space="preserve"> IFERROR(VLOOKUP(MID(G54,1,2),PIRA!$B$1:$E$1144,2,FALSE),"")&amp;"
"&amp;IFERROR(VLOOKUP(MID(H54,1,2),PIRA!$B$1:$E$1144,2,FALSE),"")&amp;"
"&amp;IFERROR(VLOOKUP(MID(I54,1,2),PIRA!$B$1:$E$1144,2,FALSE),"")</f>
        <v xml:space="preserve">Geometrical Optics
</v>
      </c>
      <c r="F54" s="31" t="str">
        <f xml:space="preserve"> IFERROR(VLOOKUP(MID(G54,1,4),PIRA!$B$1:$E$1144,2,FALSE),"")&amp;"
"&amp;IFERROR(VLOOKUP(MID(H54,1,4),PIRA!$B$1:$E$1144,2,FALSE),"")&amp;"
"&amp;IFERROR(VLOOKUP(MID(I54,1,4),PIRA!$B$1:$E$1144,2,FALSE),"")</f>
        <v xml:space="preserve">Optical Instruments
</v>
      </c>
      <c r="G54" s="32" t="s">
        <v>1995</v>
      </c>
      <c r="H54" s="31" t="str">
        <f>IFERROR(IF(VLOOKUP(G54,Demos!$B$3:$K$1368,2,FALSE)=0,"",VLOOKUP(G54,Demos!$B$3:$K$1368,2,FALSE)),"")</f>
        <v/>
      </c>
      <c r="I54" s="79" t="str">
        <f>IFERROR(IF(VLOOKUP(G54,Demos!$B$3:$K$1368,3,FALSE)=0,"",VLOOKUP(G54,Demos!$B$3:$K$1368,3,FALSE)),"")</f>
        <v/>
      </c>
      <c r="J54" s="79" t="str">
        <f>IFERROR(IF(VLOOKUP(G54,Demos!$B$3:$K$1368,4,FALSE)=0,"",VLOOKUP(G54,Demos!$B$3:$K$1368,4,FALSE)),"")</f>
        <v/>
      </c>
      <c r="K54" s="32" t="s">
        <v>1614</v>
      </c>
      <c r="L54" s="32" t="s">
        <v>2246</v>
      </c>
      <c r="M54" s="71">
        <v>45378</v>
      </c>
      <c r="N54" s="33" t="str">
        <f>IFERROR(VLOOKUP(G54,Demos!$B$3:$K$1368,5,FALSE),"")</f>
        <v>Keplerian Telescope</v>
      </c>
      <c r="O54" s="28">
        <f>IF(N54="","",COUNTIF($N$6:N2173, N54))</f>
        <v>9</v>
      </c>
      <c r="P54" s="33" t="str">
        <f xml:space="preserve"> IFERROR(IF(VLOOKUP(G54,Demos!$B$3:$K$1368,6,FALSE)=0,"",VLOOKUP(G54,Demos!$B$3:$K$1368,6,FALSE)),"")</f>
        <v>N/A</v>
      </c>
      <c r="Q54" s="38" t="str">
        <f xml:space="preserve"> IFERROR(IF(VLOOKUP(G54,Demos!$B$3:$K$1368,8,FALSE)=0,"",VLOOKUP(G54,Demos!$B$3:$K$1368,8,FALSE)),"")</f>
        <v/>
      </c>
      <c r="R54" s="38" t="str">
        <f xml:space="preserve"> IFERROR(IF(VLOOKUP(G54,Demos!$B$3:$K$1368,7,FALSE)=0,"",VLOOKUP(G54,Demos!$B$3:$K$1368,7,FALSE)),"")</f>
        <v>See Collegerama 26 Mar 2019 recording TN2421_04 from 01:11:00 - https://collegerama.tudelft.nl/Mediasite/Channel/as-bsc-tn/watch/5986b73fc03045928aacec9507916c621d</v>
      </c>
      <c r="U54" s="31" t="str">
        <f>IFERROR(VLOOKUP(G54,Demos!$B$7:N5937,12,FALSE),"")</f>
        <v/>
      </c>
    </row>
    <row r="55" spans="1:21" ht="45" x14ac:dyDescent="0.25">
      <c r="A55" s="39">
        <f t="shared" si="0"/>
        <v>50</v>
      </c>
      <c r="B55" s="30" t="s">
        <v>275</v>
      </c>
      <c r="C55" s="29" t="str">
        <f xml:space="preserve"> IFERROR(VLOOKUP(B55, Courses!$C$3:$E$836, 2, FALSE),"")</f>
        <v>Optics</v>
      </c>
      <c r="D55" s="29" t="str">
        <f xml:space="preserve"> IFERROR(VLOOKUP(MID(G55,1,1), PIRA!$B$1:$E$1146, 2, FALSE),"")</f>
        <v>6 Optics</v>
      </c>
      <c r="E55" s="31" t="str">
        <f xml:space="preserve"> IFERROR(VLOOKUP(MID(G55,1,2),PIRA!$B$1:$E$1144,2,FALSE),"")&amp;"
"&amp;IFERROR(VLOOKUP(MID(H55,1,2),PIRA!$B$1:$E$1144,2,FALSE),"")&amp;"
"&amp;IFERROR(VLOOKUP(MID(I55,1,2),PIRA!$B$1:$E$1144,2,FALSE),"")</f>
        <v>Geometrical Optics
Geometrical Optics
Polarisation</v>
      </c>
      <c r="F55" s="31" t="str">
        <f xml:space="preserve"> IFERROR(VLOOKUP(MID(G55,1,4),PIRA!$B$1:$E$1144,2,FALSE),"")&amp;"
"&amp;IFERROR(VLOOKUP(MID(H55,1,4),PIRA!$B$1:$E$1144,2,FALSE),"")&amp;"
"&amp;IFERROR(VLOOKUP(MID(I55,1,4),PIRA!$B$1:$E$1144,2,FALSE),"")</f>
        <v>Refraction at Flat Surfaces
Total Internal Reflection
Polarization by Reflection</v>
      </c>
      <c r="G55" s="32" t="s">
        <v>1201</v>
      </c>
      <c r="H55" s="31" t="str">
        <f>IFERROR(IF(VLOOKUP(G55,Demos!$B$3:$K$1368,2,FALSE)=0,"",VLOOKUP(G55,Demos!$B$3:$K$1368,2,FALSE)),"")</f>
        <v>6A44.01</v>
      </c>
      <c r="I55" s="79" t="str">
        <f>IFERROR(IF(VLOOKUP(G55,Demos!$B$3:$K$1368,3,FALSE)=0,"",VLOOKUP(G55,Demos!$B$3:$K$1368,3,FALSE)),"")</f>
        <v>6H20.01</v>
      </c>
      <c r="J55" s="79" t="str">
        <f>IFERROR(IF(VLOOKUP(G55,Demos!$B$3:$K$1368,4,FALSE)=0,"",VLOOKUP(G55,Demos!$B$3:$K$1368,4,FALSE)),"")</f>
        <v/>
      </c>
      <c r="K55" s="30" t="s">
        <v>2246</v>
      </c>
      <c r="L55" s="32" t="s">
        <v>1614</v>
      </c>
      <c r="M55" s="71">
        <v>45376</v>
      </c>
      <c r="N55" s="33" t="str">
        <f>IFERROR(VLOOKUP(G55,Demos!$B$3:$K$1368,5,FALSE),"")</f>
        <v>Brewser's Angle (3)</v>
      </c>
      <c r="O55" s="28">
        <f>IF(N55="","",COUNTIF($N$6:N2174, N55))</f>
        <v>20</v>
      </c>
      <c r="P55" s="33" t="str">
        <f xml:space="preserve"> IFERROR(IF(VLOOKUP(G55,Demos!$B$3:$K$1368,6,FALSE)=0,"",VLOOKUP(G55,Demos!$B$3:$K$1368,6,FALSE)),"")</f>
        <v>www.de-monstrare.nl/pdf/Brewster%27s%20angle%20_3_.pdf</v>
      </c>
      <c r="Q55" s="38" t="str">
        <f xml:space="preserve"> IFERROR(IF(VLOOKUP(G55,Demos!$B$3:$K$1368,8,FALSE)=0,"",VLOOKUP(G55,Demos!$B$3:$K$1368,8,FALSE)),"")</f>
        <v/>
      </c>
      <c r="R55" s="38" t="str">
        <f xml:space="preserve"> IFERROR(IF(VLOOKUP(G55,Demos!$B$3:$K$1368,7,FALSE)=0,"",VLOOKUP(G55,Demos!$B$3:$K$1368,7,FALSE)),"")</f>
        <v/>
      </c>
      <c r="T55" s="50" t="s">
        <v>2049</v>
      </c>
      <c r="U55" s="31" t="str">
        <f>IFERROR(VLOOKUP(G55,Demos!$B$7:N5938,12,FALSE),"")</f>
        <v/>
      </c>
    </row>
    <row r="56" spans="1:21" ht="45" x14ac:dyDescent="0.25">
      <c r="A56" s="39">
        <f t="shared" si="0"/>
        <v>51</v>
      </c>
      <c r="B56" s="30" t="s">
        <v>275</v>
      </c>
      <c r="C56" s="29" t="str">
        <f xml:space="preserve"> IFERROR(VLOOKUP(B56, Courses!$C$3:$E$836, 2, FALSE),"")</f>
        <v>Optics</v>
      </c>
      <c r="D56" s="29" t="str">
        <f xml:space="preserve"> IFERROR(VLOOKUP(MID(G56,1,1), PIRA!$B$1:$E$1146, 2, FALSE),"")</f>
        <v>6 Optics</v>
      </c>
      <c r="E56" s="31" t="str">
        <f xml:space="preserve"> IFERROR(VLOOKUP(MID(G56,1,2),PIRA!$B$1:$E$1144,2,FALSE),"")&amp;"
"&amp;IFERROR(VLOOKUP(MID(H56,1,2),PIRA!$B$1:$E$1144,2,FALSE),"")&amp;"
"&amp;IFERROR(VLOOKUP(MID(I56,1,2),PIRA!$B$1:$E$1144,2,FALSE),"")</f>
        <v xml:space="preserve">Geometrical Optics
</v>
      </c>
      <c r="F56" s="31" t="str">
        <f xml:space="preserve"> IFERROR(VLOOKUP(MID(G56,1,4),PIRA!$B$1:$E$1144,2,FALSE),"")&amp;"
"&amp;IFERROR(VLOOKUP(MID(H56,1,4),PIRA!$B$1:$E$1144,2,FALSE),"")&amp;"
"&amp;IFERROR(VLOOKUP(MID(I56,1,4),PIRA!$B$1:$E$1144,2,FALSE),"")</f>
        <v xml:space="preserve">Optical Instruments
</v>
      </c>
      <c r="G56" s="32" t="s">
        <v>1990</v>
      </c>
      <c r="H56" s="31" t="str">
        <f>IFERROR(IF(VLOOKUP(G56,Demos!$B$3:$K$1368,2,FALSE)=0,"",VLOOKUP(G56,Demos!$B$3:$K$1368,2,FALSE)),"")</f>
        <v/>
      </c>
      <c r="I56" s="79" t="str">
        <f>IFERROR(IF(VLOOKUP(G56,Demos!$B$3:$K$1368,3,FALSE)=0,"",VLOOKUP(G56,Demos!$B$3:$K$1368,3,FALSE)),"")</f>
        <v/>
      </c>
      <c r="J56" s="79" t="str">
        <f>IFERROR(IF(VLOOKUP(G56,Demos!$B$3:$K$1368,4,FALSE)=0,"",VLOOKUP(G56,Demos!$B$3:$K$1368,4,FALSE)),"")</f>
        <v/>
      </c>
      <c r="K56" s="30" t="s">
        <v>1614</v>
      </c>
      <c r="L56" s="30" t="s">
        <v>2246</v>
      </c>
      <c r="M56" s="71">
        <v>45375</v>
      </c>
      <c r="N56" s="33" t="str">
        <f>IFERROR(VLOOKUP(G56,Demos!$B$3:$K$1368,5,FALSE),"")</f>
        <v>Camera Model</v>
      </c>
      <c r="O56" s="28">
        <f>IF(N56="","",COUNTIF($N$6:N2175, N56))</f>
        <v>9</v>
      </c>
      <c r="P56" s="33" t="str">
        <f xml:space="preserve"> IFERROR(IF(VLOOKUP(G56,Demos!$B$3:$K$1368,6,FALSE)=0,"",VLOOKUP(G56,Demos!$B$3:$K$1368,6,FALSE)),"")</f>
        <v>N/A</v>
      </c>
      <c r="Q56" s="38" t="str">
        <f xml:space="preserve"> IFERROR(IF(VLOOKUP(G56,Demos!$B$3:$K$1368,8,FALSE)=0,"",VLOOKUP(G56,Demos!$B$3:$K$1368,8,FALSE)),"")</f>
        <v>Ray Optics Demonstration Set (RODS) from Kvant Ltd.</v>
      </c>
      <c r="R56" s="38" t="str">
        <f xml:space="preserve"> IFERROR(IF(VLOOKUP(G56,Demos!$B$3:$K$1368,7,FALSE)=0,"",VLOOKUP(G56,Demos!$B$3:$K$1368,7,FALSE)),"")</f>
        <v>See Collegerama 22 Mar 2019 recording TN2421_03 from 01:03:24 - https://collegerama.tudelft.nl/Mediasite/Channel/as-bsc-tn/watch/7c8258fc2522409bbf4ee846f39c1ecc1d</v>
      </c>
      <c r="U56" s="31" t="str">
        <f>IFERROR(VLOOKUP(G56,Demos!$B$7:N5940,12,FALSE),"")</f>
        <v/>
      </c>
    </row>
    <row r="57" spans="1:21" ht="45" x14ac:dyDescent="0.25">
      <c r="A57" s="39">
        <f t="shared" si="0"/>
        <v>52</v>
      </c>
      <c r="B57" s="30" t="s">
        <v>38</v>
      </c>
      <c r="C57" s="29" t="str">
        <f xml:space="preserve"> IFERROR(VLOOKUP(B57, Courses!$C$3:$E$836, 2, FALSE),"")</f>
        <v>Mechanics and Theory of Relativity</v>
      </c>
      <c r="D57" s="29" t="str">
        <f xml:space="preserve"> IFERROR(VLOOKUP(MID(G57,1,1), PIRA!$B$1:$E$1146, 2, FALSE),"")</f>
        <v>1 Mechanics</v>
      </c>
      <c r="E57" s="31" t="str">
        <f xml:space="preserve"> IFERROR(VLOOKUP(MID(G57,1,2),PIRA!$B$1:$E$1144,2,FALSE),"")&amp;"
"&amp;IFERROR(VLOOKUP(MID(H57,1,2),PIRA!$B$1:$E$1144,2,FALSE),"")&amp;"
"&amp;IFERROR(VLOOKUP(MID(I57,1,2),PIRA!$B$1:$E$1144,2,FALSE),"")</f>
        <v xml:space="preserve">Rotational Dynamics
Applications of Newton's Laws
</v>
      </c>
      <c r="F57" s="31" t="str">
        <f xml:space="preserve"> IFERROR(VLOOKUP(MID(G57,1,4),PIRA!$B$1:$E$1144,2,FALSE),"")&amp;"
"&amp;IFERROR(VLOOKUP(MID(H57,1,4),PIRA!$B$1:$E$1144,2,FALSE),"")&amp;"
"&amp;IFERROR(VLOOKUP(MID(I57,1,4),PIRA!$B$1:$E$1144,2,FALSE),"")</f>
        <v xml:space="preserve">Conservation of Angular Momentum
Dynamic Torque
</v>
      </c>
      <c r="G57" s="32" t="s">
        <v>1169</v>
      </c>
      <c r="H57" s="31" t="str">
        <f>IFERROR(IF(VLOOKUP(G57,Demos!$B$3:$K$1368,2,FALSE)=0,"",VLOOKUP(G57,Demos!$B$3:$K$1368,2,FALSE)),"")</f>
        <v>1K10.01</v>
      </c>
      <c r="I57" s="79" t="str">
        <f>IFERROR(IF(VLOOKUP(G57,Demos!$B$3:$K$1368,3,FALSE)=0,"",VLOOKUP(G57,Demos!$B$3:$K$1368,3,FALSE)),"")</f>
        <v/>
      </c>
      <c r="J57" s="79" t="str">
        <f>IFERROR(IF(VLOOKUP(G57,Demos!$B$3:$K$1368,4,FALSE)=0,"",VLOOKUP(G57,Demos!$B$3:$K$1368,4,FALSE)),"")</f>
        <v/>
      </c>
      <c r="K57" s="32" t="s">
        <v>2077</v>
      </c>
      <c r="L57" s="32" t="s">
        <v>22</v>
      </c>
      <c r="M57" s="71">
        <v>45374</v>
      </c>
      <c r="N57" s="33" t="str">
        <f>IFERROR(VLOOKUP(G57,Demos!$B$3:$K$1368,5,FALSE),"")</f>
        <v>Pulling a Spool (a.k.a. Oma's Garenklosje)</v>
      </c>
      <c r="O57" s="28">
        <f>IF(N57="","",COUNTIF($N$6:N2176, N57))</f>
        <v>33</v>
      </c>
      <c r="P57" s="33" t="str">
        <f xml:space="preserve"> IFERROR(IF(VLOOKUP(G57,Demos!$B$3:$K$1368,6,FALSE)=0,"",VLOOKUP(G57,Demos!$B$3:$K$1368,6,FALSE)),"")</f>
        <v>www.de-monstrare.nl/pdf/Pulling%20a%20spool.pdf</v>
      </c>
      <c r="Q57" s="38" t="str">
        <f xml:space="preserve"> IFERROR(IF(VLOOKUP(G57,Demos!$B$3:$K$1368,8,FALSE)=0,"",VLOOKUP(G57,Demos!$B$3:$K$1368,8,FALSE)),"")</f>
        <v/>
      </c>
      <c r="R57" s="38" t="str">
        <f xml:space="preserve"> IFERROR(IF(VLOOKUP(G57,Demos!$B$3:$K$1368,7,FALSE)=0,"",VLOOKUP(G57,Demos!$B$3:$K$1368,7,FALSE)),"")</f>
        <v xml:space="preserve">See Collegerame 2022 recording TN1612TU_19 - https://collegerama.tudelft.nl/Mediasite/Channel/as-bsc-tn/watch/1525734e9e3e40e6a0113a2e79f6fd7b1d </v>
      </c>
      <c r="U57" s="31" t="str">
        <f>IFERROR(VLOOKUP(G57,Demos!$B$7:N5951,12,FALSE),"")</f>
        <v/>
      </c>
    </row>
    <row r="58" spans="1:21" ht="45" x14ac:dyDescent="0.25">
      <c r="A58" s="39">
        <f t="shared" si="0"/>
        <v>53</v>
      </c>
      <c r="B58" s="30" t="s">
        <v>275</v>
      </c>
      <c r="C58" s="29" t="str">
        <f xml:space="preserve"> IFERROR(VLOOKUP(B58, Courses!$C$3:$E$836, 2, FALSE),"")</f>
        <v>Optics</v>
      </c>
      <c r="D58" s="29" t="str">
        <f xml:space="preserve"> IFERROR(VLOOKUP(MID(G58,1,1), PIRA!$B$1:$E$1146, 2, FALSE),"")</f>
        <v>6 Optics</v>
      </c>
      <c r="E58" s="31" t="str">
        <f xml:space="preserve"> IFERROR(VLOOKUP(MID(G58,1,2),PIRA!$B$1:$E$1144,2,FALSE),"")&amp;"
"&amp;IFERROR(VLOOKUP(MID(H58,1,2),PIRA!$B$1:$E$1144,2,FALSE),"")&amp;"
"&amp;IFERROR(VLOOKUP(MID(I58,1,2),PIRA!$B$1:$E$1144,2,FALSE),"")</f>
        <v xml:space="preserve">Geometrical Optics
</v>
      </c>
      <c r="F58" s="31" t="str">
        <f xml:space="preserve"> IFERROR(VLOOKUP(MID(G58,1,4),PIRA!$B$1:$E$1144,2,FALSE),"")&amp;"
"&amp;IFERROR(VLOOKUP(MID(H58,1,4),PIRA!$B$1:$E$1144,2,FALSE),"")&amp;"
"&amp;IFERROR(VLOOKUP(MID(I58,1,4),PIRA!$B$1:$E$1144,2,FALSE),"")</f>
        <v xml:space="preserve">Optical Instruments
</v>
      </c>
      <c r="G58" s="32" t="s">
        <v>2199</v>
      </c>
      <c r="H58" s="31" t="str">
        <f>IFERROR(IF(VLOOKUP(G58,Demos!$B$3:$K$1368,2,FALSE)=0,"",VLOOKUP(G58,Demos!$B$3:$K$1368,2,FALSE)),"")</f>
        <v/>
      </c>
      <c r="I58" s="79" t="str">
        <f>IFERROR(IF(VLOOKUP(G58,Demos!$B$3:$K$1368,3,FALSE)=0,"",VLOOKUP(G58,Demos!$B$3:$K$1368,3,FALSE)),"")</f>
        <v/>
      </c>
      <c r="J58" s="79" t="str">
        <f>IFERROR(IF(VLOOKUP(G58,Demos!$B$3:$K$1368,4,FALSE)=0,"",VLOOKUP(G58,Demos!$B$3:$K$1368,4,FALSE)),"")</f>
        <v/>
      </c>
      <c r="K58" s="30" t="s">
        <v>1614</v>
      </c>
      <c r="L58" s="30" t="s">
        <v>2246</v>
      </c>
      <c r="M58" s="71">
        <v>45374</v>
      </c>
      <c r="N58" s="33" t="str">
        <f>IFERROR(VLOOKUP(G58,Demos!$B$3:$K$1368,5,FALSE),"")</f>
        <v>Real and Virtual Image</v>
      </c>
      <c r="O58" s="28">
        <f>IF(N58="","",COUNTIF($N$6:N2177, N58))</f>
        <v>3</v>
      </c>
      <c r="P58" s="33" t="str">
        <f xml:space="preserve"> IFERROR(IF(VLOOKUP(G58,Demos!$B$3:$K$1368,6,FALSE)=0,"",VLOOKUP(G58,Demos!$B$3:$K$1368,6,FALSE)),"")</f>
        <v>N/A</v>
      </c>
      <c r="Q58" s="38" t="str">
        <f xml:space="preserve"> IFERROR(IF(VLOOKUP(G58,Demos!$B$3:$K$1368,8,FALSE)=0,"",VLOOKUP(G58,Demos!$B$3:$K$1368,8,FALSE)),"")</f>
        <v/>
      </c>
      <c r="R58" s="38" t="str">
        <f xml:space="preserve"> IFERROR(IF(VLOOKUP(G58,Demos!$B$3:$K$1368,7,FALSE)=0,"",VLOOKUP(G58,Demos!$B$3:$K$1368,7,FALSE)),"")</f>
        <v>See Collegerama 2019 recording TN2421_04 from 00:46:12 - https://collegerama.tudelft.nl/Mediasite/Channel/as-bsc-tn/watch/5986b73fc03045928aacec9507916c621d</v>
      </c>
      <c r="T58" s="50" t="s">
        <v>2049</v>
      </c>
      <c r="U58" s="31" t="str">
        <f>IFERROR(VLOOKUP(G58,Demos!$B$7:N5898,12,FALSE),"")</f>
        <v/>
      </c>
    </row>
    <row r="59" spans="1:21" ht="45" x14ac:dyDescent="0.25">
      <c r="A59" s="39">
        <f t="shared" si="0"/>
        <v>54</v>
      </c>
      <c r="B59" s="30" t="s">
        <v>38</v>
      </c>
      <c r="C59" s="29" t="str">
        <f xml:space="preserve"> IFERROR(VLOOKUP(B59, Courses!$C$3:$E$836, 2, FALSE),"")</f>
        <v>Mechanics and Theory of Relativity</v>
      </c>
      <c r="D59" s="29" t="str">
        <f xml:space="preserve"> IFERROR(VLOOKUP(MID(G59,1,1), PIRA!$B$1:$E$1146, 2, FALSE),"")</f>
        <v>1 Mechanics</v>
      </c>
      <c r="E59" s="31" t="str">
        <f xml:space="preserve"> IFERROR(VLOOKUP(MID(G59,1,2),PIRA!$B$1:$E$1144,2,FALSE),"")&amp;"
"&amp;IFERROR(VLOOKUP(MID(H59,1,2),PIRA!$B$1:$E$1144,2,FALSE),"")&amp;"
"&amp;IFERROR(VLOOKUP(MID(I59,1,2),PIRA!$B$1:$E$1144,2,FALSE),"")</f>
        <v xml:space="preserve">Motion in two Dimensions
</v>
      </c>
      <c r="F59" s="31" t="str">
        <f xml:space="preserve"> IFERROR(VLOOKUP(MID(G59,1,4),PIRA!$B$1:$E$1144,2,FALSE),"")&amp;"
"&amp;IFERROR(VLOOKUP(MID(H59,1,4),PIRA!$B$1:$E$1144,2,FALSE),"")&amp;"
"&amp;IFERROR(VLOOKUP(MID(I59,1,4),PIRA!$B$1:$E$1144,2,FALSE),"")</f>
        <v xml:space="preserve">Motion of the Center of Mass
</v>
      </c>
      <c r="G59" s="32" t="s">
        <v>1131</v>
      </c>
      <c r="H59" s="31" t="str">
        <f>IFERROR(IF(VLOOKUP(G59,Demos!$B$3:$K$1368,2,FALSE)=0,"",VLOOKUP(G59,Demos!$B$3:$K$1368,2,FALSE)),"")</f>
        <v/>
      </c>
      <c r="I59" s="79" t="str">
        <f>IFERROR(IF(VLOOKUP(G59,Demos!$B$3:$K$1368,3,FALSE)=0,"",VLOOKUP(G59,Demos!$B$3:$K$1368,3,FALSE)),"")</f>
        <v/>
      </c>
      <c r="J59" s="79" t="str">
        <f>IFERROR(IF(VLOOKUP(G59,Demos!$B$3:$K$1368,4,FALSE)=0,"",VLOOKUP(G59,Demos!$B$3:$K$1368,4,FALSE)),"")</f>
        <v/>
      </c>
      <c r="K59" s="32" t="s">
        <v>2077</v>
      </c>
      <c r="L59" s="32" t="s">
        <v>22</v>
      </c>
      <c r="M59" s="71">
        <v>45372</v>
      </c>
      <c r="N59" s="33" t="str">
        <f>IFERROR(VLOOKUP(G59,Demos!$B$3:$K$1368,5,FALSE),"")</f>
        <v>Centre of Rotation</v>
      </c>
      <c r="O59" s="28">
        <f>IF(N59="","",COUNTIF($N$6:N2178, N59))</f>
        <v>10</v>
      </c>
      <c r="P59" s="33" t="str">
        <f xml:space="preserve"> IFERROR(IF(VLOOKUP(G59,Demos!$B$3:$K$1368,6,FALSE)=0,"",VLOOKUP(G59,Demos!$B$3:$K$1368,6,FALSE)),"")</f>
        <v>www.de-monstrare.nl/pdf/Centre%20of%20ratation.pdf</v>
      </c>
      <c r="Q59" s="38" t="str">
        <f xml:space="preserve"> IFERROR(IF(VLOOKUP(G59,Demos!$B$3:$K$1368,8,FALSE)=0,"",VLOOKUP(G59,Demos!$B$3:$K$1368,8,FALSE)),"")</f>
        <v/>
      </c>
      <c r="R59" s="38" t="str">
        <f xml:space="preserve"> IFERROR(IF(VLOOKUP(G59,Demos!$B$3:$K$1368,7,FALSE)=0,"",VLOOKUP(G59,Demos!$B$3:$K$1368,7,FALSE)),"")</f>
        <v xml:space="preserve">See Collegerama 2022 recording TN1612TU_18 - https://collegerama.tudelft.nl/Mediasite/Channel/as-bsc-tn/watch/30a014274f6a49bfbd89af1bd43cc8f31d </v>
      </c>
      <c r="U59" s="31" t="str">
        <f>IFERROR(VLOOKUP(G59,Demos!$B$7:N5956,12,FALSE),"")</f>
        <v/>
      </c>
    </row>
    <row r="60" spans="1:21" ht="45" x14ac:dyDescent="0.25">
      <c r="A60" s="39">
        <f t="shared" si="0"/>
        <v>55</v>
      </c>
      <c r="B60" s="30" t="s">
        <v>38</v>
      </c>
      <c r="C60" s="29" t="str">
        <f xml:space="preserve"> IFERROR(VLOOKUP(B60, Courses!$C$3:$E$836, 2, FALSE),"")</f>
        <v>Mechanics and Theory of Relativity</v>
      </c>
      <c r="D60" s="29" t="str">
        <f xml:space="preserve"> IFERROR(VLOOKUP(MID(G60,1,1), PIRA!$B$1:$E$1146, 2, FALSE),"")</f>
        <v>1 Mechanics</v>
      </c>
      <c r="E60" s="31" t="str">
        <f xml:space="preserve"> IFERROR(VLOOKUP(MID(G60,1,2),PIRA!$B$1:$E$1144,2,FALSE),"")&amp;"
"&amp;IFERROR(VLOOKUP(MID(H60,1,2),PIRA!$B$1:$E$1144,2,FALSE),"")&amp;"
"&amp;IFERROR(VLOOKUP(MID(I60,1,2),PIRA!$B$1:$E$1144,2,FALSE),"")</f>
        <v xml:space="preserve">Rotational Dynamics
</v>
      </c>
      <c r="F60" s="31" t="str">
        <f xml:space="preserve"> IFERROR(VLOOKUP(MID(G60,1,4),PIRA!$B$1:$E$1144,2,FALSE),"")&amp;"
"&amp;IFERROR(VLOOKUP(MID(H60,1,4),PIRA!$B$1:$E$1144,2,FALSE),"")&amp;"
"&amp;IFERROR(VLOOKUP(MID(I60,1,4),PIRA!$B$1:$E$1144,2,FALSE),"")</f>
        <v xml:space="preserve">Gyros
</v>
      </c>
      <c r="G60" s="32" t="s">
        <v>1176</v>
      </c>
      <c r="H60" s="31" t="str">
        <f>IFERROR(IF(VLOOKUP(G60,Demos!$B$3:$K$1368,2,FALSE)=0,"",VLOOKUP(G60,Demos!$B$3:$K$1368,2,FALSE)),"")</f>
        <v/>
      </c>
      <c r="I60" s="79" t="str">
        <f>IFERROR(IF(VLOOKUP(G60,Demos!$B$3:$K$1368,3,FALSE)=0,"",VLOOKUP(G60,Demos!$B$3:$K$1368,3,FALSE)),"")</f>
        <v/>
      </c>
      <c r="J60" s="79" t="str">
        <f>IFERROR(IF(VLOOKUP(G60,Demos!$B$3:$K$1368,4,FALSE)=0,"",VLOOKUP(G60,Demos!$B$3:$K$1368,4,FALSE)),"")</f>
        <v/>
      </c>
      <c r="K60" s="32" t="s">
        <v>2077</v>
      </c>
      <c r="L60" s="32" t="s">
        <v>22</v>
      </c>
      <c r="M60" s="71">
        <v>45372</v>
      </c>
      <c r="N60" s="33" t="str">
        <f>IFERROR(VLOOKUP(G60,Demos!$B$3:$K$1368,5,FALSE),"")</f>
        <v>Precession (2)</v>
      </c>
      <c r="O60" s="28">
        <f>IF(N60="","",COUNTIF($N$6:N2179, N60))</f>
        <v>63</v>
      </c>
      <c r="P60" s="33" t="str">
        <f xml:space="preserve"> IFERROR(IF(VLOOKUP(G60,Demos!$B$3:$K$1368,6,FALSE)=0,"",VLOOKUP(G60,Demos!$B$3:$K$1368,6,FALSE)),"")</f>
        <v>www.de-monstrare.nl/pdf/Precession%20_2_.pdf</v>
      </c>
      <c r="Q60" s="38" t="str">
        <f xml:space="preserve"> IFERROR(IF(VLOOKUP(G60,Demos!$B$3:$K$1368,8,FALSE)=0,"",VLOOKUP(G60,Demos!$B$3:$K$1368,8,FALSE)),"")</f>
        <v/>
      </c>
      <c r="R60" s="38" t="str">
        <f xml:space="preserve"> IFERROR(IF(VLOOKUP(G60,Demos!$B$3:$K$1368,7,FALSE)=0,"",VLOOKUP(G60,Demos!$B$3:$K$1368,7,FALSE)),"")</f>
        <v/>
      </c>
      <c r="U60" s="31" t="str">
        <f>IFERROR(VLOOKUP(G60,Demos!$B$7:N5954,12,FALSE),"")</f>
        <v/>
      </c>
    </row>
    <row r="61" spans="1:21" ht="45" x14ac:dyDescent="0.25">
      <c r="A61" s="39">
        <f t="shared" si="0"/>
        <v>56</v>
      </c>
      <c r="B61" s="30" t="s">
        <v>38</v>
      </c>
      <c r="C61" s="29" t="str">
        <f xml:space="preserve"> IFERROR(VLOOKUP(B61, Courses!$C$3:$E$836, 2, FALSE),"")</f>
        <v>Mechanics and Theory of Relativity</v>
      </c>
      <c r="D61" s="29" t="str">
        <f xml:space="preserve"> IFERROR(VLOOKUP(MID(G61,1,1), PIRA!$B$1:$E$1146, 2, FALSE),"")</f>
        <v>1 Mechanics</v>
      </c>
      <c r="E61" s="31" t="str">
        <f xml:space="preserve"> IFERROR(VLOOKUP(MID(G61,1,2),PIRA!$B$1:$E$1144,2,FALSE),"")&amp;"
"&amp;IFERROR(VLOOKUP(MID(H61,1,2),PIRA!$B$1:$E$1144,2,FALSE),"")&amp;"
"&amp;IFERROR(VLOOKUP(MID(I61,1,2),PIRA!$B$1:$E$1144,2,FALSE),"")</f>
        <v xml:space="preserve">Rotational Dynamics
</v>
      </c>
      <c r="F61" s="31" t="str">
        <f xml:space="preserve"> IFERROR(VLOOKUP(MID(G61,1,4),PIRA!$B$1:$E$1144,2,FALSE),"")&amp;"
"&amp;IFERROR(VLOOKUP(MID(H61,1,4),PIRA!$B$1:$E$1144,2,FALSE),"")&amp;"
"&amp;IFERROR(VLOOKUP(MID(I61,1,4),PIRA!$B$1:$E$1144,2,FALSE),"")</f>
        <v xml:space="preserve">Gyros
</v>
      </c>
      <c r="G61" s="32" t="s">
        <v>1659</v>
      </c>
      <c r="H61" s="31" t="str">
        <f>IFERROR(IF(VLOOKUP(G61,Demos!$B$3:$K$1368,2,FALSE)=0,"",VLOOKUP(G61,Demos!$B$3:$K$1368,2,FALSE)),"")</f>
        <v/>
      </c>
      <c r="I61" s="79" t="str">
        <f>IFERROR(IF(VLOOKUP(G61,Demos!$B$3:$K$1368,3,FALSE)=0,"",VLOOKUP(G61,Demos!$B$3:$K$1368,3,FALSE)),"")</f>
        <v/>
      </c>
      <c r="J61" s="79" t="str">
        <f>IFERROR(IF(VLOOKUP(G61,Demos!$B$3:$K$1368,4,FALSE)=0,"",VLOOKUP(G61,Demos!$B$3:$K$1368,4,FALSE)),"")</f>
        <v/>
      </c>
      <c r="K61" s="32" t="s">
        <v>2077</v>
      </c>
      <c r="L61" s="32" t="s">
        <v>22</v>
      </c>
      <c r="M61" s="71">
        <v>45372</v>
      </c>
      <c r="N61" s="33" t="str">
        <f>IFERROR(VLOOKUP(G61,Demos!$B$3:$K$1368,5,FALSE),"")</f>
        <v>Gyroscope</v>
      </c>
      <c r="O61" s="28">
        <f>IF(N61="","",COUNTIF($N$6:N2180, N61))</f>
        <v>36</v>
      </c>
      <c r="P61" s="33" t="str">
        <f xml:space="preserve"> IFERROR(IF(VLOOKUP(G61,Demos!$B$3:$K$1368,6,FALSE)=0,"",VLOOKUP(G61,Demos!$B$3:$K$1368,6,FALSE)),"")</f>
        <v>N/A</v>
      </c>
      <c r="Q61" s="38" t="str">
        <f xml:space="preserve"> IFERROR(IF(VLOOKUP(G61,Demos!$B$3:$K$1368,8,FALSE)=0,"",VLOOKUP(G61,Demos!$B$3:$K$1368,8,FALSE)),"")</f>
        <v/>
      </c>
      <c r="R61" s="38" t="str">
        <f xml:space="preserve"> IFERROR(IF(VLOOKUP(G61,Demos!$B$3:$K$1368,7,FALSE)=0,"",VLOOKUP(G61,Demos!$B$3:$K$1368,7,FALSE)),"")</f>
        <v/>
      </c>
      <c r="T61" s="50" t="s">
        <v>2030</v>
      </c>
      <c r="U61" s="31" t="str">
        <f>IFERROR(VLOOKUP(G61,Demos!$B$7:N5955,12,FALSE),"")</f>
        <v/>
      </c>
    </row>
    <row r="62" spans="1:21" ht="45" x14ac:dyDescent="0.25">
      <c r="A62" s="39">
        <f t="shared" si="0"/>
        <v>57</v>
      </c>
      <c r="B62" s="30" t="s">
        <v>38</v>
      </c>
      <c r="C62" s="29" t="str">
        <f xml:space="preserve"> IFERROR(VLOOKUP(B62, Courses!$C$3:$E$836, 2, FALSE),"")</f>
        <v>Mechanics and Theory of Relativity</v>
      </c>
      <c r="D62" s="29" t="str">
        <f xml:space="preserve"> IFERROR(VLOOKUP(MID(G62,1,1), PIRA!$B$1:$E$1146, 2, FALSE),"")</f>
        <v>1 Mechanics</v>
      </c>
      <c r="E62" s="31" t="str">
        <f xml:space="preserve"> IFERROR(VLOOKUP(MID(G62,1,2),PIRA!$B$1:$E$1144,2,FALSE),"")&amp;"
"&amp;IFERROR(VLOOKUP(MID(H62,1,2),PIRA!$B$1:$E$1144,2,FALSE),"")&amp;"
"&amp;IFERROR(VLOOKUP(MID(I62,1,2),PIRA!$B$1:$E$1144,2,FALSE),"")</f>
        <v xml:space="preserve">Rotational Dynamics
</v>
      </c>
      <c r="F62" s="31" t="str">
        <f xml:space="preserve"> IFERROR(VLOOKUP(MID(G62,1,4),PIRA!$B$1:$E$1144,2,FALSE),"")&amp;"
"&amp;IFERROR(VLOOKUP(MID(H62,1,4),PIRA!$B$1:$E$1144,2,FALSE),"")&amp;"
"&amp;IFERROR(VLOOKUP(MID(I62,1,4),PIRA!$B$1:$E$1144,2,FALSE),"")</f>
        <v xml:space="preserve">Gyros
</v>
      </c>
      <c r="G62" s="32" t="s">
        <v>91</v>
      </c>
      <c r="H62" s="31" t="str">
        <f>IFERROR(IF(VLOOKUP(G62,Demos!$B$3:$K$1368,2,FALSE)=0,"",VLOOKUP(G62,Demos!$B$3:$K$1368,2,FALSE)),"")</f>
        <v/>
      </c>
      <c r="I62" s="79" t="str">
        <f>IFERROR(IF(VLOOKUP(G62,Demos!$B$3:$K$1368,3,FALSE)=0,"",VLOOKUP(G62,Demos!$B$3:$K$1368,3,FALSE)),"")</f>
        <v/>
      </c>
      <c r="J62" s="79" t="str">
        <f>IFERROR(IF(VLOOKUP(G62,Demos!$B$3:$K$1368,4,FALSE)=0,"",VLOOKUP(G62,Demos!$B$3:$K$1368,4,FALSE)),"")</f>
        <v/>
      </c>
      <c r="K62" s="32" t="s">
        <v>2077</v>
      </c>
      <c r="L62" s="32" t="s">
        <v>22</v>
      </c>
      <c r="M62" s="71">
        <v>45372</v>
      </c>
      <c r="N62" s="33" t="str">
        <f>IFERROR(VLOOKUP(G62,Demos!$B$3:$K$1368,5,FALSE),"")</f>
        <v>Suitcase with Flywheel</v>
      </c>
      <c r="O62" s="28">
        <f>IF(N62="","",COUNTIF($N$6:N2181, N62))</f>
        <v>24</v>
      </c>
      <c r="P62" s="33" t="str">
        <f xml:space="preserve"> IFERROR(IF(VLOOKUP(G62,Demos!$B$3:$K$1368,6,FALSE)=0,"",VLOOKUP(G62,Demos!$B$3:$K$1368,6,FALSE)),"")</f>
        <v>N/A</v>
      </c>
      <c r="Q62" s="38" t="str">
        <f xml:space="preserve"> IFERROR(IF(VLOOKUP(G62,Demos!$B$3:$K$1368,8,FALSE)=0,"",VLOOKUP(G62,Demos!$B$3:$K$1368,8,FALSE)),"")</f>
        <v/>
      </c>
      <c r="R62" s="38" t="str">
        <f xml:space="preserve"> IFERROR(IF(VLOOKUP(G62,Demos!$B$3:$K$1368,7,FALSE)=0,"",VLOOKUP(G62,Demos!$B$3:$K$1368,7,FALSE)),"")</f>
        <v xml:space="preserve">See Collegerama 2022 recording TN1612TU_20 - https://collegerama.tudelft.nl/Mediasite/Channel/as-bsc-tn/watch/1a0c74c4eaf54cb7aa9b646d254fee821d </v>
      </c>
      <c r="T62" s="50" t="s">
        <v>2030</v>
      </c>
      <c r="U62" s="31" t="str">
        <f>IFERROR(VLOOKUP(G62,Demos!$B$7:N5953,12,FALSE),"")</f>
        <v/>
      </c>
    </row>
    <row r="63" spans="1:21" ht="45" x14ac:dyDescent="0.25">
      <c r="A63" s="39">
        <f t="shared" si="0"/>
        <v>58</v>
      </c>
      <c r="B63" s="30" t="s">
        <v>38</v>
      </c>
      <c r="C63" s="29" t="str">
        <f xml:space="preserve"> IFERROR(VLOOKUP(B63, Courses!$C$3:$E$836, 2, FALSE),"")</f>
        <v>Mechanics and Theory of Relativity</v>
      </c>
      <c r="D63" s="29" t="str">
        <f xml:space="preserve"> IFERROR(VLOOKUP(MID(G63,1,1), PIRA!$B$1:$E$1146, 2, FALSE),"")</f>
        <v>1 Mechanics</v>
      </c>
      <c r="E63" s="31" t="str">
        <f xml:space="preserve"> IFERROR(VLOOKUP(MID(G63,1,2),PIRA!$B$1:$E$1144,2,FALSE),"")&amp;"
"&amp;IFERROR(VLOOKUP(MID(H63,1,2),PIRA!$B$1:$E$1144,2,FALSE),"")&amp;"
"&amp;IFERROR(VLOOKUP(MID(I63,1,2),PIRA!$B$1:$E$1144,2,FALSE),"")</f>
        <v xml:space="preserve">Rotational Dynamics
Rotational Dynamics
</v>
      </c>
      <c r="F63" s="31" t="str">
        <f xml:space="preserve"> IFERROR(VLOOKUP(MID(G63,1,4),PIRA!$B$1:$E$1144,2,FALSE),"")&amp;"
"&amp;IFERROR(VLOOKUP(MID(H63,1,4),PIRA!$B$1:$E$1144,2,FALSE),"")&amp;"
"&amp;IFERROR(VLOOKUP(MID(I63,1,4),PIRA!$B$1:$E$1144,2,FALSE),"")</f>
        <v xml:space="preserve">Rotational Energy
Moment of Inertia
</v>
      </c>
      <c r="G63" s="32" t="s">
        <v>1168</v>
      </c>
      <c r="H63" s="31" t="str">
        <f>IFERROR(IF(VLOOKUP(G63,Demos!$B$3:$K$1368,2,FALSE)=0,"",VLOOKUP(G63,Demos!$B$3:$K$1368,2,FALSE)),"")</f>
        <v>1Q10.02</v>
      </c>
      <c r="I63" s="79" t="str">
        <f>IFERROR(IF(VLOOKUP(G63,Demos!$B$3:$K$1368,3,FALSE)=0,"",VLOOKUP(G63,Demos!$B$3:$K$1368,3,FALSE)),"")</f>
        <v/>
      </c>
      <c r="J63" s="79" t="str">
        <f>IFERROR(IF(VLOOKUP(G63,Demos!$B$3:$K$1368,4,FALSE)=0,"",VLOOKUP(G63,Demos!$B$3:$K$1368,4,FALSE)),"")</f>
        <v/>
      </c>
      <c r="K63" s="32" t="s">
        <v>22</v>
      </c>
      <c r="L63" s="32" t="s">
        <v>2077</v>
      </c>
      <c r="M63" s="71">
        <v>45371</v>
      </c>
      <c r="N63" s="33" t="str">
        <f>IFERROR(VLOOKUP(G63,Demos!$B$3:$K$1368,5,FALSE),"")</f>
        <v>Rolling Downhill</v>
      </c>
      <c r="O63" s="28">
        <f>IF(N63="","",COUNTIF($N$6:N2182, N63))</f>
        <v>31</v>
      </c>
      <c r="P63" s="33" t="str">
        <f xml:space="preserve"> IFERROR(IF(VLOOKUP(G63,Demos!$B$3:$K$1368,6,FALSE)=0,"",VLOOKUP(G63,Demos!$B$3:$K$1368,6,FALSE)),"")</f>
        <v>www.de-monstrare.nl/pdf/Rolling%20downhill.pdf</v>
      </c>
      <c r="Q63" s="38" t="str">
        <f xml:space="preserve"> IFERROR(IF(VLOOKUP(G63,Demos!$B$3:$K$1368,8,FALSE)=0,"",VLOOKUP(G63,Demos!$B$3:$K$1368,8,FALSE)),"")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63" s="38" t="str">
        <f xml:space="preserve"> IFERROR(IF(VLOOKUP(G63,Demos!$B$3:$K$1368,7,FALSE)=0,"",VLOOKUP(G63,Demos!$B$3:$K$1368,7,FALSE)),"")</f>
        <v xml:space="preserve">See Collegerama 2022 recording TN1612TU_17 - https://collegerama.tudelft.nl/Mediasite/Channel/as-bsc-tn/watch/068318bc5e2d4c908ecc56ce056d99d81d  </v>
      </c>
      <c r="U63" s="31" t="str">
        <f>IFERROR(VLOOKUP(G63,Demos!$B$7:N5958,12,FALSE),"")</f>
        <v/>
      </c>
    </row>
    <row r="64" spans="1:21" ht="45" x14ac:dyDescent="0.25">
      <c r="A64" s="39">
        <f t="shared" si="0"/>
        <v>59</v>
      </c>
      <c r="B64" s="30" t="s">
        <v>38</v>
      </c>
      <c r="C64" s="29" t="str">
        <f xml:space="preserve"> IFERROR(VLOOKUP(B64, Courses!$C$3:$E$836, 2, FALSE),"")</f>
        <v>Mechanics and Theory of Relativity</v>
      </c>
      <c r="D64" s="29" t="str">
        <f xml:space="preserve"> IFERROR(VLOOKUP(MID(G64,1,1), PIRA!$B$1:$E$1146, 2, FALSE),"")</f>
        <v>1 Mechanics</v>
      </c>
      <c r="E64" s="31" t="str">
        <f xml:space="preserve"> IFERROR(VLOOKUP(MID(G64,1,2),PIRA!$B$1:$E$1144,2,FALSE),"")&amp;"
"&amp;IFERROR(VLOOKUP(MID(H64,1,2),PIRA!$B$1:$E$1144,2,FALSE),"")&amp;"
"&amp;IFERROR(VLOOKUP(MID(I64,1,2),PIRA!$B$1:$E$1144,2,FALSE),"")</f>
        <v xml:space="preserve">Rotational Dynamics
Rotational Dynamics
</v>
      </c>
      <c r="F64" s="31" t="str">
        <f xml:space="preserve"> IFERROR(VLOOKUP(MID(G64,1,4),PIRA!$B$1:$E$1144,2,FALSE),"")&amp;"
"&amp;IFERROR(VLOOKUP(MID(H64,1,4),PIRA!$B$1:$E$1144,2,FALSE),"")&amp;"
"&amp;IFERROR(VLOOKUP(MID(I64,1,4),PIRA!$B$1:$E$1144,2,FALSE),"")</f>
        <v xml:space="preserve">Conservation of Angular Momentum
Moment of Inertia
</v>
      </c>
      <c r="G64" s="32" t="s">
        <v>1171</v>
      </c>
      <c r="H64" s="31" t="str">
        <f>IFERROR(IF(VLOOKUP(G64,Demos!$B$3:$K$1368,2,FALSE)=0,"",VLOOKUP(G64,Demos!$B$3:$K$1368,2,FALSE)),"")</f>
        <v>1Q10.XX</v>
      </c>
      <c r="I64" s="79" t="str">
        <f>IFERROR(IF(VLOOKUP(G64,Demos!$B$3:$K$1368,3,FALSE)=0,"",VLOOKUP(G64,Demos!$B$3:$K$1368,3,FALSE)),"")</f>
        <v/>
      </c>
      <c r="J64" s="79" t="str">
        <f>IFERROR(IF(VLOOKUP(G64,Demos!$B$3:$K$1368,4,FALSE)=0,"",VLOOKUP(G64,Demos!$B$3:$K$1368,4,FALSE)),"")</f>
        <v/>
      </c>
      <c r="K64" s="32" t="s">
        <v>22</v>
      </c>
      <c r="L64" s="32" t="s">
        <v>2077</v>
      </c>
      <c r="M64" s="71">
        <v>45371</v>
      </c>
      <c r="N64" s="33" t="str">
        <f>IFERROR(VLOOKUP(G64,Demos!$B$3:$K$1368,5,FALSE),"")</f>
        <v>Matchbox and Wineglass</v>
      </c>
      <c r="O64" s="28">
        <f>IF(N64="","",COUNTIF($N$6:N2183, N64))</f>
        <v>36</v>
      </c>
      <c r="P64" s="33" t="str">
        <f xml:space="preserve"> IFERROR(IF(VLOOKUP(G64,Demos!$B$3:$K$1368,6,FALSE)=0,"",VLOOKUP(G64,Demos!$B$3:$K$1368,6,FALSE)),"")</f>
        <v>www.de-monstrare.nl/pdf/Matchbox%20and%20wineglass.pdf</v>
      </c>
      <c r="Q64" s="38" t="str">
        <f xml:space="preserve"> IFERROR(IF(VLOOKUP(G64,Demos!$B$3:$K$1368,8,FALSE)=0,"",VLOOKUP(G64,Demos!$B$3:$K$1368,8,FALSE)),"")</f>
        <v/>
      </c>
      <c r="R64" s="38" t="str">
        <f xml:space="preserve"> IFERROR(IF(VLOOKUP(G64,Demos!$B$3:$K$1368,7,FALSE)=0,"",VLOOKUP(G64,Demos!$B$3:$K$1368,7,FALSE)),"")</f>
        <v xml:space="preserve">See Collegerama 2022 recording TN1612TU_17 from about 40 minutes - https://collegerama.tudelft.nl/Mediasite/Channel/as-bsc-tn/watch/068318bc5e2d4c908ecc56ce056d99d81d </v>
      </c>
      <c r="U64" s="31" t="str">
        <f>IFERROR(VLOOKUP(G64,Demos!$B$7:N5959,12,FALSE),"")</f>
        <v/>
      </c>
    </row>
    <row r="65" spans="1:21" ht="45" x14ac:dyDescent="0.25">
      <c r="A65" s="39">
        <f t="shared" si="0"/>
        <v>60</v>
      </c>
      <c r="B65" s="30" t="s">
        <v>38</v>
      </c>
      <c r="C65" s="29" t="str">
        <f xml:space="preserve"> IFERROR(VLOOKUP(B65, Courses!$C$3:$E$836, 2, FALSE),"")</f>
        <v>Mechanics and Theory of Relativity</v>
      </c>
      <c r="D65" s="29" t="str">
        <f xml:space="preserve"> IFERROR(VLOOKUP(MID(G65,1,1), PIRA!$B$1:$E$1146, 2, FALSE),"")</f>
        <v>1 Mechanics</v>
      </c>
      <c r="E65" s="31" t="str">
        <f xml:space="preserve"> IFERROR(VLOOKUP(MID(G65,1,2),PIRA!$B$1:$E$1144,2,FALSE),"")&amp;"
"&amp;IFERROR(VLOOKUP(MID(H65,1,2),PIRA!$B$1:$E$1144,2,FALSE),"")&amp;"
"&amp;IFERROR(VLOOKUP(MID(I65,1,2),PIRA!$B$1:$E$1144,2,FALSE),"")</f>
        <v xml:space="preserve">Rotational Dynamics
</v>
      </c>
      <c r="F65" s="31" t="str">
        <f xml:space="preserve"> IFERROR(VLOOKUP(MID(G65,1,4),PIRA!$B$1:$E$1144,2,FALSE),"")&amp;"
"&amp;IFERROR(VLOOKUP(MID(H65,1,4),PIRA!$B$1:$E$1144,2,FALSE),"")&amp;"
"&amp;IFERROR(VLOOKUP(MID(I65,1,4),PIRA!$B$1:$E$1144,2,FALSE),"")</f>
        <v xml:space="preserve">Conservation of Angular Momentum
</v>
      </c>
      <c r="G65" s="32" t="s">
        <v>88</v>
      </c>
      <c r="H65" s="31" t="str">
        <f>IFERROR(IF(VLOOKUP(G65,Demos!$B$3:$K$1368,2,FALSE)=0,"",VLOOKUP(G65,Demos!$B$3:$K$1368,2,FALSE)),"")</f>
        <v/>
      </c>
      <c r="I65" s="79" t="str">
        <f>IFERROR(IF(VLOOKUP(G65,Demos!$B$3:$K$1368,3,FALSE)=0,"",VLOOKUP(G65,Demos!$B$3:$K$1368,3,FALSE)),"")</f>
        <v/>
      </c>
      <c r="J65" s="79" t="str">
        <f>IFERROR(IF(VLOOKUP(G65,Demos!$B$3:$K$1368,4,FALSE)=0,"",VLOOKUP(G65,Demos!$B$3:$K$1368,4,FALSE)),"")</f>
        <v/>
      </c>
      <c r="K65" s="32" t="s">
        <v>22</v>
      </c>
      <c r="L65" s="32" t="s">
        <v>2077</v>
      </c>
      <c r="M65" s="71">
        <v>45371</v>
      </c>
      <c r="N65" s="33" t="str">
        <f>IFERROR(VLOOKUP(G65,Demos!$B$3:$K$1368,5,FALSE),"")</f>
        <v>Train and Track</v>
      </c>
      <c r="O65" s="28">
        <f>IF(N65="","",COUNTIF($N$6:N2184, N65))</f>
        <v>25</v>
      </c>
      <c r="P65" s="33" t="str">
        <f xml:space="preserve"> IFERROR(IF(VLOOKUP(G65,Demos!$B$3:$K$1368,6,FALSE)=0,"",VLOOKUP(G65,Demos!$B$3:$K$1368,6,FALSE)),"")</f>
        <v>www.de-monstrare.nl/pdf/Train%20and%20track.pdf</v>
      </c>
      <c r="Q65" s="38" t="str">
        <f xml:space="preserve"> IFERROR(IF(VLOOKUP(G65,Demos!$B$3:$K$1368,8,FALSE)=0,"",VLOOKUP(G65,Demos!$B$3:$K$1368,8,FALSE)),"")</f>
        <v/>
      </c>
      <c r="R65" s="38" t="str">
        <f xml:space="preserve"> IFERROR(IF(VLOOKUP(G65,Demos!$B$3:$K$1368,7,FALSE)=0,"",VLOOKUP(G65,Demos!$B$3:$K$1368,7,FALSE)),"")</f>
        <v xml:space="preserve">See Collegerama 2022 recording TN1612TU_17 - https://collegerama.tudelft.nl/Mediasite/Channel/as-bsc-tn/watch/068318bc5e2d4c908ecc56ce056d99d81d </v>
      </c>
      <c r="U65" s="31" t="str">
        <f>IFERROR(VLOOKUP(G65,Demos!$B$7:N5957,12,FALSE),"")</f>
        <v/>
      </c>
    </row>
    <row r="66" spans="1:21" ht="45" x14ac:dyDescent="0.25">
      <c r="A66" s="39">
        <f t="shared" si="0"/>
        <v>61</v>
      </c>
      <c r="B66" s="30" t="s">
        <v>38</v>
      </c>
      <c r="C66" s="29" t="str">
        <f xml:space="preserve"> IFERROR(VLOOKUP(B66, Courses!$C$3:$E$836, 2, FALSE),"")</f>
        <v>Mechanics and Theory of Relativity</v>
      </c>
      <c r="D66" s="29" t="str">
        <f xml:space="preserve"> IFERROR(VLOOKUP(MID(G66,1,1), PIRA!$B$1:$E$1146, 2, FALSE),"")</f>
        <v>1 Mechanics</v>
      </c>
      <c r="E66" s="31" t="str">
        <f xml:space="preserve"> IFERROR(VLOOKUP(MID(G66,1,2),PIRA!$B$1:$E$1144,2,FALSE),"")&amp;"
"&amp;IFERROR(VLOOKUP(MID(H66,1,2),PIRA!$B$1:$E$1144,2,FALSE),"")&amp;"
"&amp;IFERROR(VLOOKUP(MID(I66,1,2),PIRA!$B$1:$E$1144,2,FALSE),"")</f>
        <v xml:space="preserve">Rotational Dynamics
</v>
      </c>
      <c r="F66" s="31" t="str">
        <f xml:space="preserve"> IFERROR(VLOOKUP(MID(G66,1,4),PIRA!$B$1:$E$1144,2,FALSE),"")&amp;"
"&amp;IFERROR(VLOOKUP(MID(H66,1,4),PIRA!$B$1:$E$1144,2,FALSE),"")&amp;"
"&amp;IFERROR(VLOOKUP(MID(I66,1,4),PIRA!$B$1:$E$1144,2,FALSE),"")</f>
        <v xml:space="preserve">Rotational Stability
</v>
      </c>
      <c r="G66" s="32" t="s">
        <v>1177</v>
      </c>
      <c r="H66" s="31" t="str">
        <f>IFERROR(IF(VLOOKUP(G66,Demos!$B$3:$K$1368,2,FALSE)=0,"",VLOOKUP(G66,Demos!$B$3:$K$1368,2,FALSE)),"")</f>
        <v/>
      </c>
      <c r="I66" s="79" t="str">
        <f>IFERROR(IF(VLOOKUP(G66,Demos!$B$3:$K$1368,3,FALSE)=0,"",VLOOKUP(G66,Demos!$B$3:$K$1368,3,FALSE)),"")</f>
        <v/>
      </c>
      <c r="J66" s="79" t="str">
        <f>IFERROR(IF(VLOOKUP(G66,Demos!$B$3:$K$1368,4,FALSE)=0,"",VLOOKUP(G66,Demos!$B$3:$K$1368,4,FALSE)),"")</f>
        <v/>
      </c>
      <c r="K66" s="32" t="s">
        <v>2077</v>
      </c>
      <c r="L66" s="32" t="s">
        <v>22</v>
      </c>
      <c r="M66" s="71">
        <v>45369</v>
      </c>
      <c r="N66" s="33" t="str">
        <f>IFERROR(VLOOKUP(G66,Demos!$B$3:$K$1368,5,FALSE),"")</f>
        <v>Stable Wheel</v>
      </c>
      <c r="O66" s="28">
        <f>IF(N66="","",COUNTIF($N$6:N2185, N66))</f>
        <v>14</v>
      </c>
      <c r="P66" s="33" t="str">
        <f xml:space="preserve"> IFERROR(IF(VLOOKUP(G66,Demos!$B$3:$K$1368,6,FALSE)=0,"",VLOOKUP(G66,Demos!$B$3:$K$1368,6,FALSE)),"")</f>
        <v>www.de-monstrare.nl/pdf/Stable%20wheel.pdf</v>
      </c>
      <c r="Q66" s="38" t="str">
        <f xml:space="preserve"> IFERROR(IF(VLOOKUP(G66,Demos!$B$3:$K$1368,8,FALSE)=0,"",VLOOKUP(G66,Demos!$B$3:$K$1368,8,FALSE)),"")</f>
        <v/>
      </c>
      <c r="R66" s="38" t="str">
        <f xml:space="preserve"> IFERROR(IF(VLOOKUP(G66,Demos!$B$3:$K$1368,7,FALSE)=0,"",VLOOKUP(G66,Demos!$B$3:$K$1368,7,FALSE)),"")</f>
        <v xml:space="preserve">See Collegerama 2022 recording TN1612TU_20 - https://collegerama.tudelft.nl/Mediasite/Channel/as-bsc-tn/watch/1a0c74c4eaf54cb7aa9b646d254fee821d </v>
      </c>
      <c r="U66" s="31" t="str">
        <f>IFERROR(VLOOKUP(G66,Demos!$B$7:N5950,12,FALSE),"")</f>
        <v/>
      </c>
    </row>
    <row r="67" spans="1:21" ht="45" x14ac:dyDescent="0.25">
      <c r="A67" s="39">
        <f t="shared" si="0"/>
        <v>62</v>
      </c>
      <c r="B67" s="30" t="s">
        <v>38</v>
      </c>
      <c r="C67" s="29" t="str">
        <f xml:space="preserve"> IFERROR(VLOOKUP(B67, Courses!$C$3:$E$836, 2, FALSE),"")</f>
        <v>Mechanics and Theory of Relativity</v>
      </c>
      <c r="D67" s="29" t="str">
        <f xml:space="preserve"> IFERROR(VLOOKUP(MID(G67,1,1), PIRA!$B$1:$E$1146, 2, FALSE),"")</f>
        <v>1 Mechanics</v>
      </c>
      <c r="E67" s="31" t="str">
        <f xml:space="preserve"> IFERROR(VLOOKUP(MID(G67,1,2),PIRA!$B$1:$E$1144,2,FALSE),"")&amp;"
"&amp;IFERROR(VLOOKUP(MID(H67,1,2),PIRA!$B$1:$E$1144,2,FALSE),"")&amp;"
"&amp;IFERROR(VLOOKUP(MID(I67,1,2),PIRA!$B$1:$E$1144,2,FALSE),"")</f>
        <v xml:space="preserve">Rotational Dynamics
Rotational Dynamics
</v>
      </c>
      <c r="F67" s="31" t="str">
        <f xml:space="preserve"> IFERROR(VLOOKUP(MID(G67,1,4),PIRA!$B$1:$E$1144,2,FALSE),"")&amp;"
"&amp;IFERROR(VLOOKUP(MID(H67,1,4),PIRA!$B$1:$E$1144,2,FALSE),"")&amp;"
"&amp;IFERROR(VLOOKUP(MID(I67,1,4),PIRA!$B$1:$E$1144,2,FALSE),"")</f>
        <v xml:space="preserve">Rotational Stability
Conservation of Angular Momentum
</v>
      </c>
      <c r="G67" s="32" t="s">
        <v>1658</v>
      </c>
      <c r="H67" s="31" t="str">
        <f>IFERROR(IF(VLOOKUP(G67,Demos!$B$3:$K$1368,2,FALSE)=0,"",VLOOKUP(G67,Demos!$B$3:$K$1368,2,FALSE)),"")</f>
        <v>1Q40.12</v>
      </c>
      <c r="I67" s="79" t="str">
        <f>IFERROR(IF(VLOOKUP(G67,Demos!$B$3:$K$1368,3,FALSE)=0,"",VLOOKUP(G67,Demos!$B$3:$K$1368,3,FALSE)),"")</f>
        <v/>
      </c>
      <c r="J67" s="79" t="str">
        <f>IFERROR(IF(VLOOKUP(G67,Demos!$B$3:$K$1368,4,FALSE)=0,"",VLOOKUP(G67,Demos!$B$3:$K$1368,4,FALSE)),"")</f>
        <v/>
      </c>
      <c r="K67" s="32" t="s">
        <v>2077</v>
      </c>
      <c r="L67" s="32" t="s">
        <v>22</v>
      </c>
      <c r="M67" s="71">
        <v>45369</v>
      </c>
      <c r="N67" s="33" t="str">
        <f>IFERROR(VLOOKUP(G67,Demos!$B$3:$K$1368,5,FALSE),"")</f>
        <v>Tippe Top</v>
      </c>
      <c r="O67" s="28">
        <f>IF(N67="","",COUNTIF($N$6:N2186, N67))</f>
        <v>26</v>
      </c>
      <c r="P67" s="33" t="str">
        <f xml:space="preserve"> IFERROR(IF(VLOOKUP(G67,Demos!$B$3:$K$1368,6,FALSE)=0,"",VLOOKUP(G67,Demos!$B$3:$K$1368,6,FALSE)),"")</f>
        <v>www.de-monstrare.nl/pdf/Tippe%20top.pdf</v>
      </c>
      <c r="Q67" s="38" t="str">
        <f xml:space="preserve"> IFERROR(IF(VLOOKUP(G67,Demos!$B$3:$K$1368,8,FALSE)=0,"",VLOOKUP(G67,Demos!$B$3:$K$1368,8,FALSE)),"")</f>
        <v/>
      </c>
      <c r="R67" s="38" t="str">
        <f xml:space="preserve"> IFERROR(IF(VLOOKUP(G67,Demos!$B$3:$K$1368,7,FALSE)=0,"",VLOOKUP(G67,Demos!$B$3:$K$1368,7,FALSE)),"")</f>
        <v xml:space="preserve">See Collegerama 2022 recording TN1612TU_20 - https://collegerama.tudelft.nl/Mediasite/Channel/as-bsc-tn/watch/1a0c74c4eaf54cb7aa9b646d254fee821d </v>
      </c>
      <c r="U67" s="31" t="str">
        <f>IFERROR(VLOOKUP(G67,Demos!$B$7:N5949,12,FALSE),"")</f>
        <v/>
      </c>
    </row>
    <row r="68" spans="1:21" ht="45" x14ac:dyDescent="0.25">
      <c r="A68" s="39">
        <f t="shared" si="0"/>
        <v>63</v>
      </c>
      <c r="B68" s="30" t="s">
        <v>2040</v>
      </c>
      <c r="C68" s="29" t="str">
        <f xml:space="preserve"> IFERROR(VLOOKUP(B68, Courses!$C$3:$E$836, 2, FALSE),"")</f>
        <v>Open Days</v>
      </c>
      <c r="D68" s="29" t="str">
        <f xml:space="preserve"> IFERROR(VLOOKUP(MID(G68,1,1), PIRA!$B$1:$E$1146, 2, FALSE),"")</f>
        <v>1 Mechanics</v>
      </c>
      <c r="E68" s="31" t="str">
        <f xml:space="preserve"> IFERROR(VLOOKUP(MID(G68,1,2),PIRA!$B$1:$E$1144,2,FALSE),"")&amp;"
"&amp;IFERROR(VLOOKUP(MID(H68,1,2),PIRA!$B$1:$E$1144,2,FALSE),"")&amp;"
"&amp;IFERROR(VLOOKUP(MID(I68,1,2),PIRA!$B$1:$E$1144,2,FALSE),"")</f>
        <v xml:space="preserve">Work and Energy
Motion in one Dimension
</v>
      </c>
      <c r="F68" s="31" t="str">
        <f xml:space="preserve"> IFERROR(VLOOKUP(MID(G68,1,4),PIRA!$B$1:$E$1144,2,FALSE),"")&amp;"
"&amp;IFERROR(VLOOKUP(MID(H68,1,4),PIRA!$B$1:$E$1144,2,FALSE),"")&amp;"
"&amp;IFERROR(VLOOKUP(MID(I68,1,4),PIRA!$B$1:$E$1144,2,FALSE),"")</f>
        <v xml:space="preserve">Conservation of Energy
Velocity
</v>
      </c>
      <c r="G68" s="32" t="s">
        <v>1280</v>
      </c>
      <c r="H68" s="31" t="str">
        <f>IFERROR(IF(VLOOKUP(G68,Demos!$B$3:$K$1368,2,FALSE)=0,"",VLOOKUP(G68,Demos!$B$3:$K$1368,2,FALSE)),"")</f>
        <v>1C10.01</v>
      </c>
      <c r="I68" s="79" t="str">
        <f>IFERROR(IF(VLOOKUP(G68,Demos!$B$3:$K$1368,3,FALSE)=0,"",VLOOKUP(G68,Demos!$B$3:$K$1368,3,FALSE)),"")</f>
        <v/>
      </c>
      <c r="J68" s="79" t="str">
        <f>IFERROR(IF(VLOOKUP(G68,Demos!$B$3:$K$1368,4,FALSE)=0,"",VLOOKUP(G68,Demos!$B$3:$K$1368,4,FALSE)),"")</f>
        <v/>
      </c>
      <c r="K68" s="30" t="s">
        <v>2085</v>
      </c>
      <c r="M68" s="71">
        <v>45367</v>
      </c>
      <c r="N68" s="33" t="str">
        <f>IFERROR(VLOOKUP(G68,Demos!$B$3:$K$1368,5,FALSE),"")</f>
        <v>Ballistic Pendulum</v>
      </c>
      <c r="O68" s="28">
        <f>IF(N68="","",COUNTIF($N$6:N2187, N68))</f>
        <v>24</v>
      </c>
      <c r="P68" s="33" t="str">
        <f xml:space="preserve"> IFERROR(IF(VLOOKUP(G68,Demos!$B$3:$K$1368,6,FALSE)=0,"",VLOOKUP(G68,Demos!$B$3:$K$1368,6,FALSE)),"")</f>
        <v>N/A</v>
      </c>
      <c r="Q68" s="38" t="str">
        <f xml:space="preserve"> IFERROR(IF(VLOOKUP(G68,Demos!$B$3:$K$1368,8,FALSE)=0,"",VLOOKUP(G68,Demos!$B$3:$K$1368,8,FALSE)),"")</f>
        <v/>
      </c>
      <c r="R68" s="38" t="str">
        <f xml:space="preserve"> IFERROR(IF(VLOOKUP(G68,Demos!$B$3:$K$1368,7,FALSE)=0,"",VLOOKUP(G68,Demos!$B$3:$K$1368,7,FALSE)),"")</f>
        <v/>
      </c>
      <c r="U68" s="31" t="str">
        <f>IFERROR(VLOOKUP(G68,Demos!$B$7:N5960,12,FALSE),"")</f>
        <v/>
      </c>
    </row>
    <row r="69" spans="1:21" ht="45" x14ac:dyDescent="0.25">
      <c r="A69" s="39">
        <f t="shared" si="0"/>
        <v>64</v>
      </c>
      <c r="B69" s="30" t="s">
        <v>2040</v>
      </c>
      <c r="C69" s="29" t="str">
        <f xml:space="preserve"> IFERROR(VLOOKUP(B69, Courses!$C$3:$E$836, 2, FALSE),"")</f>
        <v>Open Days</v>
      </c>
      <c r="D69" s="29" t="str">
        <f xml:space="preserve"> IFERROR(VLOOKUP(MID(G69,1,1), PIRA!$B$1:$E$1146, 2, FALSE),"")</f>
        <v>1 Mechanics</v>
      </c>
      <c r="E69" s="31" t="str">
        <f xml:space="preserve"> IFERROR(VLOOKUP(MID(G69,1,2),PIRA!$B$1:$E$1144,2,FALSE),"")&amp;"
"&amp;IFERROR(VLOOKUP(MID(H69,1,2),PIRA!$B$1:$E$1144,2,FALSE),"")&amp;"
"&amp;IFERROR(VLOOKUP(MID(I69,1,2),PIRA!$B$1:$E$1144,2,FALSE),"")</f>
        <v xml:space="preserve">Linear Momentum and Collisions
</v>
      </c>
      <c r="F69" s="31" t="str">
        <f xml:space="preserve"> IFERROR(VLOOKUP(MID(G69,1,4),PIRA!$B$1:$E$1144,2,FALSE),"")&amp;"
"&amp;IFERROR(VLOOKUP(MID(H69,1,4),PIRA!$B$1:$E$1144,2,FALSE),"")&amp;"
"&amp;IFERROR(VLOOKUP(MID(I69,1,4),PIRA!$B$1:$E$1144,2,FALSE),"")</f>
        <v xml:space="preserve">Conservation of Linear Momentum
</v>
      </c>
      <c r="G69" s="32" t="s">
        <v>1161</v>
      </c>
      <c r="H69" s="31" t="str">
        <f>IFERROR(IF(VLOOKUP(G69,Demos!$B$3:$K$1368,2,FALSE)=0,"",VLOOKUP(G69,Demos!$B$3:$K$1368,2,FALSE)),"")</f>
        <v/>
      </c>
      <c r="I69" s="79" t="str">
        <f>IFERROR(IF(VLOOKUP(G69,Demos!$B$3:$K$1368,3,FALSE)=0,"",VLOOKUP(G69,Demos!$B$3:$K$1368,3,FALSE)),"")</f>
        <v/>
      </c>
      <c r="J69" s="79" t="str">
        <f>IFERROR(IF(VLOOKUP(G69,Demos!$B$3:$K$1368,4,FALSE)=0,"",VLOOKUP(G69,Demos!$B$3:$K$1368,4,FALSE)),"")</f>
        <v/>
      </c>
      <c r="K69" s="30" t="s">
        <v>2185</v>
      </c>
      <c r="M69" s="71">
        <v>45367</v>
      </c>
      <c r="N69" s="33" t="str">
        <f>IFERROR(VLOOKUP(G69,Demos!$B$3:$K$1368,5,FALSE),"")</f>
        <v>Elastic Collisions</v>
      </c>
      <c r="O69" s="28">
        <f>IF(N69="","",COUNTIF($N$6:N2188, N69))</f>
        <v>14</v>
      </c>
      <c r="P69" s="33" t="str">
        <f xml:space="preserve"> IFERROR(IF(VLOOKUP(G69,Demos!$B$3:$K$1368,6,FALSE)=0,"",VLOOKUP(G69,Demos!$B$3:$K$1368,6,FALSE)),"")</f>
        <v>www.de-monstrare.nl/pdf/Elastic%20collisions.pdf</v>
      </c>
      <c r="Q69" s="38" t="str">
        <f xml:space="preserve"> IFERROR(IF(VLOOKUP(G69,Demos!$B$3:$K$1368,8,FALSE)=0,"",VLOOKUP(G69,Demos!$B$3:$K$1368,8,FALSE)),"")</f>
        <v/>
      </c>
      <c r="R69" s="38" t="str">
        <f xml:space="preserve"> IFERROR(IF(VLOOKUP(G69,Demos!$B$3:$K$1368,7,FALSE)=0,"",VLOOKUP(G69,Demos!$B$3:$K$1368,7,FALSE)),"")</f>
        <v/>
      </c>
      <c r="U69" s="31" t="str">
        <f>IFERROR(VLOOKUP(G69,Demos!$B$7:N5885,12,FALSE),"")</f>
        <v/>
      </c>
    </row>
    <row r="70" spans="1:21" ht="45" x14ac:dyDescent="0.25">
      <c r="A70" s="39">
        <f t="shared" ref="A70:A133" si="1">ROW()-5</f>
        <v>65</v>
      </c>
      <c r="B70" s="30" t="s">
        <v>2040</v>
      </c>
      <c r="C70" s="29" t="str">
        <f xml:space="preserve"> IFERROR(VLOOKUP(B70, Courses!$C$3:$E$836, 2, FALSE),"")</f>
        <v>Open Days</v>
      </c>
      <c r="D70" s="29" t="str">
        <f xml:space="preserve"> IFERROR(VLOOKUP(MID(G70,1,1), PIRA!$B$1:$E$1146, 2, FALSE),"")</f>
        <v>1 Mechanics</v>
      </c>
      <c r="E70" s="31" t="str">
        <f xml:space="preserve"> IFERROR(VLOOKUP(MID(G70,1,2),PIRA!$B$1:$E$1144,2,FALSE),"")&amp;"
"&amp;IFERROR(VLOOKUP(MID(H70,1,2),PIRA!$B$1:$E$1144,2,FALSE),"")&amp;"
"&amp;IFERROR(VLOOKUP(MID(I70,1,2),PIRA!$B$1:$E$1144,2,FALSE),"")</f>
        <v xml:space="preserve">Linear Momentum and Collisions
</v>
      </c>
      <c r="F70" s="31" t="str">
        <f xml:space="preserve"> IFERROR(VLOOKUP(MID(G70,1,4),PIRA!$B$1:$E$1144,2,FALSE),"")&amp;"
"&amp;IFERROR(VLOOKUP(MID(H70,1,4),PIRA!$B$1:$E$1144,2,FALSE),"")&amp;"
"&amp;IFERROR(VLOOKUP(MID(I70,1,4),PIRA!$B$1:$E$1144,2,FALSE),"")</f>
        <v xml:space="preserve">Conservation of Linear Momentum
</v>
      </c>
      <c r="G70" s="32" t="s">
        <v>1162</v>
      </c>
      <c r="H70" s="31" t="str">
        <f>IFERROR(IF(VLOOKUP(G70,Demos!$B$3:$K$1368,2,FALSE)=0,"",VLOOKUP(G70,Demos!$B$3:$K$1368,2,FALSE)),"")</f>
        <v/>
      </c>
      <c r="I70" s="79" t="str">
        <f>IFERROR(IF(VLOOKUP(G70,Demos!$B$3:$K$1368,3,FALSE)=0,"",VLOOKUP(G70,Demos!$B$3:$K$1368,3,FALSE)),"")</f>
        <v/>
      </c>
      <c r="J70" s="79" t="str">
        <f>IFERROR(IF(VLOOKUP(G70,Demos!$B$3:$K$1368,4,FALSE)=0,"",VLOOKUP(G70,Demos!$B$3:$K$1368,4,FALSE)),"")</f>
        <v/>
      </c>
      <c r="K70" s="30" t="s">
        <v>2185</v>
      </c>
      <c r="M70" s="71">
        <v>45367</v>
      </c>
      <c r="N70" s="33" t="str">
        <f>IFERROR(VLOOKUP(G70,Demos!$B$3:$K$1368,5,FALSE),"")</f>
        <v>Inelastic Collisions</v>
      </c>
      <c r="O70" s="28">
        <f>IF(N70="","",COUNTIF($N$6:N2189, N70))</f>
        <v>14</v>
      </c>
      <c r="P70" s="33" t="str">
        <f xml:space="preserve"> IFERROR(IF(VLOOKUP(G70,Demos!$B$3:$K$1368,6,FALSE)=0,"",VLOOKUP(G70,Demos!$B$3:$K$1368,6,FALSE)),"")</f>
        <v>www.de-monstrare.nl/pdf/Inelastic%20collisions.pdf</v>
      </c>
      <c r="Q70" s="38" t="str">
        <f xml:space="preserve"> IFERROR(IF(VLOOKUP(G70,Demos!$B$3:$K$1368,8,FALSE)=0,"",VLOOKUP(G70,Demos!$B$3:$K$1368,8,FALSE)),"")</f>
        <v/>
      </c>
      <c r="R70" s="38" t="str">
        <f xml:space="preserve"> IFERROR(IF(VLOOKUP(G70,Demos!$B$3:$K$1368,7,FALSE)=0,"",VLOOKUP(G70,Demos!$B$3:$K$1368,7,FALSE)),"")</f>
        <v/>
      </c>
      <c r="U70" s="31" t="str">
        <f>IFERROR(VLOOKUP(G70,Demos!$B$7:N5883,12,FALSE),"")</f>
        <v/>
      </c>
    </row>
    <row r="71" spans="1:21" ht="45" x14ac:dyDescent="0.25">
      <c r="A71" s="39">
        <f t="shared" si="1"/>
        <v>66</v>
      </c>
      <c r="B71" s="30" t="s">
        <v>2040</v>
      </c>
      <c r="C71" s="29" t="str">
        <f xml:space="preserve"> IFERROR(VLOOKUP(B71, Courses!$C$3:$E$836, 2, FALSE),"")</f>
        <v>Open Days</v>
      </c>
      <c r="D71" s="29" t="str">
        <f xml:space="preserve"> IFERROR(VLOOKUP(MID(G71,1,1), PIRA!$B$1:$E$1146, 2, FALSE),"")</f>
        <v>1 Mechanics</v>
      </c>
      <c r="E71" s="31" t="str">
        <f xml:space="preserve"> IFERROR(VLOOKUP(MID(G71,1,2),PIRA!$B$1:$E$1144,2,FALSE),"")&amp;"
"&amp;IFERROR(VLOOKUP(MID(H71,1,2),PIRA!$B$1:$E$1144,2,FALSE),"")&amp;"
"&amp;IFERROR(VLOOKUP(MID(I71,1,2),PIRA!$B$1:$E$1144,2,FALSE),"")</f>
        <v>Linear Momentum and Collisions
Stellar Astronomy
Relative Motion</v>
      </c>
      <c r="F71" s="31" t="str">
        <f xml:space="preserve"> IFERROR(VLOOKUP(MID(G71,1,4),PIRA!$B$1:$E$1144,2,FALSE),"")&amp;"
"&amp;IFERROR(VLOOKUP(MID(H71,1,4),PIRA!$B$1:$E$1144,2,FALSE),"")&amp;"
"&amp;IFERROR(VLOOKUP(MID(I71,1,4),PIRA!$B$1:$E$1144,2,FALSE),"")</f>
        <v>Collisions in One Dimension
The Sun
Moving Reference Frames</v>
      </c>
      <c r="G71" s="32" t="s">
        <v>471</v>
      </c>
      <c r="H71" s="31" t="str">
        <f>IFERROR(IF(VLOOKUP(G71,Demos!$B$3:$K$1368,2,FALSE)=0,"",VLOOKUP(G71,Demos!$B$3:$K$1368,2,FALSE)),"")</f>
        <v>8B10.50</v>
      </c>
      <c r="I71" s="79" t="str">
        <f>IFERROR(IF(VLOOKUP(G71,Demos!$B$3:$K$1368,3,FALSE)=0,"",VLOOKUP(G71,Demos!$B$3:$K$1368,3,FALSE)),"")</f>
        <v>1E10.01</v>
      </c>
      <c r="J71" s="79" t="str">
        <f>IFERROR(IF(VLOOKUP(G71,Demos!$B$3:$K$1368,4,FALSE)=0,"",VLOOKUP(G71,Demos!$B$3:$K$1368,4,FALSE)),"")</f>
        <v>1N20.09</v>
      </c>
      <c r="K71" s="30" t="s">
        <v>2185</v>
      </c>
      <c r="M71" s="71">
        <v>45367</v>
      </c>
      <c r="N71" s="33" t="str">
        <f>IFERROR(VLOOKUP(G71,Demos!$B$3:$K$1368,5,FALSE),"")</f>
        <v>Super Balls, Double Ball Drop</v>
      </c>
      <c r="O71" s="28">
        <f>IF(N71="","",COUNTIF($N$6:N2190, N71))</f>
        <v>44</v>
      </c>
      <c r="P71" s="33" t="str">
        <f xml:space="preserve"> IFERROR(IF(VLOOKUP(G71,Demos!$B$3:$K$1368,6,FALSE)=0,"",VLOOKUP(G71,Demos!$B$3:$K$1368,6,FALSE)),"")</f>
        <v>www.de-monstrare.nl/pdf/Superballs.pdf</v>
      </c>
      <c r="Q71" s="38" t="str">
        <f xml:space="preserve"> IFERROR(IF(VLOOKUP(G71,Demos!$B$3:$K$1368,8,FALSE)=0,"",VLOOKUP(G71,Demos!$B$3:$K$1368,8,FALSE)),"")</f>
        <v/>
      </c>
      <c r="R71" s="38" t="str">
        <f xml:space="preserve"> IFERROR(IF(VLOOKUP(G71,Demos!$B$3:$K$1368,7,FALSE)=0,"",VLOOKUP(G71,Demos!$B$3:$K$1368,7,FALSE)),"")</f>
        <v xml:space="preserve">See Collegerama 2022 recording TN1612TU_10 from 01:17:10 - https://collegerama.tudelft.nl/Mediasite/Channel/as-bsc-tn/watch/b282d0ac7af745eba483f6120bc37f2d1d </v>
      </c>
      <c r="U71" s="31" t="str">
        <f>IFERROR(VLOOKUP(G71,Demos!$B$7:N5884,12,FALSE),"")</f>
        <v/>
      </c>
    </row>
    <row r="72" spans="1:21" ht="45" x14ac:dyDescent="0.25">
      <c r="A72" s="39">
        <f t="shared" si="1"/>
        <v>67</v>
      </c>
      <c r="B72" s="30" t="s">
        <v>38</v>
      </c>
      <c r="C72" s="29" t="str">
        <f xml:space="preserve"> IFERROR(VLOOKUP(B72, Courses!$C$3:$E$836, 2, FALSE),"")</f>
        <v>Mechanics and Theory of Relativity</v>
      </c>
      <c r="D72" s="29" t="str">
        <f xml:space="preserve"> IFERROR(VLOOKUP(MID(G72,1,1), PIRA!$B$1:$E$1146, 2, FALSE),"")</f>
        <v>1 Mechanics</v>
      </c>
      <c r="E72" s="31" t="str">
        <f xml:space="preserve"> IFERROR(VLOOKUP(MID(G72,1,2),PIRA!$B$1:$E$1144,2,FALSE),"")&amp;"
"&amp;IFERROR(VLOOKUP(MID(H72,1,2),PIRA!$B$1:$E$1144,2,FALSE),"")&amp;"
"&amp;IFERROR(VLOOKUP(MID(I72,1,2),PIRA!$B$1:$E$1144,2,FALSE),"")</f>
        <v xml:space="preserve">Rotational Dynamics
</v>
      </c>
      <c r="F72" s="31" t="str">
        <f xml:space="preserve"> IFERROR(VLOOKUP(MID(G72,1,4),PIRA!$B$1:$E$1144,2,FALSE),"")&amp;"
"&amp;IFERROR(VLOOKUP(MID(H72,1,4),PIRA!$B$1:$E$1144,2,FALSE),"")&amp;"
"&amp;IFERROR(VLOOKUP(MID(I72,1,4),PIRA!$B$1:$E$1144,2,FALSE),"")</f>
        <v xml:space="preserve">Moment of Inertia
</v>
      </c>
      <c r="G72" s="32" t="s">
        <v>102</v>
      </c>
      <c r="H72" s="31" t="str">
        <f>IFERROR(IF(VLOOKUP(G72,Demos!$B$3:$K$1368,2,FALSE)=0,"",VLOOKUP(G72,Demos!$B$3:$K$1368,2,FALSE)),"")</f>
        <v/>
      </c>
      <c r="I72" s="79" t="str">
        <f>IFERROR(IF(VLOOKUP(G72,Demos!$B$3:$K$1368,3,FALSE)=0,"",VLOOKUP(G72,Demos!$B$3:$K$1368,3,FALSE)),"")</f>
        <v/>
      </c>
      <c r="J72" s="79" t="str">
        <f>IFERROR(IF(VLOOKUP(G72,Demos!$B$3:$K$1368,4,FALSE)=0,"",VLOOKUP(G72,Demos!$B$3:$K$1368,4,FALSE)),"")</f>
        <v/>
      </c>
      <c r="K72" s="30" t="s">
        <v>22</v>
      </c>
      <c r="L72" s="30" t="s">
        <v>2077</v>
      </c>
      <c r="M72" s="71">
        <v>45367</v>
      </c>
      <c r="N72" s="33" t="str">
        <f>IFERROR(VLOOKUP(G72,Demos!$B$3:$K$1368,5,FALSE),"")</f>
        <v>Inertia Wands</v>
      </c>
      <c r="O72" s="28">
        <f>IF(N72="","",COUNTIF($N$6:N2191, N72))</f>
        <v>25</v>
      </c>
      <c r="P72" s="33" t="str">
        <f xml:space="preserve"> IFERROR(IF(VLOOKUP(G72,Demos!$B$3:$K$1368,6,FALSE)=0,"",VLOOKUP(G72,Demos!$B$3:$K$1368,6,FALSE)),"")</f>
        <v>N/A</v>
      </c>
      <c r="Q72" s="38" t="str">
        <f xml:space="preserve"> IFERROR(IF(VLOOKUP(G72,Demos!$B$3:$K$1368,8,FALSE)=0,"",VLOOKUP(G72,Demos!$B$3:$K$1368,8,FALSE)),"")</f>
        <v>Not listed in database yet</v>
      </c>
      <c r="R72" s="38" t="str">
        <f xml:space="preserve"> IFERROR(IF(VLOOKUP(G72,Demos!$B$3:$K$1368,7,FALSE)=0,"",VLOOKUP(G72,Demos!$B$3:$K$1368,7,FALSE)),"")</f>
        <v/>
      </c>
      <c r="U72" s="31" t="str">
        <f>IFERROR(VLOOKUP(G72,Demos!$B$7:N5952,12,FALSE),"")</f>
        <v/>
      </c>
    </row>
    <row r="73" spans="1:21" ht="45" x14ac:dyDescent="0.25">
      <c r="A73" s="39">
        <f t="shared" si="1"/>
        <v>68</v>
      </c>
      <c r="B73" s="30" t="s">
        <v>2191</v>
      </c>
      <c r="C73" s="29" t="str">
        <f xml:space="preserve"> IFERROR(VLOOKUP(B73, Courses!$C$3:$E$836, 2, FALSE),"")</f>
        <v>Dynamica</v>
      </c>
      <c r="D73" s="29" t="str">
        <f xml:space="preserve"> IFERROR(VLOOKUP(MID(G73,1,1), PIRA!$B$1:$E$1146, 2, FALSE),"")</f>
        <v>1 Mechanics</v>
      </c>
      <c r="E73" s="31" t="str">
        <f xml:space="preserve"> IFERROR(VLOOKUP(MID(G73,1,2),PIRA!$B$1:$E$1144,2,FALSE),"")&amp;"
"&amp;IFERROR(VLOOKUP(MID(H73,1,2),PIRA!$B$1:$E$1144,2,FALSE),"")&amp;"
"&amp;IFERROR(VLOOKUP(MID(I73,1,2),PIRA!$B$1:$E$1144,2,FALSE),"")</f>
        <v xml:space="preserve">Newton's Third Law
Linear Momentum and Collisions
</v>
      </c>
      <c r="F73" s="31" t="str">
        <f xml:space="preserve"> IFERROR(VLOOKUP(MID(G73,1,4),PIRA!$B$1:$E$1144,2,FALSE),"")&amp;"
"&amp;IFERROR(VLOOKUP(MID(H73,1,4),PIRA!$B$1:$E$1144,2,FALSE),"")&amp;"
"&amp;IFERROR(VLOOKUP(MID(I73,1,4),PIRA!$B$1:$E$1144,2,FALSE),"")</f>
        <v xml:space="preserve">Action and Reaction
Rockets
</v>
      </c>
      <c r="G73" s="32" t="s">
        <v>1318</v>
      </c>
      <c r="H73" s="31" t="str">
        <f>IFERROR(IF(VLOOKUP(G73,Demos!$B$3:$K$1368,2,FALSE)=0,"",VLOOKUP(G73,Demos!$B$3:$K$1368,2,FALSE)),"")</f>
        <v>1N22.02</v>
      </c>
      <c r="I73" s="79" t="str">
        <f>IFERROR(IF(VLOOKUP(G73,Demos!$B$3:$K$1368,3,FALSE)=0,"",VLOOKUP(G73,Demos!$B$3:$K$1368,3,FALSE)),"")</f>
        <v/>
      </c>
      <c r="J73" s="79" t="str">
        <f>IFERROR(IF(VLOOKUP(G73,Demos!$B$3:$K$1368,4,FALSE)=0,"",VLOOKUP(G73,Demos!$B$3:$K$1368,4,FALSE)),"")</f>
        <v/>
      </c>
      <c r="K73" s="30" t="s">
        <v>2185</v>
      </c>
      <c r="M73" s="71">
        <v>45364</v>
      </c>
      <c r="N73" s="33" t="str">
        <f>IFERROR(VLOOKUP(G73,Demos!$B$3:$K$1368,5,FALSE),"")</f>
        <v>Recoil of a Water Jet</v>
      </c>
      <c r="O73" s="28">
        <f>IF(N73="","",COUNTIF($N$6:N2192, N73))</f>
        <v>2</v>
      </c>
      <c r="P73" s="33" t="str">
        <f xml:space="preserve"> IFERROR(IF(VLOOKUP(G73,Demos!$B$3:$K$1368,6,FALSE)=0,"",VLOOKUP(G73,Demos!$B$3:$K$1368,6,FALSE)),"")</f>
        <v>www.de-monstrare.nl/pdf/Recoil%20of%20a%20water-jet.pdf</v>
      </c>
      <c r="Q73" s="38" t="str">
        <f xml:space="preserve"> IFERROR(IF(VLOOKUP(G73,Demos!$B$3:$K$1368,8,FALSE)=0,"",VLOOKUP(G73,Demos!$B$3:$K$1368,8,FALSE)),"")</f>
        <v/>
      </c>
      <c r="R73" s="38" t="str">
        <f xml:space="preserve"> IFERROR(IF(VLOOKUP(G73,Demos!$B$3:$K$1368,7,FALSE)=0,"",VLOOKUP(G73,Demos!$B$3:$K$1368,7,FALSE)),"")</f>
        <v/>
      </c>
      <c r="T73" s="50" t="s">
        <v>1770</v>
      </c>
      <c r="U73" s="31" t="str">
        <f>IFERROR(VLOOKUP(G73,Demos!$B$7:N5886,12,FALSE),"")</f>
        <v/>
      </c>
    </row>
    <row r="74" spans="1:21" ht="45" x14ac:dyDescent="0.25">
      <c r="A74" s="39">
        <f t="shared" si="1"/>
        <v>69</v>
      </c>
      <c r="B74" s="30" t="s">
        <v>2191</v>
      </c>
      <c r="C74" s="29" t="str">
        <f xml:space="preserve"> IFERROR(VLOOKUP(B74, Courses!$C$3:$E$836, 2, FALSE),"")</f>
        <v>Dynamica</v>
      </c>
      <c r="D74" s="29" t="str">
        <f xml:space="preserve"> IFERROR(VLOOKUP(MID(G74,1,1), PIRA!$B$1:$E$1146, 2, FALSE),"")</f>
        <v>1 Mechanics</v>
      </c>
      <c r="E74" s="31" t="str">
        <f xml:space="preserve"> IFERROR(VLOOKUP(MID(G74,1,2),PIRA!$B$1:$E$1144,2,FALSE),"")&amp;"
"&amp;IFERROR(VLOOKUP(MID(H74,1,2),PIRA!$B$1:$E$1144,2,FALSE),"")&amp;"
"&amp;IFERROR(VLOOKUP(MID(I74,1,2),PIRA!$B$1:$E$1144,2,FALSE),"")</f>
        <v xml:space="preserve">Rotational Dynamics
</v>
      </c>
      <c r="F74" s="31" t="str">
        <f xml:space="preserve"> IFERROR(VLOOKUP(MID(G74,1,4),PIRA!$B$1:$E$1144,2,FALSE),"")&amp;"
"&amp;IFERROR(VLOOKUP(MID(H74,1,4),PIRA!$B$1:$E$1144,2,FALSE),"")&amp;"
"&amp;IFERROR(VLOOKUP(MID(I74,1,4),PIRA!$B$1:$E$1144,2,FALSE),"")</f>
        <v xml:space="preserve">Conservation of Angular Momentum
</v>
      </c>
      <c r="G74" s="32" t="s">
        <v>1403</v>
      </c>
      <c r="H74" s="31" t="str">
        <f>IFERROR(IF(VLOOKUP(G74,Demos!$B$3:$K$1368,2,FALSE)=0,"",VLOOKUP(G74,Demos!$B$3:$K$1368,2,FALSE)),"")</f>
        <v/>
      </c>
      <c r="I74" s="79" t="str">
        <f>IFERROR(IF(VLOOKUP(G74,Demos!$B$3:$K$1368,3,FALSE)=0,"",VLOOKUP(G74,Demos!$B$3:$K$1368,3,FALSE)),"")</f>
        <v/>
      </c>
      <c r="J74" s="79" t="str">
        <f>IFERROR(IF(VLOOKUP(G74,Demos!$B$3:$K$1368,4,FALSE)=0,"",VLOOKUP(G74,Demos!$B$3:$K$1368,4,FALSE)),"")</f>
        <v/>
      </c>
      <c r="K74" s="30" t="s">
        <v>2185</v>
      </c>
      <c r="M74" s="71">
        <v>45364</v>
      </c>
      <c r="N74" s="33" t="str">
        <f>IFERROR(VLOOKUP(G74,Demos!$B$3:$K$1368,5,FALSE),"")</f>
        <v>How an Astronaut can Turn Around in Free Space</v>
      </c>
      <c r="O74" s="28">
        <f>IF(N74="","",COUNTIF($N$6:N2193, N74))</f>
        <v>2</v>
      </c>
      <c r="P74" s="33" t="str">
        <f xml:space="preserve"> IFERROR(IF(VLOOKUP(G74,Demos!$B$3:$K$1368,6,FALSE)=0,"",VLOOKUP(G74,Demos!$B$3:$K$1368,6,FALSE)),"")</f>
        <v>www.de-monstrare.nl/pdf/How%20an%20astronaut%20can%20turn%20around%20in%20free%20space.pdf</v>
      </c>
      <c r="Q74" s="38" t="str">
        <f xml:space="preserve"> IFERROR(IF(VLOOKUP(G74,Demos!$B$3:$K$1368,8,FALSE)=0,"",VLOOKUP(G74,Demos!$B$3:$K$1368,8,FALSE)),"")</f>
        <v/>
      </c>
      <c r="R74" s="38" t="str">
        <f xml:space="preserve"> IFERROR(IF(VLOOKUP(G74,Demos!$B$3:$K$1368,7,FALSE)=0,"",VLOOKUP(G74,Demos!$B$3:$K$1368,7,FALSE)),"")</f>
        <v/>
      </c>
      <c r="U74" s="31" t="str">
        <f>IFERROR(VLOOKUP(G74,Demos!$B$7:N5889,12,FALSE),"")</f>
        <v/>
      </c>
    </row>
    <row r="75" spans="1:21" ht="45" x14ac:dyDescent="0.25">
      <c r="A75" s="39">
        <f t="shared" si="1"/>
        <v>70</v>
      </c>
      <c r="B75" s="30" t="s">
        <v>2191</v>
      </c>
      <c r="C75" s="29" t="str">
        <f xml:space="preserve"> IFERROR(VLOOKUP(B75, Courses!$C$3:$E$836, 2, FALSE),"")</f>
        <v>Dynamica</v>
      </c>
      <c r="D75" s="29" t="str">
        <f xml:space="preserve"> IFERROR(VLOOKUP(MID(G75,1,1), PIRA!$B$1:$E$1146, 2, FALSE),"")</f>
        <v>1 Mechanics</v>
      </c>
      <c r="E75" s="31" t="str">
        <f xml:space="preserve"> IFERROR(VLOOKUP(MID(G75,1,2),PIRA!$B$1:$E$1144,2,FALSE),"")&amp;"
"&amp;IFERROR(VLOOKUP(MID(H75,1,2),PIRA!$B$1:$E$1144,2,FALSE),"")&amp;"
"&amp;IFERROR(VLOOKUP(MID(I75,1,2),PIRA!$B$1:$E$1144,2,FALSE),"")</f>
        <v xml:space="preserve">Rotational Dynamics
Rotational Dynamics
</v>
      </c>
      <c r="F75" s="31" t="str">
        <f xml:space="preserve"> IFERROR(VLOOKUP(MID(G75,1,4),PIRA!$B$1:$E$1144,2,FALSE),"")&amp;"
"&amp;IFERROR(VLOOKUP(MID(H75,1,4),PIRA!$B$1:$E$1144,2,FALSE),"")&amp;"
"&amp;IFERROR(VLOOKUP(MID(I75,1,4),PIRA!$B$1:$E$1144,2,FALSE),"")</f>
        <v xml:space="preserve">Conservation of Angular Momentum
Moment of Inertia
</v>
      </c>
      <c r="G75" s="32" t="s">
        <v>81</v>
      </c>
      <c r="H75" s="31" t="str">
        <f>IFERROR(IF(VLOOKUP(G75,Demos!$B$3:$K$1368,2,FALSE)=0,"",VLOOKUP(G75,Demos!$B$3:$K$1368,2,FALSE)),"")</f>
        <v>1Q10.01</v>
      </c>
      <c r="I75" s="79" t="str">
        <f>IFERROR(IF(VLOOKUP(G75,Demos!$B$3:$K$1368,3,FALSE)=0,"",VLOOKUP(G75,Demos!$B$3:$K$1368,3,FALSE)),"")</f>
        <v/>
      </c>
      <c r="J75" s="79" t="str">
        <f>IFERROR(IF(VLOOKUP(G75,Demos!$B$3:$K$1368,4,FALSE)=0,"",VLOOKUP(G75,Demos!$B$3:$K$1368,4,FALSE)),"")</f>
        <v/>
      </c>
      <c r="K75" s="30" t="s">
        <v>2185</v>
      </c>
      <c r="M75" s="71">
        <v>45364</v>
      </c>
      <c r="N75" s="33" t="str">
        <f>IFERROR(VLOOKUP(G75,Demos!$B$3:$K$1368,5,FALSE),"")</f>
        <v>Pirouette</v>
      </c>
      <c r="O75" s="28">
        <f>IF(N75="","",COUNTIF($N$6:N2194, N75))</f>
        <v>21</v>
      </c>
      <c r="P75" s="33" t="str">
        <f xml:space="preserve"> IFERROR(IF(VLOOKUP(G75,Demos!$B$3:$K$1368,6,FALSE)=0,"",VLOOKUP(G75,Demos!$B$3:$K$1368,6,FALSE)),"")</f>
        <v>www.de-monstrare.nl/pdf/Pirouette.pdf</v>
      </c>
      <c r="Q75" s="38" t="str">
        <f xml:space="preserve"> IFERROR(IF(VLOOKUP(G75,Demos!$B$3:$K$1368,8,FALSE)=0,"",VLOOKUP(G75,Demos!$B$3:$K$1368,8,FALSE)),"")</f>
        <v/>
      </c>
      <c r="R75" s="38" t="str">
        <f xml:space="preserve"> IFERROR(IF(VLOOKUP(G75,Demos!$B$3:$K$1368,7,FALSE)=0,"",VLOOKUP(G75,Demos!$B$3:$K$1368,7,FALSE)),"")</f>
        <v/>
      </c>
      <c r="U75" s="31" t="str">
        <f>IFERROR(VLOOKUP(G75,Demos!$B$7:N5888,12,FALSE),"")</f>
        <v/>
      </c>
    </row>
    <row r="76" spans="1:21" ht="45" x14ac:dyDescent="0.25">
      <c r="A76" s="39">
        <f t="shared" si="1"/>
        <v>71</v>
      </c>
      <c r="B76" s="30" t="s">
        <v>2191</v>
      </c>
      <c r="C76" s="29" t="str">
        <f xml:space="preserve"> IFERROR(VLOOKUP(B76, Courses!$C$3:$E$836, 2, FALSE),"")</f>
        <v>Dynamica</v>
      </c>
      <c r="D76" s="29" t="str">
        <f xml:space="preserve"> IFERROR(VLOOKUP(MID(G76,1,1), PIRA!$B$1:$E$1146, 2, FALSE),"")</f>
        <v>1 Mechanics</v>
      </c>
      <c r="E76" s="31" t="str">
        <f xml:space="preserve"> IFERROR(VLOOKUP(MID(G76,1,2),PIRA!$B$1:$E$1144,2,FALSE),"")&amp;"
"&amp;IFERROR(VLOOKUP(MID(H76,1,2),PIRA!$B$1:$E$1144,2,FALSE),"")&amp;"
"&amp;IFERROR(VLOOKUP(MID(I76,1,2),PIRA!$B$1:$E$1144,2,FALSE),"")</f>
        <v xml:space="preserve">Rotational Dynamics
Rotational Dynamics
</v>
      </c>
      <c r="F76" s="31" t="str">
        <f xml:space="preserve"> IFERROR(VLOOKUP(MID(G76,1,4),PIRA!$B$1:$E$1144,2,FALSE),"")&amp;"
"&amp;IFERROR(VLOOKUP(MID(H76,1,4),PIRA!$B$1:$E$1144,2,FALSE),"")&amp;"
"&amp;IFERROR(VLOOKUP(MID(I76,1,4),PIRA!$B$1:$E$1144,2,FALSE),"")</f>
        <v xml:space="preserve">Conservation of Angular Momentum
Transfer of Angular Momentum
</v>
      </c>
      <c r="G76" s="32" t="s">
        <v>84</v>
      </c>
      <c r="H76" s="31" t="str">
        <f>IFERROR(IF(VLOOKUP(G76,Demos!$B$3:$K$1368,2,FALSE)=0,"",VLOOKUP(G76,Demos!$B$3:$K$1368,2,FALSE)),"")</f>
        <v>1Q30.10</v>
      </c>
      <c r="I76" s="79" t="str">
        <f>IFERROR(IF(VLOOKUP(G76,Demos!$B$3:$K$1368,3,FALSE)=0,"",VLOOKUP(G76,Demos!$B$3:$K$1368,3,FALSE)),"")</f>
        <v/>
      </c>
      <c r="J76" s="79" t="str">
        <f>IFERROR(IF(VLOOKUP(G76,Demos!$B$3:$K$1368,4,FALSE)=0,"",VLOOKUP(G76,Demos!$B$3:$K$1368,4,FALSE)),"")</f>
        <v/>
      </c>
      <c r="K76" s="30" t="s">
        <v>2185</v>
      </c>
      <c r="M76" s="71">
        <v>45364</v>
      </c>
      <c r="N76" s="33" t="str">
        <f>IFERROR(VLOOKUP(G76,Demos!$B$3:$K$1368,5,FALSE),"")</f>
        <v>Bicycle Wheel and Swivel Chair</v>
      </c>
      <c r="O76" s="28">
        <f>IF(N76="","",COUNTIF($N$6:N2195, N76))</f>
        <v>34</v>
      </c>
      <c r="P76" s="33" t="str">
        <f xml:space="preserve"> IFERROR(IF(VLOOKUP(G76,Demos!$B$3:$K$1368,6,FALSE)=0,"",VLOOKUP(G76,Demos!$B$3:$K$1368,6,FALSE)),"")</f>
        <v>www.de-monstrare.nl/pdf/Bicycle%20wheel%20and%20swivel%20chair.pdf</v>
      </c>
      <c r="Q76" s="38" t="str">
        <f xml:space="preserve"> IFERROR(IF(VLOOKUP(G76,Demos!$B$3:$K$1368,8,FALSE)=0,"",VLOOKUP(G76,Demos!$B$3:$K$1368,8,FALSE)),"")</f>
        <v/>
      </c>
      <c r="R76" s="38" t="str">
        <f xml:space="preserve"> IFERROR(IF(VLOOKUP(G76,Demos!$B$3:$K$1368,7,FALSE)=0,"",VLOOKUP(G76,Demos!$B$3:$K$1368,7,FALSE)),"")</f>
        <v xml:space="preserve">See Collegerama 2022 recording TN1612TU_05 from 01:13:11 - https://collegerama.tudelft.nl/Mediasite/Channel/as-bsc-tn/watch/c62ffe14b9a54c75ada1f93c4d870c901d </v>
      </c>
      <c r="U76" s="31" t="str">
        <f>IFERROR(VLOOKUP(G76,Demos!$B$7:N5887,12,FALSE),"")</f>
        <v/>
      </c>
    </row>
    <row r="77" spans="1:21" ht="45" x14ac:dyDescent="0.25">
      <c r="A77" s="39">
        <f t="shared" si="1"/>
        <v>72</v>
      </c>
      <c r="B77" s="30" t="s">
        <v>1905</v>
      </c>
      <c r="C77" s="29" t="str">
        <f xml:space="preserve"> IFERROR(VLOOKUP(B77, Courses!$C$3:$E$836, 2, FALSE),"")</f>
        <v>Mechanics and Theory of Relativity</v>
      </c>
      <c r="D77" s="29" t="str">
        <f xml:space="preserve"> IFERROR(VLOOKUP(MID(G77,1,1), PIRA!$B$1:$E$1146, 2, FALSE),"")</f>
        <v>1 Mechanics</v>
      </c>
      <c r="E77" s="31" t="str">
        <f xml:space="preserve"> IFERROR(VLOOKUP(MID(G77,1,2),PIRA!$B$1:$E$1144,2,FALSE),"")&amp;"
"&amp;IFERROR(VLOOKUP(MID(H77,1,2),PIRA!$B$1:$E$1144,2,FALSE),"")&amp;"
"&amp;IFERROR(VLOOKUP(MID(I77,1,2),PIRA!$B$1:$E$1144,2,FALSE),"")</f>
        <v xml:space="preserve">Rotational Dynamics
Rotational Dynamics
</v>
      </c>
      <c r="F77" s="31" t="str">
        <f xml:space="preserve"> IFERROR(VLOOKUP(MID(G77,1,4),PIRA!$B$1:$E$1144,2,FALSE),"")&amp;"
"&amp;IFERROR(VLOOKUP(MID(H77,1,4),PIRA!$B$1:$E$1144,2,FALSE),"")&amp;"
"&amp;IFERROR(VLOOKUP(MID(I77,1,4),PIRA!$B$1:$E$1144,2,FALSE),"")</f>
        <v xml:space="preserve">Conservation of Angular Momentum
Moment of Inertia
</v>
      </c>
      <c r="G77" s="32" t="s">
        <v>1171</v>
      </c>
      <c r="H77" s="31" t="str">
        <f>IFERROR(IF(VLOOKUP(G77,Demos!$B$3:$K$1368,2,FALSE)=0,"",VLOOKUP(G77,Demos!$B$3:$K$1368,2,FALSE)),"")</f>
        <v>1Q10.XX</v>
      </c>
      <c r="I77" s="79" t="str">
        <f>IFERROR(IF(VLOOKUP(G77,Demos!$B$3:$K$1368,3,FALSE)=0,"",VLOOKUP(G77,Demos!$B$3:$K$1368,3,FALSE)),"")</f>
        <v/>
      </c>
      <c r="J77" s="79" t="str">
        <f>IFERROR(IF(VLOOKUP(G77,Demos!$B$3:$K$1368,4,FALSE)=0,"",VLOOKUP(G77,Demos!$B$3:$K$1368,4,FALSE)),"")</f>
        <v/>
      </c>
      <c r="K77" s="32" t="s">
        <v>2099</v>
      </c>
      <c r="M77" s="71">
        <v>45359</v>
      </c>
      <c r="N77" s="33" t="str">
        <f>IFERROR(VLOOKUP(G77,Demos!$B$3:$K$1368,5,FALSE),"")</f>
        <v>Matchbox and Wineglass</v>
      </c>
      <c r="O77" s="28">
        <f>IF(N77="","",COUNTIF($N$6:N2196, N77))</f>
        <v>36</v>
      </c>
      <c r="P77" s="33" t="str">
        <f xml:space="preserve"> IFERROR(IF(VLOOKUP(G77,Demos!$B$3:$K$1368,6,FALSE)=0,"",VLOOKUP(G77,Demos!$B$3:$K$1368,6,FALSE)),"")</f>
        <v>www.de-monstrare.nl/pdf/Matchbox%20and%20wineglass.pdf</v>
      </c>
      <c r="Q77" s="38" t="str">
        <f xml:space="preserve"> IFERROR(IF(VLOOKUP(G77,Demos!$B$3:$K$1368,8,FALSE)=0,"",VLOOKUP(G77,Demos!$B$3:$K$1368,8,FALSE)),"")</f>
        <v/>
      </c>
      <c r="R77" s="38" t="str">
        <f xml:space="preserve"> IFERROR(IF(VLOOKUP(G77,Demos!$B$3:$K$1368,7,FALSE)=0,"",VLOOKUP(G77,Demos!$B$3:$K$1368,7,FALSE)),"")</f>
        <v xml:space="preserve">See Collegerama 2022 recording TN1612TU_17 from about 40 minutes - https://collegerama.tudelft.nl/Mediasite/Channel/as-bsc-tn/watch/068318bc5e2d4c908ecc56ce056d99d81d </v>
      </c>
      <c r="U77" s="31" t="str">
        <f>IFERROR(VLOOKUP(G77,Demos!$B$7:N5998,12,FALSE),"")</f>
        <v/>
      </c>
    </row>
    <row r="78" spans="1:21" ht="45" x14ac:dyDescent="0.25">
      <c r="A78" s="39">
        <f t="shared" si="1"/>
        <v>73</v>
      </c>
      <c r="B78" s="30" t="s">
        <v>1905</v>
      </c>
      <c r="C78" s="29" t="str">
        <f xml:space="preserve"> IFERROR(VLOOKUP(B78, Courses!$C$3:$E$836, 2, FALSE),"")</f>
        <v>Mechanics and Theory of Relativity</v>
      </c>
      <c r="D78" s="29" t="str">
        <f xml:space="preserve"> IFERROR(VLOOKUP(MID(G78,1,1), PIRA!$B$1:$E$1146, 2, FALSE),"")</f>
        <v>1 Mechanics</v>
      </c>
      <c r="E78" s="31" t="str">
        <f xml:space="preserve"> IFERROR(VLOOKUP(MID(G78,1,2),PIRA!$B$1:$E$1144,2,FALSE),"")&amp;"
"&amp;IFERROR(VLOOKUP(MID(H78,1,2),PIRA!$B$1:$E$1144,2,FALSE),"")&amp;"
"&amp;IFERROR(VLOOKUP(MID(I78,1,2),PIRA!$B$1:$E$1144,2,FALSE),"")</f>
        <v xml:space="preserve">Rotational Dynamics
Rotational Dynamics
</v>
      </c>
      <c r="F78" s="31" t="str">
        <f xml:space="preserve"> IFERROR(VLOOKUP(MID(G78,1,4),PIRA!$B$1:$E$1144,2,FALSE),"")&amp;"
"&amp;IFERROR(VLOOKUP(MID(H78,1,4),PIRA!$B$1:$E$1144,2,FALSE),"")&amp;"
"&amp;IFERROR(VLOOKUP(MID(I78,1,4),PIRA!$B$1:$E$1144,2,FALSE),"")</f>
        <v xml:space="preserve">Conservation of Angular Momentum
Transfer of Angular Momentum
</v>
      </c>
      <c r="G78" s="32" t="s">
        <v>84</v>
      </c>
      <c r="H78" s="31" t="str">
        <f>IFERROR(IF(VLOOKUP(G78,Demos!$B$3:$K$1368,2,FALSE)=0,"",VLOOKUP(G78,Demos!$B$3:$K$1368,2,FALSE)),"")</f>
        <v>1Q30.10</v>
      </c>
      <c r="I78" s="79" t="str">
        <f>IFERROR(IF(VLOOKUP(G78,Demos!$B$3:$K$1368,3,FALSE)=0,"",VLOOKUP(G78,Demos!$B$3:$K$1368,3,FALSE)),"")</f>
        <v/>
      </c>
      <c r="J78" s="79" t="str">
        <f>IFERROR(IF(VLOOKUP(G78,Demos!$B$3:$K$1368,4,FALSE)=0,"",VLOOKUP(G78,Demos!$B$3:$K$1368,4,FALSE)),"")</f>
        <v/>
      </c>
      <c r="K78" s="30" t="s">
        <v>2099</v>
      </c>
      <c r="M78" s="71">
        <v>45359</v>
      </c>
      <c r="N78" s="33" t="str">
        <f>IFERROR(VLOOKUP(G78,Demos!$B$3:$K$1368,5,FALSE),"")</f>
        <v>Bicycle Wheel and Swivel Chair</v>
      </c>
      <c r="O78" s="28">
        <f>IF(N78="","",COUNTIF($N$6:N2197, N78))</f>
        <v>34</v>
      </c>
      <c r="P78" s="33" t="str">
        <f xml:space="preserve"> IFERROR(IF(VLOOKUP(G78,Demos!$B$3:$K$1368,6,FALSE)=0,"",VLOOKUP(G78,Demos!$B$3:$K$1368,6,FALSE)),"")</f>
        <v>www.de-monstrare.nl/pdf/Bicycle%20wheel%20and%20swivel%20chair.pdf</v>
      </c>
      <c r="Q78" s="38" t="str">
        <f xml:space="preserve"> IFERROR(IF(VLOOKUP(G78,Demos!$B$3:$K$1368,8,FALSE)=0,"",VLOOKUP(G78,Demos!$B$3:$K$1368,8,FALSE)),"")</f>
        <v/>
      </c>
      <c r="R78" s="38" t="str">
        <f xml:space="preserve"> IFERROR(IF(VLOOKUP(G78,Demos!$B$3:$K$1368,7,FALSE)=0,"",VLOOKUP(G78,Demos!$B$3:$K$1368,7,FALSE)),"")</f>
        <v xml:space="preserve">See Collegerama 2022 recording TN1612TU_05 from 01:13:11 - https://collegerama.tudelft.nl/Mediasite/Channel/as-bsc-tn/watch/c62ffe14b9a54c75ada1f93c4d870c901d </v>
      </c>
      <c r="U78" s="31" t="str">
        <f>IFERROR(VLOOKUP(G78,Demos!$B$7:N6014,12,FALSE),"")</f>
        <v/>
      </c>
    </row>
    <row r="79" spans="1:21" ht="45" x14ac:dyDescent="0.25">
      <c r="A79" s="39">
        <f t="shared" si="1"/>
        <v>74</v>
      </c>
      <c r="B79" s="30" t="s">
        <v>1905</v>
      </c>
      <c r="C79" s="29" t="str">
        <f xml:space="preserve"> IFERROR(VLOOKUP(B79, Courses!$C$3:$E$836, 2, FALSE),"")</f>
        <v>Mechanics and Theory of Relativity</v>
      </c>
      <c r="D79" s="29" t="str">
        <f xml:space="preserve"> IFERROR(VLOOKUP(MID(G79,1,1), PIRA!$B$1:$E$1146, 2, FALSE),"")</f>
        <v>1 Mechanics</v>
      </c>
      <c r="E79" s="31" t="str">
        <f xml:space="preserve"> IFERROR(VLOOKUP(MID(G79,1,2),PIRA!$B$1:$E$1144,2,FALSE),"")&amp;"
"&amp;IFERROR(VLOOKUP(MID(H79,1,2),PIRA!$B$1:$E$1144,2,FALSE),"")&amp;"
"&amp;IFERROR(VLOOKUP(MID(I79,1,2),PIRA!$B$1:$E$1144,2,FALSE),"")</f>
        <v xml:space="preserve">Rotational Dynamics
</v>
      </c>
      <c r="F79" s="31" t="str">
        <f xml:space="preserve"> IFERROR(VLOOKUP(MID(G79,1,4),PIRA!$B$1:$E$1144,2,FALSE),"")&amp;"
"&amp;IFERROR(VLOOKUP(MID(H79,1,4),PIRA!$B$1:$E$1144,2,FALSE),"")&amp;"
"&amp;IFERROR(VLOOKUP(MID(I79,1,4),PIRA!$B$1:$E$1144,2,FALSE),"")</f>
        <v xml:space="preserve">Rotational Stability
</v>
      </c>
      <c r="G79" s="32" t="s">
        <v>1177</v>
      </c>
      <c r="H79" s="31" t="str">
        <f>IFERROR(IF(VLOOKUP(G79,Demos!$B$3:$K$1368,2,FALSE)=0,"",VLOOKUP(G79,Demos!$B$3:$K$1368,2,FALSE)),"")</f>
        <v/>
      </c>
      <c r="I79" s="79" t="str">
        <f>IFERROR(IF(VLOOKUP(G79,Demos!$B$3:$K$1368,3,FALSE)=0,"",VLOOKUP(G79,Demos!$B$3:$K$1368,3,FALSE)),"")</f>
        <v/>
      </c>
      <c r="J79" s="79" t="str">
        <f>IFERROR(IF(VLOOKUP(G79,Demos!$B$3:$K$1368,4,FALSE)=0,"",VLOOKUP(G79,Demos!$B$3:$K$1368,4,FALSE)),"")</f>
        <v/>
      </c>
      <c r="K79" s="30" t="s">
        <v>2099</v>
      </c>
      <c r="M79" s="71">
        <v>45359</v>
      </c>
      <c r="N79" s="33" t="str">
        <f>IFERROR(VLOOKUP(G79,Demos!$B$3:$K$1368,5,FALSE),"")</f>
        <v>Stable Wheel</v>
      </c>
      <c r="O79" s="28">
        <f>IF(N79="","",COUNTIF($N$6:N2198, N79))</f>
        <v>14</v>
      </c>
      <c r="P79" s="33" t="str">
        <f xml:space="preserve"> IFERROR(IF(VLOOKUP(G79,Demos!$B$3:$K$1368,6,FALSE)=0,"",VLOOKUP(G79,Demos!$B$3:$K$1368,6,FALSE)),"")</f>
        <v>www.de-monstrare.nl/pdf/Stable%20wheel.pdf</v>
      </c>
      <c r="Q79" s="38" t="str">
        <f xml:space="preserve"> IFERROR(IF(VLOOKUP(G79,Demos!$B$3:$K$1368,8,FALSE)=0,"",VLOOKUP(G79,Demos!$B$3:$K$1368,8,FALSE)),"")</f>
        <v/>
      </c>
      <c r="R79" s="38" t="str">
        <f xml:space="preserve"> IFERROR(IF(VLOOKUP(G79,Demos!$B$3:$K$1368,7,FALSE)=0,"",VLOOKUP(G79,Demos!$B$3:$K$1368,7,FALSE)),"")</f>
        <v xml:space="preserve">See Collegerama 2022 recording TN1612TU_20 - https://collegerama.tudelft.nl/Mediasite/Channel/as-bsc-tn/watch/1a0c74c4eaf54cb7aa9b646d254fee821d </v>
      </c>
      <c r="U79" s="31" t="str">
        <f>IFERROR(VLOOKUP(G79,Demos!$B$7:N5967,12,FALSE),"")</f>
        <v/>
      </c>
    </row>
    <row r="80" spans="1:21" ht="45" x14ac:dyDescent="0.25">
      <c r="A80" s="39">
        <f t="shared" si="1"/>
        <v>75</v>
      </c>
      <c r="B80" s="30" t="s">
        <v>38</v>
      </c>
      <c r="C80" s="29" t="str">
        <f xml:space="preserve"> IFERROR(VLOOKUP(B80, Courses!$C$3:$E$836, 2, FALSE),"")</f>
        <v>Mechanics and Theory of Relativity</v>
      </c>
      <c r="D80" s="29" t="str">
        <f xml:space="preserve"> IFERROR(VLOOKUP(MID(G80,1,1), PIRA!$B$1:$E$1146, 2, FALSE),"")</f>
        <v>1 Mechanics</v>
      </c>
      <c r="E80" s="31" t="str">
        <f xml:space="preserve"> IFERROR(VLOOKUP(MID(G80,1,2),PIRA!$B$1:$E$1144,2,FALSE),"")&amp;"
"&amp;IFERROR(VLOOKUP(MID(H80,1,2),PIRA!$B$1:$E$1144,2,FALSE),"")&amp;"
"&amp;IFERROR(VLOOKUP(MID(I80,1,2),PIRA!$B$1:$E$1144,2,FALSE),"")</f>
        <v xml:space="preserve">Motion in two Dimensions
</v>
      </c>
      <c r="F80" s="31" t="str">
        <f xml:space="preserve"> IFERROR(VLOOKUP(MID(G80,1,4),PIRA!$B$1:$E$1144,2,FALSE),"")&amp;"
"&amp;IFERROR(VLOOKUP(MID(H80,1,4),PIRA!$B$1:$E$1144,2,FALSE),"")&amp;"
"&amp;IFERROR(VLOOKUP(MID(I80,1,4),PIRA!$B$1:$E$1144,2,FALSE),"")</f>
        <v xml:space="preserve">Motion of the Center of Mass
</v>
      </c>
      <c r="G80" s="32" t="s">
        <v>1130</v>
      </c>
      <c r="H80" s="31" t="str">
        <f>IFERROR(IF(VLOOKUP(G80,Demos!$B$3:$K$1368,2,FALSE)=0,"",VLOOKUP(G80,Demos!$B$3:$K$1368,2,FALSE)),"")</f>
        <v/>
      </c>
      <c r="I80" s="79" t="str">
        <f>IFERROR(IF(VLOOKUP(G80,Demos!$B$3:$K$1368,3,FALSE)=0,"",VLOOKUP(G80,Demos!$B$3:$K$1368,3,FALSE)),"")</f>
        <v/>
      </c>
      <c r="J80" s="79" t="str">
        <f>IFERROR(IF(VLOOKUP(G80,Demos!$B$3:$K$1368,4,FALSE)=0,"",VLOOKUP(G80,Demos!$B$3:$K$1368,4,FALSE)),"")</f>
        <v/>
      </c>
      <c r="K80" s="32" t="s">
        <v>2077</v>
      </c>
      <c r="L80" s="32" t="s">
        <v>22</v>
      </c>
      <c r="M80" s="71">
        <v>45358</v>
      </c>
      <c r="N80" s="33" t="str">
        <f>IFERROR(VLOOKUP(G80,Demos!$B$3:$K$1368,5,FALSE),"")</f>
        <v>Centre of Mass</v>
      </c>
      <c r="O80" s="28">
        <f>IF(N80="","",COUNTIF($N$6:N2199, N80))</f>
        <v>38</v>
      </c>
      <c r="P80" s="33" t="str">
        <f xml:space="preserve"> IFERROR(IF(VLOOKUP(G80,Demos!$B$3:$K$1368,6,FALSE)=0,"",VLOOKUP(G80,Demos!$B$3:$K$1368,6,FALSE)),"")</f>
        <v>www.de-monstrare.nl/pdf/Centre%20of%20mass.pdf</v>
      </c>
      <c r="Q80" s="38" t="str">
        <f xml:space="preserve"> IFERROR(IF(VLOOKUP(G80,Demos!$B$3:$K$1368,8,FALSE)=0,"",VLOOKUP(G80,Demos!$B$3:$K$1368,8,FALSE)),"")</f>
        <v/>
      </c>
      <c r="R80" s="38" t="str">
        <f xml:space="preserve"> IFERROR(IF(VLOOKUP(G80,Demos!$B$3:$K$1368,7,FALSE)=0,"",VLOOKUP(G80,Demos!$B$3:$K$1368,7,FALSE)),"")</f>
        <v xml:space="preserve">See Collegerama 2022 recording TN1612TU_14 - https://collegerama.tudelft.nl/Mediasite/Channel/as-bsc-tn/watch/64cb5e5c7d2546fb9f465306d41a128b1d </v>
      </c>
      <c r="U80" s="31" t="str">
        <f>IFERROR(VLOOKUP(G80,Demos!$B$7:N5976,12,FALSE),"")</f>
        <v/>
      </c>
    </row>
    <row r="81" spans="1:21" ht="45" x14ac:dyDescent="0.25">
      <c r="A81" s="39">
        <f t="shared" si="1"/>
        <v>76</v>
      </c>
      <c r="B81" s="30" t="s">
        <v>38</v>
      </c>
      <c r="C81" s="29" t="str">
        <f xml:space="preserve"> IFERROR(VLOOKUP(B81, Courses!$C$3:$E$836, 2, FALSE),"")</f>
        <v>Mechanics and Theory of Relativity</v>
      </c>
      <c r="D81" s="29" t="str">
        <f xml:space="preserve"> IFERROR(VLOOKUP(MID(G81,1,1), PIRA!$B$1:$E$1146, 2, FALSE),"")</f>
        <v>1 Mechanics</v>
      </c>
      <c r="E81" s="31" t="str">
        <f xml:space="preserve"> IFERROR(VLOOKUP(MID(G81,1,2),PIRA!$B$1:$E$1144,2,FALSE),"")&amp;"
"&amp;IFERROR(VLOOKUP(MID(H81,1,2),PIRA!$B$1:$E$1144,2,FALSE),"")&amp;"
"&amp;IFERROR(VLOOKUP(MID(I81,1,2),PIRA!$B$1:$E$1144,2,FALSE),"")</f>
        <v xml:space="preserve">Linear Momentum and Collisions
</v>
      </c>
      <c r="F81" s="31" t="str">
        <f xml:space="preserve"> IFERROR(VLOOKUP(MID(G81,1,4),PIRA!$B$1:$E$1144,2,FALSE),"")&amp;"
"&amp;IFERROR(VLOOKUP(MID(H81,1,4),PIRA!$B$1:$E$1144,2,FALSE),"")&amp;"
"&amp;IFERROR(VLOOKUP(MID(I81,1,4),PIRA!$B$1:$E$1144,2,FALSE),"")</f>
        <v xml:space="preserve">Conservation of Linear Momentum
</v>
      </c>
      <c r="G81" s="32" t="s">
        <v>1163</v>
      </c>
      <c r="H81" s="31" t="str">
        <f>IFERROR(IF(VLOOKUP(G81,Demos!$B$3:$K$1368,2,FALSE)=0,"",VLOOKUP(G81,Demos!$B$3:$K$1368,2,FALSE)),"")</f>
        <v/>
      </c>
      <c r="I81" s="79" t="str">
        <f>IFERROR(IF(VLOOKUP(G81,Demos!$B$3:$K$1368,3,FALSE)=0,"",VLOOKUP(G81,Demos!$B$3:$K$1368,3,FALSE)),"")</f>
        <v/>
      </c>
      <c r="J81" s="79" t="str">
        <f>IFERROR(IF(VLOOKUP(G81,Demos!$B$3:$K$1368,4,FALSE)=0,"",VLOOKUP(G81,Demos!$B$3:$K$1368,4,FALSE)),"")</f>
        <v/>
      </c>
      <c r="K81" s="32" t="s">
        <v>2077</v>
      </c>
      <c r="L81" s="32" t="s">
        <v>22</v>
      </c>
      <c r="M81" s="71">
        <v>45358</v>
      </c>
      <c r="N81" s="33" t="str">
        <f>IFERROR(VLOOKUP(G81,Demos!$B$3:$K$1368,5,FALSE),"")</f>
        <v>Explosion</v>
      </c>
      <c r="O81" s="28">
        <f>IF(N81="","",COUNTIF($N$6:N2200, N81))</f>
        <v>22</v>
      </c>
      <c r="P81" s="33" t="str">
        <f xml:space="preserve"> IFERROR(IF(VLOOKUP(G81,Demos!$B$3:$K$1368,6,FALSE)=0,"",VLOOKUP(G81,Demos!$B$3:$K$1368,6,FALSE)),"")</f>
        <v>www.de-monstrare.nl/pdf/Explosion.pdf</v>
      </c>
      <c r="Q81" s="38" t="str">
        <f xml:space="preserve"> IFERROR(IF(VLOOKUP(G81,Demos!$B$3:$K$1368,8,FALSE)=0,"",VLOOKUP(G81,Demos!$B$3:$K$1368,8,FALSE)),"")</f>
        <v/>
      </c>
      <c r="R81" s="38" t="str">
        <f xml:space="preserve"> IFERROR(IF(VLOOKUP(G81,Demos!$B$3:$K$1368,7,FALSE)=0,"",VLOOKUP(G81,Demos!$B$3:$K$1368,7,FALSE)),"")</f>
        <v xml:space="preserve">See Collegerama 2022 recording TN1612TU_14 - https://collegerama.tudelft.nl/Mediasite/Channel/as-bsc-tn/watch/64cb5e5c7d2546fb9f465306d41a128b1d </v>
      </c>
      <c r="U81" s="31" t="str">
        <f>IFERROR(VLOOKUP(G81,Demos!$B$7:N5975,12,FALSE),"")</f>
        <v/>
      </c>
    </row>
    <row r="82" spans="1:21" ht="45" x14ac:dyDescent="0.25">
      <c r="A82" s="39">
        <f t="shared" si="1"/>
        <v>77</v>
      </c>
      <c r="B82" s="30" t="s">
        <v>29</v>
      </c>
      <c r="C82" s="29" t="str">
        <f xml:space="preserve"> IFERROR(VLOOKUP(B82, Courses!$C$3:$E$836, 2, FALSE),"")</f>
        <v>Classical and Quantum Mechanics</v>
      </c>
      <c r="D82" s="29" t="str">
        <f xml:space="preserve"> IFERROR(VLOOKUP(MID(G82,1,1), PIRA!$B$1:$E$1146, 2, FALSE),"")</f>
        <v>1 Mechanics</v>
      </c>
      <c r="E82" s="31" t="str">
        <f xml:space="preserve"> IFERROR(VLOOKUP(MID(G82,1,2),PIRA!$B$1:$E$1144,2,FALSE),"")&amp;"
"&amp;IFERROR(VLOOKUP(MID(H82,1,2),PIRA!$B$1:$E$1144,2,FALSE),"")&amp;"
"&amp;IFERROR(VLOOKUP(MID(I82,1,2),PIRA!$B$1:$E$1144,2,FALSE),"")</f>
        <v xml:space="preserve">Rotational Dynamics
Rotational Dynamics
</v>
      </c>
      <c r="F82" s="31" t="str">
        <f xml:space="preserve"> IFERROR(VLOOKUP(MID(G82,1,4),PIRA!$B$1:$E$1144,2,FALSE),"")&amp;"
"&amp;IFERROR(VLOOKUP(MID(H82,1,4),PIRA!$B$1:$E$1144,2,FALSE),"")&amp;"
"&amp;IFERROR(VLOOKUP(MID(I82,1,4),PIRA!$B$1:$E$1144,2,FALSE),"")</f>
        <v xml:space="preserve">Conservation of Angular Momentum
Transfer of Angular Momentum
</v>
      </c>
      <c r="G82" s="32" t="s">
        <v>84</v>
      </c>
      <c r="H82" s="31" t="str">
        <f>IFERROR(IF(VLOOKUP(G82,Demos!$B$3:$K$1368,2,FALSE)=0,"",VLOOKUP(G82,Demos!$B$3:$K$1368,2,FALSE)),"")</f>
        <v>1Q30.10</v>
      </c>
      <c r="I82" s="79" t="str">
        <f>IFERROR(IF(VLOOKUP(G82,Demos!$B$3:$K$1368,3,FALSE)=0,"",VLOOKUP(G82,Demos!$B$3:$K$1368,3,FALSE)),"")</f>
        <v/>
      </c>
      <c r="J82" s="79" t="str">
        <f>IFERROR(IF(VLOOKUP(G82,Demos!$B$3:$K$1368,4,FALSE)=0,"",VLOOKUP(G82,Demos!$B$3:$K$1368,4,FALSE)),"")</f>
        <v/>
      </c>
      <c r="K82" s="30" t="s">
        <v>2178</v>
      </c>
      <c r="L82" s="30" t="s">
        <v>2180</v>
      </c>
      <c r="M82" s="71">
        <v>45358</v>
      </c>
      <c r="N82" s="33" t="str">
        <f>IFERROR(VLOOKUP(G82,Demos!$B$3:$K$1368,5,FALSE),"")</f>
        <v>Bicycle Wheel and Swivel Chair</v>
      </c>
      <c r="O82" s="28">
        <f>IF(N82="","",COUNTIF($N$6:N2201, N82))</f>
        <v>34</v>
      </c>
      <c r="P82" s="33" t="str">
        <f xml:space="preserve"> IFERROR(IF(VLOOKUP(G82,Demos!$B$3:$K$1368,6,FALSE)=0,"",VLOOKUP(G82,Demos!$B$3:$K$1368,6,FALSE)),"")</f>
        <v>www.de-monstrare.nl/pdf/Bicycle%20wheel%20and%20swivel%20chair.pdf</v>
      </c>
      <c r="Q82" s="38" t="str">
        <f xml:space="preserve"> IFERROR(IF(VLOOKUP(G82,Demos!$B$3:$K$1368,8,FALSE)=0,"",VLOOKUP(G82,Demos!$B$3:$K$1368,8,FALSE)),"")</f>
        <v/>
      </c>
      <c r="R82" s="38" t="str">
        <f xml:space="preserve"> IFERROR(IF(VLOOKUP(G82,Demos!$B$3:$K$1368,7,FALSE)=0,"",VLOOKUP(G82,Demos!$B$3:$K$1368,7,FALSE)),"")</f>
        <v xml:space="preserve">See Collegerama 2022 recording TN1612TU_05 from 01:13:11 - https://collegerama.tudelft.nl/Mediasite/Channel/as-bsc-tn/watch/c62ffe14b9a54c75ada1f93c4d870c901d </v>
      </c>
      <c r="U82" s="31" t="str">
        <f>IFERROR(VLOOKUP(G82,Demos!$B$7:N5994,12,FALSE),"")</f>
        <v/>
      </c>
    </row>
    <row r="83" spans="1:21" ht="45" x14ac:dyDescent="0.25">
      <c r="A83" s="39">
        <f t="shared" si="1"/>
        <v>78</v>
      </c>
      <c r="B83" s="30" t="s">
        <v>2191</v>
      </c>
      <c r="C83" s="29" t="str">
        <f xml:space="preserve"> IFERROR(VLOOKUP(B83, Courses!$C$3:$E$836, 2, FALSE),"")</f>
        <v>Dynamica</v>
      </c>
      <c r="D83" s="29" t="str">
        <f xml:space="preserve"> IFERROR(VLOOKUP(MID(G83,1,1), PIRA!$B$1:$E$1146, 2, FALSE),"")</f>
        <v>1 Mechanics</v>
      </c>
      <c r="E83" s="31" t="str">
        <f xml:space="preserve"> IFERROR(VLOOKUP(MID(G83,1,2),PIRA!$B$1:$E$1144,2,FALSE),"")&amp;"
"&amp;IFERROR(VLOOKUP(MID(H83,1,2),PIRA!$B$1:$E$1144,2,FALSE),"")&amp;"
"&amp;IFERROR(VLOOKUP(MID(I83,1,2),PIRA!$B$1:$E$1144,2,FALSE),"")</f>
        <v xml:space="preserve">Linear Momentum and Collisions
</v>
      </c>
      <c r="F83" s="31" t="str">
        <f xml:space="preserve"> IFERROR(VLOOKUP(MID(G83,1,4),PIRA!$B$1:$E$1144,2,FALSE),"")&amp;"
"&amp;IFERROR(VLOOKUP(MID(H83,1,4),PIRA!$B$1:$E$1144,2,FALSE),"")&amp;"
"&amp;IFERROR(VLOOKUP(MID(I83,1,4),PIRA!$B$1:$E$1144,2,FALSE),"")</f>
        <v xml:space="preserve">Conservation of Linear Momentum
</v>
      </c>
      <c r="G83" s="32" t="s">
        <v>1161</v>
      </c>
      <c r="H83" s="31" t="str">
        <f>IFERROR(IF(VLOOKUP(G83,Demos!$B$3:$K$1368,2,FALSE)=0,"",VLOOKUP(G83,Demos!$B$3:$K$1368,2,FALSE)),"")</f>
        <v/>
      </c>
      <c r="I83" s="79" t="str">
        <f>IFERROR(IF(VLOOKUP(G83,Demos!$B$3:$K$1368,3,FALSE)=0,"",VLOOKUP(G83,Demos!$B$3:$K$1368,3,FALSE)),"")</f>
        <v/>
      </c>
      <c r="J83" s="79" t="str">
        <f>IFERROR(IF(VLOOKUP(G83,Demos!$B$3:$K$1368,4,FALSE)=0,"",VLOOKUP(G83,Demos!$B$3:$K$1368,4,FALSE)),"")</f>
        <v/>
      </c>
      <c r="K83" s="30" t="s">
        <v>2185</v>
      </c>
      <c r="M83" s="71">
        <v>45357</v>
      </c>
      <c r="N83" s="33" t="str">
        <f>IFERROR(VLOOKUP(G83,Demos!$B$3:$K$1368,5,FALSE),"")</f>
        <v>Elastic Collisions</v>
      </c>
      <c r="O83" s="28">
        <f>IF(N83="","",COUNTIF($N$6:N2202, N83))</f>
        <v>15</v>
      </c>
      <c r="P83" s="33" t="str">
        <f xml:space="preserve"> IFERROR(IF(VLOOKUP(G83,Demos!$B$3:$K$1368,6,FALSE)=0,"",VLOOKUP(G83,Demos!$B$3:$K$1368,6,FALSE)),"")</f>
        <v>www.de-monstrare.nl/pdf/Elastic%20collisions.pdf</v>
      </c>
      <c r="Q83" s="38" t="str">
        <f xml:space="preserve"> IFERROR(IF(VLOOKUP(G83,Demos!$B$3:$K$1368,8,FALSE)=0,"",VLOOKUP(G83,Demos!$B$3:$K$1368,8,FALSE)),"")</f>
        <v/>
      </c>
      <c r="R83" s="38" t="str">
        <f xml:space="preserve"> IFERROR(IF(VLOOKUP(G83,Demos!$B$3:$K$1368,7,FALSE)=0,"",VLOOKUP(G83,Demos!$B$3:$K$1368,7,FALSE)),"")</f>
        <v/>
      </c>
      <c r="U83" s="31" t="str">
        <f>IFERROR(VLOOKUP(G83,Demos!$B$7:N5892,12,FALSE),"")</f>
        <v/>
      </c>
    </row>
    <row r="84" spans="1:21" ht="45" x14ac:dyDescent="0.25">
      <c r="A84" s="39">
        <f t="shared" si="1"/>
        <v>79</v>
      </c>
      <c r="B84" s="30" t="s">
        <v>2191</v>
      </c>
      <c r="C84" s="29" t="str">
        <f xml:space="preserve"> IFERROR(VLOOKUP(B84, Courses!$C$3:$E$836, 2, FALSE),"")</f>
        <v>Dynamica</v>
      </c>
      <c r="D84" s="29" t="str">
        <f xml:space="preserve"> IFERROR(VLOOKUP(MID(G84,1,1), PIRA!$B$1:$E$1146, 2, FALSE),"")</f>
        <v>1 Mechanics</v>
      </c>
      <c r="E84" s="31" t="str">
        <f xml:space="preserve"> IFERROR(VLOOKUP(MID(G84,1,2),PIRA!$B$1:$E$1144,2,FALSE),"")&amp;"
"&amp;IFERROR(VLOOKUP(MID(H84,1,2),PIRA!$B$1:$E$1144,2,FALSE),"")&amp;"
"&amp;IFERROR(VLOOKUP(MID(I84,1,2),PIRA!$B$1:$E$1144,2,FALSE),"")</f>
        <v xml:space="preserve">Linear Momentum and Collisions
</v>
      </c>
      <c r="F84" s="31" t="str">
        <f xml:space="preserve"> IFERROR(VLOOKUP(MID(G84,1,4),PIRA!$B$1:$E$1144,2,FALSE),"")&amp;"
"&amp;IFERROR(VLOOKUP(MID(H84,1,4),PIRA!$B$1:$E$1144,2,FALSE),"")&amp;"
"&amp;IFERROR(VLOOKUP(MID(I84,1,4),PIRA!$B$1:$E$1144,2,FALSE),"")</f>
        <v xml:space="preserve">Conservation of Linear Momentum
</v>
      </c>
      <c r="G84" s="32" t="s">
        <v>1162</v>
      </c>
      <c r="H84" s="31" t="str">
        <f>IFERROR(IF(VLOOKUP(G84,Demos!$B$3:$K$1368,2,FALSE)=0,"",VLOOKUP(G84,Demos!$B$3:$K$1368,2,FALSE)),"")</f>
        <v/>
      </c>
      <c r="I84" s="79" t="str">
        <f>IFERROR(IF(VLOOKUP(G84,Demos!$B$3:$K$1368,3,FALSE)=0,"",VLOOKUP(G84,Demos!$B$3:$K$1368,3,FALSE)),"")</f>
        <v/>
      </c>
      <c r="J84" s="79" t="str">
        <f>IFERROR(IF(VLOOKUP(G84,Demos!$B$3:$K$1368,4,FALSE)=0,"",VLOOKUP(G84,Demos!$B$3:$K$1368,4,FALSE)),"")</f>
        <v/>
      </c>
      <c r="K84" s="30" t="s">
        <v>2185</v>
      </c>
      <c r="M84" s="71">
        <v>45357</v>
      </c>
      <c r="N84" s="33" t="str">
        <f>IFERROR(VLOOKUP(G84,Demos!$B$3:$K$1368,5,FALSE),"")</f>
        <v>Inelastic Collisions</v>
      </c>
      <c r="O84" s="28">
        <f>IF(N84="","",COUNTIF($N$6:N2203, N84))</f>
        <v>15</v>
      </c>
      <c r="P84" s="33" t="str">
        <f xml:space="preserve"> IFERROR(IF(VLOOKUP(G84,Demos!$B$3:$K$1368,6,FALSE)=0,"",VLOOKUP(G84,Demos!$B$3:$K$1368,6,FALSE)),"")</f>
        <v>www.de-monstrare.nl/pdf/Inelastic%20collisions.pdf</v>
      </c>
      <c r="Q84" s="38" t="str">
        <f xml:space="preserve"> IFERROR(IF(VLOOKUP(G84,Demos!$B$3:$K$1368,8,FALSE)=0,"",VLOOKUP(G84,Demos!$B$3:$K$1368,8,FALSE)),"")</f>
        <v/>
      </c>
      <c r="R84" s="38" t="str">
        <f xml:space="preserve"> IFERROR(IF(VLOOKUP(G84,Demos!$B$3:$K$1368,7,FALSE)=0,"",VLOOKUP(G84,Demos!$B$3:$K$1368,7,FALSE)),"")</f>
        <v/>
      </c>
      <c r="U84" s="31" t="str">
        <f>IFERROR(VLOOKUP(G84,Demos!$B$7:N5890,12,FALSE),"")</f>
        <v/>
      </c>
    </row>
    <row r="85" spans="1:21" ht="45" x14ac:dyDescent="0.25">
      <c r="A85" s="39">
        <f t="shared" si="1"/>
        <v>80</v>
      </c>
      <c r="B85" s="30" t="s">
        <v>2191</v>
      </c>
      <c r="C85" s="29" t="str">
        <f xml:space="preserve"> IFERROR(VLOOKUP(B85, Courses!$C$3:$E$836, 2, FALSE),"")</f>
        <v>Dynamica</v>
      </c>
      <c r="D85" s="29" t="str">
        <f xml:space="preserve"> IFERROR(VLOOKUP(MID(G85,1,1), PIRA!$B$1:$E$1146, 2, FALSE),"")</f>
        <v>1 Mechanics</v>
      </c>
      <c r="E85" s="31" t="str">
        <f xml:space="preserve"> IFERROR(VLOOKUP(MID(G85,1,2),PIRA!$B$1:$E$1144,2,FALSE),"")&amp;"
"&amp;IFERROR(VLOOKUP(MID(H85,1,2),PIRA!$B$1:$E$1144,2,FALSE),"")&amp;"
"&amp;IFERROR(VLOOKUP(MID(I85,1,2),PIRA!$B$1:$E$1144,2,FALSE),"")</f>
        <v>Linear Momentum and Collisions
Stellar Astronomy
Relative Motion</v>
      </c>
      <c r="F85" s="31" t="str">
        <f xml:space="preserve"> IFERROR(VLOOKUP(MID(G85,1,4),PIRA!$B$1:$E$1144,2,FALSE),"")&amp;"
"&amp;IFERROR(VLOOKUP(MID(H85,1,4),PIRA!$B$1:$E$1144,2,FALSE),"")&amp;"
"&amp;IFERROR(VLOOKUP(MID(I85,1,4),PIRA!$B$1:$E$1144,2,FALSE),"")</f>
        <v>Collisions in One Dimension
The Sun
Moving Reference Frames</v>
      </c>
      <c r="G85" s="32" t="s">
        <v>471</v>
      </c>
      <c r="H85" s="31" t="str">
        <f>IFERROR(IF(VLOOKUP(G85,Demos!$B$3:$K$1368,2,FALSE)=0,"",VLOOKUP(G85,Demos!$B$3:$K$1368,2,FALSE)),"")</f>
        <v>8B10.50</v>
      </c>
      <c r="I85" s="79" t="str">
        <f>IFERROR(IF(VLOOKUP(G85,Demos!$B$3:$K$1368,3,FALSE)=0,"",VLOOKUP(G85,Demos!$B$3:$K$1368,3,FALSE)),"")</f>
        <v>1E10.01</v>
      </c>
      <c r="J85" s="79" t="str">
        <f>IFERROR(IF(VLOOKUP(G85,Demos!$B$3:$K$1368,4,FALSE)=0,"",VLOOKUP(G85,Demos!$B$3:$K$1368,4,FALSE)),"")</f>
        <v>1N20.09</v>
      </c>
      <c r="K85" s="30" t="s">
        <v>2185</v>
      </c>
      <c r="M85" s="71">
        <v>45357</v>
      </c>
      <c r="N85" s="33" t="str">
        <f>IFERROR(VLOOKUP(G85,Demos!$B$3:$K$1368,5,FALSE),"")</f>
        <v>Super Balls, Double Ball Drop</v>
      </c>
      <c r="O85" s="28">
        <f>IF(N85="","",COUNTIF($N$6:N2204, N85))</f>
        <v>45</v>
      </c>
      <c r="P85" s="33" t="str">
        <f xml:space="preserve"> IFERROR(IF(VLOOKUP(G85,Demos!$B$3:$K$1368,6,FALSE)=0,"",VLOOKUP(G85,Demos!$B$3:$K$1368,6,FALSE)),"")</f>
        <v>www.de-monstrare.nl/pdf/Superballs.pdf</v>
      </c>
      <c r="Q85" s="38" t="str">
        <f xml:space="preserve"> IFERROR(IF(VLOOKUP(G85,Demos!$B$3:$K$1368,8,FALSE)=0,"",VLOOKUP(G85,Demos!$B$3:$K$1368,8,FALSE)),"")</f>
        <v/>
      </c>
      <c r="R85" s="38" t="str">
        <f xml:space="preserve"> IFERROR(IF(VLOOKUP(G85,Demos!$B$3:$K$1368,7,FALSE)=0,"",VLOOKUP(G85,Demos!$B$3:$K$1368,7,FALSE)),"")</f>
        <v xml:space="preserve">See Collegerama 2022 recording TN1612TU_10 from 01:17:10 - https://collegerama.tudelft.nl/Mediasite/Channel/as-bsc-tn/watch/b282d0ac7af745eba483f6120bc37f2d1d </v>
      </c>
      <c r="U85" s="31" t="str">
        <f>IFERROR(VLOOKUP(G85,Demos!$B$7:N5891,12,FALSE),"")</f>
        <v/>
      </c>
    </row>
    <row r="86" spans="1:21" ht="45" x14ac:dyDescent="0.25">
      <c r="A86" s="39">
        <f t="shared" si="1"/>
        <v>81</v>
      </c>
      <c r="B86" s="30" t="s">
        <v>38</v>
      </c>
      <c r="C86" s="29" t="str">
        <f xml:space="preserve"> IFERROR(VLOOKUP(B86, Courses!$C$3:$E$836, 2, FALSE),"")</f>
        <v>Mechanics and Theory of Relativity</v>
      </c>
      <c r="D86" s="29" t="str">
        <f xml:space="preserve"> IFERROR(VLOOKUP(MID(G86,1,1), PIRA!$B$1:$E$1146, 2, FALSE),"")</f>
        <v>3 Oscillations and Waves</v>
      </c>
      <c r="E86" s="31" t="str">
        <f xml:space="preserve"> IFERROR(VLOOKUP(MID(G86,1,2),PIRA!$B$1:$E$1144,2,FALSE),"")&amp;"
"&amp;IFERROR(VLOOKUP(MID(H86,1,2),PIRA!$B$1:$E$1144,2,FALSE),"")&amp;"
"&amp;IFERROR(VLOOKUP(MID(I86,1,2),PIRA!$B$1:$E$1144,2,FALSE),"")</f>
        <v xml:space="preserve">Oscillations
</v>
      </c>
      <c r="F86" s="31" t="str">
        <f xml:space="preserve"> IFERROR(VLOOKUP(MID(G86,1,4),PIRA!$B$1:$E$1144,2,FALSE),"")&amp;"
"&amp;IFERROR(VLOOKUP(MID(H86,1,4),PIRA!$B$1:$E$1144,2,FALSE),"")&amp;"
"&amp;IFERROR(VLOOKUP(MID(I86,1,4),PIRA!$B$1:$E$1144,2,FALSE),"")</f>
        <v xml:space="preserve">Damped Oscillators
</v>
      </c>
      <c r="G86" s="32" t="s">
        <v>1184</v>
      </c>
      <c r="H86" s="31" t="str">
        <f>IFERROR(IF(VLOOKUP(G86,Demos!$B$3:$K$1368,2,FALSE)=0,"",VLOOKUP(G86,Demos!$B$3:$K$1368,2,FALSE)),"")</f>
        <v/>
      </c>
      <c r="I86" s="79" t="str">
        <f>IFERROR(IF(VLOOKUP(G86,Demos!$B$3:$K$1368,3,FALSE)=0,"",VLOOKUP(G86,Demos!$B$3:$K$1368,3,FALSE)),"")</f>
        <v/>
      </c>
      <c r="J86" s="79" t="str">
        <f>IFERROR(IF(VLOOKUP(G86,Demos!$B$3:$K$1368,4,FALSE)=0,"",VLOOKUP(G86,Demos!$B$3:$K$1368,4,FALSE)),"")</f>
        <v/>
      </c>
      <c r="K86" s="32" t="s">
        <v>2077</v>
      </c>
      <c r="L86" s="32" t="s">
        <v>22</v>
      </c>
      <c r="M86" s="71">
        <v>45357</v>
      </c>
      <c r="N86" s="33" t="str">
        <f>IFERROR(VLOOKUP(G86,Demos!$B$3:$K$1368,5,FALSE),"")</f>
        <v>Damped Pendulum</v>
      </c>
      <c r="O86" s="28">
        <f>IF(N86="","",COUNTIF($N$6:N2205, N86))</f>
        <v>11</v>
      </c>
      <c r="P86" s="33" t="str">
        <f xml:space="preserve"> IFERROR(IF(VLOOKUP(G86,Demos!$B$3:$K$1368,6,FALSE)=0,"",VLOOKUP(G86,Demos!$B$3:$K$1368,6,FALSE)),"")</f>
        <v>N/A</v>
      </c>
      <c r="Q86" s="38" t="str">
        <f xml:space="preserve"> IFERROR(IF(VLOOKUP(G86,Demos!$B$3:$K$1368,8,FALSE)=0,"",VLOOKUP(G86,Demos!$B$3:$K$1368,8,FALSE)),"")</f>
        <v/>
      </c>
      <c r="R86" s="38" t="str">
        <f xml:space="preserve"> IFERROR(IF(VLOOKUP(G86,Demos!$B$3:$K$1368,7,FALSE)=0,"",VLOOKUP(G86,Demos!$B$3:$K$1368,7,FALSE)),"")</f>
        <v xml:space="preserve">See Collegerama 2022 recording TN1612TU_13 - https://collegerama.tudelft.nl/Mediasite/Channel/as-bsc-tn/watch/f6468acd43774fe6bb7af784bb7ea65a1d </v>
      </c>
      <c r="U86" s="31" t="str">
        <f>IFERROR(VLOOKUP(G86,Demos!$B$7:N5979,12,FALSE),"")</f>
        <v/>
      </c>
    </row>
    <row r="87" spans="1:21" ht="45" x14ac:dyDescent="0.25">
      <c r="A87" s="39">
        <f t="shared" si="1"/>
        <v>82</v>
      </c>
      <c r="B87" s="30" t="s">
        <v>38</v>
      </c>
      <c r="C87" s="29" t="str">
        <f xml:space="preserve"> IFERROR(VLOOKUP(B87, Courses!$C$3:$E$836, 2, FALSE),"")</f>
        <v>Mechanics and Theory of Relativity</v>
      </c>
      <c r="D87" s="29" t="str">
        <f xml:space="preserve"> IFERROR(VLOOKUP(MID(G87,1,1), PIRA!$B$1:$E$1146, 2, FALSE),"")</f>
        <v>3 Oscillations and Waves</v>
      </c>
      <c r="E87" s="31" t="str">
        <f xml:space="preserve"> IFERROR(VLOOKUP(MID(G87,1,2),PIRA!$B$1:$E$1144,2,FALSE),"")&amp;"
"&amp;IFERROR(VLOOKUP(MID(H87,1,2),PIRA!$B$1:$E$1144,2,FALSE),"")&amp;"
"&amp;IFERROR(VLOOKUP(MID(I87,1,2),PIRA!$B$1:$E$1144,2,FALSE),"")</f>
        <v xml:space="preserve">Instruments
</v>
      </c>
      <c r="F87" s="31" t="str">
        <f xml:space="preserve"> IFERROR(VLOOKUP(MID(G87,1,4),PIRA!$B$1:$E$1144,2,FALSE),"")&amp;"
"&amp;IFERROR(VLOOKUP(MID(H87,1,4),PIRA!$B$1:$E$1144,2,FALSE),"")&amp;"
"&amp;IFERROR(VLOOKUP(MID(I87,1,4),PIRA!$B$1:$E$1144,2,FALSE),"")</f>
        <v xml:space="preserve">Resonance in Plates, Bars, Solids
</v>
      </c>
      <c r="G87" s="32" t="s">
        <v>2008</v>
      </c>
      <c r="H87" s="31" t="str">
        <f>IFERROR(IF(VLOOKUP(G87,Demos!$B$3:$K$1368,2,FALSE)=0,"",VLOOKUP(G87,Demos!$B$3:$K$1368,2,FALSE)),"")</f>
        <v/>
      </c>
      <c r="I87" s="79" t="str">
        <f>IFERROR(IF(VLOOKUP(G87,Demos!$B$3:$K$1368,3,FALSE)=0,"",VLOOKUP(G87,Demos!$B$3:$K$1368,3,FALSE)),"")</f>
        <v/>
      </c>
      <c r="J87" s="79" t="str">
        <f>IFERROR(IF(VLOOKUP(G87,Demos!$B$3:$K$1368,4,FALSE)=0,"",VLOOKUP(G87,Demos!$B$3:$K$1368,4,FALSE)),"")</f>
        <v/>
      </c>
      <c r="K87" s="30" t="s">
        <v>22</v>
      </c>
      <c r="L87" s="30" t="s">
        <v>2077</v>
      </c>
      <c r="M87" s="71">
        <v>45357</v>
      </c>
      <c r="N87" s="33" t="str">
        <f>IFERROR(VLOOKUP(G87,Demos!$B$3:$K$1368,5,FALSE),"")</f>
        <v>Glass Breaking with Sound</v>
      </c>
      <c r="O87" s="28">
        <f>IF(N87="","",COUNTIF($N$6:N2206, N87))</f>
        <v>16</v>
      </c>
      <c r="P87" s="33" t="str">
        <f xml:space="preserve"> IFERROR(IF(VLOOKUP(G87,Demos!$B$3:$K$1368,6,FALSE)=0,"",VLOOKUP(G87,Demos!$B$3:$K$1368,6,FALSE)),"")</f>
        <v>N/A</v>
      </c>
      <c r="Q87" s="38" t="str">
        <f xml:space="preserve"> IFERROR(IF(VLOOKUP(G87,Demos!$B$3:$K$1368,8,FALSE)=0,"",VLOOKUP(G87,Demos!$B$3:$K$1368,8,FALSE)),"")</f>
        <v>Not listed in database yet</v>
      </c>
      <c r="R87" s="38" t="str">
        <f xml:space="preserve"> IFERROR(IF(VLOOKUP(G87,Demos!$B$3:$K$1368,7,FALSE)=0,"",VLOOKUP(G87,Demos!$B$3:$K$1368,7,FALSE)),"")</f>
        <v/>
      </c>
      <c r="T87" s="50" t="s">
        <v>1904</v>
      </c>
      <c r="U87" s="31" t="str">
        <f>IFERROR(VLOOKUP(G87,Demos!$B$7:N5980,12,FALSE),"")</f>
        <v/>
      </c>
    </row>
    <row r="88" spans="1:21" ht="45" x14ac:dyDescent="0.25">
      <c r="A88" s="39">
        <f t="shared" si="1"/>
        <v>83</v>
      </c>
      <c r="B88" s="30" t="s">
        <v>38</v>
      </c>
      <c r="C88" s="29" t="str">
        <f xml:space="preserve"> IFERROR(VLOOKUP(B88, Courses!$C$3:$E$836, 2, FALSE),"")</f>
        <v>Mechanics and Theory of Relativity</v>
      </c>
      <c r="D88" s="29" t="str">
        <f xml:space="preserve"> IFERROR(VLOOKUP(MID(G88,1,1), PIRA!$B$1:$E$1146, 2, FALSE),"")</f>
        <v/>
      </c>
      <c r="E88" s="31" t="str">
        <f xml:space="preserve"> IFERROR(VLOOKUP(MID(G88,1,2),PIRA!$B$1:$E$1144,2,FALSE),"")&amp;"
"&amp;IFERROR(VLOOKUP(MID(H88,1,2),PIRA!$B$1:$E$1144,2,FALSE),"")&amp;"
"&amp;IFERROR(VLOOKUP(MID(I88,1,2),PIRA!$B$1:$E$1144,2,FALSE),"")</f>
        <v xml:space="preserve">
</v>
      </c>
      <c r="F88" s="31" t="str">
        <f xml:space="preserve"> IFERROR(VLOOKUP(MID(G88,1,4),PIRA!$B$1:$E$1144,2,FALSE),"")&amp;"
"&amp;IFERROR(VLOOKUP(MID(H88,1,4),PIRA!$B$1:$E$1144,2,FALSE),"")&amp;"
"&amp;IFERROR(VLOOKUP(MID(I88,1,4),PIRA!$B$1:$E$1144,2,FALSE),"")</f>
        <v xml:space="preserve">
</v>
      </c>
      <c r="H88" s="31" t="str">
        <f>IFERROR(IF(VLOOKUP(G88,Demos!$B$3:$K$1368,2,FALSE)=0,"",VLOOKUP(G88,Demos!$B$3:$K$1368,2,FALSE)),"")</f>
        <v/>
      </c>
      <c r="I88" s="79" t="str">
        <f>IFERROR(IF(VLOOKUP(G88,Demos!$B$3:$K$1368,3,FALSE)=0,"",VLOOKUP(G88,Demos!$B$3:$K$1368,3,FALSE)),"")</f>
        <v/>
      </c>
      <c r="J88" s="79" t="str">
        <f>IFERROR(IF(VLOOKUP(G88,Demos!$B$3:$K$1368,4,FALSE)=0,"",VLOOKUP(G88,Demos!$B$3:$K$1368,4,FALSE)),"")</f>
        <v/>
      </c>
      <c r="K88" s="30" t="s">
        <v>2077</v>
      </c>
      <c r="L88" s="30" t="s">
        <v>22</v>
      </c>
      <c r="M88" s="71">
        <v>45357</v>
      </c>
      <c r="N88" s="33" t="str">
        <f>IFERROR(VLOOKUP(G88,Demos!$B$3:$K$1368,5,FALSE),"")</f>
        <v/>
      </c>
      <c r="O88" s="28" t="str">
        <f>IF(N88="","",COUNTIF($N$6:N2207, N88))</f>
        <v/>
      </c>
      <c r="P88" s="33" t="str">
        <f xml:space="preserve"> IFERROR(IF(VLOOKUP(G88,Demos!$B$3:$K$1368,6,FALSE)=0,"",VLOOKUP(G88,Demos!$B$3:$K$1368,6,FALSE)),"")</f>
        <v/>
      </c>
      <c r="Q88" s="38" t="str">
        <f xml:space="preserve"> IFERROR(IF(VLOOKUP(G88,Demos!$B$3:$K$1368,8,FALSE)=0,"",VLOOKUP(G88,Demos!$B$3:$K$1368,8,FALSE)),"")</f>
        <v/>
      </c>
      <c r="R88" s="38" t="str">
        <f xml:space="preserve"> IFERROR(IF(VLOOKUP(G88,Demos!$B$3:$K$1368,7,FALSE)=0,"",VLOOKUP(G88,Demos!$B$3:$K$1368,7,FALSE)),"")</f>
        <v/>
      </c>
      <c r="T88" s="50" t="s">
        <v>1904</v>
      </c>
      <c r="U88" s="31" t="str">
        <f>IFERROR(VLOOKUP(G88,Demos!$B$7:N5983,12,FALSE),"")</f>
        <v/>
      </c>
    </row>
    <row r="89" spans="1:21" ht="45" x14ac:dyDescent="0.25">
      <c r="A89" s="39">
        <f t="shared" si="1"/>
        <v>84</v>
      </c>
      <c r="B89" s="30" t="s">
        <v>1905</v>
      </c>
      <c r="C89" s="29" t="str">
        <f xml:space="preserve"> IFERROR(VLOOKUP(B89, Courses!$C$3:$E$836, 2, FALSE),"")</f>
        <v>Mechanics and Theory of Relativity</v>
      </c>
      <c r="D89" s="29" t="str">
        <f xml:space="preserve"> IFERROR(VLOOKUP(MID(G89,1,1), PIRA!$B$1:$E$1146, 2, FALSE),"")</f>
        <v>1 Mechanics</v>
      </c>
      <c r="E89" s="31" t="str">
        <f xml:space="preserve"> IFERROR(VLOOKUP(MID(G89,1,2),PIRA!$B$1:$E$1144,2,FALSE),"")&amp;"
"&amp;IFERROR(VLOOKUP(MID(H89,1,2),PIRA!$B$1:$E$1144,2,FALSE),"")&amp;"
"&amp;IFERROR(VLOOKUP(MID(I89,1,2),PIRA!$B$1:$E$1144,2,FALSE),"")</f>
        <v>Gravity
Planetary Astronomy
Rotational Dynamics</v>
      </c>
      <c r="F89" s="31" t="str">
        <f xml:space="preserve"> IFERROR(VLOOKUP(MID(G89,1,4),PIRA!$B$1:$E$1144,2,FALSE),"")&amp;"
"&amp;IFERROR(VLOOKUP(MID(H89,1,4),PIRA!$B$1:$E$1144,2,FALSE),"")&amp;"
"&amp;IFERROR(VLOOKUP(MID(I89,1,4),PIRA!$B$1:$E$1144,2,FALSE),"")</f>
        <v>Orbits
Solar System Mechanics
Gyros</v>
      </c>
      <c r="G89" s="32" t="s">
        <v>1660</v>
      </c>
      <c r="H89" s="31" t="str">
        <f>IFERROR(IF(VLOOKUP(G89,Demos!$B$3:$K$1368,2,FALSE)=0,"",VLOOKUP(G89,Demos!$B$3:$K$1368,2,FALSE)),"")</f>
        <v>8A10.02</v>
      </c>
      <c r="I89" s="79" t="str">
        <f>IFERROR(IF(VLOOKUP(G89,Demos!$B$3:$K$1368,3,FALSE)=0,"",VLOOKUP(G89,Demos!$B$3:$K$1368,3,FALSE)),"")</f>
        <v>1Q50.02</v>
      </c>
      <c r="J89" s="79" t="str">
        <f>IFERROR(IF(VLOOKUP(G89,Demos!$B$3:$K$1368,4,FALSE)=0,"",VLOOKUP(G89,Demos!$B$3:$K$1368,4,FALSE)),"")</f>
        <v/>
      </c>
      <c r="K89" s="30" t="s">
        <v>2099</v>
      </c>
      <c r="M89" s="71">
        <v>45355</v>
      </c>
      <c r="N89" s="33" t="str">
        <f>IFERROR(VLOOKUP(G89,Demos!$B$3:$K$1368,5,FALSE),"")</f>
        <v>Precessing Orbit (1)</v>
      </c>
      <c r="O89" s="28">
        <f>IF(N89="","",COUNTIF($N$6:N2208, N89))</f>
        <v>15</v>
      </c>
      <c r="P89" s="33" t="str">
        <f xml:space="preserve"> IFERROR(IF(VLOOKUP(G89,Demos!$B$3:$K$1368,6,FALSE)=0,"",VLOOKUP(G89,Demos!$B$3:$K$1368,6,FALSE)),"")</f>
        <v>www.de-monstrare.nl/pdf/Precessing%20orbit%20_1_.pdf</v>
      </c>
      <c r="Q89" s="38" t="str">
        <f xml:space="preserve"> IFERROR(IF(VLOOKUP(G89,Demos!$B$3:$K$1368,8,FALSE)=0,"",VLOOKUP(G89,Demos!$B$3:$K$1368,8,FALSE)),"")</f>
        <v/>
      </c>
      <c r="R89" s="38" t="str">
        <f xml:space="preserve"> IFERROR(IF(VLOOKUP(G89,Demos!$B$3:$K$1368,7,FALSE)=0,"",VLOOKUP(G89,Demos!$B$3:$K$1368,7,FALSE)),"")</f>
        <v/>
      </c>
      <c r="T89" s="50" t="s">
        <v>2049</v>
      </c>
      <c r="U89" s="31" t="str">
        <f>IFERROR(VLOOKUP(G89,Demos!$B$7:N5965,12,FALSE),"")</f>
        <v/>
      </c>
    </row>
    <row r="90" spans="1:21" ht="45" x14ac:dyDescent="0.25">
      <c r="A90" s="39">
        <f t="shared" si="1"/>
        <v>85</v>
      </c>
      <c r="B90" s="30" t="s">
        <v>1905</v>
      </c>
      <c r="C90" s="29" t="str">
        <f xml:space="preserve"> IFERROR(VLOOKUP(B90, Courses!$C$3:$E$836, 2, FALSE),"")</f>
        <v>Mechanics and Theory of Relativity</v>
      </c>
      <c r="D90" s="29" t="str">
        <f xml:space="preserve"> IFERROR(VLOOKUP(MID(G90,1,1), PIRA!$B$1:$E$1146, 2, FALSE),"")</f>
        <v>1 Mechanics</v>
      </c>
      <c r="E90" s="31" t="str">
        <f xml:space="preserve"> IFERROR(VLOOKUP(MID(G90,1,2),PIRA!$B$1:$E$1144,2,FALSE),"")&amp;"
"&amp;IFERROR(VLOOKUP(MID(H90,1,2),PIRA!$B$1:$E$1144,2,FALSE),"")&amp;"
"&amp;IFERROR(VLOOKUP(MID(I90,1,2),PIRA!$B$1:$E$1144,2,FALSE),"")</f>
        <v xml:space="preserve">Rotational Dynamics
</v>
      </c>
      <c r="F90" s="31" t="str">
        <f xml:space="preserve"> IFERROR(VLOOKUP(MID(G90,1,4),PIRA!$B$1:$E$1144,2,FALSE),"")&amp;"
"&amp;IFERROR(VLOOKUP(MID(H90,1,4),PIRA!$B$1:$E$1144,2,FALSE),"")&amp;"
"&amp;IFERROR(VLOOKUP(MID(I90,1,4),PIRA!$B$1:$E$1144,2,FALSE),"")</f>
        <v xml:space="preserve">Gyros
</v>
      </c>
      <c r="G90" s="32" t="s">
        <v>1176</v>
      </c>
      <c r="H90" s="31" t="str">
        <f>IFERROR(IF(VLOOKUP(G90,Demos!$B$3:$K$1368,2,FALSE)=0,"",VLOOKUP(G90,Demos!$B$3:$K$1368,2,FALSE)),"")</f>
        <v/>
      </c>
      <c r="I90" s="79" t="str">
        <f>IFERROR(IF(VLOOKUP(G90,Demos!$B$3:$K$1368,3,FALSE)=0,"",VLOOKUP(G90,Demos!$B$3:$K$1368,3,FALSE)),"")</f>
        <v/>
      </c>
      <c r="J90" s="79" t="str">
        <f>IFERROR(IF(VLOOKUP(G90,Demos!$B$3:$K$1368,4,FALSE)=0,"",VLOOKUP(G90,Demos!$B$3:$K$1368,4,FALSE)),"")</f>
        <v/>
      </c>
      <c r="K90" s="32" t="s">
        <v>2099</v>
      </c>
      <c r="M90" s="71">
        <v>45355</v>
      </c>
      <c r="N90" s="33" t="str">
        <f>IFERROR(VLOOKUP(G90,Demos!$B$3:$K$1368,5,FALSE),"")</f>
        <v>Precession (2)</v>
      </c>
      <c r="O90" s="28">
        <f>IF(N90="","",COUNTIF($N$6:N2209, N90))</f>
        <v>63</v>
      </c>
      <c r="P90" s="33" t="str">
        <f xml:space="preserve"> IFERROR(IF(VLOOKUP(G90,Demos!$B$3:$K$1368,6,FALSE)=0,"",VLOOKUP(G90,Demos!$B$3:$K$1368,6,FALSE)),"")</f>
        <v>www.de-monstrare.nl/pdf/Precession%20_2_.pdf</v>
      </c>
      <c r="Q90" s="38" t="str">
        <f xml:space="preserve"> IFERROR(IF(VLOOKUP(G90,Demos!$B$3:$K$1368,8,FALSE)=0,"",VLOOKUP(G90,Demos!$B$3:$K$1368,8,FALSE)),"")</f>
        <v/>
      </c>
      <c r="R90" s="38" t="str">
        <f xml:space="preserve"> IFERROR(IF(VLOOKUP(G90,Demos!$B$3:$K$1368,7,FALSE)=0,"",VLOOKUP(G90,Demos!$B$3:$K$1368,7,FALSE)),"")</f>
        <v/>
      </c>
      <c r="T90" s="50" t="s">
        <v>2049</v>
      </c>
      <c r="U90" s="31" t="str">
        <f>IFERROR(VLOOKUP(G90,Demos!$B$7:N5964,12,FALSE),"")</f>
        <v/>
      </c>
    </row>
    <row r="91" spans="1:21" ht="45" x14ac:dyDescent="0.25">
      <c r="A91" s="39">
        <f t="shared" si="1"/>
        <v>86</v>
      </c>
      <c r="B91" s="30" t="s">
        <v>1905</v>
      </c>
      <c r="C91" s="29" t="str">
        <f xml:space="preserve"> IFERROR(VLOOKUP(B91, Courses!$C$3:$E$836, 2, FALSE),"")</f>
        <v>Mechanics and Theory of Relativity</v>
      </c>
      <c r="D91" s="29" t="str">
        <f xml:space="preserve"> IFERROR(VLOOKUP(MID(G91,1,1), PIRA!$B$1:$E$1146, 2, FALSE),"")</f>
        <v>1 Mechanics</v>
      </c>
      <c r="E91" s="31" t="str">
        <f xml:space="preserve"> IFERROR(VLOOKUP(MID(G91,1,2),PIRA!$B$1:$E$1144,2,FALSE),"")&amp;"
"&amp;IFERROR(VLOOKUP(MID(H91,1,2),PIRA!$B$1:$E$1144,2,FALSE),"")&amp;"
"&amp;IFERROR(VLOOKUP(MID(I91,1,2),PIRA!$B$1:$E$1144,2,FALSE),"")</f>
        <v xml:space="preserve">Rotational Dynamics
</v>
      </c>
      <c r="F91" s="31" t="str">
        <f xml:space="preserve"> IFERROR(VLOOKUP(MID(G91,1,4),PIRA!$B$1:$E$1144,2,FALSE),"")&amp;"
"&amp;IFERROR(VLOOKUP(MID(H91,1,4),PIRA!$B$1:$E$1144,2,FALSE),"")&amp;"
"&amp;IFERROR(VLOOKUP(MID(I91,1,4),PIRA!$B$1:$E$1144,2,FALSE),"")</f>
        <v xml:space="preserve">Gyros
</v>
      </c>
      <c r="G91" s="32" t="s">
        <v>1659</v>
      </c>
      <c r="H91" s="31" t="str">
        <f>IFERROR(IF(VLOOKUP(G91,Demos!$B$3:$K$1368,2,FALSE)=0,"",VLOOKUP(G91,Demos!$B$3:$K$1368,2,FALSE)),"")</f>
        <v/>
      </c>
      <c r="I91" s="79" t="str">
        <f>IFERROR(IF(VLOOKUP(G91,Demos!$B$3:$K$1368,3,FALSE)=0,"",VLOOKUP(G91,Demos!$B$3:$K$1368,3,FALSE)),"")</f>
        <v/>
      </c>
      <c r="J91" s="79" t="str">
        <f>IFERROR(IF(VLOOKUP(G91,Demos!$B$3:$K$1368,4,FALSE)=0,"",VLOOKUP(G91,Demos!$B$3:$K$1368,4,FALSE)),"")</f>
        <v/>
      </c>
      <c r="K91" s="30" t="s">
        <v>2099</v>
      </c>
      <c r="M91" s="71">
        <v>45355</v>
      </c>
      <c r="N91" s="33" t="str">
        <f>IFERROR(VLOOKUP(G91,Demos!$B$3:$K$1368,5,FALSE),"")</f>
        <v>Gyroscope</v>
      </c>
      <c r="O91" s="28">
        <f>IF(N91="","",COUNTIF($N$6:N2210, N91))</f>
        <v>36</v>
      </c>
      <c r="P91" s="33" t="str">
        <f xml:space="preserve"> IFERROR(IF(VLOOKUP(G91,Demos!$B$3:$K$1368,6,FALSE)=0,"",VLOOKUP(G91,Demos!$B$3:$K$1368,6,FALSE)),"")</f>
        <v>N/A</v>
      </c>
      <c r="Q91" s="38" t="str">
        <f xml:space="preserve"> IFERROR(IF(VLOOKUP(G91,Demos!$B$3:$K$1368,8,FALSE)=0,"",VLOOKUP(G91,Demos!$B$3:$K$1368,8,FALSE)),"")</f>
        <v/>
      </c>
      <c r="R91" s="38" t="str">
        <f xml:space="preserve"> IFERROR(IF(VLOOKUP(G91,Demos!$B$3:$K$1368,7,FALSE)=0,"",VLOOKUP(G91,Demos!$B$3:$K$1368,7,FALSE)),"")</f>
        <v/>
      </c>
      <c r="T91" s="50" t="s">
        <v>2049</v>
      </c>
      <c r="U91" s="31" t="str">
        <f>IFERROR(VLOOKUP(G91,Demos!$B$7:N5966,12,FALSE),"")</f>
        <v/>
      </c>
    </row>
    <row r="92" spans="1:21" ht="45" x14ac:dyDescent="0.25">
      <c r="A92" s="39">
        <f t="shared" si="1"/>
        <v>87</v>
      </c>
      <c r="B92" s="30" t="s">
        <v>1905</v>
      </c>
      <c r="C92" s="29" t="str">
        <f xml:space="preserve"> IFERROR(VLOOKUP(B92, Courses!$C$3:$E$836, 2, FALSE),"")</f>
        <v>Mechanics and Theory of Relativity</v>
      </c>
      <c r="D92" s="29" t="str">
        <f xml:space="preserve"> IFERROR(VLOOKUP(MID(G92,1,1), PIRA!$B$1:$E$1146, 2, FALSE),"")</f>
        <v>1 Mechanics</v>
      </c>
      <c r="E92" s="31" t="str">
        <f xml:space="preserve"> IFERROR(VLOOKUP(MID(G92,1,2),PIRA!$B$1:$E$1144,2,FALSE),"")&amp;"
"&amp;IFERROR(VLOOKUP(MID(H92,1,2),PIRA!$B$1:$E$1144,2,FALSE),"")&amp;"
"&amp;IFERROR(VLOOKUP(MID(I92,1,2),PIRA!$B$1:$E$1144,2,FALSE),"")</f>
        <v xml:space="preserve">Rotational Dynamics
</v>
      </c>
      <c r="F92" s="31" t="str">
        <f xml:space="preserve"> IFERROR(VLOOKUP(MID(G92,1,4),PIRA!$B$1:$E$1144,2,FALSE),"")&amp;"
"&amp;IFERROR(VLOOKUP(MID(H92,1,4),PIRA!$B$1:$E$1144,2,FALSE),"")&amp;"
"&amp;IFERROR(VLOOKUP(MID(I92,1,4),PIRA!$B$1:$E$1144,2,FALSE),"")</f>
        <v xml:space="preserve">Gyros
</v>
      </c>
      <c r="G92" s="32" t="s">
        <v>91</v>
      </c>
      <c r="H92" s="31" t="str">
        <f>IFERROR(IF(VLOOKUP(G92,Demos!$B$3:$K$1368,2,FALSE)=0,"",VLOOKUP(G92,Demos!$B$3:$K$1368,2,FALSE)),"")</f>
        <v/>
      </c>
      <c r="I92" s="79" t="str">
        <f>IFERROR(IF(VLOOKUP(G92,Demos!$B$3:$K$1368,3,FALSE)=0,"",VLOOKUP(G92,Demos!$B$3:$K$1368,3,FALSE)),"")</f>
        <v/>
      </c>
      <c r="J92" s="79" t="str">
        <f>IFERROR(IF(VLOOKUP(G92,Demos!$B$3:$K$1368,4,FALSE)=0,"",VLOOKUP(G92,Demos!$B$3:$K$1368,4,FALSE)),"")</f>
        <v/>
      </c>
      <c r="K92" s="30" t="s">
        <v>2099</v>
      </c>
      <c r="M92" s="71">
        <v>45355</v>
      </c>
      <c r="N92" s="33" t="str">
        <f>IFERROR(VLOOKUP(G92,Demos!$B$3:$K$1368,5,FALSE),"")</f>
        <v>Suitcase with Flywheel</v>
      </c>
      <c r="O92" s="28">
        <f>IF(N92="","",COUNTIF($N$6:N2211, N92))</f>
        <v>24</v>
      </c>
      <c r="P92" s="33" t="str">
        <f xml:space="preserve"> IFERROR(IF(VLOOKUP(G92,Demos!$B$3:$K$1368,6,FALSE)=0,"",VLOOKUP(G92,Demos!$B$3:$K$1368,6,FALSE)),"")</f>
        <v>N/A</v>
      </c>
      <c r="Q92" s="38" t="str">
        <f xml:space="preserve"> IFERROR(IF(VLOOKUP(G92,Demos!$B$3:$K$1368,8,FALSE)=0,"",VLOOKUP(G92,Demos!$B$3:$K$1368,8,FALSE)),"")</f>
        <v/>
      </c>
      <c r="R92" s="38" t="str">
        <f xml:space="preserve"> IFERROR(IF(VLOOKUP(G92,Demos!$B$3:$K$1368,7,FALSE)=0,"",VLOOKUP(G92,Demos!$B$3:$K$1368,7,FALSE)),"")</f>
        <v xml:space="preserve">See Collegerama 2022 recording TN1612TU_20 - https://collegerama.tudelft.nl/Mediasite/Channel/as-bsc-tn/watch/1a0c74c4eaf54cb7aa9b646d254fee821d </v>
      </c>
      <c r="T92" s="50" t="s">
        <v>2049</v>
      </c>
      <c r="U92" s="31" t="str">
        <f>IFERROR(VLOOKUP(G92,Demos!$B$7:N5962,12,FALSE),"")</f>
        <v/>
      </c>
    </row>
    <row r="93" spans="1:21" ht="45" x14ac:dyDescent="0.25">
      <c r="A93" s="39">
        <f t="shared" si="1"/>
        <v>88</v>
      </c>
      <c r="B93" s="30" t="s">
        <v>1905</v>
      </c>
      <c r="C93" s="29" t="str">
        <f xml:space="preserve"> IFERROR(VLOOKUP(B93, Courses!$C$3:$E$836, 2, FALSE),"")</f>
        <v>Mechanics and Theory of Relativity</v>
      </c>
      <c r="D93" s="29" t="str">
        <f xml:space="preserve"> IFERROR(VLOOKUP(MID(G93,1,1), PIRA!$B$1:$E$1146, 2, FALSE),"")</f>
        <v>1 Mechanics</v>
      </c>
      <c r="E93" s="31" t="str">
        <f xml:space="preserve"> IFERROR(VLOOKUP(MID(G93,1,2),PIRA!$B$1:$E$1144,2,FALSE),"")&amp;"
"&amp;IFERROR(VLOOKUP(MID(H93,1,2),PIRA!$B$1:$E$1144,2,FALSE),"")&amp;"
"&amp;IFERROR(VLOOKUP(MID(I93,1,2),PIRA!$B$1:$E$1144,2,FALSE),"")</f>
        <v xml:space="preserve">Rotational Dynamics
</v>
      </c>
      <c r="F93" s="31" t="str">
        <f xml:space="preserve"> IFERROR(VLOOKUP(MID(G93,1,4),PIRA!$B$1:$E$1144,2,FALSE),"")&amp;"
"&amp;IFERROR(VLOOKUP(MID(H93,1,4),PIRA!$B$1:$E$1144,2,FALSE),"")&amp;"
"&amp;IFERROR(VLOOKUP(MID(I93,1,4),PIRA!$B$1:$E$1144,2,FALSE),"")</f>
        <v xml:space="preserve">Rotational Stability
</v>
      </c>
      <c r="G93" s="32" t="s">
        <v>1430</v>
      </c>
      <c r="H93" s="31" t="str">
        <f>IFERROR(IF(VLOOKUP(G93,Demos!$B$3:$K$1368,2,FALSE)=0,"",VLOOKUP(G93,Demos!$B$3:$K$1368,2,FALSE)),"")</f>
        <v/>
      </c>
      <c r="I93" s="79" t="str">
        <f>IFERROR(IF(VLOOKUP(G93,Demos!$B$3:$K$1368,3,FALSE)=0,"",VLOOKUP(G93,Demos!$B$3:$K$1368,3,FALSE)),"")</f>
        <v/>
      </c>
      <c r="J93" s="79" t="str">
        <f>IFERROR(IF(VLOOKUP(G93,Demos!$B$3:$K$1368,4,FALSE)=0,"",VLOOKUP(G93,Demos!$B$3:$K$1368,4,FALSE)),"")</f>
        <v/>
      </c>
      <c r="K93" s="30" t="s">
        <v>2099</v>
      </c>
      <c r="M93" s="71">
        <v>45355</v>
      </c>
      <c r="N93" s="33" t="str">
        <f>IFERROR(VLOOKUP(G93,Demos!$B$3:$K$1368,5,FALSE),"")</f>
        <v>Sleeper</v>
      </c>
      <c r="O93" s="28">
        <f>IF(N93="","",COUNTIF($N$6:N2212, N93))</f>
        <v>12</v>
      </c>
      <c r="P93" s="33" t="str">
        <f xml:space="preserve"> IFERROR(IF(VLOOKUP(G93,Demos!$B$3:$K$1368,6,FALSE)=0,"",VLOOKUP(G93,Demos!$B$3:$K$1368,6,FALSE)),"")</f>
        <v>www.de-monstrare.nl/pdf/Sleeper.pdf</v>
      </c>
      <c r="Q93" s="38" t="str">
        <f xml:space="preserve"> IFERROR(IF(VLOOKUP(G93,Demos!$B$3:$K$1368,8,FALSE)=0,"",VLOOKUP(G93,Demos!$B$3:$K$1368,8,FALSE)),"")</f>
        <v/>
      </c>
      <c r="R93" s="38" t="str">
        <f xml:space="preserve"> IFERROR(IF(VLOOKUP(G93,Demos!$B$3:$K$1368,7,FALSE)=0,"",VLOOKUP(G93,Demos!$B$3:$K$1368,7,FALSE)),"")</f>
        <v/>
      </c>
      <c r="T93" s="50" t="s">
        <v>2049</v>
      </c>
      <c r="U93" s="31" t="str">
        <f>IFERROR(VLOOKUP(G93,Demos!$B$7:N5963,12,FALSE),"")</f>
        <v/>
      </c>
    </row>
    <row r="94" spans="1:21" ht="45" x14ac:dyDescent="0.25">
      <c r="A94" s="39">
        <f t="shared" si="1"/>
        <v>89</v>
      </c>
      <c r="B94" s="30" t="s">
        <v>1905</v>
      </c>
      <c r="C94" s="29" t="str">
        <f xml:space="preserve"> IFERROR(VLOOKUP(B94, Courses!$C$3:$E$836, 2, FALSE),"")</f>
        <v>Mechanics and Theory of Relativity</v>
      </c>
      <c r="D94" s="29" t="str">
        <f xml:space="preserve"> IFERROR(VLOOKUP(MID(G94,1,1), PIRA!$B$1:$E$1146, 2, FALSE),"")</f>
        <v>1 Mechanics</v>
      </c>
      <c r="E94" s="31" t="str">
        <f xml:space="preserve"> IFERROR(VLOOKUP(MID(G94,1,2),PIRA!$B$1:$E$1144,2,FALSE),"")&amp;"
"&amp;IFERROR(VLOOKUP(MID(H94,1,2),PIRA!$B$1:$E$1144,2,FALSE),"")&amp;"
"&amp;IFERROR(VLOOKUP(MID(I94,1,2),PIRA!$B$1:$E$1144,2,FALSE),"")</f>
        <v xml:space="preserve">Rotational Dynamics
Rotational Dynamics
</v>
      </c>
      <c r="F94" s="31" t="str">
        <f xml:space="preserve"> IFERROR(VLOOKUP(MID(G94,1,4),PIRA!$B$1:$E$1144,2,FALSE),"")&amp;"
"&amp;IFERROR(VLOOKUP(MID(H94,1,4),PIRA!$B$1:$E$1144,2,FALSE),"")&amp;"
"&amp;IFERROR(VLOOKUP(MID(I94,1,4),PIRA!$B$1:$E$1144,2,FALSE),"")</f>
        <v xml:space="preserve">Rotational Stability
Conservation of Angular Momentum
</v>
      </c>
      <c r="G94" s="32" t="s">
        <v>1658</v>
      </c>
      <c r="H94" s="31" t="str">
        <f>IFERROR(IF(VLOOKUP(G94,Demos!$B$3:$K$1368,2,FALSE)=0,"",VLOOKUP(G94,Demos!$B$3:$K$1368,2,FALSE)),"")</f>
        <v>1Q40.12</v>
      </c>
      <c r="I94" s="79" t="str">
        <f>IFERROR(IF(VLOOKUP(G94,Demos!$B$3:$K$1368,3,FALSE)=0,"",VLOOKUP(G94,Demos!$B$3:$K$1368,3,FALSE)),"")</f>
        <v/>
      </c>
      <c r="J94" s="79" t="str">
        <f>IFERROR(IF(VLOOKUP(G94,Demos!$B$3:$K$1368,4,FALSE)=0,"",VLOOKUP(G94,Demos!$B$3:$K$1368,4,FALSE)),"")</f>
        <v/>
      </c>
      <c r="K94" s="30" t="s">
        <v>2099</v>
      </c>
      <c r="M94" s="71">
        <v>45355</v>
      </c>
      <c r="N94" s="33" t="str">
        <f>IFERROR(VLOOKUP(G94,Demos!$B$3:$K$1368,5,FALSE),"")</f>
        <v>Tippe Top</v>
      </c>
      <c r="O94" s="28">
        <f>IF(N94="","",COUNTIF($N$6:N2213, N94))</f>
        <v>26</v>
      </c>
      <c r="P94" s="33" t="str">
        <f xml:space="preserve"> IFERROR(IF(VLOOKUP(G94,Demos!$B$3:$K$1368,6,FALSE)=0,"",VLOOKUP(G94,Demos!$B$3:$K$1368,6,FALSE)),"")</f>
        <v>www.de-monstrare.nl/pdf/Tippe%20top.pdf</v>
      </c>
      <c r="Q94" s="38" t="str">
        <f xml:space="preserve"> IFERROR(IF(VLOOKUP(G94,Demos!$B$3:$K$1368,8,FALSE)=0,"",VLOOKUP(G94,Demos!$B$3:$K$1368,8,FALSE)),"")</f>
        <v/>
      </c>
      <c r="R94" s="38" t="str">
        <f xml:space="preserve"> IFERROR(IF(VLOOKUP(G94,Demos!$B$3:$K$1368,7,FALSE)=0,"",VLOOKUP(G94,Demos!$B$3:$K$1368,7,FALSE)),"")</f>
        <v xml:space="preserve">See Collegerama 2022 recording TN1612TU_20 - https://collegerama.tudelft.nl/Mediasite/Channel/as-bsc-tn/watch/1a0c74c4eaf54cb7aa9b646d254fee821d </v>
      </c>
      <c r="T94" s="50" t="s">
        <v>2049</v>
      </c>
      <c r="U94" s="31" t="str">
        <f>IFERROR(VLOOKUP(G94,Demos!$B$7:N5961,12,FALSE),"")</f>
        <v/>
      </c>
    </row>
    <row r="95" spans="1:21" ht="45" x14ac:dyDescent="0.25">
      <c r="A95" s="39">
        <f t="shared" si="1"/>
        <v>90</v>
      </c>
      <c r="B95" s="30" t="s">
        <v>38</v>
      </c>
      <c r="C95" s="29" t="str">
        <f xml:space="preserve"> IFERROR(VLOOKUP(B95, Courses!$C$3:$E$836, 2, FALSE),"")</f>
        <v>Mechanics and Theory of Relativity</v>
      </c>
      <c r="D95" s="29" t="str">
        <f xml:space="preserve"> IFERROR(VLOOKUP(MID(G95,1,1), PIRA!$B$1:$E$1146, 2, FALSE),"")</f>
        <v>3 Oscillations and Waves</v>
      </c>
      <c r="E95" s="31" t="str">
        <f xml:space="preserve"> IFERROR(VLOOKUP(MID(G95,1,2),PIRA!$B$1:$E$1144,2,FALSE),"")&amp;"
"&amp;IFERROR(VLOOKUP(MID(H95,1,2),PIRA!$B$1:$E$1144,2,FALSE),"")&amp;"
"&amp;IFERROR(VLOOKUP(MID(I95,1,2),PIRA!$B$1:$E$1144,2,FALSE),"")</f>
        <v xml:space="preserve">Oscillations
</v>
      </c>
      <c r="F95" s="31" t="str">
        <f xml:space="preserve"> IFERROR(VLOOKUP(MID(G95,1,4),PIRA!$B$1:$E$1144,2,FALSE),"")&amp;"
"&amp;IFERROR(VLOOKUP(MID(H95,1,4),PIRA!$B$1:$E$1144,2,FALSE),"")&amp;"
"&amp;IFERROR(VLOOKUP(MID(I95,1,4),PIRA!$B$1:$E$1144,2,FALSE),"")</f>
        <v xml:space="preserve">
</v>
      </c>
      <c r="G95" s="32" t="s">
        <v>1214</v>
      </c>
      <c r="H95" s="31" t="str">
        <f>IFERROR(IF(VLOOKUP(G95,Demos!$B$3:$K$1368,2,FALSE)=0,"",VLOOKUP(G95,Demos!$B$3:$K$1368,2,FALSE)),"")</f>
        <v/>
      </c>
      <c r="I95" s="79" t="str">
        <f>IFERROR(IF(VLOOKUP(G95,Demos!$B$3:$K$1368,3,FALSE)=0,"",VLOOKUP(G95,Demos!$B$3:$K$1368,3,FALSE)),"")</f>
        <v/>
      </c>
      <c r="J95" s="79" t="str">
        <f>IFERROR(IF(VLOOKUP(G95,Demos!$B$3:$K$1368,4,FALSE)=0,"",VLOOKUP(G95,Demos!$B$3:$K$1368,4,FALSE)),"")</f>
        <v/>
      </c>
      <c r="K95" s="32" t="s">
        <v>22</v>
      </c>
      <c r="L95" s="32" t="s">
        <v>2077</v>
      </c>
      <c r="M95" s="71">
        <v>45354</v>
      </c>
      <c r="N95" s="33" t="str">
        <f>IFERROR(VLOOKUP(G95,Demos!$B$3:$K$1368,5,FALSE),"")</f>
        <v>Harmonic/Anharmonic Pendulum</v>
      </c>
      <c r="O95" s="28">
        <f>IF(N95="","",COUNTIF($N$6:N2214, N95))</f>
        <v>14</v>
      </c>
      <c r="P95" s="33" t="str">
        <f xml:space="preserve"> IFERROR(IF(VLOOKUP(G95,Demos!$B$3:$K$1368,6,FALSE)=0,"",VLOOKUP(G95,Demos!$B$3:$K$1368,6,FALSE)),"")</f>
        <v>N/A</v>
      </c>
      <c r="Q95" s="38" t="str">
        <f xml:space="preserve"> IFERROR(IF(VLOOKUP(G95,Demos!$B$3:$K$1368,8,FALSE)=0,"",VLOOKUP(G95,Demos!$B$3:$K$1368,8,FALSE)),"")</f>
        <v/>
      </c>
      <c r="R95" s="38" t="str">
        <f xml:space="preserve"> IFERROR(IF(VLOOKUP(G95,Demos!$B$3:$K$1368,7,FALSE)=0,"",VLOOKUP(G95,Demos!$B$3:$K$1368,7,FALSE)),"")</f>
        <v xml:space="preserve">See Collegerama 2022 recording TN1612TU_12 - from 00:38:41 - https://collegerama.tudelft.nl/Mediasite/Channel/as-bsc-tn/watch/9bdd448f06bb46fdb8fb8fefe25db6ed1d </v>
      </c>
      <c r="U95" s="31" t="str">
        <f>IFERROR(VLOOKUP(G95,Demos!$B$7:N5986,12,FALSE),"")</f>
        <v/>
      </c>
    </row>
    <row r="96" spans="1:21" ht="45" x14ac:dyDescent="0.25">
      <c r="A96" s="39">
        <f t="shared" si="1"/>
        <v>91</v>
      </c>
      <c r="B96" s="30" t="s">
        <v>38</v>
      </c>
      <c r="C96" s="29" t="str">
        <f xml:space="preserve"> IFERROR(VLOOKUP(B96, Courses!$C$3:$E$836, 2, FALSE),"")</f>
        <v>Mechanics and Theory of Relativity</v>
      </c>
      <c r="D96" s="29" t="str">
        <f xml:space="preserve"> IFERROR(VLOOKUP(MID(G96,1,1), PIRA!$B$1:$E$1146, 2, FALSE),"")</f>
        <v>3 Oscillations and Waves</v>
      </c>
      <c r="E96" s="31" t="str">
        <f xml:space="preserve"> IFERROR(VLOOKUP(MID(G96,1,2),PIRA!$B$1:$E$1144,2,FALSE),"")&amp;"
"&amp;IFERROR(VLOOKUP(MID(H96,1,2),PIRA!$B$1:$E$1144,2,FALSE),"")&amp;"
"&amp;IFERROR(VLOOKUP(MID(I96,1,2),PIRA!$B$1:$E$1144,2,FALSE),"")</f>
        <v xml:space="preserve">Oscillations
</v>
      </c>
      <c r="F96" s="31" t="str">
        <f xml:space="preserve"> IFERROR(VLOOKUP(MID(G96,1,4),PIRA!$B$1:$E$1144,2,FALSE),"")&amp;"
"&amp;IFERROR(VLOOKUP(MID(H96,1,4),PIRA!$B$1:$E$1144,2,FALSE),"")&amp;"
"&amp;IFERROR(VLOOKUP(MID(I96,1,4),PIRA!$B$1:$E$1144,2,FALSE),"")</f>
        <v xml:space="preserve">
</v>
      </c>
      <c r="G96" s="32" t="s">
        <v>1214</v>
      </c>
      <c r="H96" s="31" t="str">
        <f>IFERROR(IF(VLOOKUP(G96,Demos!$B$3:$K$1368,2,FALSE)=0,"",VLOOKUP(G96,Demos!$B$3:$K$1368,2,FALSE)),"")</f>
        <v/>
      </c>
      <c r="I96" s="79" t="str">
        <f>IFERROR(IF(VLOOKUP(G96,Demos!$B$3:$K$1368,3,FALSE)=0,"",VLOOKUP(G96,Demos!$B$3:$K$1368,3,FALSE)),"")</f>
        <v/>
      </c>
      <c r="J96" s="79" t="str">
        <f>IFERROR(IF(VLOOKUP(G96,Demos!$B$3:$K$1368,4,FALSE)=0,"",VLOOKUP(G96,Demos!$B$3:$K$1368,4,FALSE)),"")</f>
        <v/>
      </c>
      <c r="K96" s="30" t="s">
        <v>22</v>
      </c>
      <c r="L96" s="30" t="s">
        <v>2077</v>
      </c>
      <c r="M96" s="71">
        <v>45354</v>
      </c>
      <c r="N96" s="33" t="str">
        <f>IFERROR(VLOOKUP(G96,Demos!$B$3:$K$1368,5,FALSE),"")</f>
        <v>Harmonic/Anharmonic Pendulum</v>
      </c>
      <c r="O96" s="28">
        <f>IF(N96="","",COUNTIF($N$6:N2215, N96))</f>
        <v>14</v>
      </c>
      <c r="P96" s="33" t="str">
        <f xml:space="preserve"> IFERROR(IF(VLOOKUP(G96,Demos!$B$3:$K$1368,6,FALSE)=0,"",VLOOKUP(G96,Demos!$B$3:$K$1368,6,FALSE)),"")</f>
        <v>N/A</v>
      </c>
      <c r="Q96" s="38" t="str">
        <f xml:space="preserve"> IFERROR(IF(VLOOKUP(G96,Demos!$B$3:$K$1368,8,FALSE)=0,"",VLOOKUP(G96,Demos!$B$3:$K$1368,8,FALSE)),"")</f>
        <v/>
      </c>
      <c r="R96" s="38" t="str">
        <f xml:space="preserve"> IFERROR(IF(VLOOKUP(G96,Demos!$B$3:$K$1368,7,FALSE)=0,"",VLOOKUP(G96,Demos!$B$3:$K$1368,7,FALSE)),"")</f>
        <v xml:space="preserve">See Collegerama 2022 recording TN1612TU_12 - from 00:38:41 - https://collegerama.tudelft.nl/Mediasite/Channel/as-bsc-tn/watch/9bdd448f06bb46fdb8fb8fefe25db6ed1d </v>
      </c>
      <c r="U96" s="31" t="str">
        <f>IFERROR(VLOOKUP(G96,Demos!$B$7:N5987,12,FALSE),"")</f>
        <v/>
      </c>
    </row>
    <row r="97" spans="1:21" ht="45" x14ac:dyDescent="0.25">
      <c r="A97" s="39">
        <f t="shared" si="1"/>
        <v>92</v>
      </c>
      <c r="B97" s="30" t="s">
        <v>29</v>
      </c>
      <c r="C97" s="29" t="str">
        <f xml:space="preserve"> IFERROR(VLOOKUP(B97, Courses!$C$3:$E$836, 2, FALSE),"")</f>
        <v>Classical and Quantum Mechanics</v>
      </c>
      <c r="D97" s="29" t="str">
        <f xml:space="preserve"> IFERROR(VLOOKUP(MID(G97,1,1), PIRA!$B$1:$E$1146, 2, FALSE),"")</f>
        <v>3 Oscillations and Waves</v>
      </c>
      <c r="E97" s="31" t="str">
        <f xml:space="preserve"> IFERROR(VLOOKUP(MID(G97,1,2),PIRA!$B$1:$E$1144,2,FALSE),"")&amp;"
"&amp;IFERROR(VLOOKUP(MID(H97,1,2),PIRA!$B$1:$E$1144,2,FALSE),"")&amp;"
"&amp;IFERROR(VLOOKUP(MID(I97,1,2),PIRA!$B$1:$E$1144,2,FALSE),"")</f>
        <v xml:space="preserve">Oscillations
</v>
      </c>
      <c r="F97" s="31" t="str">
        <f xml:space="preserve"> IFERROR(VLOOKUP(MID(G97,1,4),PIRA!$B$1:$E$1144,2,FALSE),"")&amp;"
"&amp;IFERROR(VLOOKUP(MID(H97,1,4),PIRA!$B$1:$E$1144,2,FALSE),"")&amp;"
"&amp;IFERROR(VLOOKUP(MID(I97,1,4),PIRA!$B$1:$E$1144,2,FALSE),"")</f>
        <v xml:space="preserve">Physical Pendula
</v>
      </c>
      <c r="G97" s="32" t="s">
        <v>1181</v>
      </c>
      <c r="H97" s="31" t="str">
        <f>IFERROR(IF(VLOOKUP(G97,Demos!$B$3:$K$1368,2,FALSE)=0,"",VLOOKUP(G97,Demos!$B$3:$K$1368,2,FALSE)),"")</f>
        <v/>
      </c>
      <c r="I97" s="79" t="str">
        <f>IFERROR(IF(VLOOKUP(G97,Demos!$B$3:$K$1368,3,FALSE)=0,"",VLOOKUP(G97,Demos!$B$3:$K$1368,3,FALSE)),"")</f>
        <v/>
      </c>
      <c r="J97" s="79" t="str">
        <f>IFERROR(IF(VLOOKUP(G97,Demos!$B$3:$K$1368,4,FALSE)=0,"",VLOOKUP(G97,Demos!$B$3:$K$1368,4,FALSE)),"")</f>
        <v/>
      </c>
      <c r="K97" s="30" t="s">
        <v>2178</v>
      </c>
      <c r="L97" s="32" t="s">
        <v>2180</v>
      </c>
      <c r="M97" s="71">
        <v>45354</v>
      </c>
      <c r="N97" s="33" t="str">
        <f>IFERROR(VLOOKUP(G97,Demos!$B$3:$K$1368,5,FALSE),"")</f>
        <v>Physical Pendulum (1) Compound Pendulum</v>
      </c>
      <c r="O97" s="28">
        <f>IF(N97="","",COUNTIF($N$6:N2216, N97))</f>
        <v>10</v>
      </c>
      <c r="P97" s="33" t="str">
        <f xml:space="preserve"> IFERROR(IF(VLOOKUP(G97,Demos!$B$3:$K$1368,6,FALSE)=0,"",VLOOKUP(G97,Demos!$B$3:$K$1368,6,FALSE)),"")</f>
        <v>www.de-monstrare.nl/pdf/Physical%20pendulum%20_1_%20-%20Compound%20pendulum.pdf</v>
      </c>
      <c r="Q97" s="38" t="str">
        <f xml:space="preserve"> IFERROR(IF(VLOOKUP(G97,Demos!$B$3:$K$1368,8,FALSE)=0,"",VLOOKUP(G97,Demos!$B$3:$K$1368,8,FALSE)),"")</f>
        <v/>
      </c>
      <c r="R97" s="38" t="str">
        <f xml:space="preserve"> IFERROR(IF(VLOOKUP(G97,Demos!$B$3:$K$1368,7,FALSE)=0,"",VLOOKUP(G97,Demos!$B$3:$K$1368,7,FALSE)),"")</f>
        <v/>
      </c>
      <c r="T97" s="50" t="s">
        <v>2049</v>
      </c>
      <c r="U97" s="31" t="str">
        <f>IFERROR(VLOOKUP(G97,Demos!$B$7:N5972,12,FALSE),"")</f>
        <v/>
      </c>
    </row>
    <row r="98" spans="1:21" ht="45" x14ac:dyDescent="0.25">
      <c r="A98" s="39">
        <f t="shared" si="1"/>
        <v>93</v>
      </c>
      <c r="B98" s="30" t="s">
        <v>29</v>
      </c>
      <c r="C98" s="29" t="str">
        <f xml:space="preserve"> IFERROR(VLOOKUP(B98, Courses!$C$3:$E$836, 2, FALSE),"")</f>
        <v>Classical and Quantum Mechanics</v>
      </c>
      <c r="D98" s="29" t="str">
        <f xml:space="preserve"> IFERROR(VLOOKUP(MID(G98,1,1), PIRA!$B$1:$E$1146, 2, FALSE),"")</f>
        <v>3 Oscillations and Waves</v>
      </c>
      <c r="E98" s="31" t="str">
        <f xml:space="preserve"> IFERROR(VLOOKUP(MID(G98,1,2),PIRA!$B$1:$E$1144,2,FALSE),"")&amp;"
"&amp;IFERROR(VLOOKUP(MID(H98,1,2),PIRA!$B$1:$E$1144,2,FALSE),"")&amp;"
"&amp;IFERROR(VLOOKUP(MID(I98,1,2),PIRA!$B$1:$E$1144,2,FALSE),"")</f>
        <v xml:space="preserve">Wave Motion
</v>
      </c>
      <c r="F98" s="31" t="str">
        <f xml:space="preserve"> IFERROR(VLOOKUP(MID(G98,1,4),PIRA!$B$1:$E$1144,2,FALSE),"")&amp;"
"&amp;IFERROR(VLOOKUP(MID(H98,1,4),PIRA!$B$1:$E$1144,2,FALSE),"")&amp;"
"&amp;IFERROR(VLOOKUP(MID(I98,1,4),PIRA!$B$1:$E$1144,2,FALSE),"")</f>
        <v xml:space="preserve">Transverse Pulses and Waves
</v>
      </c>
      <c r="G98" s="32" t="s">
        <v>1186</v>
      </c>
      <c r="H98" s="31" t="str">
        <f>IFERROR(IF(VLOOKUP(G98,Demos!$B$3:$K$1368,2,FALSE)=0,"",VLOOKUP(G98,Demos!$B$3:$K$1368,2,FALSE)),"")</f>
        <v/>
      </c>
      <c r="I98" s="79" t="str">
        <f>IFERROR(IF(VLOOKUP(G98,Demos!$B$3:$K$1368,3,FALSE)=0,"",VLOOKUP(G98,Demos!$B$3:$K$1368,3,FALSE)),"")</f>
        <v/>
      </c>
      <c r="J98" s="79" t="str">
        <f>IFERROR(IF(VLOOKUP(G98,Demos!$B$3:$K$1368,4,FALSE)=0,"",VLOOKUP(G98,Demos!$B$3:$K$1368,4,FALSE)),"")</f>
        <v/>
      </c>
      <c r="K98" s="30" t="s">
        <v>2178</v>
      </c>
      <c r="L98" s="32" t="s">
        <v>2180</v>
      </c>
      <c r="M98" s="71">
        <v>45354</v>
      </c>
      <c r="N98" s="33" t="str">
        <f>IFERROR(VLOOKUP(G98,Demos!$B$3:$K$1368,5,FALSE),"")</f>
        <v>Speed of a Single Pulse on Different Strings (2)</v>
      </c>
      <c r="O98" s="28">
        <f>IF(N98="","",COUNTIF($N$6:N2217, N98))</f>
        <v>23</v>
      </c>
      <c r="P98" s="33" t="str">
        <f xml:space="preserve"> IFERROR(IF(VLOOKUP(G98,Demos!$B$3:$K$1368,6,FALSE)=0,"",VLOOKUP(G98,Demos!$B$3:$K$1368,6,FALSE)),"")</f>
        <v>www.de-monstrare.nl/pdf/Speed%20of%20a%20single%20pulse%20on%20different%20strings%20_2_.pdf</v>
      </c>
      <c r="Q98" s="38" t="str">
        <f xml:space="preserve"> IFERROR(IF(VLOOKUP(G98,Demos!$B$3:$K$1368,8,FALSE)=0,"",VLOOKUP(G98,Demos!$B$3:$K$1368,8,FALSE)),"")</f>
        <v/>
      </c>
      <c r="R98" s="38" t="str">
        <f xml:space="preserve"> IFERROR(IF(VLOOKUP(G98,Demos!$B$3:$K$1368,7,FALSE)=0,"",VLOOKUP(G98,Demos!$B$3:$K$1368,7,FALSE)),"")</f>
        <v>See: https://surfdrive.surf.nl/files/index.php/s/DHZYIhoACURx7O8?path=%2FHaaksman%2FTN2345%2F2.%20Speed%20of%20a%20Single%20Pulse%20on%20Different%20Strings</v>
      </c>
      <c r="T98" s="50" t="s">
        <v>2049</v>
      </c>
      <c r="U98" s="31" t="str">
        <f>IFERROR(VLOOKUP(G98,Demos!$B$7:N5969,12,FALSE),"")</f>
        <v/>
      </c>
    </row>
    <row r="99" spans="1:21" ht="45" x14ac:dyDescent="0.25">
      <c r="A99" s="39">
        <f t="shared" si="1"/>
        <v>94</v>
      </c>
      <c r="B99" s="30" t="s">
        <v>29</v>
      </c>
      <c r="C99" s="29" t="str">
        <f xml:space="preserve"> IFERROR(VLOOKUP(B99, Courses!$C$3:$E$836, 2, FALSE),"")</f>
        <v>Classical and Quantum Mechanics</v>
      </c>
      <c r="D99" s="29" t="str">
        <f xml:space="preserve"> IFERROR(VLOOKUP(MID(G99,1,1), PIRA!$B$1:$E$1146, 2, FALSE),"")</f>
        <v>3 Oscillations and Waves</v>
      </c>
      <c r="E99" s="31" t="str">
        <f xml:space="preserve"> IFERROR(VLOOKUP(MID(G99,1,2),PIRA!$B$1:$E$1144,2,FALSE),"")&amp;"
"&amp;IFERROR(VLOOKUP(MID(H99,1,2),PIRA!$B$1:$E$1144,2,FALSE),"")&amp;"
"&amp;IFERROR(VLOOKUP(MID(I99,1,2),PIRA!$B$1:$E$1144,2,FALSE),"")</f>
        <v xml:space="preserve">Wave Motion
</v>
      </c>
      <c r="F99" s="31" t="str">
        <f xml:space="preserve"> IFERROR(VLOOKUP(MID(G99,1,4),PIRA!$B$1:$E$1144,2,FALSE),"")&amp;"
"&amp;IFERROR(VLOOKUP(MID(H99,1,4),PIRA!$B$1:$E$1144,2,FALSE),"")&amp;"
"&amp;IFERROR(VLOOKUP(MID(I99,1,4),PIRA!$B$1:$E$1144,2,FALSE),"")</f>
        <v xml:space="preserve">Longitudinal Pulses and Waves
</v>
      </c>
      <c r="G99" s="32" t="s">
        <v>126</v>
      </c>
      <c r="H99" s="31" t="str">
        <f>IFERROR(IF(VLOOKUP(G99,Demos!$B$3:$K$1368,2,FALSE)=0,"",VLOOKUP(G99,Demos!$B$3:$K$1368,2,FALSE)),"")</f>
        <v/>
      </c>
      <c r="I99" s="79" t="str">
        <f>IFERROR(IF(VLOOKUP(G99,Demos!$B$3:$K$1368,3,FALSE)=0,"",VLOOKUP(G99,Demos!$B$3:$K$1368,3,FALSE)),"")</f>
        <v/>
      </c>
      <c r="J99" s="79" t="str">
        <f>IFERROR(IF(VLOOKUP(G99,Demos!$B$3:$K$1368,4,FALSE)=0,"",VLOOKUP(G99,Demos!$B$3:$K$1368,4,FALSE)),"")</f>
        <v/>
      </c>
      <c r="K99" s="30" t="s">
        <v>2178</v>
      </c>
      <c r="L99" s="32" t="s">
        <v>2180</v>
      </c>
      <c r="M99" s="71">
        <v>45354</v>
      </c>
      <c r="N99" s="33" t="str">
        <f>IFERROR(VLOOKUP(G99,Demos!$B$3:$K$1368,5,FALSE),"")</f>
        <v>Wave Machine</v>
      </c>
      <c r="O99" s="28">
        <f>IF(N99="","",COUNTIF($N$6:N2218, N99))</f>
        <v>23</v>
      </c>
      <c r="P99" s="33" t="str">
        <f xml:space="preserve"> IFERROR(IF(VLOOKUP(G99,Demos!$B$3:$K$1368,6,FALSE)=0,"",VLOOKUP(G99,Demos!$B$3:$K$1368,6,FALSE)),"")</f>
        <v>www.de-monstrare.nl/pdf/Reflections%20of%20transverse%20pulses%20_2_.pdf</v>
      </c>
      <c r="Q99" s="38" t="str">
        <f xml:space="preserve"> IFERROR(IF(VLOOKUP(G99,Demos!$B$3:$K$1368,8,FALSE)=0,"",VLOOKUP(G99,Demos!$B$3:$K$1368,8,FALSE)),"")</f>
        <v>Not listed in database yet</v>
      </c>
      <c r="R99" s="38" t="str">
        <f xml:space="preserve"> IFERROR(IF(VLOOKUP(G99,Demos!$B$3:$K$1368,7,FALSE)=0,"",VLOOKUP(G99,Demos!$B$3:$K$1368,7,FALSE)),"")</f>
        <v/>
      </c>
      <c r="T99" s="50" t="s">
        <v>2049</v>
      </c>
      <c r="U99" s="31" t="str">
        <f>IFERROR(VLOOKUP(G99,Demos!$B$7:N5968,12,FALSE),"")</f>
        <v/>
      </c>
    </row>
    <row r="100" spans="1:21" ht="45" x14ac:dyDescent="0.25">
      <c r="A100" s="39">
        <f t="shared" si="1"/>
        <v>95</v>
      </c>
      <c r="B100" s="30" t="s">
        <v>29</v>
      </c>
      <c r="C100" s="29" t="str">
        <f xml:space="preserve"> IFERROR(VLOOKUP(B100, Courses!$C$3:$E$836, 2, FALSE),"")</f>
        <v>Classical and Quantum Mechanics</v>
      </c>
      <c r="D100" s="29" t="str">
        <f xml:space="preserve"> IFERROR(VLOOKUP(MID(G100,1,1), PIRA!$B$1:$E$1146, 2, FALSE),"")</f>
        <v>3 Oscillations and Waves</v>
      </c>
      <c r="E100" s="31" t="str">
        <f xml:space="preserve"> IFERROR(VLOOKUP(MID(G100,1,2),PIRA!$B$1:$E$1144,2,FALSE),"")&amp;"
"&amp;IFERROR(VLOOKUP(MID(H100,1,2),PIRA!$B$1:$E$1144,2,FALSE),"")&amp;"
"&amp;IFERROR(VLOOKUP(MID(I100,1,2),PIRA!$B$1:$E$1144,2,FALSE),"")</f>
        <v xml:space="preserve">Acoustics
Wave Motion
</v>
      </c>
      <c r="F100" s="31" t="str">
        <f xml:space="preserve"> IFERROR(VLOOKUP(MID(G100,1,4),PIRA!$B$1:$E$1144,2,FALSE),"")&amp;"
"&amp;IFERROR(VLOOKUP(MID(H100,1,4),PIRA!$B$1:$E$1144,2,FALSE),"")&amp;"
"&amp;IFERROR(VLOOKUP(MID(I100,1,4),PIRA!$B$1:$E$1144,2,FALSE),"")</f>
        <v xml:space="preserve">Wave Analysis and Synthesis
Standing Waves
</v>
      </c>
      <c r="G100" s="32" t="s">
        <v>1189</v>
      </c>
      <c r="H100" s="31" t="str">
        <f>IFERROR(IF(VLOOKUP(G100,Demos!$B$3:$K$1368,2,FALSE)=0,"",VLOOKUP(G100,Demos!$B$3:$K$1368,2,FALSE)),"")</f>
        <v>3B22.05</v>
      </c>
      <c r="I100" s="79" t="str">
        <f>IFERROR(IF(VLOOKUP(G100,Demos!$B$3:$K$1368,3,FALSE)=0,"",VLOOKUP(G100,Demos!$B$3:$K$1368,3,FALSE)),"")</f>
        <v/>
      </c>
      <c r="J100" s="79" t="str">
        <f>IFERROR(IF(VLOOKUP(G100,Demos!$B$3:$K$1368,4,FALSE)=0,"",VLOOKUP(G100,Demos!$B$3:$K$1368,4,FALSE)),"")</f>
        <v/>
      </c>
      <c r="K100" s="30" t="s">
        <v>2178</v>
      </c>
      <c r="L100" s="32" t="s">
        <v>2180</v>
      </c>
      <c r="M100" s="71">
        <v>45354</v>
      </c>
      <c r="N100" s="33" t="str">
        <f>IFERROR(VLOOKUP(G100,Demos!$B$3:$K$1368,5,FALSE),"")</f>
        <v>Plucking a String</v>
      </c>
      <c r="O100" s="28">
        <f>IF(N100="","",COUNTIF($N$6:N2219, N100))</f>
        <v>24</v>
      </c>
      <c r="P100" s="33" t="str">
        <f xml:space="preserve"> IFERROR(IF(VLOOKUP(G100,Demos!$B$3:$K$1368,6,FALSE)=0,"",VLOOKUP(G100,Demos!$B$3:$K$1368,6,FALSE)),"")</f>
        <v>www.de-monstrare.nl/pdf/Plucking%20a%20string.pdf</v>
      </c>
      <c r="Q100" s="38" t="str">
        <f xml:space="preserve"> IFERROR(IF(VLOOKUP(G100,Demos!$B$3:$K$1368,8,FALSE)=0,"",VLOOKUP(G100,Demos!$B$3:$K$1368,8,FALSE)),"")</f>
        <v/>
      </c>
      <c r="R100" s="38" t="str">
        <f xml:space="preserve"> IFERROR(IF(VLOOKUP(G100,Demos!$B$3:$K$1368,7,FALSE)=0,"",VLOOKUP(G100,Demos!$B$3:$K$1368,7,FALSE)),"")</f>
        <v>See: https://surfdrive.surf.nl/files/index.php/s/DHZYIhoACURx7O8?path=%2FHaaksman%2FTN2345%2F1.%20Plucking%20a%20String</v>
      </c>
      <c r="T100" s="50" t="s">
        <v>2049</v>
      </c>
      <c r="U100" s="31" t="str">
        <f>IFERROR(VLOOKUP(G100,Demos!$B$7:N5970,12,FALSE),"")</f>
        <v/>
      </c>
    </row>
    <row r="101" spans="1:21" ht="45" x14ac:dyDescent="0.25">
      <c r="A101" s="39">
        <f t="shared" si="1"/>
        <v>96</v>
      </c>
      <c r="B101" s="30" t="s">
        <v>29</v>
      </c>
      <c r="C101" s="29" t="str">
        <f xml:space="preserve"> IFERROR(VLOOKUP(B101, Courses!$C$3:$E$836, 2, FALSE),"")</f>
        <v>Classical and Quantum Mechanics</v>
      </c>
      <c r="D101" s="29" t="str">
        <f xml:space="preserve"> IFERROR(VLOOKUP(MID(G101,1,1), PIRA!$B$1:$E$1146, 2, FALSE),"")</f>
        <v>3 Oscillations and Waves</v>
      </c>
      <c r="E101" s="31" t="str">
        <f xml:space="preserve"> IFERROR(VLOOKUP(MID(G101,1,2),PIRA!$B$1:$E$1144,2,FALSE),"")&amp;"
"&amp;IFERROR(VLOOKUP(MID(H101,1,2),PIRA!$B$1:$E$1144,2,FALSE),"")&amp;"
"&amp;IFERROR(VLOOKUP(MID(I101,1,2),PIRA!$B$1:$E$1144,2,FALSE),"")</f>
        <v xml:space="preserve">Instruments
</v>
      </c>
      <c r="F101" s="31" t="str">
        <f xml:space="preserve"> IFERROR(VLOOKUP(MID(G101,1,4),PIRA!$B$1:$E$1144,2,FALSE),"")&amp;"
"&amp;IFERROR(VLOOKUP(MID(H101,1,4),PIRA!$B$1:$E$1144,2,FALSE),"")&amp;"
"&amp;IFERROR(VLOOKUP(MID(I101,1,4),PIRA!$B$1:$E$1144,2,FALSE),"")</f>
        <v xml:space="preserve">Resonance in Plates, Bars, Solids
</v>
      </c>
      <c r="G101" s="32" t="s">
        <v>2008</v>
      </c>
      <c r="H101" s="31" t="str">
        <f>IFERROR(IF(VLOOKUP(G101,Demos!$B$3:$K$1368,2,FALSE)=0,"",VLOOKUP(G101,Demos!$B$3:$K$1368,2,FALSE)),"")</f>
        <v/>
      </c>
      <c r="I101" s="79" t="str">
        <f>IFERROR(IF(VLOOKUP(G101,Demos!$B$3:$K$1368,3,FALSE)=0,"",VLOOKUP(G101,Demos!$B$3:$K$1368,3,FALSE)),"")</f>
        <v/>
      </c>
      <c r="J101" s="79" t="str">
        <f>IFERROR(IF(VLOOKUP(G101,Demos!$B$3:$K$1368,4,FALSE)=0,"",VLOOKUP(G101,Demos!$B$3:$K$1368,4,FALSE)),"")</f>
        <v/>
      </c>
      <c r="K101" s="30" t="s">
        <v>2178</v>
      </c>
      <c r="L101" s="32" t="s">
        <v>2180</v>
      </c>
      <c r="M101" s="71">
        <v>45354</v>
      </c>
      <c r="N101" s="33" t="str">
        <f>IFERROR(VLOOKUP(G101,Demos!$B$3:$K$1368,5,FALSE),"")</f>
        <v>Glass Breaking with Sound</v>
      </c>
      <c r="O101" s="28">
        <f>IF(N101="","",COUNTIF($N$6:N2220, N101))</f>
        <v>16</v>
      </c>
      <c r="P101" s="33" t="str">
        <f xml:space="preserve"> IFERROR(IF(VLOOKUP(G101,Demos!$B$3:$K$1368,6,FALSE)=0,"",VLOOKUP(G101,Demos!$B$3:$K$1368,6,FALSE)),"")</f>
        <v>N/A</v>
      </c>
      <c r="Q101" s="38" t="str">
        <f xml:space="preserve"> IFERROR(IF(VLOOKUP(G101,Demos!$B$3:$K$1368,8,FALSE)=0,"",VLOOKUP(G101,Demos!$B$3:$K$1368,8,FALSE)),"")</f>
        <v>Not listed in database yet</v>
      </c>
      <c r="R101" s="38" t="str">
        <f xml:space="preserve"> IFERROR(IF(VLOOKUP(G101,Demos!$B$3:$K$1368,7,FALSE)=0,"",VLOOKUP(G101,Demos!$B$3:$K$1368,7,FALSE)),"")</f>
        <v/>
      </c>
      <c r="T101" s="50" t="s">
        <v>2049</v>
      </c>
      <c r="U101" s="31" t="str">
        <f>IFERROR(VLOOKUP(G101,Demos!$B$7:N5973,12,FALSE),"")</f>
        <v/>
      </c>
    </row>
    <row r="102" spans="1:21" ht="45" x14ac:dyDescent="0.25">
      <c r="A102" s="39">
        <f t="shared" si="1"/>
        <v>97</v>
      </c>
      <c r="B102" s="30" t="s">
        <v>29</v>
      </c>
      <c r="C102" s="29" t="str">
        <f xml:space="preserve"> IFERROR(VLOOKUP(B102, Courses!$C$3:$E$836, 2, FALSE),"")</f>
        <v>Classical and Quantum Mechanics</v>
      </c>
      <c r="D102" s="29" t="str">
        <f xml:space="preserve"> IFERROR(VLOOKUP(MID(G102,1,1), PIRA!$B$1:$E$1146, 2, FALSE),"")</f>
        <v>3 Oscillations and Waves</v>
      </c>
      <c r="E102" s="31" t="str">
        <f xml:space="preserve"> IFERROR(VLOOKUP(MID(G102,1,2),PIRA!$B$1:$E$1144,2,FALSE),"")&amp;"
"&amp;IFERROR(VLOOKUP(MID(H102,1,2),PIRA!$B$1:$E$1144,2,FALSE),"")&amp;"
"&amp;IFERROR(VLOOKUP(MID(I102,1,2),PIRA!$B$1:$E$1144,2,FALSE),"")</f>
        <v xml:space="preserve">Instruments
</v>
      </c>
      <c r="F102" s="31" t="str">
        <f xml:space="preserve"> IFERROR(VLOOKUP(MID(G102,1,4),PIRA!$B$1:$E$1144,2,FALSE),"")&amp;"
"&amp;IFERROR(VLOOKUP(MID(H102,1,4),PIRA!$B$1:$E$1144,2,FALSE),"")&amp;"
"&amp;IFERROR(VLOOKUP(MID(I102,1,4),PIRA!$B$1:$E$1144,2,FALSE),"")</f>
        <v xml:space="preserve">Tuning Forks
</v>
      </c>
      <c r="G102" s="32" t="s">
        <v>1190</v>
      </c>
      <c r="H102" s="31" t="str">
        <f>IFERROR(IF(VLOOKUP(G102,Demos!$B$3:$K$1368,2,FALSE)=0,"",VLOOKUP(G102,Demos!$B$3:$K$1368,2,FALSE)),"")</f>
        <v/>
      </c>
      <c r="I102" s="79" t="str">
        <f>IFERROR(IF(VLOOKUP(G102,Demos!$B$3:$K$1368,3,FALSE)=0,"",VLOOKUP(G102,Demos!$B$3:$K$1368,3,FALSE)),"")</f>
        <v/>
      </c>
      <c r="J102" s="79" t="str">
        <f>IFERROR(IF(VLOOKUP(G102,Demos!$B$3:$K$1368,4,FALSE)=0,"",VLOOKUP(G102,Demos!$B$3:$K$1368,4,FALSE)),"")</f>
        <v/>
      </c>
      <c r="K102" s="30" t="s">
        <v>2178</v>
      </c>
      <c r="L102" s="32" t="s">
        <v>2180</v>
      </c>
      <c r="M102" s="71">
        <v>45354</v>
      </c>
      <c r="N102" s="33" t="str">
        <f>IFERROR(VLOOKUP(G102,Demos!$B$3:$K$1368,5,FALSE),"")</f>
        <v>Beats between Tuning Forks</v>
      </c>
      <c r="O102" s="28">
        <f>IF(N102="","",COUNTIF($N$6:N2221, N102))</f>
        <v>10</v>
      </c>
      <c r="P102" s="33" t="str">
        <f xml:space="preserve"> IFERROR(IF(VLOOKUP(G102,Demos!$B$3:$K$1368,6,FALSE)=0,"",VLOOKUP(G102,Demos!$B$3:$K$1368,6,FALSE)),"")</f>
        <v>N/A</v>
      </c>
      <c r="Q102" s="38" t="str">
        <f xml:space="preserve"> IFERROR(IF(VLOOKUP(G102,Demos!$B$3:$K$1368,8,FALSE)=0,"",VLOOKUP(G102,Demos!$B$3:$K$1368,8,FALSE)),"")</f>
        <v/>
      </c>
      <c r="R102" s="38" t="str">
        <f xml:space="preserve"> IFERROR(IF(VLOOKUP(G102,Demos!$B$3:$K$1368,7,FALSE)=0,"",VLOOKUP(G102,Demos!$B$3:$K$1368,7,FALSE)),"")</f>
        <v/>
      </c>
      <c r="T102" s="50" t="s">
        <v>2049</v>
      </c>
      <c r="U102" s="31" t="str">
        <f>IFERROR(VLOOKUP(G102,Demos!$B$7:N5971,12,FALSE),"")</f>
        <v/>
      </c>
    </row>
    <row r="103" spans="1:21" ht="45" x14ac:dyDescent="0.25">
      <c r="A103" s="39">
        <f t="shared" si="1"/>
        <v>98</v>
      </c>
      <c r="B103" s="30" t="s">
        <v>38</v>
      </c>
      <c r="C103" s="29" t="str">
        <f xml:space="preserve"> IFERROR(VLOOKUP(B103, Courses!$C$3:$E$836, 2, FALSE),"")</f>
        <v>Mechanics and Theory of Relativity</v>
      </c>
      <c r="D103" s="29" t="str">
        <f xml:space="preserve"> IFERROR(VLOOKUP(MID(G103,1,1), PIRA!$B$1:$E$1146, 2, FALSE),"")</f>
        <v/>
      </c>
      <c r="E103" s="31" t="str">
        <f xml:space="preserve"> IFERROR(VLOOKUP(MID(G103,1,2),PIRA!$B$1:$E$1144,2,FALSE),"")&amp;"
"&amp;IFERROR(VLOOKUP(MID(H103,1,2),PIRA!$B$1:$E$1144,2,FALSE),"")&amp;"
"&amp;IFERROR(VLOOKUP(MID(I103,1,2),PIRA!$B$1:$E$1144,2,FALSE),"")</f>
        <v xml:space="preserve">
</v>
      </c>
      <c r="F103" s="31" t="str">
        <f xml:space="preserve"> IFERROR(VLOOKUP(MID(G103,1,4),PIRA!$B$1:$E$1144,2,FALSE),"")&amp;"
"&amp;IFERROR(VLOOKUP(MID(H103,1,4),PIRA!$B$1:$E$1144,2,FALSE),"")&amp;"
"&amp;IFERROR(VLOOKUP(MID(I103,1,4),PIRA!$B$1:$E$1144,2,FALSE),"")</f>
        <v xml:space="preserve">
</v>
      </c>
      <c r="H103" s="31" t="str">
        <f>IFERROR(IF(VLOOKUP(G103,Demos!$B$3:$K$1368,2,FALSE)=0,"",VLOOKUP(G103,Demos!$B$3:$K$1368,2,FALSE)),"")</f>
        <v/>
      </c>
      <c r="I103" s="79" t="str">
        <f>IFERROR(IF(VLOOKUP(G103,Demos!$B$3:$K$1368,3,FALSE)=0,"",VLOOKUP(G103,Demos!$B$3:$K$1368,3,FALSE)),"")</f>
        <v/>
      </c>
      <c r="J103" s="79" t="str">
        <f>IFERROR(IF(VLOOKUP(G103,Demos!$B$3:$K$1368,4,FALSE)=0,"",VLOOKUP(G103,Demos!$B$3:$K$1368,4,FALSE)),"")</f>
        <v/>
      </c>
      <c r="K103" s="30" t="s">
        <v>22</v>
      </c>
      <c r="L103" s="30" t="s">
        <v>2077</v>
      </c>
      <c r="M103" s="71">
        <v>45354</v>
      </c>
      <c r="N103" s="33" t="str">
        <f>IFERROR(VLOOKUP(G103,Demos!$B$3:$K$1368,5,FALSE),"")</f>
        <v/>
      </c>
      <c r="O103" s="28" t="str">
        <f>IF(N103="","",COUNTIF($N$6:N2222, N103))</f>
        <v/>
      </c>
      <c r="P103" s="33" t="str">
        <f xml:space="preserve"> IFERROR(IF(VLOOKUP(G103,Demos!$B$3:$K$1368,6,FALSE)=0,"",VLOOKUP(G103,Demos!$B$3:$K$1368,6,FALSE)),"")</f>
        <v/>
      </c>
      <c r="Q103" s="38" t="str">
        <f xml:space="preserve"> IFERROR(IF(VLOOKUP(G103,Demos!$B$3:$K$1368,8,FALSE)=0,"",VLOOKUP(G103,Demos!$B$3:$K$1368,8,FALSE)),"")</f>
        <v/>
      </c>
      <c r="R103" s="38" t="str">
        <f xml:space="preserve"> IFERROR(IF(VLOOKUP(G103,Demos!$B$3:$K$1368,7,FALSE)=0,"",VLOOKUP(G103,Demos!$B$3:$K$1368,7,FALSE)),"")</f>
        <v/>
      </c>
      <c r="T103" s="50" t="s">
        <v>1770</v>
      </c>
      <c r="U103" s="31" t="str">
        <f>IFERROR(VLOOKUP(G103,Demos!$B$7:N5988,12,FALSE),"")</f>
        <v/>
      </c>
    </row>
    <row r="104" spans="1:21" ht="45" x14ac:dyDescent="0.25">
      <c r="A104" s="39">
        <f t="shared" si="1"/>
        <v>99</v>
      </c>
      <c r="B104" s="30" t="s">
        <v>1905</v>
      </c>
      <c r="C104" s="29" t="str">
        <f xml:space="preserve"> IFERROR(VLOOKUP(B104, Courses!$C$3:$E$836, 2, FALSE),"")</f>
        <v>Mechanics and Theory of Relativity</v>
      </c>
      <c r="D104" s="29" t="str">
        <f xml:space="preserve"> IFERROR(VLOOKUP(MID(G104,1,1), PIRA!$B$1:$E$1146, 2, FALSE),"")</f>
        <v/>
      </c>
      <c r="E104" s="31" t="str">
        <f xml:space="preserve"> IFERROR(VLOOKUP(MID(G104,1,2),PIRA!$B$1:$E$1144,2,FALSE),"")&amp;"
"&amp;IFERROR(VLOOKUP(MID(H104,1,2),PIRA!$B$1:$E$1144,2,FALSE),"")&amp;"
"&amp;IFERROR(VLOOKUP(MID(I104,1,2),PIRA!$B$1:$E$1144,2,FALSE),"")</f>
        <v xml:space="preserve">
</v>
      </c>
      <c r="F104" s="31" t="str">
        <f xml:space="preserve"> IFERROR(VLOOKUP(MID(G104,1,4),PIRA!$B$1:$E$1144,2,FALSE),"")&amp;"
"&amp;IFERROR(VLOOKUP(MID(H104,1,4),PIRA!$B$1:$E$1144,2,FALSE),"")&amp;"
"&amp;IFERROR(VLOOKUP(MID(I104,1,4),PIRA!$B$1:$E$1144,2,FALSE),"")</f>
        <v xml:space="preserve">
</v>
      </c>
      <c r="G104" s="32" t="s">
        <v>1982</v>
      </c>
      <c r="H104" s="31" t="str">
        <f>IFERROR(IF(VLOOKUP(G104,Demos!$B$3:$K$1368,2,FALSE)=0,"",VLOOKUP(G104,Demos!$B$3:$K$1368,2,FALSE)),"")</f>
        <v/>
      </c>
      <c r="I104" s="79" t="str">
        <f>IFERROR(IF(VLOOKUP(G104,Demos!$B$3:$K$1368,3,FALSE)=0,"",VLOOKUP(G104,Demos!$B$3:$K$1368,3,FALSE)),"")</f>
        <v/>
      </c>
      <c r="J104" s="79" t="str">
        <f>IFERROR(IF(VLOOKUP(G104,Demos!$B$3:$K$1368,4,FALSE)=0,"",VLOOKUP(G104,Demos!$B$3:$K$1368,4,FALSE)),"")</f>
        <v/>
      </c>
      <c r="K104" s="30" t="s">
        <v>2099</v>
      </c>
      <c r="M104" s="71">
        <v>45353</v>
      </c>
      <c r="N104" s="33" t="str">
        <f>IFERROR(VLOOKUP(G104,Demos!$B$3:$K$1368,5,FALSE),"")</f>
        <v/>
      </c>
      <c r="O104" s="28" t="str">
        <f>IF(N104="","",COUNTIF($N$6:N2223, N104))</f>
        <v/>
      </c>
      <c r="P104" s="33" t="str">
        <f xml:space="preserve"> IFERROR(IF(VLOOKUP(G104,Demos!$B$3:$K$1368,6,FALSE)=0,"",VLOOKUP(G104,Demos!$B$3:$K$1368,6,FALSE)),"")</f>
        <v/>
      </c>
      <c r="Q104" s="38" t="str">
        <f xml:space="preserve"> IFERROR(IF(VLOOKUP(G104,Demos!$B$3:$K$1368,8,FALSE)=0,"",VLOOKUP(G104,Demos!$B$3:$K$1368,8,FALSE)),"")</f>
        <v/>
      </c>
      <c r="R104" s="38" t="str">
        <f xml:space="preserve"> IFERROR(IF(VLOOKUP(G104,Demos!$B$3:$K$1368,7,FALSE)=0,"",VLOOKUP(G104,Demos!$B$3:$K$1368,7,FALSE)),"")</f>
        <v/>
      </c>
      <c r="T104" s="50" t="s">
        <v>2049</v>
      </c>
      <c r="U104" s="31" t="str">
        <f>IFERROR(VLOOKUP(G104,Demos!$B$7:N5974,12,FALSE),"")</f>
        <v/>
      </c>
    </row>
    <row r="105" spans="1:21" ht="45" x14ac:dyDescent="0.25">
      <c r="A105" s="39">
        <f t="shared" si="1"/>
        <v>100</v>
      </c>
      <c r="B105" s="30" t="s">
        <v>1905</v>
      </c>
      <c r="C105" s="29" t="str">
        <f xml:space="preserve"> IFERROR(VLOOKUP(B105, Courses!$C$3:$E$836, 2, FALSE),"")</f>
        <v>Mechanics and Theory of Relativity</v>
      </c>
      <c r="D105" s="29" t="str">
        <f xml:space="preserve"> IFERROR(VLOOKUP(MID(G105,1,1), PIRA!$B$1:$E$1146, 2, FALSE),"")</f>
        <v>1 Mechanics</v>
      </c>
      <c r="E105" s="31" t="str">
        <f xml:space="preserve"> IFERROR(VLOOKUP(MID(G105,1,2),PIRA!$B$1:$E$1144,2,FALSE),"")&amp;"
"&amp;IFERROR(VLOOKUP(MID(H105,1,2),PIRA!$B$1:$E$1144,2,FALSE),"")&amp;"
"&amp;IFERROR(VLOOKUP(MID(I105,1,2),PIRA!$B$1:$E$1144,2,FALSE),"")</f>
        <v xml:space="preserve">Newton's First Law
</v>
      </c>
      <c r="F105" s="31" t="str">
        <f xml:space="preserve"> IFERROR(VLOOKUP(MID(G105,1,4),PIRA!$B$1:$E$1144,2,FALSE),"")&amp;"
"&amp;IFERROR(VLOOKUP(MID(H105,1,4),PIRA!$B$1:$E$1144,2,FALSE),"")&amp;"
"&amp;IFERROR(VLOOKUP(MID(I105,1,4),PIRA!$B$1:$E$1144,2,FALSE),"")</f>
        <v xml:space="preserve">Inertia of Rest
</v>
      </c>
      <c r="G105" s="32" t="s">
        <v>1140</v>
      </c>
      <c r="H105" s="31" t="str">
        <f>IFERROR(IF(VLOOKUP(G105,Demos!$B$3:$K$1368,2,FALSE)=0,"",VLOOKUP(G105,Demos!$B$3:$K$1368,2,FALSE)),"")</f>
        <v/>
      </c>
      <c r="I105" s="79" t="str">
        <f>IFERROR(IF(VLOOKUP(G105,Demos!$B$3:$K$1368,3,FALSE)=0,"",VLOOKUP(G105,Demos!$B$3:$K$1368,3,FALSE)),"")</f>
        <v/>
      </c>
      <c r="J105" s="79" t="str">
        <f>IFERROR(IF(VLOOKUP(G105,Demos!$B$3:$K$1368,4,FALSE)=0,"",VLOOKUP(G105,Demos!$B$3:$K$1368,4,FALSE)),"")</f>
        <v/>
      </c>
      <c r="K105" s="30" t="s">
        <v>2099</v>
      </c>
      <c r="M105" s="71">
        <v>45352</v>
      </c>
      <c r="N105" s="33" t="str">
        <f>IFERROR(VLOOKUP(G105,Demos!$B$3:$K$1368,5,FALSE),"")</f>
        <v>Tablecloth Pull</v>
      </c>
      <c r="O105" s="28">
        <f>IF(N105="","",COUNTIF($N$6:N2224, N105))</f>
        <v>20</v>
      </c>
      <c r="P105" s="33" t="str">
        <f xml:space="preserve"> IFERROR(IF(VLOOKUP(G105,Demos!$B$3:$K$1368,6,FALSE)=0,"",VLOOKUP(G105,Demos!$B$3:$K$1368,6,FALSE)),"")</f>
        <v>www.de-monstrare.nl/pdf/Tablecloth%20pull.pdf</v>
      </c>
      <c r="Q105" s="38" t="str">
        <f xml:space="preserve"> IFERROR(IF(VLOOKUP(G105,Demos!$B$3:$K$1368,8,FALSE)=0,"",VLOOKUP(G105,Demos!$B$3:$K$1368,8,FALSE)),"")</f>
        <v/>
      </c>
      <c r="R105" s="38" t="str">
        <f xml:space="preserve"> IFERROR(IF(VLOOKUP(G105,Demos!$B$3:$K$1368,7,FALSE)=0,"",VLOOKUP(G105,Demos!$B$3:$K$1368,7,FALSE)),"")</f>
        <v xml:space="preserve">See Collegerama 2022 recording TN1612TU_02 from 00:34:45  and 01:38:25 - https://collegerama.tudelft.nl/Mediasite/Channel/as-bsc-tn/watch/8ae6f50a06ea4d7fb72bb50699c07ef41d </v>
      </c>
      <c r="T105" s="50" t="s">
        <v>2049</v>
      </c>
      <c r="U105" s="31" t="str">
        <f>IFERROR(VLOOKUP(G105,Demos!$B$7:N6030,12,FALSE),"")</f>
        <v/>
      </c>
    </row>
    <row r="106" spans="1:21" ht="45" x14ac:dyDescent="0.25">
      <c r="A106" s="39">
        <f t="shared" si="1"/>
        <v>101</v>
      </c>
      <c r="B106" s="30" t="s">
        <v>1905</v>
      </c>
      <c r="C106" s="29" t="str">
        <f xml:space="preserve"> IFERROR(VLOOKUP(B106, Courses!$C$3:$E$836, 2, FALSE),"")</f>
        <v>Mechanics and Theory of Relativity</v>
      </c>
      <c r="D106" s="29" t="str">
        <f xml:space="preserve"> IFERROR(VLOOKUP(MID(G106,1,1), PIRA!$B$1:$E$1146, 2, FALSE),"")</f>
        <v>1 Mechanics</v>
      </c>
      <c r="E106" s="31" t="str">
        <f xml:space="preserve"> IFERROR(VLOOKUP(MID(G106,1,2),PIRA!$B$1:$E$1144,2,FALSE),"")&amp;"
"&amp;IFERROR(VLOOKUP(MID(H106,1,2),PIRA!$B$1:$E$1144,2,FALSE),"")&amp;"
"&amp;IFERROR(VLOOKUP(MID(I106,1,2),PIRA!$B$1:$E$1144,2,FALSE),"")</f>
        <v xml:space="preserve">Newton's Second Law
</v>
      </c>
      <c r="F106" s="31" t="str">
        <f xml:space="preserve"> IFERROR(VLOOKUP(MID(G106,1,4),PIRA!$B$1:$E$1144,2,FALSE),"")&amp;"
"&amp;IFERROR(VLOOKUP(MID(H106,1,4),PIRA!$B$1:$E$1144,2,FALSE),"")&amp;"
"&amp;IFERROR(VLOOKUP(MID(I106,1,4),PIRA!$B$1:$E$1144,2,FALSE),"")</f>
        <v xml:space="preserve">Force, Mass, and Acceleration
</v>
      </c>
      <c r="G106" s="32" t="s">
        <v>1144</v>
      </c>
      <c r="H106" s="31" t="str">
        <f>IFERROR(IF(VLOOKUP(G106,Demos!$B$3:$K$1368,2,FALSE)=0,"",VLOOKUP(G106,Demos!$B$3:$K$1368,2,FALSE)),"")</f>
        <v/>
      </c>
      <c r="I106" s="79" t="str">
        <f>IFERROR(IF(VLOOKUP(G106,Demos!$B$3:$K$1368,3,FALSE)=0,"",VLOOKUP(G106,Demos!$B$3:$K$1368,3,FALSE)),"")</f>
        <v/>
      </c>
      <c r="J106" s="79" t="str">
        <f>IFERROR(IF(VLOOKUP(G106,Demos!$B$3:$K$1368,4,FALSE)=0,"",VLOOKUP(G106,Demos!$B$3:$K$1368,4,FALSE)),"")</f>
        <v/>
      </c>
      <c r="K106" s="32" t="s">
        <v>2099</v>
      </c>
      <c r="M106" s="71">
        <v>45352</v>
      </c>
      <c r="N106" s="33" t="str">
        <f>IFERROR(VLOOKUP(G106,Demos!$B$3:$K$1368,5,FALSE),"")</f>
        <v>Pulling a Thread</v>
      </c>
      <c r="O106" s="28">
        <f>IF(N106="","",COUNTIF($N$6:N2225, N106))</f>
        <v>29</v>
      </c>
      <c r="P106" s="33" t="str">
        <f xml:space="preserve"> IFERROR(IF(VLOOKUP(G106,Demos!$B$3:$K$1368,6,FALSE)=0,"",VLOOKUP(G106,Demos!$B$3:$K$1368,6,FALSE)),"")</f>
        <v>www.de-monstrare.nl/pdf/Pulling%20a%20thread.pdf</v>
      </c>
      <c r="Q106" s="38" t="str">
        <f xml:space="preserve"> IFERROR(IF(VLOOKUP(G106,Demos!$B$3:$K$1368,8,FALSE)=0,"",VLOOKUP(G106,Demos!$B$3:$K$1368,8,FALSE)),"")</f>
        <v/>
      </c>
      <c r="R106" s="38" t="str">
        <f xml:space="preserve"> IFERROR(IF(VLOOKUP(G106,Demos!$B$3:$K$1368,7,FALSE)=0,"",VLOOKUP(G106,Demos!$B$3:$K$1368,7,FALSE)),"")</f>
        <v xml:space="preserve">See Collegerama 2022 recording TN1612TU_02 from 00:34:45 - https://collegerama.tudelft.nl/Mediasite/Channel/as-bsc-tn/watch/8ae6f50a06ea4d7fb72bb50699c07ef41d </v>
      </c>
      <c r="U106" s="31" t="str">
        <f>IFERROR(VLOOKUP(G106,Demos!$B$7:N6029,12,FALSE),"")</f>
        <v/>
      </c>
    </row>
    <row r="107" spans="1:21" ht="45" x14ac:dyDescent="0.25">
      <c r="A107" s="39">
        <f t="shared" si="1"/>
        <v>102</v>
      </c>
      <c r="B107" s="30" t="s">
        <v>1905</v>
      </c>
      <c r="C107" s="29" t="str">
        <f xml:space="preserve"> IFERROR(VLOOKUP(B107, Courses!$C$3:$E$836, 2, FALSE),"")</f>
        <v>Mechanics and Theory of Relativity</v>
      </c>
      <c r="D107" s="29" t="str">
        <f xml:space="preserve"> IFERROR(VLOOKUP(MID(G107,1,1), PIRA!$B$1:$E$1146, 2, FALSE),"")</f>
        <v>1 Mechanics</v>
      </c>
      <c r="E107" s="31" t="str">
        <f xml:space="preserve"> IFERROR(VLOOKUP(MID(G107,1,2),PIRA!$B$1:$E$1144,2,FALSE),"")&amp;"
"&amp;IFERROR(VLOOKUP(MID(H107,1,2),PIRA!$B$1:$E$1144,2,FALSE),"")&amp;"
"&amp;IFERROR(VLOOKUP(MID(I107,1,2),PIRA!$B$1:$E$1144,2,FALSE),"")</f>
        <v xml:space="preserve">Work and Energy
Magnetic Materials
</v>
      </c>
      <c r="F107" s="31" t="str">
        <f xml:space="preserve"> IFERROR(VLOOKUP(MID(G107,1,4),PIRA!$B$1:$E$1144,2,FALSE),"")&amp;"
"&amp;IFERROR(VLOOKUP(MID(H107,1,4),PIRA!$B$1:$E$1144,2,FALSE),"")&amp;"
"&amp;IFERROR(VLOOKUP(MID(I107,1,4),PIRA!$B$1:$E$1144,2,FALSE),"")</f>
        <v xml:space="preserve">Conservation of Energy
Magnets
</v>
      </c>
      <c r="G107" s="32" t="s">
        <v>1158</v>
      </c>
      <c r="H107" s="31" t="str">
        <f>IFERROR(IF(VLOOKUP(G107,Demos!$B$3:$K$1368,2,FALSE)=0,"",VLOOKUP(G107,Demos!$B$3:$K$1368,2,FALSE)),"")</f>
        <v>5G10.80</v>
      </c>
      <c r="I107" s="79" t="str">
        <f>IFERROR(IF(VLOOKUP(G107,Demos!$B$3:$K$1368,3,FALSE)=0,"",VLOOKUP(G107,Demos!$B$3:$K$1368,3,FALSE)),"")</f>
        <v/>
      </c>
      <c r="J107" s="79" t="str">
        <f>IFERROR(IF(VLOOKUP(G107,Demos!$B$3:$K$1368,4,FALSE)=0,"",VLOOKUP(G107,Demos!$B$3:$K$1368,4,FALSE)),"")</f>
        <v/>
      </c>
      <c r="K107" s="32" t="s">
        <v>2099</v>
      </c>
      <c r="M107" s="71">
        <v>45352</v>
      </c>
      <c r="N107" s="33" t="str">
        <f>IFERROR(VLOOKUP(G107,Demos!$B$3:$K$1368,5,FALSE),"")</f>
        <v>Gauss' Rifle</v>
      </c>
      <c r="O107" s="28">
        <f>IF(N107="","",COUNTIF($N$6:N2226, N107))</f>
        <v>31</v>
      </c>
      <c r="P107" s="33" t="str">
        <f xml:space="preserve"> IFERROR(IF(VLOOKUP(G107,Demos!$B$3:$K$1368,6,FALSE)=0,"",VLOOKUP(G107,Demos!$B$3:$K$1368,6,FALSE)),"")</f>
        <v>www.de-monstrare.nl/pdf/Gauss%27s%20rifle.pdf</v>
      </c>
      <c r="Q107" s="38" t="str">
        <f xml:space="preserve"> IFERROR(IF(VLOOKUP(G107,Demos!$B$3:$K$1368,8,FALSE)=0,"",VLOOKUP(G107,Demos!$B$3:$K$1368,8,FALSE)),"")</f>
        <v/>
      </c>
      <c r="R107" s="38" t="str">
        <f xml:space="preserve"> IFERROR(IF(VLOOKUP(G107,Demos!$B$3:$K$1368,7,FALSE)=0,"",VLOOKUP(G107,Demos!$B$3:$K$1368,7,FALSE)),"")</f>
        <v xml:space="preserve">See Collegerama 2022 recording TN1612TU_04 from 00:39:45 - https://collegerama.tudelft.nl/Mediasite/Channel/as-bsc-tn/watch/a26ab3bd246349b59f418a1b22cc67101d </v>
      </c>
      <c r="U107" s="31" t="str">
        <f>IFERROR(VLOOKUP(G107,Demos!$B$7:N6016,12,FALSE),"")</f>
        <v/>
      </c>
    </row>
    <row r="108" spans="1:21" ht="45" x14ac:dyDescent="0.25">
      <c r="A108" s="39">
        <f t="shared" si="1"/>
        <v>103</v>
      </c>
      <c r="B108" s="30" t="s">
        <v>1905</v>
      </c>
      <c r="C108" s="29" t="str">
        <f xml:space="preserve"> IFERROR(VLOOKUP(B108, Courses!$C$3:$E$836, 2, FALSE),"")</f>
        <v>Mechanics and Theory of Relativity</v>
      </c>
      <c r="D108" s="29" t="str">
        <f xml:space="preserve"> IFERROR(VLOOKUP(MID(G108,1,1), PIRA!$B$1:$E$1146, 2, FALSE),"")</f>
        <v>1 Mechanics</v>
      </c>
      <c r="E108" s="31" t="str">
        <f xml:space="preserve"> IFERROR(VLOOKUP(MID(G108,1,2),PIRA!$B$1:$E$1144,2,FALSE),"")&amp;"
"&amp;IFERROR(VLOOKUP(MID(H108,1,2),PIRA!$B$1:$E$1144,2,FALSE),"")&amp;"
"&amp;IFERROR(VLOOKUP(MID(I108,1,2),PIRA!$B$1:$E$1144,2,FALSE),"")</f>
        <v xml:space="preserve">Work and Energy
Motion in one Dimension
</v>
      </c>
      <c r="F108" s="31" t="str">
        <f xml:space="preserve"> IFERROR(VLOOKUP(MID(G108,1,4),PIRA!$B$1:$E$1144,2,FALSE),"")&amp;"
"&amp;IFERROR(VLOOKUP(MID(H108,1,4),PIRA!$B$1:$E$1144,2,FALSE),"")&amp;"
"&amp;IFERROR(VLOOKUP(MID(I108,1,4),PIRA!$B$1:$E$1144,2,FALSE),"")</f>
        <v xml:space="preserve">Conservation of Energy
Velocity
</v>
      </c>
      <c r="G108" s="32" t="s">
        <v>1280</v>
      </c>
      <c r="H108" s="31" t="str">
        <f>IFERROR(IF(VLOOKUP(G108,Demos!$B$3:$K$1368,2,FALSE)=0,"",VLOOKUP(G108,Demos!$B$3:$K$1368,2,FALSE)),"")</f>
        <v>1C10.01</v>
      </c>
      <c r="I108" s="79" t="str">
        <f>IFERROR(IF(VLOOKUP(G108,Demos!$B$3:$K$1368,3,FALSE)=0,"",VLOOKUP(G108,Demos!$B$3:$K$1368,3,FALSE)),"")</f>
        <v/>
      </c>
      <c r="J108" s="79" t="str">
        <f>IFERROR(IF(VLOOKUP(G108,Demos!$B$3:$K$1368,4,FALSE)=0,"",VLOOKUP(G108,Demos!$B$3:$K$1368,4,FALSE)),"")</f>
        <v/>
      </c>
      <c r="K108" s="30" t="s">
        <v>2099</v>
      </c>
      <c r="M108" s="71">
        <v>45352</v>
      </c>
      <c r="N108" s="33" t="str">
        <f>IFERROR(VLOOKUP(G108,Demos!$B$3:$K$1368,5,FALSE),"")</f>
        <v>Ballistic Pendulum</v>
      </c>
      <c r="O108" s="28">
        <f>IF(N108="","",COUNTIF($N$6:N2227, N108))</f>
        <v>25</v>
      </c>
      <c r="P108" s="33" t="str">
        <f xml:space="preserve"> IFERROR(IF(VLOOKUP(G108,Demos!$B$3:$K$1368,6,FALSE)=0,"",VLOOKUP(G108,Demos!$B$3:$K$1368,6,FALSE)),"")</f>
        <v>N/A</v>
      </c>
      <c r="Q108" s="38" t="str">
        <f xml:space="preserve"> IFERROR(IF(VLOOKUP(G108,Demos!$B$3:$K$1368,8,FALSE)=0,"",VLOOKUP(G108,Demos!$B$3:$K$1368,8,FALSE)),"")</f>
        <v/>
      </c>
      <c r="R108" s="38" t="str">
        <f xml:space="preserve"> IFERROR(IF(VLOOKUP(G108,Demos!$B$3:$K$1368,7,FALSE)=0,"",VLOOKUP(G108,Demos!$B$3:$K$1368,7,FALSE)),"")</f>
        <v/>
      </c>
      <c r="U108" s="31" t="str">
        <f>IFERROR(VLOOKUP(G108,Demos!$B$7:N6015,12,FALSE),"")</f>
        <v/>
      </c>
    </row>
    <row r="109" spans="1:21" ht="45" x14ac:dyDescent="0.25">
      <c r="A109" s="39">
        <f t="shared" si="1"/>
        <v>104</v>
      </c>
      <c r="B109" s="30" t="s">
        <v>38</v>
      </c>
      <c r="C109" s="29" t="str">
        <f xml:space="preserve"> IFERROR(VLOOKUP(B109, Courses!$C$3:$E$836, 2, FALSE),"")</f>
        <v>Mechanics and Theory of Relativity</v>
      </c>
      <c r="D109" s="29" t="str">
        <f xml:space="preserve"> IFERROR(VLOOKUP(MID(G109,1,1), PIRA!$B$1:$E$1146, 2, FALSE),"")</f>
        <v>1 Mechanics</v>
      </c>
      <c r="E109" s="31" t="str">
        <f xml:space="preserve"> IFERROR(VLOOKUP(MID(G109,1,2),PIRA!$B$1:$E$1144,2,FALSE),"")&amp;"
"&amp;IFERROR(VLOOKUP(MID(H109,1,2),PIRA!$B$1:$E$1144,2,FALSE),"")&amp;"
"&amp;IFERROR(VLOOKUP(MID(I109,1,2),PIRA!$B$1:$E$1144,2,FALSE),"")</f>
        <v xml:space="preserve">Linear Momentum and Collisions
</v>
      </c>
      <c r="F109" s="31" t="str">
        <f xml:space="preserve"> IFERROR(VLOOKUP(MID(G109,1,4),PIRA!$B$1:$E$1144,2,FALSE),"")&amp;"
"&amp;IFERROR(VLOOKUP(MID(H109,1,4),PIRA!$B$1:$E$1144,2,FALSE),"")&amp;"
"&amp;IFERROR(VLOOKUP(MID(I109,1,4),PIRA!$B$1:$E$1144,2,FALSE),"")</f>
        <v xml:space="preserve">Conservation of Linear Momentum
</v>
      </c>
      <c r="G109" s="32" t="s">
        <v>1164</v>
      </c>
      <c r="H109" s="31" t="str">
        <f>IFERROR(IF(VLOOKUP(G109,Demos!$B$3:$K$1368,2,FALSE)=0,"",VLOOKUP(G109,Demos!$B$3:$K$1368,2,FALSE)),"")</f>
        <v/>
      </c>
      <c r="I109" s="79" t="str">
        <f>IFERROR(IF(VLOOKUP(G109,Demos!$B$3:$K$1368,3,FALSE)=0,"",VLOOKUP(G109,Demos!$B$3:$K$1368,3,FALSE)),"")</f>
        <v/>
      </c>
      <c r="J109" s="79" t="str">
        <f>IFERROR(IF(VLOOKUP(G109,Demos!$B$3:$K$1368,4,FALSE)=0,"",VLOOKUP(G109,Demos!$B$3:$K$1368,4,FALSE)),"")</f>
        <v/>
      </c>
      <c r="K109" s="32" t="s">
        <v>2077</v>
      </c>
      <c r="L109" s="32" t="s">
        <v>22</v>
      </c>
      <c r="M109" s="71">
        <v>45350</v>
      </c>
      <c r="N109" s="33" t="str">
        <f>IFERROR(VLOOKUP(G109,Demos!$B$3:$K$1368,5,FALSE),"")</f>
        <v>Colliding Balls (1)</v>
      </c>
      <c r="O109" s="28">
        <f>IF(N109="","",COUNTIF($N$6:N2228, N109))</f>
        <v>19</v>
      </c>
      <c r="P109" s="33" t="str">
        <f xml:space="preserve"> IFERROR(IF(VLOOKUP(G109,Demos!$B$3:$K$1368,6,FALSE)=0,"",VLOOKUP(G109,Demos!$B$3:$K$1368,6,FALSE)),"")</f>
        <v>www.de-monstrare.nl/pdf/Colliding%20balls%20_1_.pdf</v>
      </c>
      <c r="Q109" s="38" t="str">
        <f xml:space="preserve"> IFERROR(IF(VLOOKUP(G109,Demos!$B$3:$K$1368,8,FALSE)=0,"",VLOOKUP(G109,Demos!$B$3:$K$1368,8,FALSE)),"")</f>
        <v/>
      </c>
      <c r="R109" s="38" t="str">
        <f xml:space="preserve"> IFERROR(IF(VLOOKUP(G109,Demos!$B$3:$K$1368,7,FALSE)=0,"",VLOOKUP(G109,Demos!$B$3:$K$1368,7,FALSE)),"")</f>
        <v xml:space="preserve">See Collegerama 2022 recording TN1612TU_10 from 01:17:10 - https://collegerama.tudelft.nl/Mediasite/Channel/as-bsc-tn/watch/b282d0ac7af745eba483f6120bc37f2d1d </v>
      </c>
      <c r="U109" s="31" t="str">
        <f>IFERROR(VLOOKUP(G109,Demos!$B$7:N6000,12,FALSE),"")</f>
        <v/>
      </c>
    </row>
    <row r="110" spans="1:21" ht="45" x14ac:dyDescent="0.25">
      <c r="A110" s="39">
        <f t="shared" si="1"/>
        <v>105</v>
      </c>
      <c r="B110" s="30" t="s">
        <v>38</v>
      </c>
      <c r="C110" s="29" t="str">
        <f xml:space="preserve"> IFERROR(VLOOKUP(B110, Courses!$C$3:$E$836, 2, FALSE),"")</f>
        <v>Mechanics and Theory of Relativity</v>
      </c>
      <c r="D110" s="29" t="str">
        <f xml:space="preserve"> IFERROR(VLOOKUP(MID(G110,1,1), PIRA!$B$1:$E$1146, 2, FALSE),"")</f>
        <v>1 Mechanics</v>
      </c>
      <c r="E110" s="31" t="str">
        <f xml:space="preserve"> IFERROR(VLOOKUP(MID(G110,1,2),PIRA!$B$1:$E$1144,2,FALSE),"")&amp;"
"&amp;IFERROR(VLOOKUP(MID(H110,1,2),PIRA!$B$1:$E$1144,2,FALSE),"")&amp;"
"&amp;IFERROR(VLOOKUP(MID(I110,1,2),PIRA!$B$1:$E$1144,2,FALSE),"")</f>
        <v>Linear Momentum and Collisions
Stellar Astronomy
Relative Motion</v>
      </c>
      <c r="F110" s="31" t="str">
        <f xml:space="preserve"> IFERROR(VLOOKUP(MID(G110,1,4),PIRA!$B$1:$E$1144,2,FALSE),"")&amp;"
"&amp;IFERROR(VLOOKUP(MID(H110,1,4),PIRA!$B$1:$E$1144,2,FALSE),"")&amp;"
"&amp;IFERROR(VLOOKUP(MID(I110,1,4),PIRA!$B$1:$E$1144,2,FALSE),"")</f>
        <v>Collisions in One Dimension
The Sun
Moving Reference Frames</v>
      </c>
      <c r="G110" s="32" t="s">
        <v>471</v>
      </c>
      <c r="H110" s="31" t="str">
        <f>IFERROR(IF(VLOOKUP(G110,Demos!$B$3:$K$1368,2,FALSE)=0,"",VLOOKUP(G110,Demos!$B$3:$K$1368,2,FALSE)),"")</f>
        <v>8B10.50</v>
      </c>
      <c r="I110" s="79" t="str">
        <f>IFERROR(IF(VLOOKUP(G110,Demos!$B$3:$K$1368,3,FALSE)=0,"",VLOOKUP(G110,Demos!$B$3:$K$1368,3,FALSE)),"")</f>
        <v>1E10.01</v>
      </c>
      <c r="J110" s="79" t="str">
        <f>IFERROR(IF(VLOOKUP(G110,Demos!$B$3:$K$1368,4,FALSE)=0,"",VLOOKUP(G110,Demos!$B$3:$K$1368,4,FALSE)),"")</f>
        <v>1N20.09</v>
      </c>
      <c r="K110" s="32" t="s">
        <v>2077</v>
      </c>
      <c r="L110" s="32" t="s">
        <v>22</v>
      </c>
      <c r="M110" s="71">
        <v>45350</v>
      </c>
      <c r="N110" s="33" t="str">
        <f>IFERROR(VLOOKUP(G110,Demos!$B$3:$K$1368,5,FALSE),"")</f>
        <v>Super Balls, Double Ball Drop</v>
      </c>
      <c r="O110" s="28">
        <f>IF(N110="","",COUNTIF($N$6:N2229, N110))</f>
        <v>46</v>
      </c>
      <c r="P110" s="33" t="str">
        <f xml:space="preserve"> IFERROR(IF(VLOOKUP(G110,Demos!$B$3:$K$1368,6,FALSE)=0,"",VLOOKUP(G110,Demos!$B$3:$K$1368,6,FALSE)),"")</f>
        <v>www.de-monstrare.nl/pdf/Superballs.pdf</v>
      </c>
      <c r="Q110" s="38" t="str">
        <f xml:space="preserve"> IFERROR(IF(VLOOKUP(G110,Demos!$B$3:$K$1368,8,FALSE)=0,"",VLOOKUP(G110,Demos!$B$3:$K$1368,8,FALSE)),"")</f>
        <v/>
      </c>
      <c r="R110" s="38" t="str">
        <f xml:space="preserve"> IFERROR(IF(VLOOKUP(G110,Demos!$B$3:$K$1368,7,FALSE)=0,"",VLOOKUP(G110,Demos!$B$3:$K$1368,7,FALSE)),"")</f>
        <v xml:space="preserve">See Collegerama 2022 recording TN1612TU_10 from 01:17:10 - https://collegerama.tudelft.nl/Mediasite/Channel/as-bsc-tn/watch/b282d0ac7af745eba483f6120bc37f2d1d </v>
      </c>
      <c r="U110" s="31" t="str">
        <f>IFERROR(VLOOKUP(G110,Demos!$B$7:N5999,12,FALSE),"")</f>
        <v/>
      </c>
    </row>
    <row r="111" spans="1:21" ht="45" x14ac:dyDescent="0.25">
      <c r="A111" s="39">
        <f t="shared" si="1"/>
        <v>106</v>
      </c>
      <c r="B111" s="30" t="s">
        <v>29</v>
      </c>
      <c r="C111" s="29" t="str">
        <f xml:space="preserve"> IFERROR(VLOOKUP(B111, Courses!$C$3:$E$836, 2, FALSE),"")</f>
        <v>Classical and Quantum Mechanics</v>
      </c>
      <c r="D111" s="29" t="str">
        <f xml:space="preserve"> IFERROR(VLOOKUP(MID(G111,1,1), PIRA!$B$1:$E$1146, 2, FALSE),"")</f>
        <v>3 Oscillations and Waves</v>
      </c>
      <c r="E111" s="31" t="str">
        <f xml:space="preserve"> IFERROR(VLOOKUP(MID(G111,1,2),PIRA!$B$1:$E$1144,2,FALSE),"")&amp;"
"&amp;IFERROR(VLOOKUP(MID(H111,1,2),PIRA!$B$1:$E$1144,2,FALSE),"")&amp;"
"&amp;IFERROR(VLOOKUP(MID(I111,1,2),PIRA!$B$1:$E$1144,2,FALSE),"")</f>
        <v xml:space="preserve">Oscillations
</v>
      </c>
      <c r="F111" s="31" t="str">
        <f xml:space="preserve"> IFERROR(VLOOKUP(MID(G111,1,4),PIRA!$B$1:$E$1144,2,FALSE),"")&amp;"
"&amp;IFERROR(VLOOKUP(MID(H111,1,4),PIRA!$B$1:$E$1144,2,FALSE),"")&amp;"
"&amp;IFERROR(VLOOKUP(MID(I111,1,4),PIRA!$B$1:$E$1144,2,FALSE),"")</f>
        <v xml:space="preserve">Simple Harmonic Motion
</v>
      </c>
      <c r="G111" s="32" t="s">
        <v>1182</v>
      </c>
      <c r="H111" s="31" t="str">
        <f>IFERROR(IF(VLOOKUP(G111,Demos!$B$3:$K$1368,2,FALSE)=0,"",VLOOKUP(G111,Demos!$B$3:$K$1368,2,FALSE)),"")</f>
        <v/>
      </c>
      <c r="I111" s="79" t="str">
        <f>IFERROR(IF(VLOOKUP(G111,Demos!$B$3:$K$1368,3,FALSE)=0,"",VLOOKUP(G111,Demos!$B$3:$K$1368,3,FALSE)),"")</f>
        <v/>
      </c>
      <c r="J111" s="79" t="str">
        <f>IFERROR(IF(VLOOKUP(G111,Demos!$B$3:$K$1368,4,FALSE)=0,"",VLOOKUP(G111,Demos!$B$3:$K$1368,4,FALSE)),"")</f>
        <v/>
      </c>
      <c r="K111" s="30" t="s">
        <v>2178</v>
      </c>
      <c r="L111" s="32" t="s">
        <v>2180</v>
      </c>
      <c r="M111" s="71">
        <v>45350</v>
      </c>
      <c r="N111" s="33" t="str">
        <f>IFERROR(VLOOKUP(G111,Demos!$B$3:$K$1368,5,FALSE),"")</f>
        <v>Simple Harmonic Motion (SHM) (3)</v>
      </c>
      <c r="O111" s="28">
        <f>IF(N111="","",COUNTIF($N$6:N2230, N111))</f>
        <v>13</v>
      </c>
      <c r="P111" s="33" t="str">
        <f xml:space="preserve"> IFERROR(IF(VLOOKUP(G111,Demos!$B$3:$K$1368,6,FALSE)=0,"",VLOOKUP(G111,Demos!$B$3:$K$1368,6,FALSE)),"")</f>
        <v>www.de-monstrare.nl/pdf/Simple%20harmonic%20motion%20_SHM_%20_3_.pdf</v>
      </c>
      <c r="Q111" s="38" t="str">
        <f xml:space="preserve"> IFERROR(IF(VLOOKUP(G111,Demos!$B$3:$K$1368,8,FALSE)=0,"",VLOOKUP(G111,Demos!$B$3:$K$1368,8,FALSE)),"")</f>
        <v/>
      </c>
      <c r="R111" s="38" t="str">
        <f xml:space="preserve"> IFERROR(IF(VLOOKUP(G111,Demos!$B$3:$K$1368,7,FALSE)=0,"",VLOOKUP(G111,Demos!$B$3:$K$1368,7,FALSE)),"")</f>
        <v/>
      </c>
      <c r="T111" s="50" t="s">
        <v>2049</v>
      </c>
      <c r="U111" s="31" t="str">
        <f>IFERROR(VLOOKUP(G111,Demos!$B$7:N5977,12,FALSE),"")</f>
        <v/>
      </c>
    </row>
    <row r="112" spans="1:21" ht="45" x14ac:dyDescent="0.25">
      <c r="A112" s="39">
        <f t="shared" si="1"/>
        <v>107</v>
      </c>
      <c r="B112" s="30" t="s">
        <v>29</v>
      </c>
      <c r="C112" s="29" t="str">
        <f xml:space="preserve"> IFERROR(VLOOKUP(B112, Courses!$C$3:$E$836, 2, FALSE),"")</f>
        <v>Classical and Quantum Mechanics</v>
      </c>
      <c r="D112" s="29" t="str">
        <f xml:space="preserve"> IFERROR(VLOOKUP(MID(G112,1,1), PIRA!$B$1:$E$1146, 2, FALSE),"")</f>
        <v>3 Oscillations and Waves</v>
      </c>
      <c r="E112" s="31" t="str">
        <f xml:space="preserve"> IFERROR(VLOOKUP(MID(G112,1,2),PIRA!$B$1:$E$1144,2,FALSE),"")&amp;"
"&amp;IFERROR(VLOOKUP(MID(H112,1,2),PIRA!$B$1:$E$1144,2,FALSE),"")&amp;"
"&amp;IFERROR(VLOOKUP(MID(I112,1,2),PIRA!$B$1:$E$1144,2,FALSE),"")</f>
        <v xml:space="preserve">Oscillations
</v>
      </c>
      <c r="F112" s="31" t="str">
        <f xml:space="preserve"> IFERROR(VLOOKUP(MID(G112,1,4),PIRA!$B$1:$E$1144,2,FALSE),"")&amp;"
"&amp;IFERROR(VLOOKUP(MID(H112,1,4),PIRA!$B$1:$E$1144,2,FALSE),"")&amp;"
"&amp;IFERROR(VLOOKUP(MID(I112,1,4),PIRA!$B$1:$E$1144,2,FALSE),"")</f>
        <v xml:space="preserve">Damped Oscillators
</v>
      </c>
      <c r="G112" s="32" t="s">
        <v>1183</v>
      </c>
      <c r="H112" s="31" t="str">
        <f>IFERROR(IF(VLOOKUP(G112,Demos!$B$3:$K$1368,2,FALSE)=0,"",VLOOKUP(G112,Demos!$B$3:$K$1368,2,FALSE)),"")</f>
        <v/>
      </c>
      <c r="I112" s="79" t="str">
        <f>IFERROR(IF(VLOOKUP(G112,Demos!$B$3:$K$1368,3,FALSE)=0,"",VLOOKUP(G112,Demos!$B$3:$K$1368,3,FALSE)),"")</f>
        <v/>
      </c>
      <c r="J112" s="79" t="str">
        <f>IFERROR(IF(VLOOKUP(G112,Demos!$B$3:$K$1368,4,FALSE)=0,"",VLOOKUP(G112,Demos!$B$3:$K$1368,4,FALSE)),"")</f>
        <v/>
      </c>
      <c r="K112" s="30" t="s">
        <v>2178</v>
      </c>
      <c r="L112" s="32" t="s">
        <v>2180</v>
      </c>
      <c r="M112" s="71">
        <v>45350</v>
      </c>
      <c r="N112" s="33" t="str">
        <f>IFERROR(VLOOKUP(G112,Demos!$B$3:$K$1368,5,FALSE),"")</f>
        <v>Damped Harmonic Motion</v>
      </c>
      <c r="O112" s="28">
        <f>IF(N112="","",COUNTIF($N$6:N2231, N112))</f>
        <v>10</v>
      </c>
      <c r="P112" s="33" t="str">
        <f xml:space="preserve"> IFERROR(IF(VLOOKUP(G112,Demos!$B$3:$K$1368,6,FALSE)=0,"",VLOOKUP(G112,Demos!$B$3:$K$1368,6,FALSE)),"")</f>
        <v>www.de-monstrare.nl/pdf/Damped%20harmonic%20motion.pdf</v>
      </c>
      <c r="Q112" s="38" t="str">
        <f xml:space="preserve"> IFERROR(IF(VLOOKUP(G112,Demos!$B$3:$K$1368,8,FALSE)=0,"",VLOOKUP(G112,Demos!$B$3:$K$1368,8,FALSE)),"")</f>
        <v/>
      </c>
      <c r="R112" s="38" t="str">
        <f xml:space="preserve"> IFERROR(IF(VLOOKUP(G112,Demos!$B$3:$K$1368,7,FALSE)=0,"",VLOOKUP(G112,Demos!$B$3:$K$1368,7,FALSE)),"")</f>
        <v/>
      </c>
      <c r="T112" s="50" t="s">
        <v>2049</v>
      </c>
      <c r="U112" s="31" t="str">
        <f>IFERROR(VLOOKUP(G112,Demos!$B$7:N5978,12,FALSE),"")</f>
        <v/>
      </c>
    </row>
    <row r="113" spans="1:21" ht="45" x14ac:dyDescent="0.25">
      <c r="A113" s="39">
        <f t="shared" si="1"/>
        <v>108</v>
      </c>
      <c r="B113" s="30" t="s">
        <v>2191</v>
      </c>
      <c r="C113" s="29" t="str">
        <f xml:space="preserve"> IFERROR(VLOOKUP(B113, Courses!$C$3:$E$836, 2, FALSE),"")</f>
        <v>Dynamica</v>
      </c>
      <c r="D113" s="29" t="str">
        <f xml:space="preserve"> IFERROR(VLOOKUP(MID(G113,1,1), PIRA!$B$1:$E$1146, 2, FALSE),"")</f>
        <v>1 Mechanics</v>
      </c>
      <c r="E113" s="31" t="str">
        <f xml:space="preserve"> IFERROR(VLOOKUP(MID(G113,1,2),PIRA!$B$1:$E$1144,2,FALSE),"")&amp;"
"&amp;IFERROR(VLOOKUP(MID(H113,1,2),PIRA!$B$1:$E$1144,2,FALSE),"")&amp;"
"&amp;IFERROR(VLOOKUP(MID(I113,1,2),PIRA!$B$1:$E$1144,2,FALSE),"")</f>
        <v xml:space="preserve">Motion in two Dimensions
</v>
      </c>
      <c r="F113" s="31" t="str">
        <f xml:space="preserve"> IFERROR(VLOOKUP(MID(G113,1,4),PIRA!$B$1:$E$1144,2,FALSE),"")&amp;"
"&amp;IFERROR(VLOOKUP(MID(H113,1,4),PIRA!$B$1:$E$1144,2,FALSE),"")&amp;"
"&amp;IFERROR(VLOOKUP(MID(I113,1,4),PIRA!$B$1:$E$1144,2,FALSE),"")</f>
        <v xml:space="preserve">Motion of the Center of Mass
</v>
      </c>
      <c r="G113" s="32" t="s">
        <v>1283</v>
      </c>
      <c r="H113" s="31" t="str">
        <f>IFERROR(IF(VLOOKUP(G113,Demos!$B$3:$K$1368,2,FALSE)=0,"",VLOOKUP(G113,Demos!$B$3:$K$1368,2,FALSE)),"")</f>
        <v/>
      </c>
      <c r="I113" s="79" t="str">
        <f>IFERROR(IF(VLOOKUP(G113,Demos!$B$3:$K$1368,3,FALSE)=0,"",VLOOKUP(G113,Demos!$B$3:$K$1368,3,FALSE)),"")</f>
        <v/>
      </c>
      <c r="J113" s="79" t="str">
        <f>IFERROR(IF(VLOOKUP(G113,Demos!$B$3:$K$1368,4,FALSE)=0,"",VLOOKUP(G113,Demos!$B$3:$K$1368,4,FALSE)),"")</f>
        <v/>
      </c>
      <c r="K113" s="30" t="s">
        <v>2185</v>
      </c>
      <c r="M113" s="71">
        <v>45349</v>
      </c>
      <c r="N113" s="33" t="str">
        <f>IFERROR(VLOOKUP(G113,Demos!$B$3:$K$1368,5,FALSE),"")</f>
        <v>Student's Centre of Mass</v>
      </c>
      <c r="O113" s="28">
        <f>IF(N113="","",COUNTIF($N$6:N2232, N113))</f>
        <v>2</v>
      </c>
      <c r="P113" s="33" t="str">
        <f xml:space="preserve"> IFERROR(IF(VLOOKUP(G113,Demos!$B$3:$K$1368,6,FALSE)=0,"",VLOOKUP(G113,Demos!$B$3:$K$1368,6,FALSE)),"")</f>
        <v>www.de-monstrare.nl/pdf/Students%27%20centre%20of%20mass.pdf</v>
      </c>
      <c r="Q113" s="38" t="str">
        <f xml:space="preserve"> IFERROR(IF(VLOOKUP(G113,Demos!$B$3:$K$1368,8,FALSE)=0,"",VLOOKUP(G113,Demos!$B$3:$K$1368,8,FALSE)),"")</f>
        <v/>
      </c>
      <c r="R113" s="38" t="str">
        <f xml:space="preserve"> IFERROR(IF(VLOOKUP(G113,Demos!$B$3:$K$1368,7,FALSE)=0,"",VLOOKUP(G113,Demos!$B$3:$K$1368,7,FALSE)),"")</f>
        <v/>
      </c>
      <c r="U113" s="31" t="str">
        <f>IFERROR(VLOOKUP(G113,Demos!$B$7:N5895,12,FALSE),"")</f>
        <v/>
      </c>
    </row>
    <row r="114" spans="1:21" ht="45" x14ac:dyDescent="0.25">
      <c r="A114" s="39">
        <f t="shared" si="1"/>
        <v>109</v>
      </c>
      <c r="B114" s="30" t="s">
        <v>38</v>
      </c>
      <c r="C114" s="29" t="str">
        <f xml:space="preserve"> IFERROR(VLOOKUP(B114, Courses!$C$3:$E$836, 2, FALSE),"")</f>
        <v>Mechanics and Theory of Relativity</v>
      </c>
      <c r="D114" s="29" t="str">
        <f xml:space="preserve"> IFERROR(VLOOKUP(MID(G114,1,1), PIRA!$B$1:$E$1146, 2, FALSE),"")</f>
        <v>1 Mechanics</v>
      </c>
      <c r="E114" s="31" t="str">
        <f xml:space="preserve"> IFERROR(VLOOKUP(MID(G114,1,2),PIRA!$B$1:$E$1144,2,FALSE),"")&amp;"
"&amp;IFERROR(VLOOKUP(MID(H114,1,2),PIRA!$B$1:$E$1144,2,FALSE),"")&amp;"
"&amp;IFERROR(VLOOKUP(MID(I114,1,2),PIRA!$B$1:$E$1144,2,FALSE),"")</f>
        <v xml:space="preserve">Relative Motion
</v>
      </c>
      <c r="F114" s="31" t="str">
        <f xml:space="preserve"> IFERROR(VLOOKUP(MID(G114,1,4),PIRA!$B$1:$E$1144,2,FALSE),"")&amp;"
"&amp;IFERROR(VLOOKUP(MID(H114,1,4),PIRA!$B$1:$E$1144,2,FALSE),"")&amp;"
"&amp;IFERROR(VLOOKUP(MID(I114,1,4),PIRA!$B$1:$E$1144,2,FALSE),"")</f>
        <v xml:space="preserve">Moving Reference Frames
</v>
      </c>
      <c r="G114" s="32" t="s">
        <v>1135</v>
      </c>
      <c r="H114" s="31" t="str">
        <f>IFERROR(IF(VLOOKUP(G114,Demos!$B$3:$K$1368,2,FALSE)=0,"",VLOOKUP(G114,Demos!$B$3:$K$1368,2,FALSE)),"")</f>
        <v/>
      </c>
      <c r="I114" s="79" t="str">
        <f>IFERROR(IF(VLOOKUP(G114,Demos!$B$3:$K$1368,3,FALSE)=0,"",VLOOKUP(G114,Demos!$B$3:$K$1368,3,FALSE)),"")</f>
        <v/>
      </c>
      <c r="J114" s="79" t="str">
        <f>IFERROR(IF(VLOOKUP(G114,Demos!$B$3:$K$1368,4,FALSE)=0,"",VLOOKUP(G114,Demos!$B$3:$K$1368,4,FALSE)),"")</f>
        <v/>
      </c>
      <c r="K114" s="32" t="s">
        <v>22</v>
      </c>
      <c r="L114" s="32" t="s">
        <v>2077</v>
      </c>
      <c r="M114" s="71">
        <v>45349</v>
      </c>
      <c r="N114" s="33" t="str">
        <f>IFERROR(VLOOKUP(G114,Demos!$B$3:$K$1368,5,FALSE),"")</f>
        <v>Shoot and Catch</v>
      </c>
      <c r="O114" s="28">
        <f>IF(N114="","",COUNTIF($N$6:N2233, N114))</f>
        <v>22</v>
      </c>
      <c r="P114" s="33" t="str">
        <f xml:space="preserve"> IFERROR(IF(VLOOKUP(G114,Demos!$B$3:$K$1368,6,FALSE)=0,"",VLOOKUP(G114,Demos!$B$3:$K$1368,6,FALSE)),"")</f>
        <v>www.de-monstrare.nl/pdf/Shoot%20and%20catch.pdf</v>
      </c>
      <c r="Q114" s="38" t="str">
        <f xml:space="preserve"> IFERROR(IF(VLOOKUP(G114,Demos!$B$3:$K$1368,8,FALSE)=0,"",VLOOKUP(G114,Demos!$B$3:$K$1368,8,FALSE)),"")</f>
        <v/>
      </c>
      <c r="R114" s="38" t="str">
        <f xml:space="preserve"> IFERROR(IF(VLOOKUP(G114,Demos!$B$3:$K$1368,7,FALSE)=0,"",VLOOKUP(G114,Demos!$B$3:$K$1368,7,FALSE)),"")</f>
        <v xml:space="preserve">See Collegerama 2022 recording TN1612TU_09 from 00:38:10 - https://collegerama.tudelft.nl/Mediasite/Channel/as-bsc-tn/watch/01a81742333b4cfeb1cb2f79a689016f1d </v>
      </c>
      <c r="U114" s="31" t="str">
        <f>IFERROR(VLOOKUP(G114,Demos!$B$7:N6003,12,FALSE),"")</f>
        <v/>
      </c>
    </row>
    <row r="115" spans="1:21" ht="45" x14ac:dyDescent="0.25">
      <c r="A115" s="39">
        <f t="shared" si="1"/>
        <v>110</v>
      </c>
      <c r="B115" s="30" t="s">
        <v>2191</v>
      </c>
      <c r="C115" s="29" t="str">
        <f xml:space="preserve"> IFERROR(VLOOKUP(B115, Courses!$C$3:$E$836, 2, FALSE),"")</f>
        <v>Dynamica</v>
      </c>
      <c r="D115" s="29" t="str">
        <f xml:space="preserve"> IFERROR(VLOOKUP(MID(G115,1,1), PIRA!$B$1:$E$1146, 2, FALSE),"")</f>
        <v>1 Mechanics</v>
      </c>
      <c r="E115" s="31" t="str">
        <f xml:space="preserve"> IFERROR(VLOOKUP(MID(G115,1,2),PIRA!$B$1:$E$1144,2,FALSE),"")&amp;"
"&amp;IFERROR(VLOOKUP(MID(H115,1,2),PIRA!$B$1:$E$1144,2,FALSE),"")&amp;"
"&amp;IFERROR(VLOOKUP(MID(I115,1,2),PIRA!$B$1:$E$1144,2,FALSE),"")</f>
        <v xml:space="preserve">Applications of Newton's Laws
</v>
      </c>
      <c r="F115" s="31" t="str">
        <f xml:space="preserve"> IFERROR(VLOOKUP(MID(G115,1,4),PIRA!$B$1:$E$1144,2,FALSE),"")&amp;"
"&amp;IFERROR(VLOOKUP(MID(H115,1,4),PIRA!$B$1:$E$1144,2,FALSE),"")&amp;"
"&amp;IFERROR(VLOOKUP(MID(I115,1,4),PIRA!$B$1:$E$1144,2,FALSE),"")</f>
        <v xml:space="preserve">Friction
</v>
      </c>
      <c r="G115" s="32" t="s">
        <v>1348</v>
      </c>
      <c r="H115" s="31" t="str">
        <f>IFERROR(IF(VLOOKUP(G115,Demos!$B$3:$K$1368,2,FALSE)=0,"",VLOOKUP(G115,Demos!$B$3:$K$1368,2,FALSE)),"")</f>
        <v/>
      </c>
      <c r="I115" s="79" t="str">
        <f>IFERROR(IF(VLOOKUP(G115,Demos!$B$3:$K$1368,3,FALSE)=0,"",VLOOKUP(G115,Demos!$B$3:$K$1368,3,FALSE)),"")</f>
        <v/>
      </c>
      <c r="J115" s="79" t="str">
        <f>IFERROR(IF(VLOOKUP(G115,Demos!$B$3:$K$1368,4,FALSE)=0,"",VLOOKUP(G115,Demos!$B$3:$K$1368,4,FALSE)),"")</f>
        <v/>
      </c>
      <c r="K115" s="30" t="s">
        <v>2185</v>
      </c>
      <c r="M115" s="71">
        <v>45349</v>
      </c>
      <c r="N115" s="33" t="str">
        <f>IFERROR(VLOOKUP(G115,Demos!$B$3:$K$1368,5,FALSE),"")</f>
        <v>Pulling a Sliding Block</v>
      </c>
      <c r="O115" s="28">
        <f>IF(N115="","",COUNTIF($N$6:N2234, N115))</f>
        <v>2</v>
      </c>
      <c r="P115" s="33" t="str">
        <f xml:space="preserve"> IFERROR(IF(VLOOKUP(G115,Demos!$B$3:$K$1368,6,FALSE)=0,"",VLOOKUP(G115,Demos!$B$3:$K$1368,6,FALSE)),"")</f>
        <v>www.de-monstrare.nl/pdf/Pulling%20a%20sliding%20block.pdf</v>
      </c>
      <c r="Q115" s="38" t="str">
        <f xml:space="preserve"> IFERROR(IF(VLOOKUP(G115,Demos!$B$3:$K$1368,8,FALSE)=0,"",VLOOKUP(G115,Demos!$B$3:$K$1368,8,FALSE)),"")</f>
        <v/>
      </c>
      <c r="R115" s="38" t="str">
        <f xml:space="preserve"> IFERROR(IF(VLOOKUP(G115,Demos!$B$3:$K$1368,7,FALSE)=0,"",VLOOKUP(G115,Demos!$B$3:$K$1368,7,FALSE)),"")</f>
        <v/>
      </c>
      <c r="U115" s="31" t="str">
        <f>IFERROR(VLOOKUP(G115,Demos!$B$7:N5894,12,FALSE),"")</f>
        <v/>
      </c>
    </row>
    <row r="116" spans="1:21" ht="45" x14ac:dyDescent="0.25">
      <c r="A116" s="39">
        <f t="shared" si="1"/>
        <v>111</v>
      </c>
      <c r="B116" s="30" t="s">
        <v>29</v>
      </c>
      <c r="C116" s="29" t="str">
        <f xml:space="preserve"> IFERROR(VLOOKUP(B116, Courses!$C$3:$E$836, 2, FALSE),"")</f>
        <v>Classical and Quantum Mechanics</v>
      </c>
      <c r="D116" s="29" t="str">
        <f xml:space="preserve"> IFERROR(VLOOKUP(MID(G116,1,1), PIRA!$B$1:$E$1146, 2, FALSE),"")</f>
        <v>1 Mechanics</v>
      </c>
      <c r="E116" s="31" t="str">
        <f xml:space="preserve"> IFERROR(VLOOKUP(MID(G116,1,2),PIRA!$B$1:$E$1144,2,FALSE),"")&amp;"
"&amp;IFERROR(VLOOKUP(MID(H116,1,2),PIRA!$B$1:$E$1144,2,FALSE),"")&amp;"
"&amp;IFERROR(VLOOKUP(MID(I116,1,2),PIRA!$B$1:$E$1144,2,FALSE),"")</f>
        <v xml:space="preserve">Rotational Dynamics
Rotational Dynamics
</v>
      </c>
      <c r="F116" s="31" t="str">
        <f xml:space="preserve"> IFERROR(VLOOKUP(MID(G116,1,4),PIRA!$B$1:$E$1144,2,FALSE),"")&amp;"
"&amp;IFERROR(VLOOKUP(MID(H116,1,4),PIRA!$B$1:$E$1144,2,FALSE),"")&amp;"
"&amp;IFERROR(VLOOKUP(MID(I116,1,4),PIRA!$B$1:$E$1144,2,FALSE),"")</f>
        <v xml:space="preserve">Conservation of Angular Momentum
Moment of Inertia
</v>
      </c>
      <c r="G116" s="32" t="s">
        <v>1171</v>
      </c>
      <c r="H116" s="31" t="str">
        <f>IFERROR(IF(VLOOKUP(G116,Demos!$B$3:$K$1368,2,FALSE)=0,"",VLOOKUP(G116,Demos!$B$3:$K$1368,2,FALSE)),"")</f>
        <v>1Q10.XX</v>
      </c>
      <c r="I116" s="79" t="str">
        <f>IFERROR(IF(VLOOKUP(G116,Demos!$B$3:$K$1368,3,FALSE)=0,"",VLOOKUP(G116,Demos!$B$3:$K$1368,3,FALSE)),"")</f>
        <v/>
      </c>
      <c r="J116" s="79" t="str">
        <f>IFERROR(IF(VLOOKUP(G116,Demos!$B$3:$K$1368,4,FALSE)=0,"",VLOOKUP(G116,Demos!$B$3:$K$1368,4,FALSE)),"")</f>
        <v/>
      </c>
      <c r="K116" s="30" t="s">
        <v>2178</v>
      </c>
      <c r="L116" s="32" t="s">
        <v>2180</v>
      </c>
      <c r="M116" s="71">
        <v>45349</v>
      </c>
      <c r="N116" s="33" t="str">
        <f>IFERROR(VLOOKUP(G116,Demos!$B$3:$K$1368,5,FALSE),"")</f>
        <v>Matchbox and Wineglass</v>
      </c>
      <c r="O116" s="28">
        <f>IF(N116="","",COUNTIF($N$6:N2235, N116))</f>
        <v>37</v>
      </c>
      <c r="P116" s="33" t="str">
        <f xml:space="preserve"> IFERROR(IF(VLOOKUP(G116,Demos!$B$3:$K$1368,6,FALSE)=0,"",VLOOKUP(G116,Demos!$B$3:$K$1368,6,FALSE)),"")</f>
        <v>www.de-monstrare.nl/pdf/Matchbox%20and%20wineglass.pdf</v>
      </c>
      <c r="Q116" s="38" t="str">
        <f xml:space="preserve"> IFERROR(IF(VLOOKUP(G116,Demos!$B$3:$K$1368,8,FALSE)=0,"",VLOOKUP(G116,Demos!$B$3:$K$1368,8,FALSE)),"")</f>
        <v/>
      </c>
      <c r="R116" s="38" t="str">
        <f xml:space="preserve"> IFERROR(IF(VLOOKUP(G116,Demos!$B$3:$K$1368,7,FALSE)=0,"",VLOOKUP(G116,Demos!$B$3:$K$1368,7,FALSE)),"")</f>
        <v xml:space="preserve">See Collegerama 2022 recording TN1612TU_17 from about 40 minutes - https://collegerama.tudelft.nl/Mediasite/Channel/as-bsc-tn/watch/068318bc5e2d4c908ecc56ce056d99d81d </v>
      </c>
      <c r="T116" s="50" t="s">
        <v>2049</v>
      </c>
      <c r="U116" s="31" t="str">
        <f>IFERROR(VLOOKUP(G116,Demos!$B$7:N5982,12,FALSE),"")</f>
        <v/>
      </c>
    </row>
    <row r="117" spans="1:21" ht="45" x14ac:dyDescent="0.25">
      <c r="A117" s="39">
        <f t="shared" si="1"/>
        <v>112</v>
      </c>
      <c r="B117" s="30" t="s">
        <v>29</v>
      </c>
      <c r="C117" s="29" t="str">
        <f xml:space="preserve"> IFERROR(VLOOKUP(B117, Courses!$C$3:$E$836, 2, FALSE),"")</f>
        <v>Classical and Quantum Mechanics</v>
      </c>
      <c r="D117" s="29" t="str">
        <f xml:space="preserve"> IFERROR(VLOOKUP(MID(G117,1,1), PIRA!$B$1:$E$1146, 2, FALSE),"")</f>
        <v>1 Mechanics</v>
      </c>
      <c r="E117" s="31" t="str">
        <f xml:space="preserve"> IFERROR(VLOOKUP(MID(G117,1,2),PIRA!$B$1:$E$1144,2,FALSE),"")&amp;"
"&amp;IFERROR(VLOOKUP(MID(H117,1,2),PIRA!$B$1:$E$1144,2,FALSE),"")&amp;"
"&amp;IFERROR(VLOOKUP(MID(I117,1,2),PIRA!$B$1:$E$1144,2,FALSE),"")</f>
        <v xml:space="preserve">Rotational Dynamics
Rotational Dynamics
</v>
      </c>
      <c r="F117" s="31" t="str">
        <f xml:space="preserve"> IFERROR(VLOOKUP(MID(G117,1,4),PIRA!$B$1:$E$1144,2,FALSE),"")&amp;"
"&amp;IFERROR(VLOOKUP(MID(H117,1,4),PIRA!$B$1:$E$1144,2,FALSE),"")&amp;"
"&amp;IFERROR(VLOOKUP(MID(I117,1,4),PIRA!$B$1:$E$1144,2,FALSE),"")</f>
        <v xml:space="preserve">Conservation of Angular Momentum
Moment of Inertia
</v>
      </c>
      <c r="G117" s="32" t="s">
        <v>81</v>
      </c>
      <c r="H117" s="31" t="str">
        <f>IFERROR(IF(VLOOKUP(G117,Demos!$B$3:$K$1368,2,FALSE)=0,"",VLOOKUP(G117,Demos!$B$3:$K$1368,2,FALSE)),"")</f>
        <v>1Q10.01</v>
      </c>
      <c r="I117" s="79" t="str">
        <f>IFERROR(IF(VLOOKUP(G117,Demos!$B$3:$K$1368,3,FALSE)=0,"",VLOOKUP(G117,Demos!$B$3:$K$1368,3,FALSE)),"")</f>
        <v/>
      </c>
      <c r="J117" s="79" t="str">
        <f>IFERROR(IF(VLOOKUP(G117,Demos!$B$3:$K$1368,4,FALSE)=0,"",VLOOKUP(G117,Demos!$B$3:$K$1368,4,FALSE)),"")</f>
        <v/>
      </c>
      <c r="K117" s="30" t="s">
        <v>2178</v>
      </c>
      <c r="L117" s="32" t="s">
        <v>2180</v>
      </c>
      <c r="M117" s="71">
        <v>45349</v>
      </c>
      <c r="N117" s="33" t="str">
        <f>IFERROR(VLOOKUP(G117,Demos!$B$3:$K$1368,5,FALSE),"")</f>
        <v>Pirouette</v>
      </c>
      <c r="O117" s="28">
        <f>IF(N117="","",COUNTIF($N$6:N2236, N117))</f>
        <v>21</v>
      </c>
      <c r="P117" s="33" t="str">
        <f xml:space="preserve"> IFERROR(IF(VLOOKUP(G117,Demos!$B$3:$K$1368,6,FALSE)=0,"",VLOOKUP(G117,Demos!$B$3:$K$1368,6,FALSE)),"")</f>
        <v>www.de-monstrare.nl/pdf/Pirouette.pdf</v>
      </c>
      <c r="Q117" s="38" t="str">
        <f xml:space="preserve"> IFERROR(IF(VLOOKUP(G117,Demos!$B$3:$K$1368,8,FALSE)=0,"",VLOOKUP(G117,Demos!$B$3:$K$1368,8,FALSE)),"")</f>
        <v/>
      </c>
      <c r="R117" s="38" t="str">
        <f xml:space="preserve"> IFERROR(IF(VLOOKUP(G117,Demos!$B$3:$K$1368,7,FALSE)=0,"",VLOOKUP(G117,Demos!$B$3:$K$1368,7,FALSE)),"")</f>
        <v/>
      </c>
      <c r="T117" s="50" t="s">
        <v>2049</v>
      </c>
      <c r="U117" s="31" t="str">
        <f>IFERROR(VLOOKUP(G117,Demos!$B$7:N5981,12,FALSE),"")</f>
        <v/>
      </c>
    </row>
    <row r="118" spans="1:21" ht="45" x14ac:dyDescent="0.25">
      <c r="A118" s="39">
        <f t="shared" si="1"/>
        <v>113</v>
      </c>
      <c r="B118" s="30" t="s">
        <v>2191</v>
      </c>
      <c r="C118" s="29" t="str">
        <f xml:space="preserve"> IFERROR(VLOOKUP(B118, Courses!$C$3:$E$836, 2, FALSE),"")</f>
        <v>Dynamica</v>
      </c>
      <c r="D118" s="29" t="str">
        <f xml:space="preserve"> IFERROR(VLOOKUP(MID(G118,1,1), PIRA!$B$1:$E$1146, 2, FALSE),"")</f>
        <v>3 Oscillations and Waves</v>
      </c>
      <c r="E118" s="31" t="str">
        <f xml:space="preserve"> IFERROR(VLOOKUP(MID(G118,1,2),PIRA!$B$1:$E$1144,2,FALSE),"")&amp;"
"&amp;IFERROR(VLOOKUP(MID(H118,1,2),PIRA!$B$1:$E$1144,2,FALSE),"")&amp;"
"&amp;IFERROR(VLOOKUP(MID(I118,1,2),PIRA!$B$1:$E$1144,2,FALSE),"")</f>
        <v xml:space="preserve">Oscillations
Oscillations
</v>
      </c>
      <c r="F118" s="31" t="str">
        <f xml:space="preserve"> IFERROR(VLOOKUP(MID(G118,1,4),PIRA!$B$1:$E$1144,2,FALSE),"")&amp;"
"&amp;IFERROR(VLOOKUP(MID(H118,1,4),PIRA!$B$1:$E$1144,2,FALSE),"")&amp;"
"&amp;IFERROR(VLOOKUP(MID(I118,1,4),PIRA!$B$1:$E$1144,2,FALSE),"")</f>
        <v xml:space="preserve">Pendula
Simple Harmonic Motion
</v>
      </c>
      <c r="G118" s="32" t="s">
        <v>1442</v>
      </c>
      <c r="H118" s="31" t="str">
        <f>IFERROR(IF(VLOOKUP(G118,Demos!$B$3:$K$1368,2,FALSE)=0,"",VLOOKUP(G118,Demos!$B$3:$K$1368,2,FALSE)),"")</f>
        <v>3A40.01</v>
      </c>
      <c r="I118" s="79" t="str">
        <f>IFERROR(IF(VLOOKUP(G118,Demos!$B$3:$K$1368,3,FALSE)=0,"",VLOOKUP(G118,Demos!$B$3:$K$1368,3,FALSE)),"")</f>
        <v/>
      </c>
      <c r="J118" s="79" t="str">
        <f>IFERROR(IF(VLOOKUP(G118,Demos!$B$3:$K$1368,4,FALSE)=0,"",VLOOKUP(G118,Demos!$B$3:$K$1368,4,FALSE)),"")</f>
        <v/>
      </c>
      <c r="K118" s="30" t="s">
        <v>2185</v>
      </c>
      <c r="M118" s="71">
        <v>45349</v>
      </c>
      <c r="N118" s="33" t="str">
        <f>IFERROR(VLOOKUP(G118,Demos!$B$3:$K$1368,5,FALSE),"")</f>
        <v>Mathematical Pendulum (1) Simple Harmonic Motion</v>
      </c>
      <c r="O118" s="28">
        <f>IF(N118="","",COUNTIF($N$6:N2237, N118))</f>
        <v>4</v>
      </c>
      <c r="P118" s="33" t="str">
        <f xml:space="preserve"> IFERROR(IF(VLOOKUP(G118,Demos!$B$3:$K$1368,6,FALSE)=0,"",VLOOKUP(G118,Demos!$B$3:$K$1368,6,FALSE)),"")</f>
        <v>www.de-monstrare.nl/pdf/Mathematical%20pendulum%20_1_%20-%20Simple%20harmonic%20motion.pdf</v>
      </c>
      <c r="Q118" s="38" t="str">
        <f xml:space="preserve"> IFERROR(IF(VLOOKUP(G118,Demos!$B$3:$K$1368,8,FALSE)=0,"",VLOOKUP(G118,Demos!$B$3:$K$1368,8,FALSE)),"")</f>
        <v/>
      </c>
      <c r="R118" s="38" t="str">
        <f xml:space="preserve"> IFERROR(IF(VLOOKUP(G118,Demos!$B$3:$K$1368,7,FALSE)=0,"",VLOOKUP(G118,Demos!$B$3:$K$1368,7,FALSE)),"")</f>
        <v/>
      </c>
      <c r="T118" s="50" t="s">
        <v>1770</v>
      </c>
      <c r="U118" s="31" t="str">
        <f>IFERROR(VLOOKUP(G118,Demos!$B$7:N5893,12,FALSE),"")</f>
        <v/>
      </c>
    </row>
    <row r="119" spans="1:21" ht="45" x14ac:dyDescent="0.25">
      <c r="A119" s="39">
        <f t="shared" si="1"/>
        <v>114</v>
      </c>
      <c r="B119" s="30" t="s">
        <v>1905</v>
      </c>
      <c r="C119" s="29" t="str">
        <f xml:space="preserve"> IFERROR(VLOOKUP(B119, Courses!$C$3:$E$836, 2, FALSE),"")</f>
        <v>Mechanics and Theory of Relativity</v>
      </c>
      <c r="D119" s="29" t="str">
        <f xml:space="preserve"> IFERROR(VLOOKUP(MID(G119,1,1), PIRA!$B$1:$E$1146, 2, FALSE),"")</f>
        <v>1 Mechanics</v>
      </c>
      <c r="E119" s="31" t="str">
        <f xml:space="preserve"> IFERROR(VLOOKUP(MID(G119,1,2),PIRA!$B$1:$E$1144,2,FALSE),"")&amp;"
"&amp;IFERROR(VLOOKUP(MID(H119,1,2),PIRA!$B$1:$E$1144,2,FALSE),"")&amp;"
"&amp;IFERROR(VLOOKUP(MID(I119,1,2),PIRA!$B$1:$E$1144,2,FALSE),"")</f>
        <v xml:space="preserve">Rotational Dynamics
</v>
      </c>
      <c r="F119" s="31" t="str">
        <f xml:space="preserve"> IFERROR(VLOOKUP(MID(G119,1,4),PIRA!$B$1:$E$1144,2,FALSE),"")&amp;"
"&amp;IFERROR(VLOOKUP(MID(H119,1,4),PIRA!$B$1:$E$1144,2,FALSE),"")&amp;"
"&amp;IFERROR(VLOOKUP(MID(I119,1,4),PIRA!$B$1:$E$1144,2,FALSE),"")</f>
        <v xml:space="preserve">Moment of Inertia
</v>
      </c>
      <c r="G119" s="32" t="s">
        <v>102</v>
      </c>
      <c r="H119" s="31" t="str">
        <f>IFERROR(IF(VLOOKUP(G119,Demos!$B$3:$K$1368,2,FALSE)=0,"",VLOOKUP(G119,Demos!$B$3:$K$1368,2,FALSE)),"")</f>
        <v/>
      </c>
      <c r="I119" s="79" t="str">
        <f>IFERROR(IF(VLOOKUP(G119,Demos!$B$3:$K$1368,3,FALSE)=0,"",VLOOKUP(G119,Demos!$B$3:$K$1368,3,FALSE)),"")</f>
        <v/>
      </c>
      <c r="J119" s="79" t="str">
        <f>IFERROR(IF(VLOOKUP(G119,Demos!$B$3:$K$1368,4,FALSE)=0,"",VLOOKUP(G119,Demos!$B$3:$K$1368,4,FALSE)),"")</f>
        <v/>
      </c>
      <c r="K119" s="30" t="s">
        <v>2099</v>
      </c>
      <c r="M119" s="71">
        <v>45348</v>
      </c>
      <c r="N119" s="33" t="str">
        <f>IFERROR(VLOOKUP(G119,Demos!$B$3:$K$1368,5,FALSE),"")</f>
        <v>Inertia Wands</v>
      </c>
      <c r="O119" s="28">
        <f>IF(N119="","",COUNTIF($N$6:N2238, N119))</f>
        <v>25</v>
      </c>
      <c r="P119" s="33" t="str">
        <f xml:space="preserve"> IFERROR(IF(VLOOKUP(G119,Demos!$B$3:$K$1368,6,FALSE)=0,"",VLOOKUP(G119,Demos!$B$3:$K$1368,6,FALSE)),"")</f>
        <v>N/A</v>
      </c>
      <c r="Q119" s="38" t="str">
        <f xml:space="preserve"> IFERROR(IF(VLOOKUP(G119,Demos!$B$3:$K$1368,8,FALSE)=0,"",VLOOKUP(G119,Demos!$B$3:$K$1368,8,FALSE)),"")</f>
        <v>Not listed in database yet</v>
      </c>
      <c r="R119" s="38" t="str">
        <f xml:space="preserve"> IFERROR(IF(VLOOKUP(G119,Demos!$B$3:$K$1368,7,FALSE)=0,"",VLOOKUP(G119,Demos!$B$3:$K$1368,7,FALSE)),"")</f>
        <v/>
      </c>
      <c r="T119" s="50" t="s">
        <v>2049</v>
      </c>
      <c r="U119" s="31" t="str">
        <f>IFERROR(VLOOKUP(G119,Demos!$B$7:N5985,12,FALSE),"")</f>
        <v/>
      </c>
    </row>
    <row r="120" spans="1:21" ht="45" x14ac:dyDescent="0.25">
      <c r="A120" s="39">
        <f t="shared" si="1"/>
        <v>115</v>
      </c>
      <c r="B120" s="30" t="s">
        <v>1905</v>
      </c>
      <c r="C120" s="29" t="str">
        <f xml:space="preserve"> IFERROR(VLOOKUP(B120, Courses!$C$3:$E$836, 2, FALSE),"")</f>
        <v>Mechanics and Theory of Relativity</v>
      </c>
      <c r="D120" s="29" t="str">
        <f xml:space="preserve"> IFERROR(VLOOKUP(MID(G120,1,1), PIRA!$B$1:$E$1146, 2, FALSE),"")</f>
        <v>1 Mechanics</v>
      </c>
      <c r="E120" s="31" t="str">
        <f xml:space="preserve"> IFERROR(VLOOKUP(MID(G120,1,2),PIRA!$B$1:$E$1144,2,FALSE),"")&amp;"
"&amp;IFERROR(VLOOKUP(MID(H120,1,2),PIRA!$B$1:$E$1144,2,FALSE),"")&amp;"
"&amp;IFERROR(VLOOKUP(MID(I120,1,2),PIRA!$B$1:$E$1144,2,FALSE),"")</f>
        <v xml:space="preserve">Rotational Dynamics
</v>
      </c>
      <c r="F120" s="31" t="str">
        <f xml:space="preserve"> IFERROR(VLOOKUP(MID(G120,1,4),PIRA!$B$1:$E$1144,2,FALSE),"")&amp;"
"&amp;IFERROR(VLOOKUP(MID(H120,1,4),PIRA!$B$1:$E$1144,2,FALSE),"")&amp;"
"&amp;IFERROR(VLOOKUP(MID(I120,1,4),PIRA!$B$1:$E$1144,2,FALSE),"")</f>
        <v xml:space="preserve">Conservation of Angular Momentum
</v>
      </c>
      <c r="G120" s="32" t="s">
        <v>88</v>
      </c>
      <c r="H120" s="31" t="str">
        <f>IFERROR(IF(VLOOKUP(G120,Demos!$B$3:$K$1368,2,FALSE)=0,"",VLOOKUP(G120,Demos!$B$3:$K$1368,2,FALSE)),"")</f>
        <v/>
      </c>
      <c r="I120" s="79" t="str">
        <f>IFERROR(IF(VLOOKUP(G120,Demos!$B$3:$K$1368,3,FALSE)=0,"",VLOOKUP(G120,Demos!$B$3:$K$1368,3,FALSE)),"")</f>
        <v/>
      </c>
      <c r="J120" s="79" t="str">
        <f>IFERROR(IF(VLOOKUP(G120,Demos!$B$3:$K$1368,4,FALSE)=0,"",VLOOKUP(G120,Demos!$B$3:$K$1368,4,FALSE)),"")</f>
        <v/>
      </c>
      <c r="K120" s="30" t="s">
        <v>2099</v>
      </c>
      <c r="M120" s="71">
        <v>45348</v>
      </c>
      <c r="N120" s="33" t="str">
        <f>IFERROR(VLOOKUP(G120,Demos!$B$3:$K$1368,5,FALSE),"")</f>
        <v>Train and Track</v>
      </c>
      <c r="O120" s="28">
        <f>IF(N120="","",COUNTIF($N$6:N2239, N120))</f>
        <v>26</v>
      </c>
      <c r="P120" s="33" t="str">
        <f xml:space="preserve"> IFERROR(IF(VLOOKUP(G120,Demos!$B$3:$K$1368,6,FALSE)=0,"",VLOOKUP(G120,Demos!$B$3:$K$1368,6,FALSE)),"")</f>
        <v>www.de-monstrare.nl/pdf/Train%20and%20track.pdf</v>
      </c>
      <c r="Q120" s="38" t="str">
        <f xml:space="preserve"> IFERROR(IF(VLOOKUP(G120,Demos!$B$3:$K$1368,8,FALSE)=0,"",VLOOKUP(G120,Demos!$B$3:$K$1368,8,FALSE)),"")</f>
        <v/>
      </c>
      <c r="R120" s="38" t="str">
        <f xml:space="preserve"> IFERROR(IF(VLOOKUP(G120,Demos!$B$3:$K$1368,7,FALSE)=0,"",VLOOKUP(G120,Demos!$B$3:$K$1368,7,FALSE)),"")</f>
        <v xml:space="preserve">See Collegerama 2022 recording TN1612TU_17 - https://collegerama.tudelft.nl/Mediasite/Channel/as-bsc-tn/watch/068318bc5e2d4c908ecc56ce056d99d81d </v>
      </c>
      <c r="T120" s="50" t="s">
        <v>2049</v>
      </c>
      <c r="U120" s="31" t="str">
        <f>IFERROR(VLOOKUP(G120,Demos!$B$7:N5984,12,FALSE),"")</f>
        <v/>
      </c>
    </row>
    <row r="121" spans="1:21" ht="45" x14ac:dyDescent="0.25">
      <c r="A121" s="39">
        <f t="shared" si="1"/>
        <v>116</v>
      </c>
      <c r="B121" s="30" t="s">
        <v>29</v>
      </c>
      <c r="C121" s="29" t="str">
        <f xml:space="preserve"> IFERROR(VLOOKUP(B121, Courses!$C$3:$E$836, 2, FALSE),"")</f>
        <v>Classical and Quantum Mechanics</v>
      </c>
      <c r="D121" s="29" t="str">
        <f xml:space="preserve"> IFERROR(VLOOKUP(MID(G121,1,1), PIRA!$B$1:$E$1146, 2, FALSE),"")</f>
        <v>1 Mechanics</v>
      </c>
      <c r="E121" s="31" t="str">
        <f xml:space="preserve"> IFERROR(VLOOKUP(MID(G121,1,2),PIRA!$B$1:$E$1144,2,FALSE),"")&amp;"
"&amp;IFERROR(VLOOKUP(MID(H121,1,2),PIRA!$B$1:$E$1144,2,FALSE),"")&amp;"
"&amp;IFERROR(VLOOKUP(MID(I121,1,2),PIRA!$B$1:$E$1144,2,FALSE),"")</f>
        <v xml:space="preserve">Motion in two Dimensions
</v>
      </c>
      <c r="F121" s="31" t="str">
        <f xml:space="preserve"> IFERROR(VLOOKUP(MID(G121,1,4),PIRA!$B$1:$E$1144,2,FALSE),"")&amp;"
"&amp;IFERROR(VLOOKUP(MID(H121,1,4),PIRA!$B$1:$E$1144,2,FALSE),"")&amp;"
"&amp;IFERROR(VLOOKUP(MID(I121,1,4),PIRA!$B$1:$E$1144,2,FALSE),"")</f>
        <v xml:space="preserve">Motion of the Center of Mass
</v>
      </c>
      <c r="G121" s="32" t="s">
        <v>1130</v>
      </c>
      <c r="H121" s="31" t="str">
        <f>IFERROR(IF(VLOOKUP(G121,Demos!$B$3:$K$1368,2,FALSE)=0,"",VLOOKUP(G121,Demos!$B$3:$K$1368,2,FALSE)),"")</f>
        <v/>
      </c>
      <c r="I121" s="79" t="str">
        <f>IFERROR(IF(VLOOKUP(G121,Demos!$B$3:$K$1368,3,FALSE)=0,"",VLOOKUP(G121,Demos!$B$3:$K$1368,3,FALSE)),"")</f>
        <v/>
      </c>
      <c r="J121" s="79" t="str">
        <f>IFERROR(IF(VLOOKUP(G121,Demos!$B$3:$K$1368,4,FALSE)=0,"",VLOOKUP(G121,Demos!$B$3:$K$1368,4,FALSE)),"")</f>
        <v/>
      </c>
      <c r="K121" s="30" t="s">
        <v>2178</v>
      </c>
      <c r="L121" s="30" t="s">
        <v>2180</v>
      </c>
      <c r="M121" s="71">
        <v>45347</v>
      </c>
      <c r="N121" s="33" t="str">
        <f>IFERROR(VLOOKUP(G121,Demos!$B$3:$K$1368,5,FALSE),"")</f>
        <v>Centre of Mass</v>
      </c>
      <c r="O121" s="28">
        <f>IF(N121="","",COUNTIF($N$6:N2240, N121))</f>
        <v>39</v>
      </c>
      <c r="P121" s="33" t="str">
        <f xml:space="preserve"> IFERROR(IF(VLOOKUP(G121,Demos!$B$3:$K$1368,6,FALSE)=0,"",VLOOKUP(G121,Demos!$B$3:$K$1368,6,FALSE)),"")</f>
        <v>www.de-monstrare.nl/pdf/Centre%20of%20mass.pdf</v>
      </c>
      <c r="Q121" s="38" t="str">
        <f xml:space="preserve"> IFERROR(IF(VLOOKUP(G121,Demos!$B$3:$K$1368,8,FALSE)=0,"",VLOOKUP(G121,Demos!$B$3:$K$1368,8,FALSE)),"")</f>
        <v/>
      </c>
      <c r="R121" s="38" t="str">
        <f xml:space="preserve"> IFERROR(IF(VLOOKUP(G121,Demos!$B$3:$K$1368,7,FALSE)=0,"",VLOOKUP(G121,Demos!$B$3:$K$1368,7,FALSE)),"")</f>
        <v xml:space="preserve">See Collegerama 2022 recording TN1612TU_14 - https://collegerama.tudelft.nl/Mediasite/Channel/as-bsc-tn/watch/64cb5e5c7d2546fb9f465306d41a128b1d </v>
      </c>
      <c r="T121" s="50" t="s">
        <v>2049</v>
      </c>
      <c r="U121" s="31" t="str">
        <f>IFERROR(VLOOKUP(G121,Demos!$B$7:N5991,12,FALSE),"")</f>
        <v/>
      </c>
    </row>
    <row r="122" spans="1:21" ht="45" x14ac:dyDescent="0.25">
      <c r="A122" s="39">
        <f t="shared" si="1"/>
        <v>117</v>
      </c>
      <c r="B122" s="30" t="s">
        <v>29</v>
      </c>
      <c r="C122" s="29" t="str">
        <f xml:space="preserve"> IFERROR(VLOOKUP(B122, Courses!$C$3:$E$836, 2, FALSE),"")</f>
        <v>Classical and Quantum Mechanics</v>
      </c>
      <c r="D122" s="29" t="str">
        <f xml:space="preserve"> IFERROR(VLOOKUP(MID(G122,1,1), PIRA!$B$1:$E$1146, 2, FALSE),"")</f>
        <v>1 Mechanics</v>
      </c>
      <c r="E122" s="31" t="str">
        <f xml:space="preserve"> IFERROR(VLOOKUP(MID(G122,1,2),PIRA!$B$1:$E$1144,2,FALSE),"")&amp;"
"&amp;IFERROR(VLOOKUP(MID(H122,1,2),PIRA!$B$1:$E$1144,2,FALSE),"")&amp;"
"&amp;IFERROR(VLOOKUP(MID(I122,1,2),PIRA!$B$1:$E$1144,2,FALSE),"")</f>
        <v xml:space="preserve">Rotational Dynamics
</v>
      </c>
      <c r="F122" s="31" t="str">
        <f xml:space="preserve"> IFERROR(VLOOKUP(MID(G122,1,4),PIRA!$B$1:$E$1144,2,FALSE),"")&amp;"
"&amp;IFERROR(VLOOKUP(MID(H122,1,4),PIRA!$B$1:$E$1144,2,FALSE),"")&amp;"
"&amp;IFERROR(VLOOKUP(MID(I122,1,4),PIRA!$B$1:$E$1144,2,FALSE),"")</f>
        <v xml:space="preserve">Rotational Energy
</v>
      </c>
      <c r="G122" s="32" t="s">
        <v>1167</v>
      </c>
      <c r="H122" s="31" t="str">
        <f>IFERROR(IF(VLOOKUP(G122,Demos!$B$3:$K$1368,2,FALSE)=0,"",VLOOKUP(G122,Demos!$B$3:$K$1368,2,FALSE)),"")</f>
        <v/>
      </c>
      <c r="I122" s="79" t="str">
        <f>IFERROR(IF(VLOOKUP(G122,Demos!$B$3:$K$1368,3,FALSE)=0,"",VLOOKUP(G122,Demos!$B$3:$K$1368,3,FALSE)),"")</f>
        <v/>
      </c>
      <c r="J122" s="79" t="str">
        <f>IFERROR(IF(VLOOKUP(G122,Demos!$B$3:$K$1368,4,FALSE)=0,"",VLOOKUP(G122,Demos!$B$3:$K$1368,4,FALSE)),"")</f>
        <v/>
      </c>
      <c r="K122" s="30" t="s">
        <v>2178</v>
      </c>
      <c r="L122" s="30" t="s">
        <v>2180</v>
      </c>
      <c r="M122" s="71">
        <v>45347</v>
      </c>
      <c r="N122" s="33" t="str">
        <f>IFERROR(VLOOKUP(G122,Demos!$B$3:$K$1368,5,FALSE),"")</f>
        <v>Maxwheel</v>
      </c>
      <c r="O122" s="28">
        <f>IF(N122="","",COUNTIF($N$6:N2241, N122))</f>
        <v>10</v>
      </c>
      <c r="P122" s="33" t="str">
        <f xml:space="preserve"> IFERROR(IF(VLOOKUP(G122,Demos!$B$3:$K$1368,6,FALSE)=0,"",VLOOKUP(G122,Demos!$B$3:$K$1368,6,FALSE)),"")</f>
        <v>www.de-monstrare.nl/pdf/Maxwheel.pdf</v>
      </c>
      <c r="Q122" s="38" t="str">
        <f xml:space="preserve"> IFERROR(IF(VLOOKUP(G122,Demos!$B$3:$K$1368,8,FALSE)=0,"",VLOOKUP(G122,Demos!$B$3:$K$1368,8,FALSE)),"")</f>
        <v/>
      </c>
      <c r="R122" s="38" t="str">
        <f xml:space="preserve"> IFERROR(IF(VLOOKUP(G122,Demos!$B$3:$K$1368,7,FALSE)=0,"",VLOOKUP(G122,Demos!$B$3:$K$1368,7,FALSE)),"")</f>
        <v/>
      </c>
      <c r="T122" s="50" t="s">
        <v>2049</v>
      </c>
      <c r="U122" s="31" t="str">
        <f>IFERROR(VLOOKUP(G122,Demos!$B$7:N5990,12,FALSE),"")</f>
        <v/>
      </c>
    </row>
    <row r="123" spans="1:21" ht="45" x14ac:dyDescent="0.25">
      <c r="A123" s="39">
        <f t="shared" si="1"/>
        <v>118</v>
      </c>
      <c r="B123" s="30" t="s">
        <v>29</v>
      </c>
      <c r="C123" s="29" t="str">
        <f xml:space="preserve"> IFERROR(VLOOKUP(B123, Courses!$C$3:$E$836, 2, FALSE),"")</f>
        <v>Classical and Quantum Mechanics</v>
      </c>
      <c r="D123" s="29" t="str">
        <f xml:space="preserve"> IFERROR(VLOOKUP(MID(G123,1,1), PIRA!$B$1:$E$1146, 2, FALSE),"")</f>
        <v>1 Mechanics</v>
      </c>
      <c r="E123" s="31" t="str">
        <f xml:space="preserve"> IFERROR(VLOOKUP(MID(G123,1,2),PIRA!$B$1:$E$1144,2,FALSE),"")&amp;"
"&amp;IFERROR(VLOOKUP(MID(H123,1,2),PIRA!$B$1:$E$1144,2,FALSE),"")&amp;"
"&amp;IFERROR(VLOOKUP(MID(I123,1,2),PIRA!$B$1:$E$1144,2,FALSE),"")</f>
        <v xml:space="preserve">Rotational Dynamics
Applications of Newton's Laws
</v>
      </c>
      <c r="F123" s="31" t="str">
        <f xml:space="preserve"> IFERROR(VLOOKUP(MID(G123,1,4),PIRA!$B$1:$E$1144,2,FALSE),"")&amp;"
"&amp;IFERROR(VLOOKUP(MID(H123,1,4),PIRA!$B$1:$E$1144,2,FALSE),"")&amp;"
"&amp;IFERROR(VLOOKUP(MID(I123,1,4),PIRA!$B$1:$E$1144,2,FALSE),"")</f>
        <v xml:space="preserve">Conservation of Angular Momentum
Dynamic Torque
</v>
      </c>
      <c r="G123" s="32" t="s">
        <v>1169</v>
      </c>
      <c r="H123" s="31" t="str">
        <f>IFERROR(IF(VLOOKUP(G123,Demos!$B$3:$K$1368,2,FALSE)=0,"",VLOOKUP(G123,Demos!$B$3:$K$1368,2,FALSE)),"")</f>
        <v>1K10.01</v>
      </c>
      <c r="I123" s="79" t="str">
        <f>IFERROR(IF(VLOOKUP(G123,Demos!$B$3:$K$1368,3,FALSE)=0,"",VLOOKUP(G123,Demos!$B$3:$K$1368,3,FALSE)),"")</f>
        <v/>
      </c>
      <c r="J123" s="79" t="str">
        <f>IFERROR(IF(VLOOKUP(G123,Demos!$B$3:$K$1368,4,FALSE)=0,"",VLOOKUP(G123,Demos!$B$3:$K$1368,4,FALSE)),"")</f>
        <v/>
      </c>
      <c r="K123" s="30" t="s">
        <v>2178</v>
      </c>
      <c r="L123" s="30" t="s">
        <v>2180</v>
      </c>
      <c r="M123" s="71">
        <v>45347</v>
      </c>
      <c r="N123" s="33" t="str">
        <f>IFERROR(VLOOKUP(G123,Demos!$B$3:$K$1368,5,FALSE),"")</f>
        <v>Pulling a Spool (a.k.a. Oma's Garenklosje)</v>
      </c>
      <c r="O123" s="28">
        <f>IF(N123="","",COUNTIF($N$6:N2242, N123))</f>
        <v>34</v>
      </c>
      <c r="P123" s="33" t="str">
        <f xml:space="preserve"> IFERROR(IF(VLOOKUP(G123,Demos!$B$3:$K$1368,6,FALSE)=0,"",VLOOKUP(G123,Demos!$B$3:$K$1368,6,FALSE)),"")</f>
        <v>www.de-monstrare.nl/pdf/Pulling%20a%20spool.pdf</v>
      </c>
      <c r="Q123" s="38" t="str">
        <f xml:space="preserve"> IFERROR(IF(VLOOKUP(G123,Demos!$B$3:$K$1368,8,FALSE)=0,"",VLOOKUP(G123,Demos!$B$3:$K$1368,8,FALSE)),"")</f>
        <v/>
      </c>
      <c r="R123" s="38" t="str">
        <f xml:space="preserve"> IFERROR(IF(VLOOKUP(G123,Demos!$B$3:$K$1368,7,FALSE)=0,"",VLOOKUP(G123,Demos!$B$3:$K$1368,7,FALSE)),"")</f>
        <v xml:space="preserve">See Collegerame 2022 recording TN1612TU_19 - https://collegerama.tudelft.nl/Mediasite/Channel/as-bsc-tn/watch/1525734e9e3e40e6a0113a2e79f6fd7b1d </v>
      </c>
      <c r="T123" s="50" t="s">
        <v>2049</v>
      </c>
      <c r="U123" s="31" t="str">
        <f>IFERROR(VLOOKUP(G123,Demos!$B$7:N5989,12,FALSE),"")</f>
        <v/>
      </c>
    </row>
    <row r="124" spans="1:21" ht="45" x14ac:dyDescent="0.25">
      <c r="A124" s="39">
        <f t="shared" si="1"/>
        <v>119</v>
      </c>
      <c r="B124" s="30" t="s">
        <v>1905</v>
      </c>
      <c r="C124" s="29" t="str">
        <f xml:space="preserve"> IFERROR(VLOOKUP(B124, Courses!$C$3:$E$836, 2, FALSE),"")</f>
        <v>Mechanics and Theory of Relativity</v>
      </c>
      <c r="D124" s="29" t="str">
        <f xml:space="preserve"> IFERROR(VLOOKUP(MID(G124,1,1), PIRA!$B$1:$E$1146, 2, FALSE),"")</f>
        <v>1 Mechanics</v>
      </c>
      <c r="E124" s="31" t="str">
        <f xml:space="preserve"> IFERROR(VLOOKUP(MID(G124,1,2),PIRA!$B$1:$E$1144,2,FALSE),"")&amp;"
"&amp;IFERROR(VLOOKUP(MID(H124,1,2),PIRA!$B$1:$E$1144,2,FALSE),"")&amp;"
"&amp;IFERROR(VLOOKUP(MID(I124,1,2),PIRA!$B$1:$E$1144,2,FALSE),"")</f>
        <v xml:space="preserve">Motion in two Dimensions
</v>
      </c>
      <c r="F124" s="31" t="str">
        <f xml:space="preserve"> IFERROR(VLOOKUP(MID(G124,1,4),PIRA!$B$1:$E$1144,2,FALSE),"")&amp;"
"&amp;IFERROR(VLOOKUP(MID(H124,1,4),PIRA!$B$1:$E$1144,2,FALSE),"")&amp;"
"&amp;IFERROR(VLOOKUP(MID(I124,1,4),PIRA!$B$1:$E$1144,2,FALSE),"")</f>
        <v xml:space="preserve">Motion of the Center of Mass
</v>
      </c>
      <c r="G124" s="32" t="s">
        <v>1130</v>
      </c>
      <c r="H124" s="31" t="str">
        <f>IFERROR(IF(VLOOKUP(G124,Demos!$B$3:$K$1368,2,FALSE)=0,"",VLOOKUP(G124,Demos!$B$3:$K$1368,2,FALSE)),"")</f>
        <v/>
      </c>
      <c r="I124" s="79" t="str">
        <f>IFERROR(IF(VLOOKUP(G124,Demos!$B$3:$K$1368,3,FALSE)=0,"",VLOOKUP(G124,Demos!$B$3:$K$1368,3,FALSE)),"")</f>
        <v/>
      </c>
      <c r="J124" s="79" t="str">
        <f>IFERROR(IF(VLOOKUP(G124,Demos!$B$3:$K$1368,4,FALSE)=0,"",VLOOKUP(G124,Demos!$B$3:$K$1368,4,FALSE)),"")</f>
        <v/>
      </c>
      <c r="K124" s="32" t="s">
        <v>2099</v>
      </c>
      <c r="M124" s="71">
        <v>45346</v>
      </c>
      <c r="N124" s="33" t="str">
        <f>IFERROR(VLOOKUP(G124,Demos!$B$3:$K$1368,5,FALSE),"")</f>
        <v>Centre of Mass</v>
      </c>
      <c r="O124" s="28">
        <f>IF(N124="","",COUNTIF($N$6:N2243, N124))</f>
        <v>39</v>
      </c>
      <c r="P124" s="33" t="str">
        <f xml:space="preserve"> IFERROR(IF(VLOOKUP(G124,Demos!$B$3:$K$1368,6,FALSE)=0,"",VLOOKUP(G124,Demos!$B$3:$K$1368,6,FALSE)),"")</f>
        <v>www.de-monstrare.nl/pdf/Centre%20of%20mass.pdf</v>
      </c>
      <c r="Q124" s="38" t="str">
        <f xml:space="preserve"> IFERROR(IF(VLOOKUP(G124,Demos!$B$3:$K$1368,8,FALSE)=0,"",VLOOKUP(G124,Demos!$B$3:$K$1368,8,FALSE)),"")</f>
        <v/>
      </c>
      <c r="R124" s="38" t="str">
        <f xml:space="preserve"> IFERROR(IF(VLOOKUP(G124,Demos!$B$3:$K$1368,7,FALSE)=0,"",VLOOKUP(G124,Demos!$B$3:$K$1368,7,FALSE)),"")</f>
        <v xml:space="preserve">See Collegerama 2022 recording TN1612TU_14 - https://collegerama.tudelft.nl/Mediasite/Channel/as-bsc-tn/watch/64cb5e5c7d2546fb9f465306d41a128b1d </v>
      </c>
      <c r="T124" s="50" t="s">
        <v>2049</v>
      </c>
      <c r="U124" s="31" t="str">
        <f>IFERROR(VLOOKUP(G124,Demos!$B$7:N5995,12,FALSE),"")</f>
        <v/>
      </c>
    </row>
    <row r="125" spans="1:21" ht="45" x14ac:dyDescent="0.25">
      <c r="A125" s="39">
        <f t="shared" si="1"/>
        <v>120</v>
      </c>
      <c r="B125" s="30" t="s">
        <v>29</v>
      </c>
      <c r="C125" s="29" t="str">
        <f xml:space="preserve"> IFERROR(VLOOKUP(B125, Courses!$C$3:$E$836, 2, FALSE),"")</f>
        <v>Classical and Quantum Mechanics</v>
      </c>
      <c r="D125" s="29" t="str">
        <f xml:space="preserve"> IFERROR(VLOOKUP(MID(G125,1,1), PIRA!$B$1:$E$1146, 2, FALSE),"")</f>
        <v>1 Mechanics</v>
      </c>
      <c r="E125" s="31" t="str">
        <f xml:space="preserve"> IFERROR(VLOOKUP(MID(G125,1,2),PIRA!$B$1:$E$1144,2,FALSE),"")&amp;"
"&amp;IFERROR(VLOOKUP(MID(H125,1,2),PIRA!$B$1:$E$1144,2,FALSE),"")&amp;"
"&amp;IFERROR(VLOOKUP(MID(I125,1,2),PIRA!$B$1:$E$1144,2,FALSE),"")</f>
        <v xml:space="preserve">Rotational Dynamics
</v>
      </c>
      <c r="F125" s="31" t="str">
        <f xml:space="preserve"> IFERROR(VLOOKUP(MID(G125,1,4),PIRA!$B$1:$E$1144,2,FALSE),"")&amp;"
"&amp;IFERROR(VLOOKUP(MID(H125,1,4),PIRA!$B$1:$E$1144,2,FALSE),"")&amp;"
"&amp;IFERROR(VLOOKUP(MID(I125,1,4),PIRA!$B$1:$E$1144,2,FALSE),"")</f>
        <v xml:space="preserve">Gyros
</v>
      </c>
      <c r="G125" s="32" t="s">
        <v>1176</v>
      </c>
      <c r="H125" s="31" t="str">
        <f>IFERROR(IF(VLOOKUP(G125,Demos!$B$3:$K$1368,2,FALSE)=0,"",VLOOKUP(G125,Demos!$B$3:$K$1368,2,FALSE)),"")</f>
        <v/>
      </c>
      <c r="I125" s="79" t="str">
        <f>IFERROR(IF(VLOOKUP(G125,Demos!$B$3:$K$1368,3,FALSE)=0,"",VLOOKUP(G125,Demos!$B$3:$K$1368,3,FALSE)),"")</f>
        <v/>
      </c>
      <c r="J125" s="79" t="str">
        <f>IFERROR(IF(VLOOKUP(G125,Demos!$B$3:$K$1368,4,FALSE)=0,"",VLOOKUP(G125,Demos!$B$3:$K$1368,4,FALSE)),"")</f>
        <v/>
      </c>
      <c r="K125" s="30" t="s">
        <v>2178</v>
      </c>
      <c r="L125" s="32" t="s">
        <v>2180</v>
      </c>
      <c r="M125" s="71">
        <v>45346</v>
      </c>
      <c r="N125" s="33" t="str">
        <f>IFERROR(VLOOKUP(G125,Demos!$B$3:$K$1368,5,FALSE),"")</f>
        <v>Precession (2)</v>
      </c>
      <c r="O125" s="28">
        <f>IF(N125="","",COUNTIF($N$6:N2244, N125))</f>
        <v>64</v>
      </c>
      <c r="P125" s="33" t="str">
        <f xml:space="preserve"> IFERROR(IF(VLOOKUP(G125,Demos!$B$3:$K$1368,6,FALSE)=0,"",VLOOKUP(G125,Demos!$B$3:$K$1368,6,FALSE)),"")</f>
        <v>www.de-monstrare.nl/pdf/Precession%20_2_.pdf</v>
      </c>
      <c r="Q125" s="38" t="str">
        <f xml:space="preserve"> IFERROR(IF(VLOOKUP(G125,Demos!$B$3:$K$1368,8,FALSE)=0,"",VLOOKUP(G125,Demos!$B$3:$K$1368,8,FALSE)),"")</f>
        <v/>
      </c>
      <c r="R125" s="38" t="str">
        <f xml:space="preserve"> IFERROR(IF(VLOOKUP(G125,Demos!$B$3:$K$1368,7,FALSE)=0,"",VLOOKUP(G125,Demos!$B$3:$K$1368,7,FALSE)),"")</f>
        <v/>
      </c>
      <c r="T125" s="50" t="s">
        <v>2049</v>
      </c>
      <c r="U125" s="31" t="str">
        <f>IFERROR(VLOOKUP(G125,Demos!$B$7:N5992,12,FALSE),"")</f>
        <v/>
      </c>
    </row>
    <row r="126" spans="1:21" ht="45" x14ac:dyDescent="0.25">
      <c r="A126" s="39">
        <f t="shared" si="1"/>
        <v>121</v>
      </c>
      <c r="B126" s="30" t="s">
        <v>29</v>
      </c>
      <c r="C126" s="29" t="str">
        <f xml:space="preserve"> IFERROR(VLOOKUP(B126, Courses!$C$3:$E$836, 2, FALSE),"")</f>
        <v>Classical and Quantum Mechanics</v>
      </c>
      <c r="D126" s="29" t="str">
        <f xml:space="preserve"> IFERROR(VLOOKUP(MID(G126,1,1), PIRA!$B$1:$E$1146, 2, FALSE),"")</f>
        <v>1 Mechanics</v>
      </c>
      <c r="E126" s="31" t="str">
        <f xml:space="preserve"> IFERROR(VLOOKUP(MID(G126,1,2),PIRA!$B$1:$E$1144,2,FALSE),"")&amp;"
"&amp;IFERROR(VLOOKUP(MID(H126,1,2),PIRA!$B$1:$E$1144,2,FALSE),"")&amp;"
"&amp;IFERROR(VLOOKUP(MID(I126,1,2),PIRA!$B$1:$E$1144,2,FALSE),"")</f>
        <v xml:space="preserve">Rotational Dynamics
</v>
      </c>
      <c r="F126" s="31" t="str">
        <f xml:space="preserve"> IFERROR(VLOOKUP(MID(G126,1,4),PIRA!$B$1:$E$1144,2,FALSE),"")&amp;"
"&amp;IFERROR(VLOOKUP(MID(H126,1,4),PIRA!$B$1:$E$1144,2,FALSE),"")&amp;"
"&amp;IFERROR(VLOOKUP(MID(I126,1,4),PIRA!$B$1:$E$1144,2,FALSE),"")</f>
        <v xml:space="preserve">Gyros
</v>
      </c>
      <c r="G126" s="32" t="s">
        <v>1659</v>
      </c>
      <c r="H126" s="31" t="str">
        <f>IFERROR(IF(VLOOKUP(G126,Demos!$B$3:$K$1368,2,FALSE)=0,"",VLOOKUP(G126,Demos!$B$3:$K$1368,2,FALSE)),"")</f>
        <v/>
      </c>
      <c r="I126" s="79" t="str">
        <f>IFERROR(IF(VLOOKUP(G126,Demos!$B$3:$K$1368,3,FALSE)=0,"",VLOOKUP(G126,Demos!$B$3:$K$1368,3,FALSE)),"")</f>
        <v/>
      </c>
      <c r="J126" s="79" t="str">
        <f>IFERROR(IF(VLOOKUP(G126,Demos!$B$3:$K$1368,4,FALSE)=0,"",VLOOKUP(G126,Demos!$B$3:$K$1368,4,FALSE)),"")</f>
        <v/>
      </c>
      <c r="K126" s="30" t="s">
        <v>2178</v>
      </c>
      <c r="L126" s="30" t="s">
        <v>2180</v>
      </c>
      <c r="M126" s="71">
        <v>45346</v>
      </c>
      <c r="N126" s="33" t="str">
        <f>IFERROR(VLOOKUP(G126,Demos!$B$3:$K$1368,5,FALSE),"")</f>
        <v>Gyroscope</v>
      </c>
      <c r="O126" s="28">
        <f>IF(N126="","",COUNTIF($N$6:N2245, N126))</f>
        <v>37</v>
      </c>
      <c r="P126" s="33" t="str">
        <f xml:space="preserve"> IFERROR(IF(VLOOKUP(G126,Demos!$B$3:$K$1368,6,FALSE)=0,"",VLOOKUP(G126,Demos!$B$3:$K$1368,6,FALSE)),"")</f>
        <v>N/A</v>
      </c>
      <c r="Q126" s="38" t="str">
        <f xml:space="preserve"> IFERROR(IF(VLOOKUP(G126,Demos!$B$3:$K$1368,8,FALSE)=0,"",VLOOKUP(G126,Demos!$B$3:$K$1368,8,FALSE)),"")</f>
        <v/>
      </c>
      <c r="R126" s="38" t="str">
        <f xml:space="preserve"> IFERROR(IF(VLOOKUP(G126,Demos!$B$3:$K$1368,7,FALSE)=0,"",VLOOKUP(G126,Demos!$B$3:$K$1368,7,FALSE)),"")</f>
        <v/>
      </c>
      <c r="T126" s="50" t="s">
        <v>2049</v>
      </c>
      <c r="U126" s="31" t="str">
        <f>IFERROR(VLOOKUP(G126,Demos!$B$7:N5993,12,FALSE),"")</f>
        <v/>
      </c>
    </row>
    <row r="127" spans="1:21" ht="45" x14ac:dyDescent="0.25">
      <c r="A127" s="39">
        <f t="shared" si="1"/>
        <v>122</v>
      </c>
      <c r="B127" s="30" t="s">
        <v>38</v>
      </c>
      <c r="C127" s="29" t="str">
        <f xml:space="preserve"> IFERROR(VLOOKUP(B127, Courses!$C$3:$E$836, 2, FALSE),"")</f>
        <v>Mechanics and Theory of Relativity</v>
      </c>
      <c r="D127" s="29" t="str">
        <f xml:space="preserve"> IFERROR(VLOOKUP(MID(G127,1,1), PIRA!$B$1:$E$1146, 2, FALSE),"")</f>
        <v>7 Modern Physics</v>
      </c>
      <c r="E127" s="31" t="str">
        <f xml:space="preserve"> IFERROR(VLOOKUP(MID(G127,1,2),PIRA!$B$1:$E$1144,2,FALSE),"")&amp;"
"&amp;IFERROR(VLOOKUP(MID(H127,1,2),PIRA!$B$1:$E$1144,2,FALSE),"")&amp;"
"&amp;IFERROR(VLOOKUP(MID(I127,1,2),PIRA!$B$1:$E$1144,2,FALSE),"")</f>
        <v xml:space="preserve">Nuclear Physics
</v>
      </c>
      <c r="F127" s="31" t="str">
        <f xml:space="preserve"> IFERROR(VLOOKUP(MID(G127,1,4),PIRA!$B$1:$E$1144,2,FALSE),"")&amp;"
"&amp;IFERROR(VLOOKUP(MID(H127,1,4),PIRA!$B$1:$E$1144,2,FALSE),"")&amp;"
"&amp;IFERROR(VLOOKUP(MID(I127,1,4),PIRA!$B$1:$E$1144,2,FALSE),"")</f>
        <v xml:space="preserve">Models of the Nucleus
</v>
      </c>
      <c r="G127" s="32" t="s">
        <v>353</v>
      </c>
      <c r="H127" s="31" t="str">
        <f>IFERROR(IF(VLOOKUP(G127,Demos!$B$3:$K$1368,2,FALSE)=0,"",VLOOKUP(G127,Demos!$B$3:$K$1368,2,FALSE)),"")</f>
        <v/>
      </c>
      <c r="I127" s="79" t="str">
        <f>IFERROR(IF(VLOOKUP(G127,Demos!$B$3:$K$1368,3,FALSE)=0,"",VLOOKUP(G127,Demos!$B$3:$K$1368,3,FALSE)),"")</f>
        <v/>
      </c>
      <c r="J127" s="79" t="str">
        <f>IFERROR(IF(VLOOKUP(G127,Demos!$B$3:$K$1368,4,FALSE)=0,"",VLOOKUP(G127,Demos!$B$3:$K$1368,4,FALSE)),"")</f>
        <v/>
      </c>
      <c r="K127" s="32" t="s">
        <v>2077</v>
      </c>
      <c r="L127" s="32" t="s">
        <v>22</v>
      </c>
      <c r="M127" s="71">
        <v>45346</v>
      </c>
      <c r="N127" s="33" t="str">
        <f>IFERROR(VLOOKUP(G127,Demos!$B$3:$K$1368,5,FALSE),"")</f>
        <v>Rutherford's Scattering</v>
      </c>
      <c r="O127" s="28">
        <f>IF(N127="","",COUNTIF($N$6:N2246, N127))</f>
        <v>11</v>
      </c>
      <c r="P127" s="33" t="str">
        <f xml:space="preserve"> IFERROR(IF(VLOOKUP(G127,Demos!$B$3:$K$1368,6,FALSE)=0,"",VLOOKUP(G127,Demos!$B$3:$K$1368,6,FALSE)),"")</f>
        <v>N/A</v>
      </c>
      <c r="Q127" s="38" t="str">
        <f xml:space="preserve"> IFERROR(IF(VLOOKUP(G127,Demos!$B$3:$K$1368,8,FALSE)=0,"",VLOOKUP(G127,Demos!$B$3:$K$1368,8,FALSE)),"")</f>
        <v/>
      </c>
      <c r="R127" s="38" t="str">
        <f xml:space="preserve"> IFERROR(IF(VLOOKUP(G127,Demos!$B$3:$K$1368,7,FALSE)=0,"",VLOOKUP(G127,Demos!$B$3:$K$1368,7,FALSE)),"")</f>
        <v xml:space="preserve">See Collegerama 2022 recording TN1612TU_08 from 01:10:10 - https://collegerama.tudelft.nl/Mediasite/Channel/as-bsc-tn/watch/32567a3ebfe440ac9204beced5e8656f1d </v>
      </c>
      <c r="U127" s="31" t="str">
        <f>IFERROR(VLOOKUP(G127,Demos!$B$7:N6006,12,FALSE),"")</f>
        <v/>
      </c>
    </row>
    <row r="128" spans="1:21" ht="45" x14ac:dyDescent="0.25">
      <c r="A128" s="39">
        <f t="shared" si="1"/>
        <v>123</v>
      </c>
      <c r="B128" s="30" t="s">
        <v>38</v>
      </c>
      <c r="C128" s="29" t="str">
        <f xml:space="preserve"> IFERROR(VLOOKUP(B128, Courses!$C$3:$E$836, 2, FALSE),"")</f>
        <v>Mechanics and Theory of Relativity</v>
      </c>
      <c r="D128" s="29" t="str">
        <f xml:space="preserve"> IFERROR(VLOOKUP(MID(G128,1,1), PIRA!$B$1:$E$1146, 2, FALSE),"")</f>
        <v>1 Mechanics</v>
      </c>
      <c r="E128" s="31" t="str">
        <f xml:space="preserve"> IFERROR(VLOOKUP(MID(G128,1,2),PIRA!$B$1:$E$1144,2,FALSE),"")&amp;"
"&amp;IFERROR(VLOOKUP(MID(H128,1,2),PIRA!$B$1:$E$1144,2,FALSE),"")&amp;"
"&amp;IFERROR(VLOOKUP(MID(I128,1,2),PIRA!$B$1:$E$1144,2,FALSE),"")</f>
        <v xml:space="preserve">Gravity
Planetary Astronomy
</v>
      </c>
      <c r="F128" s="31" t="str">
        <f xml:space="preserve"> IFERROR(VLOOKUP(MID(G128,1,4),PIRA!$B$1:$E$1144,2,FALSE),"")&amp;"
"&amp;IFERROR(VLOOKUP(MID(H128,1,4),PIRA!$B$1:$E$1144,2,FALSE),"")&amp;"
"&amp;IFERROR(VLOOKUP(MID(I128,1,4),PIRA!$B$1:$E$1144,2,FALSE),"")</f>
        <v xml:space="preserve">Orbits
Solar System Mechanics
</v>
      </c>
      <c r="G128" s="32" t="s">
        <v>1156</v>
      </c>
      <c r="H128" s="31" t="str">
        <f>IFERROR(IF(VLOOKUP(G128,Demos!$B$3:$K$1368,2,FALSE)=0,"",VLOOKUP(G128,Demos!$B$3:$K$1368,2,FALSE)),"")</f>
        <v>8A10.01</v>
      </c>
      <c r="I128" s="79" t="str">
        <f>IFERROR(IF(VLOOKUP(G128,Demos!$B$3:$K$1368,3,FALSE)=0,"",VLOOKUP(G128,Demos!$B$3:$K$1368,3,FALSE)),"")</f>
        <v/>
      </c>
      <c r="J128" s="79" t="str">
        <f>IFERROR(IF(VLOOKUP(G128,Demos!$B$3:$K$1368,4,FALSE)=0,"",VLOOKUP(G128,Demos!$B$3:$K$1368,4,FALSE)),"")</f>
        <v/>
      </c>
      <c r="K128" s="32" t="s">
        <v>22</v>
      </c>
      <c r="L128" s="32" t="s">
        <v>2077</v>
      </c>
      <c r="M128" s="71">
        <v>45345</v>
      </c>
      <c r="N128" s="33" t="str">
        <f>IFERROR(VLOOKUP(G128,Demos!$B$3:$K$1368,5,FALSE),"")</f>
        <v>Kepler's Second Law</v>
      </c>
      <c r="O128" s="28">
        <f>IF(N128="","",COUNTIF($N$6:N2247, N128))</f>
        <v>11</v>
      </c>
      <c r="P128" s="33" t="str">
        <f xml:space="preserve"> IFERROR(IF(VLOOKUP(G128,Demos!$B$3:$K$1368,6,FALSE)=0,"",VLOOKUP(G128,Demos!$B$3:$K$1368,6,FALSE)),"")</f>
        <v>www.de-monstrare.nl/pdf/Kepler's%20second%20law.pdf</v>
      </c>
      <c r="Q128" s="38" t="str">
        <f xml:space="preserve"> IFERROR(IF(VLOOKUP(G128,Demos!$B$3:$K$1368,8,FALSE)=0,"",VLOOKUP(G128,Demos!$B$3:$K$1368,8,FALSE)),"")</f>
        <v/>
      </c>
      <c r="R128" s="38" t="str">
        <f xml:space="preserve"> IFERROR(IF(VLOOKUP(G128,Demos!$B$3:$K$1368,7,FALSE)=0,"",VLOOKUP(G128,Demos!$B$3:$K$1368,7,FALSE)),"")</f>
        <v xml:space="preserve">See Collegerama 2022 recording TN1612TU_07 from 01:01:03 - https://collegerama.tudelft.nl/Mediasite/Channel/as-bsc-tn/watch/4fc5405ffc9343dba9512d207751858a1d </v>
      </c>
      <c r="U128" s="31" t="str">
        <f>IFERROR(VLOOKUP(G128,Demos!$B$7:N6011,12,FALSE),"")</f>
        <v/>
      </c>
    </row>
    <row r="129" spans="1:21" ht="45" x14ac:dyDescent="0.25">
      <c r="A129" s="39">
        <f t="shared" si="1"/>
        <v>124</v>
      </c>
      <c r="B129" s="30" t="s">
        <v>1905</v>
      </c>
      <c r="C129" s="29" t="str">
        <f xml:space="preserve"> IFERROR(VLOOKUP(B129, Courses!$C$3:$E$836, 2, FALSE),"")</f>
        <v>Mechanics and Theory of Relativity</v>
      </c>
      <c r="D129" s="29" t="str">
        <f xml:space="preserve"> IFERROR(VLOOKUP(MID(G129,1,1), PIRA!$B$1:$E$1146, 2, FALSE),"")</f>
        <v>1 Mechanics</v>
      </c>
      <c r="E129" s="31" t="str">
        <f xml:space="preserve"> IFERROR(VLOOKUP(MID(G129,1,2),PIRA!$B$1:$E$1144,2,FALSE),"")&amp;"
"&amp;IFERROR(VLOOKUP(MID(H129,1,2),PIRA!$B$1:$E$1144,2,FALSE),"")&amp;"
"&amp;IFERROR(VLOOKUP(MID(I129,1,2),PIRA!$B$1:$E$1144,2,FALSE),"")</f>
        <v xml:space="preserve">Rotational Dynamics
Oscillations
</v>
      </c>
      <c r="F129" s="31" t="str">
        <f xml:space="preserve"> IFERROR(VLOOKUP(MID(G129,1,4),PIRA!$B$1:$E$1144,2,FALSE),"")&amp;"
"&amp;IFERROR(VLOOKUP(MID(H129,1,4),PIRA!$B$1:$E$1144,2,FALSE),"")&amp;"
"&amp;IFERROR(VLOOKUP(MID(I129,1,4),PIRA!$B$1:$E$1144,2,FALSE),"")</f>
        <v xml:space="preserve">Moment of Inertia
Physical Pendula
</v>
      </c>
      <c r="G129" s="32" t="s">
        <v>1387</v>
      </c>
      <c r="H129" s="31" t="str">
        <f>IFERROR(IF(VLOOKUP(G129,Demos!$B$3:$K$1368,2,FALSE)=0,"",VLOOKUP(G129,Demos!$B$3:$K$1368,2,FALSE)),"")</f>
        <v>3A15.01</v>
      </c>
      <c r="I129" s="79" t="str">
        <f>IFERROR(IF(VLOOKUP(G129,Demos!$B$3:$K$1368,3,FALSE)=0,"",VLOOKUP(G129,Demos!$B$3:$K$1368,3,FALSE)),"")</f>
        <v/>
      </c>
      <c r="J129" s="79" t="str">
        <f>IFERROR(IF(VLOOKUP(G129,Demos!$B$3:$K$1368,4,FALSE)=0,"",VLOOKUP(G129,Demos!$B$3:$K$1368,4,FALSE)),"")</f>
        <v/>
      </c>
      <c r="K129" s="32" t="s">
        <v>2099</v>
      </c>
      <c r="M129" s="71">
        <v>45344</v>
      </c>
      <c r="N129" s="33" t="str">
        <f>IFERROR(VLOOKUP(G129,Demos!$B$3:$K$1368,5,FALSE),"")</f>
        <v>Physical Pendulum (2)</v>
      </c>
      <c r="O129" s="28">
        <f>IF(N129="","",COUNTIF($N$6:N2248, N129))</f>
        <v>16</v>
      </c>
      <c r="P129" s="33" t="str">
        <f xml:space="preserve"> IFERROR(IF(VLOOKUP(G129,Demos!$B$3:$K$1368,6,FALSE)=0,"",VLOOKUP(G129,Demos!$B$3:$K$1368,6,FALSE)),"")</f>
        <v>www.de-monstrare.nl/pdf/Physical%20pendulum%20_2_.pdf</v>
      </c>
      <c r="Q129" s="38" t="str">
        <f xml:space="preserve"> IFERROR(IF(VLOOKUP(G129,Demos!$B$3:$K$1368,8,FALSE)=0,"",VLOOKUP(G129,Demos!$B$3:$K$1368,8,FALSE)),"")</f>
        <v/>
      </c>
      <c r="R129" s="38" t="str">
        <f xml:space="preserve"> IFERROR(IF(VLOOKUP(G129,Demos!$B$3:$K$1368,7,FALSE)=0,"",VLOOKUP(G129,Demos!$B$3:$K$1368,7,FALSE)),"")</f>
        <v/>
      </c>
      <c r="T129" s="50" t="s">
        <v>2049</v>
      </c>
      <c r="U129" s="31" t="str">
        <f>IFERROR(VLOOKUP(G129,Demos!$B$7:N5997,12,FALSE),"")</f>
        <v/>
      </c>
    </row>
    <row r="130" spans="1:21" ht="45" x14ac:dyDescent="0.25">
      <c r="A130" s="39">
        <f t="shared" si="1"/>
        <v>125</v>
      </c>
      <c r="B130" s="30" t="s">
        <v>1905</v>
      </c>
      <c r="C130" s="29" t="str">
        <f xml:space="preserve"> IFERROR(VLOOKUP(B130, Courses!$C$3:$E$836, 2, FALSE),"")</f>
        <v>Mechanics and Theory of Relativity</v>
      </c>
      <c r="D130" s="29" t="str">
        <f xml:space="preserve"> IFERROR(VLOOKUP(MID(G130,1,1), PIRA!$B$1:$E$1146, 2, FALSE),"")</f>
        <v>1 Mechanics</v>
      </c>
      <c r="E130" s="31" t="str">
        <f xml:space="preserve"> IFERROR(VLOOKUP(MID(G130,1,2),PIRA!$B$1:$E$1144,2,FALSE),"")&amp;"
"&amp;IFERROR(VLOOKUP(MID(H130,1,2),PIRA!$B$1:$E$1144,2,FALSE),"")&amp;"
"&amp;IFERROR(VLOOKUP(MID(I130,1,2),PIRA!$B$1:$E$1144,2,FALSE),"")</f>
        <v xml:space="preserve">Rotational Dynamics
Applications of Newton's Laws
</v>
      </c>
      <c r="F130" s="31" t="str">
        <f xml:space="preserve"> IFERROR(VLOOKUP(MID(G130,1,4),PIRA!$B$1:$E$1144,2,FALSE),"")&amp;"
"&amp;IFERROR(VLOOKUP(MID(H130,1,4),PIRA!$B$1:$E$1144,2,FALSE),"")&amp;"
"&amp;IFERROR(VLOOKUP(MID(I130,1,4),PIRA!$B$1:$E$1144,2,FALSE),"")</f>
        <v xml:space="preserve">Conservation of Angular Momentum
Dynamic Torque
</v>
      </c>
      <c r="G130" s="32" t="s">
        <v>1169</v>
      </c>
      <c r="H130" s="31" t="str">
        <f>IFERROR(IF(VLOOKUP(G130,Demos!$B$3:$K$1368,2,FALSE)=0,"",VLOOKUP(G130,Demos!$B$3:$K$1368,2,FALSE)),"")</f>
        <v>1K10.01</v>
      </c>
      <c r="I130" s="79" t="str">
        <f>IFERROR(IF(VLOOKUP(G130,Demos!$B$3:$K$1368,3,FALSE)=0,"",VLOOKUP(G130,Demos!$B$3:$K$1368,3,FALSE)),"")</f>
        <v/>
      </c>
      <c r="J130" s="79" t="str">
        <f>IFERROR(IF(VLOOKUP(G130,Demos!$B$3:$K$1368,4,FALSE)=0,"",VLOOKUP(G130,Demos!$B$3:$K$1368,4,FALSE)),"")</f>
        <v/>
      </c>
      <c r="K130" s="30" t="s">
        <v>2099</v>
      </c>
      <c r="M130" s="71">
        <v>45344</v>
      </c>
      <c r="N130" s="33" t="str">
        <f>IFERROR(VLOOKUP(G130,Demos!$B$3:$K$1368,5,FALSE),"")</f>
        <v>Pulling a Spool (a.k.a. Oma's Garenklosje)</v>
      </c>
      <c r="O130" s="28">
        <f>IF(N130="","",COUNTIF($N$6:N2249, N130))</f>
        <v>34</v>
      </c>
      <c r="P130" s="33" t="str">
        <f xml:space="preserve"> IFERROR(IF(VLOOKUP(G130,Demos!$B$3:$K$1368,6,FALSE)=0,"",VLOOKUP(G130,Demos!$B$3:$K$1368,6,FALSE)),"")</f>
        <v>www.de-monstrare.nl/pdf/Pulling%20a%20spool.pdf</v>
      </c>
      <c r="Q130" s="38" t="str">
        <f xml:space="preserve"> IFERROR(IF(VLOOKUP(G130,Demos!$B$3:$K$1368,8,FALSE)=0,"",VLOOKUP(G130,Demos!$B$3:$K$1368,8,FALSE)),"")</f>
        <v/>
      </c>
      <c r="R130" s="38" t="str">
        <f xml:space="preserve"> IFERROR(IF(VLOOKUP(G130,Demos!$B$3:$K$1368,7,FALSE)=0,"",VLOOKUP(G130,Demos!$B$3:$K$1368,7,FALSE)),"")</f>
        <v xml:space="preserve">See Collegerame 2022 recording TN1612TU_19 - https://collegerama.tudelft.nl/Mediasite/Channel/as-bsc-tn/watch/1525734e9e3e40e6a0113a2e79f6fd7b1d </v>
      </c>
      <c r="T130" s="50" t="s">
        <v>2049</v>
      </c>
      <c r="U130" s="31" t="str">
        <f>IFERROR(VLOOKUP(G130,Demos!$B$7:N5996,12,FALSE),"")</f>
        <v/>
      </c>
    </row>
    <row r="131" spans="1:21" ht="45" x14ac:dyDescent="0.25">
      <c r="A131" s="39">
        <f t="shared" si="1"/>
        <v>126</v>
      </c>
      <c r="B131" s="30" t="s">
        <v>29</v>
      </c>
      <c r="C131" s="29" t="str">
        <f xml:space="preserve"> IFERROR(VLOOKUP(B131, Courses!$C$3:$E$836, 2, FALSE),"")</f>
        <v>Classical and Quantum Mechanics</v>
      </c>
      <c r="D131" s="29" t="str">
        <f xml:space="preserve"> IFERROR(VLOOKUP(MID(G131,1,1), PIRA!$B$1:$E$1146, 2, FALSE),"")</f>
        <v>1 Mechanics</v>
      </c>
      <c r="E131" s="31" t="str">
        <f xml:space="preserve"> IFERROR(VLOOKUP(MID(G131,1,2),PIRA!$B$1:$E$1144,2,FALSE),"")&amp;"
"&amp;IFERROR(VLOOKUP(MID(H131,1,2),PIRA!$B$1:$E$1144,2,FALSE),"")&amp;"
"&amp;IFERROR(VLOOKUP(MID(I131,1,2),PIRA!$B$1:$E$1144,2,FALSE),"")</f>
        <v xml:space="preserve">Rotational Dynamics
</v>
      </c>
      <c r="F131" s="31" t="str">
        <f xml:space="preserve"> IFERROR(VLOOKUP(MID(G131,1,4),PIRA!$B$1:$E$1144,2,FALSE),"")&amp;"
"&amp;IFERROR(VLOOKUP(MID(H131,1,4),PIRA!$B$1:$E$1144,2,FALSE),"")&amp;"
"&amp;IFERROR(VLOOKUP(MID(I131,1,4),PIRA!$B$1:$E$1144,2,FALSE),"")</f>
        <v xml:space="preserve">Rotational Energy
</v>
      </c>
      <c r="G131" s="32" t="s">
        <v>1165</v>
      </c>
      <c r="H131" s="31" t="str">
        <f>IFERROR(IF(VLOOKUP(G131,Demos!$B$3:$K$1368,2,FALSE)=0,"",VLOOKUP(G131,Demos!$B$3:$K$1368,2,FALSE)),"")</f>
        <v/>
      </c>
      <c r="I131" s="79" t="str">
        <f>IFERROR(IF(VLOOKUP(G131,Demos!$B$3:$K$1368,3,FALSE)=0,"",VLOOKUP(G131,Demos!$B$3:$K$1368,3,FALSE)),"")</f>
        <v/>
      </c>
      <c r="J131" s="79" t="str">
        <f>IFERROR(IF(VLOOKUP(G131,Demos!$B$3:$K$1368,4,FALSE)=0,"",VLOOKUP(G131,Demos!$B$3:$K$1368,4,FALSE)),"")</f>
        <v/>
      </c>
      <c r="K131" s="30" t="s">
        <v>2178</v>
      </c>
      <c r="L131" s="30" t="s">
        <v>2180</v>
      </c>
      <c r="M131" s="71">
        <v>45343</v>
      </c>
      <c r="N131" s="33" t="str">
        <f>IFERROR(VLOOKUP(G131,Demos!$B$3:$K$1368,5,FALSE),"")</f>
        <v>Dropping Rolls of Toilet Paper</v>
      </c>
      <c r="O131" s="28">
        <f>IF(N131="","",COUNTIF($N$6:N2250, N131))</f>
        <v>10</v>
      </c>
      <c r="P131" s="33" t="str">
        <f xml:space="preserve"> IFERROR(IF(VLOOKUP(G131,Demos!$B$3:$K$1368,6,FALSE)=0,"",VLOOKUP(G131,Demos!$B$3:$K$1368,6,FALSE)),"")</f>
        <v>www.de-monstrare.nl/pdf/Dropping%20rolls%20of%20toilet%20paper.pdf</v>
      </c>
      <c r="Q131" s="38" t="str">
        <f xml:space="preserve"> IFERROR(IF(VLOOKUP(G131,Demos!$B$3:$K$1368,8,FALSE)=0,"",VLOOKUP(G131,Demos!$B$3:$K$1368,8,FALSE)),"")</f>
        <v/>
      </c>
      <c r="R131" s="38" t="str">
        <f xml:space="preserve"> IFERROR(IF(VLOOKUP(G131,Demos!$B$3:$K$1368,7,FALSE)=0,"",VLOOKUP(G131,Demos!$B$3:$K$1368,7,FALSE)),"")</f>
        <v/>
      </c>
      <c r="T131" s="50" t="s">
        <v>2049</v>
      </c>
      <c r="U131" s="31" t="str">
        <f>IFERROR(VLOOKUP(G131,Demos!$B$7:N6002,12,FALSE),"")</f>
        <v/>
      </c>
    </row>
    <row r="132" spans="1:21" ht="45" x14ac:dyDescent="0.25">
      <c r="A132" s="39">
        <f t="shared" si="1"/>
        <v>127</v>
      </c>
      <c r="B132" s="30" t="s">
        <v>29</v>
      </c>
      <c r="C132" s="29" t="str">
        <f xml:space="preserve"> IFERROR(VLOOKUP(B132, Courses!$C$3:$E$836, 2, FALSE),"")</f>
        <v>Classical and Quantum Mechanics</v>
      </c>
      <c r="D132" s="29" t="str">
        <f xml:space="preserve"> IFERROR(VLOOKUP(MID(G132,1,1), PIRA!$B$1:$E$1146, 2, FALSE),"")</f>
        <v>1 Mechanics</v>
      </c>
      <c r="E132" s="31" t="str">
        <f xml:space="preserve"> IFERROR(VLOOKUP(MID(G132,1,2),PIRA!$B$1:$E$1144,2,FALSE),"")&amp;"
"&amp;IFERROR(VLOOKUP(MID(H132,1,2),PIRA!$B$1:$E$1144,2,FALSE),"")&amp;"
"&amp;IFERROR(VLOOKUP(MID(I132,1,2),PIRA!$B$1:$E$1144,2,FALSE),"")</f>
        <v xml:space="preserve">Rotational Dynamics
Rotational Dynamics
</v>
      </c>
      <c r="F132" s="31" t="str">
        <f xml:space="preserve"> IFERROR(VLOOKUP(MID(G132,1,4),PIRA!$B$1:$E$1144,2,FALSE),"")&amp;"
"&amp;IFERROR(VLOOKUP(MID(H132,1,4),PIRA!$B$1:$E$1144,2,FALSE),"")&amp;"
"&amp;IFERROR(VLOOKUP(MID(I132,1,4),PIRA!$B$1:$E$1144,2,FALSE),"")</f>
        <v xml:space="preserve">Rotational Energy
Moment of Inertia
</v>
      </c>
      <c r="G132" s="32" t="s">
        <v>1168</v>
      </c>
      <c r="H132" s="31" t="str">
        <f>IFERROR(IF(VLOOKUP(G132,Demos!$B$3:$K$1368,2,FALSE)=0,"",VLOOKUP(G132,Demos!$B$3:$K$1368,2,FALSE)),"")</f>
        <v>1Q10.02</v>
      </c>
      <c r="I132" s="79" t="str">
        <f>IFERROR(IF(VLOOKUP(G132,Demos!$B$3:$K$1368,3,FALSE)=0,"",VLOOKUP(G132,Demos!$B$3:$K$1368,3,FALSE)),"")</f>
        <v/>
      </c>
      <c r="J132" s="79" t="str">
        <f>IFERROR(IF(VLOOKUP(G132,Demos!$B$3:$K$1368,4,FALSE)=0,"",VLOOKUP(G132,Demos!$B$3:$K$1368,4,FALSE)),"")</f>
        <v/>
      </c>
      <c r="K132" s="30" t="s">
        <v>2178</v>
      </c>
      <c r="L132" s="30" t="s">
        <v>2180</v>
      </c>
      <c r="M132" s="71">
        <v>45343</v>
      </c>
      <c r="N132" s="33" t="str">
        <f>IFERROR(VLOOKUP(G132,Demos!$B$3:$K$1368,5,FALSE),"")</f>
        <v>Rolling Downhill</v>
      </c>
      <c r="O132" s="28">
        <f>IF(N132="","",COUNTIF($N$6:N2251, N132))</f>
        <v>32</v>
      </c>
      <c r="P132" s="33" t="str">
        <f xml:space="preserve"> IFERROR(IF(VLOOKUP(G132,Demos!$B$3:$K$1368,6,FALSE)=0,"",VLOOKUP(G132,Demos!$B$3:$K$1368,6,FALSE)),"")</f>
        <v>www.de-monstrare.nl/pdf/Rolling%20downhill.pdf</v>
      </c>
      <c r="Q132" s="38" t="str">
        <f xml:space="preserve"> IFERROR(IF(VLOOKUP(G132,Demos!$B$3:$K$1368,8,FALSE)=0,"",VLOOKUP(G132,Demos!$B$3:$K$1368,8,FALSE)),"")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132" s="38" t="str">
        <f xml:space="preserve"> IFERROR(IF(VLOOKUP(G132,Demos!$B$3:$K$1368,7,FALSE)=0,"",VLOOKUP(G132,Demos!$B$3:$K$1368,7,FALSE)),"")</f>
        <v xml:space="preserve">See Collegerama 2022 recording TN1612TU_17 - https://collegerama.tudelft.nl/Mediasite/Channel/as-bsc-tn/watch/068318bc5e2d4c908ecc56ce056d99d81d  </v>
      </c>
      <c r="T132" s="50" t="s">
        <v>2049</v>
      </c>
      <c r="U132" s="31" t="str">
        <f>IFERROR(VLOOKUP(G132,Demos!$B$7:N6001,12,FALSE),"")</f>
        <v/>
      </c>
    </row>
    <row r="133" spans="1:21" ht="45" x14ac:dyDescent="0.25">
      <c r="A133" s="39">
        <f t="shared" si="1"/>
        <v>128</v>
      </c>
      <c r="B133" s="30" t="s">
        <v>38</v>
      </c>
      <c r="C133" s="29" t="str">
        <f xml:space="preserve"> IFERROR(VLOOKUP(B133, Courses!$C$3:$E$836, 2, FALSE),"")</f>
        <v>Mechanics and Theory of Relativity</v>
      </c>
      <c r="D133" s="29" t="str">
        <f xml:space="preserve"> IFERROR(VLOOKUP(MID(G133,1,1), PIRA!$B$1:$E$1146, 2, FALSE),"")</f>
        <v>1 Mechanics</v>
      </c>
      <c r="E133" s="31" t="str">
        <f xml:space="preserve"> IFERROR(VLOOKUP(MID(G133,1,2),PIRA!$B$1:$E$1144,2,FALSE),"")&amp;"
"&amp;IFERROR(VLOOKUP(MID(H133,1,2),PIRA!$B$1:$E$1144,2,FALSE),"")&amp;"
"&amp;IFERROR(VLOOKUP(MID(I133,1,2),PIRA!$B$1:$E$1144,2,FALSE),"")</f>
        <v>Applications of Newton's Laws
Applications of Newton's Laws
Linear Momentum and Collisions</v>
      </c>
      <c r="F133" s="31" t="str">
        <f xml:space="preserve"> IFERROR(VLOOKUP(MID(G133,1,4),PIRA!$B$1:$E$1144,2,FALSE),"")&amp;"
"&amp;IFERROR(VLOOKUP(MID(H133,1,4),PIRA!$B$1:$E$1144,2,FALSE),"")&amp;"
"&amp;IFERROR(VLOOKUP(MID(I133,1,4),PIRA!$B$1:$E$1144,2,FALSE),"")</f>
        <v>Dynamic Torque
Friction
Impulse and Thrust</v>
      </c>
      <c r="G133" s="32" t="s">
        <v>1149</v>
      </c>
      <c r="H133" s="31" t="str">
        <f>IFERROR(IF(VLOOKUP(G133,Demos!$B$3:$K$1368,2,FALSE)=0,"",VLOOKUP(G133,Demos!$B$3:$K$1368,2,FALSE)),"")</f>
        <v>1K20.05</v>
      </c>
      <c r="I133" s="79" t="str">
        <f>IFERROR(IF(VLOOKUP(G133,Demos!$B$3:$K$1368,3,FALSE)=0,"",VLOOKUP(G133,Demos!$B$3:$K$1368,3,FALSE)),"")</f>
        <v>1N10.01</v>
      </c>
      <c r="J133" s="79" t="str">
        <f>IFERROR(IF(VLOOKUP(G133,Demos!$B$3:$K$1368,4,FALSE)=0,"",VLOOKUP(G133,Demos!$B$3:$K$1368,4,FALSE)),"")</f>
        <v/>
      </c>
      <c r="K133" s="32" t="s">
        <v>2077</v>
      </c>
      <c r="L133" s="32" t="s">
        <v>22</v>
      </c>
      <c r="M133" s="71">
        <v>45342</v>
      </c>
      <c r="N133" s="33" t="str">
        <f>IFERROR(VLOOKUP(G133,Demos!$B$3:$K$1368,5,FALSE),"")</f>
        <v>Throwing a Basketball</v>
      </c>
      <c r="O133" s="28">
        <f>IF(N133="","",COUNTIF($N$6:N2252, N133))</f>
        <v>11</v>
      </c>
      <c r="P133" s="33" t="str">
        <f xml:space="preserve"> IFERROR(IF(VLOOKUP(G133,Demos!$B$3:$K$1368,6,FALSE)=0,"",VLOOKUP(G133,Demos!$B$3:$K$1368,6,FALSE)),"")</f>
        <v>www.de-monstrare.nl/pdf/Throwing%20a%20basketball.pdf</v>
      </c>
      <c r="Q133" s="38" t="str">
        <f xml:space="preserve"> IFERROR(IF(VLOOKUP(G133,Demos!$B$3:$K$1368,8,FALSE)=0,"",VLOOKUP(G133,Demos!$B$3:$K$1368,8,FALSE)),"")</f>
        <v/>
      </c>
      <c r="R133" s="38" t="str">
        <f xml:space="preserve"> IFERROR(IF(VLOOKUP(G133,Demos!$B$3:$K$1368,7,FALSE)=0,"",VLOOKUP(G133,Demos!$B$3:$K$1368,7,FALSE)),"")</f>
        <v xml:space="preserve">See Collegerama 2022 recording TN1612TU_05 from 01:13:11 - https://collegerama.tudelft.nl/Mediasite/Channel/as-bsc-tn/watch/c62ffe14b9a54c75ada1f93c4d870c901d </v>
      </c>
      <c r="U133" s="31" t="str">
        <f>IFERROR(VLOOKUP(G133,Demos!$B$7:N6019,12,FALSE),"")</f>
        <v/>
      </c>
    </row>
    <row r="134" spans="1:21" ht="45" x14ac:dyDescent="0.25">
      <c r="A134" s="39">
        <f t="shared" ref="A134:A197" si="2">ROW()-5</f>
        <v>129</v>
      </c>
      <c r="B134" s="30" t="s">
        <v>38</v>
      </c>
      <c r="C134" s="29" t="str">
        <f xml:space="preserve"> IFERROR(VLOOKUP(B134, Courses!$C$3:$E$836, 2, FALSE),"")</f>
        <v>Mechanics and Theory of Relativity</v>
      </c>
      <c r="D134" s="29" t="str">
        <f xml:space="preserve"> IFERROR(VLOOKUP(MID(G134,1,1), PIRA!$B$1:$E$1146, 2, FALSE),"")</f>
        <v>1 Mechanics</v>
      </c>
      <c r="E134" s="31" t="str">
        <f xml:space="preserve"> IFERROR(VLOOKUP(MID(G134,1,2),PIRA!$B$1:$E$1144,2,FALSE),"")&amp;"
"&amp;IFERROR(VLOOKUP(MID(H134,1,2),PIRA!$B$1:$E$1144,2,FALSE),"")&amp;"
"&amp;IFERROR(VLOOKUP(MID(I134,1,2),PIRA!$B$1:$E$1144,2,FALSE),"")</f>
        <v xml:space="preserve">Applications of Newton's Laws
Linear Momentum and Collisions
</v>
      </c>
      <c r="F134" s="31" t="str">
        <f xml:space="preserve"> IFERROR(VLOOKUP(MID(G134,1,4),PIRA!$B$1:$E$1144,2,FALSE),"")&amp;"
"&amp;IFERROR(VLOOKUP(MID(H134,1,4),PIRA!$B$1:$E$1144,2,FALSE),"")&amp;"
"&amp;IFERROR(VLOOKUP(MID(I134,1,4),PIRA!$B$1:$E$1144,2,FALSE),"")</f>
        <v xml:space="preserve">Dynamic Torque
Impulse and Thrust
</v>
      </c>
      <c r="G134" s="32" t="s">
        <v>1150</v>
      </c>
      <c r="H134" s="31" t="str">
        <f>IFERROR(IF(VLOOKUP(G134,Demos!$B$3:$K$1368,2,FALSE)=0,"",VLOOKUP(G134,Demos!$B$3:$K$1368,2,FALSE)),"")</f>
        <v>1N10.02</v>
      </c>
      <c r="I134" s="79" t="str">
        <f>IFERROR(IF(VLOOKUP(G134,Demos!$B$3:$K$1368,3,FALSE)=0,"",VLOOKUP(G134,Demos!$B$3:$K$1368,3,FALSE)),"")</f>
        <v/>
      </c>
      <c r="J134" s="79" t="str">
        <f>IFERROR(IF(VLOOKUP(G134,Demos!$B$3:$K$1368,4,FALSE)=0,"",VLOOKUP(G134,Demos!$B$3:$K$1368,4,FALSE)),"")</f>
        <v/>
      </c>
      <c r="K134" s="32" t="s">
        <v>2077</v>
      </c>
      <c r="L134" s="32" t="s">
        <v>22</v>
      </c>
      <c r="M134" s="71">
        <v>45342</v>
      </c>
      <c r="N134" s="33" t="str">
        <f>IFERROR(VLOOKUP(G134,Demos!$B$3:$K$1368,5,FALSE),"")</f>
        <v>Boomerang Ball (1)</v>
      </c>
      <c r="O134" s="28">
        <f>IF(N134="","",COUNTIF($N$6:N2253, N134))</f>
        <v>11</v>
      </c>
      <c r="P134" s="33" t="str">
        <f xml:space="preserve"> IFERROR(IF(VLOOKUP(G134,Demos!$B$3:$K$1368,6,FALSE)=0,"",VLOOKUP(G134,Demos!$B$3:$K$1368,6,FALSE)),"")</f>
        <v>www.de-monstrare.nl/pdf/Boomerang%20ball%20_1_.pdf</v>
      </c>
      <c r="Q134" s="38" t="str">
        <f xml:space="preserve"> IFERROR(IF(VLOOKUP(G134,Demos!$B$3:$K$1368,8,FALSE)=0,"",VLOOKUP(G134,Demos!$B$3:$K$1368,8,FALSE)),"")</f>
        <v/>
      </c>
      <c r="R134" s="38" t="str">
        <f xml:space="preserve"> IFERROR(IF(VLOOKUP(G134,Demos!$B$3:$K$1368,7,FALSE)=0,"",VLOOKUP(G134,Demos!$B$3:$K$1368,7,FALSE)),"")</f>
        <v xml:space="preserve">See Collegerama 2022 recording TN1612TU_05 from 01:13:11 - https://collegerama.tudelft.nl/Mediasite/Channel/as-bsc-tn/watch/c62ffe14b9a54c75ada1f93c4d870c901d </v>
      </c>
      <c r="U134" s="31" t="str">
        <f>IFERROR(VLOOKUP(G134,Demos!$B$7:N6021,12,FALSE),"")</f>
        <v/>
      </c>
    </row>
    <row r="135" spans="1:21" ht="45" x14ac:dyDescent="0.25">
      <c r="A135" s="39">
        <f t="shared" si="2"/>
        <v>130</v>
      </c>
      <c r="B135" s="30" t="s">
        <v>38</v>
      </c>
      <c r="C135" s="29" t="str">
        <f xml:space="preserve"> IFERROR(VLOOKUP(B135, Courses!$C$3:$E$836, 2, FALSE),"")</f>
        <v>Mechanics and Theory of Relativity</v>
      </c>
      <c r="D135" s="29" t="str">
        <f xml:space="preserve"> IFERROR(VLOOKUP(MID(G135,1,1), PIRA!$B$1:$E$1146, 2, FALSE),"")</f>
        <v>1 Mechanics</v>
      </c>
      <c r="E135" s="31" t="str">
        <f xml:space="preserve"> IFERROR(VLOOKUP(MID(G135,1,2),PIRA!$B$1:$E$1144,2,FALSE),"")&amp;"
"&amp;IFERROR(VLOOKUP(MID(H135,1,2),PIRA!$B$1:$E$1144,2,FALSE),"")&amp;"
"&amp;IFERROR(VLOOKUP(MID(I135,1,2),PIRA!$B$1:$E$1144,2,FALSE),"")</f>
        <v xml:space="preserve">Applications of Newton's Laws
Linear Momentum and Collisions
</v>
      </c>
      <c r="F135" s="31" t="str">
        <f xml:space="preserve"> IFERROR(VLOOKUP(MID(G135,1,4),PIRA!$B$1:$E$1144,2,FALSE),"")&amp;"
"&amp;IFERROR(VLOOKUP(MID(H135,1,4),PIRA!$B$1:$E$1144,2,FALSE),"")&amp;"
"&amp;IFERROR(VLOOKUP(MID(I135,1,4),PIRA!$B$1:$E$1144,2,FALSE),"")</f>
        <v xml:space="preserve">Dynamic Torque
Impulse and Thrust
</v>
      </c>
      <c r="G135" s="32" t="s">
        <v>1151</v>
      </c>
      <c r="H135" s="31" t="str">
        <f>IFERROR(IF(VLOOKUP(G135,Demos!$B$3:$K$1368,2,FALSE)=0,"",VLOOKUP(G135,Demos!$B$3:$K$1368,2,FALSE)),"")</f>
        <v>1N10.03</v>
      </c>
      <c r="I135" s="79" t="str">
        <f>IFERROR(IF(VLOOKUP(G135,Demos!$B$3:$K$1368,3,FALSE)=0,"",VLOOKUP(G135,Demos!$B$3:$K$1368,3,FALSE)),"")</f>
        <v/>
      </c>
      <c r="J135" s="79" t="str">
        <f>IFERROR(IF(VLOOKUP(G135,Demos!$B$3:$K$1368,4,FALSE)=0,"",VLOOKUP(G135,Demos!$B$3:$K$1368,4,FALSE)),"")</f>
        <v/>
      </c>
      <c r="K135" s="32" t="s">
        <v>2077</v>
      </c>
      <c r="L135" s="32" t="s">
        <v>22</v>
      </c>
      <c r="M135" s="71">
        <v>45342</v>
      </c>
      <c r="N135" s="33" t="str">
        <f>IFERROR(VLOOKUP(G135,Demos!$B$3:$K$1368,5,FALSE),"")</f>
        <v>Boomerang Ball (2)</v>
      </c>
      <c r="O135" s="28">
        <f>IF(N135="","",COUNTIF($N$6:N2254, N135))</f>
        <v>11</v>
      </c>
      <c r="P135" s="33" t="str">
        <f xml:space="preserve"> IFERROR(IF(VLOOKUP(G135,Demos!$B$3:$K$1368,6,FALSE)=0,"",VLOOKUP(G135,Demos!$B$3:$K$1368,6,FALSE)),"")</f>
        <v>www.de-monstrare.nl/pdf/Boomerang%20ball%20_2_.pdf</v>
      </c>
      <c r="Q135" s="38" t="str">
        <f xml:space="preserve"> IFERROR(IF(VLOOKUP(G135,Demos!$B$3:$K$1368,8,FALSE)=0,"",VLOOKUP(G135,Demos!$B$3:$K$1368,8,FALSE)),"")</f>
        <v/>
      </c>
      <c r="R135" s="38" t="str">
        <f xml:space="preserve"> IFERROR(IF(VLOOKUP(G135,Demos!$B$3:$K$1368,7,FALSE)=0,"",VLOOKUP(G135,Demos!$B$3:$K$1368,7,FALSE)),"")</f>
        <v xml:space="preserve">See Collegerama 2022 recording TN1612TU_05 from 01:13:11 - https://collegerama.tudelft.nl/Mediasite/Channel/as-bsc-tn/watch/c62ffe14b9a54c75ada1f93c4d870c901d </v>
      </c>
      <c r="U135" s="31" t="str">
        <f>IFERROR(VLOOKUP(G135,Demos!$B$7:N6020,12,FALSE),"")</f>
        <v/>
      </c>
    </row>
    <row r="136" spans="1:21" ht="45" x14ac:dyDescent="0.25">
      <c r="A136" s="39">
        <f t="shared" si="2"/>
        <v>131</v>
      </c>
      <c r="B136" s="30" t="s">
        <v>29</v>
      </c>
      <c r="C136" s="29" t="str">
        <f xml:space="preserve"> IFERROR(VLOOKUP(B136, Courses!$C$3:$E$836, 2, FALSE),"")</f>
        <v>Classical and Quantum Mechanics</v>
      </c>
      <c r="D136" s="29" t="str">
        <f xml:space="preserve"> IFERROR(VLOOKUP(MID(G136,1,1), PIRA!$B$1:$E$1146, 2, FALSE),"")</f>
        <v>1 Mechanics</v>
      </c>
      <c r="E136" s="31" t="str">
        <f xml:space="preserve"> IFERROR(VLOOKUP(MID(G136,1,2),PIRA!$B$1:$E$1144,2,FALSE),"")&amp;"
"&amp;IFERROR(VLOOKUP(MID(H136,1,2),PIRA!$B$1:$E$1144,2,FALSE),"")&amp;"
"&amp;IFERROR(VLOOKUP(MID(I136,1,2),PIRA!$B$1:$E$1144,2,FALSE),"")</f>
        <v xml:space="preserve">Linear Momentum and Collisions
</v>
      </c>
      <c r="F136" s="31" t="str">
        <f xml:space="preserve"> IFERROR(VLOOKUP(MID(G136,1,4),PIRA!$B$1:$E$1144,2,FALSE),"")&amp;"
"&amp;IFERROR(VLOOKUP(MID(H136,1,4),PIRA!$B$1:$E$1144,2,FALSE),"")&amp;"
"&amp;IFERROR(VLOOKUP(MID(I136,1,4),PIRA!$B$1:$E$1144,2,FALSE),"")</f>
        <v xml:space="preserve">Conservation of Linear Momentum
</v>
      </c>
      <c r="G136" s="32" t="s">
        <v>1161</v>
      </c>
      <c r="H136" s="31" t="str">
        <f>IFERROR(IF(VLOOKUP(G136,Demos!$B$3:$K$1368,2,FALSE)=0,"",VLOOKUP(G136,Demos!$B$3:$K$1368,2,FALSE)),"")</f>
        <v/>
      </c>
      <c r="I136" s="79" t="str">
        <f>IFERROR(IF(VLOOKUP(G136,Demos!$B$3:$K$1368,3,FALSE)=0,"",VLOOKUP(G136,Demos!$B$3:$K$1368,3,FALSE)),"")</f>
        <v/>
      </c>
      <c r="J136" s="79" t="str">
        <f>IFERROR(IF(VLOOKUP(G136,Demos!$B$3:$K$1368,4,FALSE)=0,"",VLOOKUP(G136,Demos!$B$3:$K$1368,4,FALSE)),"")</f>
        <v/>
      </c>
      <c r="K136" s="30" t="s">
        <v>2178</v>
      </c>
      <c r="L136" s="30" t="s">
        <v>2180</v>
      </c>
      <c r="M136" s="71">
        <v>45342</v>
      </c>
      <c r="N136" s="33" t="str">
        <f>IFERROR(VLOOKUP(G136,Demos!$B$3:$K$1368,5,FALSE),"")</f>
        <v>Elastic Collisions</v>
      </c>
      <c r="O136" s="28">
        <f>IF(N136="","",COUNTIF($N$6:N2255, N136))</f>
        <v>16</v>
      </c>
      <c r="P136" s="33" t="str">
        <f xml:space="preserve"> IFERROR(IF(VLOOKUP(G136,Demos!$B$3:$K$1368,6,FALSE)=0,"",VLOOKUP(G136,Demos!$B$3:$K$1368,6,FALSE)),"")</f>
        <v>www.de-monstrare.nl/pdf/Elastic%20collisions.pdf</v>
      </c>
      <c r="Q136" s="38" t="str">
        <f xml:space="preserve"> IFERROR(IF(VLOOKUP(G136,Demos!$B$3:$K$1368,8,FALSE)=0,"",VLOOKUP(G136,Demos!$B$3:$K$1368,8,FALSE)),"")</f>
        <v/>
      </c>
      <c r="R136" s="38" t="str">
        <f xml:space="preserve"> IFERROR(IF(VLOOKUP(G136,Demos!$B$3:$K$1368,7,FALSE)=0,"",VLOOKUP(G136,Demos!$B$3:$K$1368,7,FALSE)),"")</f>
        <v/>
      </c>
      <c r="T136" s="50" t="s">
        <v>2049</v>
      </c>
      <c r="U136" s="31" t="str">
        <f>IFERROR(VLOOKUP(G136,Demos!$B$7:N6005,12,FALSE),"")</f>
        <v/>
      </c>
    </row>
    <row r="137" spans="1:21" ht="45" x14ac:dyDescent="0.25">
      <c r="A137" s="39">
        <f t="shared" si="2"/>
        <v>132</v>
      </c>
      <c r="B137" s="30" t="s">
        <v>29</v>
      </c>
      <c r="C137" s="29" t="str">
        <f xml:space="preserve"> IFERROR(VLOOKUP(B137, Courses!$C$3:$E$836, 2, FALSE),"")</f>
        <v>Classical and Quantum Mechanics</v>
      </c>
      <c r="D137" s="29" t="str">
        <f xml:space="preserve"> IFERROR(VLOOKUP(MID(G137,1,1), PIRA!$B$1:$E$1146, 2, FALSE),"")</f>
        <v>1 Mechanics</v>
      </c>
      <c r="E137" s="31" t="str">
        <f xml:space="preserve"> IFERROR(VLOOKUP(MID(G137,1,2),PIRA!$B$1:$E$1144,2,FALSE),"")&amp;"
"&amp;IFERROR(VLOOKUP(MID(H137,1,2),PIRA!$B$1:$E$1144,2,FALSE),"")&amp;"
"&amp;IFERROR(VLOOKUP(MID(I137,1,2),PIRA!$B$1:$E$1144,2,FALSE),"")</f>
        <v xml:space="preserve">Linear Momentum and Collisions
</v>
      </c>
      <c r="F137" s="31" t="str">
        <f xml:space="preserve"> IFERROR(VLOOKUP(MID(G137,1,4),PIRA!$B$1:$E$1144,2,FALSE),"")&amp;"
"&amp;IFERROR(VLOOKUP(MID(H137,1,4),PIRA!$B$1:$E$1144,2,FALSE),"")&amp;"
"&amp;IFERROR(VLOOKUP(MID(I137,1,4),PIRA!$B$1:$E$1144,2,FALSE),"")</f>
        <v xml:space="preserve">Conservation of Linear Momentum
</v>
      </c>
      <c r="G137" s="32" t="s">
        <v>1162</v>
      </c>
      <c r="H137" s="31" t="str">
        <f>IFERROR(IF(VLOOKUP(G137,Demos!$B$3:$K$1368,2,FALSE)=0,"",VLOOKUP(G137,Demos!$B$3:$K$1368,2,FALSE)),"")</f>
        <v/>
      </c>
      <c r="I137" s="79" t="str">
        <f>IFERROR(IF(VLOOKUP(G137,Demos!$B$3:$K$1368,3,FALSE)=0,"",VLOOKUP(G137,Demos!$B$3:$K$1368,3,FALSE)),"")</f>
        <v/>
      </c>
      <c r="J137" s="79" t="str">
        <f>IFERROR(IF(VLOOKUP(G137,Demos!$B$3:$K$1368,4,FALSE)=0,"",VLOOKUP(G137,Demos!$B$3:$K$1368,4,FALSE)),"")</f>
        <v/>
      </c>
      <c r="K137" s="30" t="s">
        <v>2178</v>
      </c>
      <c r="L137" s="30" t="s">
        <v>2180</v>
      </c>
      <c r="M137" s="71">
        <v>45342</v>
      </c>
      <c r="N137" s="33" t="str">
        <f>IFERROR(VLOOKUP(G137,Demos!$B$3:$K$1368,5,FALSE),"")</f>
        <v>Inelastic Collisions</v>
      </c>
      <c r="O137" s="28">
        <f>IF(N137="","",COUNTIF($N$6:N2256, N137))</f>
        <v>16</v>
      </c>
      <c r="P137" s="33" t="str">
        <f xml:space="preserve"> IFERROR(IF(VLOOKUP(G137,Demos!$B$3:$K$1368,6,FALSE)=0,"",VLOOKUP(G137,Demos!$B$3:$K$1368,6,FALSE)),"")</f>
        <v>www.de-monstrare.nl/pdf/Inelastic%20collisions.pdf</v>
      </c>
      <c r="Q137" s="38" t="str">
        <f xml:space="preserve"> IFERROR(IF(VLOOKUP(G137,Demos!$B$3:$K$1368,8,FALSE)=0,"",VLOOKUP(G137,Demos!$B$3:$K$1368,8,FALSE)),"")</f>
        <v/>
      </c>
      <c r="R137" s="38" t="str">
        <f xml:space="preserve"> IFERROR(IF(VLOOKUP(G137,Demos!$B$3:$K$1368,7,FALSE)=0,"",VLOOKUP(G137,Demos!$B$3:$K$1368,7,FALSE)),"")</f>
        <v/>
      </c>
      <c r="T137" s="50" t="s">
        <v>2049</v>
      </c>
      <c r="U137" s="31" t="str">
        <f>IFERROR(VLOOKUP(G137,Demos!$B$7:N6004,12,FALSE),"")</f>
        <v/>
      </c>
    </row>
    <row r="138" spans="1:21" ht="45" x14ac:dyDescent="0.25">
      <c r="A138" s="39">
        <f t="shared" si="2"/>
        <v>133</v>
      </c>
      <c r="B138" s="30" t="s">
        <v>38</v>
      </c>
      <c r="C138" s="29" t="str">
        <f xml:space="preserve"> IFERROR(VLOOKUP(B138, Courses!$C$3:$E$836, 2, FALSE),"")</f>
        <v>Mechanics and Theory of Relativity</v>
      </c>
      <c r="D138" s="29" t="str">
        <f xml:space="preserve"> IFERROR(VLOOKUP(MID(G138,1,1), PIRA!$B$1:$E$1146, 2, FALSE),"")</f>
        <v>1 Mechanics</v>
      </c>
      <c r="E138" s="31" t="str">
        <f xml:space="preserve"> IFERROR(VLOOKUP(MID(G138,1,2),PIRA!$B$1:$E$1144,2,FALSE),"")&amp;"
"&amp;IFERROR(VLOOKUP(MID(H138,1,2),PIRA!$B$1:$E$1144,2,FALSE),"")&amp;"
"&amp;IFERROR(VLOOKUP(MID(I138,1,2),PIRA!$B$1:$E$1144,2,FALSE),"")</f>
        <v xml:space="preserve">Rotational Dynamics
Rotational Dynamics
</v>
      </c>
      <c r="F138" s="31" t="str">
        <f xml:space="preserve"> IFERROR(VLOOKUP(MID(G138,1,4),PIRA!$B$1:$E$1144,2,FALSE),"")&amp;"
"&amp;IFERROR(VLOOKUP(MID(H138,1,4),PIRA!$B$1:$E$1144,2,FALSE),"")&amp;"
"&amp;IFERROR(VLOOKUP(MID(I138,1,4),PIRA!$B$1:$E$1144,2,FALSE),"")</f>
        <v xml:space="preserve">Conservation of Angular Momentum
Transfer of Angular Momentum
</v>
      </c>
      <c r="G138" s="32" t="s">
        <v>84</v>
      </c>
      <c r="H138" s="31" t="str">
        <f>IFERROR(IF(VLOOKUP(G138,Demos!$B$3:$K$1368,2,FALSE)=0,"",VLOOKUP(G138,Demos!$B$3:$K$1368,2,FALSE)),"")</f>
        <v>1Q30.10</v>
      </c>
      <c r="I138" s="79" t="str">
        <f>IFERROR(IF(VLOOKUP(G138,Demos!$B$3:$K$1368,3,FALSE)=0,"",VLOOKUP(G138,Demos!$B$3:$K$1368,3,FALSE)),"")</f>
        <v/>
      </c>
      <c r="J138" s="79" t="str">
        <f>IFERROR(IF(VLOOKUP(G138,Demos!$B$3:$K$1368,4,FALSE)=0,"",VLOOKUP(G138,Demos!$B$3:$K$1368,4,FALSE)),"")</f>
        <v/>
      </c>
      <c r="K138" s="32" t="s">
        <v>2077</v>
      </c>
      <c r="L138" s="32" t="s">
        <v>22</v>
      </c>
      <c r="M138" s="71">
        <v>45342</v>
      </c>
      <c r="N138" s="33" t="str">
        <f>IFERROR(VLOOKUP(G138,Demos!$B$3:$K$1368,5,FALSE),"")</f>
        <v>Bicycle Wheel and Swivel Chair</v>
      </c>
      <c r="O138" s="28">
        <f>IF(N138="","",COUNTIF($N$6:N2257, N138))</f>
        <v>35</v>
      </c>
      <c r="P138" s="33" t="str">
        <f xml:space="preserve"> IFERROR(IF(VLOOKUP(G138,Demos!$B$3:$K$1368,6,FALSE)=0,"",VLOOKUP(G138,Demos!$B$3:$K$1368,6,FALSE)),"")</f>
        <v>www.de-monstrare.nl/pdf/Bicycle%20wheel%20and%20swivel%20chair.pdf</v>
      </c>
      <c r="Q138" s="38" t="str">
        <f xml:space="preserve"> IFERROR(IF(VLOOKUP(G138,Demos!$B$3:$K$1368,8,FALSE)=0,"",VLOOKUP(G138,Demos!$B$3:$K$1368,8,FALSE)),"")</f>
        <v/>
      </c>
      <c r="R138" s="38" t="str">
        <f xml:space="preserve"> IFERROR(IF(VLOOKUP(G138,Demos!$B$3:$K$1368,7,FALSE)=0,"",VLOOKUP(G138,Demos!$B$3:$K$1368,7,FALSE)),"")</f>
        <v xml:space="preserve">See Collegerama 2022 recording TN1612TU_05 from 01:13:11 - https://collegerama.tudelft.nl/Mediasite/Channel/as-bsc-tn/watch/c62ffe14b9a54c75ada1f93c4d870c901d </v>
      </c>
      <c r="U138" s="31" t="str">
        <f>IFERROR(VLOOKUP(G138,Demos!$B$7:N6022,12,FALSE),"")</f>
        <v/>
      </c>
    </row>
    <row r="139" spans="1:21" ht="45" x14ac:dyDescent="0.25">
      <c r="A139" s="39">
        <f t="shared" si="2"/>
        <v>134</v>
      </c>
      <c r="B139" s="30" t="s">
        <v>1905</v>
      </c>
      <c r="C139" s="29" t="str">
        <f xml:space="preserve"> IFERROR(VLOOKUP(B139, Courses!$C$3:$E$836, 2, FALSE),"")</f>
        <v>Mechanics and Theory of Relativity</v>
      </c>
      <c r="D139" s="29" t="str">
        <f xml:space="preserve"> IFERROR(VLOOKUP(MID(G139,1,1), PIRA!$B$1:$E$1146, 2, FALSE),"")</f>
        <v>1 Mechanics</v>
      </c>
      <c r="E139" s="31" t="str">
        <f xml:space="preserve"> IFERROR(VLOOKUP(MID(G139,1,2),PIRA!$B$1:$E$1144,2,FALSE),"")&amp;"
"&amp;IFERROR(VLOOKUP(MID(H139,1,2),PIRA!$B$1:$E$1144,2,FALSE),"")&amp;"
"&amp;IFERROR(VLOOKUP(MID(I139,1,2),PIRA!$B$1:$E$1144,2,FALSE),"")</f>
        <v>Linear Momentum and Collisions
Stellar Astronomy
Relative Motion</v>
      </c>
      <c r="F139" s="31" t="str">
        <f xml:space="preserve"> IFERROR(VLOOKUP(MID(G139,1,4),PIRA!$B$1:$E$1144,2,FALSE),"")&amp;"
"&amp;IFERROR(VLOOKUP(MID(H139,1,4),PIRA!$B$1:$E$1144,2,FALSE),"")&amp;"
"&amp;IFERROR(VLOOKUP(MID(I139,1,4),PIRA!$B$1:$E$1144,2,FALSE),"")</f>
        <v>Collisions in One Dimension
The Sun
Moving Reference Frames</v>
      </c>
      <c r="G139" s="32" t="s">
        <v>471</v>
      </c>
      <c r="H139" s="31" t="str">
        <f>IFERROR(IF(VLOOKUP(G139,Demos!$B$3:$K$1368,2,FALSE)=0,"",VLOOKUP(G139,Demos!$B$3:$K$1368,2,FALSE)),"")</f>
        <v>8B10.50</v>
      </c>
      <c r="I139" s="79" t="str">
        <f>IFERROR(IF(VLOOKUP(G139,Demos!$B$3:$K$1368,3,FALSE)=0,"",VLOOKUP(G139,Demos!$B$3:$K$1368,3,FALSE)),"")</f>
        <v>1E10.01</v>
      </c>
      <c r="J139" s="79" t="str">
        <f>IFERROR(IF(VLOOKUP(G139,Demos!$B$3:$K$1368,4,FALSE)=0,"",VLOOKUP(G139,Demos!$B$3:$K$1368,4,FALSE)),"")</f>
        <v>1N20.09</v>
      </c>
      <c r="K139" s="32" t="s">
        <v>2099</v>
      </c>
      <c r="M139" s="71">
        <v>45340</v>
      </c>
      <c r="N139" s="33" t="str">
        <f>IFERROR(VLOOKUP(G139,Demos!$B$3:$K$1368,5,FALSE),"")</f>
        <v>Super Balls, Double Ball Drop</v>
      </c>
      <c r="O139" s="28">
        <f>IF(N139="","",COUNTIF($N$6:N2258, N139))</f>
        <v>47</v>
      </c>
      <c r="P139" s="33" t="str">
        <f xml:space="preserve"> IFERROR(IF(VLOOKUP(G139,Demos!$B$3:$K$1368,6,FALSE)=0,"",VLOOKUP(G139,Demos!$B$3:$K$1368,6,FALSE)),"")</f>
        <v>www.de-monstrare.nl/pdf/Superballs.pdf</v>
      </c>
      <c r="Q139" s="38" t="str">
        <f xml:space="preserve"> IFERROR(IF(VLOOKUP(G139,Demos!$B$3:$K$1368,8,FALSE)=0,"",VLOOKUP(G139,Demos!$B$3:$K$1368,8,FALSE)),"")</f>
        <v/>
      </c>
      <c r="R139" s="38" t="str">
        <f xml:space="preserve"> IFERROR(IF(VLOOKUP(G139,Demos!$B$3:$K$1368,7,FALSE)=0,"",VLOOKUP(G139,Demos!$B$3:$K$1368,7,FALSE)),"")</f>
        <v xml:space="preserve">See Collegerama 2022 recording TN1612TU_10 from 01:17:10 - https://collegerama.tudelft.nl/Mediasite/Channel/as-bsc-tn/watch/b282d0ac7af745eba483f6120bc37f2d1d </v>
      </c>
      <c r="T139" s="50" t="s">
        <v>2049</v>
      </c>
      <c r="U139" s="31" t="str">
        <f>IFERROR(VLOOKUP(G139,Demos!$B$7:N6007,12,FALSE),"")</f>
        <v/>
      </c>
    </row>
    <row r="140" spans="1:21" ht="45" x14ac:dyDescent="0.25">
      <c r="A140" s="39">
        <f t="shared" si="2"/>
        <v>135</v>
      </c>
      <c r="B140" s="30" t="s">
        <v>29</v>
      </c>
      <c r="C140" s="29" t="str">
        <f xml:space="preserve"> IFERROR(VLOOKUP(B140, Courses!$C$3:$E$836, 2, FALSE),"")</f>
        <v>Classical and Quantum Mechanics</v>
      </c>
      <c r="D140" s="29" t="str">
        <f xml:space="preserve"> IFERROR(VLOOKUP(MID(G140,1,1), PIRA!$B$1:$E$1146, 2, FALSE),"")</f>
        <v>1 Mechanics</v>
      </c>
      <c r="E140" s="31" t="str">
        <f xml:space="preserve"> IFERROR(VLOOKUP(MID(G140,1,2),PIRA!$B$1:$E$1144,2,FALSE),"")&amp;"
"&amp;IFERROR(VLOOKUP(MID(H140,1,2),PIRA!$B$1:$E$1144,2,FALSE),"")&amp;"
"&amp;IFERROR(VLOOKUP(MID(I140,1,2),PIRA!$B$1:$E$1144,2,FALSE),"")</f>
        <v xml:space="preserve">Work and Energy
</v>
      </c>
      <c r="F140" s="31" t="str">
        <f xml:space="preserve"> IFERROR(VLOOKUP(MID(G140,1,4),PIRA!$B$1:$E$1144,2,FALSE),"")&amp;"
"&amp;IFERROR(VLOOKUP(MID(H140,1,4),PIRA!$B$1:$E$1144,2,FALSE),"")&amp;"
"&amp;IFERROR(VLOOKUP(MID(I140,1,4),PIRA!$B$1:$E$1144,2,FALSE),"")</f>
        <v xml:space="preserve">Work
</v>
      </c>
      <c r="G140" s="32" t="s">
        <v>1157</v>
      </c>
      <c r="H140" s="31" t="str">
        <f>IFERROR(IF(VLOOKUP(G140,Demos!$B$3:$K$1368,2,FALSE)=0,"",VLOOKUP(G140,Demos!$B$3:$K$1368,2,FALSE)),"")</f>
        <v/>
      </c>
      <c r="I140" s="79" t="str">
        <f>IFERROR(IF(VLOOKUP(G140,Demos!$B$3:$K$1368,3,FALSE)=0,"",VLOOKUP(G140,Demos!$B$3:$K$1368,3,FALSE)),"")</f>
        <v/>
      </c>
      <c r="J140" s="79" t="str">
        <f>IFERROR(IF(VLOOKUP(G140,Demos!$B$3:$K$1368,4,FALSE)=0,"",VLOOKUP(G140,Demos!$B$3:$K$1368,4,FALSE)),"")</f>
        <v/>
      </c>
      <c r="K140" s="30" t="s">
        <v>2178</v>
      </c>
      <c r="L140" s="30" t="s">
        <v>2180</v>
      </c>
      <c r="M140" s="71">
        <v>45339</v>
      </c>
      <c r="N140" s="33" t="str">
        <f>IFERROR(VLOOKUP(G140,Demos!$B$3:$K$1368,5,FALSE),"")</f>
        <v>How much Work to Break a Soup Tureen?</v>
      </c>
      <c r="O140" s="28">
        <f>IF(N140="","",COUNTIF($N$6:N2259, N140))</f>
        <v>10</v>
      </c>
      <c r="P140" s="33" t="str">
        <f xml:space="preserve"> IFERROR(IF(VLOOKUP(G140,Demos!$B$3:$K$1368,6,FALSE)=0,"",VLOOKUP(G140,Demos!$B$3:$K$1368,6,FALSE)),"")</f>
        <v>www.de-monstrare.nl/pdf/How%20much%20work%20to%20break%20a%20soup-tureen.pdf</v>
      </c>
      <c r="Q140" s="38" t="str">
        <f xml:space="preserve"> IFERROR(IF(VLOOKUP(G140,Demos!$B$3:$K$1368,8,FALSE)=0,"",VLOOKUP(G140,Demos!$B$3:$K$1368,8,FALSE)),"")</f>
        <v/>
      </c>
      <c r="R140" s="38" t="str">
        <f xml:space="preserve"> IFERROR(IF(VLOOKUP(G140,Demos!$B$3:$K$1368,7,FALSE)=0,"",VLOOKUP(G140,Demos!$B$3:$K$1368,7,FALSE)),"")</f>
        <v/>
      </c>
      <c r="T140" s="50" t="s">
        <v>2049</v>
      </c>
      <c r="U140" s="31" t="str">
        <f>IFERROR(VLOOKUP(G140,Demos!$B$7:N6013,12,FALSE),"")</f>
        <v/>
      </c>
    </row>
    <row r="141" spans="1:21" ht="45" x14ac:dyDescent="0.25">
      <c r="A141" s="39">
        <f t="shared" si="2"/>
        <v>136</v>
      </c>
      <c r="B141" s="30" t="s">
        <v>38</v>
      </c>
      <c r="C141" s="29" t="str">
        <f xml:space="preserve"> IFERROR(VLOOKUP(B141, Courses!$C$3:$E$836, 2, FALSE),"")</f>
        <v>Mechanics and Theory of Relativity</v>
      </c>
      <c r="D141" s="29" t="str">
        <f xml:space="preserve"> IFERROR(VLOOKUP(MID(G141,1,1), PIRA!$B$1:$E$1146, 2, FALSE),"")</f>
        <v>1 Mechanics</v>
      </c>
      <c r="E141" s="31" t="str">
        <f xml:space="preserve"> IFERROR(VLOOKUP(MID(G141,1,2),PIRA!$B$1:$E$1144,2,FALSE),"")&amp;"
"&amp;IFERROR(VLOOKUP(MID(H141,1,2),PIRA!$B$1:$E$1144,2,FALSE),"")&amp;"
"&amp;IFERROR(VLOOKUP(MID(I141,1,2),PIRA!$B$1:$E$1144,2,FALSE),"")</f>
        <v xml:space="preserve">Work and Energy
Magnetic Materials
</v>
      </c>
      <c r="F141" s="31" t="str">
        <f xml:space="preserve"> IFERROR(VLOOKUP(MID(G141,1,4),PIRA!$B$1:$E$1144,2,FALSE),"")&amp;"
"&amp;IFERROR(VLOOKUP(MID(H141,1,4),PIRA!$B$1:$E$1144,2,FALSE),"")&amp;"
"&amp;IFERROR(VLOOKUP(MID(I141,1,4),PIRA!$B$1:$E$1144,2,FALSE),"")</f>
        <v xml:space="preserve">Conservation of Energy
Magnets
</v>
      </c>
      <c r="G141" s="32" t="s">
        <v>1158</v>
      </c>
      <c r="H141" s="31" t="str">
        <f>IFERROR(IF(VLOOKUP(G141,Demos!$B$3:$K$1368,2,FALSE)=0,"",VLOOKUP(G141,Demos!$B$3:$K$1368,2,FALSE)),"")</f>
        <v>5G10.80</v>
      </c>
      <c r="I141" s="79" t="str">
        <f>IFERROR(IF(VLOOKUP(G141,Demos!$B$3:$K$1368,3,FALSE)=0,"",VLOOKUP(G141,Demos!$B$3:$K$1368,3,FALSE)),"")</f>
        <v/>
      </c>
      <c r="J141" s="79" t="str">
        <f>IFERROR(IF(VLOOKUP(G141,Demos!$B$3:$K$1368,4,FALSE)=0,"",VLOOKUP(G141,Demos!$B$3:$K$1368,4,FALSE)),"")</f>
        <v/>
      </c>
      <c r="K141" s="32" t="s">
        <v>22</v>
      </c>
      <c r="L141" s="32" t="s">
        <v>2077</v>
      </c>
      <c r="M141" s="71">
        <v>45339</v>
      </c>
      <c r="N141" s="33" t="str">
        <f>IFERROR(VLOOKUP(G141,Demos!$B$3:$K$1368,5,FALSE),"")</f>
        <v>Gauss' Rifle</v>
      </c>
      <c r="O141" s="28">
        <f>IF(N141="","",COUNTIF($N$6:N2260, N141))</f>
        <v>32</v>
      </c>
      <c r="P141" s="33" t="str">
        <f xml:space="preserve"> IFERROR(IF(VLOOKUP(G141,Demos!$B$3:$K$1368,6,FALSE)=0,"",VLOOKUP(G141,Demos!$B$3:$K$1368,6,FALSE)),"")</f>
        <v>www.de-monstrare.nl/pdf/Gauss%27s%20rifle.pdf</v>
      </c>
      <c r="Q141" s="38" t="str">
        <f xml:space="preserve"> IFERROR(IF(VLOOKUP(G141,Demos!$B$3:$K$1368,8,FALSE)=0,"",VLOOKUP(G141,Demos!$B$3:$K$1368,8,FALSE)),"")</f>
        <v/>
      </c>
      <c r="R141" s="38" t="str">
        <f xml:space="preserve"> IFERROR(IF(VLOOKUP(G141,Demos!$B$3:$K$1368,7,FALSE)=0,"",VLOOKUP(G141,Demos!$B$3:$K$1368,7,FALSE)),"")</f>
        <v xml:space="preserve">See Collegerama 2022 recording TN1612TU_04 from 00:39:45 - https://collegerama.tudelft.nl/Mediasite/Channel/as-bsc-tn/watch/a26ab3bd246349b59f418a1b22cc67101d </v>
      </c>
      <c r="U141" s="31" t="str">
        <f>IFERROR(VLOOKUP(G141,Demos!$B$7:N6026,12,FALSE),"")</f>
        <v/>
      </c>
    </row>
    <row r="142" spans="1:21" ht="45" x14ac:dyDescent="0.25">
      <c r="A142" s="39">
        <f t="shared" si="2"/>
        <v>137</v>
      </c>
      <c r="B142" s="30" t="s">
        <v>29</v>
      </c>
      <c r="C142" s="29" t="str">
        <f xml:space="preserve"> IFERROR(VLOOKUP(B142, Courses!$C$3:$E$836, 2, FALSE),"")</f>
        <v>Classical and Quantum Mechanics</v>
      </c>
      <c r="D142" s="29" t="str">
        <f xml:space="preserve"> IFERROR(VLOOKUP(MID(G142,1,1), PIRA!$B$1:$E$1146, 2, FALSE),"")</f>
        <v>1 Mechanics</v>
      </c>
      <c r="E142" s="31" t="str">
        <f xml:space="preserve"> IFERROR(VLOOKUP(MID(G142,1,2),PIRA!$B$1:$E$1144,2,FALSE),"")&amp;"
"&amp;IFERROR(VLOOKUP(MID(H142,1,2),PIRA!$B$1:$E$1144,2,FALSE),"")&amp;"
"&amp;IFERROR(VLOOKUP(MID(I142,1,2),PIRA!$B$1:$E$1144,2,FALSE),"")</f>
        <v xml:space="preserve">Work and Energy
</v>
      </c>
      <c r="F142" s="31" t="str">
        <f xml:space="preserve"> IFERROR(VLOOKUP(MID(G142,1,4),PIRA!$B$1:$E$1144,2,FALSE),"")&amp;"
"&amp;IFERROR(VLOOKUP(MID(H142,1,4),PIRA!$B$1:$E$1144,2,FALSE),"")&amp;"
"&amp;IFERROR(VLOOKUP(MID(I142,1,4),PIRA!$B$1:$E$1144,2,FALSE),"")</f>
        <v xml:space="preserve">Conservation of Energy
</v>
      </c>
      <c r="G142" s="32" t="s">
        <v>362</v>
      </c>
      <c r="H142" s="31" t="str">
        <f>IFERROR(IF(VLOOKUP(G142,Demos!$B$3:$K$1368,2,FALSE)=0,"",VLOOKUP(G142,Demos!$B$3:$K$1368,2,FALSE)),"")</f>
        <v/>
      </c>
      <c r="I142" s="79" t="str">
        <f>IFERROR(IF(VLOOKUP(G142,Demos!$B$3:$K$1368,3,FALSE)=0,"",VLOOKUP(G142,Demos!$B$3:$K$1368,3,FALSE)),"")</f>
        <v/>
      </c>
      <c r="J142" s="79" t="str">
        <f>IFERROR(IF(VLOOKUP(G142,Demos!$B$3:$K$1368,4,FALSE)=0,"",VLOOKUP(G142,Demos!$B$3:$K$1368,4,FALSE)),"")</f>
        <v/>
      </c>
      <c r="K142" s="30" t="s">
        <v>2178</v>
      </c>
      <c r="L142" s="30" t="s">
        <v>2180</v>
      </c>
      <c r="M142" s="71">
        <v>45339</v>
      </c>
      <c r="N142" s="33" t="str">
        <f>IFERROR(VLOOKUP(G142,Demos!$B$3:$K$1368,5,FALSE),"")</f>
        <v>Pendulum of Death</v>
      </c>
      <c r="O142" s="28">
        <f>IF(N142="","",COUNTIF($N$6:N2261, N142))</f>
        <v>19</v>
      </c>
      <c r="P142" s="33" t="str">
        <f xml:space="preserve"> IFERROR(IF(VLOOKUP(G142,Demos!$B$3:$K$1368,6,FALSE)=0,"",VLOOKUP(G142,Demos!$B$3:$K$1368,6,FALSE)),"")</f>
        <v>www.de-monstrare.nl/pdf/Pendulum%20of%20death.pdf</v>
      </c>
      <c r="Q142" s="38" t="str">
        <f xml:space="preserve"> IFERROR(IF(VLOOKUP(G142,Demos!$B$3:$K$1368,8,FALSE)=0,"",VLOOKUP(G142,Demos!$B$3:$K$1368,8,FALSE)),"")</f>
        <v>Height floor to hook in the ceiling h = 6.871 m</v>
      </c>
      <c r="R142" s="38" t="str">
        <f xml:space="preserve"> IFERROR(IF(VLOOKUP(G142,Demos!$B$3:$K$1368,7,FALSE)=0,"",VLOOKUP(G142,Demos!$B$3:$K$1368,7,FALSE)),"")</f>
        <v/>
      </c>
      <c r="T142" s="50" t="s">
        <v>2049</v>
      </c>
      <c r="U142" s="31" t="str">
        <f>IFERROR(VLOOKUP(G142,Demos!$B$7:N6012,12,FALSE),"")</f>
        <v/>
      </c>
    </row>
    <row r="143" spans="1:21" ht="45" x14ac:dyDescent="0.25">
      <c r="A143" s="39">
        <f t="shared" si="2"/>
        <v>138</v>
      </c>
      <c r="B143" s="30" t="s">
        <v>29</v>
      </c>
      <c r="C143" s="29" t="str">
        <f xml:space="preserve"> IFERROR(VLOOKUP(B143, Courses!$C$3:$E$836, 2, FALSE),"")</f>
        <v>Classical and Quantum Mechanics</v>
      </c>
      <c r="D143" s="29" t="str">
        <f xml:space="preserve"> IFERROR(VLOOKUP(MID(G143,1,1), PIRA!$B$1:$E$1146, 2, FALSE),"")</f>
        <v>1 Mechanics</v>
      </c>
      <c r="E143" s="31" t="str">
        <f xml:space="preserve"> IFERROR(VLOOKUP(MID(G143,1,2),PIRA!$B$1:$E$1144,2,FALSE),"")&amp;"
"&amp;IFERROR(VLOOKUP(MID(H143,1,2),PIRA!$B$1:$E$1144,2,FALSE),"")&amp;"
"&amp;IFERROR(VLOOKUP(MID(I143,1,2),PIRA!$B$1:$E$1144,2,FALSE),"")</f>
        <v xml:space="preserve">Work and Energy
Motion in one Dimension
</v>
      </c>
      <c r="F143" s="31" t="str">
        <f xml:space="preserve"> IFERROR(VLOOKUP(MID(G143,1,4),PIRA!$B$1:$E$1144,2,FALSE),"")&amp;"
"&amp;IFERROR(VLOOKUP(MID(H143,1,4),PIRA!$B$1:$E$1144,2,FALSE),"")&amp;"
"&amp;IFERROR(VLOOKUP(MID(I143,1,4),PIRA!$B$1:$E$1144,2,FALSE),"")</f>
        <v xml:space="preserve">Conservation of Energy
Velocity
</v>
      </c>
      <c r="G143" s="32" t="s">
        <v>1280</v>
      </c>
      <c r="H143" s="31" t="str">
        <f>IFERROR(IF(VLOOKUP(G143,Demos!$B$3:$K$1368,2,FALSE)=0,"",VLOOKUP(G143,Demos!$B$3:$K$1368,2,FALSE)),"")</f>
        <v>1C10.01</v>
      </c>
      <c r="I143" s="79" t="str">
        <f>IFERROR(IF(VLOOKUP(G143,Demos!$B$3:$K$1368,3,FALSE)=0,"",VLOOKUP(G143,Demos!$B$3:$K$1368,3,FALSE)),"")</f>
        <v/>
      </c>
      <c r="J143" s="79" t="str">
        <f>IFERROR(IF(VLOOKUP(G143,Demos!$B$3:$K$1368,4,FALSE)=0,"",VLOOKUP(G143,Demos!$B$3:$K$1368,4,FALSE)),"")</f>
        <v/>
      </c>
      <c r="K143" s="30" t="s">
        <v>2178</v>
      </c>
      <c r="L143" s="30" t="s">
        <v>2180</v>
      </c>
      <c r="M143" s="71">
        <v>45339</v>
      </c>
      <c r="N143" s="33" t="str">
        <f>IFERROR(VLOOKUP(G143,Demos!$B$3:$K$1368,5,FALSE),"")</f>
        <v>Ballistic Pendulum</v>
      </c>
      <c r="O143" s="28">
        <f>IF(N143="","",COUNTIF($N$6:N2262, N143))</f>
        <v>25</v>
      </c>
      <c r="P143" s="33" t="str">
        <f xml:space="preserve"> IFERROR(IF(VLOOKUP(G143,Demos!$B$3:$K$1368,6,FALSE)=0,"",VLOOKUP(G143,Demos!$B$3:$K$1368,6,FALSE)),"")</f>
        <v>N/A</v>
      </c>
      <c r="Q143" s="38" t="str">
        <f xml:space="preserve"> IFERROR(IF(VLOOKUP(G143,Demos!$B$3:$K$1368,8,FALSE)=0,"",VLOOKUP(G143,Demos!$B$3:$K$1368,8,FALSE)),"")</f>
        <v/>
      </c>
      <c r="R143" s="38" t="str">
        <f xml:space="preserve"> IFERROR(IF(VLOOKUP(G143,Demos!$B$3:$K$1368,7,FALSE)=0,"",VLOOKUP(G143,Demos!$B$3:$K$1368,7,FALSE)),"")</f>
        <v/>
      </c>
      <c r="T143" s="50" t="s">
        <v>2049</v>
      </c>
      <c r="U143" s="31" t="str">
        <f>IFERROR(VLOOKUP(G143,Demos!$B$7:N6010,12,FALSE),"")</f>
        <v/>
      </c>
    </row>
    <row r="144" spans="1:21" ht="45" x14ac:dyDescent="0.25">
      <c r="A144" s="39">
        <f t="shared" si="2"/>
        <v>139</v>
      </c>
      <c r="B144" s="30" t="s">
        <v>29</v>
      </c>
      <c r="C144" s="29" t="str">
        <f xml:space="preserve"> IFERROR(VLOOKUP(B144, Courses!$C$3:$E$836, 2, FALSE),"")</f>
        <v>Classical and Quantum Mechanics</v>
      </c>
      <c r="D144" s="29" t="str">
        <f xml:space="preserve"> IFERROR(VLOOKUP(MID(G144,1,1), PIRA!$B$1:$E$1146, 2, FALSE),"")</f>
        <v>1 Mechanics</v>
      </c>
      <c r="E144" s="31" t="str">
        <f xml:space="preserve"> IFERROR(VLOOKUP(MID(G144,1,2),PIRA!$B$1:$E$1144,2,FALSE),"")&amp;"
"&amp;IFERROR(VLOOKUP(MID(H144,1,2),PIRA!$B$1:$E$1144,2,FALSE),"")&amp;"
"&amp;IFERROR(VLOOKUP(MID(I144,1,2),PIRA!$B$1:$E$1144,2,FALSE),"")</f>
        <v xml:space="preserve">Linear Momentum and Collisions
</v>
      </c>
      <c r="F144" s="31" t="str">
        <f xml:space="preserve"> IFERROR(VLOOKUP(MID(G144,1,4),PIRA!$B$1:$E$1144,2,FALSE),"")&amp;"
"&amp;IFERROR(VLOOKUP(MID(H144,1,4),PIRA!$B$1:$E$1144,2,FALSE),"")&amp;"
"&amp;IFERROR(VLOOKUP(MID(I144,1,4),PIRA!$B$1:$E$1144,2,FALSE),"")</f>
        <v xml:space="preserve">Conservation of Linear Momentum
</v>
      </c>
      <c r="G144" s="32" t="s">
        <v>1163</v>
      </c>
      <c r="H144" s="31" t="str">
        <f>IFERROR(IF(VLOOKUP(G144,Demos!$B$3:$K$1368,2,FALSE)=0,"",VLOOKUP(G144,Demos!$B$3:$K$1368,2,FALSE)),"")</f>
        <v/>
      </c>
      <c r="I144" s="79" t="str">
        <f>IFERROR(IF(VLOOKUP(G144,Demos!$B$3:$K$1368,3,FALSE)=0,"",VLOOKUP(G144,Demos!$B$3:$K$1368,3,FALSE)),"")</f>
        <v/>
      </c>
      <c r="J144" s="79" t="str">
        <f>IFERROR(IF(VLOOKUP(G144,Demos!$B$3:$K$1368,4,FALSE)=0,"",VLOOKUP(G144,Demos!$B$3:$K$1368,4,FALSE)),"")</f>
        <v/>
      </c>
      <c r="K144" s="30" t="s">
        <v>2178</v>
      </c>
      <c r="L144" s="30" t="s">
        <v>2180</v>
      </c>
      <c r="M144" s="71">
        <v>45339</v>
      </c>
      <c r="N144" s="33" t="str">
        <f>IFERROR(VLOOKUP(G144,Demos!$B$3:$K$1368,5,FALSE),"")</f>
        <v>Explosion</v>
      </c>
      <c r="O144" s="28">
        <f>IF(N144="","",COUNTIF($N$6:N2263, N144))</f>
        <v>23</v>
      </c>
      <c r="P144" s="33" t="str">
        <f xml:space="preserve"> IFERROR(IF(VLOOKUP(G144,Demos!$B$3:$K$1368,6,FALSE)=0,"",VLOOKUP(G144,Demos!$B$3:$K$1368,6,FALSE)),"")</f>
        <v>www.de-monstrare.nl/pdf/Explosion.pdf</v>
      </c>
      <c r="Q144" s="38" t="str">
        <f xml:space="preserve"> IFERROR(IF(VLOOKUP(G144,Demos!$B$3:$K$1368,8,FALSE)=0,"",VLOOKUP(G144,Demos!$B$3:$K$1368,8,FALSE)),"")</f>
        <v/>
      </c>
      <c r="R144" s="38" t="str">
        <f xml:space="preserve"> IFERROR(IF(VLOOKUP(G144,Demos!$B$3:$K$1368,7,FALSE)=0,"",VLOOKUP(G144,Demos!$B$3:$K$1368,7,FALSE)),"")</f>
        <v xml:space="preserve">See Collegerama 2022 recording TN1612TU_14 - https://collegerama.tudelft.nl/Mediasite/Channel/as-bsc-tn/watch/64cb5e5c7d2546fb9f465306d41a128b1d </v>
      </c>
      <c r="T144" s="50" t="s">
        <v>2049</v>
      </c>
      <c r="U144" s="31" t="str">
        <f>IFERROR(VLOOKUP(G144,Demos!$B$7:N6009,12,FALSE),"")</f>
        <v/>
      </c>
    </row>
    <row r="145" spans="1:21" ht="45" x14ac:dyDescent="0.25">
      <c r="A145" s="39">
        <f t="shared" si="2"/>
        <v>140</v>
      </c>
      <c r="B145" s="30" t="s">
        <v>29</v>
      </c>
      <c r="C145" s="29" t="str">
        <f xml:space="preserve"> IFERROR(VLOOKUP(B145, Courses!$C$3:$E$836, 2, FALSE),"")</f>
        <v>Classical and Quantum Mechanics</v>
      </c>
      <c r="D145" s="29" t="str">
        <f xml:space="preserve"> IFERROR(VLOOKUP(MID(G145,1,1), PIRA!$B$1:$E$1146, 2, FALSE),"")</f>
        <v>1 Mechanics</v>
      </c>
      <c r="E145" s="31" t="str">
        <f xml:space="preserve"> IFERROR(VLOOKUP(MID(G145,1,2),PIRA!$B$1:$E$1144,2,FALSE),"")&amp;"
"&amp;IFERROR(VLOOKUP(MID(H145,1,2),PIRA!$B$1:$E$1144,2,FALSE),"")&amp;"
"&amp;IFERROR(VLOOKUP(MID(I145,1,2),PIRA!$B$1:$E$1144,2,FALSE),"")</f>
        <v>Linear Momentum and Collisions
Stellar Astronomy
Relative Motion</v>
      </c>
      <c r="F145" s="31" t="str">
        <f xml:space="preserve"> IFERROR(VLOOKUP(MID(G145,1,4),PIRA!$B$1:$E$1144,2,FALSE),"")&amp;"
"&amp;IFERROR(VLOOKUP(MID(H145,1,4),PIRA!$B$1:$E$1144,2,FALSE),"")&amp;"
"&amp;IFERROR(VLOOKUP(MID(I145,1,4),PIRA!$B$1:$E$1144,2,FALSE),"")</f>
        <v>Collisions in One Dimension
The Sun
Moving Reference Frames</v>
      </c>
      <c r="G145" s="32" t="s">
        <v>471</v>
      </c>
      <c r="H145" s="31" t="str">
        <f>IFERROR(IF(VLOOKUP(G145,Demos!$B$3:$K$1368,2,FALSE)=0,"",VLOOKUP(G145,Demos!$B$3:$K$1368,2,FALSE)),"")</f>
        <v>8B10.50</v>
      </c>
      <c r="I145" s="79" t="str">
        <f>IFERROR(IF(VLOOKUP(G145,Demos!$B$3:$K$1368,3,FALSE)=0,"",VLOOKUP(G145,Demos!$B$3:$K$1368,3,FALSE)),"")</f>
        <v>1E10.01</v>
      </c>
      <c r="J145" s="79" t="str">
        <f>IFERROR(IF(VLOOKUP(G145,Demos!$B$3:$K$1368,4,FALSE)=0,"",VLOOKUP(G145,Demos!$B$3:$K$1368,4,FALSE)),"")</f>
        <v>1N20.09</v>
      </c>
      <c r="K145" s="30" t="s">
        <v>2178</v>
      </c>
      <c r="L145" s="30" t="s">
        <v>2180</v>
      </c>
      <c r="M145" s="71">
        <v>45339</v>
      </c>
      <c r="N145" s="33" t="str">
        <f>IFERROR(VLOOKUP(G145,Demos!$B$3:$K$1368,5,FALSE),"")</f>
        <v>Super Balls, Double Ball Drop</v>
      </c>
      <c r="O145" s="28">
        <f>IF(N145="","",COUNTIF($N$6:N2264, N145))</f>
        <v>47</v>
      </c>
      <c r="P145" s="33" t="str">
        <f xml:space="preserve"> IFERROR(IF(VLOOKUP(G145,Demos!$B$3:$K$1368,6,FALSE)=0,"",VLOOKUP(G145,Demos!$B$3:$K$1368,6,FALSE)),"")</f>
        <v>www.de-monstrare.nl/pdf/Superballs.pdf</v>
      </c>
      <c r="Q145" s="38" t="str">
        <f xml:space="preserve"> IFERROR(IF(VLOOKUP(G145,Demos!$B$3:$K$1368,8,FALSE)=0,"",VLOOKUP(G145,Demos!$B$3:$K$1368,8,FALSE)),"")</f>
        <v/>
      </c>
      <c r="R145" s="38" t="str">
        <f xml:space="preserve"> IFERROR(IF(VLOOKUP(G145,Demos!$B$3:$K$1368,7,FALSE)=0,"",VLOOKUP(G145,Demos!$B$3:$K$1368,7,FALSE)),"")</f>
        <v xml:space="preserve">See Collegerama 2022 recording TN1612TU_10 from 01:17:10 - https://collegerama.tudelft.nl/Mediasite/Channel/as-bsc-tn/watch/b282d0ac7af745eba483f6120bc37f2d1d </v>
      </c>
      <c r="T145" s="50" t="s">
        <v>2049</v>
      </c>
      <c r="U145" s="31" t="str">
        <f>IFERROR(VLOOKUP(G145,Demos!$B$7:N6008,12,FALSE),"")</f>
        <v/>
      </c>
    </row>
    <row r="146" spans="1:21" ht="45" x14ac:dyDescent="0.25">
      <c r="A146" s="39">
        <f t="shared" si="2"/>
        <v>141</v>
      </c>
      <c r="B146" s="30" t="s">
        <v>2082</v>
      </c>
      <c r="C146" s="29" t="str">
        <f xml:space="preserve"> IFERROR(VLOOKUP(B146, Courses!$C$3:$E$836, 2, FALSE),"")</f>
        <v>Matching Day</v>
      </c>
      <c r="D146" s="29" t="str">
        <f xml:space="preserve"> IFERROR(VLOOKUP(MID(G146,1,1), PIRA!$B$1:$E$1146, 2, FALSE),"")</f>
        <v>1 Mechanics</v>
      </c>
      <c r="E146" s="31" t="str">
        <f xml:space="preserve"> IFERROR(VLOOKUP(MID(G146,1,2),PIRA!$B$1:$E$1144,2,FALSE),"")&amp;"
"&amp;IFERROR(VLOOKUP(MID(H146,1,2),PIRA!$B$1:$E$1144,2,FALSE),"")&amp;"
"&amp;IFERROR(VLOOKUP(MID(I146,1,2),PIRA!$B$1:$E$1144,2,FALSE),"")</f>
        <v xml:space="preserve">Rotational Dynamics
</v>
      </c>
      <c r="F146" s="31" t="str">
        <f xml:space="preserve"> IFERROR(VLOOKUP(MID(G146,1,4),PIRA!$B$1:$E$1144,2,FALSE),"")&amp;"
"&amp;IFERROR(VLOOKUP(MID(H146,1,4),PIRA!$B$1:$E$1144,2,FALSE),"")&amp;"
"&amp;IFERROR(VLOOKUP(MID(I146,1,4),PIRA!$B$1:$E$1144,2,FALSE),"")</f>
        <v xml:space="preserve">Gyros
</v>
      </c>
      <c r="G146" s="32" t="s">
        <v>1176</v>
      </c>
      <c r="H146" s="31" t="str">
        <f>IFERROR(IF(VLOOKUP(G146,Demos!$B$3:$K$1368,2,FALSE)=0,"",VLOOKUP(G146,Demos!$B$3:$K$1368,2,FALSE)),"")</f>
        <v/>
      </c>
      <c r="I146" s="79" t="str">
        <f>IFERROR(IF(VLOOKUP(G146,Demos!$B$3:$K$1368,3,FALSE)=0,"",VLOOKUP(G146,Demos!$B$3:$K$1368,3,FALSE)),"")</f>
        <v/>
      </c>
      <c r="J146" s="79" t="str">
        <f>IFERROR(IF(VLOOKUP(G146,Demos!$B$3:$K$1368,4,FALSE)=0,"",VLOOKUP(G146,Demos!$B$3:$K$1368,4,FALSE)),"")</f>
        <v/>
      </c>
      <c r="K146" s="32" t="s">
        <v>1066</v>
      </c>
      <c r="L146" s="32" t="s">
        <v>2085</v>
      </c>
      <c r="M146" s="71">
        <v>45339</v>
      </c>
      <c r="N146" s="33" t="str">
        <f>IFERROR(VLOOKUP(G146,Demos!$B$3:$K$1368,5,FALSE),"")</f>
        <v>Precession (2)</v>
      </c>
      <c r="O146" s="28">
        <f>IF(N146="","",COUNTIF($N$6:N2265, N146))</f>
        <v>64</v>
      </c>
      <c r="P146" s="33" t="str">
        <f xml:space="preserve"> IFERROR(IF(VLOOKUP(G146,Demos!$B$3:$K$1368,6,FALSE)=0,"",VLOOKUP(G146,Demos!$B$3:$K$1368,6,FALSE)),"")</f>
        <v>www.de-monstrare.nl/pdf/Precession%20_2_.pdf</v>
      </c>
      <c r="Q146" s="38" t="str">
        <f xml:space="preserve"> IFERROR(IF(VLOOKUP(G146,Demos!$B$3:$K$1368,8,FALSE)=0,"",VLOOKUP(G146,Demos!$B$3:$K$1368,8,FALSE)),"")</f>
        <v/>
      </c>
      <c r="R146" s="38" t="str">
        <f xml:space="preserve"> IFERROR(IF(VLOOKUP(G146,Demos!$B$3:$K$1368,7,FALSE)=0,"",VLOOKUP(G146,Demos!$B$3:$K$1368,7,FALSE)),"")</f>
        <v/>
      </c>
      <c r="U146" s="31" t="str">
        <f>IFERROR(VLOOKUP(G146,Demos!$B$7:N6045,12,FALSE),"")</f>
        <v/>
      </c>
    </row>
    <row r="147" spans="1:21" ht="45" x14ac:dyDescent="0.25">
      <c r="A147" s="39">
        <f t="shared" si="2"/>
        <v>142</v>
      </c>
      <c r="B147" s="30" t="s">
        <v>38</v>
      </c>
      <c r="C147" s="29" t="str">
        <f xml:space="preserve"> IFERROR(VLOOKUP(B147, Courses!$C$3:$E$836, 2, FALSE),"")</f>
        <v>Mechanics and Theory of Relativity</v>
      </c>
      <c r="D147" s="29" t="str">
        <f xml:space="preserve"> IFERROR(VLOOKUP(MID(G147,1,1), PIRA!$B$1:$E$1146, 2, FALSE),"")</f>
        <v>1 Mechanics</v>
      </c>
      <c r="E147" s="31" t="str">
        <f xml:space="preserve"> IFERROR(VLOOKUP(MID(G147,1,2),PIRA!$B$1:$E$1144,2,FALSE),"")&amp;"
"&amp;IFERROR(VLOOKUP(MID(H147,1,2),PIRA!$B$1:$E$1144,2,FALSE),"")&amp;"
"&amp;IFERROR(VLOOKUP(MID(I147,1,2),PIRA!$B$1:$E$1144,2,FALSE),"")</f>
        <v xml:space="preserve">Newton's First Law
</v>
      </c>
      <c r="F147" s="31" t="str">
        <f xml:space="preserve"> IFERROR(VLOOKUP(MID(G147,1,4),PIRA!$B$1:$E$1144,2,FALSE),"")&amp;"
"&amp;IFERROR(VLOOKUP(MID(H147,1,4),PIRA!$B$1:$E$1144,2,FALSE),"")&amp;"
"&amp;IFERROR(VLOOKUP(MID(I147,1,4),PIRA!$B$1:$E$1144,2,FALSE),"")</f>
        <v xml:space="preserve">Inertia of Rest
</v>
      </c>
      <c r="G147" s="32" t="s">
        <v>1140</v>
      </c>
      <c r="H147" s="31" t="str">
        <f>IFERROR(IF(VLOOKUP(G147,Demos!$B$3:$K$1368,2,FALSE)=0,"",VLOOKUP(G147,Demos!$B$3:$K$1368,2,FALSE)),"")</f>
        <v/>
      </c>
      <c r="I147" s="79" t="str">
        <f>IFERROR(IF(VLOOKUP(G147,Demos!$B$3:$K$1368,3,FALSE)=0,"",VLOOKUP(G147,Demos!$B$3:$K$1368,3,FALSE)),"")</f>
        <v/>
      </c>
      <c r="J147" s="79" t="str">
        <f>IFERROR(IF(VLOOKUP(G147,Demos!$B$3:$K$1368,4,FALSE)=0,"",VLOOKUP(G147,Demos!$B$3:$K$1368,4,FALSE)),"")</f>
        <v/>
      </c>
      <c r="K147" s="32" t="s">
        <v>2077</v>
      </c>
      <c r="L147" s="32" t="s">
        <v>22</v>
      </c>
      <c r="M147" s="71">
        <v>45336</v>
      </c>
      <c r="N147" s="33" t="str">
        <f>IFERROR(VLOOKUP(G147,Demos!$B$3:$K$1368,5,FALSE),"")</f>
        <v>Tablecloth Pull</v>
      </c>
      <c r="O147" s="28">
        <f>IF(N147="","",COUNTIF($N$6:N2266, N147))</f>
        <v>22</v>
      </c>
      <c r="P147" s="33" t="str">
        <f xml:space="preserve"> IFERROR(IF(VLOOKUP(G147,Demos!$B$3:$K$1368,6,FALSE)=0,"",VLOOKUP(G147,Demos!$B$3:$K$1368,6,FALSE)),"")</f>
        <v>www.de-monstrare.nl/pdf/Tablecloth%20pull.pdf</v>
      </c>
      <c r="Q147" s="38" t="str">
        <f xml:space="preserve"> IFERROR(IF(VLOOKUP(G147,Demos!$B$3:$K$1368,8,FALSE)=0,"",VLOOKUP(G147,Demos!$B$3:$K$1368,8,FALSE)),"")</f>
        <v/>
      </c>
      <c r="R147" s="38" t="str">
        <f xml:space="preserve"> IFERROR(IF(VLOOKUP(G147,Demos!$B$3:$K$1368,7,FALSE)=0,"",VLOOKUP(G147,Demos!$B$3:$K$1368,7,FALSE)),"")</f>
        <v xml:space="preserve">See Collegerama 2022 recording TN1612TU_02 from 00:34:45  and 01:38:25 - https://collegerama.tudelft.nl/Mediasite/Channel/as-bsc-tn/watch/8ae6f50a06ea4d7fb72bb50699c07ef41d </v>
      </c>
      <c r="U147" s="31" t="str">
        <f>IFERROR(VLOOKUP(G147,Demos!$B$7:N6033,12,FALSE),"")</f>
        <v/>
      </c>
    </row>
    <row r="148" spans="1:21" ht="45" x14ac:dyDescent="0.25">
      <c r="A148" s="39">
        <f t="shared" si="2"/>
        <v>143</v>
      </c>
      <c r="B148" s="30" t="s">
        <v>29</v>
      </c>
      <c r="C148" s="29" t="str">
        <f xml:space="preserve"> IFERROR(VLOOKUP(B148, Courses!$C$3:$E$836, 2, FALSE),"")</f>
        <v>Classical and Quantum Mechanics</v>
      </c>
      <c r="D148" s="29" t="str">
        <f xml:space="preserve"> IFERROR(VLOOKUP(MID(G148,1,1), PIRA!$B$1:$E$1146, 2, FALSE),"")</f>
        <v>1 Mechanics</v>
      </c>
      <c r="E148" s="31" t="str">
        <f xml:space="preserve"> IFERROR(VLOOKUP(MID(G148,1,2),PIRA!$B$1:$E$1144,2,FALSE),"")&amp;"
"&amp;IFERROR(VLOOKUP(MID(H148,1,2),PIRA!$B$1:$E$1144,2,FALSE),"")&amp;"
"&amp;IFERROR(VLOOKUP(MID(I148,1,2),PIRA!$B$1:$E$1144,2,FALSE),"")</f>
        <v xml:space="preserve">Newton's Second Law
</v>
      </c>
      <c r="F148" s="31" t="str">
        <f xml:space="preserve"> IFERROR(VLOOKUP(MID(G148,1,4),PIRA!$B$1:$E$1144,2,FALSE),"")&amp;"
"&amp;IFERROR(VLOOKUP(MID(H148,1,4),PIRA!$B$1:$E$1144,2,FALSE),"")&amp;"
"&amp;IFERROR(VLOOKUP(MID(I148,1,4),PIRA!$B$1:$E$1144,2,FALSE),"")</f>
        <v xml:space="preserve">Force, Mass, and Acceleration
</v>
      </c>
      <c r="G148" s="32" t="s">
        <v>1143</v>
      </c>
      <c r="H148" s="31" t="str">
        <f>IFERROR(IF(VLOOKUP(G148,Demos!$B$3:$K$1368,2,FALSE)=0,"",VLOOKUP(G148,Demos!$B$3:$K$1368,2,FALSE)),"")</f>
        <v/>
      </c>
      <c r="I148" s="79" t="str">
        <f>IFERROR(IF(VLOOKUP(G148,Demos!$B$3:$K$1368,3,FALSE)=0,"",VLOOKUP(G148,Demos!$B$3:$K$1368,3,FALSE)),"")</f>
        <v/>
      </c>
      <c r="J148" s="79" t="str">
        <f>IFERROR(IF(VLOOKUP(G148,Demos!$B$3:$K$1368,4,FALSE)=0,"",VLOOKUP(G148,Demos!$B$3:$K$1368,4,FALSE)),"")</f>
        <v/>
      </c>
      <c r="K148" s="30" t="s">
        <v>2178</v>
      </c>
      <c r="L148" s="30" t="s">
        <v>2180</v>
      </c>
      <c r="M148" s="71">
        <v>45336</v>
      </c>
      <c r="N148" s="33" t="str">
        <f>IFERROR(VLOOKUP(G148,Demos!$B$3:$K$1368,5,FALSE),"")</f>
        <v>Bungee Jumper</v>
      </c>
      <c r="O148" s="28">
        <f>IF(N148="","",COUNTIF($N$6:N2267, N148))</f>
        <v>10</v>
      </c>
      <c r="P148" s="33" t="str">
        <f xml:space="preserve"> IFERROR(IF(VLOOKUP(G148,Demos!$B$3:$K$1368,6,FALSE)=0,"",VLOOKUP(G148,Demos!$B$3:$K$1368,6,FALSE)),"")</f>
        <v>www.de-monstrare.nl/pdf/Bungee%20jumper.pdf</v>
      </c>
      <c r="Q148" s="38" t="str">
        <f xml:space="preserve"> IFERROR(IF(VLOOKUP(G148,Demos!$B$3:$K$1368,8,FALSE)=0,"",VLOOKUP(G148,Demos!$B$3:$K$1368,8,FALSE)),"")</f>
        <v/>
      </c>
      <c r="R148" s="38" t="str">
        <f xml:space="preserve"> IFERROR(IF(VLOOKUP(G148,Demos!$B$3:$K$1368,7,FALSE)=0,"",VLOOKUP(G148,Demos!$B$3:$K$1368,7,FALSE)),"")</f>
        <v/>
      </c>
      <c r="T148" s="50" t="s">
        <v>2049</v>
      </c>
      <c r="U148" s="31" t="str">
        <f>IFERROR(VLOOKUP(G148,Demos!$B$7:N6018,12,FALSE),"")</f>
        <v/>
      </c>
    </row>
    <row r="149" spans="1:21" ht="45" x14ac:dyDescent="0.25">
      <c r="A149" s="39">
        <f t="shared" si="2"/>
        <v>144</v>
      </c>
      <c r="B149" s="30" t="s">
        <v>38</v>
      </c>
      <c r="C149" s="29" t="str">
        <f xml:space="preserve"> IFERROR(VLOOKUP(B149, Courses!$C$3:$E$836, 2, FALSE),"")</f>
        <v>Mechanics and Theory of Relativity</v>
      </c>
      <c r="D149" s="29" t="str">
        <f xml:space="preserve"> IFERROR(VLOOKUP(MID(G149,1,1), PIRA!$B$1:$E$1146, 2, FALSE),"")</f>
        <v>1 Mechanics</v>
      </c>
      <c r="E149" s="31" t="str">
        <f xml:space="preserve"> IFERROR(VLOOKUP(MID(G149,1,2),PIRA!$B$1:$E$1144,2,FALSE),"")&amp;"
"&amp;IFERROR(VLOOKUP(MID(H149,1,2),PIRA!$B$1:$E$1144,2,FALSE),"")&amp;"
"&amp;IFERROR(VLOOKUP(MID(I149,1,2),PIRA!$B$1:$E$1144,2,FALSE),"")</f>
        <v xml:space="preserve">Newton's Second Law
</v>
      </c>
      <c r="F149" s="31" t="str">
        <f xml:space="preserve"> IFERROR(VLOOKUP(MID(G149,1,4),PIRA!$B$1:$E$1144,2,FALSE),"")&amp;"
"&amp;IFERROR(VLOOKUP(MID(H149,1,4),PIRA!$B$1:$E$1144,2,FALSE),"")&amp;"
"&amp;IFERROR(VLOOKUP(MID(I149,1,4),PIRA!$B$1:$E$1144,2,FALSE),"")</f>
        <v xml:space="preserve">Force, Mass, and Acceleration
</v>
      </c>
      <c r="G149" s="32" t="s">
        <v>1144</v>
      </c>
      <c r="H149" s="31" t="str">
        <f>IFERROR(IF(VLOOKUP(G149,Demos!$B$3:$K$1368,2,FALSE)=0,"",VLOOKUP(G149,Demos!$B$3:$K$1368,2,FALSE)),"")</f>
        <v/>
      </c>
      <c r="I149" s="79" t="str">
        <f>IFERROR(IF(VLOOKUP(G149,Demos!$B$3:$K$1368,3,FALSE)=0,"",VLOOKUP(G149,Demos!$B$3:$K$1368,3,FALSE)),"")</f>
        <v/>
      </c>
      <c r="J149" s="79" t="str">
        <f>IFERROR(IF(VLOOKUP(G149,Demos!$B$3:$K$1368,4,FALSE)=0,"",VLOOKUP(G149,Demos!$B$3:$K$1368,4,FALSE)),"")</f>
        <v/>
      </c>
      <c r="K149" s="32" t="s">
        <v>2077</v>
      </c>
      <c r="L149" s="32" t="s">
        <v>22</v>
      </c>
      <c r="M149" s="71">
        <v>45336</v>
      </c>
      <c r="N149" s="33" t="str">
        <f>IFERROR(VLOOKUP(G149,Demos!$B$3:$K$1368,5,FALSE),"")</f>
        <v>Pulling a Thread</v>
      </c>
      <c r="O149" s="28">
        <f>IF(N149="","",COUNTIF($N$6:N2268, N149))</f>
        <v>31</v>
      </c>
      <c r="P149" s="33" t="str">
        <f xml:space="preserve"> IFERROR(IF(VLOOKUP(G149,Demos!$B$3:$K$1368,6,FALSE)=0,"",VLOOKUP(G149,Demos!$B$3:$K$1368,6,FALSE)),"")</f>
        <v>www.de-monstrare.nl/pdf/Pulling%20a%20thread.pdf</v>
      </c>
      <c r="Q149" s="38" t="str">
        <f xml:space="preserve"> IFERROR(IF(VLOOKUP(G149,Demos!$B$3:$K$1368,8,FALSE)=0,"",VLOOKUP(G149,Demos!$B$3:$K$1368,8,FALSE)),"")</f>
        <v/>
      </c>
      <c r="R149" s="38" t="str">
        <f xml:space="preserve"> IFERROR(IF(VLOOKUP(G149,Demos!$B$3:$K$1368,7,FALSE)=0,"",VLOOKUP(G149,Demos!$B$3:$K$1368,7,FALSE)),"")</f>
        <v xml:space="preserve">See Collegerama 2022 recording TN1612TU_02 from 00:34:45 - https://collegerama.tudelft.nl/Mediasite/Channel/as-bsc-tn/watch/8ae6f50a06ea4d7fb72bb50699c07ef41d </v>
      </c>
      <c r="U149" s="31" t="str">
        <f>IFERROR(VLOOKUP(G149,Demos!$B$7:N6034,12,FALSE),"")</f>
        <v/>
      </c>
    </row>
    <row r="150" spans="1:21" ht="45" x14ac:dyDescent="0.25">
      <c r="A150" s="39">
        <f t="shared" si="2"/>
        <v>145</v>
      </c>
      <c r="B150" s="30" t="s">
        <v>38</v>
      </c>
      <c r="C150" s="29" t="str">
        <f xml:space="preserve"> IFERROR(VLOOKUP(B150, Courses!$C$3:$E$836, 2, FALSE),"")</f>
        <v>Mechanics and Theory of Relativity</v>
      </c>
      <c r="D150" s="29" t="str">
        <f xml:space="preserve"> IFERROR(VLOOKUP(MID(G150,1,1), PIRA!$B$1:$E$1146, 2, FALSE),"")</f>
        <v>1 Mechanics</v>
      </c>
      <c r="E150" s="31" t="str">
        <f xml:space="preserve"> IFERROR(VLOOKUP(MID(G150,1,2),PIRA!$B$1:$E$1144,2,FALSE),"")&amp;"
"&amp;IFERROR(VLOOKUP(MID(H150,1,2),PIRA!$B$1:$E$1144,2,FALSE),"")&amp;"
"&amp;IFERROR(VLOOKUP(MID(I150,1,2),PIRA!$B$1:$E$1144,2,FALSE),"")</f>
        <v xml:space="preserve">Newton's Third Law
</v>
      </c>
      <c r="F150" s="31" t="str">
        <f xml:space="preserve"> IFERROR(VLOOKUP(MID(G150,1,4),PIRA!$B$1:$E$1144,2,FALSE),"")&amp;"
"&amp;IFERROR(VLOOKUP(MID(H150,1,4),PIRA!$B$1:$E$1144,2,FALSE),"")&amp;"
"&amp;IFERROR(VLOOKUP(MID(I150,1,4),PIRA!$B$1:$E$1144,2,FALSE),"")</f>
        <v xml:space="preserve">Action and Reaction
</v>
      </c>
      <c r="G150" s="32" t="s">
        <v>1147</v>
      </c>
      <c r="H150" s="31" t="str">
        <f>IFERROR(IF(VLOOKUP(G150,Demos!$B$3:$K$1368,2,FALSE)=0,"",VLOOKUP(G150,Demos!$B$3:$K$1368,2,FALSE)),"")</f>
        <v/>
      </c>
      <c r="I150" s="79" t="str">
        <f>IFERROR(IF(VLOOKUP(G150,Demos!$B$3:$K$1368,3,FALSE)=0,"",VLOOKUP(G150,Demos!$B$3:$K$1368,3,FALSE)),"")</f>
        <v/>
      </c>
      <c r="J150" s="79" t="str">
        <f>IFERROR(IF(VLOOKUP(G150,Demos!$B$3:$K$1368,4,FALSE)=0,"",VLOOKUP(G150,Demos!$B$3:$K$1368,4,FALSE)),"")</f>
        <v/>
      </c>
      <c r="K150" s="32" t="s">
        <v>2077</v>
      </c>
      <c r="L150" s="32" t="s">
        <v>22</v>
      </c>
      <c r="M150" s="71">
        <v>45336</v>
      </c>
      <c r="N150" s="33" t="str">
        <f>IFERROR(VLOOKUP(G150,Demos!$B$3:$K$1368,5,FALSE),"")</f>
        <v>Trying Hard to Pull Differently</v>
      </c>
      <c r="O150" s="28">
        <f>IF(N150="","",COUNTIF($N$6:N2269, N150))</f>
        <v>12</v>
      </c>
      <c r="P150" s="33" t="str">
        <f xml:space="preserve"> IFERROR(IF(VLOOKUP(G150,Demos!$B$3:$K$1368,6,FALSE)=0,"",VLOOKUP(G150,Demos!$B$3:$K$1368,6,FALSE)),"")</f>
        <v>www.de-monstrare.nl/pdf/trying%20hard%20to%20pull%20differntly.pdf</v>
      </c>
      <c r="Q150" s="38" t="str">
        <f xml:space="preserve"> IFERROR(IF(VLOOKUP(G150,Demos!$B$3:$K$1368,8,FALSE)=0,"",VLOOKUP(G150,Demos!$B$3:$K$1368,8,FALSE)),"")</f>
        <v/>
      </c>
      <c r="R150" s="38" t="str">
        <f xml:space="preserve"> IFERROR(IF(VLOOKUP(G150,Demos!$B$3:$K$1368,7,FALSE)=0,"",VLOOKUP(G150,Demos!$B$3:$K$1368,7,FALSE)),"")</f>
        <v>See Collegerama 2022 recording TN1612TU_02 from 00:34:45  and 01:38:25 - https://collegerama.tudelft.nl/Mediasite/Channel/as-bsc-tn/watch/8ae6f50a06ea4d7fb72bb50699c07ef41d ===============  https://collegerama.tudelft.nl/Mediasite/Channel/as-bsc-tn/watch/f53f1fdd5fa04999b1d52f4922846f1a1d ========================Collegerama.tudelft.nl. TN1612TU_02 - 09/02/2021, recorded on 09 Feb 2021 08:45, demo starts at 00:59:27 ====================</v>
      </c>
      <c r="U150" s="31" t="str">
        <f>IFERROR(VLOOKUP(G150,Demos!$B$7:N6032,12,FALSE),"")</f>
        <v/>
      </c>
    </row>
    <row r="151" spans="1:21" ht="45" x14ac:dyDescent="0.25">
      <c r="A151" s="39">
        <f t="shared" si="2"/>
        <v>146</v>
      </c>
      <c r="B151" s="30" t="s">
        <v>29</v>
      </c>
      <c r="C151" s="29" t="str">
        <f xml:space="preserve"> IFERROR(VLOOKUP(B151, Courses!$C$3:$E$836, 2, FALSE),"")</f>
        <v>Classical and Quantum Mechanics</v>
      </c>
      <c r="D151" s="29" t="str">
        <f xml:space="preserve"> IFERROR(VLOOKUP(MID(G151,1,1), PIRA!$B$1:$E$1146, 2, FALSE),"")</f>
        <v>1 Mechanics</v>
      </c>
      <c r="E151" s="31" t="str">
        <f xml:space="preserve"> IFERROR(VLOOKUP(MID(G151,1,2),PIRA!$B$1:$E$1144,2,FALSE),"")&amp;"
"&amp;IFERROR(VLOOKUP(MID(H151,1,2),PIRA!$B$1:$E$1144,2,FALSE),"")&amp;"
"&amp;IFERROR(VLOOKUP(MID(I151,1,2),PIRA!$B$1:$E$1144,2,FALSE),"")</f>
        <v xml:space="preserve">Work and Energy
</v>
      </c>
      <c r="F151" s="31" t="str">
        <f xml:space="preserve"> IFERROR(VLOOKUP(MID(G151,1,4),PIRA!$B$1:$E$1144,2,FALSE),"")&amp;"
"&amp;IFERROR(VLOOKUP(MID(H151,1,4),PIRA!$B$1:$E$1144,2,FALSE),"")&amp;"
"&amp;IFERROR(VLOOKUP(MID(I151,1,4),PIRA!$B$1:$E$1144,2,FALSE),"")</f>
        <v xml:space="preserve">Conservation of Energy
</v>
      </c>
      <c r="G151" s="32" t="s">
        <v>1160</v>
      </c>
      <c r="H151" s="31" t="str">
        <f>IFERROR(IF(VLOOKUP(G151,Demos!$B$3:$K$1368,2,FALSE)=0,"",VLOOKUP(G151,Demos!$B$3:$K$1368,2,FALSE)),"")</f>
        <v/>
      </c>
      <c r="I151" s="79" t="str">
        <f>IFERROR(IF(VLOOKUP(G151,Demos!$B$3:$K$1368,3,FALSE)=0,"",VLOOKUP(G151,Demos!$B$3:$K$1368,3,FALSE)),"")</f>
        <v/>
      </c>
      <c r="J151" s="79" t="str">
        <f>IFERROR(IF(VLOOKUP(G151,Demos!$B$3:$K$1368,4,FALSE)=0,"",VLOOKUP(G151,Demos!$B$3:$K$1368,4,FALSE)),"")</f>
        <v/>
      </c>
      <c r="K151" s="30" t="s">
        <v>2178</v>
      </c>
      <c r="L151" s="30" t="s">
        <v>2180</v>
      </c>
      <c r="M151" s="71">
        <v>45336</v>
      </c>
      <c r="N151" s="33" t="str">
        <f>IFERROR(VLOOKUP(G151,Demos!$B$3:$K$1368,5,FALSE),"")</f>
        <v>Mortar</v>
      </c>
      <c r="O151" s="28">
        <f>IF(N151="","",COUNTIF($N$6:N2270, N151))</f>
        <v>12</v>
      </c>
      <c r="P151" s="33" t="str">
        <f xml:space="preserve"> IFERROR(IF(VLOOKUP(G151,Demos!$B$3:$K$1368,6,FALSE)=0,"",VLOOKUP(G151,Demos!$B$3:$K$1368,6,FALSE)),"")</f>
        <v>www.de-monstrare.nl/pdf/Mortar.pdf</v>
      </c>
      <c r="Q151" s="38" t="str">
        <f xml:space="preserve"> IFERROR(IF(VLOOKUP(G151,Demos!$B$3:$K$1368,8,FALSE)=0,"",VLOOKUP(G151,Demos!$B$3:$K$1368,8,FALSE)),"")</f>
        <v/>
      </c>
      <c r="R151" s="38" t="str">
        <f xml:space="preserve"> IFERROR(IF(VLOOKUP(G151,Demos!$B$3:$K$1368,7,FALSE)=0,"",VLOOKUP(G151,Demos!$B$3:$K$1368,7,FALSE)),"")</f>
        <v/>
      </c>
      <c r="T151" s="50" t="s">
        <v>2049</v>
      </c>
      <c r="U151" s="31" t="str">
        <f>IFERROR(VLOOKUP(G151,Demos!$B$7:N6017,12,FALSE),"")</f>
        <v/>
      </c>
    </row>
    <row r="152" spans="1:21" ht="45" x14ac:dyDescent="0.25">
      <c r="A152" s="39">
        <f t="shared" si="2"/>
        <v>147</v>
      </c>
      <c r="B152" s="30" t="s">
        <v>38</v>
      </c>
      <c r="C152" s="29" t="str">
        <f xml:space="preserve"> IFERROR(VLOOKUP(B152, Courses!$C$3:$E$836, 2, FALSE),"")</f>
        <v>Mechanics and Theory of Relativity</v>
      </c>
      <c r="D152" s="29" t="str">
        <f xml:space="preserve"> IFERROR(VLOOKUP(MID(G152,1,1), PIRA!$B$1:$E$1146, 2, FALSE),"")</f>
        <v>1 Mechanics</v>
      </c>
      <c r="E152" s="31" t="str">
        <f xml:space="preserve"> IFERROR(VLOOKUP(MID(G152,1,2),PIRA!$B$1:$E$1144,2,FALSE),"")&amp;"
"&amp;IFERROR(VLOOKUP(MID(H152,1,2),PIRA!$B$1:$E$1144,2,FALSE),"")&amp;"
"&amp;IFERROR(VLOOKUP(MID(I152,1,2),PIRA!$B$1:$E$1144,2,FALSE),"")</f>
        <v xml:space="preserve">Newton's First Law
</v>
      </c>
      <c r="F152" s="31" t="str">
        <f xml:space="preserve"> IFERROR(VLOOKUP(MID(G152,1,4),PIRA!$B$1:$E$1144,2,FALSE),"")&amp;"
"&amp;IFERROR(VLOOKUP(MID(H152,1,4),PIRA!$B$1:$E$1144,2,FALSE),"")&amp;"
"&amp;IFERROR(VLOOKUP(MID(I152,1,4),PIRA!$B$1:$E$1144,2,FALSE),"")</f>
        <v xml:space="preserve">Inertia of Motion
</v>
      </c>
      <c r="G152" s="32" t="s">
        <v>1141</v>
      </c>
      <c r="H152" s="31" t="str">
        <f>IFERROR(IF(VLOOKUP(G152,Demos!$B$3:$K$1368,2,FALSE)=0,"",VLOOKUP(G152,Demos!$B$3:$K$1368,2,FALSE)),"")</f>
        <v/>
      </c>
      <c r="I152" s="79" t="str">
        <f>IFERROR(IF(VLOOKUP(G152,Demos!$B$3:$K$1368,3,FALSE)=0,"",VLOOKUP(G152,Demos!$B$3:$K$1368,3,FALSE)),"")</f>
        <v/>
      </c>
      <c r="J152" s="79" t="str">
        <f>IFERROR(IF(VLOOKUP(G152,Demos!$B$3:$K$1368,4,FALSE)=0,"",VLOOKUP(G152,Demos!$B$3:$K$1368,4,FALSE)),"")</f>
        <v/>
      </c>
      <c r="K152" s="32" t="s">
        <v>2077</v>
      </c>
      <c r="L152" s="32" t="s">
        <v>22</v>
      </c>
      <c r="M152" s="71">
        <v>45335</v>
      </c>
      <c r="N152" s="33" t="str">
        <f>IFERROR(VLOOKUP(G152,Demos!$B$3:$K$1368,5,FALSE),"")</f>
        <v>Galileo's Thoughts</v>
      </c>
      <c r="O152" s="28">
        <f>IF(N152="","",COUNTIF($N$6:N2271, N152))</f>
        <v>11</v>
      </c>
      <c r="P152" s="33" t="str">
        <f xml:space="preserve"> IFERROR(IF(VLOOKUP(G152,Demos!$B$3:$K$1368,6,FALSE)=0,"",VLOOKUP(G152,Demos!$B$3:$K$1368,6,FALSE)),"")</f>
        <v>www.de-monstrare.nl/pdf/Galileo%27s%20thoughts.pdf</v>
      </c>
      <c r="Q152" s="38" t="str">
        <f xml:space="preserve"> IFERROR(IF(VLOOKUP(G152,Demos!$B$3:$K$1368,8,FALSE)=0,"",VLOOKUP(G152,Demos!$B$3:$K$1368,8,FALSE)),"")</f>
        <v/>
      </c>
      <c r="R152" s="38" t="str">
        <f xml:space="preserve"> IFERROR(IF(VLOOKUP(G152,Demos!$B$3:$K$1368,7,FALSE)=0,"",VLOOKUP(G152,Demos!$B$3:$K$1368,7,FALSE)),"")</f>
        <v/>
      </c>
      <c r="U152" s="31" t="str">
        <f>IFERROR(VLOOKUP(G152,Demos!$B$7:N6038,12,FALSE),"")</f>
        <v/>
      </c>
    </row>
    <row r="153" spans="1:21" ht="45" x14ac:dyDescent="0.25">
      <c r="A153" s="39">
        <f t="shared" si="2"/>
        <v>148</v>
      </c>
      <c r="B153" s="30" t="s">
        <v>2191</v>
      </c>
      <c r="C153" s="29" t="str">
        <f xml:space="preserve"> IFERROR(VLOOKUP(B153, Courses!$C$3:$E$836, 2, FALSE),"")</f>
        <v>Dynamica</v>
      </c>
      <c r="D153" s="29" t="str">
        <f xml:space="preserve"> IFERROR(VLOOKUP(MID(G153,1,1), PIRA!$B$1:$E$1146, 2, FALSE),"")</f>
        <v>1 Mechanics</v>
      </c>
      <c r="E153" s="31" t="str">
        <f xml:space="preserve"> IFERROR(VLOOKUP(MID(G153,1,2),PIRA!$B$1:$E$1144,2,FALSE),"")&amp;"
"&amp;IFERROR(VLOOKUP(MID(H153,1,2),PIRA!$B$1:$E$1144,2,FALSE),"")&amp;"
"&amp;IFERROR(VLOOKUP(MID(I153,1,2),PIRA!$B$1:$E$1144,2,FALSE),"")</f>
        <v xml:space="preserve">Newton's Second Law
</v>
      </c>
      <c r="F153" s="31" t="str">
        <f xml:space="preserve"> IFERROR(VLOOKUP(MID(G153,1,4),PIRA!$B$1:$E$1144,2,FALSE),"")&amp;"
"&amp;IFERROR(VLOOKUP(MID(H153,1,4),PIRA!$B$1:$E$1144,2,FALSE),"")&amp;"
"&amp;IFERROR(VLOOKUP(MID(I153,1,4),PIRA!$B$1:$E$1144,2,FALSE),"")</f>
        <v xml:space="preserve">Force, Mass, and Acceleration
</v>
      </c>
      <c r="G153" s="32" t="s">
        <v>1144</v>
      </c>
      <c r="H153" s="31" t="str">
        <f>IFERROR(IF(VLOOKUP(G153,Demos!$B$3:$K$1368,2,FALSE)=0,"",VLOOKUP(G153,Demos!$B$3:$K$1368,2,FALSE)),"")</f>
        <v/>
      </c>
      <c r="I153" s="79" t="str">
        <f>IFERROR(IF(VLOOKUP(G153,Demos!$B$3:$K$1368,3,FALSE)=0,"",VLOOKUP(G153,Demos!$B$3:$K$1368,3,FALSE)),"")</f>
        <v/>
      </c>
      <c r="J153" s="79" t="str">
        <f>IFERROR(IF(VLOOKUP(G153,Demos!$B$3:$K$1368,4,FALSE)=0,"",VLOOKUP(G153,Demos!$B$3:$K$1368,4,FALSE)),"")</f>
        <v/>
      </c>
      <c r="K153" s="30" t="s">
        <v>2185</v>
      </c>
      <c r="M153" s="71">
        <v>45335</v>
      </c>
      <c r="N153" s="33" t="str">
        <f>IFERROR(VLOOKUP(G153,Demos!$B$3:$K$1368,5,FALSE),"")</f>
        <v>Pulling a Thread</v>
      </c>
      <c r="O153" s="28">
        <f>IF(N153="","",COUNTIF($N$6:N2272, N153))</f>
        <v>31</v>
      </c>
      <c r="P153" s="33" t="str">
        <f xml:space="preserve"> IFERROR(IF(VLOOKUP(G153,Demos!$B$3:$K$1368,6,FALSE)=0,"",VLOOKUP(G153,Demos!$B$3:$K$1368,6,FALSE)),"")</f>
        <v>www.de-monstrare.nl/pdf/Pulling%20a%20thread.pdf</v>
      </c>
      <c r="Q153" s="38" t="str">
        <f xml:space="preserve"> IFERROR(IF(VLOOKUP(G153,Demos!$B$3:$K$1368,8,FALSE)=0,"",VLOOKUP(G153,Demos!$B$3:$K$1368,8,FALSE)),"")</f>
        <v/>
      </c>
      <c r="R153" s="38" t="str">
        <f xml:space="preserve"> IFERROR(IF(VLOOKUP(G153,Demos!$B$3:$K$1368,7,FALSE)=0,"",VLOOKUP(G153,Demos!$B$3:$K$1368,7,FALSE)),"")</f>
        <v xml:space="preserve">See Collegerama 2022 recording TN1612TU_02 from 00:34:45 - https://collegerama.tudelft.nl/Mediasite/Channel/as-bsc-tn/watch/8ae6f50a06ea4d7fb72bb50699c07ef41d </v>
      </c>
      <c r="U153" s="31" t="str">
        <f>IFERROR(VLOOKUP(G153,Demos!$B$7:N5900,12,FALSE),"")</f>
        <v/>
      </c>
    </row>
    <row r="154" spans="1:21" ht="45" x14ac:dyDescent="0.25">
      <c r="A154" s="39">
        <f t="shared" si="2"/>
        <v>149</v>
      </c>
      <c r="B154" s="30" t="s">
        <v>38</v>
      </c>
      <c r="C154" s="29" t="str">
        <f xml:space="preserve"> IFERROR(VLOOKUP(B154, Courses!$C$3:$E$836, 2, FALSE),"")</f>
        <v>Mechanics and Theory of Relativity</v>
      </c>
      <c r="D154" s="29" t="str">
        <f xml:space="preserve"> IFERROR(VLOOKUP(MID(G154,1,1), PIRA!$B$1:$E$1146, 2, FALSE),"")</f>
        <v>1 Mechanics</v>
      </c>
      <c r="E154" s="31" t="str">
        <f xml:space="preserve"> IFERROR(VLOOKUP(MID(G154,1,2),PIRA!$B$1:$E$1144,2,FALSE),"")&amp;"
"&amp;IFERROR(VLOOKUP(MID(H154,1,2),PIRA!$B$1:$E$1144,2,FALSE),"")&amp;"
"&amp;IFERROR(VLOOKUP(MID(I154,1,2),PIRA!$B$1:$E$1144,2,FALSE),"")</f>
        <v xml:space="preserve">Newton's Third Law
</v>
      </c>
      <c r="F154" s="31" t="str">
        <f xml:space="preserve"> IFERROR(VLOOKUP(MID(G154,1,4),PIRA!$B$1:$E$1144,2,FALSE),"")&amp;"
"&amp;IFERROR(VLOOKUP(MID(H154,1,4),PIRA!$B$1:$E$1144,2,FALSE),"")&amp;"
"&amp;IFERROR(VLOOKUP(MID(I154,1,4),PIRA!$B$1:$E$1144,2,FALSE),"")</f>
        <v xml:space="preserve">Action and Reaction
</v>
      </c>
      <c r="G154" s="32" t="s">
        <v>1146</v>
      </c>
      <c r="H154" s="31" t="str">
        <f>IFERROR(IF(VLOOKUP(G154,Demos!$B$3:$K$1368,2,FALSE)=0,"",VLOOKUP(G154,Demos!$B$3:$K$1368,2,FALSE)),"")</f>
        <v/>
      </c>
      <c r="I154" s="79" t="str">
        <f>IFERROR(IF(VLOOKUP(G154,Demos!$B$3:$K$1368,3,FALSE)=0,"",VLOOKUP(G154,Demos!$B$3:$K$1368,3,FALSE)),"")</f>
        <v/>
      </c>
      <c r="J154" s="79" t="str">
        <f>IFERROR(IF(VLOOKUP(G154,Demos!$B$3:$K$1368,4,FALSE)=0,"",VLOOKUP(G154,Demos!$B$3:$K$1368,4,FALSE)),"")</f>
        <v/>
      </c>
      <c r="K154" s="32" t="s">
        <v>2077</v>
      </c>
      <c r="L154" s="32" t="s">
        <v>22</v>
      </c>
      <c r="M154" s="71">
        <v>45335</v>
      </c>
      <c r="N154" s="33" t="str">
        <f>IFERROR(VLOOKUP(G154,Demos!$B$3:$K$1368,5,FALSE),"")</f>
        <v>Who is Pulling?</v>
      </c>
      <c r="O154" s="28">
        <f>IF(N154="","",COUNTIF($N$6:N2273, N154))</f>
        <v>11</v>
      </c>
      <c r="P154" s="33" t="str">
        <f xml:space="preserve"> IFERROR(IF(VLOOKUP(G154,Demos!$B$3:$K$1368,6,FALSE)=0,"",VLOOKUP(G154,Demos!$B$3:$K$1368,6,FALSE)),"")</f>
        <v>www.de-monstrare.nl/pdf/Who%20is%20pulling.pdf</v>
      </c>
      <c r="Q154" s="38" t="str">
        <f xml:space="preserve"> IFERROR(IF(VLOOKUP(G154,Demos!$B$3:$K$1368,8,FALSE)=0,"",VLOOKUP(G154,Demos!$B$3:$K$1368,8,FALSE)),"")</f>
        <v/>
      </c>
      <c r="R154" s="38" t="str">
        <f xml:space="preserve"> IFERROR(IF(VLOOKUP(G154,Demos!$B$3:$K$1368,7,FALSE)=0,"",VLOOKUP(G154,Demos!$B$3:$K$1368,7,FALSE)),"")</f>
        <v/>
      </c>
      <c r="U154" s="31" t="str">
        <f>IFERROR(VLOOKUP(G154,Demos!$B$7:N6036,12,FALSE),"")</f>
        <v/>
      </c>
    </row>
    <row r="155" spans="1:21" ht="45" x14ac:dyDescent="0.25">
      <c r="A155" s="39">
        <f t="shared" si="2"/>
        <v>150</v>
      </c>
      <c r="B155" s="30" t="s">
        <v>38</v>
      </c>
      <c r="C155" s="29" t="str">
        <f xml:space="preserve"> IFERROR(VLOOKUP(B155, Courses!$C$3:$E$836, 2, FALSE),"")</f>
        <v>Mechanics and Theory of Relativity</v>
      </c>
      <c r="D155" s="29" t="str">
        <f xml:space="preserve"> IFERROR(VLOOKUP(MID(G155,1,1), PIRA!$B$1:$E$1146, 2, FALSE),"")</f>
        <v>1 Mechanics</v>
      </c>
      <c r="E155" s="31" t="str">
        <f xml:space="preserve"> IFERROR(VLOOKUP(MID(G155,1,2),PIRA!$B$1:$E$1144,2,FALSE),"")&amp;"
"&amp;IFERROR(VLOOKUP(MID(H155,1,2),PIRA!$B$1:$E$1144,2,FALSE),"")&amp;"
"&amp;IFERROR(VLOOKUP(MID(I155,1,2),PIRA!$B$1:$E$1144,2,FALSE),"")</f>
        <v xml:space="preserve">Statics of Rigid Bodies
</v>
      </c>
      <c r="F155" s="31" t="str">
        <f xml:space="preserve"> IFERROR(VLOOKUP(MID(G155,1,4),PIRA!$B$1:$E$1144,2,FALSE),"")&amp;"
"&amp;IFERROR(VLOOKUP(MID(H155,1,4),PIRA!$B$1:$E$1144,2,FALSE),"")&amp;"
"&amp;IFERROR(VLOOKUP(MID(I155,1,4),PIRA!$B$1:$E$1144,2,FALSE),"")</f>
        <v xml:space="preserve">Resolution of Forces
</v>
      </c>
      <c r="G155" s="32" t="s">
        <v>1148</v>
      </c>
      <c r="H155" s="31" t="str">
        <f>IFERROR(IF(VLOOKUP(G155,Demos!$B$3:$K$1368,2,FALSE)=0,"",VLOOKUP(G155,Demos!$B$3:$K$1368,2,FALSE)),"")</f>
        <v/>
      </c>
      <c r="I155" s="79" t="str">
        <f>IFERROR(IF(VLOOKUP(G155,Demos!$B$3:$K$1368,3,FALSE)=0,"",VLOOKUP(G155,Demos!$B$3:$K$1368,3,FALSE)),"")</f>
        <v/>
      </c>
      <c r="J155" s="79" t="str">
        <f>IFERROR(IF(VLOOKUP(G155,Demos!$B$3:$K$1368,4,FALSE)=0,"",VLOOKUP(G155,Demos!$B$3:$K$1368,4,FALSE)),"")</f>
        <v/>
      </c>
      <c r="K155" s="32" t="s">
        <v>2077</v>
      </c>
      <c r="L155" s="32" t="s">
        <v>22</v>
      </c>
      <c r="M155" s="71">
        <v>45335</v>
      </c>
      <c r="N155" s="33" t="str">
        <f>IFERROR(VLOOKUP(G155,Demos!$B$3:$K$1368,5,FALSE),"")</f>
        <v>Strong Professor (Weak Students)</v>
      </c>
      <c r="O155" s="28">
        <f>IF(N155="","",COUNTIF($N$6:N2274, N155))</f>
        <v>21</v>
      </c>
      <c r="P155" s="33" t="str">
        <f xml:space="preserve"> IFERROR(IF(VLOOKUP(G155,Demos!$B$3:$K$1368,6,FALSE)=0,"",VLOOKUP(G155,Demos!$B$3:$K$1368,6,FALSE)),"")</f>
        <v>www.de-monstrare.nl/pdf/Strong%20professor%20_weak%20students_.pdf</v>
      </c>
      <c r="Q155" s="38" t="str">
        <f xml:space="preserve"> IFERROR(IF(VLOOKUP(G155,Demos!$B$3:$K$1368,8,FALSE)=0,"",VLOOKUP(G155,Demos!$B$3:$K$1368,8,FALSE)),"")</f>
        <v/>
      </c>
      <c r="R155" s="38" t="str">
        <f xml:space="preserve"> IFERROR(IF(VLOOKUP(G155,Demos!$B$3:$K$1368,7,FALSE)=0,"",VLOOKUP(G155,Demos!$B$3:$K$1368,7,FALSE)),"")</f>
        <v xml:space="preserve">=================== https://collegerama.tudelft.nl/Mediasite/Channel/as-bsc-tn/watch/f53f1fdd5fa04999b1d52f4922846f1a1d ========================Collegerama.tudelft.nl. TN1612TU_01 - Klassieke mechanica &amp; relativiteit, recoreded on 08 Feb 2021 13:45, demo </v>
      </c>
      <c r="U155" s="31" t="str">
        <f>IFERROR(VLOOKUP(G155,Demos!$B$7:N6037,12,FALSE),"")</f>
        <v/>
      </c>
    </row>
    <row r="156" spans="1:21" ht="45" x14ac:dyDescent="0.25">
      <c r="A156" s="39">
        <f t="shared" si="2"/>
        <v>151</v>
      </c>
      <c r="B156" s="30" t="s">
        <v>29</v>
      </c>
      <c r="C156" s="29" t="str">
        <f xml:space="preserve"> IFERROR(VLOOKUP(B156, Courses!$C$3:$E$836, 2, FALSE),"")</f>
        <v>Classical and Quantum Mechanics</v>
      </c>
      <c r="D156" s="29" t="str">
        <f xml:space="preserve"> IFERROR(VLOOKUP(MID(G156,1,1), PIRA!$B$1:$E$1146, 2, FALSE),"")</f>
        <v>1 Mechanics</v>
      </c>
      <c r="E156" s="31" t="str">
        <f xml:space="preserve"> IFERROR(VLOOKUP(MID(G156,1,2),PIRA!$B$1:$E$1144,2,FALSE),"")&amp;"
"&amp;IFERROR(VLOOKUP(MID(H156,1,2),PIRA!$B$1:$E$1144,2,FALSE),"")&amp;"
"&amp;IFERROR(VLOOKUP(MID(I156,1,2),PIRA!$B$1:$E$1144,2,FALSE),"")</f>
        <v xml:space="preserve">Applications of Newton's Laws
</v>
      </c>
      <c r="F156" s="31" t="str">
        <f xml:space="preserve"> IFERROR(VLOOKUP(MID(G156,1,4),PIRA!$B$1:$E$1144,2,FALSE),"")&amp;"
"&amp;IFERROR(VLOOKUP(MID(H156,1,4),PIRA!$B$1:$E$1144,2,FALSE),"")&amp;"
"&amp;IFERROR(VLOOKUP(MID(I156,1,4),PIRA!$B$1:$E$1144,2,FALSE),"")</f>
        <v xml:space="preserve">Friction
</v>
      </c>
      <c r="G156" s="32" t="s">
        <v>1152</v>
      </c>
      <c r="H156" s="31" t="str">
        <f>IFERROR(IF(VLOOKUP(G156,Demos!$B$3:$K$1368,2,FALSE)=0,"",VLOOKUP(G156,Demos!$B$3:$K$1368,2,FALSE)),"")</f>
        <v/>
      </c>
      <c r="I156" s="79" t="str">
        <f>IFERROR(IF(VLOOKUP(G156,Demos!$B$3:$K$1368,3,FALSE)=0,"",VLOOKUP(G156,Demos!$B$3:$K$1368,3,FALSE)),"")</f>
        <v/>
      </c>
      <c r="J156" s="79" t="str">
        <f>IFERROR(IF(VLOOKUP(G156,Demos!$B$3:$K$1368,4,FALSE)=0,"",VLOOKUP(G156,Demos!$B$3:$K$1368,4,FALSE)),"")</f>
        <v/>
      </c>
      <c r="K156" s="30" t="s">
        <v>2178</v>
      </c>
      <c r="L156" s="30" t="s">
        <v>2180</v>
      </c>
      <c r="M156" s="71">
        <v>45335</v>
      </c>
      <c r="N156" s="33" t="str">
        <f>IFERROR(VLOOKUP(G156,Demos!$B$3:$K$1368,5,FALSE),"")</f>
        <v>Braking</v>
      </c>
      <c r="O156" s="28">
        <f>IF(N156="","",COUNTIF($N$6:N2275, N156))</f>
        <v>16</v>
      </c>
      <c r="P156" s="33" t="str">
        <f xml:space="preserve"> IFERROR(IF(VLOOKUP(G156,Demos!$B$3:$K$1368,6,FALSE)=0,"",VLOOKUP(G156,Demos!$B$3:$K$1368,6,FALSE)),"")</f>
        <v>www.de-monstrare.nl/pdf/Braking.pdf</v>
      </c>
      <c r="Q156" s="38" t="str">
        <f xml:space="preserve"> IFERROR(IF(VLOOKUP(G156,Demos!$B$3:$K$1368,8,FALSE)=0,"",VLOOKUP(G156,Demos!$B$3:$K$1368,8,FALSE)),"")</f>
        <v/>
      </c>
      <c r="R156" s="38" t="str">
        <f xml:space="preserve"> IFERROR(IF(VLOOKUP(G156,Demos!$B$3:$K$1368,7,FALSE)=0,"",VLOOKUP(G156,Demos!$B$3:$K$1368,7,FALSE)),"")</f>
        <v/>
      </c>
      <c r="T156" s="50" t="s">
        <v>2049</v>
      </c>
      <c r="U156" s="31" t="str">
        <f>IFERROR(VLOOKUP(G156,Demos!$B$7:N6024,12,FALSE),"")</f>
        <v/>
      </c>
    </row>
    <row r="157" spans="1:21" ht="45" x14ac:dyDescent="0.25">
      <c r="A157" s="39">
        <f t="shared" si="2"/>
        <v>152</v>
      </c>
      <c r="B157" s="30" t="s">
        <v>29</v>
      </c>
      <c r="C157" s="29" t="str">
        <f xml:space="preserve"> IFERROR(VLOOKUP(B157, Courses!$C$3:$E$836, 2, FALSE),"")</f>
        <v>Classical and Quantum Mechanics</v>
      </c>
      <c r="D157" s="29" t="str">
        <f xml:space="preserve"> IFERROR(VLOOKUP(MID(G157,1,1), PIRA!$B$1:$E$1146, 2, FALSE),"")</f>
        <v>1 Mechanics</v>
      </c>
      <c r="E157" s="31" t="str">
        <f xml:space="preserve"> IFERROR(VLOOKUP(MID(G157,1,2),PIRA!$B$1:$E$1144,2,FALSE),"")&amp;"
"&amp;IFERROR(VLOOKUP(MID(H157,1,2),PIRA!$B$1:$E$1144,2,FALSE),"")&amp;"
"&amp;IFERROR(VLOOKUP(MID(I157,1,2),PIRA!$B$1:$E$1144,2,FALSE),"")</f>
        <v xml:space="preserve">Applications of Newton's Laws
</v>
      </c>
      <c r="F157" s="31" t="str">
        <f xml:space="preserve"> IFERROR(VLOOKUP(MID(G157,1,4),PIRA!$B$1:$E$1144,2,FALSE),"")&amp;"
"&amp;IFERROR(VLOOKUP(MID(H157,1,4),PIRA!$B$1:$E$1144,2,FALSE),"")&amp;"
"&amp;IFERROR(VLOOKUP(MID(I157,1,4),PIRA!$B$1:$E$1144,2,FALSE),"")</f>
        <v xml:space="preserve">Friction
</v>
      </c>
      <c r="G157" s="32" t="s">
        <v>1153</v>
      </c>
      <c r="H157" s="31" t="str">
        <f>IFERROR(IF(VLOOKUP(G157,Demos!$B$3:$K$1368,2,FALSE)=0,"",VLOOKUP(G157,Demos!$B$3:$K$1368,2,FALSE)),"")</f>
        <v/>
      </c>
      <c r="I157" s="79" t="str">
        <f>IFERROR(IF(VLOOKUP(G157,Demos!$B$3:$K$1368,3,FALSE)=0,"",VLOOKUP(G157,Demos!$B$3:$K$1368,3,FALSE)),"")</f>
        <v/>
      </c>
      <c r="J157" s="79" t="str">
        <f>IFERROR(IF(VLOOKUP(G157,Demos!$B$3:$K$1368,4,FALSE)=0,"",VLOOKUP(G157,Demos!$B$3:$K$1368,4,FALSE)),"")</f>
        <v/>
      </c>
      <c r="K157" s="30" t="s">
        <v>2178</v>
      </c>
      <c r="L157" s="30" t="s">
        <v>2180</v>
      </c>
      <c r="M157" s="71">
        <v>45335</v>
      </c>
      <c r="N157" s="33" t="str">
        <f>IFERROR(VLOOKUP(G157,Demos!$B$3:$K$1368,5,FALSE),"")</f>
        <v>Phonebook Friction</v>
      </c>
      <c r="O157" s="28">
        <f>IF(N157="","",COUNTIF($N$6:N2276, N157))</f>
        <v>10</v>
      </c>
      <c r="P157" s="33" t="str">
        <f xml:space="preserve"> IFERROR(IF(VLOOKUP(G157,Demos!$B$3:$K$1368,6,FALSE)=0,"",VLOOKUP(G157,Demos!$B$3:$K$1368,6,FALSE)),"")</f>
        <v>www.de-monstrare.nl/pdf/Phonebook%20friction.pdf</v>
      </c>
      <c r="Q157" s="38" t="str">
        <f xml:space="preserve"> IFERROR(IF(VLOOKUP(G157,Demos!$B$3:$K$1368,8,FALSE)=0,"",VLOOKUP(G157,Demos!$B$3:$K$1368,8,FALSE)),"")</f>
        <v/>
      </c>
      <c r="R157" s="38" t="str">
        <f xml:space="preserve"> IFERROR(IF(VLOOKUP(G157,Demos!$B$3:$K$1368,7,FALSE)=0,"",VLOOKUP(G157,Demos!$B$3:$K$1368,7,FALSE)),"")</f>
        <v/>
      </c>
      <c r="T157" s="50" t="s">
        <v>2049</v>
      </c>
      <c r="U157" s="31" t="str">
        <f>IFERROR(VLOOKUP(G157,Demos!$B$7:N6023,12,FALSE),"")</f>
        <v/>
      </c>
    </row>
    <row r="158" spans="1:21" ht="45" x14ac:dyDescent="0.25">
      <c r="A158" s="39">
        <f t="shared" si="2"/>
        <v>153</v>
      </c>
      <c r="B158" s="30" t="s">
        <v>2191</v>
      </c>
      <c r="C158" s="29" t="str">
        <f xml:space="preserve"> IFERROR(VLOOKUP(B158, Courses!$C$3:$E$836, 2, FALSE),"")</f>
        <v>Dynamica</v>
      </c>
      <c r="D158" s="29" t="str">
        <f xml:space="preserve"> IFERROR(VLOOKUP(MID(G158,1,1), PIRA!$B$1:$E$1146, 2, FALSE),"")</f>
        <v>1 Mechanics</v>
      </c>
      <c r="E158" s="31" t="str">
        <f xml:space="preserve"> IFERROR(VLOOKUP(MID(G158,1,2),PIRA!$B$1:$E$1144,2,FALSE),"")&amp;"
"&amp;IFERROR(VLOOKUP(MID(H158,1,2),PIRA!$B$1:$E$1144,2,FALSE),"")&amp;"
"&amp;IFERROR(VLOOKUP(MID(I158,1,2),PIRA!$B$1:$E$1144,2,FALSE),"")</f>
        <v xml:space="preserve">Rotational Dynamics
</v>
      </c>
      <c r="F158" s="31" t="str">
        <f xml:space="preserve"> IFERROR(VLOOKUP(MID(G158,1,4),PIRA!$B$1:$E$1144,2,FALSE),"")&amp;"
"&amp;IFERROR(VLOOKUP(MID(H158,1,4),PIRA!$B$1:$E$1144,2,FALSE),"")&amp;"
"&amp;IFERROR(VLOOKUP(MID(I158,1,4),PIRA!$B$1:$E$1144,2,FALSE),"")</f>
        <v xml:space="preserve">Rotational Stability
</v>
      </c>
      <c r="G158" s="32" t="s">
        <v>1177</v>
      </c>
      <c r="H158" s="31" t="str">
        <f>IFERROR(IF(VLOOKUP(G158,Demos!$B$3:$K$1368,2,FALSE)=0,"",VLOOKUP(G158,Demos!$B$3:$K$1368,2,FALSE)),"")</f>
        <v/>
      </c>
      <c r="I158" s="79" t="str">
        <f>IFERROR(IF(VLOOKUP(G158,Demos!$B$3:$K$1368,3,FALSE)=0,"",VLOOKUP(G158,Demos!$B$3:$K$1368,3,FALSE)),"")</f>
        <v/>
      </c>
      <c r="J158" s="79" t="str">
        <f>IFERROR(IF(VLOOKUP(G158,Demos!$B$3:$K$1368,4,FALSE)=0,"",VLOOKUP(G158,Demos!$B$3:$K$1368,4,FALSE)),"")</f>
        <v/>
      </c>
      <c r="K158" s="30" t="s">
        <v>2185</v>
      </c>
      <c r="M158" s="71">
        <v>45335</v>
      </c>
      <c r="N158" s="33" t="str">
        <f>IFERROR(VLOOKUP(G158,Demos!$B$3:$K$1368,5,FALSE),"")</f>
        <v>Stable Wheel</v>
      </c>
      <c r="O158" s="28">
        <f>IF(N158="","",COUNTIF($N$6:N2277, N158))</f>
        <v>15</v>
      </c>
      <c r="P158" s="33" t="str">
        <f xml:space="preserve"> IFERROR(IF(VLOOKUP(G158,Demos!$B$3:$K$1368,6,FALSE)=0,"",VLOOKUP(G158,Demos!$B$3:$K$1368,6,FALSE)),"")</f>
        <v>www.de-monstrare.nl/pdf/Stable%20wheel.pdf</v>
      </c>
      <c r="Q158" s="38" t="str">
        <f xml:space="preserve"> IFERROR(IF(VLOOKUP(G158,Demos!$B$3:$K$1368,8,FALSE)=0,"",VLOOKUP(G158,Demos!$B$3:$K$1368,8,FALSE)),"")</f>
        <v/>
      </c>
      <c r="R158" s="38" t="str">
        <f xml:space="preserve"> IFERROR(IF(VLOOKUP(G158,Demos!$B$3:$K$1368,7,FALSE)=0,"",VLOOKUP(G158,Demos!$B$3:$K$1368,7,FALSE)),"")</f>
        <v xml:space="preserve">See Collegerama 2022 recording TN1612TU_20 - https://collegerama.tudelft.nl/Mediasite/Channel/as-bsc-tn/watch/1a0c74c4eaf54cb7aa9b646d254fee821d </v>
      </c>
      <c r="U158" s="31" t="str">
        <f>IFERROR(VLOOKUP(G158,Demos!$B$7:N5901,12,FALSE),"")</f>
        <v/>
      </c>
    </row>
    <row r="159" spans="1:21" ht="45" x14ac:dyDescent="0.25">
      <c r="A159" s="39">
        <f t="shared" si="2"/>
        <v>154</v>
      </c>
      <c r="B159" s="30" t="s">
        <v>29</v>
      </c>
      <c r="C159" s="29" t="str">
        <f xml:space="preserve"> IFERROR(VLOOKUP(B159, Courses!$C$3:$E$836, 2, FALSE),"")</f>
        <v>Classical and Quantum Mechanics</v>
      </c>
      <c r="D159" s="29" t="str">
        <f xml:space="preserve"> IFERROR(VLOOKUP(MID(G159,1,1), PIRA!$B$1:$E$1146, 2, FALSE),"")</f>
        <v>1 Mechanics</v>
      </c>
      <c r="E159" s="31" t="str">
        <f xml:space="preserve"> IFERROR(VLOOKUP(MID(G159,1,2),PIRA!$B$1:$E$1144,2,FALSE),"")&amp;"
"&amp;IFERROR(VLOOKUP(MID(H159,1,2),PIRA!$B$1:$E$1144,2,FALSE),"")&amp;"
"&amp;IFERROR(VLOOKUP(MID(I159,1,2),PIRA!$B$1:$E$1144,2,FALSE),"")</f>
        <v xml:space="preserve">Statics of Rigid Bodies
</v>
      </c>
      <c r="F159" s="31" t="str">
        <f xml:space="preserve"> IFERROR(VLOOKUP(MID(G159,1,4),PIRA!$B$1:$E$1144,2,FALSE),"")&amp;"
"&amp;IFERROR(VLOOKUP(MID(H159,1,4),PIRA!$B$1:$E$1144,2,FALSE),"")&amp;"
"&amp;IFERROR(VLOOKUP(MID(I159,1,4),PIRA!$B$1:$E$1144,2,FALSE),"")</f>
        <v xml:space="preserve">Resolution of Forces
</v>
      </c>
      <c r="G159" s="32" t="s">
        <v>1148</v>
      </c>
      <c r="H159" s="31" t="str">
        <f>IFERROR(IF(VLOOKUP(G159,Demos!$B$3:$K$1368,2,FALSE)=0,"",VLOOKUP(G159,Demos!$B$3:$K$1368,2,FALSE)),"")</f>
        <v/>
      </c>
      <c r="I159" s="79" t="str">
        <f>IFERROR(IF(VLOOKUP(G159,Demos!$B$3:$K$1368,3,FALSE)=0,"",VLOOKUP(G159,Demos!$B$3:$K$1368,3,FALSE)),"")</f>
        <v/>
      </c>
      <c r="J159" s="79" t="str">
        <f>IFERROR(IF(VLOOKUP(G159,Demos!$B$3:$K$1368,4,FALSE)=0,"",VLOOKUP(G159,Demos!$B$3:$K$1368,4,FALSE)),"")</f>
        <v/>
      </c>
      <c r="K159" s="30" t="s">
        <v>2178</v>
      </c>
      <c r="L159" s="30" t="s">
        <v>2180</v>
      </c>
      <c r="M159" s="71">
        <v>45333</v>
      </c>
      <c r="N159" s="33" t="str">
        <f>IFERROR(VLOOKUP(G159,Demos!$B$3:$K$1368,5,FALSE),"")</f>
        <v>Strong Professor (Weak Students)</v>
      </c>
      <c r="O159" s="28">
        <f>IF(N159="","",COUNTIF($N$6:N2278, N159))</f>
        <v>21</v>
      </c>
      <c r="P159" s="33" t="str">
        <f xml:space="preserve"> IFERROR(IF(VLOOKUP(G159,Demos!$B$3:$K$1368,6,FALSE)=0,"",VLOOKUP(G159,Demos!$B$3:$K$1368,6,FALSE)),"")</f>
        <v>www.de-monstrare.nl/pdf/Strong%20professor%20_weak%20students_.pdf</v>
      </c>
      <c r="Q159" s="38" t="str">
        <f xml:space="preserve"> IFERROR(IF(VLOOKUP(G159,Demos!$B$3:$K$1368,8,FALSE)=0,"",VLOOKUP(G159,Demos!$B$3:$K$1368,8,FALSE)),"")</f>
        <v/>
      </c>
      <c r="R159" s="38" t="str">
        <f xml:space="preserve"> IFERROR(IF(VLOOKUP(G159,Demos!$B$3:$K$1368,7,FALSE)=0,"",VLOOKUP(G159,Demos!$B$3:$K$1368,7,FALSE)),"")</f>
        <v xml:space="preserve">=================== https://collegerama.tudelft.nl/Mediasite/Channel/as-bsc-tn/watch/f53f1fdd5fa04999b1d52f4922846f1a1d ========================Collegerama.tudelft.nl. TN1612TU_01 - Klassieke mechanica &amp; relativiteit, recoreded on 08 Feb 2021 13:45, demo </v>
      </c>
      <c r="T159" s="50" t="s">
        <v>2049</v>
      </c>
      <c r="U159" s="31" t="str">
        <f>IFERROR(VLOOKUP(G159,Demos!$B$7:N6028,12,FALSE),"")</f>
        <v/>
      </c>
    </row>
    <row r="160" spans="1:21" ht="45" x14ac:dyDescent="0.25">
      <c r="A160" s="39">
        <f t="shared" si="2"/>
        <v>155</v>
      </c>
      <c r="B160" s="30" t="s">
        <v>1905</v>
      </c>
      <c r="C160" s="29" t="str">
        <f xml:space="preserve"> IFERROR(VLOOKUP(B160, Courses!$C$3:$E$836, 2, FALSE),"")</f>
        <v>Mechanics and Theory of Relativity</v>
      </c>
      <c r="D160" s="29" t="str">
        <f xml:space="preserve"> IFERROR(VLOOKUP(MID(G160,1,1), PIRA!$B$1:$E$1146, 2, FALSE),"")</f>
        <v>1 Mechanics</v>
      </c>
      <c r="E160" s="31" t="str">
        <f xml:space="preserve"> IFERROR(VLOOKUP(MID(G160,1,2),PIRA!$B$1:$E$1144,2,FALSE),"")&amp;"
"&amp;IFERROR(VLOOKUP(MID(H160,1,2),PIRA!$B$1:$E$1144,2,FALSE),"")&amp;"
"&amp;IFERROR(VLOOKUP(MID(I160,1,2),PIRA!$B$1:$E$1144,2,FALSE),"")</f>
        <v xml:space="preserve">Applications of Newton's Laws
</v>
      </c>
      <c r="F160" s="31" t="str">
        <f xml:space="preserve"> IFERROR(VLOOKUP(MID(G160,1,4),PIRA!$B$1:$E$1144,2,FALSE),"")&amp;"
"&amp;IFERROR(VLOOKUP(MID(H160,1,4),PIRA!$B$1:$E$1144,2,FALSE),"")&amp;"
"&amp;IFERROR(VLOOKUP(MID(I160,1,4),PIRA!$B$1:$E$1144,2,FALSE),"")</f>
        <v xml:space="preserve">Friction
</v>
      </c>
      <c r="G160" s="32" t="s">
        <v>2010</v>
      </c>
      <c r="H160" s="31" t="str">
        <f>IFERROR(IF(VLOOKUP(G160,Demos!$B$3:$K$1368,2,FALSE)=0,"",VLOOKUP(G160,Demos!$B$3:$K$1368,2,FALSE)),"")</f>
        <v/>
      </c>
      <c r="I160" s="79" t="str">
        <f>IFERROR(IF(VLOOKUP(G160,Demos!$B$3:$K$1368,3,FALSE)=0,"",VLOOKUP(G160,Demos!$B$3:$K$1368,3,FALSE)),"")</f>
        <v/>
      </c>
      <c r="J160" s="79" t="str">
        <f>IFERROR(IF(VLOOKUP(G160,Demos!$B$3:$K$1368,4,FALSE)=0,"",VLOOKUP(G160,Demos!$B$3:$K$1368,4,FALSE)),"")</f>
        <v/>
      </c>
      <c r="K160" s="30" t="s">
        <v>2099</v>
      </c>
      <c r="M160" s="71">
        <v>45333</v>
      </c>
      <c r="N160" s="33" t="str">
        <f>IFERROR(VLOOKUP(G160,Demos!$B$3:$K$1368,5,FALSE),"")</f>
        <v>Friction Blocks Surface Material</v>
      </c>
      <c r="O160" s="28">
        <f>IF(N160="","",COUNTIF($N$6:N2279, N160))</f>
        <v>11</v>
      </c>
      <c r="P160" s="33" t="str">
        <f xml:space="preserve"> IFERROR(IF(VLOOKUP(G160,Demos!$B$3:$K$1368,6,FALSE)=0,"",VLOOKUP(G160,Demos!$B$3:$K$1368,6,FALSE)),"")</f>
        <v>N/A</v>
      </c>
      <c r="Q160" s="38" t="str">
        <f xml:space="preserve"> IFERROR(IF(VLOOKUP(G160,Demos!$B$3:$K$1368,8,FALSE)=0,"",VLOOKUP(G160,Demos!$B$3:$K$1368,8,FALSE)),"")</f>
        <v>New demonstration 07 Feb 2017</v>
      </c>
      <c r="R160" s="38" t="str">
        <f xml:space="preserve"> IFERROR(IF(VLOOKUP(G160,Demos!$B$3:$K$1368,7,FALSE)=0,"",VLOOKUP(G160,Demos!$B$3:$K$1368,7,FALSE)),"")</f>
        <v/>
      </c>
      <c r="T160" s="50" t="s">
        <v>2049</v>
      </c>
      <c r="U160" s="31" t="str">
        <f>IFERROR(VLOOKUP(G160,Demos!$B$7:N6027,12,FALSE),"")</f>
        <v/>
      </c>
    </row>
    <row r="161" spans="1:21" ht="45" x14ac:dyDescent="0.25">
      <c r="A161" s="39">
        <f t="shared" si="2"/>
        <v>156</v>
      </c>
      <c r="B161" s="30" t="s">
        <v>1905</v>
      </c>
      <c r="C161" s="29" t="str">
        <f xml:space="preserve"> IFERROR(VLOOKUP(B161, Courses!$C$3:$E$836, 2, FALSE),"")</f>
        <v>Mechanics and Theory of Relativity</v>
      </c>
      <c r="D161" s="29" t="str">
        <f xml:space="preserve"> IFERROR(VLOOKUP(MID(G161,1,1), PIRA!$B$1:$E$1146, 2, FALSE),"")</f>
        <v>1 Mechanics</v>
      </c>
      <c r="E161" s="31" t="str">
        <f xml:space="preserve"> IFERROR(VLOOKUP(MID(G161,1,2),PIRA!$B$1:$E$1144,2,FALSE),"")&amp;"
"&amp;IFERROR(VLOOKUP(MID(H161,1,2),PIRA!$B$1:$E$1144,2,FALSE),"")&amp;"
"&amp;IFERROR(VLOOKUP(MID(I161,1,2),PIRA!$B$1:$E$1144,2,FALSE),"")</f>
        <v xml:space="preserve">Applications of Newton's Laws
</v>
      </c>
      <c r="F161" s="31" t="str">
        <f xml:space="preserve"> IFERROR(VLOOKUP(MID(G161,1,4),PIRA!$B$1:$E$1144,2,FALSE),"")&amp;"
"&amp;IFERROR(VLOOKUP(MID(H161,1,4),PIRA!$B$1:$E$1144,2,FALSE),"")&amp;"
"&amp;IFERROR(VLOOKUP(MID(I161,1,4),PIRA!$B$1:$E$1144,2,FALSE),"")</f>
        <v xml:space="preserve">Friction
</v>
      </c>
      <c r="G161" s="32" t="s">
        <v>2081</v>
      </c>
      <c r="H161" s="31" t="str">
        <f>IFERROR(IF(VLOOKUP(G161,Demos!$B$3:$K$1368,2,FALSE)=0,"",VLOOKUP(G161,Demos!$B$3:$K$1368,2,FALSE)),"")</f>
        <v/>
      </c>
      <c r="I161" s="79" t="str">
        <f>IFERROR(IF(VLOOKUP(G161,Demos!$B$3:$K$1368,3,FALSE)=0,"",VLOOKUP(G161,Demos!$B$3:$K$1368,3,FALSE)),"")</f>
        <v/>
      </c>
      <c r="J161" s="79" t="str">
        <f>IFERROR(IF(VLOOKUP(G161,Demos!$B$3:$K$1368,4,FALSE)=0,"",VLOOKUP(G161,Demos!$B$3:$K$1368,4,FALSE)),"")</f>
        <v/>
      </c>
      <c r="K161" s="30" t="s">
        <v>2099</v>
      </c>
      <c r="M161" s="71">
        <v>45333</v>
      </c>
      <c r="N161" s="33" t="str">
        <f>IFERROR(VLOOKUP(G161,Demos!$B$3:$K$1368,5,FALSE),"")</f>
        <v/>
      </c>
      <c r="O161" s="28" t="str">
        <f>IF(N161="","",COUNTIF($N$6:N2280, N161))</f>
        <v/>
      </c>
      <c r="P161" s="33" t="str">
        <f xml:space="preserve"> IFERROR(IF(VLOOKUP(G161,Demos!$B$3:$K$1368,6,FALSE)=0,"",VLOOKUP(G161,Demos!$B$3:$K$1368,6,FALSE)),"")</f>
        <v/>
      </c>
      <c r="Q161" s="38" t="str">
        <f xml:space="preserve"> IFERROR(IF(VLOOKUP(G161,Demos!$B$3:$K$1368,8,FALSE)=0,"",VLOOKUP(G161,Demos!$B$3:$K$1368,8,FALSE)),"")</f>
        <v/>
      </c>
      <c r="R161" s="38" t="str">
        <f xml:space="preserve"> IFERROR(IF(VLOOKUP(G161,Demos!$B$3:$K$1368,7,FALSE)=0,"",VLOOKUP(G161,Demos!$B$3:$K$1368,7,FALSE)),"")</f>
        <v/>
      </c>
      <c r="T161" s="50" t="s">
        <v>2049</v>
      </c>
      <c r="U161" s="31" t="str">
        <f>IFERROR(VLOOKUP(G161,Demos!$B$7:N6025,12,FALSE),"")</f>
        <v/>
      </c>
    </row>
    <row r="162" spans="1:21" ht="45" x14ac:dyDescent="0.25">
      <c r="A162" s="39">
        <f t="shared" si="2"/>
        <v>157</v>
      </c>
      <c r="B162" s="30" t="s">
        <v>29</v>
      </c>
      <c r="C162" s="29" t="str">
        <f xml:space="preserve"> IFERROR(VLOOKUP(B162, Courses!$C$3:$E$836, 2, FALSE),"")</f>
        <v>Classical and Quantum Mechanics</v>
      </c>
      <c r="D162" s="29" t="str">
        <f xml:space="preserve"> IFERROR(VLOOKUP(MID(G162,1,1), PIRA!$B$1:$E$1146, 2, FALSE),"")</f>
        <v>1 Mechanics</v>
      </c>
      <c r="E162" s="31" t="str">
        <f xml:space="preserve"> IFERROR(VLOOKUP(MID(G162,1,2),PIRA!$B$1:$E$1144,2,FALSE),"")&amp;"
"&amp;IFERROR(VLOOKUP(MID(H162,1,2),PIRA!$B$1:$E$1144,2,FALSE),"")&amp;"
"&amp;IFERROR(VLOOKUP(MID(I162,1,2),PIRA!$B$1:$E$1144,2,FALSE),"")</f>
        <v xml:space="preserve">Newton's Third Law
</v>
      </c>
      <c r="F162" s="31" t="str">
        <f xml:space="preserve"> IFERROR(VLOOKUP(MID(G162,1,4),PIRA!$B$1:$E$1144,2,FALSE),"")&amp;"
"&amp;IFERROR(VLOOKUP(MID(H162,1,4),PIRA!$B$1:$E$1144,2,FALSE),"")&amp;"
"&amp;IFERROR(VLOOKUP(MID(I162,1,4),PIRA!$B$1:$E$1144,2,FALSE),"")</f>
        <v xml:space="preserve">Action and Reaction
</v>
      </c>
      <c r="G162" s="32" t="s">
        <v>1145</v>
      </c>
      <c r="H162" s="31" t="str">
        <f>IFERROR(IF(VLOOKUP(G162,Demos!$B$3:$K$1368,2,FALSE)=0,"",VLOOKUP(G162,Demos!$B$3:$K$1368,2,FALSE)),"")</f>
        <v/>
      </c>
      <c r="I162" s="79" t="str">
        <f>IFERROR(IF(VLOOKUP(G162,Demos!$B$3:$K$1368,3,FALSE)=0,"",VLOOKUP(G162,Demos!$B$3:$K$1368,3,FALSE)),"")</f>
        <v/>
      </c>
      <c r="J162" s="79" t="str">
        <f>IFERROR(IF(VLOOKUP(G162,Demos!$B$3:$K$1368,4,FALSE)=0,"",VLOOKUP(G162,Demos!$B$3:$K$1368,4,FALSE)),"")</f>
        <v/>
      </c>
      <c r="K162" s="30" t="s">
        <v>2178</v>
      </c>
      <c r="L162" s="30" t="s">
        <v>2180</v>
      </c>
      <c r="M162" s="71">
        <v>45332</v>
      </c>
      <c r="N162" s="33" t="str">
        <f>IFERROR(VLOOKUP(G162,Demos!$B$3:$K$1368,5,FALSE),"")</f>
        <v>Who is the Strongest in a Collision?</v>
      </c>
      <c r="O162" s="28">
        <f>IF(N162="","",COUNTIF($N$6:N2281, N162))</f>
        <v>10</v>
      </c>
      <c r="P162" s="33" t="str">
        <f xml:space="preserve"> IFERROR(IF(VLOOKUP(G162,Demos!$B$3:$K$1368,6,FALSE)=0,"",VLOOKUP(G162,Demos!$B$3:$K$1368,6,FALSE)),"")</f>
        <v>www.de-monstrare.nl/pdf/Who%20is%20the%20strongest%20in%20a%20collision.pdf</v>
      </c>
      <c r="Q162" s="38" t="str">
        <f xml:space="preserve"> IFERROR(IF(VLOOKUP(G162,Demos!$B$3:$K$1368,8,FALSE)=0,"",VLOOKUP(G162,Demos!$B$3:$K$1368,8,FALSE)),"")</f>
        <v/>
      </c>
      <c r="R162" s="38" t="str">
        <f xml:space="preserve"> IFERROR(IF(VLOOKUP(G162,Demos!$B$3:$K$1368,7,FALSE)=0,"",VLOOKUP(G162,Demos!$B$3:$K$1368,7,FALSE)),"")</f>
        <v/>
      </c>
      <c r="T162" s="50" t="s">
        <v>2049</v>
      </c>
      <c r="U162" s="31" t="str">
        <f>IFERROR(VLOOKUP(G162,Demos!$B$7:N6031,12,FALSE),"")</f>
        <v/>
      </c>
    </row>
    <row r="163" spans="1:21" ht="45" x14ac:dyDescent="0.25">
      <c r="A163" s="39">
        <f t="shared" si="2"/>
        <v>158</v>
      </c>
      <c r="B163" s="30" t="s">
        <v>29</v>
      </c>
      <c r="C163" s="29" t="str">
        <f xml:space="preserve"> IFERROR(VLOOKUP(B163, Courses!$C$3:$E$836, 2, FALSE),"")</f>
        <v>Classical and Quantum Mechanics</v>
      </c>
      <c r="D163" s="29" t="str">
        <f xml:space="preserve"> IFERROR(VLOOKUP(MID(G163,1,1), PIRA!$B$1:$E$1146, 2, FALSE),"")</f>
        <v>1 Mechanics</v>
      </c>
      <c r="E163" s="31" t="str">
        <f xml:space="preserve"> IFERROR(VLOOKUP(MID(G163,1,2),PIRA!$B$1:$E$1144,2,FALSE),"")&amp;"
"&amp;IFERROR(VLOOKUP(MID(H163,1,2),PIRA!$B$1:$E$1144,2,FALSE),"")&amp;"
"&amp;IFERROR(VLOOKUP(MID(I163,1,2),PIRA!$B$1:$E$1144,2,FALSE),"")</f>
        <v xml:space="preserve">Relative Motion
</v>
      </c>
      <c r="F163" s="31" t="str">
        <f xml:space="preserve"> IFERROR(VLOOKUP(MID(G163,1,4),PIRA!$B$1:$E$1144,2,FALSE),"")&amp;"
"&amp;IFERROR(VLOOKUP(MID(H163,1,4),PIRA!$B$1:$E$1144,2,FALSE),"")&amp;"
"&amp;IFERROR(VLOOKUP(MID(I163,1,4),PIRA!$B$1:$E$1144,2,FALSE),"")</f>
        <v xml:space="preserve">Moving Reference Frames
</v>
      </c>
      <c r="G163" s="32" t="s">
        <v>1135</v>
      </c>
      <c r="H163" s="31" t="str">
        <f>IFERROR(IF(VLOOKUP(G163,Demos!$B$3:$K$1368,2,FALSE)=0,"",VLOOKUP(G163,Demos!$B$3:$K$1368,2,FALSE)),"")</f>
        <v/>
      </c>
      <c r="I163" s="79" t="str">
        <f>IFERROR(IF(VLOOKUP(G163,Demos!$B$3:$K$1368,3,FALSE)=0,"",VLOOKUP(G163,Demos!$B$3:$K$1368,3,FALSE)),"")</f>
        <v/>
      </c>
      <c r="J163" s="79" t="str">
        <f>IFERROR(IF(VLOOKUP(G163,Demos!$B$3:$K$1368,4,FALSE)=0,"",VLOOKUP(G163,Demos!$B$3:$K$1368,4,FALSE)),"")</f>
        <v/>
      </c>
      <c r="K163" s="30" t="s">
        <v>2178</v>
      </c>
      <c r="L163" s="30" t="s">
        <v>2180</v>
      </c>
      <c r="M163" s="71">
        <v>45329</v>
      </c>
      <c r="N163" s="33" t="str">
        <f>IFERROR(VLOOKUP(G163,Demos!$B$3:$K$1368,5,FALSE),"")</f>
        <v>Shoot and Catch</v>
      </c>
      <c r="O163" s="28">
        <f>IF(N163="","",COUNTIF($N$6:N2282, N163))</f>
        <v>23</v>
      </c>
      <c r="P163" s="33" t="str">
        <f xml:space="preserve"> IFERROR(IF(VLOOKUP(G163,Demos!$B$3:$K$1368,6,FALSE)=0,"",VLOOKUP(G163,Demos!$B$3:$K$1368,6,FALSE)),"")</f>
        <v>www.de-monstrare.nl/pdf/Shoot%20and%20catch.pdf</v>
      </c>
      <c r="Q163" s="38" t="str">
        <f xml:space="preserve"> IFERROR(IF(VLOOKUP(G163,Demos!$B$3:$K$1368,8,FALSE)=0,"",VLOOKUP(G163,Demos!$B$3:$K$1368,8,FALSE)),"")</f>
        <v/>
      </c>
      <c r="R163" s="38" t="str">
        <f xml:space="preserve"> IFERROR(IF(VLOOKUP(G163,Demos!$B$3:$K$1368,7,FALSE)=0,"",VLOOKUP(G163,Demos!$B$3:$K$1368,7,FALSE)),"")</f>
        <v xml:space="preserve">See Collegerama 2022 recording TN1612TU_09 from 00:38:10 - https://collegerama.tudelft.nl/Mediasite/Channel/as-bsc-tn/watch/01a81742333b4cfeb1cb2f79a689016f1d </v>
      </c>
      <c r="T163" s="50" t="s">
        <v>2049</v>
      </c>
      <c r="U163" s="31" t="str">
        <f>IFERROR(VLOOKUP(G163,Demos!$B$7:N6035,12,FALSE),"")</f>
        <v/>
      </c>
    </row>
    <row r="164" spans="1:21" ht="45" x14ac:dyDescent="0.25">
      <c r="A164" s="39">
        <f t="shared" si="2"/>
        <v>159</v>
      </c>
      <c r="B164" s="30" t="s">
        <v>1615</v>
      </c>
      <c r="C164" s="29" t="str">
        <f xml:space="preserve"> IFERROR(VLOOKUP(B164, Courses!$C$3:$E$836, 2, FALSE),"")</f>
        <v>Physical Transport Phenomena</v>
      </c>
      <c r="D164" s="29" t="str">
        <f xml:space="preserve"> IFERROR(VLOOKUP(MID(G164,1,1), PIRA!$B$1:$E$1146, 2, FALSE),"")</f>
        <v/>
      </c>
      <c r="E164" s="31" t="str">
        <f xml:space="preserve"> IFERROR(VLOOKUP(MID(G164,1,2),PIRA!$B$1:$E$1144,2,FALSE),"")&amp;"
"&amp;IFERROR(VLOOKUP(MID(H164,1,2),PIRA!$B$1:$E$1144,2,FALSE),"")&amp;"
"&amp;IFERROR(VLOOKUP(MID(I164,1,2),PIRA!$B$1:$E$1144,2,FALSE),"")</f>
        <v xml:space="preserve">
</v>
      </c>
      <c r="F164" s="31" t="str">
        <f xml:space="preserve"> IFERROR(VLOOKUP(MID(G164,1,4),PIRA!$B$1:$E$1144,2,FALSE),"")&amp;"
"&amp;IFERROR(VLOOKUP(MID(H164,1,4),PIRA!$B$1:$E$1144,2,FALSE),"")&amp;"
"&amp;IFERROR(VLOOKUP(MID(I164,1,4),PIRA!$B$1:$E$1144,2,FALSE),"")</f>
        <v xml:space="preserve">
</v>
      </c>
      <c r="H164" s="31" t="str">
        <f>IFERROR(IF(VLOOKUP(G164,Demos!$B$3:$K$1368,2,FALSE)=0,"",VLOOKUP(G164,Demos!$B$3:$K$1368,2,FALSE)),"")</f>
        <v/>
      </c>
      <c r="I164" s="79" t="str">
        <f>IFERROR(IF(VLOOKUP(G164,Demos!$B$3:$K$1368,3,FALSE)=0,"",VLOOKUP(G164,Demos!$B$3:$K$1368,3,FALSE)),"")</f>
        <v/>
      </c>
      <c r="J164" s="79" t="str">
        <f>IFERROR(IF(VLOOKUP(G164,Demos!$B$3:$K$1368,4,FALSE)=0,"",VLOOKUP(G164,Demos!$B$3:$K$1368,4,FALSE)),"")</f>
        <v/>
      </c>
      <c r="K164" s="30" t="s">
        <v>2103</v>
      </c>
      <c r="M164" s="71">
        <v>45328</v>
      </c>
      <c r="N164" s="33" t="str">
        <f>IFERROR(VLOOKUP(G164,Demos!$B$3:$K$1368,5,FALSE),"")</f>
        <v/>
      </c>
      <c r="O164" s="28" t="str">
        <f>IF(N164="","",COUNTIF($N$6:N2283, N164))</f>
        <v/>
      </c>
      <c r="P164" s="33" t="str">
        <f xml:space="preserve"> IFERROR(IF(VLOOKUP(G164,Demos!$B$3:$K$1368,6,FALSE)=0,"",VLOOKUP(G164,Demos!$B$3:$K$1368,6,FALSE)),"")</f>
        <v/>
      </c>
      <c r="Q164" s="38" t="str">
        <f xml:space="preserve"> IFERROR(IF(VLOOKUP(G164,Demos!$B$3:$K$1368,8,FALSE)=0,"",VLOOKUP(G164,Demos!$B$3:$K$1368,8,FALSE)),"")</f>
        <v/>
      </c>
      <c r="R164" s="38" t="str">
        <f xml:space="preserve"> IFERROR(IF(VLOOKUP(G164,Demos!$B$3:$K$1368,7,FALSE)=0,"",VLOOKUP(G164,Demos!$B$3:$K$1368,7,FALSE)),"")</f>
        <v/>
      </c>
      <c r="U164" s="31" t="str">
        <f>IFERROR(VLOOKUP(G164,Demos!$B$7:N6039,12,FALSE),"")</f>
        <v/>
      </c>
    </row>
    <row r="165" spans="1:21" ht="45" x14ac:dyDescent="0.25">
      <c r="A165" s="39">
        <f t="shared" si="2"/>
        <v>160</v>
      </c>
      <c r="B165" s="30" t="s">
        <v>1615</v>
      </c>
      <c r="C165" s="29" t="str">
        <f xml:space="preserve"> IFERROR(VLOOKUP(B165, Courses!$C$3:$E$836, 2, FALSE),"")</f>
        <v>Physical Transport Phenomena</v>
      </c>
      <c r="D165" s="29" t="str">
        <f xml:space="preserve"> IFERROR(VLOOKUP(MID(G165,1,1), PIRA!$B$1:$E$1146, 2, FALSE),"")</f>
        <v/>
      </c>
      <c r="E165" s="31" t="str">
        <f xml:space="preserve"> IFERROR(VLOOKUP(MID(G165,1,2),PIRA!$B$1:$E$1144,2,FALSE),"")&amp;"
"&amp;IFERROR(VLOOKUP(MID(H165,1,2),PIRA!$B$1:$E$1144,2,FALSE),"")&amp;"
"&amp;IFERROR(VLOOKUP(MID(I165,1,2),PIRA!$B$1:$E$1144,2,FALSE),"")</f>
        <v xml:space="preserve">
</v>
      </c>
      <c r="F165" s="31" t="str">
        <f xml:space="preserve"> IFERROR(VLOOKUP(MID(G165,1,4),PIRA!$B$1:$E$1144,2,FALSE),"")&amp;"
"&amp;IFERROR(VLOOKUP(MID(H165,1,4),PIRA!$B$1:$E$1144,2,FALSE),"")&amp;"
"&amp;IFERROR(VLOOKUP(MID(I165,1,4),PIRA!$B$1:$E$1144,2,FALSE),"")</f>
        <v xml:space="preserve">
</v>
      </c>
      <c r="H165" s="31" t="str">
        <f>IFERROR(IF(VLOOKUP(G165,Demos!$B$3:$K$1368,2,FALSE)=0,"",VLOOKUP(G165,Demos!$B$3:$K$1368,2,FALSE)),"")</f>
        <v/>
      </c>
      <c r="I165" s="79" t="str">
        <f>IFERROR(IF(VLOOKUP(G165,Demos!$B$3:$K$1368,3,FALSE)=0,"",VLOOKUP(G165,Demos!$B$3:$K$1368,3,FALSE)),"")</f>
        <v/>
      </c>
      <c r="J165" s="79" t="str">
        <f>IFERROR(IF(VLOOKUP(G165,Demos!$B$3:$K$1368,4,FALSE)=0,"",VLOOKUP(G165,Demos!$B$3:$K$1368,4,FALSE)),"")</f>
        <v/>
      </c>
      <c r="K165" s="30" t="s">
        <v>2103</v>
      </c>
      <c r="M165" s="71">
        <v>45328</v>
      </c>
      <c r="N165" s="33" t="str">
        <f>IFERROR(VLOOKUP(G165,Demos!$B$3:$K$1368,5,FALSE),"")</f>
        <v/>
      </c>
      <c r="O165" s="28" t="str">
        <f>IF(N165="","",COUNTIF($N$6:N2284, N165))</f>
        <v/>
      </c>
      <c r="P165" s="33" t="str">
        <f xml:space="preserve"> IFERROR(IF(VLOOKUP(G165,Demos!$B$3:$K$1368,6,FALSE)=0,"",VLOOKUP(G165,Demos!$B$3:$K$1368,6,FALSE)),"")</f>
        <v/>
      </c>
      <c r="Q165" s="38" t="str">
        <f xml:space="preserve"> IFERROR(IF(VLOOKUP(G165,Demos!$B$3:$K$1368,8,FALSE)=0,"",VLOOKUP(G165,Demos!$B$3:$K$1368,8,FALSE)),"")</f>
        <v/>
      </c>
      <c r="R165" s="38" t="str">
        <f xml:space="preserve"> IFERROR(IF(VLOOKUP(G165,Demos!$B$3:$K$1368,7,FALSE)=0,"",VLOOKUP(G165,Demos!$B$3:$K$1368,7,FALSE)),"")</f>
        <v/>
      </c>
      <c r="U165" s="31" t="str">
        <f>IFERROR(VLOOKUP(G165,Demos!$B$7:N6040,12,FALSE),"")</f>
        <v/>
      </c>
    </row>
    <row r="166" spans="1:21" ht="45" x14ac:dyDescent="0.25">
      <c r="A166" s="39">
        <f t="shared" si="2"/>
        <v>161</v>
      </c>
      <c r="B166" s="30" t="s">
        <v>1615</v>
      </c>
      <c r="C166" s="29" t="str">
        <f xml:space="preserve"> IFERROR(VLOOKUP(B166, Courses!$C$3:$E$836, 2, FALSE),"")</f>
        <v>Physical Transport Phenomena</v>
      </c>
      <c r="D166" s="29" t="str">
        <f xml:space="preserve"> IFERROR(VLOOKUP(MID(G166,1,1), PIRA!$B$1:$E$1146, 2, FALSE),"")</f>
        <v/>
      </c>
      <c r="E166" s="31" t="str">
        <f xml:space="preserve"> IFERROR(VLOOKUP(MID(G166,1,2),PIRA!$B$1:$E$1144,2,FALSE),"")&amp;"
"&amp;IFERROR(VLOOKUP(MID(H166,1,2),PIRA!$B$1:$E$1144,2,FALSE),"")&amp;"
"&amp;IFERROR(VLOOKUP(MID(I166,1,2),PIRA!$B$1:$E$1144,2,FALSE),"")</f>
        <v xml:space="preserve">
</v>
      </c>
      <c r="F166" s="31" t="str">
        <f xml:space="preserve"> IFERROR(VLOOKUP(MID(G166,1,4),PIRA!$B$1:$E$1144,2,FALSE),"")&amp;"
"&amp;IFERROR(VLOOKUP(MID(H166,1,4),PIRA!$B$1:$E$1144,2,FALSE),"")&amp;"
"&amp;IFERROR(VLOOKUP(MID(I166,1,4),PIRA!$B$1:$E$1144,2,FALSE),"")</f>
        <v xml:space="preserve">
</v>
      </c>
      <c r="H166" s="31" t="str">
        <f>IFERROR(IF(VLOOKUP(G166,Demos!$B$3:$K$1368,2,FALSE)=0,"",VLOOKUP(G166,Demos!$B$3:$K$1368,2,FALSE)),"")</f>
        <v/>
      </c>
      <c r="I166" s="79" t="str">
        <f>IFERROR(IF(VLOOKUP(G166,Demos!$B$3:$K$1368,3,FALSE)=0,"",VLOOKUP(G166,Demos!$B$3:$K$1368,3,FALSE)),"")</f>
        <v/>
      </c>
      <c r="J166" s="79" t="str">
        <f>IFERROR(IF(VLOOKUP(G166,Demos!$B$3:$K$1368,4,FALSE)=0,"",VLOOKUP(G166,Demos!$B$3:$K$1368,4,FALSE)),"")</f>
        <v/>
      </c>
      <c r="K166" s="30" t="s">
        <v>2103</v>
      </c>
      <c r="M166" s="71">
        <v>45328</v>
      </c>
      <c r="N166" s="33" t="str">
        <f>IFERROR(VLOOKUP(G166,Demos!$B$3:$K$1368,5,FALSE),"")</f>
        <v/>
      </c>
      <c r="O166" s="28" t="str">
        <f>IF(N166="","",COUNTIF($N$6:N2285, N166))</f>
        <v/>
      </c>
      <c r="P166" s="33" t="str">
        <f xml:space="preserve"> IFERROR(IF(VLOOKUP(G166,Demos!$B$3:$K$1368,6,FALSE)=0,"",VLOOKUP(G166,Demos!$B$3:$K$1368,6,FALSE)),"")</f>
        <v/>
      </c>
      <c r="Q166" s="38" t="str">
        <f xml:space="preserve"> IFERROR(IF(VLOOKUP(G166,Demos!$B$3:$K$1368,8,FALSE)=0,"",VLOOKUP(G166,Demos!$B$3:$K$1368,8,FALSE)),"")</f>
        <v/>
      </c>
      <c r="R166" s="38" t="str">
        <f xml:space="preserve"> IFERROR(IF(VLOOKUP(G166,Demos!$B$3:$K$1368,7,FALSE)=0,"",VLOOKUP(G166,Demos!$B$3:$K$1368,7,FALSE)),"")</f>
        <v/>
      </c>
      <c r="U166" s="31" t="str">
        <f>IFERROR(VLOOKUP(G166,Demos!$B$7:N6041,12,FALSE),"")</f>
        <v/>
      </c>
    </row>
    <row r="167" spans="1:21" ht="45" x14ac:dyDescent="0.25">
      <c r="A167" s="39">
        <f t="shared" si="2"/>
        <v>162</v>
      </c>
      <c r="B167" s="30" t="s">
        <v>1615</v>
      </c>
      <c r="C167" s="29" t="str">
        <f xml:space="preserve"> IFERROR(VLOOKUP(B167, Courses!$C$3:$E$836, 2, FALSE),"")</f>
        <v>Physical Transport Phenomena</v>
      </c>
      <c r="D167" s="29" t="str">
        <f xml:space="preserve"> IFERROR(VLOOKUP(MID(G167,1,1), PIRA!$B$1:$E$1146, 2, FALSE),"")</f>
        <v/>
      </c>
      <c r="E167" s="31" t="str">
        <f xml:space="preserve"> IFERROR(VLOOKUP(MID(G167,1,2),PIRA!$B$1:$E$1144,2,FALSE),"")&amp;"
"&amp;IFERROR(VLOOKUP(MID(H167,1,2),PIRA!$B$1:$E$1144,2,FALSE),"")&amp;"
"&amp;IFERROR(VLOOKUP(MID(I167,1,2),PIRA!$B$1:$E$1144,2,FALSE),"")</f>
        <v xml:space="preserve">
</v>
      </c>
      <c r="F167" s="31" t="str">
        <f xml:space="preserve"> IFERROR(VLOOKUP(MID(G167,1,4),PIRA!$B$1:$E$1144,2,FALSE),"")&amp;"
"&amp;IFERROR(VLOOKUP(MID(H167,1,4),PIRA!$B$1:$E$1144,2,FALSE),"")&amp;"
"&amp;IFERROR(VLOOKUP(MID(I167,1,4),PIRA!$B$1:$E$1144,2,FALSE),"")</f>
        <v xml:space="preserve">
</v>
      </c>
      <c r="H167" s="31" t="str">
        <f>IFERROR(IF(VLOOKUP(G167,Demos!$B$3:$K$1368,2,FALSE)=0,"",VLOOKUP(G167,Demos!$B$3:$K$1368,2,FALSE)),"")</f>
        <v/>
      </c>
      <c r="I167" s="79" t="str">
        <f>IFERROR(IF(VLOOKUP(G167,Demos!$B$3:$K$1368,3,FALSE)=0,"",VLOOKUP(G167,Demos!$B$3:$K$1368,3,FALSE)),"")</f>
        <v/>
      </c>
      <c r="J167" s="79" t="str">
        <f>IFERROR(IF(VLOOKUP(G167,Demos!$B$3:$K$1368,4,FALSE)=0,"",VLOOKUP(G167,Demos!$B$3:$K$1368,4,FALSE)),"")</f>
        <v/>
      </c>
      <c r="K167" s="30" t="s">
        <v>2103</v>
      </c>
      <c r="M167" s="71">
        <v>45328</v>
      </c>
      <c r="N167" s="33" t="str">
        <f>IFERROR(VLOOKUP(G167,Demos!$B$3:$K$1368,5,FALSE),"")</f>
        <v/>
      </c>
      <c r="O167" s="28" t="str">
        <f>IF(N167="","",COUNTIF($N$6:N2286, N167))</f>
        <v/>
      </c>
      <c r="P167" s="33" t="str">
        <f xml:space="preserve"> IFERROR(IF(VLOOKUP(G167,Demos!$B$3:$K$1368,6,FALSE)=0,"",VLOOKUP(G167,Demos!$B$3:$K$1368,6,FALSE)),"")</f>
        <v/>
      </c>
      <c r="Q167" s="38" t="str">
        <f xml:space="preserve"> IFERROR(IF(VLOOKUP(G167,Demos!$B$3:$K$1368,8,FALSE)=0,"",VLOOKUP(G167,Demos!$B$3:$K$1368,8,FALSE)),"")</f>
        <v/>
      </c>
      <c r="R167" s="38" t="str">
        <f xml:space="preserve"> IFERROR(IF(VLOOKUP(G167,Demos!$B$3:$K$1368,7,FALSE)=0,"",VLOOKUP(G167,Demos!$B$3:$K$1368,7,FALSE)),"")</f>
        <v/>
      </c>
      <c r="U167" s="31" t="str">
        <f>IFERROR(VLOOKUP(G167,Demos!$B$7:N6042,12,FALSE),"")</f>
        <v/>
      </c>
    </row>
    <row r="168" spans="1:21" ht="45" x14ac:dyDescent="0.25">
      <c r="A168" s="39">
        <f t="shared" si="2"/>
        <v>163</v>
      </c>
      <c r="B168" s="30" t="s">
        <v>17</v>
      </c>
      <c r="C168" s="29" t="str">
        <f xml:space="preserve"> IFERROR(VLOOKUP(B168, Courses!$C$3:$E$836, 2, FALSE),"")</f>
        <v>Introduction to Waves</v>
      </c>
      <c r="D168" s="29" t="str">
        <f xml:space="preserve"> IFERROR(VLOOKUP(MID(G168,1,1), PIRA!$B$1:$E$1146, 2, FALSE),"")</f>
        <v>6 Optics</v>
      </c>
      <c r="E168" s="31" t="str">
        <f xml:space="preserve"> IFERROR(VLOOKUP(MID(G168,1,2),PIRA!$B$1:$E$1144,2,FALSE),"")&amp;"
"&amp;IFERROR(VLOOKUP(MID(H168,1,2),PIRA!$B$1:$E$1144,2,FALSE),"")&amp;"
"&amp;IFERROR(VLOOKUP(MID(I168,1,2),PIRA!$B$1:$E$1144,2,FALSE),"")</f>
        <v xml:space="preserve">Geometrical Optics
</v>
      </c>
      <c r="F168" s="31" t="str">
        <f xml:space="preserve"> IFERROR(VLOOKUP(MID(G168,1,4),PIRA!$B$1:$E$1144,2,FALSE),"")&amp;"
"&amp;IFERROR(VLOOKUP(MID(H168,1,4),PIRA!$B$1:$E$1144,2,FALSE),"")&amp;"
"&amp;IFERROR(VLOOKUP(MID(I168,1,4),PIRA!$B$1:$E$1144,2,FALSE),"")</f>
        <v xml:space="preserve">Speed of Light
</v>
      </c>
      <c r="G168" s="32" t="s">
        <v>1674</v>
      </c>
      <c r="H168" s="31" t="str">
        <f>IFERROR(IF(VLOOKUP(G168,Demos!$B$3:$K$1368,2,FALSE)=0,"",VLOOKUP(G168,Demos!$B$3:$K$1368,2,FALSE)),"")</f>
        <v/>
      </c>
      <c r="I168" s="79" t="str">
        <f>IFERROR(IF(VLOOKUP(G168,Demos!$B$3:$K$1368,3,FALSE)=0,"",VLOOKUP(G168,Demos!$B$3:$K$1368,3,FALSE)),"")</f>
        <v/>
      </c>
      <c r="J168" s="79" t="str">
        <f>IFERROR(IF(VLOOKUP(G168,Demos!$B$3:$K$1368,4,FALSE)=0,"",VLOOKUP(G168,Demos!$B$3:$K$1368,4,FALSE)),"")</f>
        <v/>
      </c>
      <c r="K168" s="30" t="s">
        <v>46</v>
      </c>
      <c r="L168" s="30" t="s">
        <v>1060</v>
      </c>
      <c r="M168" s="71">
        <v>45315</v>
      </c>
      <c r="N168" s="33" t="str">
        <f>IFERROR(VLOOKUP(G168,Demos!$B$3:$K$1368,5,FALSE),"")</f>
        <v>Speed of Light; Foucault-Michelson</v>
      </c>
      <c r="O168" s="28">
        <f>IF(N168="","",COUNTIF($N$6:N2287, N168))</f>
        <v>11</v>
      </c>
      <c r="P168" s="33" t="str">
        <f xml:space="preserve"> IFERROR(IF(VLOOKUP(G168,Demos!$B$3:$K$1368,6,FALSE)=0,"",VLOOKUP(G168,Demos!$B$3:$K$1368,6,FALSE)),"")</f>
        <v>www.de-monstrare.nl/pdf/Speed%20of%20light-Foucault-Michelson.pdf</v>
      </c>
      <c r="Q168" s="38" t="str">
        <f xml:space="preserve"> IFERROR(IF(VLOOKUP(G168,Demos!$B$3:$K$1368,8,FALSE)=0,"",VLOOKUP(G168,Demos!$B$3:$K$1368,8,FALSE)),"")</f>
        <v/>
      </c>
      <c r="R168" s="38" t="str">
        <f xml:space="preserve"> IFERROR(IF(VLOOKUP(G168,Demos!$B$3:$K$1368,7,FALSE)=0,"",VLOOKUP(G168,Demos!$B$3:$K$1368,7,FALSE)),"")</f>
        <v/>
      </c>
      <c r="T168" s="50" t="s">
        <v>2049</v>
      </c>
      <c r="U168" s="31" t="str">
        <f>IFERROR(VLOOKUP(G168,Demos!$B$7:N6046,12,FALSE),"")</f>
        <v/>
      </c>
    </row>
    <row r="169" spans="1:21" ht="45" x14ac:dyDescent="0.25">
      <c r="A169" s="39">
        <f t="shared" si="2"/>
        <v>164</v>
      </c>
      <c r="B169" s="30" t="s">
        <v>17</v>
      </c>
      <c r="C169" s="29" t="str">
        <f xml:space="preserve"> IFERROR(VLOOKUP(B169, Courses!$C$3:$E$836, 2, FALSE),"")</f>
        <v>Introduction to Waves</v>
      </c>
      <c r="D169" s="29" t="str">
        <f xml:space="preserve"> IFERROR(VLOOKUP(MID(G169,1,1), PIRA!$B$1:$E$1146, 2, FALSE),"")</f>
        <v>6 Optics</v>
      </c>
      <c r="E169" s="31" t="str">
        <f xml:space="preserve"> IFERROR(VLOOKUP(MID(G169,1,2),PIRA!$B$1:$E$1144,2,FALSE),"")&amp;"
"&amp;IFERROR(VLOOKUP(MID(H169,1,2),PIRA!$B$1:$E$1144,2,FALSE),"")&amp;"
"&amp;IFERROR(VLOOKUP(MID(I169,1,2),PIRA!$B$1:$E$1144,2,FALSE),"")</f>
        <v>Geometrical Optics
Geometrical Optics
Polarisation</v>
      </c>
      <c r="F169" s="31" t="str">
        <f xml:space="preserve"> IFERROR(VLOOKUP(MID(G169,1,4),PIRA!$B$1:$E$1144,2,FALSE),"")&amp;"
"&amp;IFERROR(VLOOKUP(MID(H169,1,4),PIRA!$B$1:$E$1144,2,FALSE),"")&amp;"
"&amp;IFERROR(VLOOKUP(MID(I169,1,4),PIRA!$B$1:$E$1144,2,FALSE),"")</f>
        <v>Refraction at Flat Surfaces
Total Internal Reflection
Polarization by Reflection</v>
      </c>
      <c r="G169" s="32" t="s">
        <v>1201</v>
      </c>
      <c r="H169" s="31" t="str">
        <f>IFERROR(IF(VLOOKUP(G169,Demos!$B$3:$K$1368,2,FALSE)=0,"",VLOOKUP(G169,Demos!$B$3:$K$1368,2,FALSE)),"")</f>
        <v>6A44.01</v>
      </c>
      <c r="I169" s="79" t="str">
        <f>IFERROR(IF(VLOOKUP(G169,Demos!$B$3:$K$1368,3,FALSE)=0,"",VLOOKUP(G169,Demos!$B$3:$K$1368,3,FALSE)),"")</f>
        <v>6H20.01</v>
      </c>
      <c r="J169" s="79" t="str">
        <f>IFERROR(IF(VLOOKUP(G169,Demos!$B$3:$K$1368,4,FALSE)=0,"",VLOOKUP(G169,Demos!$B$3:$K$1368,4,FALSE)),"")</f>
        <v/>
      </c>
      <c r="K169" s="30" t="s">
        <v>46</v>
      </c>
      <c r="L169" s="30" t="s">
        <v>1060</v>
      </c>
      <c r="M169" s="71">
        <v>45315</v>
      </c>
      <c r="N169" s="33" t="str">
        <f>IFERROR(VLOOKUP(G169,Demos!$B$3:$K$1368,5,FALSE),"")</f>
        <v>Brewser's Angle (3)</v>
      </c>
      <c r="O169" s="28">
        <f>IF(N169="","",COUNTIF($N$6:N2288, N169))</f>
        <v>23</v>
      </c>
      <c r="P169" s="33" t="str">
        <f xml:space="preserve"> IFERROR(IF(VLOOKUP(G169,Demos!$B$3:$K$1368,6,FALSE)=0,"",VLOOKUP(G169,Demos!$B$3:$K$1368,6,FALSE)),"")</f>
        <v>www.de-monstrare.nl/pdf/Brewster%27s%20angle%20_3_.pdf</v>
      </c>
      <c r="Q169" s="38" t="str">
        <f xml:space="preserve"> IFERROR(IF(VLOOKUP(G169,Demos!$B$3:$K$1368,8,FALSE)=0,"",VLOOKUP(G169,Demos!$B$3:$K$1368,8,FALSE)),"")</f>
        <v/>
      </c>
      <c r="R169" s="38" t="str">
        <f xml:space="preserve"> IFERROR(IF(VLOOKUP(G169,Demos!$B$3:$K$1368,7,FALSE)=0,"",VLOOKUP(G169,Demos!$B$3:$K$1368,7,FALSE)),"")</f>
        <v/>
      </c>
      <c r="T169" s="50" t="s">
        <v>1761</v>
      </c>
      <c r="U169" s="31" t="str">
        <f>IFERROR(VLOOKUP(G169,Demos!$B$7:N6048,12,FALSE),"")</f>
        <v/>
      </c>
    </row>
    <row r="170" spans="1:21" ht="45" x14ac:dyDescent="0.25">
      <c r="A170" s="39">
        <f t="shared" si="2"/>
        <v>165</v>
      </c>
      <c r="B170" s="30" t="s">
        <v>17</v>
      </c>
      <c r="C170" s="29" t="str">
        <f xml:space="preserve"> IFERROR(VLOOKUP(B170, Courses!$C$3:$E$836, 2, FALSE),"")</f>
        <v>Introduction to Waves</v>
      </c>
      <c r="D170" s="29" t="str">
        <f xml:space="preserve"> IFERROR(VLOOKUP(MID(G170,1,1), PIRA!$B$1:$E$1146, 2, FALSE),"")</f>
        <v>6 Optics</v>
      </c>
      <c r="E170" s="31" t="str">
        <f xml:space="preserve"> IFERROR(VLOOKUP(MID(G170,1,2),PIRA!$B$1:$E$1144,2,FALSE),"")&amp;"
"&amp;IFERROR(VLOOKUP(MID(H170,1,2),PIRA!$B$1:$E$1144,2,FALSE),"")&amp;"
"&amp;IFERROR(VLOOKUP(MID(I170,1,2),PIRA!$B$1:$E$1144,2,FALSE),"")</f>
        <v xml:space="preserve">Geometrical Optics
</v>
      </c>
      <c r="F170" s="31" t="str">
        <f xml:space="preserve"> IFERROR(VLOOKUP(MID(G170,1,4),PIRA!$B$1:$E$1144,2,FALSE),"")&amp;"
"&amp;IFERROR(VLOOKUP(MID(H170,1,4),PIRA!$B$1:$E$1144,2,FALSE),"")&amp;"
"&amp;IFERROR(VLOOKUP(MID(I170,1,4),PIRA!$B$1:$E$1144,2,FALSE),"")</f>
        <v xml:space="preserve">Total Internal Reflection
</v>
      </c>
      <c r="G170" s="32" t="s">
        <v>1683</v>
      </c>
      <c r="H170" s="31" t="str">
        <f>IFERROR(IF(VLOOKUP(G170,Demos!$B$3:$K$1368,2,FALSE)=0,"",VLOOKUP(G170,Demos!$B$3:$K$1368,2,FALSE)),"")</f>
        <v/>
      </c>
      <c r="I170" s="79" t="str">
        <f>IFERROR(IF(VLOOKUP(G170,Demos!$B$3:$K$1368,3,FALSE)=0,"",VLOOKUP(G170,Demos!$B$3:$K$1368,3,FALSE)),"")</f>
        <v/>
      </c>
      <c r="J170" s="79" t="str">
        <f>IFERROR(IF(VLOOKUP(G170,Demos!$B$3:$K$1368,4,FALSE)=0,"",VLOOKUP(G170,Demos!$B$3:$K$1368,4,FALSE)),"")</f>
        <v/>
      </c>
      <c r="K170" s="30" t="s">
        <v>46</v>
      </c>
      <c r="L170" s="30" t="s">
        <v>1060</v>
      </c>
      <c r="M170" s="71">
        <v>45315</v>
      </c>
      <c r="N170" s="33" t="str">
        <f>IFERROR(VLOOKUP(G170,Demos!$B$3:$K$1368,5,FALSE),"")</f>
        <v>Manneke Pis (laser waterfall)</v>
      </c>
      <c r="O170" s="28">
        <f>IF(N170="","",COUNTIF($N$6:N2289, N170))</f>
        <v>13</v>
      </c>
      <c r="P170" s="33" t="str">
        <f xml:space="preserve"> IFERROR(IF(VLOOKUP(G170,Demos!$B$3:$K$1368,6,FALSE)=0,"",VLOOKUP(G170,Demos!$B$3:$K$1368,6,FALSE)),"")</f>
        <v>N/A</v>
      </c>
      <c r="Q170" s="38" t="str">
        <f xml:space="preserve"> IFERROR(IF(VLOOKUP(G170,Demos!$B$3:$K$1368,8,FALSE)=0,"",VLOOKUP(G170,Demos!$B$3:$K$1368,8,FALSE)),"")</f>
        <v/>
      </c>
      <c r="R170" s="38" t="str">
        <f xml:space="preserve"> IFERROR(IF(VLOOKUP(G170,Demos!$B$3:$K$1368,7,FALSE)=0,"",VLOOKUP(G170,Demos!$B$3:$K$1368,7,FALSE)),"")</f>
        <v>See: https://surfdrive.surf.nl/files/index.php/s/DHZYIhoACURx7O8?path=%2FHaaksman%2FTN2345%2F10.%20Manneke%20Pis</v>
      </c>
      <c r="T170" s="50" t="s">
        <v>1761</v>
      </c>
      <c r="U170" s="31" t="str">
        <f>IFERROR(VLOOKUP(G170,Demos!$B$7:N6047,12,FALSE),"")</f>
        <v/>
      </c>
    </row>
    <row r="171" spans="1:21" ht="45" x14ac:dyDescent="0.25">
      <c r="A171" s="39">
        <f t="shared" si="2"/>
        <v>166</v>
      </c>
      <c r="B171" s="30" t="s">
        <v>17</v>
      </c>
      <c r="C171" s="29" t="str">
        <f xml:space="preserve"> IFERROR(VLOOKUP(B171, Courses!$C$3:$E$836, 2, FALSE),"")</f>
        <v>Introduction to Waves</v>
      </c>
      <c r="D171" s="29" t="str">
        <f xml:space="preserve"> IFERROR(VLOOKUP(MID(G171,1,1), PIRA!$B$1:$E$1146, 2, FALSE),"")</f>
        <v>6 Optics</v>
      </c>
      <c r="E171" s="31" t="str">
        <f xml:space="preserve"> IFERROR(VLOOKUP(MID(G171,1,2),PIRA!$B$1:$E$1144,2,FALSE),"")&amp;"
"&amp;IFERROR(VLOOKUP(MID(H171,1,2),PIRA!$B$1:$E$1144,2,FALSE),"")&amp;"
"&amp;IFERROR(VLOOKUP(MID(I171,1,2),PIRA!$B$1:$E$1144,2,FALSE),"")</f>
        <v xml:space="preserve">Geometrical Optics
Geometrical Optics
</v>
      </c>
      <c r="F171" s="31" t="str">
        <f xml:space="preserve"> IFERROR(VLOOKUP(MID(G171,1,4),PIRA!$B$1:$E$1144,2,FALSE),"")&amp;"
"&amp;IFERROR(VLOOKUP(MID(H171,1,4),PIRA!$B$1:$E$1144,2,FALSE),"")&amp;"
"&amp;IFERROR(VLOOKUP(MID(I171,1,4),PIRA!$B$1:$E$1144,2,FALSE),"")</f>
        <v xml:space="preserve">Refractive Index
Refractive Index
</v>
      </c>
      <c r="G171" s="32" t="s">
        <v>485</v>
      </c>
      <c r="H171" s="31" t="str">
        <f>IFERROR(IF(VLOOKUP(G171,Demos!$B$3:$K$1368,2,FALSE)=0,"",VLOOKUP(G171,Demos!$B$3:$K$1368,2,FALSE)),"")</f>
        <v>6A40.47</v>
      </c>
      <c r="I171" s="79" t="str">
        <f>IFERROR(IF(VLOOKUP(G171,Demos!$B$3:$K$1368,3,FALSE)=0,"",VLOOKUP(G171,Demos!$B$3:$K$1368,3,FALSE)),"")</f>
        <v/>
      </c>
      <c r="J171" s="79" t="str">
        <f>IFERROR(IF(VLOOKUP(G171,Demos!$B$3:$K$1368,4,FALSE)=0,"",VLOOKUP(G171,Demos!$B$3:$K$1368,4,FALSE)),"")</f>
        <v/>
      </c>
      <c r="K171" s="30" t="s">
        <v>46</v>
      </c>
      <c r="L171" s="30" t="s">
        <v>1060</v>
      </c>
      <c r="M171" s="71">
        <v>45311</v>
      </c>
      <c r="N171" s="33" t="str">
        <f>IFERROR(VLOOKUP(G171,Demos!$B$3:$K$1368,5,FALSE),"")</f>
        <v>Curved Lightbeams</v>
      </c>
      <c r="O171" s="28">
        <f>IF(N171="","",COUNTIF($N$6:N2290, N171))</f>
        <v>13</v>
      </c>
      <c r="P171" s="33" t="str">
        <f xml:space="preserve"> IFERROR(IF(VLOOKUP(G171,Demos!$B$3:$K$1368,6,FALSE)=0,"",VLOOKUP(G171,Demos!$B$3:$K$1368,6,FALSE)),"")</f>
        <v>www.de-monstrare.nl/pdf/Curved%20lightbeams.pdf</v>
      </c>
      <c r="Q171" s="38" t="str">
        <f xml:space="preserve"> IFERROR(IF(VLOOKUP(G171,Demos!$B$3:$K$1368,8,FALSE)=0,"",VLOOKUP(G171,Demos!$B$3:$K$1368,8,FALSE)),"")</f>
        <v/>
      </c>
      <c r="R171" s="38" t="str">
        <f xml:space="preserve"> IFERROR(IF(VLOOKUP(G171,Demos!$B$3:$K$1368,7,FALSE)=0,"",VLOOKUP(G171,Demos!$B$3:$K$1368,7,FALSE)),"")</f>
        <v>See: https://surfdrive.surf.nl/files/index.php/s/DHZYIhoACURx7O8?path=%2FHaaksman%2FTN2345%2F8.%20Curved%20Lightbeams</v>
      </c>
      <c r="T171" s="50" t="s">
        <v>1761</v>
      </c>
      <c r="U171" s="31" t="str">
        <f>IFERROR(VLOOKUP(G171,Demos!$B$7:N6049,12,FALSE),"")</f>
        <v/>
      </c>
    </row>
    <row r="172" spans="1:21" ht="45" x14ac:dyDescent="0.25">
      <c r="A172" s="39">
        <f t="shared" si="2"/>
        <v>167</v>
      </c>
      <c r="B172" s="30" t="s">
        <v>17</v>
      </c>
      <c r="C172" s="29" t="str">
        <f xml:space="preserve"> IFERROR(VLOOKUP(B172, Courses!$C$3:$E$836, 2, FALSE),"")</f>
        <v>Introduction to Waves</v>
      </c>
      <c r="D172" s="29" t="str">
        <f xml:space="preserve"> IFERROR(VLOOKUP(MID(G172,1,1), PIRA!$B$1:$E$1146, 2, FALSE),"")</f>
        <v>6 Optics</v>
      </c>
      <c r="E172" s="31" t="str">
        <f xml:space="preserve"> IFERROR(VLOOKUP(MID(G172,1,2),PIRA!$B$1:$E$1144,2,FALSE),"")&amp;"
"&amp;IFERROR(VLOOKUP(MID(H172,1,2),PIRA!$B$1:$E$1144,2,FALSE),"")&amp;"
"&amp;IFERROR(VLOOKUP(MID(I172,1,2),PIRA!$B$1:$E$1144,2,FALSE),"")</f>
        <v xml:space="preserve">Color
Polarisation
</v>
      </c>
      <c r="F172" s="31" t="str">
        <f xml:space="preserve"> IFERROR(VLOOKUP(MID(G172,1,4),PIRA!$B$1:$E$1144,2,FALSE),"")&amp;"
"&amp;IFERROR(VLOOKUP(MID(H172,1,4),PIRA!$B$1:$E$1144,2,FALSE),"")&amp;"
"&amp;IFERROR(VLOOKUP(MID(I172,1,4),PIRA!$B$1:$E$1144,2,FALSE),"")</f>
        <v xml:space="preserve">Scattering
Polarization by Scattering
</v>
      </c>
      <c r="G172" s="32" t="s">
        <v>359</v>
      </c>
      <c r="H172" s="31" t="str">
        <f>IFERROR(IF(VLOOKUP(G172,Demos!$B$3:$K$1368,2,FALSE)=0,"",VLOOKUP(G172,Demos!$B$3:$K$1368,2,FALSE)),"")</f>
        <v>6H50.10</v>
      </c>
      <c r="I172" s="79" t="str">
        <f>IFERROR(IF(VLOOKUP(G172,Demos!$B$3:$K$1368,3,FALSE)=0,"",VLOOKUP(G172,Demos!$B$3:$K$1368,3,FALSE)),"")</f>
        <v/>
      </c>
      <c r="J172" s="79" t="str">
        <f>IFERROR(IF(VLOOKUP(G172,Demos!$B$3:$K$1368,4,FALSE)=0,"",VLOOKUP(G172,Demos!$B$3:$K$1368,4,FALSE)),"")</f>
        <v/>
      </c>
      <c r="K172" s="30" t="s">
        <v>46</v>
      </c>
      <c r="L172" s="30" t="s">
        <v>1060</v>
      </c>
      <c r="M172" s="71">
        <v>45308</v>
      </c>
      <c r="N172" s="33" t="str">
        <f>IFERROR(VLOOKUP(G172,Demos!$B$3:$K$1368,5,FALSE),"")</f>
        <v>Scattering of Light (Rayleigh in milk/water dilution)</v>
      </c>
      <c r="O172" s="28">
        <f>IF(N172="","",COUNTIF($N$6:N2291, N172))</f>
        <v>15</v>
      </c>
      <c r="P172" s="33" t="str">
        <f xml:space="preserve"> IFERROR(IF(VLOOKUP(G172,Demos!$B$3:$K$1368,6,FALSE)=0,"",VLOOKUP(G172,Demos!$B$3:$K$1368,6,FALSE)),"")</f>
        <v>www.de-monstrare.nl/pdf/Scattering%20of%20light.pdf</v>
      </c>
      <c r="Q172" s="38" t="str">
        <f xml:space="preserve"> IFERROR(IF(VLOOKUP(G172,Demos!$B$3:$K$1368,8,FALSE)=0,"",VLOOKUP(G172,Demos!$B$3:$K$1368,8,FALSE)),"")</f>
        <v>The white light is scattered by the fat molecules in the milk. The fat molecules are small enough for Rayleigh scattering to occur (larger particles tend to scatter by Mie scattering, which is not dependent on wavelength). Rayleigh is wavelength dependent. The shorter wavelengths scatter more than the longer wavelengths, hence the blueish light is scattered out over 90 degrees. The forward propagating light therefore appears redish. Furthermore, the Rayleigh scattered light is linear polarised, whereas the forward propagating light is not polarised. This can de demonstrated using a linear polariser.</v>
      </c>
      <c r="R172" s="38" t="str">
        <f xml:space="preserve"> IFERROR(IF(VLOOKUP(G172,Demos!$B$3:$K$1368,7,FALSE)=0,"",VLOOKUP(G172,Demos!$B$3:$K$1368,7,FALSE)),"")</f>
        <v>See: https://surfdrive.surf.nl/files/index.php/s/DHZYIhoACURx7O8?path=%2FHaaksman%2FTN2345%2F7.%20Rayleigh%20Scattering</v>
      </c>
      <c r="T172" s="50" t="s">
        <v>1761</v>
      </c>
      <c r="U172" s="31" t="str">
        <f>IFERROR(VLOOKUP(G172,Demos!$B$7:N6050,12,FALSE),"")</f>
        <v/>
      </c>
    </row>
    <row r="173" spans="1:21" ht="45" x14ac:dyDescent="0.25">
      <c r="A173" s="39">
        <f t="shared" si="2"/>
        <v>168</v>
      </c>
      <c r="B173" s="30" t="s">
        <v>17</v>
      </c>
      <c r="C173" s="29" t="str">
        <f xml:space="preserve"> IFERROR(VLOOKUP(B173, Courses!$C$3:$E$836, 2, FALSE),"")</f>
        <v>Introduction to Waves</v>
      </c>
      <c r="D173" s="29" t="str">
        <f xml:space="preserve"> IFERROR(VLOOKUP(MID(G173,1,1), PIRA!$B$1:$E$1146, 2, FALSE),"")</f>
        <v>3 Oscillations and Waves</v>
      </c>
      <c r="E173" s="31" t="str">
        <f xml:space="preserve"> IFERROR(VLOOKUP(MID(G173,1,2),PIRA!$B$1:$E$1144,2,FALSE),"")&amp;"
"&amp;IFERROR(VLOOKUP(MID(H173,1,2),PIRA!$B$1:$E$1144,2,FALSE),"")&amp;"
"&amp;IFERROR(VLOOKUP(MID(I173,1,2),PIRA!$B$1:$E$1144,2,FALSE),"")</f>
        <v xml:space="preserve">Wave Motion
Wave Motion
</v>
      </c>
      <c r="F173" s="31" t="str">
        <f xml:space="preserve"> IFERROR(VLOOKUP(MID(G173,1,4),PIRA!$B$1:$E$1144,2,FALSE),"")&amp;"
"&amp;IFERROR(VLOOKUP(MID(H173,1,4),PIRA!$B$1:$E$1144,2,FALSE),"")&amp;"
"&amp;IFERROR(VLOOKUP(MID(I173,1,4),PIRA!$B$1:$E$1144,2,FALSE),"")</f>
        <v xml:space="preserve">Doppler Effect
Beats
</v>
      </c>
      <c r="G173" s="32" t="s">
        <v>1188</v>
      </c>
      <c r="H173" s="31" t="str">
        <f>IFERROR(IF(VLOOKUP(G173,Demos!$B$3:$K$1368,2,FALSE)=0,"",VLOOKUP(G173,Demos!$B$3:$K$1368,2,FALSE)),"")</f>
        <v>3B60.10</v>
      </c>
      <c r="I173" s="79" t="str">
        <f>IFERROR(IF(VLOOKUP(G173,Demos!$B$3:$K$1368,3,FALSE)=0,"",VLOOKUP(G173,Demos!$B$3:$K$1368,3,FALSE)),"")</f>
        <v/>
      </c>
      <c r="J173" s="79" t="str">
        <f>IFERROR(IF(VLOOKUP(G173,Demos!$B$3:$K$1368,4,FALSE)=0,"",VLOOKUP(G173,Demos!$B$3:$K$1368,4,FALSE)),"")</f>
        <v/>
      </c>
      <c r="K173" s="30" t="s">
        <v>1060</v>
      </c>
      <c r="L173" s="30" t="s">
        <v>46</v>
      </c>
      <c r="M173" s="71">
        <v>45301</v>
      </c>
      <c r="N173" s="33" t="str">
        <f>IFERROR(VLOOKUP(G173,Demos!$B$3:$K$1368,5,FALSE),"")</f>
        <v>Doppler</v>
      </c>
      <c r="O173" s="28">
        <f>IF(N173="","",COUNTIF($N$6:N2292, N173))</f>
        <v>20</v>
      </c>
      <c r="P173" s="33" t="str">
        <f xml:space="preserve"> IFERROR(IF(VLOOKUP(G173,Demos!$B$3:$K$1368,6,FALSE)=0,"",VLOOKUP(G173,Demos!$B$3:$K$1368,6,FALSE)),"")</f>
        <v>www.de-monstrare.nl/pdf/Doppler.pdf</v>
      </c>
      <c r="Q173" s="38" t="str">
        <f xml:space="preserve"> IFERROR(IF(VLOOKUP(G173,Demos!$B$3:$K$1368,8,FALSE)=0,"",VLOOKUP(G173,Demos!$B$3:$K$1368,8,FALSE)),"")</f>
        <v/>
      </c>
      <c r="R173" s="38" t="str">
        <f xml:space="preserve"> IFERROR(IF(VLOOKUP(G173,Demos!$B$3:$K$1368,7,FALSE)=0,"",VLOOKUP(G173,Demos!$B$3:$K$1368,7,FALSE)),"")</f>
        <v>See: https://surfdrive.surf.nl/files/index.php/s/DHZYIhoACURx7O8?path=%2FHaaksman%2FTN2345%2F6.%20Doppler</v>
      </c>
      <c r="T173" s="50" t="s">
        <v>2049</v>
      </c>
      <c r="U173" s="31" t="str">
        <f>IFERROR(VLOOKUP(G173,Demos!$B$7:N6051,12,FALSE),"")</f>
        <v/>
      </c>
    </row>
    <row r="174" spans="1:21" ht="45" x14ac:dyDescent="0.25">
      <c r="A174" s="39">
        <f t="shared" si="2"/>
        <v>169</v>
      </c>
      <c r="B174" s="30" t="s">
        <v>17</v>
      </c>
      <c r="C174" s="29" t="str">
        <f xml:space="preserve"> IFERROR(VLOOKUP(B174, Courses!$C$3:$E$836, 2, FALSE),"")</f>
        <v>Introduction to Waves</v>
      </c>
      <c r="D174" s="29" t="str">
        <f xml:space="preserve"> IFERROR(VLOOKUP(MID(G174,1,1), PIRA!$B$1:$E$1146, 2, FALSE),"")</f>
        <v>3 Oscillations and Waves</v>
      </c>
      <c r="E174" s="31" t="str">
        <f xml:space="preserve"> IFERROR(VLOOKUP(MID(G174,1,2),PIRA!$B$1:$E$1144,2,FALSE),"")&amp;"
"&amp;IFERROR(VLOOKUP(MID(H174,1,2),PIRA!$B$1:$E$1144,2,FALSE),"")&amp;"
"&amp;IFERROR(VLOOKUP(MID(I174,1,2),PIRA!$B$1:$E$1144,2,FALSE),"")</f>
        <v xml:space="preserve">Wave Motion
</v>
      </c>
      <c r="F174" s="31" t="str">
        <f xml:space="preserve"> IFERROR(VLOOKUP(MID(G174,1,4),PIRA!$B$1:$E$1144,2,FALSE),"")&amp;"
"&amp;IFERROR(VLOOKUP(MID(H174,1,4),PIRA!$B$1:$E$1144,2,FALSE),"")&amp;"
"&amp;IFERROR(VLOOKUP(MID(I174,1,4),PIRA!$B$1:$E$1144,2,FALSE),"")</f>
        <v xml:space="preserve">Longitudinal Pulses and Waves
</v>
      </c>
      <c r="G174" s="32" t="s">
        <v>1187</v>
      </c>
      <c r="H174" s="31" t="str">
        <f>IFERROR(IF(VLOOKUP(G174,Demos!$B$3:$K$1368,2,FALSE)=0,"",VLOOKUP(G174,Demos!$B$3:$K$1368,2,FALSE)),"")</f>
        <v/>
      </c>
      <c r="I174" s="79" t="str">
        <f>IFERROR(IF(VLOOKUP(G174,Demos!$B$3:$K$1368,3,FALSE)=0,"",VLOOKUP(G174,Demos!$B$3:$K$1368,3,FALSE)),"")</f>
        <v/>
      </c>
      <c r="J174" s="79" t="str">
        <f>IFERROR(IF(VLOOKUP(G174,Demos!$B$3:$K$1368,4,FALSE)=0,"",VLOOKUP(G174,Demos!$B$3:$K$1368,4,FALSE)),"")</f>
        <v/>
      </c>
      <c r="K174" s="30" t="s">
        <v>1060</v>
      </c>
      <c r="L174" s="30" t="s">
        <v>46</v>
      </c>
      <c r="M174" s="71">
        <v>45299</v>
      </c>
      <c r="N174" s="33" t="str">
        <f>IFERROR(VLOOKUP(G174,Demos!$B$3:$K$1368,5,FALSE),"")</f>
        <v>Reflected Sound Pulses</v>
      </c>
      <c r="O174" s="28">
        <f>IF(N174="","",COUNTIF($N$6:N2293, N174))</f>
        <v>15</v>
      </c>
      <c r="P174" s="33" t="str">
        <f xml:space="preserve"> IFERROR(IF(VLOOKUP(G174,Demos!$B$3:$K$1368,6,FALSE)=0,"",VLOOKUP(G174,Demos!$B$3:$K$1368,6,FALSE)),"")</f>
        <v>TBC (or?: http://www.de-monstrare.nl/pdf/Reflected%20sound%20pulses.pdf)</v>
      </c>
      <c r="Q174" s="38" t="str">
        <f xml:space="preserve"> IFERROR(IF(VLOOKUP(G174,Demos!$B$3:$K$1368,8,FALSE)=0,"",VLOOKUP(G174,Demos!$B$3:$K$1368,8,FALSE)),"")</f>
        <v/>
      </c>
      <c r="R174" s="38" t="str">
        <f xml:space="preserve"> IFERROR(IF(VLOOKUP(G174,Demos!$B$3:$K$1368,7,FALSE)=0,"",VLOOKUP(G174,Demos!$B$3:$K$1368,7,FALSE)),"")</f>
        <v>See: https://surfdrive.surf.nl/files/index.php/s/DHZYIhoACURx7O8?path=%2FHaaksman%2FTN2345%2F5.%20Reflected%20Sound%20Pulses</v>
      </c>
      <c r="T174" s="50" t="s">
        <v>1761</v>
      </c>
      <c r="U174" s="31" t="str">
        <f>IFERROR(VLOOKUP(G174,Demos!$B$7:N6053,12,FALSE),"")</f>
        <v/>
      </c>
    </row>
    <row r="175" spans="1:21" ht="45" x14ac:dyDescent="0.25">
      <c r="A175" s="39">
        <f t="shared" si="2"/>
        <v>170</v>
      </c>
      <c r="B175" s="30" t="s">
        <v>17</v>
      </c>
      <c r="C175" s="29" t="str">
        <f xml:space="preserve"> IFERROR(VLOOKUP(B175, Courses!$C$3:$E$836, 2, FALSE),"")</f>
        <v>Introduction to Waves</v>
      </c>
      <c r="D175" s="29" t="str">
        <f xml:space="preserve"> IFERROR(VLOOKUP(MID(G175,1,1), PIRA!$B$1:$E$1146, 2, FALSE),"")</f>
        <v>3 Oscillations and Waves</v>
      </c>
      <c r="E175" s="31" t="str">
        <f xml:space="preserve"> IFERROR(VLOOKUP(MID(G175,1,2),PIRA!$B$1:$E$1144,2,FALSE),"")&amp;"
"&amp;IFERROR(VLOOKUP(MID(H175,1,2),PIRA!$B$1:$E$1144,2,FALSE),"")&amp;"
"&amp;IFERROR(VLOOKUP(MID(I175,1,2),PIRA!$B$1:$E$1144,2,FALSE),"")</f>
        <v xml:space="preserve">Wave Motion
</v>
      </c>
      <c r="F175" s="31" t="str">
        <f xml:space="preserve"> IFERROR(VLOOKUP(MID(G175,1,4),PIRA!$B$1:$E$1144,2,FALSE),"")&amp;"
"&amp;IFERROR(VLOOKUP(MID(H175,1,4),PIRA!$B$1:$E$1144,2,FALSE),"")&amp;"
"&amp;IFERROR(VLOOKUP(MID(I175,1,4),PIRA!$B$1:$E$1144,2,FALSE),"")</f>
        <v xml:space="preserve">Longitudinal Pulses and Waves
</v>
      </c>
      <c r="G175" s="32" t="s">
        <v>126</v>
      </c>
      <c r="H175" s="31" t="str">
        <f>IFERROR(IF(VLOOKUP(G175,Demos!$B$3:$K$1368,2,FALSE)=0,"",VLOOKUP(G175,Demos!$B$3:$K$1368,2,FALSE)),"")</f>
        <v/>
      </c>
      <c r="I175" s="79" t="str">
        <f>IFERROR(IF(VLOOKUP(G175,Demos!$B$3:$K$1368,3,FALSE)=0,"",VLOOKUP(G175,Demos!$B$3:$K$1368,3,FALSE)),"")</f>
        <v/>
      </c>
      <c r="J175" s="79" t="str">
        <f>IFERROR(IF(VLOOKUP(G175,Demos!$B$3:$K$1368,4,FALSE)=0,"",VLOOKUP(G175,Demos!$B$3:$K$1368,4,FALSE)),"")</f>
        <v/>
      </c>
      <c r="K175" s="30" t="s">
        <v>1060</v>
      </c>
      <c r="L175" s="30" t="s">
        <v>46</v>
      </c>
      <c r="M175" s="71">
        <v>45299</v>
      </c>
      <c r="N175" s="33" t="str">
        <f>IFERROR(VLOOKUP(G175,Demos!$B$3:$K$1368,5,FALSE),"")</f>
        <v>Wave Machine</v>
      </c>
      <c r="O175" s="28">
        <f>IF(N175="","",COUNTIF($N$6:N2294, N175))</f>
        <v>24</v>
      </c>
      <c r="P175" s="33" t="str">
        <f xml:space="preserve"> IFERROR(IF(VLOOKUP(G175,Demos!$B$3:$K$1368,6,FALSE)=0,"",VLOOKUP(G175,Demos!$B$3:$K$1368,6,FALSE)),"")</f>
        <v>www.de-monstrare.nl/pdf/Reflections%20of%20transverse%20pulses%20_2_.pdf</v>
      </c>
      <c r="Q175" s="38" t="str">
        <f xml:space="preserve"> IFERROR(IF(VLOOKUP(G175,Demos!$B$3:$K$1368,8,FALSE)=0,"",VLOOKUP(G175,Demos!$B$3:$K$1368,8,FALSE)),"")</f>
        <v>Not listed in database yet</v>
      </c>
      <c r="R175" s="38" t="str">
        <f xml:space="preserve"> IFERROR(IF(VLOOKUP(G175,Demos!$B$3:$K$1368,7,FALSE)=0,"",VLOOKUP(G175,Demos!$B$3:$K$1368,7,FALSE)),"")</f>
        <v/>
      </c>
      <c r="T175" s="50" t="s">
        <v>2049</v>
      </c>
      <c r="U175" s="31" t="str">
        <f>IFERROR(VLOOKUP(G175,Demos!$B$7:N6052,12,FALSE),"")</f>
        <v/>
      </c>
    </row>
    <row r="176" spans="1:21" ht="45" x14ac:dyDescent="0.25">
      <c r="A176" s="39">
        <f t="shared" si="2"/>
        <v>171</v>
      </c>
      <c r="B176" s="30" t="s">
        <v>17</v>
      </c>
      <c r="C176" s="29" t="str">
        <f xml:space="preserve"> IFERROR(VLOOKUP(B176, Courses!$C$3:$E$836, 2, FALSE),"")</f>
        <v>Introduction to Waves</v>
      </c>
      <c r="D176" s="29" t="str">
        <f xml:space="preserve"> IFERROR(VLOOKUP(MID(G176,1,1), PIRA!$B$1:$E$1146, 2, FALSE),"")</f>
        <v>3 Oscillations and Waves</v>
      </c>
      <c r="E176" s="31" t="str">
        <f xml:space="preserve"> IFERROR(VLOOKUP(MID(G176,1,2),PIRA!$B$1:$E$1144,2,FALSE),"")&amp;"
"&amp;IFERROR(VLOOKUP(MID(H176,1,2),PIRA!$B$1:$E$1144,2,FALSE),"")&amp;"
"&amp;IFERROR(VLOOKUP(MID(I176,1,2),PIRA!$B$1:$E$1144,2,FALSE),"")</f>
        <v xml:space="preserve">Instruments
Acoustics
</v>
      </c>
      <c r="F176" s="31" t="str">
        <f xml:space="preserve"> IFERROR(VLOOKUP(MID(G176,1,4),PIRA!$B$1:$E$1144,2,FALSE),"")&amp;"
"&amp;IFERROR(VLOOKUP(MID(H176,1,4),PIRA!$B$1:$E$1144,2,FALSE),"")&amp;"
"&amp;IFERROR(VLOOKUP(MID(I176,1,4),PIRA!$B$1:$E$1144,2,FALSE),"")</f>
        <v xml:space="preserve">Resonance Cavities
Wave Analysis and Synthesis
</v>
      </c>
      <c r="G176" s="32" t="s">
        <v>481</v>
      </c>
      <c r="H176" s="31" t="str">
        <f>IFERROR(IF(VLOOKUP(G176,Demos!$B$3:$K$1368,2,FALSE)=0,"",VLOOKUP(G176,Demos!$B$3:$K$1368,2,FALSE)),"")</f>
        <v>3C50.20</v>
      </c>
      <c r="I176" s="79" t="str">
        <f>IFERROR(IF(VLOOKUP(G176,Demos!$B$3:$K$1368,3,FALSE)=0,"",VLOOKUP(G176,Demos!$B$3:$K$1368,3,FALSE)),"")</f>
        <v/>
      </c>
      <c r="J176" s="79" t="str">
        <f>IFERROR(IF(VLOOKUP(G176,Demos!$B$3:$K$1368,4,FALSE)=0,"",VLOOKUP(G176,Demos!$B$3:$K$1368,4,FALSE)),"")</f>
        <v/>
      </c>
      <c r="K176" s="30" t="s">
        <v>1060</v>
      </c>
      <c r="L176" s="30" t="s">
        <v>46</v>
      </c>
      <c r="M176" s="71">
        <v>45299</v>
      </c>
      <c r="N176" s="33" t="str">
        <f>IFERROR(VLOOKUP(G176,Demos!$B$3:$K$1368,5,FALSE),"")</f>
        <v>Organ Pipe (Sound Resonance Tube)</v>
      </c>
      <c r="O176" s="28">
        <f>IF(N176="","",COUNTIF($N$6:N2295, N176))</f>
        <v>11</v>
      </c>
      <c r="P176" s="33" t="str">
        <f xml:space="preserve"> IFERROR(IF(VLOOKUP(G176,Demos!$B$3:$K$1368,6,FALSE)=0,"",VLOOKUP(G176,Demos!$B$3:$K$1368,6,FALSE)),"")</f>
        <v>N/A</v>
      </c>
      <c r="Q176" s="38" t="str">
        <f xml:space="preserve"> IFERROR(IF(VLOOKUP(G176,Demos!$B$3:$K$1368,8,FALSE)=0,"",VLOOKUP(G176,Demos!$B$3:$K$1368,8,FALSE)),"")</f>
        <v>Not listed in database yet. f = 1 kHz, Variable length</v>
      </c>
      <c r="R176" s="38" t="str">
        <f xml:space="preserve"> IFERROR(IF(VLOOKUP(G176,Demos!$B$3:$K$1368,7,FALSE)=0,"",VLOOKUP(G176,Demos!$B$3:$K$1368,7,FALSE)),"")</f>
        <v/>
      </c>
      <c r="T176" s="50" t="s">
        <v>1761</v>
      </c>
      <c r="U176" s="31" t="str">
        <f>IFERROR(VLOOKUP(G176,Demos!$B$7:N6054,12,FALSE),"")</f>
        <v/>
      </c>
    </row>
    <row r="177" spans="1:21" ht="45" x14ac:dyDescent="0.25">
      <c r="A177" s="39">
        <f t="shared" si="2"/>
        <v>172</v>
      </c>
      <c r="B177" s="30" t="s">
        <v>17</v>
      </c>
      <c r="C177" s="29" t="str">
        <f xml:space="preserve"> IFERROR(VLOOKUP(B177, Courses!$C$3:$E$836, 2, FALSE),"")</f>
        <v>Introduction to Waves</v>
      </c>
      <c r="D177" s="29" t="str">
        <f xml:space="preserve"> IFERROR(VLOOKUP(MID(G177,1,1), PIRA!$B$1:$E$1146, 2, FALSE),"")</f>
        <v>3 Oscillations and Waves</v>
      </c>
      <c r="E177" s="31" t="str">
        <f xml:space="preserve"> IFERROR(VLOOKUP(MID(G177,1,2),PIRA!$B$1:$E$1144,2,FALSE),"")&amp;"
"&amp;IFERROR(VLOOKUP(MID(H177,1,2),PIRA!$B$1:$E$1144,2,FALSE),"")&amp;"
"&amp;IFERROR(VLOOKUP(MID(I177,1,2),PIRA!$B$1:$E$1144,2,FALSE),"")</f>
        <v xml:space="preserve">Instruments
</v>
      </c>
      <c r="F177" s="31" t="str">
        <f xml:space="preserve"> IFERROR(VLOOKUP(MID(G177,1,4),PIRA!$B$1:$E$1144,2,FALSE),"")&amp;"
"&amp;IFERROR(VLOOKUP(MID(H177,1,4),PIRA!$B$1:$E$1144,2,FALSE),"")&amp;"
"&amp;IFERROR(VLOOKUP(MID(I177,1,4),PIRA!$B$1:$E$1144,2,FALSE),"")</f>
        <v xml:space="preserve">Air Column Instruments
</v>
      </c>
      <c r="G177" s="32" t="s">
        <v>1809</v>
      </c>
      <c r="H177" s="31" t="str">
        <f>IFERROR(IF(VLOOKUP(G177,Demos!$B$3:$K$1368,2,FALSE)=0,"",VLOOKUP(G177,Demos!$B$3:$K$1368,2,FALSE)),"")</f>
        <v/>
      </c>
      <c r="I177" s="79" t="str">
        <f>IFERROR(IF(VLOOKUP(G177,Demos!$B$3:$K$1368,3,FALSE)=0,"",VLOOKUP(G177,Demos!$B$3:$K$1368,3,FALSE)),"")</f>
        <v/>
      </c>
      <c r="J177" s="79" t="str">
        <f>IFERROR(IF(VLOOKUP(G177,Demos!$B$3:$K$1368,4,FALSE)=0,"",VLOOKUP(G177,Demos!$B$3:$K$1368,4,FALSE)),"")</f>
        <v/>
      </c>
      <c r="K177" s="30" t="s">
        <v>1060</v>
      </c>
      <c r="L177" s="30" t="s">
        <v>46</v>
      </c>
      <c r="M177" s="71">
        <v>45299</v>
      </c>
      <c r="N177" s="33" t="str">
        <f>IFERROR(VLOOKUP(G177,Demos!$B$3:$K$1368,5,FALSE),"")</f>
        <v>Flute (trekfluit or organ pipe w adjustable stop)</v>
      </c>
      <c r="O177" s="28">
        <f>IF(N177="","",COUNTIF($N$6:N2296, N177))</f>
        <v>11</v>
      </c>
      <c r="P177" s="33" t="str">
        <f xml:space="preserve"> IFERROR(IF(VLOOKUP(G177,Demos!$B$3:$K$1368,6,FALSE)=0,"",VLOOKUP(G177,Demos!$B$3:$K$1368,6,FALSE)),"")</f>
        <v>N/A</v>
      </c>
      <c r="Q177" s="38" t="str">
        <f xml:space="preserve"> IFERROR(IF(VLOOKUP(G177,Demos!$B$3:$K$1368,8,FALSE)=0,"",VLOOKUP(G177,Demos!$B$3:$K$1368,8,FALSE)),"")</f>
        <v>Not listed in database yet. A-tone, Length = 190 mm</v>
      </c>
      <c r="R177" s="38" t="str">
        <f xml:space="preserve"> IFERROR(IF(VLOOKUP(G177,Demos!$B$3:$K$1368,7,FALSE)=0,"",VLOOKUP(G177,Demos!$B$3:$K$1368,7,FALSE)),"")</f>
        <v>See: https://surfdrive.surf.nl/files/index.php/s/DHZYIhoACURx7O8?path=%2FHaaksman%2FTN2345%2F4.%20Flute</v>
      </c>
      <c r="T177" s="50" t="s">
        <v>2049</v>
      </c>
      <c r="U177" s="31" t="str">
        <f>IFERROR(VLOOKUP(G177,Demos!$B$7:N6055,12,FALSE),"")</f>
        <v/>
      </c>
    </row>
    <row r="178" spans="1:21" ht="45" x14ac:dyDescent="0.25">
      <c r="A178" s="39">
        <f t="shared" si="2"/>
        <v>173</v>
      </c>
      <c r="B178" s="30" t="s">
        <v>17</v>
      </c>
      <c r="C178" s="29" t="str">
        <f xml:space="preserve"> IFERROR(VLOOKUP(B178, Courses!$C$3:$E$836, 2, FALSE),"")</f>
        <v>Introduction to Waves</v>
      </c>
      <c r="D178" s="29" t="str">
        <f xml:space="preserve"> IFERROR(VLOOKUP(MID(G178,1,1), PIRA!$B$1:$E$1146, 2, FALSE),"")</f>
        <v>3 Oscillations and Waves</v>
      </c>
      <c r="E178" s="31" t="str">
        <f xml:space="preserve"> IFERROR(VLOOKUP(MID(G178,1,2),PIRA!$B$1:$E$1144,2,FALSE),"")&amp;"
"&amp;IFERROR(VLOOKUP(MID(H178,1,2),PIRA!$B$1:$E$1144,2,FALSE),"")&amp;"
"&amp;IFERROR(VLOOKUP(MID(I178,1,2),PIRA!$B$1:$E$1144,2,FALSE),"")</f>
        <v xml:space="preserve">Wave Motion
</v>
      </c>
      <c r="F178" s="31" t="str">
        <f xml:space="preserve"> IFERROR(VLOOKUP(MID(G178,1,4),PIRA!$B$1:$E$1144,2,FALSE),"")&amp;"
"&amp;IFERROR(VLOOKUP(MID(H178,1,4),PIRA!$B$1:$E$1144,2,FALSE),"")&amp;"
"&amp;IFERROR(VLOOKUP(MID(I178,1,4),PIRA!$B$1:$E$1144,2,FALSE),"")</f>
        <v xml:space="preserve">Standing Waves
</v>
      </c>
      <c r="G178" s="32" t="s">
        <v>105</v>
      </c>
      <c r="H178" s="31" t="str">
        <f>IFERROR(IF(VLOOKUP(G178,Demos!$B$3:$K$1368,2,FALSE)=0,"",VLOOKUP(G178,Demos!$B$3:$K$1368,2,FALSE)),"")</f>
        <v/>
      </c>
      <c r="I178" s="79" t="str">
        <f>IFERROR(IF(VLOOKUP(G178,Demos!$B$3:$K$1368,3,FALSE)=0,"",VLOOKUP(G178,Demos!$B$3:$K$1368,3,FALSE)),"")</f>
        <v/>
      </c>
      <c r="J178" s="79" t="str">
        <f>IFERROR(IF(VLOOKUP(G178,Demos!$B$3:$K$1368,4,FALSE)=0,"",VLOOKUP(G178,Demos!$B$3:$K$1368,4,FALSE)),"")</f>
        <v/>
      </c>
      <c r="K178" s="30" t="s">
        <v>1060</v>
      </c>
      <c r="L178" s="30" t="s">
        <v>46</v>
      </c>
      <c r="M178" s="71">
        <v>45297</v>
      </c>
      <c r="N178" s="33" t="str">
        <f>IFERROR(VLOOKUP(G178,Demos!$B$3:$K$1368,5,FALSE),"")</f>
        <v>Soap Film Standing Waves</v>
      </c>
      <c r="O178" s="28">
        <f>IF(N178="","",COUNTIF($N$6:N2297, N178))</f>
        <v>11</v>
      </c>
      <c r="P178" s="33" t="str">
        <f xml:space="preserve"> IFERROR(IF(VLOOKUP(G178,Demos!$B$3:$K$1368,6,FALSE)=0,"",VLOOKUP(G178,Demos!$B$3:$K$1368,6,FALSE)),"")</f>
        <v>N/A</v>
      </c>
      <c r="Q178" s="38" t="str">
        <f xml:space="preserve"> IFERROR(IF(VLOOKUP(G178,Demos!$B$3:$K$1368,8,FALSE)=0,"",VLOOKUP(G178,Demos!$B$3:$K$1368,8,FALSE)),"")</f>
        <v>Not listed in database yet, see pic P0001577</v>
      </c>
      <c r="R178" s="38" t="str">
        <f xml:space="preserve"> IFERROR(IF(VLOOKUP(G178,Demos!$B$3:$K$1368,7,FALSE)=0,"",VLOOKUP(G178,Demos!$B$3:$K$1368,7,FALSE)),"")</f>
        <v/>
      </c>
      <c r="T178" s="50" t="s">
        <v>2049</v>
      </c>
      <c r="U178" s="31" t="str">
        <f>IFERROR(VLOOKUP(G178,Demos!$B$7:N6056,12,FALSE),"")</f>
        <v/>
      </c>
    </row>
    <row r="179" spans="1:21" ht="45" x14ac:dyDescent="0.25">
      <c r="A179" s="39">
        <f t="shared" si="2"/>
        <v>174</v>
      </c>
      <c r="B179" s="30" t="s">
        <v>17</v>
      </c>
      <c r="C179" s="29" t="str">
        <f xml:space="preserve"> IFERROR(VLOOKUP(B179, Courses!$C$3:$E$836, 2, FALSE),"")</f>
        <v>Introduction to Waves</v>
      </c>
      <c r="D179" s="29" t="str">
        <f xml:space="preserve"> IFERROR(VLOOKUP(MID(G179,1,1), PIRA!$B$1:$E$1146, 2, FALSE),"")</f>
        <v>3 Oscillations and Waves</v>
      </c>
      <c r="E179" s="31" t="str">
        <f xml:space="preserve"> IFERROR(VLOOKUP(MID(G179,1,2),PIRA!$B$1:$E$1144,2,FALSE),"")&amp;"
"&amp;IFERROR(VLOOKUP(MID(H179,1,2),PIRA!$B$1:$E$1144,2,FALSE),"")&amp;"
"&amp;IFERROR(VLOOKUP(MID(I179,1,2),PIRA!$B$1:$E$1144,2,FALSE),"")</f>
        <v xml:space="preserve">Instruments
</v>
      </c>
      <c r="F179" s="31" t="str">
        <f xml:space="preserve"> IFERROR(VLOOKUP(MID(G179,1,4),PIRA!$B$1:$E$1144,2,FALSE),"")&amp;"
"&amp;IFERROR(VLOOKUP(MID(H179,1,4),PIRA!$B$1:$E$1144,2,FALSE),"")&amp;"
"&amp;IFERROR(VLOOKUP(MID(I179,1,4),PIRA!$B$1:$E$1144,2,FALSE),"")</f>
        <v xml:space="preserve">Resonance in Plates, Bars, Solids
</v>
      </c>
      <c r="G179" s="32" t="s">
        <v>124</v>
      </c>
      <c r="H179" s="31" t="str">
        <f>IFERROR(IF(VLOOKUP(G179,Demos!$B$3:$K$1368,2,FALSE)=0,"",VLOOKUP(G179,Demos!$B$3:$K$1368,2,FALSE)),"")</f>
        <v/>
      </c>
      <c r="I179" s="79" t="str">
        <f>IFERROR(IF(VLOOKUP(G179,Demos!$B$3:$K$1368,3,FALSE)=0,"",VLOOKUP(G179,Demos!$B$3:$K$1368,3,FALSE)),"")</f>
        <v/>
      </c>
      <c r="J179" s="79" t="str">
        <f>IFERROR(IF(VLOOKUP(G179,Demos!$B$3:$K$1368,4,FALSE)=0,"",VLOOKUP(G179,Demos!$B$3:$K$1368,4,FALSE)),"")</f>
        <v/>
      </c>
      <c r="K179" s="30" t="s">
        <v>1060</v>
      </c>
      <c r="L179" s="30" t="s">
        <v>46</v>
      </c>
      <c r="M179" s="71">
        <v>45297</v>
      </c>
      <c r="N179" s="33" t="str">
        <f>IFERROR(VLOOKUP(G179,Demos!$B$3:$K$1368,5,FALSE),"")</f>
        <v>Chladni Plates (sand on a vibrating plate)</v>
      </c>
      <c r="O179" s="28">
        <f>IF(N179="","",COUNTIF($N$6:N2298, N179))</f>
        <v>14</v>
      </c>
      <c r="P179" s="33" t="str">
        <f xml:space="preserve"> IFERROR(IF(VLOOKUP(G179,Demos!$B$3:$K$1368,6,FALSE)=0,"",VLOOKUP(G179,Demos!$B$3:$K$1368,6,FALSE)),"")</f>
        <v>N/A</v>
      </c>
      <c r="Q179" s="38" t="str">
        <f xml:space="preserve"> IFERROR(IF(VLOOKUP(G179,Demos!$B$3:$K$1368,8,FALSE)=0,"",VLOOKUP(G179,Demos!$B$3:$K$1368,8,FALSE)),"")</f>
        <v>Not listed in database yet, see pic P0001572</v>
      </c>
      <c r="R179" s="38" t="str">
        <f xml:space="preserve"> IFERROR(IF(VLOOKUP(G179,Demos!$B$3:$K$1368,7,FALSE)=0,"",VLOOKUP(G179,Demos!$B$3:$K$1368,7,FALSE)),"")</f>
        <v>See: https://surfdrive.surf.nl/files/index.php/s/DHZYIhoACURx7O8?path=%2FHaaksman%2FTN2345%2F3.%20Chladni%20Plates</v>
      </c>
      <c r="T179" s="50" t="s">
        <v>1761</v>
      </c>
      <c r="U179" s="31" t="str">
        <f>IFERROR(VLOOKUP(G179,Demos!$B$7:N6057,12,FALSE),"")</f>
        <v/>
      </c>
    </row>
    <row r="180" spans="1:21" ht="45" x14ac:dyDescent="0.25">
      <c r="A180" s="39">
        <f t="shared" si="2"/>
        <v>175</v>
      </c>
      <c r="B180" s="30" t="s">
        <v>17</v>
      </c>
      <c r="C180" s="29" t="str">
        <f xml:space="preserve"> IFERROR(VLOOKUP(B180, Courses!$C$3:$E$836, 2, FALSE),"")</f>
        <v>Introduction to Waves</v>
      </c>
      <c r="D180" s="29" t="str">
        <f xml:space="preserve"> IFERROR(VLOOKUP(MID(G180,1,1), PIRA!$B$1:$E$1146, 2, FALSE),"")</f>
        <v>3 Oscillations and Waves</v>
      </c>
      <c r="E180" s="31" t="str">
        <f xml:space="preserve"> IFERROR(VLOOKUP(MID(G180,1,2),PIRA!$B$1:$E$1144,2,FALSE),"")&amp;"
"&amp;IFERROR(VLOOKUP(MID(H180,1,2),PIRA!$B$1:$E$1144,2,FALSE),"")&amp;"
"&amp;IFERROR(VLOOKUP(MID(I180,1,2),PIRA!$B$1:$E$1144,2,FALSE),"")</f>
        <v xml:space="preserve">
</v>
      </c>
      <c r="F180" s="31" t="str">
        <f xml:space="preserve"> IFERROR(VLOOKUP(MID(G180,1,4),PIRA!$B$1:$E$1144,2,FALSE),"")&amp;"
"&amp;IFERROR(VLOOKUP(MID(H180,1,4),PIRA!$B$1:$E$1144,2,FALSE),"")&amp;"
"&amp;IFERROR(VLOOKUP(MID(I180,1,4),PIRA!$B$1:$E$1144,2,FALSE),"")</f>
        <v xml:space="preserve">
</v>
      </c>
      <c r="G180" s="32" t="s">
        <v>1212</v>
      </c>
      <c r="H180" s="31" t="str">
        <f>IFERROR(IF(VLOOKUP(G180,Demos!$B$3:$K$1368,2,FALSE)=0,"",VLOOKUP(G180,Demos!$B$3:$K$1368,2,FALSE)),"")</f>
        <v/>
      </c>
      <c r="I180" s="79" t="str">
        <f>IFERROR(IF(VLOOKUP(G180,Demos!$B$3:$K$1368,3,FALSE)=0,"",VLOOKUP(G180,Demos!$B$3:$K$1368,3,FALSE)),"")</f>
        <v/>
      </c>
      <c r="J180" s="79" t="str">
        <f>IFERROR(IF(VLOOKUP(G180,Demos!$B$3:$K$1368,4,FALSE)=0,"",VLOOKUP(G180,Demos!$B$3:$K$1368,4,FALSE)),"")</f>
        <v/>
      </c>
      <c r="K180" s="30" t="s">
        <v>1060</v>
      </c>
      <c r="L180" s="30" t="s">
        <v>46</v>
      </c>
      <c r="M180" s="71">
        <v>45280</v>
      </c>
      <c r="N180" s="33" t="str">
        <f>IFERROR(VLOOKUP(G180,Demos!$B$3:$K$1368,5,FALSE),"")</f>
        <v>Reflection at Interface Thick and Thin Rope</v>
      </c>
      <c r="O180" s="28">
        <f>IF(N180="","",COUNTIF($N$6:N2299, N180))</f>
        <v>11</v>
      </c>
      <c r="P180" s="33" t="str">
        <f xml:space="preserve"> IFERROR(IF(VLOOKUP(G180,Demos!$B$3:$K$1368,6,FALSE)=0,"",VLOOKUP(G180,Demos!$B$3:$K$1368,6,FALSE)),"")</f>
        <v>N/A</v>
      </c>
      <c r="Q180" s="38" t="str">
        <f xml:space="preserve"> IFERROR(IF(VLOOKUP(G180,Demos!$B$3:$K$1368,8,FALSE)=0,"",VLOOKUP(G180,Demos!$B$3:$K$1368,8,FALSE)),"")</f>
        <v/>
      </c>
      <c r="R180" s="38" t="str">
        <f xml:space="preserve"> IFERROR(IF(VLOOKUP(G180,Demos!$B$3:$K$1368,7,FALSE)=0,"",VLOOKUP(G180,Demos!$B$3:$K$1368,7,FALSE)),"")</f>
        <v/>
      </c>
      <c r="T180" s="50" t="s">
        <v>1770</v>
      </c>
      <c r="U180" s="31" t="str">
        <f>IFERROR(VLOOKUP(G180,Demos!$B$7:N6058,12,FALSE),"")</f>
        <v/>
      </c>
    </row>
    <row r="181" spans="1:21" ht="45" x14ac:dyDescent="0.25">
      <c r="A181" s="39">
        <f t="shared" si="2"/>
        <v>176</v>
      </c>
      <c r="B181" s="30" t="s">
        <v>17</v>
      </c>
      <c r="C181" s="29" t="str">
        <f xml:space="preserve"> IFERROR(VLOOKUP(B181, Courses!$C$3:$E$836, 2, FALSE),"")</f>
        <v>Introduction to Waves</v>
      </c>
      <c r="D181" s="29" t="str">
        <f xml:space="preserve"> IFERROR(VLOOKUP(MID(G181,1,1), PIRA!$B$1:$E$1146, 2, FALSE),"")</f>
        <v>3 Oscillations and Waves</v>
      </c>
      <c r="E181" s="31" t="str">
        <f xml:space="preserve"> IFERROR(VLOOKUP(MID(G181,1,2),PIRA!$B$1:$E$1144,2,FALSE),"")&amp;"
"&amp;IFERROR(VLOOKUP(MID(H181,1,2),PIRA!$B$1:$E$1144,2,FALSE),"")&amp;"
"&amp;IFERROR(VLOOKUP(MID(I181,1,2),PIRA!$B$1:$E$1144,2,FALSE),"")</f>
        <v xml:space="preserve">Wave Motion
</v>
      </c>
      <c r="F181" s="31" t="str">
        <f xml:space="preserve"> IFERROR(VLOOKUP(MID(G181,1,4),PIRA!$B$1:$E$1144,2,FALSE),"")&amp;"
"&amp;IFERROR(VLOOKUP(MID(H181,1,4),PIRA!$B$1:$E$1144,2,FALSE),"")&amp;"
"&amp;IFERROR(VLOOKUP(MID(I181,1,4),PIRA!$B$1:$E$1144,2,FALSE),"")</f>
        <v xml:space="preserve">Transverse Pulses and Waves
</v>
      </c>
      <c r="G181" s="32" t="s">
        <v>1186</v>
      </c>
      <c r="H181" s="31" t="str">
        <f>IFERROR(IF(VLOOKUP(G181,Demos!$B$3:$K$1368,2,FALSE)=0,"",VLOOKUP(G181,Demos!$B$3:$K$1368,2,FALSE)),"")</f>
        <v/>
      </c>
      <c r="I181" s="79" t="str">
        <f>IFERROR(IF(VLOOKUP(G181,Demos!$B$3:$K$1368,3,FALSE)=0,"",VLOOKUP(G181,Demos!$B$3:$K$1368,3,FALSE)),"")</f>
        <v/>
      </c>
      <c r="J181" s="79" t="str">
        <f>IFERROR(IF(VLOOKUP(G181,Demos!$B$3:$K$1368,4,FALSE)=0,"",VLOOKUP(G181,Demos!$B$3:$K$1368,4,FALSE)),"")</f>
        <v/>
      </c>
      <c r="K181" s="30" t="s">
        <v>1060</v>
      </c>
      <c r="L181" s="30" t="s">
        <v>46</v>
      </c>
      <c r="M181" s="71">
        <v>45278</v>
      </c>
      <c r="N181" s="33" t="str">
        <f>IFERROR(VLOOKUP(G181,Demos!$B$3:$K$1368,5,FALSE),"")</f>
        <v>Speed of a Single Pulse on Different Strings (2)</v>
      </c>
      <c r="O181" s="28">
        <f>IF(N181="","",COUNTIF($N$6:N2300, N181))</f>
        <v>24</v>
      </c>
      <c r="P181" s="33" t="str">
        <f xml:space="preserve"> IFERROR(IF(VLOOKUP(G181,Demos!$B$3:$K$1368,6,FALSE)=0,"",VLOOKUP(G181,Demos!$B$3:$K$1368,6,FALSE)),"")</f>
        <v>www.de-monstrare.nl/pdf/Speed%20of%20a%20single%20pulse%20on%20different%20strings%20_2_.pdf</v>
      </c>
      <c r="Q181" s="38" t="str">
        <f xml:space="preserve"> IFERROR(IF(VLOOKUP(G181,Demos!$B$3:$K$1368,8,FALSE)=0,"",VLOOKUP(G181,Demos!$B$3:$K$1368,8,FALSE)),"")</f>
        <v/>
      </c>
      <c r="R181" s="38" t="str">
        <f xml:space="preserve"> IFERROR(IF(VLOOKUP(G181,Demos!$B$3:$K$1368,7,FALSE)=0,"",VLOOKUP(G181,Demos!$B$3:$K$1368,7,FALSE)),"")</f>
        <v>See: https://surfdrive.surf.nl/files/index.php/s/DHZYIhoACURx7O8?path=%2FHaaksman%2FTN2345%2F2.%20Speed%20of%20a%20Single%20Pulse%20on%20Different%20Strings</v>
      </c>
      <c r="T181" s="50" t="s">
        <v>1761</v>
      </c>
      <c r="U181" s="31" t="str">
        <f>IFERROR(VLOOKUP(G181,Demos!$B$7:N6059,12,FALSE),"")</f>
        <v/>
      </c>
    </row>
    <row r="182" spans="1:21" ht="213" customHeight="1" x14ac:dyDescent="0.25">
      <c r="A182" s="39">
        <f t="shared" si="2"/>
        <v>177</v>
      </c>
      <c r="B182" s="30" t="s">
        <v>17</v>
      </c>
      <c r="C182" s="29" t="str">
        <f xml:space="preserve"> IFERROR(VLOOKUP(B182, Courses!$C$3:$E$836, 2, FALSE),"")</f>
        <v>Introduction to Waves</v>
      </c>
      <c r="D182" s="29" t="str">
        <f xml:space="preserve"> IFERROR(VLOOKUP(MID(G182,1,1), PIRA!$B$1:$E$1146, 2, FALSE),"")</f>
        <v>3 Oscillations and Waves</v>
      </c>
      <c r="E182" s="31" t="str">
        <f xml:space="preserve"> IFERROR(VLOOKUP(MID(G182,1,2),PIRA!$B$1:$E$1144,2,FALSE),"")&amp;"
"&amp;IFERROR(VLOOKUP(MID(H182,1,2),PIRA!$B$1:$E$1144,2,FALSE),"")&amp;"
"&amp;IFERROR(VLOOKUP(MID(I182,1,2),PIRA!$B$1:$E$1144,2,FALSE),"")</f>
        <v xml:space="preserve">Acoustics
Wave Motion
</v>
      </c>
      <c r="F182" s="31" t="str">
        <f xml:space="preserve"> IFERROR(VLOOKUP(MID(G182,1,4),PIRA!$B$1:$E$1144,2,FALSE),"")&amp;"
"&amp;IFERROR(VLOOKUP(MID(H182,1,4),PIRA!$B$1:$E$1144,2,FALSE),"")&amp;"
"&amp;IFERROR(VLOOKUP(MID(I182,1,4),PIRA!$B$1:$E$1144,2,FALSE),"")</f>
        <v xml:space="preserve">Wave Analysis and Synthesis
Standing Waves
</v>
      </c>
      <c r="G182" s="32" t="s">
        <v>1189</v>
      </c>
      <c r="H182" s="31" t="str">
        <f>IFERROR(IF(VLOOKUP(G182,Demos!$B$3:$K$1368,2,FALSE)=0,"",VLOOKUP(G182,Demos!$B$3:$K$1368,2,FALSE)),"")</f>
        <v>3B22.05</v>
      </c>
      <c r="I182" s="79" t="str">
        <f>IFERROR(IF(VLOOKUP(G182,Demos!$B$3:$K$1368,3,FALSE)=0,"",VLOOKUP(G182,Demos!$B$3:$K$1368,3,FALSE)),"")</f>
        <v/>
      </c>
      <c r="J182" s="79" t="str">
        <f>IFERROR(IF(VLOOKUP(G182,Demos!$B$3:$K$1368,4,FALSE)=0,"",VLOOKUP(G182,Demos!$B$3:$K$1368,4,FALSE)),"")</f>
        <v/>
      </c>
      <c r="K182" s="30" t="s">
        <v>1060</v>
      </c>
      <c r="L182" s="30" t="s">
        <v>46</v>
      </c>
      <c r="M182" s="71">
        <v>45278</v>
      </c>
      <c r="N182" s="33" t="str">
        <f>IFERROR(VLOOKUP(G182,Demos!$B$3:$K$1368,5,FALSE),"")</f>
        <v>Plucking a String</v>
      </c>
      <c r="O182" s="28">
        <f>IF(N182="","",COUNTIF($N$6:N2301, N182))</f>
        <v>25</v>
      </c>
      <c r="P182" s="33" t="str">
        <f xml:space="preserve"> IFERROR(IF(VLOOKUP(G182,Demos!$B$3:$K$1368,6,FALSE)=0,"",VLOOKUP(G182,Demos!$B$3:$K$1368,6,FALSE)),"")</f>
        <v>www.de-monstrare.nl/pdf/Plucking%20a%20string.pdf</v>
      </c>
      <c r="Q182" s="38" t="str">
        <f xml:space="preserve"> IFERROR(IF(VLOOKUP(G182,Demos!$B$3:$K$1368,8,FALSE)=0,"",VLOOKUP(G182,Demos!$B$3:$K$1368,8,FALSE)),"")</f>
        <v/>
      </c>
      <c r="R182" s="38" t="str">
        <f xml:space="preserve"> IFERROR(IF(VLOOKUP(G182,Demos!$B$3:$K$1368,7,FALSE)=0,"",VLOOKUP(G182,Demos!$B$3:$K$1368,7,FALSE)),"")</f>
        <v>See: https://surfdrive.surf.nl/files/index.php/s/DHZYIhoACURx7O8?path=%2FHaaksman%2FTN2345%2F1.%20Plucking%20a%20String</v>
      </c>
      <c r="T182" s="50" t="s">
        <v>2030</v>
      </c>
      <c r="U182" s="31" t="str">
        <f>IFERROR(VLOOKUP(G182,Demos!$B$7:N6060,12,FALSE),"")</f>
        <v/>
      </c>
    </row>
    <row r="183" spans="1:21" ht="45" x14ac:dyDescent="0.25">
      <c r="A183" s="39">
        <f t="shared" si="2"/>
        <v>178</v>
      </c>
      <c r="B183" s="30" t="s">
        <v>2042</v>
      </c>
      <c r="C183" s="29" t="str">
        <f xml:space="preserve"> IFERROR(VLOOKUP(B183, Courses!$C$3:$E$836, 2, FALSE),"")</f>
        <v>Outreach</v>
      </c>
      <c r="D183" s="29" t="str">
        <f xml:space="preserve"> IFERROR(VLOOKUP(MID(G183,1,1), PIRA!$B$1:$E$1146, 2, FALSE),"")</f>
        <v>7 Modern Physics</v>
      </c>
      <c r="E183" s="31" t="str">
        <f xml:space="preserve"> IFERROR(VLOOKUP(MID(G183,1,2),PIRA!$B$1:$E$1144,2,FALSE),"")&amp;"
"&amp;IFERROR(VLOOKUP(MID(H183,1,2),PIRA!$B$1:$E$1144,2,FALSE),"")&amp;"
"&amp;IFERROR(VLOOKUP(MID(I183,1,2),PIRA!$B$1:$E$1144,2,FALSE),"")</f>
        <v xml:space="preserve">Quantum Effects
</v>
      </c>
      <c r="F183" s="31" t="str">
        <f xml:space="preserve"> IFERROR(VLOOKUP(MID(G183,1,4),PIRA!$B$1:$E$1144,2,FALSE),"")&amp;"
"&amp;IFERROR(VLOOKUP(MID(H183,1,4),PIRA!$B$1:$E$1144,2,FALSE),"")&amp;"
"&amp;IFERROR(VLOOKUP(MID(I183,1,4),PIRA!$B$1:$E$1144,2,FALSE),"")</f>
        <v xml:space="preserve">Photoelectric Effect
</v>
      </c>
      <c r="G183" s="32" t="s">
        <v>134</v>
      </c>
      <c r="H183" s="31" t="str">
        <f>IFERROR(IF(VLOOKUP(G183,Demos!$B$3:$K$1368,2,FALSE)=0,"",VLOOKUP(G183,Demos!$B$3:$K$1368,2,FALSE)),"")</f>
        <v/>
      </c>
      <c r="I183" s="79" t="str">
        <f>IFERROR(IF(VLOOKUP(G183,Demos!$B$3:$K$1368,3,FALSE)=0,"",VLOOKUP(G183,Demos!$B$3:$K$1368,3,FALSE)),"")</f>
        <v/>
      </c>
      <c r="J183" s="79" t="str">
        <f>IFERROR(IF(VLOOKUP(G183,Demos!$B$3:$K$1368,4,FALSE)=0,"",VLOOKUP(G183,Demos!$B$3:$K$1368,4,FALSE)),"")</f>
        <v/>
      </c>
      <c r="K183" s="30" t="s">
        <v>1064</v>
      </c>
      <c r="M183" s="71">
        <v>45272</v>
      </c>
      <c r="N183" s="33" t="str">
        <f>IFERROR(VLOOKUP(G183,Demos!$B$3:$K$1368,5,FALSE),"")</f>
        <v>Photoelectric Effect (discharging a zinc plate)</v>
      </c>
      <c r="O183" s="28">
        <f>IF(N183="","",COUNTIF($N$6:N2302, N183))</f>
        <v>12</v>
      </c>
      <c r="P183" s="33" t="str">
        <f xml:space="preserve"> IFERROR(IF(VLOOKUP(G183,Demos!$B$3:$K$1368,6,FALSE)=0,"",VLOOKUP(G183,Demos!$B$3:$K$1368,6,FALSE)),"")</f>
        <v>N/A</v>
      </c>
      <c r="Q183" s="38" t="str">
        <f xml:space="preserve"> IFERROR(IF(VLOOKUP(G183,Demos!$B$3:$K$1368,8,FALSE)=0,"",VLOOKUP(G183,Demos!$B$3:$K$1368,8,FALSE)),"")</f>
        <v/>
      </c>
      <c r="R183" s="38" t="str">
        <f xml:space="preserve"> IFERROR(IF(VLOOKUP(G183,Demos!$B$3:$K$1368,7,FALSE)=0,"",VLOOKUP(G183,Demos!$B$3:$K$1368,7,FALSE)),"")</f>
        <v/>
      </c>
      <c r="U183" s="31" t="str">
        <f>IFERROR(VLOOKUP(G183,Demos!$B$7:N6061,12,FALSE),"")</f>
        <v/>
      </c>
    </row>
    <row r="184" spans="1:21" ht="45" x14ac:dyDescent="0.25">
      <c r="A184" s="39">
        <f t="shared" si="2"/>
        <v>179</v>
      </c>
      <c r="B184" s="30" t="s">
        <v>43</v>
      </c>
      <c r="C184" s="29" t="str">
        <f xml:space="preserve"> IFERROR(VLOOKUP(B184, Courses!$C$3:$E$836, 2, FALSE),"")</f>
        <v>Modern Physics</v>
      </c>
      <c r="D184" s="29" t="str">
        <f xml:space="preserve"> IFERROR(VLOOKUP(MID(G184,1,1), PIRA!$B$1:$E$1146, 2, FALSE),"")</f>
        <v>7 Modern Physics</v>
      </c>
      <c r="E184" s="31" t="str">
        <f xml:space="preserve"> IFERROR(VLOOKUP(MID(G184,1,2),PIRA!$B$1:$E$1144,2,FALSE),"")&amp;"
"&amp;IFERROR(VLOOKUP(MID(H184,1,2),PIRA!$B$1:$E$1144,2,FALSE),"")&amp;"
"&amp;IFERROR(VLOOKUP(MID(I184,1,2),PIRA!$B$1:$E$1144,2,FALSE),"")</f>
        <v xml:space="preserve">Nuclear Physics
</v>
      </c>
      <c r="F184" s="31" t="str">
        <f xml:space="preserve"> IFERROR(VLOOKUP(MID(G184,1,4),PIRA!$B$1:$E$1144,2,FALSE),"")&amp;"
"&amp;IFERROR(VLOOKUP(MID(H184,1,4),PIRA!$B$1:$E$1144,2,FALSE),"")&amp;"
"&amp;IFERROR(VLOOKUP(MID(I184,1,4),PIRA!$B$1:$E$1144,2,FALSE),"")</f>
        <v xml:space="preserve">Radioactivity
</v>
      </c>
      <c r="G184" s="32" t="s">
        <v>1208</v>
      </c>
      <c r="H184" s="31" t="str">
        <f>IFERROR(IF(VLOOKUP(G184,Demos!$B$3:$K$1368,2,FALSE)=0,"",VLOOKUP(G184,Demos!$B$3:$K$1368,2,FALSE)),"")</f>
        <v/>
      </c>
      <c r="I184" s="79" t="str">
        <f>IFERROR(IF(VLOOKUP(G184,Demos!$B$3:$K$1368,3,FALSE)=0,"",VLOOKUP(G184,Demos!$B$3:$K$1368,3,FALSE)),"")</f>
        <v/>
      </c>
      <c r="J184" s="79" t="str">
        <f>IFERROR(IF(VLOOKUP(G184,Demos!$B$3:$K$1368,4,FALSE)=0,"",VLOOKUP(G184,Demos!$B$3:$K$1368,4,FALSE)),"")</f>
        <v/>
      </c>
      <c r="K184" s="30" t="s">
        <v>266</v>
      </c>
      <c r="L184" s="30" t="s">
        <v>2096</v>
      </c>
      <c r="M184" s="71">
        <v>45265</v>
      </c>
      <c r="N184" s="33" t="str">
        <f>IFERROR(VLOOKUP(G184,Demos!$B$3:$K$1368,5,FALSE),"")</f>
        <v>Radioactivity</v>
      </c>
      <c r="O184" s="28">
        <f>IF(N184="","",COUNTIF($N$6:N2303, N184))</f>
        <v>10</v>
      </c>
      <c r="P184" s="33" t="str">
        <f xml:space="preserve"> IFERROR(IF(VLOOKUP(G184,Demos!$B$3:$K$1368,6,FALSE)=0,"",VLOOKUP(G184,Demos!$B$3:$K$1368,6,FALSE)),"")</f>
        <v>N/A</v>
      </c>
      <c r="Q184" s="38" t="str">
        <f xml:space="preserve"> IFERROR(IF(VLOOKUP(G184,Demos!$B$3:$K$1368,8,FALSE)=0,"",VLOOKUP(G184,Demos!$B$3:$K$1368,8,FALSE)),"")</f>
        <v/>
      </c>
      <c r="R184" s="38" t="str">
        <f xml:space="preserve"> IFERROR(IF(VLOOKUP(G184,Demos!$B$3:$K$1368,7,FALSE)=0,"",VLOOKUP(G184,Demos!$B$3:$K$1368,7,FALSE)),"")</f>
        <v xml:space="preserve">See from 23:50 at Collegerama recording TN1312_09 recorded on 29 Nov 2021: https://collegerama.tudelft.nl/Mediasite/Channel/as-bsc-tn/watch/b6f6c02ce5054051864bdc09da6683da1d </v>
      </c>
      <c r="T184" s="50" t="s">
        <v>1761</v>
      </c>
      <c r="U184" s="31" t="str">
        <f>IFERROR(VLOOKUP(G184,Demos!$B$7:N6064,12,FALSE),"")</f>
        <v/>
      </c>
    </row>
    <row r="185" spans="1:21" ht="45" x14ac:dyDescent="0.25">
      <c r="A185" s="39">
        <f t="shared" si="2"/>
        <v>180</v>
      </c>
      <c r="B185" s="30" t="s">
        <v>11</v>
      </c>
      <c r="C185" s="29" t="str">
        <f xml:space="preserve"> IFERROR(VLOOKUP(B185, Courses!$C$3:$E$836, 2, FALSE),"")</f>
        <v>Classical Mechanics</v>
      </c>
      <c r="D185" s="29" t="str">
        <f xml:space="preserve"> IFERROR(VLOOKUP(MID(G185,1,1), PIRA!$B$1:$E$1146, 2, FALSE),"")</f>
        <v/>
      </c>
      <c r="E185" s="31" t="str">
        <f xml:space="preserve"> IFERROR(VLOOKUP(MID(G185,1,2),PIRA!$B$1:$E$1144,2,FALSE),"")&amp;"
"&amp;IFERROR(VLOOKUP(MID(H185,1,2),PIRA!$B$1:$E$1144,2,FALSE),"")&amp;"
"&amp;IFERROR(VLOOKUP(MID(I185,1,2),PIRA!$B$1:$E$1144,2,FALSE),"")</f>
        <v xml:space="preserve">
</v>
      </c>
      <c r="F185" s="31" t="str">
        <f xml:space="preserve"> IFERROR(VLOOKUP(MID(G185,1,4),PIRA!$B$1:$E$1144,2,FALSE),"")&amp;"
"&amp;IFERROR(VLOOKUP(MID(H185,1,4),PIRA!$B$1:$E$1144,2,FALSE),"")&amp;"
"&amp;IFERROR(VLOOKUP(MID(I185,1,4),PIRA!$B$1:$E$1144,2,FALSE),"")</f>
        <v xml:space="preserve">
</v>
      </c>
      <c r="H185" s="31" t="str">
        <f>IFERROR(IF(VLOOKUP(G185,Demos!$B$3:$K$1368,2,FALSE)=0,"",VLOOKUP(G185,Demos!$B$3:$K$1368,2,FALSE)),"")</f>
        <v/>
      </c>
      <c r="I185" s="79" t="str">
        <f>IFERROR(IF(VLOOKUP(G185,Demos!$B$3:$K$1368,3,FALSE)=0,"",VLOOKUP(G185,Demos!$B$3:$K$1368,3,FALSE)),"")</f>
        <v/>
      </c>
      <c r="J185" s="79" t="str">
        <f>IFERROR(IF(VLOOKUP(G185,Demos!$B$3:$K$1368,4,FALSE)=0,"",VLOOKUP(G185,Demos!$B$3:$K$1368,4,FALSE)),"")</f>
        <v/>
      </c>
      <c r="K185" s="30" t="s">
        <v>1065</v>
      </c>
      <c r="L185" s="30" t="s">
        <v>1939</v>
      </c>
      <c r="M185" s="71">
        <v>45265</v>
      </c>
      <c r="N185" s="33" t="str">
        <f>IFERROR(VLOOKUP(G185,Demos!$B$3:$K$1368,5,FALSE),"")</f>
        <v/>
      </c>
      <c r="O185" s="28" t="str">
        <f>IF(N185="","",COUNTIF($N$6:N2304, N185))</f>
        <v/>
      </c>
      <c r="P185" s="33" t="str">
        <f xml:space="preserve"> IFERROR(IF(VLOOKUP(G185,Demos!$B$3:$K$1368,6,FALSE)=0,"",VLOOKUP(G185,Demos!$B$3:$K$1368,6,FALSE)),"")</f>
        <v/>
      </c>
      <c r="Q185" s="38" t="str">
        <f xml:space="preserve"> IFERROR(IF(VLOOKUP(G185,Demos!$B$3:$K$1368,8,FALSE)=0,"",VLOOKUP(G185,Demos!$B$3:$K$1368,8,FALSE)),"")</f>
        <v/>
      </c>
      <c r="R185" s="38" t="str">
        <f xml:space="preserve"> IFERROR(IF(VLOOKUP(G185,Demos!$B$3:$K$1368,7,FALSE)=0,"",VLOOKUP(G185,Demos!$B$3:$K$1368,7,FALSE)),"")</f>
        <v/>
      </c>
      <c r="T185" s="50" t="s">
        <v>1904</v>
      </c>
      <c r="U185" s="31" t="str">
        <f>IFERROR(VLOOKUP(G185,Demos!$B$7:N6062,12,FALSE),"")</f>
        <v/>
      </c>
    </row>
    <row r="186" spans="1:21" ht="45" x14ac:dyDescent="0.25">
      <c r="A186" s="39">
        <f t="shared" si="2"/>
        <v>181</v>
      </c>
      <c r="B186" s="30" t="s">
        <v>11</v>
      </c>
      <c r="C186" s="29" t="str">
        <f xml:space="preserve"> IFERROR(VLOOKUP(B186, Courses!$C$3:$E$836, 2, FALSE),"")</f>
        <v>Classical Mechanics</v>
      </c>
      <c r="D186" s="29" t="str">
        <f xml:space="preserve"> IFERROR(VLOOKUP(MID(G186,1,1), PIRA!$B$1:$E$1146, 2, FALSE),"")</f>
        <v/>
      </c>
      <c r="E186" s="31" t="str">
        <f xml:space="preserve"> IFERROR(VLOOKUP(MID(G186,1,2),PIRA!$B$1:$E$1144,2,FALSE),"")&amp;"
"&amp;IFERROR(VLOOKUP(MID(H186,1,2),PIRA!$B$1:$E$1144,2,FALSE),"")&amp;"
"&amp;IFERROR(VLOOKUP(MID(I186,1,2),PIRA!$B$1:$E$1144,2,FALSE),"")</f>
        <v xml:space="preserve">
</v>
      </c>
      <c r="F186" s="31" t="str">
        <f xml:space="preserve"> IFERROR(VLOOKUP(MID(G186,1,4),PIRA!$B$1:$E$1144,2,FALSE),"")&amp;"
"&amp;IFERROR(VLOOKUP(MID(H186,1,4),PIRA!$B$1:$E$1144,2,FALSE),"")&amp;"
"&amp;IFERROR(VLOOKUP(MID(I186,1,4),PIRA!$B$1:$E$1144,2,FALSE),"")</f>
        <v xml:space="preserve">
</v>
      </c>
      <c r="H186" s="31" t="str">
        <f>IFERROR(IF(VLOOKUP(G186,Demos!$B$3:$K$1368,2,FALSE)=0,"",VLOOKUP(G186,Demos!$B$3:$K$1368,2,FALSE)),"")</f>
        <v/>
      </c>
      <c r="I186" s="79" t="str">
        <f>IFERROR(IF(VLOOKUP(G186,Demos!$B$3:$K$1368,3,FALSE)=0,"",VLOOKUP(G186,Demos!$B$3:$K$1368,3,FALSE)),"")</f>
        <v/>
      </c>
      <c r="J186" s="79" t="str">
        <f>IFERROR(IF(VLOOKUP(G186,Demos!$B$3:$K$1368,4,FALSE)=0,"",VLOOKUP(G186,Demos!$B$3:$K$1368,4,FALSE)),"")</f>
        <v/>
      </c>
      <c r="K186" s="30" t="s">
        <v>1065</v>
      </c>
      <c r="L186" s="30" t="s">
        <v>1939</v>
      </c>
      <c r="M186" s="71">
        <v>45265</v>
      </c>
      <c r="N186" s="33" t="str">
        <f>IFERROR(VLOOKUP(G186,Demos!$B$3:$K$1368,5,FALSE),"")</f>
        <v/>
      </c>
      <c r="O186" s="28" t="str">
        <f>IF(N186="","",COUNTIF($N$6:N2305, N186))</f>
        <v/>
      </c>
      <c r="P186" s="33" t="str">
        <f xml:space="preserve"> IFERROR(IF(VLOOKUP(G186,Demos!$B$3:$K$1368,6,FALSE)=0,"",VLOOKUP(G186,Demos!$B$3:$K$1368,6,FALSE)),"")</f>
        <v/>
      </c>
      <c r="Q186" s="38" t="str">
        <f xml:space="preserve"> IFERROR(IF(VLOOKUP(G186,Demos!$B$3:$K$1368,8,FALSE)=0,"",VLOOKUP(G186,Demos!$B$3:$K$1368,8,FALSE)),"")</f>
        <v/>
      </c>
      <c r="R186" s="38" t="str">
        <f xml:space="preserve"> IFERROR(IF(VLOOKUP(G186,Demos!$B$3:$K$1368,7,FALSE)=0,"",VLOOKUP(G186,Demos!$B$3:$K$1368,7,FALSE)),"")</f>
        <v/>
      </c>
      <c r="T186" s="50" t="s">
        <v>1904</v>
      </c>
      <c r="U186" s="31" t="str">
        <f>IFERROR(VLOOKUP(G186,Demos!$B$7:N6063,12,FALSE),"")</f>
        <v/>
      </c>
    </row>
    <row r="187" spans="1:21" ht="45" x14ac:dyDescent="0.25">
      <c r="A187" s="39">
        <f t="shared" si="2"/>
        <v>182</v>
      </c>
      <c r="B187" s="30" t="s">
        <v>11</v>
      </c>
      <c r="C187" s="29" t="str">
        <f xml:space="preserve"> IFERROR(VLOOKUP(B187, Courses!$C$3:$E$836, 2, FALSE),"")</f>
        <v>Classical Mechanics</v>
      </c>
      <c r="D187" s="29" t="str">
        <f xml:space="preserve"> IFERROR(VLOOKUP(MID(G187,1,1), PIRA!$B$1:$E$1146, 2, FALSE),"")</f>
        <v/>
      </c>
      <c r="E187" s="31" t="str">
        <f xml:space="preserve"> IFERROR(VLOOKUP(MID(G187,1,2),PIRA!$B$1:$E$1144,2,FALSE),"")&amp;"
"&amp;IFERROR(VLOOKUP(MID(H187,1,2),PIRA!$B$1:$E$1144,2,FALSE),"")&amp;"
"&amp;IFERROR(VLOOKUP(MID(I187,1,2),PIRA!$B$1:$E$1144,2,FALSE),"")</f>
        <v xml:space="preserve">
</v>
      </c>
      <c r="F187" s="31" t="str">
        <f xml:space="preserve"> IFERROR(VLOOKUP(MID(G187,1,4),PIRA!$B$1:$E$1144,2,FALSE),"")&amp;"
"&amp;IFERROR(VLOOKUP(MID(H187,1,4),PIRA!$B$1:$E$1144,2,FALSE),"")&amp;"
"&amp;IFERROR(VLOOKUP(MID(I187,1,4),PIRA!$B$1:$E$1144,2,FALSE),"")</f>
        <v xml:space="preserve">
</v>
      </c>
      <c r="H187" s="31" t="str">
        <f>IFERROR(IF(VLOOKUP(G187,Demos!$B$3:$K$1368,2,FALSE)=0,"",VLOOKUP(G187,Demos!$B$3:$K$1368,2,FALSE)),"")</f>
        <v/>
      </c>
      <c r="I187" s="79" t="str">
        <f>IFERROR(IF(VLOOKUP(G187,Demos!$B$3:$K$1368,3,FALSE)=0,"",VLOOKUP(G187,Demos!$B$3:$K$1368,3,FALSE)),"")</f>
        <v/>
      </c>
      <c r="J187" s="79" t="str">
        <f>IFERROR(IF(VLOOKUP(G187,Demos!$B$3:$K$1368,4,FALSE)=0,"",VLOOKUP(G187,Demos!$B$3:$K$1368,4,FALSE)),"")</f>
        <v/>
      </c>
      <c r="K187" s="30" t="s">
        <v>1065</v>
      </c>
      <c r="L187" s="30" t="s">
        <v>1939</v>
      </c>
      <c r="M187" s="71">
        <v>45265</v>
      </c>
      <c r="N187" s="33" t="str">
        <f>IFERROR(VLOOKUP(G187,Demos!$B$3:$K$1368,5,FALSE),"")</f>
        <v/>
      </c>
      <c r="O187" s="28" t="str">
        <f>IF(N187="","",COUNTIF($N$6:N2306, N187))</f>
        <v/>
      </c>
      <c r="P187" s="33" t="str">
        <f xml:space="preserve"> IFERROR(IF(VLOOKUP(G187,Demos!$B$3:$K$1368,6,FALSE)=0,"",VLOOKUP(G187,Demos!$B$3:$K$1368,6,FALSE)),"")</f>
        <v/>
      </c>
      <c r="Q187" s="38" t="str">
        <f xml:space="preserve"> IFERROR(IF(VLOOKUP(G187,Demos!$B$3:$K$1368,8,FALSE)=0,"",VLOOKUP(G187,Demos!$B$3:$K$1368,8,FALSE)),"")</f>
        <v/>
      </c>
      <c r="R187" s="38" t="str">
        <f xml:space="preserve"> IFERROR(IF(VLOOKUP(G187,Demos!$B$3:$K$1368,7,FALSE)=0,"",VLOOKUP(G187,Demos!$B$3:$K$1368,7,FALSE)),"")</f>
        <v/>
      </c>
      <c r="T187" s="50" t="s">
        <v>1762</v>
      </c>
      <c r="U187" s="31" t="str">
        <f>IFERROR(VLOOKUP(G187,Demos!$B$7:N6065,12,FALSE),"")</f>
        <v/>
      </c>
    </row>
    <row r="188" spans="1:21" ht="45" x14ac:dyDescent="0.25">
      <c r="A188" s="39">
        <f t="shared" si="2"/>
        <v>183</v>
      </c>
      <c r="B188" s="30" t="s">
        <v>11</v>
      </c>
      <c r="C188" s="29" t="str">
        <f xml:space="preserve"> IFERROR(VLOOKUP(B188, Courses!$C$3:$E$836, 2, FALSE),"")</f>
        <v>Classical Mechanics</v>
      </c>
      <c r="D188" s="29" t="str">
        <f xml:space="preserve"> IFERROR(VLOOKUP(MID(G188,1,1), PIRA!$B$1:$E$1146, 2, FALSE),"")</f>
        <v/>
      </c>
      <c r="E188" s="31" t="str">
        <f xml:space="preserve"> IFERROR(VLOOKUP(MID(G188,1,2),PIRA!$B$1:$E$1144,2,FALSE),"")&amp;"
"&amp;IFERROR(VLOOKUP(MID(H188,1,2),PIRA!$B$1:$E$1144,2,FALSE),"")&amp;"
"&amp;IFERROR(VLOOKUP(MID(I188,1,2),PIRA!$B$1:$E$1144,2,FALSE),"")</f>
        <v xml:space="preserve">
</v>
      </c>
      <c r="F188" s="31" t="str">
        <f xml:space="preserve"> IFERROR(VLOOKUP(MID(G188,1,4),PIRA!$B$1:$E$1144,2,FALSE),"")&amp;"
"&amp;IFERROR(VLOOKUP(MID(H188,1,4),PIRA!$B$1:$E$1144,2,FALSE),"")&amp;"
"&amp;IFERROR(VLOOKUP(MID(I188,1,4),PIRA!$B$1:$E$1144,2,FALSE),"")</f>
        <v xml:space="preserve">
</v>
      </c>
      <c r="H188" s="31" t="str">
        <f>IFERROR(IF(VLOOKUP(G188,Demos!$B$3:$K$1368,2,FALSE)=0,"",VLOOKUP(G188,Demos!$B$3:$K$1368,2,FALSE)),"")</f>
        <v/>
      </c>
      <c r="I188" s="79" t="str">
        <f>IFERROR(IF(VLOOKUP(G188,Demos!$B$3:$K$1368,3,FALSE)=0,"",VLOOKUP(G188,Demos!$B$3:$K$1368,3,FALSE)),"")</f>
        <v/>
      </c>
      <c r="J188" s="79" t="str">
        <f>IFERROR(IF(VLOOKUP(G188,Demos!$B$3:$K$1368,4,FALSE)=0,"",VLOOKUP(G188,Demos!$B$3:$K$1368,4,FALSE)),"")</f>
        <v/>
      </c>
      <c r="K188" s="30" t="s">
        <v>1065</v>
      </c>
      <c r="L188" s="30" t="s">
        <v>1939</v>
      </c>
      <c r="M188" s="71">
        <v>45260</v>
      </c>
      <c r="N188" s="33" t="str">
        <f>IFERROR(VLOOKUP(G188,Demos!$B$3:$K$1368,5,FALSE),"")</f>
        <v/>
      </c>
      <c r="O188" s="28" t="str">
        <f>IF(N188="","",COUNTIF($N$6:N2307, N188))</f>
        <v/>
      </c>
      <c r="P188" s="33" t="str">
        <f xml:space="preserve"> IFERROR(IF(VLOOKUP(G188,Demos!$B$3:$K$1368,6,FALSE)=0,"",VLOOKUP(G188,Demos!$B$3:$K$1368,6,FALSE)),"")</f>
        <v/>
      </c>
      <c r="Q188" s="38" t="str">
        <f xml:space="preserve"> IFERROR(IF(VLOOKUP(G188,Demos!$B$3:$K$1368,8,FALSE)=0,"",VLOOKUP(G188,Demos!$B$3:$K$1368,8,FALSE)),"")</f>
        <v/>
      </c>
      <c r="R188" s="38" t="str">
        <f xml:space="preserve"> IFERROR(IF(VLOOKUP(G188,Demos!$B$3:$K$1368,7,FALSE)=0,"",VLOOKUP(G188,Demos!$B$3:$K$1368,7,FALSE)),"")</f>
        <v/>
      </c>
      <c r="T188" s="50" t="s">
        <v>2093</v>
      </c>
      <c r="U188" s="31" t="str">
        <f>IFERROR(VLOOKUP(G188,Demos!$B$7:N6066,12,FALSE),"")</f>
        <v/>
      </c>
    </row>
    <row r="189" spans="1:21" ht="45" x14ac:dyDescent="0.25">
      <c r="A189" s="39">
        <f t="shared" si="2"/>
        <v>184</v>
      </c>
      <c r="B189" s="30" t="s">
        <v>43</v>
      </c>
      <c r="C189" s="29" t="str">
        <f xml:space="preserve"> IFERROR(VLOOKUP(B189, Courses!$C$3:$E$836, 2, FALSE),"")</f>
        <v>Modern Physics</v>
      </c>
      <c r="D189" s="29" t="str">
        <f xml:space="preserve"> IFERROR(VLOOKUP(MID(G189,1,1), PIRA!$B$1:$E$1146, 2, FALSE),"")</f>
        <v>7 Modern Physics</v>
      </c>
      <c r="E189" s="31" t="str">
        <f xml:space="preserve"> IFERROR(VLOOKUP(MID(G189,1,2),PIRA!$B$1:$E$1144,2,FALSE),"")&amp;"
"&amp;IFERROR(VLOOKUP(MID(H189,1,2),PIRA!$B$1:$E$1144,2,FALSE),"")&amp;"
"&amp;IFERROR(VLOOKUP(MID(I189,1,2),PIRA!$B$1:$E$1144,2,FALSE),"")</f>
        <v xml:space="preserve">Atomic Physics
</v>
      </c>
      <c r="F189" s="31" t="str">
        <f xml:space="preserve"> IFERROR(VLOOKUP(MID(G189,1,4),PIRA!$B$1:$E$1144,2,FALSE),"")&amp;"
"&amp;IFERROR(VLOOKUP(MID(H189,1,4),PIRA!$B$1:$E$1144,2,FALSE),"")&amp;"
"&amp;IFERROR(VLOOKUP(MID(I189,1,4),PIRA!$B$1:$E$1144,2,FALSE),"")</f>
        <v xml:space="preserve">Spectra
</v>
      </c>
      <c r="G189" s="32" t="s">
        <v>1207</v>
      </c>
      <c r="H189" s="31" t="str">
        <f>IFERROR(IF(VLOOKUP(G189,Demos!$B$3:$K$1368,2,FALSE)=0,"",VLOOKUP(G189,Demos!$B$3:$K$1368,2,FALSE)),"")</f>
        <v/>
      </c>
      <c r="I189" s="79" t="str">
        <f>IFERROR(IF(VLOOKUP(G189,Demos!$B$3:$K$1368,3,FALSE)=0,"",VLOOKUP(G189,Demos!$B$3:$K$1368,3,FALSE)),"")</f>
        <v/>
      </c>
      <c r="J189" s="79" t="str">
        <f>IFERROR(IF(VLOOKUP(G189,Demos!$B$3:$K$1368,4,FALSE)=0,"",VLOOKUP(G189,Demos!$B$3:$K$1368,4,FALSE)),"")</f>
        <v/>
      </c>
      <c r="K189" s="30" t="s">
        <v>266</v>
      </c>
      <c r="L189" s="30" t="s">
        <v>2096</v>
      </c>
      <c r="M189" s="71">
        <v>45259</v>
      </c>
      <c r="N189" s="33" t="str">
        <f>IFERROR(VLOOKUP(G189,Demos!$B$3:$K$1368,5,FALSE),"")</f>
        <v>Balmer Series</v>
      </c>
      <c r="O189" s="28">
        <f>IF(N189="","",COUNTIF($N$6:N2308, N189))</f>
        <v>10</v>
      </c>
      <c r="P189" s="33" t="str">
        <f xml:space="preserve"> IFERROR(IF(VLOOKUP(G189,Demos!$B$3:$K$1368,6,FALSE)=0,"",VLOOKUP(G189,Demos!$B$3:$K$1368,6,FALSE)),"")</f>
        <v>www.de-monstrare.nl/pdf/Balmer%20series.pdf</v>
      </c>
      <c r="Q189" s="38" t="str">
        <f xml:space="preserve"> IFERROR(IF(VLOOKUP(G189,Demos!$B$3:$K$1368,8,FALSE)=0,"",VLOOKUP(G189,Demos!$B$3:$K$1368,8,FALSE)),"")</f>
        <v/>
      </c>
      <c r="R189" s="38" t="str">
        <f xml:space="preserve"> IFERROR(IF(VLOOKUP(G189,Demos!$B$3:$K$1368,7,FALSE)=0,"",VLOOKUP(G189,Demos!$B$3:$K$1368,7,FALSE)),"")</f>
        <v xml:space="preserve">See Collegerama recording TN1312_06 recorded on 24 Nov 2021 -  https://collegerama.tudelft.nl/Mediasite/Channel/as-bsc-tn/watch/ba2fe29f58d148b3bf4da84cb770a5211d </v>
      </c>
      <c r="T189" s="50" t="s">
        <v>1761</v>
      </c>
      <c r="U189" s="31" t="str">
        <f>IFERROR(VLOOKUP(G189,Demos!$B$7:N6067,12,FALSE),"")</f>
        <v/>
      </c>
    </row>
    <row r="190" spans="1:21" ht="45" x14ac:dyDescent="0.25">
      <c r="A190" s="39">
        <f t="shared" si="2"/>
        <v>185</v>
      </c>
      <c r="B190" s="30" t="s">
        <v>43</v>
      </c>
      <c r="C190" s="29" t="str">
        <f xml:space="preserve"> IFERROR(VLOOKUP(B190, Courses!$C$3:$E$836, 2, FALSE),"")</f>
        <v>Modern Physics</v>
      </c>
      <c r="D190" s="29" t="str">
        <f xml:space="preserve"> IFERROR(VLOOKUP(MID(G190,1,1), PIRA!$B$1:$E$1146, 2, FALSE),"")</f>
        <v>7 Modern Physics</v>
      </c>
      <c r="E190" s="31" t="str">
        <f xml:space="preserve"> IFERROR(VLOOKUP(MID(G190,1,2),PIRA!$B$1:$E$1144,2,FALSE),"")&amp;"
"&amp;IFERROR(VLOOKUP(MID(H190,1,2),PIRA!$B$1:$E$1144,2,FALSE),"")&amp;"
"&amp;IFERROR(VLOOKUP(MID(I190,1,2),PIRA!$B$1:$E$1144,2,FALSE),"")</f>
        <v xml:space="preserve">Quantum Effects
Geometrical Optics
</v>
      </c>
      <c r="F190" s="31" t="str">
        <f xml:space="preserve"> IFERROR(VLOOKUP(MID(G190,1,4),PIRA!$B$1:$E$1144,2,FALSE),"")&amp;"
"&amp;IFERROR(VLOOKUP(MID(H190,1,4),PIRA!$B$1:$E$1144,2,FALSE),"")&amp;"
"&amp;IFERROR(VLOOKUP(MID(I190,1,4),PIRA!$B$1:$E$1144,2,FALSE),"")</f>
        <v xml:space="preserve">Wave Mechanics
Total Internal Reflection
</v>
      </c>
      <c r="G190" s="32" t="s">
        <v>1206</v>
      </c>
      <c r="H190" s="31" t="str">
        <f>IFERROR(IF(VLOOKUP(G190,Demos!$B$3:$K$1368,2,FALSE)=0,"",VLOOKUP(G190,Demos!$B$3:$K$1368,2,FALSE)),"")</f>
        <v>6A44.42</v>
      </c>
      <c r="I190" s="79" t="str">
        <f>IFERROR(IF(VLOOKUP(G190,Demos!$B$3:$K$1368,3,FALSE)=0,"",VLOOKUP(G190,Demos!$B$3:$K$1368,3,FALSE)),"")</f>
        <v/>
      </c>
      <c r="J190" s="79" t="str">
        <f>IFERROR(IF(VLOOKUP(G190,Demos!$B$3:$K$1368,4,FALSE)=0,"",VLOOKUP(G190,Demos!$B$3:$K$1368,4,FALSE)),"")</f>
        <v/>
      </c>
      <c r="K190" s="30" t="s">
        <v>266</v>
      </c>
      <c r="L190" s="30" t="s">
        <v>2096</v>
      </c>
      <c r="M190" s="71">
        <v>45254</v>
      </c>
      <c r="N190" s="33" t="str">
        <f>IFERROR(VLOOKUP(G190,Demos!$B$3:$K$1368,5,FALSE),"")</f>
        <v>Tunneling (1)</v>
      </c>
      <c r="O190" s="28">
        <f>IF(N190="","",COUNTIF($N$6:N2309, N190))</f>
        <v>10</v>
      </c>
      <c r="P190" s="33" t="str">
        <f xml:space="preserve"> IFERROR(IF(VLOOKUP(G190,Demos!$B$3:$K$1368,6,FALSE)=0,"",VLOOKUP(G190,Demos!$B$3:$K$1368,6,FALSE)),"")</f>
        <v>www.de-monstrare.nl/pdf/Tunneling_1_.pdf</v>
      </c>
      <c r="Q190" s="38" t="str">
        <f xml:space="preserve"> IFERROR(IF(VLOOKUP(G190,Demos!$B$3:$K$1368,8,FALSE)=0,"",VLOOKUP(G190,Demos!$B$3:$K$1368,8,FALSE)),"")</f>
        <v/>
      </c>
      <c r="R190" s="38" t="str">
        <f xml:space="preserve"> IFERROR(IF(VLOOKUP(G190,Demos!$B$3:$K$1368,7,FALSE)=0,"",VLOOKUP(G190,Demos!$B$3:$K$1368,7,FALSE)),"")</f>
        <v>See from 19 minutes https://collegerama.tudelft.nl/Mediasite/Channel/as-bsc-tn/watch/ed8b2a520cc04edcb2dcb0dac51306641d =============== At the end of the 1st hour I demonstrated in lecture hall B. https://collegerama.tudelft.nl/Mediasite/Channel/as-bsc-tn/watch/2ab810a948854bedaca54a0ded094bba1d</v>
      </c>
      <c r="T190" s="50" t="s">
        <v>1761</v>
      </c>
      <c r="U190" s="31" t="str">
        <f>IFERROR(VLOOKUP(G190,Demos!$B$7:N6068,12,FALSE),"")</f>
        <v/>
      </c>
    </row>
    <row r="191" spans="1:21" ht="45" x14ac:dyDescent="0.25">
      <c r="A191" s="39">
        <f t="shared" si="2"/>
        <v>186</v>
      </c>
      <c r="B191" s="30" t="s">
        <v>43</v>
      </c>
      <c r="C191" s="29" t="str">
        <f xml:space="preserve"> IFERROR(VLOOKUP(B191, Courses!$C$3:$E$836, 2, FALSE),"")</f>
        <v>Modern Physics</v>
      </c>
      <c r="D191" s="29" t="str">
        <f xml:space="preserve"> IFERROR(VLOOKUP(MID(G191,1,1), PIRA!$B$1:$E$1146, 2, FALSE),"")</f>
        <v>7 Modern Physics</v>
      </c>
      <c r="E191" s="31" t="str">
        <f xml:space="preserve"> IFERROR(VLOOKUP(MID(G191,1,2),PIRA!$B$1:$E$1144,2,FALSE),"")&amp;"
"&amp;IFERROR(VLOOKUP(MID(H191,1,2),PIRA!$B$1:$E$1144,2,FALSE),"")&amp;"
"&amp;IFERROR(VLOOKUP(MID(I191,1,2),PIRA!$B$1:$E$1144,2,FALSE),"")</f>
        <v xml:space="preserve">Quantum Effects
</v>
      </c>
      <c r="F191" s="31" t="str">
        <f xml:space="preserve"> IFERROR(VLOOKUP(MID(G191,1,4),PIRA!$B$1:$E$1144,2,FALSE),"")&amp;"
"&amp;IFERROR(VLOOKUP(MID(H191,1,4),PIRA!$B$1:$E$1144,2,FALSE),"")&amp;"
"&amp;IFERROR(VLOOKUP(MID(I191,1,4),PIRA!$B$1:$E$1144,2,FALSE),"")</f>
        <v xml:space="preserve">Photoelectric Effect
</v>
      </c>
      <c r="G191" s="32" t="s">
        <v>134</v>
      </c>
      <c r="H191" s="31" t="str">
        <f>IFERROR(IF(VLOOKUP(G191,Demos!$B$3:$K$1368,2,FALSE)=0,"",VLOOKUP(G191,Demos!$B$3:$K$1368,2,FALSE)),"")</f>
        <v/>
      </c>
      <c r="I191" s="79" t="str">
        <f>IFERROR(IF(VLOOKUP(G191,Demos!$B$3:$K$1368,3,FALSE)=0,"",VLOOKUP(G191,Demos!$B$3:$K$1368,3,FALSE)),"")</f>
        <v/>
      </c>
      <c r="J191" s="79" t="str">
        <f>IFERROR(IF(VLOOKUP(G191,Demos!$B$3:$K$1368,4,FALSE)=0,"",VLOOKUP(G191,Demos!$B$3:$K$1368,4,FALSE)),"")</f>
        <v/>
      </c>
      <c r="K191" s="30" t="s">
        <v>266</v>
      </c>
      <c r="L191" s="30" t="s">
        <v>2096</v>
      </c>
      <c r="M191" s="71">
        <v>45251</v>
      </c>
      <c r="N191" s="33" t="str">
        <f>IFERROR(VLOOKUP(G191,Demos!$B$3:$K$1368,5,FALSE),"")</f>
        <v>Photoelectric Effect (discharging a zinc plate)</v>
      </c>
      <c r="O191" s="28">
        <f>IF(N191="","",COUNTIF($N$6:N2310, N191))</f>
        <v>12</v>
      </c>
      <c r="P191" s="33" t="str">
        <f xml:space="preserve"> IFERROR(IF(VLOOKUP(G191,Demos!$B$3:$K$1368,6,FALSE)=0,"",VLOOKUP(G191,Demos!$B$3:$K$1368,6,FALSE)),"")</f>
        <v>N/A</v>
      </c>
      <c r="Q191" s="38" t="str">
        <f xml:space="preserve"> IFERROR(IF(VLOOKUP(G191,Demos!$B$3:$K$1368,8,FALSE)=0,"",VLOOKUP(G191,Demos!$B$3:$K$1368,8,FALSE)),"")</f>
        <v/>
      </c>
      <c r="R191" s="38" t="str">
        <f xml:space="preserve"> IFERROR(IF(VLOOKUP(G191,Demos!$B$3:$K$1368,7,FALSE)=0,"",VLOOKUP(G191,Demos!$B$3:$K$1368,7,FALSE)),"")</f>
        <v/>
      </c>
      <c r="T191" s="50" t="s">
        <v>1761</v>
      </c>
      <c r="U191" s="31" t="str">
        <f>IFERROR(VLOOKUP(G191,Demos!$B$7:N6069,12,FALSE),"")</f>
        <v/>
      </c>
    </row>
    <row r="192" spans="1:21" ht="45" x14ac:dyDescent="0.25">
      <c r="A192" s="39">
        <f t="shared" si="2"/>
        <v>187</v>
      </c>
      <c r="B192" s="30" t="s">
        <v>11</v>
      </c>
      <c r="C192" s="29" t="str">
        <f xml:space="preserve"> IFERROR(VLOOKUP(B192, Courses!$C$3:$E$836, 2, FALSE),"")</f>
        <v>Classical Mechanics</v>
      </c>
      <c r="D192" s="29" t="str">
        <f xml:space="preserve"> IFERROR(VLOOKUP(MID(G192,1,1), PIRA!$B$1:$E$1146, 2, FALSE),"")</f>
        <v>2 Fluid Mechanics</v>
      </c>
      <c r="E192" s="31" t="str">
        <f xml:space="preserve"> IFERROR(VLOOKUP(MID(G192,1,2),PIRA!$B$1:$E$1144,2,FALSE),"")&amp;"
"&amp;IFERROR(VLOOKUP(MID(H192,1,2),PIRA!$B$1:$E$1144,2,FALSE),"")&amp;"
"&amp;IFERROR(VLOOKUP(MID(I192,1,2),PIRA!$B$1:$E$1144,2,FALSE),"")</f>
        <v xml:space="preserve">
</v>
      </c>
      <c r="F192" s="31" t="str">
        <f xml:space="preserve"> IFERROR(VLOOKUP(MID(G192,1,4),PIRA!$B$1:$E$1144,2,FALSE),"")&amp;"
"&amp;IFERROR(VLOOKUP(MID(H192,1,4),PIRA!$B$1:$E$1144,2,FALSE),"")&amp;"
"&amp;IFERROR(VLOOKUP(MID(I192,1,4),PIRA!$B$1:$E$1144,2,FALSE),"")</f>
        <v xml:space="preserve">
</v>
      </c>
      <c r="G192" s="32" t="s">
        <v>1611</v>
      </c>
      <c r="H192" s="31" t="str">
        <f>IFERROR(IF(VLOOKUP(G192,Demos!$B$3:$K$1368,2,FALSE)=0,"",VLOOKUP(G192,Demos!$B$3:$K$1368,2,FALSE)),"")</f>
        <v/>
      </c>
      <c r="I192" s="79" t="str">
        <f>IFERROR(IF(VLOOKUP(G192,Demos!$B$3:$K$1368,3,FALSE)=0,"",VLOOKUP(G192,Demos!$B$3:$K$1368,3,FALSE)),"")</f>
        <v/>
      </c>
      <c r="J192" s="79" t="str">
        <f>IFERROR(IF(VLOOKUP(G192,Demos!$B$3:$K$1368,4,FALSE)=0,"",VLOOKUP(G192,Demos!$B$3:$K$1368,4,FALSE)),"")</f>
        <v/>
      </c>
      <c r="K192" s="30" t="s">
        <v>2143</v>
      </c>
      <c r="L192" s="30" t="s">
        <v>1065</v>
      </c>
      <c r="M192" s="71">
        <v>45245</v>
      </c>
      <c r="N192" s="33" t="str">
        <f>IFERROR(VLOOKUP(G192,Demos!$B$3:$K$1368,5,FALSE),"")</f>
        <v>Soap Bubble between two Rings</v>
      </c>
      <c r="O192" s="28">
        <f>IF(N192="","",COUNTIF($N$6:N2311, N192))</f>
        <v>10</v>
      </c>
      <c r="P192" s="33" t="str">
        <f xml:space="preserve"> IFERROR(IF(VLOOKUP(G192,Demos!$B$3:$K$1368,6,FALSE)=0,"",VLOOKUP(G192,Demos!$B$3:$K$1368,6,FALSE)),"")</f>
        <v>N/A</v>
      </c>
      <c r="Q192" s="38" t="str">
        <f xml:space="preserve"> IFERROR(IF(VLOOKUP(G192,Demos!$B$3:$K$1368,8,FALSE)=0,"",VLOOKUP(G192,Demos!$B$3:$K$1368,8,FALSE)),"")</f>
        <v>Not listed in database yet, see pic P0001715</v>
      </c>
      <c r="R192" s="38" t="str">
        <f xml:space="preserve"> IFERROR(IF(VLOOKUP(G192,Demos!$B$3:$K$1368,7,FALSE)=0,"",VLOOKUP(G192,Demos!$B$3:$K$1368,7,FALSE)),"")</f>
        <v/>
      </c>
      <c r="T192" s="50" t="s">
        <v>1761</v>
      </c>
      <c r="U192" s="31" t="str">
        <f>IFERROR(VLOOKUP(G192,Demos!$B$7:N6070,12,FALSE),"")</f>
        <v/>
      </c>
    </row>
    <row r="193" spans="1:21" ht="45" x14ac:dyDescent="0.25">
      <c r="A193" s="39">
        <f t="shared" si="2"/>
        <v>188</v>
      </c>
      <c r="B193" s="30" t="s">
        <v>43</v>
      </c>
      <c r="C193" s="29" t="str">
        <f xml:space="preserve"> IFERROR(VLOOKUP(B193, Courses!$C$3:$E$836, 2, FALSE),"")</f>
        <v>Modern Physics</v>
      </c>
      <c r="D193" s="29" t="str">
        <f xml:space="preserve"> IFERROR(VLOOKUP(MID(G193,1,1), PIRA!$B$1:$E$1146, 2, FALSE),"")</f>
        <v>6 Optics</v>
      </c>
      <c r="E193" s="31" t="str">
        <f xml:space="preserve"> IFERROR(VLOOKUP(MID(G193,1,2),PIRA!$B$1:$E$1144,2,FALSE),"")&amp;"
"&amp;IFERROR(VLOOKUP(MID(H193,1,2),PIRA!$B$1:$E$1144,2,FALSE),"")&amp;"
"&amp;IFERROR(VLOOKUP(MID(I193,1,2),PIRA!$B$1:$E$1144,2,FALSE),"")</f>
        <v xml:space="preserve">Interference
</v>
      </c>
      <c r="F193" s="31" t="str">
        <f xml:space="preserve"> IFERROR(VLOOKUP(MID(G193,1,4),PIRA!$B$1:$E$1144,2,FALSE),"")&amp;"
"&amp;IFERROR(VLOOKUP(MID(H193,1,4),PIRA!$B$1:$E$1144,2,FALSE),"")&amp;"
"&amp;IFERROR(VLOOKUP(MID(I193,1,4),PIRA!$B$1:$E$1144,2,FALSE),"")</f>
        <v xml:space="preserve">Interferometers
</v>
      </c>
      <c r="G193" s="32" t="s">
        <v>327</v>
      </c>
      <c r="H193" s="31" t="str">
        <f>IFERROR(IF(VLOOKUP(G193,Demos!$B$3:$K$1368,2,FALSE)=0,"",VLOOKUP(G193,Demos!$B$3:$K$1368,2,FALSE)),"")</f>
        <v/>
      </c>
      <c r="I193" s="79" t="str">
        <f>IFERROR(IF(VLOOKUP(G193,Demos!$B$3:$K$1368,3,FALSE)=0,"",VLOOKUP(G193,Demos!$B$3:$K$1368,3,FALSE)),"")</f>
        <v/>
      </c>
      <c r="J193" s="79" t="str">
        <f>IFERROR(IF(VLOOKUP(G193,Demos!$B$3:$K$1368,4,FALSE)=0,"",VLOOKUP(G193,Demos!$B$3:$K$1368,4,FALSE)),"")</f>
        <v/>
      </c>
      <c r="K193" s="30" t="s">
        <v>2096</v>
      </c>
      <c r="L193" s="30" t="s">
        <v>266</v>
      </c>
      <c r="M193" s="71">
        <v>45244</v>
      </c>
      <c r="N193" s="33" t="str">
        <f>IFERROR(VLOOKUP(G193,Demos!$B$3:$K$1368,5,FALSE),"")</f>
        <v>Michelson-Morley Interferometer</v>
      </c>
      <c r="O193" s="28">
        <f>IF(N193="","",COUNTIF($N$6:N2312, N193))</f>
        <v>40</v>
      </c>
      <c r="P193" s="33" t="str">
        <f xml:space="preserve"> IFERROR(IF(VLOOKUP(G193,Demos!$B$3:$K$1368,6,FALSE)=0,"",VLOOKUP(G193,Demos!$B$3:$K$1368,6,FALSE)),"")</f>
        <v>www.de-monstrare.nl/pdf/Michelson-Morley%20interferometer.pdf</v>
      </c>
      <c r="Q193" s="38" t="str">
        <f xml:space="preserve"> IFERROR(IF(VLOOKUP(G193,Demos!$B$3:$K$1368,8,FALSE)=0,"",VLOOKUP(G193,Demos!$B$3:$K$1368,8,FALSE)),"")</f>
        <v/>
      </c>
      <c r="R193" s="38" t="str">
        <f xml:space="preserve"> IFERROR(IF(VLOOKUP(G193,Demos!$B$3:$K$1368,7,FALSE)=0,"",VLOOKUP(G193,Demos!$B$3:$K$1368,7,FALSE)),"")</f>
        <v xml:space="preserve">See 2022 recording TN1612TU_24. https://collegerama.tudelft.nl/Mediasite/Channel/as-bsc-tn/watch/7474e760f1e14321b537b197c972eb3e1d </v>
      </c>
      <c r="T193" s="50" t="s">
        <v>1761</v>
      </c>
      <c r="U193" s="31" t="str">
        <f>IFERROR(VLOOKUP(G193,Demos!$B$7:N6071,12,FALSE),"")</f>
        <v/>
      </c>
    </row>
    <row r="194" spans="1:21" ht="45" x14ac:dyDescent="0.25">
      <c r="A194" s="39">
        <f t="shared" si="2"/>
        <v>189</v>
      </c>
      <c r="B194" s="30" t="s">
        <v>151</v>
      </c>
      <c r="C194" s="29" t="str">
        <f xml:space="preserve"> IFERROR(VLOOKUP(B194, Courses!$C$3:$E$836, 2, FALSE),"")</f>
        <v>Introduction to Electricity and Magnetism</v>
      </c>
      <c r="D194" s="29" t="str">
        <f xml:space="preserve"> IFERROR(VLOOKUP(MID(G194,1,1), PIRA!$B$1:$E$1146, 2, FALSE),"")</f>
        <v>5 Electricity and Magnetism</v>
      </c>
      <c r="E194" s="31" t="str">
        <f xml:space="preserve"> IFERROR(VLOOKUP(MID(G194,1,2),PIRA!$B$1:$E$1144,2,FALSE),"")&amp;"
"&amp;IFERROR(VLOOKUP(MID(H194,1,2),PIRA!$B$1:$E$1144,2,FALSE),"")&amp;"
"&amp;IFERROR(VLOOKUP(MID(I194,1,2),PIRA!$B$1:$E$1144,2,FALSE),"")</f>
        <v xml:space="preserve">Electromagnetic Radiation
</v>
      </c>
      <c r="F194" s="31" t="str">
        <f xml:space="preserve"> IFERROR(VLOOKUP(MID(G194,1,4),PIRA!$B$1:$E$1144,2,FALSE),"")&amp;"
"&amp;IFERROR(VLOOKUP(MID(H194,1,4),PIRA!$B$1:$E$1144,2,FALSE),"")&amp;"
"&amp;IFERROR(VLOOKUP(MID(I194,1,4),PIRA!$B$1:$E$1144,2,FALSE),"")</f>
        <v xml:space="preserve">Transmission Lines and Antennas
</v>
      </c>
      <c r="G194" s="32" t="s">
        <v>239</v>
      </c>
      <c r="H194" s="31" t="str">
        <f>IFERROR(IF(VLOOKUP(G194,Demos!$B$3:$K$1368,2,FALSE)=0,"",VLOOKUP(G194,Demos!$B$3:$K$1368,2,FALSE)),"")</f>
        <v/>
      </c>
      <c r="I194" s="79" t="str">
        <f>IFERROR(IF(VLOOKUP(G194,Demos!$B$3:$K$1368,3,FALSE)=0,"",VLOOKUP(G194,Demos!$B$3:$K$1368,3,FALSE)),"")</f>
        <v/>
      </c>
      <c r="J194" s="79" t="str">
        <f>IFERROR(IF(VLOOKUP(G194,Demos!$B$3:$K$1368,4,FALSE)=0,"",VLOOKUP(G194,Demos!$B$3:$K$1368,4,FALSE)),"")</f>
        <v/>
      </c>
      <c r="K194" s="30" t="s">
        <v>1066</v>
      </c>
      <c r="L194" s="30" t="s">
        <v>2077</v>
      </c>
      <c r="M194" s="71">
        <v>45232</v>
      </c>
      <c r="N194" s="33" t="str">
        <f>IFERROR(VLOOKUP(G194,Demos!$B$3:$K$1368,5,FALSE),"")</f>
        <v>Electromagnetic Waves (Lecher Lines)</v>
      </c>
      <c r="O194" s="28">
        <f>IF(N194="","",COUNTIF($N$6:N2313, N194))</f>
        <v>16</v>
      </c>
      <c r="P194" s="33" t="str">
        <f xml:space="preserve"> IFERROR(IF(VLOOKUP(G194,Demos!$B$3:$K$1368,6,FALSE)=0,"",VLOOKUP(G194,Demos!$B$3:$K$1368,6,FALSE)),"")</f>
        <v>www.de-monstrare.nl/pdf/electromagnetic%20waves.pdf</v>
      </c>
      <c r="Q194" s="38" t="str">
        <f xml:space="preserve"> IFERROR(IF(VLOOKUP(G194,Demos!$B$3:$K$1368,8,FALSE)=0,"",VLOOKUP(G194,Demos!$B$3:$K$1368,8,FALSE)),"")</f>
        <v>Reflection, transmission, absorption, polarisation</v>
      </c>
      <c r="R194" s="38" t="str">
        <f xml:space="preserve"> IFERROR(IF(VLOOKUP(G194,Demos!$B$3:$K$1368,7,FALSE)=0,"",VLOOKUP(G194,Demos!$B$3:$K$1368,7,FALSE)),"")</f>
        <v/>
      </c>
      <c r="T194" s="50" t="s">
        <v>1761</v>
      </c>
      <c r="U194" s="31" t="str">
        <f>IFERROR(VLOOKUP(G194,Demos!$B$7:N6072,12,FALSE),"")</f>
        <v/>
      </c>
    </row>
    <row r="195" spans="1:21" ht="45" x14ac:dyDescent="0.25">
      <c r="A195" s="39">
        <f t="shared" si="2"/>
        <v>190</v>
      </c>
      <c r="B195" s="30" t="s">
        <v>151</v>
      </c>
      <c r="C195" s="29" t="str">
        <f xml:space="preserve"> IFERROR(VLOOKUP(B195, Courses!$C$3:$E$836, 2, FALSE),"")</f>
        <v>Introduction to Electricity and Magnetism</v>
      </c>
      <c r="D195" s="29" t="str">
        <f xml:space="preserve"> IFERROR(VLOOKUP(MID(G195,1,1), PIRA!$B$1:$E$1146, 2, FALSE),"")</f>
        <v>5 Electricity and Magnetism</v>
      </c>
      <c r="E195" s="31" t="str">
        <f xml:space="preserve"> IFERROR(VLOOKUP(MID(G195,1,2),PIRA!$B$1:$E$1144,2,FALSE),"")&amp;"
"&amp;IFERROR(VLOOKUP(MID(H195,1,2),PIRA!$B$1:$E$1144,2,FALSE),"")&amp;"
"&amp;IFERROR(VLOOKUP(MID(I195,1,2),PIRA!$B$1:$E$1144,2,FALSE),"")</f>
        <v xml:space="preserve">AC Circuits
</v>
      </c>
      <c r="F195" s="31" t="str">
        <f xml:space="preserve"> IFERROR(VLOOKUP(MID(G195,1,4),PIRA!$B$1:$E$1144,2,FALSE),"")&amp;"
"&amp;IFERROR(VLOOKUP(MID(H195,1,4),PIRA!$B$1:$E$1144,2,FALSE),"")&amp;"
"&amp;IFERROR(VLOOKUP(MID(I195,1,4),PIRA!$B$1:$E$1144,2,FALSE),"")</f>
        <v xml:space="preserve">LCR Circuits - AC
</v>
      </c>
      <c r="G195" s="32" t="s">
        <v>234</v>
      </c>
      <c r="H195" s="31" t="str">
        <f>IFERROR(IF(VLOOKUP(G195,Demos!$B$3:$K$1368,2,FALSE)=0,"",VLOOKUP(G195,Demos!$B$3:$K$1368,2,FALSE)),"")</f>
        <v/>
      </c>
      <c r="I195" s="79" t="str">
        <f>IFERROR(IF(VLOOKUP(G195,Demos!$B$3:$K$1368,3,FALSE)=0,"",VLOOKUP(G195,Demos!$B$3:$K$1368,3,FALSE)),"")</f>
        <v/>
      </c>
      <c r="J195" s="79" t="str">
        <f>IFERROR(IF(VLOOKUP(G195,Demos!$B$3:$K$1368,4,FALSE)=0,"",VLOOKUP(G195,Demos!$B$3:$K$1368,4,FALSE)),"")</f>
        <v/>
      </c>
      <c r="K195" s="30" t="s">
        <v>1066</v>
      </c>
      <c r="L195" s="30" t="s">
        <v>2077</v>
      </c>
      <c r="M195" s="71">
        <v>45231</v>
      </c>
      <c r="N195" s="33" t="str">
        <f>IFERROR(VLOOKUP(G195,Demos!$B$3:$K$1368,5,FALSE),"")</f>
        <v>LRC Circuits</v>
      </c>
      <c r="O195" s="28">
        <f>IF(N195="","",COUNTIF($N$6:N2314, N195))</f>
        <v>11</v>
      </c>
      <c r="P195" s="33" t="str">
        <f xml:space="preserve"> IFERROR(IF(VLOOKUP(G195,Demos!$B$3:$K$1368,6,FALSE)=0,"",VLOOKUP(G195,Demos!$B$3:$K$1368,6,FALSE)),"")</f>
        <v>www.de-monstrare.nl/pdf/LRC%20circuits.pdf</v>
      </c>
      <c r="Q195" s="38" t="str">
        <f xml:space="preserve"> IFERROR(IF(VLOOKUP(G195,Demos!$B$3:$K$1368,8,FALSE)=0,"",VLOOKUP(G195,Demos!$B$3:$K$1368,8,FALSE)),"")</f>
        <v/>
      </c>
      <c r="R195" s="38" t="str">
        <f xml:space="preserve"> IFERROR(IF(VLOOKUP(G195,Demos!$B$3:$K$1368,7,FALSE)=0,"",VLOOKUP(G195,Demos!$B$3:$K$1368,7,FALSE)),"")</f>
        <v/>
      </c>
      <c r="T195" s="50" t="s">
        <v>1761</v>
      </c>
      <c r="U195" s="31" t="str">
        <f>IFERROR(VLOOKUP(G195,Demos!$B$7:N6073,12,FALSE),"")</f>
        <v/>
      </c>
    </row>
    <row r="196" spans="1:21" ht="45" x14ac:dyDescent="0.25">
      <c r="A196" s="39">
        <f t="shared" si="2"/>
        <v>191</v>
      </c>
      <c r="B196" s="30" t="s">
        <v>151</v>
      </c>
      <c r="C196" s="29" t="str">
        <f xml:space="preserve"> IFERROR(VLOOKUP(B196, Courses!$C$3:$E$836, 2, FALSE),"")</f>
        <v>Introduction to Electricity and Magnetism</v>
      </c>
      <c r="D196" s="29" t="str">
        <f xml:space="preserve"> IFERROR(VLOOKUP(MID(G196,1,1), PIRA!$B$1:$E$1146, 2, FALSE),"")</f>
        <v>5 Electricity and Magnetism</v>
      </c>
      <c r="E196" s="31" t="str">
        <f xml:space="preserve"> IFERROR(VLOOKUP(MID(G196,1,2),PIRA!$B$1:$E$1144,2,FALSE),"")&amp;"
"&amp;IFERROR(VLOOKUP(MID(H196,1,2),PIRA!$B$1:$E$1144,2,FALSE),"")&amp;"
"&amp;IFERROR(VLOOKUP(MID(I196,1,2),PIRA!$B$1:$E$1144,2,FALSE),"")</f>
        <v xml:space="preserve">Magnetic Materials
</v>
      </c>
      <c r="F196" s="31" t="str">
        <f xml:space="preserve"> IFERROR(VLOOKUP(MID(G196,1,4),PIRA!$B$1:$E$1144,2,FALSE),"")&amp;"
"&amp;IFERROR(VLOOKUP(MID(H196,1,4),PIRA!$B$1:$E$1144,2,FALSE),"")&amp;"
"&amp;IFERROR(VLOOKUP(MID(I196,1,4),PIRA!$B$1:$E$1144,2,FALSE),"")</f>
        <v xml:space="preserve">Temperature and Magnetism
</v>
      </c>
      <c r="G196" s="32" t="s">
        <v>1713</v>
      </c>
      <c r="H196" s="31" t="str">
        <f>IFERROR(IF(VLOOKUP(G196,Demos!$B$3:$K$1368,2,FALSE)=0,"",VLOOKUP(G196,Demos!$B$3:$K$1368,2,FALSE)),"")</f>
        <v/>
      </c>
      <c r="I196" s="79" t="str">
        <f>IFERROR(IF(VLOOKUP(G196,Demos!$B$3:$K$1368,3,FALSE)=0,"",VLOOKUP(G196,Demos!$B$3:$K$1368,3,FALSE)),"")</f>
        <v/>
      </c>
      <c r="J196" s="79" t="str">
        <f>IFERROR(IF(VLOOKUP(G196,Demos!$B$3:$K$1368,4,FALSE)=0,"",VLOOKUP(G196,Demos!$B$3:$K$1368,4,FALSE)),"")</f>
        <v/>
      </c>
      <c r="K196" s="30" t="s">
        <v>1066</v>
      </c>
      <c r="L196" s="30" t="s">
        <v>2077</v>
      </c>
      <c r="M196" s="71">
        <v>45230</v>
      </c>
      <c r="N196" s="33" t="str">
        <f>IFERROR(VLOOKUP(G196,Demos!$B$3:$K$1368,5,FALSE),"")</f>
        <v>Levitation (superconductivity, flux pinning)</v>
      </c>
      <c r="O196" s="28">
        <f>IF(N196="","",COUNTIF($N$6:N2315, N196))</f>
        <v>17</v>
      </c>
      <c r="P196" s="33" t="str">
        <f xml:space="preserve"> IFERROR(IF(VLOOKUP(G196,Demos!$B$3:$K$1368,6,FALSE)=0,"",VLOOKUP(G196,Demos!$B$3:$K$1368,6,FALSE)),"")</f>
        <v>N/A</v>
      </c>
      <c r="Q196" s="38" t="str">
        <f xml:space="preserve"> IFERROR(IF(VLOOKUP(G196,Demos!$B$3:$K$1368,8,FALSE)=0,"",VLOOKUP(G196,Demos!$B$3:$K$1368,8,FALSE)),"")</f>
        <v/>
      </c>
      <c r="R196" s="38" t="str">
        <f xml:space="preserve"> IFERROR(IF(VLOOKUP(G196,Demos!$B$3:$K$1368,7,FALSE)=0,"",VLOOKUP(G196,Demos!$B$3:$K$1368,7,FALSE)),"")</f>
        <v>See: https://www.youtube.com/watch?v=H3GuLepOKFY&amp;list=PLYMFB4TVFdJJ4DsfXdY6yzDCDgLLiC4ya&amp;index=5</v>
      </c>
      <c r="T196" s="50" t="s">
        <v>1761</v>
      </c>
      <c r="U196" s="31" t="str">
        <f>IFERROR(VLOOKUP(G196,Demos!$B$7:N6074,12,FALSE),"")</f>
        <v/>
      </c>
    </row>
    <row r="197" spans="1:21" ht="45" x14ac:dyDescent="0.25">
      <c r="A197" s="39">
        <f t="shared" si="2"/>
        <v>192</v>
      </c>
      <c r="B197" s="30" t="s">
        <v>151</v>
      </c>
      <c r="C197" s="29" t="str">
        <f xml:space="preserve"> IFERROR(VLOOKUP(B197, Courses!$C$3:$E$836, 2, FALSE),"")</f>
        <v>Introduction to Electricity and Magnetism</v>
      </c>
      <c r="D197" s="29" t="str">
        <f xml:space="preserve"> IFERROR(VLOOKUP(MID(G197,1,1), PIRA!$B$1:$E$1146, 2, FALSE),"")</f>
        <v>5 Electricity and Magnetism</v>
      </c>
      <c r="E197" s="31" t="str">
        <f xml:space="preserve"> IFERROR(VLOOKUP(MID(G197,1,2),PIRA!$B$1:$E$1144,2,FALSE),"")&amp;"
"&amp;IFERROR(VLOOKUP(MID(H197,1,2),PIRA!$B$1:$E$1144,2,FALSE),"")&amp;"
"&amp;IFERROR(VLOOKUP(MID(I197,1,2),PIRA!$B$1:$E$1144,2,FALSE),"")</f>
        <v xml:space="preserve">Electromagnetic Induction
</v>
      </c>
      <c r="F197" s="31" t="str">
        <f xml:space="preserve"> IFERROR(VLOOKUP(MID(G197,1,4),PIRA!$B$1:$E$1144,2,FALSE),"")&amp;"
"&amp;IFERROR(VLOOKUP(MID(H197,1,4),PIRA!$B$1:$E$1144,2,FALSE),"")&amp;"
"&amp;IFERROR(VLOOKUP(MID(I197,1,4),PIRA!$B$1:$E$1144,2,FALSE),"")</f>
        <v xml:space="preserve">Eddy Currents
</v>
      </c>
      <c r="G197" s="32" t="s">
        <v>227</v>
      </c>
      <c r="H197" s="31" t="str">
        <f>IFERROR(IF(VLOOKUP(G197,Demos!$B$3:$K$1368,2,FALSE)=0,"",VLOOKUP(G197,Demos!$B$3:$K$1368,2,FALSE)),"")</f>
        <v/>
      </c>
      <c r="I197" s="79" t="str">
        <f>IFERROR(IF(VLOOKUP(G197,Demos!$B$3:$K$1368,3,FALSE)=0,"",VLOOKUP(G197,Demos!$B$3:$K$1368,3,FALSE)),"")</f>
        <v/>
      </c>
      <c r="J197" s="79" t="str">
        <f>IFERROR(IF(VLOOKUP(G197,Demos!$B$3:$K$1368,4,FALSE)=0,"",VLOOKUP(G197,Demos!$B$3:$K$1368,4,FALSE)),"")</f>
        <v/>
      </c>
      <c r="K197" s="30" t="s">
        <v>1066</v>
      </c>
      <c r="L197" s="30" t="s">
        <v>2077</v>
      </c>
      <c r="M197" s="71">
        <v>45226</v>
      </c>
      <c r="N197" s="33" t="str">
        <f>IFERROR(VLOOKUP(G197,Demos!$B$3:$K$1368,5,FALSE),"")</f>
        <v>Eddy Current Tube</v>
      </c>
      <c r="O197" s="28">
        <f>IF(N197="","",COUNTIF($N$6:N2316, N197))</f>
        <v>13</v>
      </c>
      <c r="P197" s="33" t="str">
        <f xml:space="preserve"> IFERROR(IF(VLOOKUP(G197,Demos!$B$3:$K$1368,6,FALSE)=0,"",VLOOKUP(G197,Demos!$B$3:$K$1368,6,FALSE)),"")</f>
        <v>N/A</v>
      </c>
      <c r="Q197" s="38" t="str">
        <f xml:space="preserve"> IFERROR(IF(VLOOKUP(G197,Demos!$B$3:$K$1368,8,FALSE)=0,"",VLOOKUP(G197,Demos!$B$3:$K$1368,8,FALSE)),"")</f>
        <v/>
      </c>
      <c r="R197" s="38" t="str">
        <f xml:space="preserve"> IFERROR(IF(VLOOKUP(G197,Demos!$B$3:$K$1368,7,FALSE)=0,"",VLOOKUP(G197,Demos!$B$3:$K$1368,7,FALSE)),"")</f>
        <v/>
      </c>
      <c r="T197" s="50" t="s">
        <v>1761</v>
      </c>
      <c r="U197" s="31" t="str">
        <f>IFERROR(VLOOKUP(G197,Demos!$B$7:N6075,12,FALSE),"")</f>
        <v/>
      </c>
    </row>
    <row r="198" spans="1:21" ht="45" x14ac:dyDescent="0.25">
      <c r="A198" s="39">
        <f t="shared" ref="A198:A261" si="3">ROW()-5</f>
        <v>193</v>
      </c>
      <c r="B198" s="30" t="s">
        <v>151</v>
      </c>
      <c r="C198" s="29" t="str">
        <f xml:space="preserve"> IFERROR(VLOOKUP(B198, Courses!$C$3:$E$836, 2, FALSE),"")</f>
        <v>Introduction to Electricity and Magnetism</v>
      </c>
      <c r="D198" s="29" t="str">
        <f xml:space="preserve"> IFERROR(VLOOKUP(MID(G198,1,1), PIRA!$B$1:$E$1146, 2, FALSE),"")</f>
        <v>5 Electricity and Magnetism</v>
      </c>
      <c r="E198" s="31" t="str">
        <f xml:space="preserve"> IFERROR(VLOOKUP(MID(G198,1,2),PIRA!$B$1:$E$1144,2,FALSE),"")&amp;"
"&amp;IFERROR(VLOOKUP(MID(H198,1,2),PIRA!$B$1:$E$1144,2,FALSE),"")&amp;"
"&amp;IFERROR(VLOOKUP(MID(I198,1,2),PIRA!$B$1:$E$1144,2,FALSE),"")</f>
        <v xml:space="preserve">Magnetic Fields and Forces
</v>
      </c>
      <c r="F198" s="31" t="str">
        <f xml:space="preserve"> IFERROR(VLOOKUP(MID(G198,1,4),PIRA!$B$1:$E$1144,2,FALSE),"")&amp;"
"&amp;IFERROR(VLOOKUP(MID(H198,1,4),PIRA!$B$1:$E$1144,2,FALSE),"")&amp;"
"&amp;IFERROR(VLOOKUP(MID(I198,1,4),PIRA!$B$1:$E$1144,2,FALSE),"")</f>
        <v xml:space="preserve">Force on Current in Wires
</v>
      </c>
      <c r="G198" s="32" t="s">
        <v>202</v>
      </c>
      <c r="H198" s="31" t="str">
        <f>IFERROR(IF(VLOOKUP(G198,Demos!$B$3:$K$1368,2,FALSE)=0,"",VLOOKUP(G198,Demos!$B$3:$K$1368,2,FALSE)),"")</f>
        <v/>
      </c>
      <c r="I198" s="79" t="str">
        <f>IFERROR(IF(VLOOKUP(G198,Demos!$B$3:$K$1368,3,FALSE)=0,"",VLOOKUP(G198,Demos!$B$3:$K$1368,3,FALSE)),"")</f>
        <v/>
      </c>
      <c r="J198" s="79" t="str">
        <f>IFERROR(IF(VLOOKUP(G198,Demos!$B$3:$K$1368,4,FALSE)=0,"",VLOOKUP(G198,Demos!$B$3:$K$1368,4,FALSE)),"")</f>
        <v/>
      </c>
      <c r="K198" s="30" t="s">
        <v>1066</v>
      </c>
      <c r="L198" s="30" t="s">
        <v>2077</v>
      </c>
      <c r="M198" s="71">
        <v>45224</v>
      </c>
      <c r="N198" s="33" t="str">
        <f>IFERROR(VLOOKUP(G198,Demos!$B$3:$K$1368,5,FALSE),"")</f>
        <v>Parallel Wires</v>
      </c>
      <c r="O198" s="28">
        <f>IF(N198="","",COUNTIF($N$6:N2317, N198))</f>
        <v>14</v>
      </c>
      <c r="P198" s="33" t="str">
        <f xml:space="preserve"> IFERROR(IF(VLOOKUP(G198,Demos!$B$3:$K$1368,6,FALSE)=0,"",VLOOKUP(G198,Demos!$B$3:$K$1368,6,FALSE)),"")</f>
        <v>www.de-monstrare.nl/pdf/parallel%20wires.pdf</v>
      </c>
      <c r="Q198" s="38" t="str">
        <f xml:space="preserve"> IFERROR(IF(VLOOKUP(G198,Demos!$B$3:$K$1368,8,FALSE)=0,"",VLOOKUP(G198,Demos!$B$3:$K$1368,8,FALSE)),"")</f>
        <v/>
      </c>
      <c r="R198" s="38" t="str">
        <f xml:space="preserve"> IFERROR(IF(VLOOKUP(G198,Demos!$B$3:$K$1368,7,FALSE)=0,"",VLOOKUP(G198,Demos!$B$3:$K$1368,7,FALSE)),"")</f>
        <v/>
      </c>
      <c r="T198" s="50" t="s">
        <v>1761</v>
      </c>
      <c r="U198" s="31" t="str">
        <f>IFERROR(VLOOKUP(G198,Demos!$B$7:N6076,12,FALSE),"")</f>
        <v/>
      </c>
    </row>
    <row r="199" spans="1:21" ht="45" x14ac:dyDescent="0.25">
      <c r="A199" s="39">
        <f t="shared" si="3"/>
        <v>194</v>
      </c>
      <c r="B199" s="30" t="s">
        <v>2040</v>
      </c>
      <c r="C199" s="29" t="str">
        <f xml:space="preserve"> IFERROR(VLOOKUP(B199, Courses!$C$3:$E$836, 2, FALSE),"")</f>
        <v>Open Days</v>
      </c>
      <c r="D199" s="29" t="str">
        <f xml:space="preserve"> IFERROR(VLOOKUP(MID(G199,1,1), PIRA!$B$1:$E$1146, 2, FALSE),"")</f>
        <v>1 Mechanics</v>
      </c>
      <c r="E199" s="31" t="str">
        <f xml:space="preserve"> IFERROR(VLOOKUP(MID(G199,1,2),PIRA!$B$1:$E$1144,2,FALSE),"")&amp;"
"&amp;IFERROR(VLOOKUP(MID(H199,1,2),PIRA!$B$1:$E$1144,2,FALSE),"")&amp;"
"&amp;IFERROR(VLOOKUP(MID(I199,1,2),PIRA!$B$1:$E$1144,2,FALSE),"")</f>
        <v xml:space="preserve">Work and Energy
Motion in one Dimension
</v>
      </c>
      <c r="F199" s="31" t="str">
        <f xml:space="preserve"> IFERROR(VLOOKUP(MID(G199,1,4),PIRA!$B$1:$E$1144,2,FALSE),"")&amp;"
"&amp;IFERROR(VLOOKUP(MID(H199,1,4),PIRA!$B$1:$E$1144,2,FALSE),"")&amp;"
"&amp;IFERROR(VLOOKUP(MID(I199,1,4),PIRA!$B$1:$E$1144,2,FALSE),"")</f>
        <v xml:space="preserve">Conservation of Energy
Velocity
</v>
      </c>
      <c r="G199" s="32" t="s">
        <v>1280</v>
      </c>
      <c r="H199" s="31" t="str">
        <f>IFERROR(IF(VLOOKUP(G199,Demos!$B$3:$K$1368,2,FALSE)=0,"",VLOOKUP(G199,Demos!$B$3:$K$1368,2,FALSE)),"")</f>
        <v>1C10.01</v>
      </c>
      <c r="I199" s="79" t="str">
        <f>IFERROR(IF(VLOOKUP(G199,Demos!$B$3:$K$1368,3,FALSE)=0,"",VLOOKUP(G199,Demos!$B$3:$K$1368,3,FALSE)),"")</f>
        <v/>
      </c>
      <c r="J199" s="79" t="str">
        <f>IFERROR(IF(VLOOKUP(G199,Demos!$B$3:$K$1368,4,FALSE)=0,"",VLOOKUP(G199,Demos!$B$3:$K$1368,4,FALSE)),"")</f>
        <v/>
      </c>
      <c r="K199" s="30" t="s">
        <v>2085</v>
      </c>
      <c r="M199" s="71">
        <v>45219</v>
      </c>
      <c r="N199" s="33" t="str">
        <f>IFERROR(VLOOKUP(G199,Demos!$B$3:$K$1368,5,FALSE),"")</f>
        <v>Ballistic Pendulum</v>
      </c>
      <c r="O199" s="28">
        <f>IF(N199="","",COUNTIF($N$6:N2318, N199))</f>
        <v>25</v>
      </c>
      <c r="P199" s="33" t="str">
        <f xml:space="preserve"> IFERROR(IF(VLOOKUP(G199,Demos!$B$3:$K$1368,6,FALSE)=0,"",VLOOKUP(G199,Demos!$B$3:$K$1368,6,FALSE)),"")</f>
        <v>N/A</v>
      </c>
      <c r="Q199" s="38" t="str">
        <f xml:space="preserve"> IFERROR(IF(VLOOKUP(G199,Demos!$B$3:$K$1368,8,FALSE)=0,"",VLOOKUP(G199,Demos!$B$3:$K$1368,8,FALSE)),"")</f>
        <v/>
      </c>
      <c r="R199" s="38" t="str">
        <f xml:space="preserve"> IFERROR(IF(VLOOKUP(G199,Demos!$B$3:$K$1368,7,FALSE)=0,"",VLOOKUP(G199,Demos!$B$3:$K$1368,7,FALSE)),"")</f>
        <v/>
      </c>
      <c r="T199" s="50" t="s">
        <v>1761</v>
      </c>
      <c r="U199" s="31" t="str">
        <f>IFERROR(VLOOKUP(G199,Demos!$B$7:N3523,12,FALSE),"")</f>
        <v/>
      </c>
    </row>
    <row r="200" spans="1:21" ht="45" x14ac:dyDescent="0.25">
      <c r="A200" s="39">
        <f t="shared" si="3"/>
        <v>195</v>
      </c>
      <c r="B200" s="30" t="s">
        <v>151</v>
      </c>
      <c r="C200" s="29" t="str">
        <f xml:space="preserve"> IFERROR(VLOOKUP(B200, Courses!$C$3:$E$836, 2, FALSE),"")</f>
        <v>Introduction to Electricity and Magnetism</v>
      </c>
      <c r="D200" s="29" t="str">
        <f xml:space="preserve"> IFERROR(VLOOKUP(MID(G200,1,1), PIRA!$B$1:$E$1146, 2, FALSE),"")</f>
        <v>5 Electricity and Magnetism</v>
      </c>
      <c r="E200" s="31" t="str">
        <f xml:space="preserve"> IFERROR(VLOOKUP(MID(G200,1,2),PIRA!$B$1:$E$1144,2,FALSE),"")&amp;"
"&amp;IFERROR(VLOOKUP(MID(H200,1,2),PIRA!$B$1:$E$1144,2,FALSE),"")&amp;"
"&amp;IFERROR(VLOOKUP(MID(I200,1,2),PIRA!$B$1:$E$1144,2,FALSE),"")</f>
        <v xml:space="preserve">Resistance
</v>
      </c>
      <c r="F200" s="31" t="str">
        <f xml:space="preserve"> IFERROR(VLOOKUP(MID(G200,1,4),PIRA!$B$1:$E$1144,2,FALSE),"")&amp;"
"&amp;IFERROR(VLOOKUP(MID(H200,1,4),PIRA!$B$1:$E$1144,2,FALSE),"")&amp;"
"&amp;IFERROR(VLOOKUP(MID(I200,1,4),PIRA!$B$1:$E$1144,2,FALSE),"")</f>
        <v xml:space="preserve">Resistivity and Temperature
</v>
      </c>
      <c r="G200" s="32" t="s">
        <v>1196</v>
      </c>
      <c r="H200" s="31" t="str">
        <f>IFERROR(IF(VLOOKUP(G200,Demos!$B$3:$K$1368,2,FALSE)=0,"",VLOOKUP(G200,Demos!$B$3:$K$1368,2,FALSE)),"")</f>
        <v/>
      </c>
      <c r="I200" s="79" t="str">
        <f>IFERROR(IF(VLOOKUP(G200,Demos!$B$3:$K$1368,3,FALSE)=0,"",VLOOKUP(G200,Demos!$B$3:$K$1368,3,FALSE)),"")</f>
        <v/>
      </c>
      <c r="J200" s="79" t="str">
        <f>IFERROR(IF(VLOOKUP(G200,Demos!$B$3:$K$1368,4,FALSE)=0,"",VLOOKUP(G200,Demos!$B$3:$K$1368,4,FALSE)),"")</f>
        <v/>
      </c>
      <c r="K200" s="30" t="s">
        <v>2077</v>
      </c>
      <c r="L200" s="30" t="s">
        <v>1066</v>
      </c>
      <c r="M200" s="71">
        <v>45218</v>
      </c>
      <c r="N200" s="33" t="str">
        <f>IFERROR(VLOOKUP(G200,Demos!$B$3:$K$1368,5,FALSE),"")</f>
        <v>Positive Temperature Coefficient</v>
      </c>
      <c r="O200" s="28">
        <f>IF(N200="","",COUNTIF($N$6:N2319, N200))</f>
        <v>10</v>
      </c>
      <c r="P200" s="33" t="str">
        <f xml:space="preserve"> IFERROR(IF(VLOOKUP(G200,Demos!$B$3:$K$1368,6,FALSE)=0,"",VLOOKUP(G200,Demos!$B$3:$K$1368,6,FALSE)),"")</f>
        <v>www.de-monstrare.nl/pdf/Positive%20temperature%20coefficient.pdf</v>
      </c>
      <c r="Q200" s="38" t="str">
        <f xml:space="preserve"> IFERROR(IF(VLOOKUP(G200,Demos!$B$3:$K$1368,8,FALSE)=0,"",VLOOKUP(G200,Demos!$B$3:$K$1368,8,FALSE)),"")</f>
        <v/>
      </c>
      <c r="R200" s="38" t="str">
        <f xml:space="preserve"> IFERROR(IF(VLOOKUP(G200,Demos!$B$3:$K$1368,7,FALSE)=0,"",VLOOKUP(G200,Demos!$B$3:$K$1368,7,FALSE)),"")</f>
        <v>See: https://www.youtube.com/watch?v=riR-e0m83Q8&amp;list=PLYMFB4TVFdJJ4DsfXdY6yzDCDgLLiC4ya&amp;index=7</v>
      </c>
      <c r="T200" s="50" t="s">
        <v>1761</v>
      </c>
      <c r="U200" s="31" t="str">
        <f>IFERROR(VLOOKUP(G200,Demos!$B$7:N6077,12,FALSE),"")</f>
        <v/>
      </c>
    </row>
    <row r="201" spans="1:21" ht="45" x14ac:dyDescent="0.25">
      <c r="A201" s="39">
        <f t="shared" si="3"/>
        <v>196</v>
      </c>
      <c r="B201" s="30" t="s">
        <v>151</v>
      </c>
      <c r="C201" s="29" t="str">
        <f xml:space="preserve"> IFERROR(VLOOKUP(B201, Courses!$C$3:$E$836, 2, FALSE),"")</f>
        <v>Introduction to Electricity and Magnetism</v>
      </c>
      <c r="D201" s="29" t="str">
        <f xml:space="preserve"> IFERROR(VLOOKUP(MID(G201,1,1), PIRA!$B$1:$E$1146, 2, FALSE),"")</f>
        <v>5 Electricity and Magnetism</v>
      </c>
      <c r="E201" s="31" t="str">
        <f xml:space="preserve"> IFERROR(VLOOKUP(MID(G201,1,2),PIRA!$B$1:$E$1144,2,FALSE),"")&amp;"
"&amp;IFERROR(VLOOKUP(MID(H201,1,2),PIRA!$B$1:$E$1144,2,FALSE),"")&amp;"
"&amp;IFERROR(VLOOKUP(MID(I201,1,2),PIRA!$B$1:$E$1144,2,FALSE),"")</f>
        <v xml:space="preserve">Resistance
</v>
      </c>
      <c r="F201" s="31" t="str">
        <f xml:space="preserve"> IFERROR(VLOOKUP(MID(G201,1,4),PIRA!$B$1:$E$1144,2,FALSE),"")&amp;"
"&amp;IFERROR(VLOOKUP(MID(H201,1,4),PIRA!$B$1:$E$1144,2,FALSE),"")&amp;"
"&amp;IFERROR(VLOOKUP(MID(I201,1,4),PIRA!$B$1:$E$1144,2,FALSE),"")</f>
        <v xml:space="preserve">Resistivity and Temperature
</v>
      </c>
      <c r="G201" s="32" t="s">
        <v>1197</v>
      </c>
      <c r="H201" s="31" t="str">
        <f>IFERROR(IF(VLOOKUP(G201,Demos!$B$3:$K$1368,2,FALSE)=0,"",VLOOKUP(G201,Demos!$B$3:$K$1368,2,FALSE)),"")</f>
        <v/>
      </c>
      <c r="I201" s="79" t="str">
        <f>IFERROR(IF(VLOOKUP(G201,Demos!$B$3:$K$1368,3,FALSE)=0,"",VLOOKUP(G201,Demos!$B$3:$K$1368,3,FALSE)),"")</f>
        <v/>
      </c>
      <c r="J201" s="79" t="str">
        <f>IFERROR(IF(VLOOKUP(G201,Demos!$B$3:$K$1368,4,FALSE)=0,"",VLOOKUP(G201,Demos!$B$3:$K$1368,4,FALSE)),"")</f>
        <v/>
      </c>
      <c r="K201" s="30" t="s">
        <v>2244</v>
      </c>
      <c r="L201" s="30" t="s">
        <v>1066</v>
      </c>
      <c r="M201" s="71">
        <v>45218</v>
      </c>
      <c r="N201" s="33" t="str">
        <f>IFERROR(VLOOKUP(G201,Demos!$B$3:$K$1368,5,FALSE),"")</f>
        <v>Negative Temperature Coefficient</v>
      </c>
      <c r="O201" s="28">
        <f>IF(N201="","",COUNTIF($N$6:N2320, N201))</f>
        <v>10</v>
      </c>
      <c r="P201" s="33" t="str">
        <f xml:space="preserve"> IFERROR(IF(VLOOKUP(G201,Demos!$B$3:$K$1368,6,FALSE)=0,"",VLOOKUP(G201,Demos!$B$3:$K$1368,6,FALSE)),"")</f>
        <v>www.de-monstrare.nl/pdf/Negative%20temperature%20coefficient.pdf</v>
      </c>
      <c r="Q201" s="38" t="str">
        <f xml:space="preserve"> IFERROR(IF(VLOOKUP(G201,Demos!$B$3:$K$1368,8,FALSE)=0,"",VLOOKUP(G201,Demos!$B$3:$K$1368,8,FALSE)),"")</f>
        <v/>
      </c>
      <c r="R201" s="38" t="str">
        <f xml:space="preserve"> IFERROR(IF(VLOOKUP(G201,Demos!$B$3:$K$1368,7,FALSE)=0,"",VLOOKUP(G201,Demos!$B$3:$K$1368,7,FALSE)),"")</f>
        <v>See: https://www.youtube.com/watch?v=riR-e0m83Q8&amp;list=PLYMFB4TVFdJJ4DsfXdY6yzDCDgLLiC4ya&amp;index=7</v>
      </c>
      <c r="T201" s="50" t="s">
        <v>1761</v>
      </c>
      <c r="U201" s="31" t="str">
        <f>IFERROR(VLOOKUP(G201,Demos!$B$7:N6078,12,FALSE),"")</f>
        <v/>
      </c>
    </row>
    <row r="202" spans="1:21" ht="45" x14ac:dyDescent="0.25">
      <c r="A202" s="39">
        <f t="shared" si="3"/>
        <v>197</v>
      </c>
      <c r="B202" s="30" t="s">
        <v>151</v>
      </c>
      <c r="C202" s="29" t="str">
        <f xml:space="preserve"> IFERROR(VLOOKUP(B202, Courses!$C$3:$E$836, 2, FALSE),"")</f>
        <v>Introduction to Electricity and Magnetism</v>
      </c>
      <c r="D202" s="29" t="str">
        <f xml:space="preserve"> IFERROR(VLOOKUP(MID(G202,1,1), PIRA!$B$1:$E$1146, 2, FALSE),"")</f>
        <v>5 Electricity and Magnetism</v>
      </c>
      <c r="E202" s="31" t="str">
        <f xml:space="preserve"> IFERROR(VLOOKUP(MID(G202,1,2),PIRA!$B$1:$E$1144,2,FALSE),"")&amp;"
"&amp;IFERROR(VLOOKUP(MID(H202,1,2),PIRA!$B$1:$E$1144,2,FALSE),"")&amp;"
"&amp;IFERROR(VLOOKUP(MID(I202,1,2),PIRA!$B$1:$E$1144,2,FALSE),"")</f>
        <v xml:space="preserve">Capacitance
</v>
      </c>
      <c r="F202" s="31" t="str">
        <f xml:space="preserve"> IFERROR(VLOOKUP(MID(G202,1,4),PIRA!$B$1:$E$1144,2,FALSE),"")&amp;"
"&amp;IFERROR(VLOOKUP(MID(H202,1,4),PIRA!$B$1:$E$1144,2,FALSE),"")&amp;"
"&amp;IFERROR(VLOOKUP(MID(I202,1,4),PIRA!$B$1:$E$1144,2,FALSE),"")</f>
        <v xml:space="preserve">Capacitors
</v>
      </c>
      <c r="G202" s="32" t="s">
        <v>248</v>
      </c>
      <c r="H202" s="31" t="str">
        <f>IFERROR(IF(VLOOKUP(G202,Demos!$B$3:$K$1368,2,FALSE)=0,"",VLOOKUP(G202,Demos!$B$3:$K$1368,2,FALSE)),"")</f>
        <v/>
      </c>
      <c r="I202" s="79" t="str">
        <f>IFERROR(IF(VLOOKUP(G202,Demos!$B$3:$K$1368,3,FALSE)=0,"",VLOOKUP(G202,Demos!$B$3:$K$1368,3,FALSE)),"")</f>
        <v/>
      </c>
      <c r="J202" s="79" t="str">
        <f>IFERROR(IF(VLOOKUP(G202,Demos!$B$3:$K$1368,4,FALSE)=0,"",VLOOKUP(G202,Demos!$B$3:$K$1368,4,FALSE)),"")</f>
        <v/>
      </c>
      <c r="K202" s="30" t="s">
        <v>2077</v>
      </c>
      <c r="L202" s="30" t="s">
        <v>1066</v>
      </c>
      <c r="M202" s="71">
        <v>45217</v>
      </c>
      <c r="N202" s="33" t="str">
        <f>IFERROR(VLOOKUP(G202,Demos!$B$3:$K$1368,5,FALSE),"")</f>
        <v>Capacitor (1) Spacing between the Plates</v>
      </c>
      <c r="O202" s="28">
        <f>IF(N202="","",COUNTIF($N$6:N2321, N202))</f>
        <v>17</v>
      </c>
      <c r="P202" s="33" t="str">
        <f xml:space="preserve"> IFERROR(IF(VLOOKUP(G202,Demos!$B$3:$K$1368,6,FALSE)=0,"",VLOOKUP(G202,Demos!$B$3:$K$1368,6,FALSE)),"")</f>
        <v>www.de-monstrare.nl/.../Capacitor%20_1_ %20Spacing%20between%20the%20plates.pdf</v>
      </c>
      <c r="Q202" s="38" t="str">
        <f xml:space="preserve"> IFERROR(IF(VLOOKUP(G202,Demos!$B$3:$K$1368,8,FALSE)=0,"",VLOOKUP(G202,Demos!$B$3:$K$1368,8,FALSE)),"")</f>
        <v/>
      </c>
      <c r="R202" s="38" t="str">
        <f xml:space="preserve"> IFERROR(IF(VLOOKUP(G202,Demos!$B$3:$K$1368,7,FALSE)=0,"",VLOOKUP(G202,Demos!$B$3:$K$1368,7,FALSE)),"")</f>
        <v/>
      </c>
      <c r="T202" s="50" t="s">
        <v>1761</v>
      </c>
      <c r="U202" s="31" t="str">
        <f>IFERROR(VLOOKUP(G202,Demos!$B$7:N6080,12,FALSE),"")</f>
        <v/>
      </c>
    </row>
    <row r="203" spans="1:21" ht="45" x14ac:dyDescent="0.25">
      <c r="A203" s="39">
        <f t="shared" si="3"/>
        <v>198</v>
      </c>
      <c r="B203" s="30" t="s">
        <v>151</v>
      </c>
      <c r="C203" s="29" t="str">
        <f xml:space="preserve"> IFERROR(VLOOKUP(B203, Courses!$C$3:$E$836, 2, FALSE),"")</f>
        <v>Introduction to Electricity and Magnetism</v>
      </c>
      <c r="D203" s="29" t="str">
        <f xml:space="preserve"> IFERROR(VLOOKUP(MID(G203,1,1), PIRA!$B$1:$E$1146, 2, FALSE),"")</f>
        <v>5 Electricity and Magnetism</v>
      </c>
      <c r="E203" s="31" t="str">
        <f xml:space="preserve"> IFERROR(VLOOKUP(MID(G203,1,2),PIRA!$B$1:$E$1144,2,FALSE),"")&amp;"
"&amp;IFERROR(VLOOKUP(MID(H203,1,2),PIRA!$B$1:$E$1144,2,FALSE),"")&amp;"
"&amp;IFERROR(VLOOKUP(MID(I203,1,2),PIRA!$B$1:$E$1144,2,FALSE),"")</f>
        <v xml:space="preserve">Capacitance
Capacitance
</v>
      </c>
      <c r="F203" s="31" t="str">
        <f xml:space="preserve"> IFERROR(VLOOKUP(MID(G203,1,4),PIRA!$B$1:$E$1144,2,FALSE),"")&amp;"
"&amp;IFERROR(VLOOKUP(MID(H203,1,4),PIRA!$B$1:$E$1144,2,FALSE),"")&amp;"
"&amp;IFERROR(VLOOKUP(MID(I203,1,4),PIRA!$B$1:$E$1144,2,FALSE),"")</f>
        <v xml:space="preserve">Dielectric
Energy Stored in a Capacitor
</v>
      </c>
      <c r="G203" s="32" t="s">
        <v>482</v>
      </c>
      <c r="H203" s="31" t="str">
        <f>IFERROR(IF(VLOOKUP(G203,Demos!$B$3:$K$1368,2,FALSE)=0,"",VLOOKUP(G203,Demos!$B$3:$K$1368,2,FALSE)),"")</f>
        <v>5C30.01</v>
      </c>
      <c r="I203" s="79" t="str">
        <f>IFERROR(IF(VLOOKUP(G203,Demos!$B$3:$K$1368,3,FALSE)=0,"",VLOOKUP(G203,Demos!$B$3:$K$1368,3,FALSE)),"")</f>
        <v/>
      </c>
      <c r="J203" s="79" t="str">
        <f>IFERROR(IF(VLOOKUP(G203,Demos!$B$3:$K$1368,4,FALSE)=0,"",VLOOKUP(G203,Demos!$B$3:$K$1368,4,FALSE)),"")</f>
        <v/>
      </c>
      <c r="K203" s="30" t="s">
        <v>2244</v>
      </c>
      <c r="L203" s="30" t="s">
        <v>1066</v>
      </c>
      <c r="M203" s="71">
        <v>45217</v>
      </c>
      <c r="N203" s="33" t="str">
        <f>IFERROR(VLOOKUP(G203,Demos!$B$3:$K$1368,5,FALSE),"")</f>
        <v>Capacitor (2) Different Dielectrics</v>
      </c>
      <c r="O203" s="28">
        <f>IF(N203="","",COUNTIF($N$6:N2322, N203))</f>
        <v>12</v>
      </c>
      <c r="P203" s="33" t="str">
        <f xml:space="preserve"> IFERROR(IF(VLOOKUP(G203,Demos!$B$3:$K$1368,6,FALSE)=0,"",VLOOKUP(G203,Demos!$B$3:$K$1368,6,FALSE)),"")</f>
        <v>www.de-monstrare.nl/pdf/Capacitor%20_2_Different%20dielectrics.pdf</v>
      </c>
      <c r="Q203" s="38" t="str">
        <f xml:space="preserve"> IFERROR(IF(VLOOKUP(G203,Demos!$B$3:$K$1368,8,FALSE)=0,"",VLOOKUP(G203,Demos!$B$3:$K$1368,8,FALSE)),"")</f>
        <v/>
      </c>
      <c r="R203" s="38" t="str">
        <f xml:space="preserve"> IFERROR(IF(VLOOKUP(G203,Demos!$B$3:$K$1368,7,FALSE)=0,"",VLOOKUP(G203,Demos!$B$3:$K$1368,7,FALSE)),"")</f>
        <v/>
      </c>
      <c r="T203" s="50" t="s">
        <v>1761</v>
      </c>
      <c r="U203" s="31" t="str">
        <f>IFERROR(VLOOKUP(G203,Demos!$B$7:N6079,12,FALSE),"")</f>
        <v/>
      </c>
    </row>
    <row r="204" spans="1:21" ht="45" x14ac:dyDescent="0.25">
      <c r="A204" s="39">
        <f t="shared" si="3"/>
        <v>199</v>
      </c>
      <c r="C204" s="29" t="str">
        <f xml:space="preserve"> IFERROR(VLOOKUP(B204, Courses!$C$3:$E$836, 2, FALSE),"")</f>
        <v/>
      </c>
      <c r="D204" s="29" t="str">
        <f xml:space="preserve"> IFERROR(VLOOKUP(MID(G204,1,1), PIRA!$B$1:$E$1146, 2, FALSE),"")</f>
        <v/>
      </c>
      <c r="E204" s="31" t="str">
        <f xml:space="preserve"> IFERROR(VLOOKUP(MID(G204,1,2),PIRA!$B$1:$E$1144,2,FALSE),"")&amp;"
"&amp;IFERROR(VLOOKUP(MID(H204,1,2),PIRA!$B$1:$E$1144,2,FALSE),"")&amp;"
"&amp;IFERROR(VLOOKUP(MID(I204,1,2),PIRA!$B$1:$E$1144,2,FALSE),"")</f>
        <v xml:space="preserve">
</v>
      </c>
      <c r="F204" s="31" t="str">
        <f xml:space="preserve"> IFERROR(VLOOKUP(MID(G204,1,4),PIRA!$B$1:$E$1144,2,FALSE),"")&amp;"
"&amp;IFERROR(VLOOKUP(MID(H204,1,4),PIRA!$B$1:$E$1144,2,FALSE),"")&amp;"
"&amp;IFERROR(VLOOKUP(MID(I204,1,4),PIRA!$B$1:$E$1144,2,FALSE),"")</f>
        <v xml:space="preserve">
</v>
      </c>
      <c r="H204" s="31" t="str">
        <f>IFERROR(IF(VLOOKUP(G204,Demos!$B$3:$K$1368,2,FALSE)=0,"",VLOOKUP(G204,Demos!$B$3:$K$1368,2,FALSE)),"")</f>
        <v/>
      </c>
      <c r="I204" s="79" t="str">
        <f>IFERROR(IF(VLOOKUP(G204,Demos!$B$3:$K$1368,3,FALSE)=0,"",VLOOKUP(G204,Demos!$B$3:$K$1368,3,FALSE)),"")</f>
        <v/>
      </c>
      <c r="J204" s="79" t="str">
        <f>IFERROR(IF(VLOOKUP(G204,Demos!$B$3:$K$1368,4,FALSE)=0,"",VLOOKUP(G204,Demos!$B$3:$K$1368,4,FALSE)),"")</f>
        <v/>
      </c>
      <c r="M204" s="71">
        <v>45217</v>
      </c>
      <c r="N204" s="33" t="str">
        <f>IFERROR(VLOOKUP(G204,Demos!$B$3:$K$1368,5,FALSE),"")</f>
        <v/>
      </c>
      <c r="O204" s="28" t="str">
        <f>IF(N204="","",COUNTIF($N$6:N2323, N204))</f>
        <v/>
      </c>
      <c r="P204" s="33" t="str">
        <f xml:space="preserve"> IFERROR(IF(VLOOKUP(G204,Demos!$B$3:$K$1368,6,FALSE)=0,"",VLOOKUP(G204,Demos!$B$3:$K$1368,6,FALSE)),"")</f>
        <v/>
      </c>
      <c r="Q204" s="38" t="str">
        <f xml:space="preserve"> IFERROR(IF(VLOOKUP(G204,Demos!$B$3:$K$1368,8,FALSE)=0,"",VLOOKUP(G204,Demos!$B$3:$K$1368,8,FALSE)),"")</f>
        <v/>
      </c>
      <c r="R204" s="38" t="str">
        <f xml:space="preserve"> IFERROR(IF(VLOOKUP(G204,Demos!$B$3:$K$1368,7,FALSE)=0,"",VLOOKUP(G204,Demos!$B$3:$K$1368,7,FALSE)),"")</f>
        <v/>
      </c>
      <c r="U204" s="31" t="str">
        <f>IFERROR(VLOOKUP(G204,Demos!$B$7:N3524,12,FALSE),"")</f>
        <v/>
      </c>
    </row>
    <row r="205" spans="1:21" ht="45" x14ac:dyDescent="0.25">
      <c r="A205" s="39">
        <f t="shared" si="3"/>
        <v>200</v>
      </c>
      <c r="C205" s="29" t="str">
        <f xml:space="preserve"> IFERROR(VLOOKUP(B205, Courses!$C$3:$E$836, 2, FALSE),"")</f>
        <v/>
      </c>
      <c r="D205" s="29" t="str">
        <f xml:space="preserve"> IFERROR(VLOOKUP(MID(G205,1,1), PIRA!$B$1:$E$1146, 2, FALSE),"")</f>
        <v/>
      </c>
      <c r="E205" s="31" t="str">
        <f xml:space="preserve"> IFERROR(VLOOKUP(MID(G205,1,2),PIRA!$B$1:$E$1144,2,FALSE),"")&amp;"
"&amp;IFERROR(VLOOKUP(MID(H205,1,2),PIRA!$B$1:$E$1144,2,FALSE),"")&amp;"
"&amp;IFERROR(VLOOKUP(MID(I205,1,2),PIRA!$B$1:$E$1144,2,FALSE),"")</f>
        <v xml:space="preserve">
</v>
      </c>
      <c r="F205" s="31" t="str">
        <f xml:space="preserve"> IFERROR(VLOOKUP(MID(G205,1,4),PIRA!$B$1:$E$1144,2,FALSE),"")&amp;"
"&amp;IFERROR(VLOOKUP(MID(H205,1,4),PIRA!$B$1:$E$1144,2,FALSE),"")&amp;"
"&amp;IFERROR(VLOOKUP(MID(I205,1,4),PIRA!$B$1:$E$1144,2,FALSE),"")</f>
        <v xml:space="preserve">
</v>
      </c>
      <c r="H205" s="31" t="str">
        <f>IFERROR(IF(VLOOKUP(G205,Demos!$B$3:$K$1368,2,FALSE)=0,"",VLOOKUP(G205,Demos!$B$3:$K$1368,2,FALSE)),"")</f>
        <v/>
      </c>
      <c r="I205" s="79" t="str">
        <f>IFERROR(IF(VLOOKUP(G205,Demos!$B$3:$K$1368,3,FALSE)=0,"",VLOOKUP(G205,Demos!$B$3:$K$1368,3,FALSE)),"")</f>
        <v/>
      </c>
      <c r="J205" s="79" t="str">
        <f>IFERROR(IF(VLOOKUP(G205,Demos!$B$3:$K$1368,4,FALSE)=0,"",VLOOKUP(G205,Demos!$B$3:$K$1368,4,FALSE)),"")</f>
        <v/>
      </c>
      <c r="M205" s="71">
        <v>45217</v>
      </c>
      <c r="N205" s="33" t="str">
        <f>IFERROR(VLOOKUP(G205,Demos!$B$3:$K$1368,5,FALSE),"")</f>
        <v/>
      </c>
      <c r="O205" s="28" t="str">
        <f>IF(N205="","",COUNTIF($N$6:N2324, N205))</f>
        <v/>
      </c>
      <c r="P205" s="33" t="str">
        <f xml:space="preserve"> IFERROR(IF(VLOOKUP(G205,Demos!$B$3:$K$1368,6,FALSE)=0,"",VLOOKUP(G205,Demos!$B$3:$K$1368,6,FALSE)),"")</f>
        <v/>
      </c>
      <c r="Q205" s="38" t="str">
        <f xml:space="preserve"> IFERROR(IF(VLOOKUP(G205,Demos!$B$3:$K$1368,8,FALSE)=0,"",VLOOKUP(G205,Demos!$B$3:$K$1368,8,FALSE)),"")</f>
        <v/>
      </c>
      <c r="R205" s="38" t="str">
        <f xml:space="preserve"> IFERROR(IF(VLOOKUP(G205,Demos!$B$3:$K$1368,7,FALSE)=0,"",VLOOKUP(G205,Demos!$B$3:$K$1368,7,FALSE)),"")</f>
        <v/>
      </c>
      <c r="U205" s="31" t="str">
        <f>IFERROR(VLOOKUP(G205,Demos!$B$7:N3525,12,FALSE),"")</f>
        <v/>
      </c>
    </row>
    <row r="206" spans="1:21" ht="45" x14ac:dyDescent="0.25">
      <c r="A206" s="39">
        <f t="shared" si="3"/>
        <v>201</v>
      </c>
      <c r="B206" s="30" t="s">
        <v>151</v>
      </c>
      <c r="C206" s="29" t="str">
        <f xml:space="preserve"> IFERROR(VLOOKUP(B206, Courses!$C$3:$E$836, 2, FALSE),"")</f>
        <v>Introduction to Electricity and Magnetism</v>
      </c>
      <c r="D206" s="29" t="str">
        <f xml:space="preserve"> IFERROR(VLOOKUP(MID(G206,1,1), PIRA!$B$1:$E$1146, 2, FALSE),"")</f>
        <v>5 Electricity and Magnetism</v>
      </c>
      <c r="E206" s="31" t="str">
        <f xml:space="preserve"> IFERROR(VLOOKUP(MID(G206,1,2),PIRA!$B$1:$E$1144,2,FALSE),"")&amp;"
"&amp;IFERROR(VLOOKUP(MID(H206,1,2),PIRA!$B$1:$E$1144,2,FALSE),"")&amp;"
"&amp;IFERROR(VLOOKUP(MID(I206,1,2),PIRA!$B$1:$E$1144,2,FALSE),"")</f>
        <v xml:space="preserve">Electrostatics
Electrostatics
</v>
      </c>
      <c r="F206" s="31" t="str">
        <f xml:space="preserve"> IFERROR(VLOOKUP(MID(G206,1,4),PIRA!$B$1:$E$1144,2,FALSE),"")&amp;"
"&amp;IFERROR(VLOOKUP(MID(H206,1,4),PIRA!$B$1:$E$1144,2,FALSE),"")&amp;"
"&amp;IFERROR(VLOOKUP(MID(I206,1,4),PIRA!$B$1:$E$1144,2,FALSE),"")</f>
        <v xml:space="preserve">Induced Charge
Electrostatic Machines
</v>
      </c>
      <c r="G206" s="32" t="s">
        <v>1700</v>
      </c>
      <c r="H206" s="31" t="str">
        <f>IFERROR(IF(VLOOKUP(G206,Demos!$B$3:$K$1368,2,FALSE)=0,"",VLOOKUP(G206,Demos!$B$3:$K$1368,2,FALSE)),"")</f>
        <v>5A50.01</v>
      </c>
      <c r="I206" s="79" t="str">
        <f>IFERROR(IF(VLOOKUP(G206,Demos!$B$3:$K$1368,3,FALSE)=0,"",VLOOKUP(G206,Demos!$B$3:$K$1368,3,FALSE)),"")</f>
        <v/>
      </c>
      <c r="J206" s="79" t="str">
        <f>IFERROR(IF(VLOOKUP(G206,Demos!$B$3:$K$1368,4,FALSE)=0,"",VLOOKUP(G206,Demos!$B$3:$K$1368,4,FALSE)),"")</f>
        <v/>
      </c>
      <c r="K206" s="30" t="s">
        <v>1066</v>
      </c>
      <c r="L206" s="30" t="s">
        <v>2077</v>
      </c>
      <c r="M206" s="71">
        <v>45216</v>
      </c>
      <c r="N206" s="33" t="str">
        <f>IFERROR(VLOOKUP(G206,Demos!$B$3:$K$1368,5,FALSE),"")</f>
        <v>Water Dropper (almost Kelvin water dropper)</v>
      </c>
      <c r="O206" s="28">
        <f>IF(N206="","",COUNTIF($N$6:N2325, N206))</f>
        <v>10</v>
      </c>
      <c r="P206" s="33" t="str">
        <f xml:space="preserve"> IFERROR(IF(VLOOKUP(G206,Demos!$B$3:$K$1368,6,FALSE)=0,"",VLOOKUP(G206,Demos!$B$3:$K$1368,6,FALSE)),"")</f>
        <v>www.de-monstrare.nl/pdf/Water%20dropper.pdf</v>
      </c>
      <c r="Q206" s="38" t="str">
        <f xml:space="preserve"> IFERROR(IF(VLOOKUP(G206,Demos!$B$3:$K$1368,8,FALSE)=0,"",VLOOKUP(G206,Demos!$B$3:$K$1368,8,FALSE)),"")</f>
        <v/>
      </c>
      <c r="R206" s="38" t="str">
        <f xml:space="preserve"> IFERROR(IF(VLOOKUP(G206,Demos!$B$3:$K$1368,7,FALSE)=0,"",VLOOKUP(G206,Demos!$B$3:$K$1368,7,FALSE)),"")</f>
        <v/>
      </c>
      <c r="T206" s="50" t="s">
        <v>1761</v>
      </c>
      <c r="U206" s="31" t="str">
        <f>IFERROR(VLOOKUP(G206,Demos!$B$7:N6081,12,FALSE),"")</f>
        <v/>
      </c>
    </row>
    <row r="207" spans="1:21" ht="45" x14ac:dyDescent="0.25">
      <c r="A207" s="39">
        <f t="shared" si="3"/>
        <v>202</v>
      </c>
      <c r="C207" s="29" t="str">
        <f xml:space="preserve"> IFERROR(VLOOKUP(B207, Courses!$C$3:$E$836, 2, FALSE),"")</f>
        <v/>
      </c>
      <c r="D207" s="29" t="str">
        <f xml:space="preserve"> IFERROR(VLOOKUP(MID(G207,1,1), PIRA!$B$1:$E$1146, 2, FALSE),"")</f>
        <v/>
      </c>
      <c r="E207" s="31" t="str">
        <f xml:space="preserve"> IFERROR(VLOOKUP(MID(G207,1,2),PIRA!$B$1:$E$1144,2,FALSE),"")&amp;"
"&amp;IFERROR(VLOOKUP(MID(H207,1,2),PIRA!$B$1:$E$1144,2,FALSE),"")&amp;"
"&amp;IFERROR(VLOOKUP(MID(I207,1,2),PIRA!$B$1:$E$1144,2,FALSE),"")</f>
        <v xml:space="preserve">
</v>
      </c>
      <c r="F207" s="31" t="str">
        <f xml:space="preserve"> IFERROR(VLOOKUP(MID(G207,1,4),PIRA!$B$1:$E$1144,2,FALSE),"")&amp;"
"&amp;IFERROR(VLOOKUP(MID(H207,1,4),PIRA!$B$1:$E$1144,2,FALSE),"")&amp;"
"&amp;IFERROR(VLOOKUP(MID(I207,1,4),PIRA!$B$1:$E$1144,2,FALSE),"")</f>
        <v xml:space="preserve">
</v>
      </c>
      <c r="H207" s="31" t="str">
        <f>IFERROR(IF(VLOOKUP(G207,Demos!$B$3:$K$1368,2,FALSE)=0,"",VLOOKUP(G207,Demos!$B$3:$K$1368,2,FALSE)),"")</f>
        <v/>
      </c>
      <c r="I207" s="79" t="str">
        <f>IFERROR(IF(VLOOKUP(G207,Demos!$B$3:$K$1368,3,FALSE)=0,"",VLOOKUP(G207,Demos!$B$3:$K$1368,3,FALSE)),"")</f>
        <v/>
      </c>
      <c r="J207" s="79" t="str">
        <f>IFERROR(IF(VLOOKUP(G207,Demos!$B$3:$K$1368,4,FALSE)=0,"",VLOOKUP(G207,Demos!$B$3:$K$1368,4,FALSE)),"")</f>
        <v/>
      </c>
      <c r="M207" s="71">
        <v>45216</v>
      </c>
      <c r="N207" s="33" t="str">
        <f>IFERROR(VLOOKUP(G207,Demos!$B$3:$K$1368,5,FALSE),"")</f>
        <v/>
      </c>
      <c r="O207" s="28" t="str">
        <f>IF(N207="","",COUNTIF($N$6:N2326, N207))</f>
        <v/>
      </c>
      <c r="P207" s="33" t="str">
        <f xml:space="preserve"> IFERROR(IF(VLOOKUP(G207,Demos!$B$3:$K$1368,6,FALSE)=0,"",VLOOKUP(G207,Demos!$B$3:$K$1368,6,FALSE)),"")</f>
        <v/>
      </c>
      <c r="Q207" s="38" t="str">
        <f xml:space="preserve"> IFERROR(IF(VLOOKUP(G207,Demos!$B$3:$K$1368,8,FALSE)=0,"",VLOOKUP(G207,Demos!$B$3:$K$1368,8,FALSE)),"")</f>
        <v/>
      </c>
      <c r="R207" s="38" t="str">
        <f xml:space="preserve"> IFERROR(IF(VLOOKUP(G207,Demos!$B$3:$K$1368,7,FALSE)=0,"",VLOOKUP(G207,Demos!$B$3:$K$1368,7,FALSE)),"")</f>
        <v/>
      </c>
      <c r="U207" s="31" t="str">
        <f>IFERROR(VLOOKUP(G207,Demos!$B$7:N3526,12,FALSE),"")</f>
        <v/>
      </c>
    </row>
    <row r="208" spans="1:21" ht="45" x14ac:dyDescent="0.25">
      <c r="A208" s="39">
        <f t="shared" si="3"/>
        <v>203</v>
      </c>
      <c r="C208" s="29" t="str">
        <f xml:space="preserve"> IFERROR(VLOOKUP(B208, Courses!$C$3:$E$836, 2, FALSE),"")</f>
        <v/>
      </c>
      <c r="D208" s="29" t="str">
        <f xml:space="preserve"> IFERROR(VLOOKUP(MID(G208,1,1), PIRA!$B$1:$E$1146, 2, FALSE),"")</f>
        <v/>
      </c>
      <c r="E208" s="31" t="str">
        <f xml:space="preserve"> IFERROR(VLOOKUP(MID(G208,1,2),PIRA!$B$1:$E$1144,2,FALSE),"")&amp;"
"&amp;IFERROR(VLOOKUP(MID(H208,1,2),PIRA!$B$1:$E$1144,2,FALSE),"")&amp;"
"&amp;IFERROR(VLOOKUP(MID(I208,1,2),PIRA!$B$1:$E$1144,2,FALSE),"")</f>
        <v xml:space="preserve">
</v>
      </c>
      <c r="F208" s="31" t="str">
        <f xml:space="preserve"> IFERROR(VLOOKUP(MID(G208,1,4),PIRA!$B$1:$E$1144,2,FALSE),"")&amp;"
"&amp;IFERROR(VLOOKUP(MID(H208,1,4),PIRA!$B$1:$E$1144,2,FALSE),"")&amp;"
"&amp;IFERROR(VLOOKUP(MID(I208,1,4),PIRA!$B$1:$E$1144,2,FALSE),"")</f>
        <v xml:space="preserve">
</v>
      </c>
      <c r="H208" s="31" t="str">
        <f>IFERROR(IF(VLOOKUP(G208,Demos!$B$3:$K$1368,2,FALSE)=0,"",VLOOKUP(G208,Demos!$B$3:$K$1368,2,FALSE)),"")</f>
        <v/>
      </c>
      <c r="I208" s="79" t="str">
        <f>IFERROR(IF(VLOOKUP(G208,Demos!$B$3:$K$1368,3,FALSE)=0,"",VLOOKUP(G208,Demos!$B$3:$K$1368,3,FALSE)),"")</f>
        <v/>
      </c>
      <c r="J208" s="79" t="str">
        <f>IFERROR(IF(VLOOKUP(G208,Demos!$B$3:$K$1368,4,FALSE)=0,"",VLOOKUP(G208,Demos!$B$3:$K$1368,4,FALSE)),"")</f>
        <v/>
      </c>
      <c r="M208" s="71">
        <v>45215</v>
      </c>
      <c r="N208" s="33" t="str">
        <f>IFERROR(VLOOKUP(G208,Demos!$B$3:$K$1368,5,FALSE),"")</f>
        <v/>
      </c>
      <c r="O208" s="28" t="str">
        <f>IF(N208="","",COUNTIF($N$6:N2327, N208))</f>
        <v/>
      </c>
      <c r="P208" s="33" t="str">
        <f xml:space="preserve"> IFERROR(IF(VLOOKUP(G208,Demos!$B$3:$K$1368,6,FALSE)=0,"",VLOOKUP(G208,Demos!$B$3:$K$1368,6,FALSE)),"")</f>
        <v/>
      </c>
      <c r="Q208" s="38" t="str">
        <f xml:space="preserve"> IFERROR(IF(VLOOKUP(G208,Demos!$B$3:$K$1368,8,FALSE)=0,"",VLOOKUP(G208,Demos!$B$3:$K$1368,8,FALSE)),"")</f>
        <v/>
      </c>
      <c r="R208" s="38" t="str">
        <f xml:space="preserve"> IFERROR(IF(VLOOKUP(G208,Demos!$B$3:$K$1368,7,FALSE)=0,"",VLOOKUP(G208,Demos!$B$3:$K$1368,7,FALSE)),"")</f>
        <v/>
      </c>
      <c r="U208" s="31" t="str">
        <f>IFERROR(VLOOKUP(G208,Demos!$B$7:N3527,12,FALSE),"")</f>
        <v/>
      </c>
    </row>
    <row r="209" spans="1:21" ht="45" x14ac:dyDescent="0.25">
      <c r="A209" s="39">
        <f t="shared" si="3"/>
        <v>204</v>
      </c>
      <c r="C209" s="29" t="str">
        <f xml:space="preserve"> IFERROR(VLOOKUP(B209, Courses!$C$3:$E$836, 2, FALSE),"")</f>
        <v/>
      </c>
      <c r="D209" s="29" t="str">
        <f xml:space="preserve"> IFERROR(VLOOKUP(MID(G209,1,1), PIRA!$B$1:$E$1146, 2, FALSE),"")</f>
        <v/>
      </c>
      <c r="E209" s="31" t="str">
        <f xml:space="preserve"> IFERROR(VLOOKUP(MID(G209,1,2),PIRA!$B$1:$E$1144,2,FALSE),"")&amp;"
"&amp;IFERROR(VLOOKUP(MID(H209,1,2),PIRA!$B$1:$E$1144,2,FALSE),"")&amp;"
"&amp;IFERROR(VLOOKUP(MID(I209,1,2),PIRA!$B$1:$E$1144,2,FALSE),"")</f>
        <v xml:space="preserve">
</v>
      </c>
      <c r="F209" s="31" t="str">
        <f xml:space="preserve"> IFERROR(VLOOKUP(MID(G209,1,4),PIRA!$B$1:$E$1144,2,FALSE),"")&amp;"
"&amp;IFERROR(VLOOKUP(MID(H209,1,4),PIRA!$B$1:$E$1144,2,FALSE),"")&amp;"
"&amp;IFERROR(VLOOKUP(MID(I209,1,4),PIRA!$B$1:$E$1144,2,FALSE),"")</f>
        <v xml:space="preserve">
</v>
      </c>
      <c r="H209" s="31" t="str">
        <f>IFERROR(IF(VLOOKUP(G209,Demos!$B$3:$K$1368,2,FALSE)=0,"",VLOOKUP(G209,Demos!$B$3:$K$1368,2,FALSE)),"")</f>
        <v/>
      </c>
      <c r="I209" s="79" t="str">
        <f>IFERROR(IF(VLOOKUP(G209,Demos!$B$3:$K$1368,3,FALSE)=0,"",VLOOKUP(G209,Demos!$B$3:$K$1368,3,FALSE)),"")</f>
        <v/>
      </c>
      <c r="J209" s="79" t="str">
        <f>IFERROR(IF(VLOOKUP(G209,Demos!$B$3:$K$1368,4,FALSE)=0,"",VLOOKUP(G209,Demos!$B$3:$K$1368,4,FALSE)),"")</f>
        <v/>
      </c>
      <c r="M209" s="71">
        <v>45214</v>
      </c>
      <c r="N209" s="33" t="str">
        <f>IFERROR(VLOOKUP(G209,Demos!$B$3:$K$1368,5,FALSE),"")</f>
        <v/>
      </c>
      <c r="O209" s="28" t="str">
        <f>IF(N209="","",COUNTIF($N$6:N2328, N209))</f>
        <v/>
      </c>
      <c r="P209" s="33" t="str">
        <f xml:space="preserve"> IFERROR(IF(VLOOKUP(G209,Demos!$B$3:$K$1368,6,FALSE)=0,"",VLOOKUP(G209,Demos!$B$3:$K$1368,6,FALSE)),"")</f>
        <v/>
      </c>
      <c r="Q209" s="38" t="str">
        <f xml:space="preserve"> IFERROR(IF(VLOOKUP(G209,Demos!$B$3:$K$1368,8,FALSE)=0,"",VLOOKUP(G209,Demos!$B$3:$K$1368,8,FALSE)),"")</f>
        <v/>
      </c>
      <c r="R209" s="38" t="str">
        <f xml:space="preserve"> IFERROR(IF(VLOOKUP(G209,Demos!$B$3:$K$1368,7,FALSE)=0,"",VLOOKUP(G209,Demos!$B$3:$K$1368,7,FALSE)),"")</f>
        <v/>
      </c>
      <c r="U209" s="31" t="str">
        <f>IFERROR(VLOOKUP(G209,Demos!$B$7:N3528,12,FALSE),"")</f>
        <v/>
      </c>
    </row>
    <row r="210" spans="1:21" ht="45" x14ac:dyDescent="0.25">
      <c r="A210" s="39">
        <f t="shared" si="3"/>
        <v>205</v>
      </c>
      <c r="C210" s="29" t="str">
        <f xml:space="preserve"> IFERROR(VLOOKUP(B210, Courses!$C$3:$E$836, 2, FALSE),"")</f>
        <v/>
      </c>
      <c r="D210" s="29" t="str">
        <f xml:space="preserve"> IFERROR(VLOOKUP(MID(G210,1,1), PIRA!$B$1:$E$1146, 2, FALSE),"")</f>
        <v/>
      </c>
      <c r="E210" s="31" t="str">
        <f xml:space="preserve"> IFERROR(VLOOKUP(MID(G210,1,2),PIRA!$B$1:$E$1144,2,FALSE),"")&amp;"
"&amp;IFERROR(VLOOKUP(MID(H210,1,2),PIRA!$B$1:$E$1144,2,FALSE),"")&amp;"
"&amp;IFERROR(VLOOKUP(MID(I210,1,2),PIRA!$B$1:$E$1144,2,FALSE),"")</f>
        <v xml:space="preserve">
</v>
      </c>
      <c r="F210" s="31" t="str">
        <f xml:space="preserve"> IFERROR(VLOOKUP(MID(G210,1,4),PIRA!$B$1:$E$1144,2,FALSE),"")&amp;"
"&amp;IFERROR(VLOOKUP(MID(H210,1,4),PIRA!$B$1:$E$1144,2,FALSE),"")&amp;"
"&amp;IFERROR(VLOOKUP(MID(I210,1,4),PIRA!$B$1:$E$1144,2,FALSE),"")</f>
        <v xml:space="preserve">
</v>
      </c>
      <c r="H210" s="31" t="str">
        <f>IFERROR(IF(VLOOKUP(G210,Demos!$B$3:$K$1368,2,FALSE)=0,"",VLOOKUP(G210,Demos!$B$3:$K$1368,2,FALSE)),"")</f>
        <v/>
      </c>
      <c r="I210" s="79" t="str">
        <f>IFERROR(IF(VLOOKUP(G210,Demos!$B$3:$K$1368,3,FALSE)=0,"",VLOOKUP(G210,Demos!$B$3:$K$1368,3,FALSE)),"")</f>
        <v/>
      </c>
      <c r="J210" s="79" t="str">
        <f>IFERROR(IF(VLOOKUP(G210,Demos!$B$3:$K$1368,4,FALSE)=0,"",VLOOKUP(G210,Demos!$B$3:$K$1368,4,FALSE)),"")</f>
        <v/>
      </c>
      <c r="M210" s="71">
        <v>45213</v>
      </c>
      <c r="N210" s="33" t="str">
        <f>IFERROR(VLOOKUP(G210,Demos!$B$3:$K$1368,5,FALSE),"")</f>
        <v/>
      </c>
      <c r="O210" s="28" t="str">
        <f>IF(N210="","",COUNTIF($N$6:N2329, N210))</f>
        <v/>
      </c>
      <c r="P210" s="33" t="str">
        <f xml:space="preserve"> IFERROR(IF(VLOOKUP(G210,Demos!$B$3:$K$1368,6,FALSE)=0,"",VLOOKUP(G210,Demos!$B$3:$K$1368,6,FALSE)),"")</f>
        <v/>
      </c>
      <c r="Q210" s="38" t="str">
        <f xml:space="preserve"> IFERROR(IF(VLOOKUP(G210,Demos!$B$3:$K$1368,8,FALSE)=0,"",VLOOKUP(G210,Demos!$B$3:$K$1368,8,FALSE)),"")</f>
        <v/>
      </c>
      <c r="R210" s="38" t="str">
        <f xml:space="preserve"> IFERROR(IF(VLOOKUP(G210,Demos!$B$3:$K$1368,7,FALSE)=0,"",VLOOKUP(G210,Demos!$B$3:$K$1368,7,FALSE)),"")</f>
        <v/>
      </c>
      <c r="U210" s="31" t="str">
        <f>IFERROR(VLOOKUP(G210,Demos!$B$7:N3529,12,FALSE),"")</f>
        <v/>
      </c>
    </row>
    <row r="211" spans="1:21" ht="45" x14ac:dyDescent="0.25">
      <c r="A211" s="39">
        <f t="shared" si="3"/>
        <v>206</v>
      </c>
      <c r="B211" s="30" t="s">
        <v>151</v>
      </c>
      <c r="C211" s="29" t="str">
        <f xml:space="preserve"> IFERROR(VLOOKUP(B211, Courses!$C$3:$E$836, 2, FALSE),"")</f>
        <v>Introduction to Electricity and Magnetism</v>
      </c>
      <c r="D211" s="29" t="str">
        <f xml:space="preserve"> IFERROR(VLOOKUP(MID(G211,1,1), PIRA!$B$1:$E$1146, 2, FALSE),"")</f>
        <v>5 Electricity and Magnetism</v>
      </c>
      <c r="E211" s="31" t="str">
        <f xml:space="preserve"> IFERROR(VLOOKUP(MID(G211,1,2),PIRA!$B$1:$E$1144,2,FALSE),"")&amp;"
"&amp;IFERROR(VLOOKUP(MID(H211,1,2),PIRA!$B$1:$E$1144,2,FALSE),"")&amp;"
"&amp;IFERROR(VLOOKUP(MID(I211,1,2),PIRA!$B$1:$E$1144,2,FALSE),"")</f>
        <v xml:space="preserve">Electric Fields and Potential
</v>
      </c>
      <c r="F211" s="31" t="str">
        <f xml:space="preserve"> IFERROR(VLOOKUP(MID(G211,1,4),PIRA!$B$1:$E$1144,2,FALSE),"")&amp;"
"&amp;IFERROR(VLOOKUP(MID(H211,1,4),PIRA!$B$1:$E$1144,2,FALSE),"")&amp;"
"&amp;IFERROR(VLOOKUP(MID(I211,1,4),PIRA!$B$1:$E$1144,2,FALSE),"")</f>
        <v xml:space="preserve">Electric Field
</v>
      </c>
      <c r="G211" s="32" t="s">
        <v>1193</v>
      </c>
      <c r="H211" s="31" t="str">
        <f>IFERROR(IF(VLOOKUP(G211,Demos!$B$3:$K$1368,2,FALSE)=0,"",VLOOKUP(G211,Demos!$B$3:$K$1368,2,FALSE)),"")</f>
        <v/>
      </c>
      <c r="I211" s="79" t="str">
        <f>IFERROR(IF(VLOOKUP(G211,Demos!$B$3:$K$1368,3,FALSE)=0,"",VLOOKUP(G211,Demos!$B$3:$K$1368,3,FALSE)),"")</f>
        <v/>
      </c>
      <c r="J211" s="79" t="str">
        <f>IFERROR(IF(VLOOKUP(G211,Demos!$B$3:$K$1368,4,FALSE)=0,"",VLOOKUP(G211,Demos!$B$3:$K$1368,4,FALSE)),"")</f>
        <v/>
      </c>
      <c r="K211" s="30" t="s">
        <v>2077</v>
      </c>
      <c r="L211" s="30" t="s">
        <v>1066</v>
      </c>
      <c r="M211" s="71">
        <v>45212</v>
      </c>
      <c r="N211" s="33" t="str">
        <f>IFERROR(VLOOKUP(G211,Demos!$B$3:$K$1368,5,FALSE),"")</f>
        <v>E-Field Direction (vd Graaff and electric dipole)</v>
      </c>
      <c r="O211" s="28">
        <f>IF(N211="","",COUNTIF($N$6:N2330, N211))</f>
        <v>10</v>
      </c>
      <c r="P211" s="33" t="str">
        <f xml:space="preserve"> IFERROR(IF(VLOOKUP(G211,Demos!$B$3:$K$1368,6,FALSE)=0,"",VLOOKUP(G211,Demos!$B$3:$K$1368,6,FALSE)),"")</f>
        <v>www.de-monstrare.nl/pdf/E-field%20direction.pdf</v>
      </c>
      <c r="Q211" s="38" t="str">
        <f xml:space="preserve"> IFERROR(IF(VLOOKUP(G211,Demos!$B$3:$K$1368,8,FALSE)=0,"",VLOOKUP(G211,Demos!$B$3:$K$1368,8,FALSE)),"")</f>
        <v>Produce an E-dipole and suspend it in the E-field of a vd Graaff</v>
      </c>
      <c r="R211" s="38" t="str">
        <f xml:space="preserve"> IFERROR(IF(VLOOKUP(G211,Demos!$B$3:$K$1368,7,FALSE)=0,"",VLOOKUP(G211,Demos!$B$3:$K$1368,7,FALSE)),"")</f>
        <v>See: https://www.youtube.com/watch?v=5yedECuZIs0&amp;list=PLYMFB4TVFdJJ4DsfXdY6yzDCDgLLiC4ya&amp;index=4</v>
      </c>
      <c r="T211" s="50" t="s">
        <v>1761</v>
      </c>
      <c r="U211" s="31" t="str">
        <f>IFERROR(VLOOKUP(G211,Demos!$B$7:N6082,12,FALSE),"")</f>
        <v/>
      </c>
    </row>
    <row r="212" spans="1:21" ht="45" x14ac:dyDescent="0.25">
      <c r="A212" s="39">
        <f t="shared" si="3"/>
        <v>207</v>
      </c>
      <c r="C212" s="29" t="str">
        <f xml:space="preserve"> IFERROR(VLOOKUP(B212, Courses!$C$3:$E$836, 2, FALSE),"")</f>
        <v/>
      </c>
      <c r="D212" s="29" t="str">
        <f xml:space="preserve"> IFERROR(VLOOKUP(MID(G212,1,1), PIRA!$B$1:$E$1146, 2, FALSE),"")</f>
        <v/>
      </c>
      <c r="E212" s="31" t="str">
        <f xml:space="preserve"> IFERROR(VLOOKUP(MID(G212,1,2),PIRA!$B$1:$E$1144,2,FALSE),"")&amp;"
"&amp;IFERROR(VLOOKUP(MID(H212,1,2),PIRA!$B$1:$E$1144,2,FALSE),"")&amp;"
"&amp;IFERROR(VLOOKUP(MID(I212,1,2),PIRA!$B$1:$E$1144,2,FALSE),"")</f>
        <v xml:space="preserve">
</v>
      </c>
      <c r="F212" s="31" t="str">
        <f xml:space="preserve"> IFERROR(VLOOKUP(MID(G212,1,4),PIRA!$B$1:$E$1144,2,FALSE),"")&amp;"
"&amp;IFERROR(VLOOKUP(MID(H212,1,4),PIRA!$B$1:$E$1144,2,FALSE),"")&amp;"
"&amp;IFERROR(VLOOKUP(MID(I212,1,4),PIRA!$B$1:$E$1144,2,FALSE),"")</f>
        <v xml:space="preserve">
</v>
      </c>
      <c r="H212" s="31" t="str">
        <f>IFERROR(IF(VLOOKUP(G212,Demos!$B$3:$K$1368,2,FALSE)=0,"",VLOOKUP(G212,Demos!$B$3:$K$1368,2,FALSE)),"")</f>
        <v/>
      </c>
      <c r="I212" s="79" t="str">
        <f>IFERROR(IF(VLOOKUP(G212,Demos!$B$3:$K$1368,3,FALSE)=0,"",VLOOKUP(G212,Demos!$B$3:$K$1368,3,FALSE)),"")</f>
        <v/>
      </c>
      <c r="J212" s="79" t="str">
        <f>IFERROR(IF(VLOOKUP(G212,Demos!$B$3:$K$1368,4,FALSE)=0,"",VLOOKUP(G212,Demos!$B$3:$K$1368,4,FALSE)),"")</f>
        <v/>
      </c>
      <c r="M212" s="71">
        <v>45212</v>
      </c>
      <c r="N212" s="33" t="str">
        <f>IFERROR(VLOOKUP(G212,Demos!$B$3:$K$1368,5,FALSE),"")</f>
        <v/>
      </c>
      <c r="O212" s="28" t="str">
        <f>IF(N212="","",COUNTIF($N$6:N2331, N212))</f>
        <v/>
      </c>
      <c r="P212" s="33" t="str">
        <f xml:space="preserve"> IFERROR(IF(VLOOKUP(G212,Demos!$B$3:$K$1368,6,FALSE)=0,"",VLOOKUP(G212,Demos!$B$3:$K$1368,6,FALSE)),"")</f>
        <v/>
      </c>
      <c r="Q212" s="38" t="str">
        <f xml:space="preserve"> IFERROR(IF(VLOOKUP(G212,Demos!$B$3:$K$1368,8,FALSE)=0,"",VLOOKUP(G212,Demos!$B$3:$K$1368,8,FALSE)),"")</f>
        <v/>
      </c>
      <c r="R212" s="38" t="str">
        <f xml:space="preserve"> IFERROR(IF(VLOOKUP(G212,Demos!$B$3:$K$1368,7,FALSE)=0,"",VLOOKUP(G212,Demos!$B$3:$K$1368,7,FALSE)),"")</f>
        <v/>
      </c>
      <c r="U212" s="31" t="str">
        <f>IFERROR(VLOOKUP(G212,Demos!$B$7:N3530,12,FALSE),"")</f>
        <v/>
      </c>
    </row>
    <row r="213" spans="1:21" ht="45" x14ac:dyDescent="0.25">
      <c r="A213" s="39">
        <f t="shared" si="3"/>
        <v>208</v>
      </c>
      <c r="B213" s="30" t="s">
        <v>151</v>
      </c>
      <c r="C213" s="29" t="str">
        <f xml:space="preserve"> IFERROR(VLOOKUP(B213, Courses!$C$3:$E$836, 2, FALSE),"")</f>
        <v>Introduction to Electricity and Magnetism</v>
      </c>
      <c r="D213" s="29" t="str">
        <f xml:space="preserve"> IFERROR(VLOOKUP(MID(G213,1,1), PIRA!$B$1:$E$1146, 2, FALSE),"")</f>
        <v>5 Electricity and Magnetism</v>
      </c>
      <c r="E213" s="31" t="str">
        <f xml:space="preserve"> IFERROR(VLOOKUP(MID(G213,1,2),PIRA!$B$1:$E$1144,2,FALSE),"")&amp;"
"&amp;IFERROR(VLOOKUP(MID(H213,1,2),PIRA!$B$1:$E$1144,2,FALSE),"")&amp;"
"&amp;IFERROR(VLOOKUP(MID(I213,1,2),PIRA!$B$1:$E$1144,2,FALSE),"")</f>
        <v xml:space="preserve">Electric Fields and Potential
Electric Fields and Potential
</v>
      </c>
      <c r="F213" s="31" t="str">
        <f xml:space="preserve"> IFERROR(VLOOKUP(MID(G213,1,4),PIRA!$B$1:$E$1144,2,FALSE),"")&amp;"
"&amp;IFERROR(VLOOKUP(MID(H213,1,4),PIRA!$B$1:$E$1144,2,FALSE),"")&amp;"
"&amp;IFERROR(VLOOKUP(MID(I213,1,4),PIRA!$B$1:$E$1144,2,FALSE),"")</f>
        <v xml:space="preserve">Electric Field
Gauss' Law
</v>
      </c>
      <c r="G213" s="32" t="s">
        <v>1194</v>
      </c>
      <c r="H213" s="31" t="str">
        <f>IFERROR(IF(VLOOKUP(G213,Demos!$B$3:$K$1368,2,FALSE)=0,"",VLOOKUP(G213,Demos!$B$3:$K$1368,2,FALSE)),"")</f>
        <v>5B20.10</v>
      </c>
      <c r="I213" s="79" t="str">
        <f>IFERROR(IF(VLOOKUP(G213,Demos!$B$3:$K$1368,3,FALSE)=0,"",VLOOKUP(G213,Demos!$B$3:$K$1368,3,FALSE)),"")</f>
        <v/>
      </c>
      <c r="J213" s="79" t="str">
        <f>IFERROR(IF(VLOOKUP(G213,Demos!$B$3:$K$1368,4,FALSE)=0,"",VLOOKUP(G213,Demos!$B$3:$K$1368,4,FALSE)),"")</f>
        <v/>
      </c>
      <c r="K213" s="30" t="s">
        <v>1066</v>
      </c>
      <c r="L213" s="30" t="s">
        <v>2077</v>
      </c>
      <c r="M213" s="71">
        <v>45211</v>
      </c>
      <c r="N213" s="33" t="str">
        <f>IFERROR(VLOOKUP(G213,Demos!$B$3:$K$1368,5,FALSE),"")</f>
        <v>Charge and Field; inside and/or outside?</v>
      </c>
      <c r="O213" s="28">
        <f>IF(N213="","",COUNTIF($N$6:N2332, N213))</f>
        <v>10</v>
      </c>
      <c r="P213" s="33" t="str">
        <f xml:space="preserve"> IFERROR(IF(VLOOKUP(G213,Demos!$B$3:$K$1368,6,FALSE)=0,"",VLOOKUP(G213,Demos!$B$3:$K$1368,6,FALSE)),"")</f>
        <v>www.de-monstrare.nl/.../ Charge%20and%20field%20inside%20and%20or%20outside.pdf</v>
      </c>
      <c r="Q213" s="38" t="str">
        <f xml:space="preserve"> IFERROR(IF(VLOOKUP(G213,Demos!$B$3:$K$1368,8,FALSE)=0,"",VLOOKUP(G213,Demos!$B$3:$K$1368,8,FALSE)),"")</f>
        <v/>
      </c>
      <c r="R213" s="38" t="str">
        <f xml:space="preserve"> IFERROR(IF(VLOOKUP(G213,Demos!$B$3:$K$1368,7,FALSE)=0,"",VLOOKUP(G213,Demos!$B$3:$K$1368,7,FALSE)),"")</f>
        <v>See: https://www.youtube.com/watch?v=11BL47PklLw&amp;list=PLYMFB4TVFdJJ4DsfXdY6yzDCDgLLiC4ya&amp;index=3</v>
      </c>
      <c r="T213" s="50" t="s">
        <v>1761</v>
      </c>
      <c r="U213" s="31" t="str">
        <f>IFERROR(VLOOKUP(G213,Demos!$B$7:N6083,12,FALSE),"")</f>
        <v/>
      </c>
    </row>
    <row r="214" spans="1:21" ht="45" x14ac:dyDescent="0.25">
      <c r="A214" s="39">
        <f t="shared" si="3"/>
        <v>209</v>
      </c>
      <c r="C214" s="29" t="str">
        <f xml:space="preserve"> IFERROR(VLOOKUP(B214, Courses!$C$3:$E$836, 2, FALSE),"")</f>
        <v/>
      </c>
      <c r="D214" s="29" t="str">
        <f xml:space="preserve"> IFERROR(VLOOKUP(MID(G214,1,1), PIRA!$B$1:$E$1146, 2, FALSE),"")</f>
        <v/>
      </c>
      <c r="E214" s="31" t="str">
        <f xml:space="preserve"> IFERROR(VLOOKUP(MID(G214,1,2),PIRA!$B$1:$E$1144,2,FALSE),"")&amp;"
"&amp;IFERROR(VLOOKUP(MID(H214,1,2),PIRA!$B$1:$E$1144,2,FALSE),"")&amp;"
"&amp;IFERROR(VLOOKUP(MID(I214,1,2),PIRA!$B$1:$E$1144,2,FALSE),"")</f>
        <v xml:space="preserve">
</v>
      </c>
      <c r="F214" s="31" t="str">
        <f xml:space="preserve"> IFERROR(VLOOKUP(MID(G214,1,4),PIRA!$B$1:$E$1144,2,FALSE),"")&amp;"
"&amp;IFERROR(VLOOKUP(MID(H214,1,4),PIRA!$B$1:$E$1144,2,FALSE),"")&amp;"
"&amp;IFERROR(VLOOKUP(MID(I214,1,4),PIRA!$B$1:$E$1144,2,FALSE),"")</f>
        <v xml:space="preserve">
</v>
      </c>
      <c r="H214" s="31" t="str">
        <f>IFERROR(IF(VLOOKUP(G214,Demos!$B$3:$K$1368,2,FALSE)=0,"",VLOOKUP(G214,Demos!$B$3:$K$1368,2,FALSE)),"")</f>
        <v/>
      </c>
      <c r="I214" s="79" t="str">
        <f>IFERROR(IF(VLOOKUP(G214,Demos!$B$3:$K$1368,3,FALSE)=0,"",VLOOKUP(G214,Demos!$B$3:$K$1368,3,FALSE)),"")</f>
        <v/>
      </c>
      <c r="J214" s="79" t="str">
        <f>IFERROR(IF(VLOOKUP(G214,Demos!$B$3:$K$1368,4,FALSE)=0,"",VLOOKUP(G214,Demos!$B$3:$K$1368,4,FALSE)),"")</f>
        <v/>
      </c>
      <c r="M214" s="71">
        <v>45211</v>
      </c>
      <c r="N214" s="33" t="str">
        <f>IFERROR(VLOOKUP(G214,Demos!$B$3:$K$1368,5,FALSE),"")</f>
        <v/>
      </c>
      <c r="O214" s="28" t="str">
        <f>IF(N214="","",COUNTIF($N$6:N2333, N214))</f>
        <v/>
      </c>
      <c r="P214" s="33" t="str">
        <f xml:space="preserve"> IFERROR(IF(VLOOKUP(G214,Demos!$B$3:$K$1368,6,FALSE)=0,"",VLOOKUP(G214,Demos!$B$3:$K$1368,6,FALSE)),"")</f>
        <v/>
      </c>
      <c r="Q214" s="38" t="str">
        <f xml:space="preserve"> IFERROR(IF(VLOOKUP(G214,Demos!$B$3:$K$1368,8,FALSE)=0,"",VLOOKUP(G214,Demos!$B$3:$K$1368,8,FALSE)),"")</f>
        <v/>
      </c>
      <c r="R214" s="38" t="str">
        <f xml:space="preserve"> IFERROR(IF(VLOOKUP(G214,Demos!$B$3:$K$1368,7,FALSE)=0,"",VLOOKUP(G214,Demos!$B$3:$K$1368,7,FALSE)),"")</f>
        <v/>
      </c>
      <c r="U214" s="31" t="str">
        <f>IFERROR(VLOOKUP(G214,Demos!$B$7:N3531,12,FALSE),"")</f>
        <v/>
      </c>
    </row>
    <row r="215" spans="1:21" ht="45" x14ac:dyDescent="0.25">
      <c r="A215" s="39">
        <f t="shared" si="3"/>
        <v>210</v>
      </c>
      <c r="B215" s="30" t="s">
        <v>151</v>
      </c>
      <c r="C215" s="29" t="str">
        <f xml:space="preserve"> IFERROR(VLOOKUP(B215, Courses!$C$3:$E$836, 2, FALSE),"")</f>
        <v>Introduction to Electricity and Magnetism</v>
      </c>
      <c r="D215" s="29" t="str">
        <f xml:space="preserve"> IFERROR(VLOOKUP(MID(G215,1,1), PIRA!$B$1:$E$1146, 2, FALSE),"")</f>
        <v>5 Electricity and Magnetism</v>
      </c>
      <c r="E215" s="31" t="str">
        <f xml:space="preserve"> IFERROR(VLOOKUP(MID(G215,1,2),PIRA!$B$1:$E$1144,2,FALSE),"")&amp;"
"&amp;IFERROR(VLOOKUP(MID(H215,1,2),PIRA!$B$1:$E$1144,2,FALSE),"")&amp;"
"&amp;IFERROR(VLOOKUP(MID(I215,1,2),PIRA!$B$1:$E$1144,2,FALSE),"")</f>
        <v xml:space="preserve">Electrostatics
</v>
      </c>
      <c r="F215" s="31" t="str">
        <f xml:space="preserve"> IFERROR(VLOOKUP(MID(G215,1,4),PIRA!$B$1:$E$1144,2,FALSE),"")&amp;"
"&amp;IFERROR(VLOOKUP(MID(H215,1,4),PIRA!$B$1:$E$1144,2,FALSE),"")&amp;"
"&amp;IFERROR(VLOOKUP(MID(I215,1,4),PIRA!$B$1:$E$1144,2,FALSE),"")</f>
        <v xml:space="preserve">Induced Charge
</v>
      </c>
      <c r="G215" s="32" t="s">
        <v>1191</v>
      </c>
      <c r="H215" s="31" t="str">
        <f>IFERROR(IF(VLOOKUP(G215,Demos!$B$3:$K$1368,2,FALSE)=0,"",VLOOKUP(G215,Demos!$B$3:$K$1368,2,FALSE)),"")</f>
        <v/>
      </c>
      <c r="I215" s="79" t="str">
        <f>IFERROR(IF(VLOOKUP(G215,Demos!$B$3:$K$1368,3,FALSE)=0,"",VLOOKUP(G215,Demos!$B$3:$K$1368,3,FALSE)),"")</f>
        <v/>
      </c>
      <c r="J215" s="79" t="str">
        <f>IFERROR(IF(VLOOKUP(G215,Demos!$B$3:$K$1368,4,FALSE)=0,"",VLOOKUP(G215,Demos!$B$3:$K$1368,4,FALSE)),"")</f>
        <v/>
      </c>
      <c r="K215" s="30" t="s">
        <v>1066</v>
      </c>
      <c r="L215" s="30" t="s">
        <v>2077</v>
      </c>
      <c r="M215" s="71">
        <v>45210</v>
      </c>
      <c r="N215" s="33" t="str">
        <f>IFERROR(VLOOKUP(G215,Demos!$B$3:$K$1368,5,FALSE),"")</f>
        <v>Charging by Induction</v>
      </c>
      <c r="O215" s="28">
        <f>IF(N215="","",COUNTIF($N$6:N2334, N215))</f>
        <v>10</v>
      </c>
      <c r="P215" s="33" t="str">
        <f xml:space="preserve"> IFERROR(IF(VLOOKUP(G215,Demos!$B$3:$K$1368,6,FALSE)=0,"",VLOOKUP(G215,Demos!$B$3:$K$1368,6,FALSE)),"")</f>
        <v>www.de-monstrare.nl/pdf/Charging%20by%20induction.pdf</v>
      </c>
      <c r="Q215" s="38" t="str">
        <f xml:space="preserve"> IFERROR(IF(VLOOKUP(G215,Demos!$B$3:$K$1368,8,FALSE)=0,"",VLOOKUP(G215,Demos!$B$3:$K$1368,8,FALSE)),"")</f>
        <v/>
      </c>
      <c r="R215" s="38" t="str">
        <f xml:space="preserve"> IFERROR(IF(VLOOKUP(G215,Demos!$B$3:$K$1368,7,FALSE)=0,"",VLOOKUP(G215,Demos!$B$3:$K$1368,7,FALSE)),"")</f>
        <v>See: https://www.youtube.com/watch?v=5u-WR7oNJ00&amp;list=PLYMFB4TVFdJJ4DsfXdY6yzDCDgLLiC4ya&amp;index=2</v>
      </c>
      <c r="T215" s="50" t="s">
        <v>1761</v>
      </c>
      <c r="U215" s="31" t="str">
        <f>IFERROR(VLOOKUP(G215,Demos!$B$7:N6084,12,FALSE),"")</f>
        <v/>
      </c>
    </row>
    <row r="216" spans="1:21" ht="45" x14ac:dyDescent="0.25">
      <c r="A216" s="39">
        <f t="shared" si="3"/>
        <v>211</v>
      </c>
      <c r="C216" s="29" t="str">
        <f xml:space="preserve"> IFERROR(VLOOKUP(B216, Courses!$C$3:$E$836, 2, FALSE),"")</f>
        <v/>
      </c>
      <c r="D216" s="29" t="str">
        <f xml:space="preserve"> IFERROR(VLOOKUP(MID(G216,1,1), PIRA!$B$1:$E$1146, 2, FALSE),"")</f>
        <v/>
      </c>
      <c r="E216" s="31" t="str">
        <f xml:space="preserve"> IFERROR(VLOOKUP(MID(G216,1,2),PIRA!$B$1:$E$1144,2,FALSE),"")&amp;"
"&amp;IFERROR(VLOOKUP(MID(H216,1,2),PIRA!$B$1:$E$1144,2,FALSE),"")&amp;"
"&amp;IFERROR(VLOOKUP(MID(I216,1,2),PIRA!$B$1:$E$1144,2,FALSE),"")</f>
        <v xml:space="preserve">
</v>
      </c>
      <c r="F216" s="31" t="str">
        <f xml:space="preserve"> IFERROR(VLOOKUP(MID(G216,1,4),PIRA!$B$1:$E$1144,2,FALSE),"")&amp;"
"&amp;IFERROR(VLOOKUP(MID(H216,1,4),PIRA!$B$1:$E$1144,2,FALSE),"")&amp;"
"&amp;IFERROR(VLOOKUP(MID(I216,1,4),PIRA!$B$1:$E$1144,2,FALSE),"")</f>
        <v xml:space="preserve">
</v>
      </c>
      <c r="H216" s="31" t="str">
        <f>IFERROR(IF(VLOOKUP(G216,Demos!$B$3:$K$1368,2,FALSE)=0,"",VLOOKUP(G216,Demos!$B$3:$K$1368,2,FALSE)),"")</f>
        <v/>
      </c>
      <c r="I216" s="79" t="str">
        <f>IFERROR(IF(VLOOKUP(G216,Demos!$B$3:$K$1368,3,FALSE)=0,"",VLOOKUP(G216,Demos!$B$3:$K$1368,3,FALSE)),"")</f>
        <v/>
      </c>
      <c r="J216" s="79" t="str">
        <f>IFERROR(IF(VLOOKUP(G216,Demos!$B$3:$K$1368,4,FALSE)=0,"",VLOOKUP(G216,Demos!$B$3:$K$1368,4,FALSE)),"")</f>
        <v/>
      </c>
      <c r="M216" s="71">
        <v>45210</v>
      </c>
      <c r="N216" s="33" t="str">
        <f>IFERROR(VLOOKUP(G216,Demos!$B$3:$K$1368,5,FALSE),"")</f>
        <v/>
      </c>
      <c r="O216" s="28" t="str">
        <f>IF(N216="","",COUNTIF($N$6:N2335, N216))</f>
        <v/>
      </c>
      <c r="P216" s="33" t="str">
        <f xml:space="preserve"> IFERROR(IF(VLOOKUP(G216,Demos!$B$3:$K$1368,6,FALSE)=0,"",VLOOKUP(G216,Demos!$B$3:$K$1368,6,FALSE)),"")</f>
        <v/>
      </c>
      <c r="Q216" s="38" t="str">
        <f xml:space="preserve"> IFERROR(IF(VLOOKUP(G216,Demos!$B$3:$K$1368,8,FALSE)=0,"",VLOOKUP(G216,Demos!$B$3:$K$1368,8,FALSE)),"")</f>
        <v/>
      </c>
      <c r="R216" s="38" t="str">
        <f xml:space="preserve"> IFERROR(IF(VLOOKUP(G216,Demos!$B$3:$K$1368,7,FALSE)=0,"",VLOOKUP(G216,Demos!$B$3:$K$1368,7,FALSE)),"")</f>
        <v/>
      </c>
      <c r="U216" s="31" t="str">
        <f>IFERROR(VLOOKUP(G216,Demos!$B$7:N3532,12,FALSE),"")</f>
        <v/>
      </c>
    </row>
    <row r="217" spans="1:21" ht="45" x14ac:dyDescent="0.25">
      <c r="A217" s="39">
        <f t="shared" si="3"/>
        <v>212</v>
      </c>
      <c r="B217" s="30" t="s">
        <v>151</v>
      </c>
      <c r="C217" s="29" t="str">
        <f xml:space="preserve"> IFERROR(VLOOKUP(B217, Courses!$C$3:$E$836, 2, FALSE),"")</f>
        <v>Introduction to Electricity and Magnetism</v>
      </c>
      <c r="D217" s="29" t="str">
        <f xml:space="preserve"> IFERROR(VLOOKUP(MID(G217,1,1), PIRA!$B$1:$E$1146, 2, FALSE),"")</f>
        <v>5 Electricity and Magnetism</v>
      </c>
      <c r="E217" s="31" t="str">
        <f xml:space="preserve"> IFERROR(VLOOKUP(MID(G217,1,2),PIRA!$B$1:$E$1144,2,FALSE),"")&amp;"
"&amp;IFERROR(VLOOKUP(MID(H217,1,2),PIRA!$B$1:$E$1144,2,FALSE),"")&amp;"
"&amp;IFERROR(VLOOKUP(MID(I217,1,2),PIRA!$B$1:$E$1144,2,FALSE),"")</f>
        <v xml:space="preserve">Electric Fields and Potential
</v>
      </c>
      <c r="F217" s="31" t="str">
        <f xml:space="preserve"> IFERROR(VLOOKUP(MID(G217,1,4),PIRA!$B$1:$E$1144,2,FALSE),"")&amp;"
"&amp;IFERROR(VLOOKUP(MID(H217,1,4),PIRA!$B$1:$E$1144,2,FALSE),"")&amp;"
"&amp;IFERROR(VLOOKUP(MID(I217,1,4),PIRA!$B$1:$E$1144,2,FALSE),"")</f>
        <v xml:space="preserve">Electric Field
</v>
      </c>
      <c r="G217" s="32" t="s">
        <v>1740</v>
      </c>
      <c r="H217" s="31" t="str">
        <f>IFERROR(IF(VLOOKUP(G217,Demos!$B$3:$K$1368,2,FALSE)=0,"",VLOOKUP(G217,Demos!$B$3:$K$1368,2,FALSE)),"")</f>
        <v/>
      </c>
      <c r="I217" s="79" t="str">
        <f>IFERROR(IF(VLOOKUP(G217,Demos!$B$3:$K$1368,3,FALSE)=0,"",VLOOKUP(G217,Demos!$B$3:$K$1368,3,FALSE)),"")</f>
        <v/>
      </c>
      <c r="J217" s="79" t="str">
        <f>IFERROR(IF(VLOOKUP(G217,Demos!$B$3:$K$1368,4,FALSE)=0,"",VLOOKUP(G217,Demos!$B$3:$K$1368,4,FALSE)),"")</f>
        <v/>
      </c>
      <c r="K217" s="30" t="s">
        <v>1066</v>
      </c>
      <c r="L217" s="30" t="s">
        <v>2077</v>
      </c>
      <c r="M217" s="71">
        <v>45209</v>
      </c>
      <c r="N217" s="33" t="str">
        <f>IFERROR(VLOOKUP(G217,Demos!$B$3:$K$1368,5,FALSE),"")</f>
        <v>Squid on vd Graaff</v>
      </c>
      <c r="O217" s="28">
        <f>IF(N217="","",COUNTIF($N$6:N2336, N217))</f>
        <v>11</v>
      </c>
      <c r="P217" s="33" t="str">
        <f xml:space="preserve"> IFERROR(IF(VLOOKUP(G217,Demos!$B$3:$K$1368,6,FALSE)=0,"",VLOOKUP(G217,Demos!$B$3:$K$1368,6,FALSE)),"")</f>
        <v>N/A</v>
      </c>
      <c r="Q217" s="38" t="str">
        <f xml:space="preserve"> IFERROR(IF(VLOOKUP(G217,Demos!$B$3:$K$1368,8,FALSE)=0,"",VLOOKUP(G217,Demos!$B$3:$K$1368,8,FALSE)),"")</f>
        <v>A small stand with thin paper strips is placed on an electrostatic generator</v>
      </c>
      <c r="R217" s="38" t="str">
        <f xml:space="preserve"> IFERROR(IF(VLOOKUP(G217,Demos!$B$3:$K$1368,7,FALSE)=0,"",VLOOKUP(G217,Demos!$B$3:$K$1368,7,FALSE)),"")</f>
        <v/>
      </c>
      <c r="T217" s="50" t="s">
        <v>1761</v>
      </c>
      <c r="U217" s="31" t="str">
        <f>IFERROR(VLOOKUP(G217,Demos!$B$7:N6085,12,FALSE),"")</f>
        <v/>
      </c>
    </row>
    <row r="218" spans="1:21" ht="45" x14ac:dyDescent="0.25">
      <c r="A218" s="39">
        <f t="shared" si="3"/>
        <v>213</v>
      </c>
      <c r="C218" s="29" t="str">
        <f xml:space="preserve"> IFERROR(VLOOKUP(B218, Courses!$C$3:$E$836, 2, FALSE),"")</f>
        <v/>
      </c>
      <c r="D218" s="29" t="str">
        <f xml:space="preserve"> IFERROR(VLOOKUP(MID(G218,1,1), PIRA!$B$1:$E$1146, 2, FALSE),"")</f>
        <v/>
      </c>
      <c r="E218" s="31" t="str">
        <f xml:space="preserve"> IFERROR(VLOOKUP(MID(G218,1,2),PIRA!$B$1:$E$1144,2,FALSE),"")&amp;"
"&amp;IFERROR(VLOOKUP(MID(H218,1,2),PIRA!$B$1:$E$1144,2,FALSE),"")&amp;"
"&amp;IFERROR(VLOOKUP(MID(I218,1,2),PIRA!$B$1:$E$1144,2,FALSE),"")</f>
        <v xml:space="preserve">
</v>
      </c>
      <c r="F218" s="31" t="str">
        <f xml:space="preserve"> IFERROR(VLOOKUP(MID(G218,1,4),PIRA!$B$1:$E$1144,2,FALSE),"")&amp;"
"&amp;IFERROR(VLOOKUP(MID(H218,1,4),PIRA!$B$1:$E$1144,2,FALSE),"")&amp;"
"&amp;IFERROR(VLOOKUP(MID(I218,1,4),PIRA!$B$1:$E$1144,2,FALSE),"")</f>
        <v xml:space="preserve">
</v>
      </c>
      <c r="H218" s="31" t="str">
        <f>IFERROR(IF(VLOOKUP(G218,Demos!$B$3:$K$1368,2,FALSE)=0,"",VLOOKUP(G218,Demos!$B$3:$K$1368,2,FALSE)),"")</f>
        <v/>
      </c>
      <c r="I218" s="79" t="str">
        <f>IFERROR(IF(VLOOKUP(G218,Demos!$B$3:$K$1368,3,FALSE)=0,"",VLOOKUP(G218,Demos!$B$3:$K$1368,3,FALSE)),"")</f>
        <v/>
      </c>
      <c r="J218" s="79" t="str">
        <f>IFERROR(IF(VLOOKUP(G218,Demos!$B$3:$K$1368,4,FALSE)=0,"",VLOOKUP(G218,Demos!$B$3:$K$1368,4,FALSE)),"")</f>
        <v/>
      </c>
      <c r="M218" s="71">
        <v>45209</v>
      </c>
      <c r="N218" s="33" t="str">
        <f>IFERROR(VLOOKUP(G218,Demos!$B$3:$K$1368,5,FALSE),"")</f>
        <v/>
      </c>
      <c r="O218" s="28" t="str">
        <f>IF(N218="","",COUNTIF($N$6:N2337, N218))</f>
        <v/>
      </c>
      <c r="P218" s="33" t="str">
        <f xml:space="preserve"> IFERROR(IF(VLOOKUP(G218,Demos!$B$3:$K$1368,6,FALSE)=0,"",VLOOKUP(G218,Demos!$B$3:$K$1368,6,FALSE)),"")</f>
        <v/>
      </c>
      <c r="Q218" s="38" t="str">
        <f xml:space="preserve"> IFERROR(IF(VLOOKUP(G218,Demos!$B$3:$K$1368,8,FALSE)=0,"",VLOOKUP(G218,Demos!$B$3:$K$1368,8,FALSE)),"")</f>
        <v/>
      </c>
      <c r="R218" s="38" t="str">
        <f xml:space="preserve"> IFERROR(IF(VLOOKUP(G218,Demos!$B$3:$K$1368,7,FALSE)=0,"",VLOOKUP(G218,Demos!$B$3:$K$1368,7,FALSE)),"")</f>
        <v/>
      </c>
      <c r="U218" s="31" t="str">
        <f>IFERROR(VLOOKUP(G218,Demos!$B$7:N3533,12,FALSE),"")</f>
        <v/>
      </c>
    </row>
    <row r="219" spans="1:21" ht="45" x14ac:dyDescent="0.25">
      <c r="A219" s="39">
        <f t="shared" si="3"/>
        <v>214</v>
      </c>
      <c r="C219" s="29" t="str">
        <f xml:space="preserve"> IFERROR(VLOOKUP(B219, Courses!$C$3:$E$836, 2, FALSE),"")</f>
        <v/>
      </c>
      <c r="D219" s="29" t="str">
        <f xml:space="preserve"> IFERROR(VLOOKUP(MID(G219,1,1), PIRA!$B$1:$E$1146, 2, FALSE),"")</f>
        <v/>
      </c>
      <c r="E219" s="31" t="str">
        <f xml:space="preserve"> IFERROR(VLOOKUP(MID(G219,1,2),PIRA!$B$1:$E$1144,2,FALSE),"")&amp;"
"&amp;IFERROR(VLOOKUP(MID(H219,1,2),PIRA!$B$1:$E$1144,2,FALSE),"")&amp;"
"&amp;IFERROR(VLOOKUP(MID(I219,1,2),PIRA!$B$1:$E$1144,2,FALSE),"")</f>
        <v xml:space="preserve">
</v>
      </c>
      <c r="F219" s="31" t="str">
        <f xml:space="preserve"> IFERROR(VLOOKUP(MID(G219,1,4),PIRA!$B$1:$E$1144,2,FALSE),"")&amp;"
"&amp;IFERROR(VLOOKUP(MID(H219,1,4),PIRA!$B$1:$E$1144,2,FALSE),"")&amp;"
"&amp;IFERROR(VLOOKUP(MID(I219,1,4),PIRA!$B$1:$E$1144,2,FALSE),"")</f>
        <v xml:space="preserve">
</v>
      </c>
      <c r="H219" s="31" t="str">
        <f>IFERROR(IF(VLOOKUP(G219,Demos!$B$3:$K$1368,2,FALSE)=0,"",VLOOKUP(G219,Demos!$B$3:$K$1368,2,FALSE)),"")</f>
        <v/>
      </c>
      <c r="I219" s="79" t="str">
        <f>IFERROR(IF(VLOOKUP(G219,Demos!$B$3:$K$1368,3,FALSE)=0,"",VLOOKUP(G219,Demos!$B$3:$K$1368,3,FALSE)),"")</f>
        <v/>
      </c>
      <c r="J219" s="79" t="str">
        <f>IFERROR(IF(VLOOKUP(G219,Demos!$B$3:$K$1368,4,FALSE)=0,"",VLOOKUP(G219,Demos!$B$3:$K$1368,4,FALSE)),"")</f>
        <v/>
      </c>
      <c r="M219" s="71">
        <v>45208</v>
      </c>
      <c r="N219" s="33" t="str">
        <f>IFERROR(VLOOKUP(G219,Demos!$B$3:$K$1368,5,FALSE),"")</f>
        <v/>
      </c>
      <c r="O219" s="28" t="str">
        <f>IF(N219="","",COUNTIF($N$6:N2338, N219))</f>
        <v/>
      </c>
      <c r="P219" s="33" t="str">
        <f xml:space="preserve"> IFERROR(IF(VLOOKUP(G219,Demos!$B$3:$K$1368,6,FALSE)=0,"",VLOOKUP(G219,Demos!$B$3:$K$1368,6,FALSE)),"")</f>
        <v/>
      </c>
      <c r="Q219" s="38" t="str">
        <f xml:space="preserve"> IFERROR(IF(VLOOKUP(G219,Demos!$B$3:$K$1368,8,FALSE)=0,"",VLOOKUP(G219,Demos!$B$3:$K$1368,8,FALSE)),"")</f>
        <v/>
      </c>
      <c r="R219" s="38" t="str">
        <f xml:space="preserve"> IFERROR(IF(VLOOKUP(G219,Demos!$B$3:$K$1368,7,FALSE)=0,"",VLOOKUP(G219,Demos!$B$3:$K$1368,7,FALSE)),"")</f>
        <v/>
      </c>
      <c r="U219" s="31" t="str">
        <f>IFERROR(VLOOKUP(G219,Demos!$B$7:N3534,12,FALSE),"")</f>
        <v/>
      </c>
    </row>
    <row r="220" spans="1:21" ht="45" x14ac:dyDescent="0.25">
      <c r="A220" s="39">
        <f t="shared" si="3"/>
        <v>215</v>
      </c>
      <c r="C220" s="29" t="str">
        <f xml:space="preserve"> IFERROR(VLOOKUP(B220, Courses!$C$3:$E$836, 2, FALSE),"")</f>
        <v/>
      </c>
      <c r="D220" s="29" t="str">
        <f xml:space="preserve"> IFERROR(VLOOKUP(MID(G220,1,1), PIRA!$B$1:$E$1146, 2, FALSE),"")</f>
        <v/>
      </c>
      <c r="E220" s="31" t="str">
        <f xml:space="preserve"> IFERROR(VLOOKUP(MID(G220,1,2),PIRA!$B$1:$E$1144,2,FALSE),"")&amp;"
"&amp;IFERROR(VLOOKUP(MID(H220,1,2),PIRA!$B$1:$E$1144,2,FALSE),"")&amp;"
"&amp;IFERROR(VLOOKUP(MID(I220,1,2),PIRA!$B$1:$E$1144,2,FALSE),"")</f>
        <v xml:space="preserve">
</v>
      </c>
      <c r="F220" s="31" t="str">
        <f xml:space="preserve"> IFERROR(VLOOKUP(MID(G220,1,4),PIRA!$B$1:$E$1144,2,FALSE),"")&amp;"
"&amp;IFERROR(VLOOKUP(MID(H220,1,4),PIRA!$B$1:$E$1144,2,FALSE),"")&amp;"
"&amp;IFERROR(VLOOKUP(MID(I220,1,4),PIRA!$B$1:$E$1144,2,FALSE),"")</f>
        <v xml:space="preserve">
</v>
      </c>
      <c r="H220" s="31" t="str">
        <f>IFERROR(IF(VLOOKUP(G220,Demos!$B$3:$K$1368,2,FALSE)=0,"",VLOOKUP(G220,Demos!$B$3:$K$1368,2,FALSE)),"")</f>
        <v/>
      </c>
      <c r="I220" s="79" t="str">
        <f>IFERROR(IF(VLOOKUP(G220,Demos!$B$3:$K$1368,3,FALSE)=0,"",VLOOKUP(G220,Demos!$B$3:$K$1368,3,FALSE)),"")</f>
        <v/>
      </c>
      <c r="J220" s="79" t="str">
        <f>IFERROR(IF(VLOOKUP(G220,Demos!$B$3:$K$1368,4,FALSE)=0,"",VLOOKUP(G220,Demos!$B$3:$K$1368,4,FALSE)),"")</f>
        <v/>
      </c>
      <c r="M220" s="71">
        <v>45207</v>
      </c>
      <c r="N220" s="33" t="str">
        <f>IFERROR(VLOOKUP(G220,Demos!$B$3:$K$1368,5,FALSE),"")</f>
        <v/>
      </c>
      <c r="O220" s="28" t="str">
        <f>IF(N220="","",COUNTIF($N$6:N2339, N220))</f>
        <v/>
      </c>
      <c r="P220" s="33" t="str">
        <f xml:space="preserve"> IFERROR(IF(VLOOKUP(G220,Demos!$B$3:$K$1368,6,FALSE)=0,"",VLOOKUP(G220,Demos!$B$3:$K$1368,6,FALSE)),"")</f>
        <v/>
      </c>
      <c r="Q220" s="38" t="str">
        <f xml:space="preserve"> IFERROR(IF(VLOOKUP(G220,Demos!$B$3:$K$1368,8,FALSE)=0,"",VLOOKUP(G220,Demos!$B$3:$K$1368,8,FALSE)),"")</f>
        <v/>
      </c>
      <c r="R220" s="38" t="str">
        <f xml:space="preserve"> IFERROR(IF(VLOOKUP(G220,Demos!$B$3:$K$1368,7,FALSE)=0,"",VLOOKUP(G220,Demos!$B$3:$K$1368,7,FALSE)),"")</f>
        <v/>
      </c>
      <c r="U220" s="31" t="str">
        <f>IFERROR(VLOOKUP(G220,Demos!$B$7:N3535,12,FALSE),"")</f>
        <v/>
      </c>
    </row>
    <row r="221" spans="1:21" ht="45" x14ac:dyDescent="0.25">
      <c r="A221" s="39">
        <f t="shared" si="3"/>
        <v>216</v>
      </c>
      <c r="C221" s="29" t="str">
        <f xml:space="preserve"> IFERROR(VLOOKUP(B221, Courses!$C$3:$E$836, 2, FALSE),"")</f>
        <v/>
      </c>
      <c r="D221" s="29" t="str">
        <f xml:space="preserve"> IFERROR(VLOOKUP(MID(G221,1,1), PIRA!$B$1:$E$1146, 2, FALSE),"")</f>
        <v/>
      </c>
      <c r="E221" s="31" t="str">
        <f xml:space="preserve"> IFERROR(VLOOKUP(MID(G221,1,2),PIRA!$B$1:$E$1144,2,FALSE),"")&amp;"
"&amp;IFERROR(VLOOKUP(MID(H221,1,2),PIRA!$B$1:$E$1144,2,FALSE),"")&amp;"
"&amp;IFERROR(VLOOKUP(MID(I221,1,2),PIRA!$B$1:$E$1144,2,FALSE),"")</f>
        <v xml:space="preserve">
</v>
      </c>
      <c r="F221" s="31" t="str">
        <f xml:space="preserve"> IFERROR(VLOOKUP(MID(G221,1,4),PIRA!$B$1:$E$1144,2,FALSE),"")&amp;"
"&amp;IFERROR(VLOOKUP(MID(H221,1,4),PIRA!$B$1:$E$1144,2,FALSE),"")&amp;"
"&amp;IFERROR(VLOOKUP(MID(I221,1,4),PIRA!$B$1:$E$1144,2,FALSE),"")</f>
        <v xml:space="preserve">
</v>
      </c>
      <c r="H221" s="31" t="str">
        <f>IFERROR(IF(VLOOKUP(G221,Demos!$B$3:$K$1368,2,FALSE)=0,"",VLOOKUP(G221,Demos!$B$3:$K$1368,2,FALSE)),"")</f>
        <v/>
      </c>
      <c r="I221" s="79" t="str">
        <f>IFERROR(IF(VLOOKUP(G221,Demos!$B$3:$K$1368,3,FALSE)=0,"",VLOOKUP(G221,Demos!$B$3:$K$1368,3,FALSE)),"")</f>
        <v/>
      </c>
      <c r="J221" s="79" t="str">
        <f>IFERROR(IF(VLOOKUP(G221,Demos!$B$3:$K$1368,4,FALSE)=0,"",VLOOKUP(G221,Demos!$B$3:$K$1368,4,FALSE)),"")</f>
        <v/>
      </c>
      <c r="M221" s="71">
        <v>45206</v>
      </c>
      <c r="N221" s="33" t="str">
        <f>IFERROR(VLOOKUP(G221,Demos!$B$3:$K$1368,5,FALSE),"")</f>
        <v/>
      </c>
      <c r="O221" s="28" t="str">
        <f>IF(N221="","",COUNTIF($N$6:N2340, N221))</f>
        <v/>
      </c>
      <c r="P221" s="33" t="str">
        <f xml:space="preserve"> IFERROR(IF(VLOOKUP(G221,Demos!$B$3:$K$1368,6,FALSE)=0,"",VLOOKUP(G221,Demos!$B$3:$K$1368,6,FALSE)),"")</f>
        <v/>
      </c>
      <c r="Q221" s="38" t="str">
        <f xml:space="preserve"> IFERROR(IF(VLOOKUP(G221,Demos!$B$3:$K$1368,8,FALSE)=0,"",VLOOKUP(G221,Demos!$B$3:$K$1368,8,FALSE)),"")</f>
        <v/>
      </c>
      <c r="R221" s="38" t="str">
        <f xml:space="preserve"> IFERROR(IF(VLOOKUP(G221,Demos!$B$3:$K$1368,7,FALSE)=0,"",VLOOKUP(G221,Demos!$B$3:$K$1368,7,FALSE)),"")</f>
        <v/>
      </c>
      <c r="U221" s="31" t="str">
        <f>IFERROR(VLOOKUP(G221,Demos!$B$7:N3536,12,FALSE),"")</f>
        <v/>
      </c>
    </row>
    <row r="222" spans="1:21" ht="45" x14ac:dyDescent="0.25">
      <c r="A222" s="39">
        <f t="shared" si="3"/>
        <v>217</v>
      </c>
      <c r="C222" s="29" t="str">
        <f xml:space="preserve"> IFERROR(VLOOKUP(B222, Courses!$C$3:$E$836, 2, FALSE),"")</f>
        <v/>
      </c>
      <c r="D222" s="29" t="str">
        <f xml:space="preserve"> IFERROR(VLOOKUP(MID(G222,1,1), PIRA!$B$1:$E$1146, 2, FALSE),"")</f>
        <v/>
      </c>
      <c r="E222" s="31" t="str">
        <f xml:space="preserve"> IFERROR(VLOOKUP(MID(G222,1,2),PIRA!$B$1:$E$1144,2,FALSE),"")&amp;"
"&amp;IFERROR(VLOOKUP(MID(H222,1,2),PIRA!$B$1:$E$1144,2,FALSE),"")&amp;"
"&amp;IFERROR(VLOOKUP(MID(I222,1,2),PIRA!$B$1:$E$1144,2,FALSE),"")</f>
        <v xml:space="preserve">
</v>
      </c>
      <c r="F222" s="31" t="str">
        <f xml:space="preserve"> IFERROR(VLOOKUP(MID(G222,1,4),PIRA!$B$1:$E$1144,2,FALSE),"")&amp;"
"&amp;IFERROR(VLOOKUP(MID(H222,1,4),PIRA!$B$1:$E$1144,2,FALSE),"")&amp;"
"&amp;IFERROR(VLOOKUP(MID(I222,1,4),PIRA!$B$1:$E$1144,2,FALSE),"")</f>
        <v xml:space="preserve">
</v>
      </c>
      <c r="H222" s="31" t="str">
        <f>IFERROR(IF(VLOOKUP(G222,Demos!$B$3:$K$1368,2,FALSE)=0,"",VLOOKUP(G222,Demos!$B$3:$K$1368,2,FALSE)),"")</f>
        <v/>
      </c>
      <c r="I222" s="79" t="str">
        <f>IFERROR(IF(VLOOKUP(G222,Demos!$B$3:$K$1368,3,FALSE)=0,"",VLOOKUP(G222,Demos!$B$3:$K$1368,3,FALSE)),"")</f>
        <v/>
      </c>
      <c r="J222" s="79" t="str">
        <f>IFERROR(IF(VLOOKUP(G222,Demos!$B$3:$K$1368,4,FALSE)=0,"",VLOOKUP(G222,Demos!$B$3:$K$1368,4,FALSE)),"")</f>
        <v/>
      </c>
      <c r="M222" s="71">
        <v>45205</v>
      </c>
      <c r="N222" s="33" t="str">
        <f>IFERROR(VLOOKUP(G222,Demos!$B$3:$K$1368,5,FALSE),"")</f>
        <v/>
      </c>
      <c r="O222" s="28" t="str">
        <f>IF(N222="","",COUNTIF($N$6:N2341, N222))</f>
        <v/>
      </c>
      <c r="P222" s="33" t="str">
        <f xml:space="preserve"> IFERROR(IF(VLOOKUP(G222,Demos!$B$3:$K$1368,6,FALSE)=0,"",VLOOKUP(G222,Demos!$B$3:$K$1368,6,FALSE)),"")</f>
        <v/>
      </c>
      <c r="Q222" s="38" t="str">
        <f xml:space="preserve"> IFERROR(IF(VLOOKUP(G222,Demos!$B$3:$K$1368,8,FALSE)=0,"",VLOOKUP(G222,Demos!$B$3:$K$1368,8,FALSE)),"")</f>
        <v/>
      </c>
      <c r="R222" s="38" t="str">
        <f xml:space="preserve"> IFERROR(IF(VLOOKUP(G222,Demos!$B$3:$K$1368,7,FALSE)=0,"",VLOOKUP(G222,Demos!$B$3:$K$1368,7,FALSE)),"")</f>
        <v/>
      </c>
      <c r="U222" s="31" t="str">
        <f>IFERROR(VLOOKUP(G222,Demos!$B$7:N3537,12,FALSE),"")</f>
        <v/>
      </c>
    </row>
    <row r="223" spans="1:21" ht="45" x14ac:dyDescent="0.25">
      <c r="A223" s="39">
        <f t="shared" si="3"/>
        <v>218</v>
      </c>
      <c r="C223" s="29" t="str">
        <f xml:space="preserve"> IFERROR(VLOOKUP(B223, Courses!$C$3:$E$836, 2, FALSE),"")</f>
        <v/>
      </c>
      <c r="D223" s="29" t="str">
        <f xml:space="preserve"> IFERROR(VLOOKUP(MID(G223,1,1), PIRA!$B$1:$E$1146, 2, FALSE),"")</f>
        <v/>
      </c>
      <c r="E223" s="31" t="str">
        <f xml:space="preserve"> IFERROR(VLOOKUP(MID(G223,1,2),PIRA!$B$1:$E$1144,2,FALSE),"")&amp;"
"&amp;IFERROR(VLOOKUP(MID(H223,1,2),PIRA!$B$1:$E$1144,2,FALSE),"")&amp;"
"&amp;IFERROR(VLOOKUP(MID(I223,1,2),PIRA!$B$1:$E$1144,2,FALSE),"")</f>
        <v xml:space="preserve">
</v>
      </c>
      <c r="F223" s="31" t="str">
        <f xml:space="preserve"> IFERROR(VLOOKUP(MID(G223,1,4),PIRA!$B$1:$E$1144,2,FALSE),"")&amp;"
"&amp;IFERROR(VLOOKUP(MID(H223,1,4),PIRA!$B$1:$E$1144,2,FALSE),"")&amp;"
"&amp;IFERROR(VLOOKUP(MID(I223,1,4),PIRA!$B$1:$E$1144,2,FALSE),"")</f>
        <v xml:space="preserve">
</v>
      </c>
      <c r="H223" s="31" t="str">
        <f>IFERROR(IF(VLOOKUP(G223,Demos!$B$3:$K$1368,2,FALSE)=0,"",VLOOKUP(G223,Demos!$B$3:$K$1368,2,FALSE)),"")</f>
        <v/>
      </c>
      <c r="I223" s="79" t="str">
        <f>IFERROR(IF(VLOOKUP(G223,Demos!$B$3:$K$1368,3,FALSE)=0,"",VLOOKUP(G223,Demos!$B$3:$K$1368,3,FALSE)),"")</f>
        <v/>
      </c>
      <c r="J223" s="79" t="str">
        <f>IFERROR(IF(VLOOKUP(G223,Demos!$B$3:$K$1368,4,FALSE)=0,"",VLOOKUP(G223,Demos!$B$3:$K$1368,4,FALSE)),"")</f>
        <v/>
      </c>
      <c r="M223" s="71">
        <v>45204</v>
      </c>
      <c r="N223" s="33" t="str">
        <f>IFERROR(VLOOKUP(G223,Demos!$B$3:$K$1368,5,FALSE),"")</f>
        <v/>
      </c>
      <c r="O223" s="28" t="str">
        <f>IF(N223="","",COUNTIF($N$6:N2342, N223))</f>
        <v/>
      </c>
      <c r="P223" s="33" t="str">
        <f xml:space="preserve"> IFERROR(IF(VLOOKUP(G223,Demos!$B$3:$K$1368,6,FALSE)=0,"",VLOOKUP(G223,Demos!$B$3:$K$1368,6,FALSE)),"")</f>
        <v/>
      </c>
      <c r="Q223" s="38" t="str">
        <f xml:space="preserve"> IFERROR(IF(VLOOKUP(G223,Demos!$B$3:$K$1368,8,FALSE)=0,"",VLOOKUP(G223,Demos!$B$3:$K$1368,8,FALSE)),"")</f>
        <v/>
      </c>
      <c r="R223" s="38" t="str">
        <f xml:space="preserve"> IFERROR(IF(VLOOKUP(G223,Demos!$B$3:$K$1368,7,FALSE)=0,"",VLOOKUP(G223,Demos!$B$3:$K$1368,7,FALSE)),"")</f>
        <v/>
      </c>
      <c r="U223" s="31" t="str">
        <f>IFERROR(VLOOKUP(G223,Demos!$B$7:N3538,12,FALSE),"")</f>
        <v/>
      </c>
    </row>
    <row r="224" spans="1:21" ht="45" x14ac:dyDescent="0.25">
      <c r="A224" s="39">
        <f t="shared" si="3"/>
        <v>219</v>
      </c>
      <c r="B224" s="30" t="s">
        <v>151</v>
      </c>
      <c r="C224" s="29" t="str">
        <f xml:space="preserve"> IFERROR(VLOOKUP(B224, Courses!$C$3:$E$836, 2, FALSE),"")</f>
        <v>Introduction to Electricity and Magnetism</v>
      </c>
      <c r="D224" s="29" t="str">
        <f xml:space="preserve"> IFERROR(VLOOKUP(MID(G224,1,1), PIRA!$B$1:$E$1146, 2, FALSE),"")</f>
        <v>5 Electricity and Magnetism</v>
      </c>
      <c r="E224" s="31" t="str">
        <f xml:space="preserve"> IFERROR(VLOOKUP(MID(G224,1,2),PIRA!$B$1:$E$1144,2,FALSE),"")&amp;"
"&amp;IFERROR(VLOOKUP(MID(H224,1,2),PIRA!$B$1:$E$1144,2,FALSE),"")&amp;"
"&amp;IFERROR(VLOOKUP(MID(I224,1,2),PIRA!$B$1:$E$1144,2,FALSE),"")</f>
        <v xml:space="preserve">Electrostatics
</v>
      </c>
      <c r="F224" s="31" t="str">
        <f xml:space="preserve"> IFERROR(VLOOKUP(MID(G224,1,4),PIRA!$B$1:$E$1144,2,FALSE),"")&amp;"
"&amp;IFERROR(VLOOKUP(MID(H224,1,4),PIRA!$B$1:$E$1144,2,FALSE),"")&amp;"
"&amp;IFERROR(VLOOKUP(MID(I224,1,4),PIRA!$B$1:$E$1144,2,FALSE),"")</f>
        <v xml:space="preserve">Coulomb's Law
</v>
      </c>
      <c r="G224" s="32" t="s">
        <v>245</v>
      </c>
      <c r="H224" s="31" t="str">
        <f>IFERROR(IF(VLOOKUP(G224,Demos!$B$3:$K$1368,2,FALSE)=0,"",VLOOKUP(G224,Demos!$B$3:$K$1368,2,FALSE)),"")</f>
        <v/>
      </c>
      <c r="I224" s="79" t="str">
        <f>IFERROR(IF(VLOOKUP(G224,Demos!$B$3:$K$1368,3,FALSE)=0,"",VLOOKUP(G224,Demos!$B$3:$K$1368,3,FALSE)),"")</f>
        <v/>
      </c>
      <c r="J224" s="79" t="str">
        <f>IFERROR(IF(VLOOKUP(G224,Demos!$B$3:$K$1368,4,FALSE)=0,"",VLOOKUP(G224,Demos!$B$3:$K$1368,4,FALSE)),"")</f>
        <v/>
      </c>
      <c r="K224" s="30" t="s">
        <v>1066</v>
      </c>
      <c r="L224" s="30" t="s">
        <v>2077</v>
      </c>
      <c r="M224" s="71">
        <v>45203</v>
      </c>
      <c r="N224" s="33" t="str">
        <f>IFERROR(VLOOKUP(G224,Demos!$B$3:$K$1368,5,FALSE),"")</f>
        <v>Coulomb's Law (2)</v>
      </c>
      <c r="O224" s="28">
        <f>IF(N224="","",COUNTIF($N$6:N2343, N224))</f>
        <v>12</v>
      </c>
      <c r="P224" s="33" t="str">
        <f xml:space="preserve"> IFERROR(IF(VLOOKUP(G224,Demos!$B$3:$K$1368,6,FALSE)=0,"",VLOOKUP(G224,Demos!$B$3:$K$1368,6,FALSE)),"")</f>
        <v>www.de-monstrare.nl/pdf/Coulomb's%20law%20_2_.pdf</v>
      </c>
      <c r="Q224" s="38" t="str">
        <f xml:space="preserve"> IFERROR(IF(VLOOKUP(G224,Demos!$B$3:$K$1368,8,FALSE)=0,"",VLOOKUP(G224,Demos!$B$3:$K$1368,8,FALSE)),"")</f>
        <v/>
      </c>
      <c r="R224" s="38" t="str">
        <f xml:space="preserve"> IFERROR(IF(VLOOKUP(G224,Demos!$B$3:$K$1368,7,FALSE)=0,"",VLOOKUP(G224,Demos!$B$3:$K$1368,7,FALSE)),"")</f>
        <v/>
      </c>
      <c r="T224" s="50" t="s">
        <v>2049</v>
      </c>
      <c r="U224" s="31" t="str">
        <f>IFERROR(VLOOKUP(G224,Demos!$B$7:N6087,12,FALSE),"")</f>
        <v/>
      </c>
    </row>
    <row r="225" spans="1:21" ht="45" x14ac:dyDescent="0.25">
      <c r="A225" s="39">
        <f t="shared" si="3"/>
        <v>220</v>
      </c>
      <c r="B225" s="30" t="s">
        <v>151</v>
      </c>
      <c r="C225" s="29" t="str">
        <f xml:space="preserve"> IFERROR(VLOOKUP(B225, Courses!$C$3:$E$836, 2, FALSE),"")</f>
        <v>Introduction to Electricity and Magnetism</v>
      </c>
      <c r="D225" s="29" t="str">
        <f xml:space="preserve"> IFERROR(VLOOKUP(MID(G225,1,1), PIRA!$B$1:$E$1146, 2, FALSE),"")</f>
        <v/>
      </c>
      <c r="E225" s="31" t="str">
        <f xml:space="preserve"> IFERROR(VLOOKUP(MID(G225,1,2),PIRA!$B$1:$E$1144,2,FALSE),"")&amp;"
"&amp;IFERROR(VLOOKUP(MID(H225,1,2),PIRA!$B$1:$E$1144,2,FALSE),"")&amp;"
"&amp;IFERROR(VLOOKUP(MID(I225,1,2),PIRA!$B$1:$E$1144,2,FALSE),"")</f>
        <v xml:space="preserve">
</v>
      </c>
      <c r="F225" s="31" t="str">
        <f xml:space="preserve"> IFERROR(VLOOKUP(MID(G225,1,4),PIRA!$B$1:$E$1144,2,FALSE),"")&amp;"
"&amp;IFERROR(VLOOKUP(MID(H225,1,4),PIRA!$B$1:$E$1144,2,FALSE),"")&amp;"
"&amp;IFERROR(VLOOKUP(MID(I225,1,4),PIRA!$B$1:$E$1144,2,FALSE),"")</f>
        <v xml:space="preserve">
</v>
      </c>
      <c r="H225" s="31" t="str">
        <f>IFERROR(IF(VLOOKUP(G225,Demos!$B$3:$K$1368,2,FALSE)=0,"",VLOOKUP(G225,Demos!$B$3:$K$1368,2,FALSE)),"")</f>
        <v/>
      </c>
      <c r="I225" s="79" t="str">
        <f>IFERROR(IF(VLOOKUP(G225,Demos!$B$3:$K$1368,3,FALSE)=0,"",VLOOKUP(G225,Demos!$B$3:$K$1368,3,FALSE)),"")</f>
        <v/>
      </c>
      <c r="J225" s="79" t="str">
        <f>IFERROR(IF(VLOOKUP(G225,Demos!$B$3:$K$1368,4,FALSE)=0,"",VLOOKUP(G225,Demos!$B$3:$K$1368,4,FALSE)),"")</f>
        <v/>
      </c>
      <c r="K225" s="30" t="s">
        <v>1066</v>
      </c>
      <c r="L225" s="30" t="s">
        <v>2077</v>
      </c>
      <c r="M225" s="71">
        <v>45203</v>
      </c>
      <c r="N225" s="33" t="str">
        <f>IFERROR(VLOOKUP(G225,Demos!$B$3:$K$1368,5,FALSE),"")</f>
        <v/>
      </c>
      <c r="O225" s="28" t="str">
        <f>IF(N225="","",COUNTIF($N$6:N2344, N225))</f>
        <v/>
      </c>
      <c r="P225" s="33" t="str">
        <f xml:space="preserve"> IFERROR(IF(VLOOKUP(G225,Demos!$B$3:$K$1368,6,FALSE)=0,"",VLOOKUP(G225,Demos!$B$3:$K$1368,6,FALSE)),"")</f>
        <v/>
      </c>
      <c r="Q225" s="38" t="str">
        <f xml:space="preserve"> IFERROR(IF(VLOOKUP(G225,Demos!$B$3:$K$1368,8,FALSE)=0,"",VLOOKUP(G225,Demos!$B$3:$K$1368,8,FALSE)),"")</f>
        <v/>
      </c>
      <c r="R225" s="38" t="str">
        <f xml:space="preserve"> IFERROR(IF(VLOOKUP(G225,Demos!$B$3:$K$1368,7,FALSE)=0,"",VLOOKUP(G225,Demos!$B$3:$K$1368,7,FALSE)),"")</f>
        <v/>
      </c>
      <c r="T225" s="50" t="s">
        <v>2049</v>
      </c>
      <c r="U225" s="31" t="str">
        <f>IFERROR(VLOOKUP(G225,Demos!$B$7:N6086,12,FALSE),"")</f>
        <v/>
      </c>
    </row>
    <row r="226" spans="1:21" ht="45" x14ac:dyDescent="0.25">
      <c r="A226" s="39">
        <f t="shared" si="3"/>
        <v>221</v>
      </c>
      <c r="C226" s="29" t="str">
        <f xml:space="preserve"> IFERROR(VLOOKUP(B226, Courses!$C$3:$E$836, 2, FALSE),"")</f>
        <v/>
      </c>
      <c r="D226" s="29" t="str">
        <f xml:space="preserve"> IFERROR(VLOOKUP(MID(G226,1,1), PIRA!$B$1:$E$1146, 2, FALSE),"")</f>
        <v/>
      </c>
      <c r="E226" s="31" t="str">
        <f xml:space="preserve"> IFERROR(VLOOKUP(MID(G226,1,2),PIRA!$B$1:$E$1144,2,FALSE),"")&amp;"
"&amp;IFERROR(VLOOKUP(MID(H226,1,2),PIRA!$B$1:$E$1144,2,FALSE),"")&amp;"
"&amp;IFERROR(VLOOKUP(MID(I226,1,2),PIRA!$B$1:$E$1144,2,FALSE),"")</f>
        <v xml:space="preserve">
</v>
      </c>
      <c r="F226" s="31" t="str">
        <f xml:space="preserve"> IFERROR(VLOOKUP(MID(G226,1,4),PIRA!$B$1:$E$1144,2,FALSE),"")&amp;"
"&amp;IFERROR(VLOOKUP(MID(H226,1,4),PIRA!$B$1:$E$1144,2,FALSE),"")&amp;"
"&amp;IFERROR(VLOOKUP(MID(I226,1,4),PIRA!$B$1:$E$1144,2,FALSE),"")</f>
        <v xml:space="preserve">
</v>
      </c>
      <c r="H226" s="31" t="str">
        <f>IFERROR(IF(VLOOKUP(G226,Demos!$B$3:$K$1368,2,FALSE)=0,"",VLOOKUP(G226,Demos!$B$3:$K$1368,2,FALSE)),"")</f>
        <v/>
      </c>
      <c r="I226" s="79" t="str">
        <f>IFERROR(IF(VLOOKUP(G226,Demos!$B$3:$K$1368,3,FALSE)=0,"",VLOOKUP(G226,Demos!$B$3:$K$1368,3,FALSE)),"")</f>
        <v/>
      </c>
      <c r="J226" s="79" t="str">
        <f>IFERROR(IF(VLOOKUP(G226,Demos!$B$3:$K$1368,4,FALSE)=0,"",VLOOKUP(G226,Demos!$B$3:$K$1368,4,FALSE)),"")</f>
        <v/>
      </c>
      <c r="M226" s="71">
        <v>45203</v>
      </c>
      <c r="N226" s="33" t="str">
        <f>IFERROR(VLOOKUP(G226,Demos!$B$3:$K$1368,5,FALSE),"")</f>
        <v/>
      </c>
      <c r="O226" s="28" t="str">
        <f>IF(N226="","",COUNTIF($N$6:N2345, N226))</f>
        <v/>
      </c>
      <c r="P226" s="33" t="str">
        <f xml:space="preserve"> IFERROR(IF(VLOOKUP(G226,Demos!$B$3:$K$1368,6,FALSE)=0,"",VLOOKUP(G226,Demos!$B$3:$K$1368,6,FALSE)),"")</f>
        <v/>
      </c>
      <c r="Q226" s="38" t="str">
        <f xml:space="preserve"> IFERROR(IF(VLOOKUP(G226,Demos!$B$3:$K$1368,8,FALSE)=0,"",VLOOKUP(G226,Demos!$B$3:$K$1368,8,FALSE)),"")</f>
        <v/>
      </c>
      <c r="R226" s="38" t="str">
        <f xml:space="preserve"> IFERROR(IF(VLOOKUP(G226,Demos!$B$3:$K$1368,7,FALSE)=0,"",VLOOKUP(G226,Demos!$B$3:$K$1368,7,FALSE)),"")</f>
        <v/>
      </c>
      <c r="U226" s="31" t="str">
        <f>IFERROR(VLOOKUP(G226,Demos!$B$7:N3539,12,FALSE),"")</f>
        <v/>
      </c>
    </row>
    <row r="227" spans="1:21" ht="45" x14ac:dyDescent="0.25">
      <c r="A227" s="39">
        <f t="shared" si="3"/>
        <v>222</v>
      </c>
      <c r="C227" s="29" t="str">
        <f xml:space="preserve"> IFERROR(VLOOKUP(B227, Courses!$C$3:$E$836, 2, FALSE),"")</f>
        <v/>
      </c>
      <c r="D227" s="29" t="str">
        <f xml:space="preserve"> IFERROR(VLOOKUP(MID(G227,1,1), PIRA!$B$1:$E$1146, 2, FALSE),"")</f>
        <v/>
      </c>
      <c r="E227" s="31" t="str">
        <f xml:space="preserve"> IFERROR(VLOOKUP(MID(G227,1,2),PIRA!$B$1:$E$1144,2,FALSE),"")&amp;"
"&amp;IFERROR(VLOOKUP(MID(H227,1,2),PIRA!$B$1:$E$1144,2,FALSE),"")&amp;"
"&amp;IFERROR(VLOOKUP(MID(I227,1,2),PIRA!$B$1:$E$1144,2,FALSE),"")</f>
        <v xml:space="preserve">
</v>
      </c>
      <c r="F227" s="31" t="str">
        <f xml:space="preserve"> IFERROR(VLOOKUP(MID(G227,1,4),PIRA!$B$1:$E$1144,2,FALSE),"")&amp;"
"&amp;IFERROR(VLOOKUP(MID(H227,1,4),PIRA!$B$1:$E$1144,2,FALSE),"")&amp;"
"&amp;IFERROR(VLOOKUP(MID(I227,1,4),PIRA!$B$1:$E$1144,2,FALSE),"")</f>
        <v xml:space="preserve">
</v>
      </c>
      <c r="H227" s="31" t="str">
        <f>IFERROR(IF(VLOOKUP(G227,Demos!$B$3:$K$1368,2,FALSE)=0,"",VLOOKUP(G227,Demos!$B$3:$K$1368,2,FALSE)),"")</f>
        <v/>
      </c>
      <c r="I227" s="79" t="str">
        <f>IFERROR(IF(VLOOKUP(G227,Demos!$B$3:$K$1368,3,FALSE)=0,"",VLOOKUP(G227,Demos!$B$3:$K$1368,3,FALSE)),"")</f>
        <v/>
      </c>
      <c r="J227" s="79" t="str">
        <f>IFERROR(IF(VLOOKUP(G227,Demos!$B$3:$K$1368,4,FALSE)=0,"",VLOOKUP(G227,Demos!$B$3:$K$1368,4,FALSE)),"")</f>
        <v/>
      </c>
      <c r="M227" s="71">
        <v>45202</v>
      </c>
      <c r="N227" s="33" t="str">
        <f>IFERROR(VLOOKUP(G227,Demos!$B$3:$K$1368,5,FALSE),"")</f>
        <v/>
      </c>
      <c r="O227" s="28" t="str">
        <f>IF(N227="","",COUNTIF($N$6:N2346, N227))</f>
        <v/>
      </c>
      <c r="P227" s="33" t="str">
        <f xml:space="preserve"> IFERROR(IF(VLOOKUP(G227,Demos!$B$3:$K$1368,6,FALSE)=0,"",VLOOKUP(G227,Demos!$B$3:$K$1368,6,FALSE)),"")</f>
        <v/>
      </c>
      <c r="Q227" s="38" t="str">
        <f xml:space="preserve"> IFERROR(IF(VLOOKUP(G227,Demos!$B$3:$K$1368,8,FALSE)=0,"",VLOOKUP(G227,Demos!$B$3:$K$1368,8,FALSE)),"")</f>
        <v/>
      </c>
      <c r="R227" s="38" t="str">
        <f xml:space="preserve"> IFERROR(IF(VLOOKUP(G227,Demos!$B$3:$K$1368,7,FALSE)=0,"",VLOOKUP(G227,Demos!$B$3:$K$1368,7,FALSE)),"")</f>
        <v/>
      </c>
      <c r="U227" s="31" t="str">
        <f>IFERROR(VLOOKUP(G227,Demos!$B$7:N3540,12,FALSE),"")</f>
        <v/>
      </c>
    </row>
    <row r="228" spans="1:21" ht="45" x14ac:dyDescent="0.25">
      <c r="A228" s="39">
        <f t="shared" si="3"/>
        <v>223</v>
      </c>
      <c r="C228" s="29" t="str">
        <f xml:space="preserve"> IFERROR(VLOOKUP(B228, Courses!$C$3:$E$836, 2, FALSE),"")</f>
        <v/>
      </c>
      <c r="D228" s="29" t="str">
        <f xml:space="preserve"> IFERROR(VLOOKUP(MID(G228,1,1), PIRA!$B$1:$E$1146, 2, FALSE),"")</f>
        <v/>
      </c>
      <c r="E228" s="31" t="str">
        <f xml:space="preserve"> IFERROR(VLOOKUP(MID(G228,1,2),PIRA!$B$1:$E$1144,2,FALSE),"")&amp;"
"&amp;IFERROR(VLOOKUP(MID(H228,1,2),PIRA!$B$1:$E$1144,2,FALSE),"")&amp;"
"&amp;IFERROR(VLOOKUP(MID(I228,1,2),PIRA!$B$1:$E$1144,2,FALSE),"")</f>
        <v xml:space="preserve">
</v>
      </c>
      <c r="F228" s="31" t="str">
        <f xml:space="preserve"> IFERROR(VLOOKUP(MID(G228,1,4),PIRA!$B$1:$E$1144,2,FALSE),"")&amp;"
"&amp;IFERROR(VLOOKUP(MID(H228,1,4),PIRA!$B$1:$E$1144,2,FALSE),"")&amp;"
"&amp;IFERROR(VLOOKUP(MID(I228,1,4),PIRA!$B$1:$E$1144,2,FALSE),"")</f>
        <v xml:space="preserve">
</v>
      </c>
      <c r="H228" s="31" t="str">
        <f>IFERROR(IF(VLOOKUP(G228,Demos!$B$3:$K$1368,2,FALSE)=0,"",VLOOKUP(G228,Demos!$B$3:$K$1368,2,FALSE)),"")</f>
        <v/>
      </c>
      <c r="I228" s="79" t="str">
        <f>IFERROR(IF(VLOOKUP(G228,Demos!$B$3:$K$1368,3,FALSE)=0,"",VLOOKUP(G228,Demos!$B$3:$K$1368,3,FALSE)),"")</f>
        <v/>
      </c>
      <c r="J228" s="79" t="str">
        <f>IFERROR(IF(VLOOKUP(G228,Demos!$B$3:$K$1368,4,FALSE)=0,"",VLOOKUP(G228,Demos!$B$3:$K$1368,4,FALSE)),"")</f>
        <v/>
      </c>
      <c r="M228" s="71">
        <v>45201</v>
      </c>
      <c r="N228" s="33" t="str">
        <f>IFERROR(VLOOKUP(G228,Demos!$B$3:$K$1368,5,FALSE),"")</f>
        <v/>
      </c>
      <c r="O228" s="28" t="str">
        <f>IF(N228="","",COUNTIF($N$6:N2347, N228))</f>
        <v/>
      </c>
      <c r="P228" s="33" t="str">
        <f xml:space="preserve"> IFERROR(IF(VLOOKUP(G228,Demos!$B$3:$K$1368,6,FALSE)=0,"",VLOOKUP(G228,Demos!$B$3:$K$1368,6,FALSE)),"")</f>
        <v/>
      </c>
      <c r="Q228" s="38" t="str">
        <f xml:space="preserve"> IFERROR(IF(VLOOKUP(G228,Demos!$B$3:$K$1368,8,FALSE)=0,"",VLOOKUP(G228,Demos!$B$3:$K$1368,8,FALSE)),"")</f>
        <v/>
      </c>
      <c r="R228" s="38" t="str">
        <f xml:space="preserve"> IFERROR(IF(VLOOKUP(G228,Demos!$B$3:$K$1368,7,FALSE)=0,"",VLOOKUP(G228,Demos!$B$3:$K$1368,7,FALSE)),"")</f>
        <v/>
      </c>
      <c r="U228" s="31" t="str">
        <f>IFERROR(VLOOKUP(G228,Demos!$B$7:N3541,12,FALSE),"")</f>
        <v/>
      </c>
    </row>
    <row r="229" spans="1:21" ht="45" x14ac:dyDescent="0.25">
      <c r="A229" s="39">
        <f t="shared" si="3"/>
        <v>224</v>
      </c>
      <c r="C229" s="29" t="str">
        <f xml:space="preserve"> IFERROR(VLOOKUP(B229, Courses!$C$3:$E$836, 2, FALSE),"")</f>
        <v/>
      </c>
      <c r="D229" s="29" t="str">
        <f xml:space="preserve"> IFERROR(VLOOKUP(MID(G229,1,1), PIRA!$B$1:$E$1146, 2, FALSE),"")</f>
        <v/>
      </c>
      <c r="E229" s="31" t="str">
        <f xml:space="preserve"> IFERROR(VLOOKUP(MID(G229,1,2),PIRA!$B$1:$E$1144,2,FALSE),"")&amp;"
"&amp;IFERROR(VLOOKUP(MID(H229,1,2),PIRA!$B$1:$E$1144,2,FALSE),"")&amp;"
"&amp;IFERROR(VLOOKUP(MID(I229,1,2),PIRA!$B$1:$E$1144,2,FALSE),"")</f>
        <v xml:space="preserve">
</v>
      </c>
      <c r="F229" s="31" t="str">
        <f xml:space="preserve"> IFERROR(VLOOKUP(MID(G229,1,4),PIRA!$B$1:$E$1144,2,FALSE),"")&amp;"
"&amp;IFERROR(VLOOKUP(MID(H229,1,4),PIRA!$B$1:$E$1144,2,FALSE),"")&amp;"
"&amp;IFERROR(VLOOKUP(MID(I229,1,4),PIRA!$B$1:$E$1144,2,FALSE),"")</f>
        <v xml:space="preserve">
</v>
      </c>
      <c r="H229" s="31" t="str">
        <f>IFERROR(IF(VLOOKUP(G229,Demos!$B$3:$K$1368,2,FALSE)=0,"",VLOOKUP(G229,Demos!$B$3:$K$1368,2,FALSE)),"")</f>
        <v/>
      </c>
      <c r="I229" s="79" t="str">
        <f>IFERROR(IF(VLOOKUP(G229,Demos!$B$3:$K$1368,3,FALSE)=0,"",VLOOKUP(G229,Demos!$B$3:$K$1368,3,FALSE)),"")</f>
        <v/>
      </c>
      <c r="J229" s="79" t="str">
        <f>IFERROR(IF(VLOOKUP(G229,Demos!$B$3:$K$1368,4,FALSE)=0,"",VLOOKUP(G229,Demos!$B$3:$K$1368,4,FALSE)),"")</f>
        <v/>
      </c>
      <c r="M229" s="71">
        <v>45200</v>
      </c>
      <c r="N229" s="33" t="str">
        <f>IFERROR(VLOOKUP(G229,Demos!$B$3:$K$1368,5,FALSE),"")</f>
        <v/>
      </c>
      <c r="O229" s="28" t="str">
        <f>IF(N229="","",COUNTIF($N$6:N2348, N229))</f>
        <v/>
      </c>
      <c r="P229" s="33" t="str">
        <f xml:space="preserve"> IFERROR(IF(VLOOKUP(G229,Demos!$B$3:$K$1368,6,FALSE)=0,"",VLOOKUP(G229,Demos!$B$3:$K$1368,6,FALSE)),"")</f>
        <v/>
      </c>
      <c r="Q229" s="38" t="str">
        <f xml:space="preserve"> IFERROR(IF(VLOOKUP(G229,Demos!$B$3:$K$1368,8,FALSE)=0,"",VLOOKUP(G229,Demos!$B$3:$K$1368,8,FALSE)),"")</f>
        <v/>
      </c>
      <c r="R229" s="38" t="str">
        <f xml:space="preserve"> IFERROR(IF(VLOOKUP(G229,Demos!$B$3:$K$1368,7,FALSE)=0,"",VLOOKUP(G229,Demos!$B$3:$K$1368,7,FALSE)),"")</f>
        <v/>
      </c>
      <c r="U229" s="31" t="str">
        <f>IFERROR(VLOOKUP(G229,Demos!$B$7:N3542,12,FALSE),"")</f>
        <v/>
      </c>
    </row>
    <row r="230" spans="1:21" ht="45" x14ac:dyDescent="0.25">
      <c r="A230" s="39">
        <f t="shared" si="3"/>
        <v>225</v>
      </c>
      <c r="C230" s="29" t="str">
        <f xml:space="preserve"> IFERROR(VLOOKUP(B230, Courses!$C$3:$E$836, 2, FALSE),"")</f>
        <v/>
      </c>
      <c r="D230" s="29" t="str">
        <f xml:space="preserve"> IFERROR(VLOOKUP(MID(G230,1,1), PIRA!$B$1:$E$1146, 2, FALSE),"")</f>
        <v/>
      </c>
      <c r="E230" s="31" t="str">
        <f xml:space="preserve"> IFERROR(VLOOKUP(MID(G230,1,2),PIRA!$B$1:$E$1144,2,FALSE),"")&amp;"
"&amp;IFERROR(VLOOKUP(MID(H230,1,2),PIRA!$B$1:$E$1144,2,FALSE),"")&amp;"
"&amp;IFERROR(VLOOKUP(MID(I230,1,2),PIRA!$B$1:$E$1144,2,FALSE),"")</f>
        <v xml:space="preserve">
</v>
      </c>
      <c r="F230" s="31" t="str">
        <f xml:space="preserve"> IFERROR(VLOOKUP(MID(G230,1,4),PIRA!$B$1:$E$1144,2,FALSE),"")&amp;"
"&amp;IFERROR(VLOOKUP(MID(H230,1,4),PIRA!$B$1:$E$1144,2,FALSE),"")&amp;"
"&amp;IFERROR(VLOOKUP(MID(I230,1,4),PIRA!$B$1:$E$1144,2,FALSE),"")</f>
        <v xml:space="preserve">
</v>
      </c>
      <c r="H230" s="31" t="str">
        <f>IFERROR(IF(VLOOKUP(G230,Demos!$B$3:$K$1368,2,FALSE)=0,"",VLOOKUP(G230,Demos!$B$3:$K$1368,2,FALSE)),"")</f>
        <v/>
      </c>
      <c r="I230" s="79" t="str">
        <f>IFERROR(IF(VLOOKUP(G230,Demos!$B$3:$K$1368,3,FALSE)=0,"",VLOOKUP(G230,Demos!$B$3:$K$1368,3,FALSE)),"")</f>
        <v/>
      </c>
      <c r="J230" s="79" t="str">
        <f>IFERROR(IF(VLOOKUP(G230,Demos!$B$3:$K$1368,4,FALSE)=0,"",VLOOKUP(G230,Demos!$B$3:$K$1368,4,FALSE)),"")</f>
        <v/>
      </c>
      <c r="M230" s="71">
        <v>45199</v>
      </c>
      <c r="N230" s="33" t="str">
        <f>IFERROR(VLOOKUP(G230,Demos!$B$3:$K$1368,5,FALSE),"")</f>
        <v/>
      </c>
      <c r="O230" s="28" t="str">
        <f>IF(N230="","",COUNTIF($N$6:N2349, N230))</f>
        <v/>
      </c>
      <c r="P230" s="33" t="str">
        <f xml:space="preserve"> IFERROR(IF(VLOOKUP(G230,Demos!$B$3:$K$1368,6,FALSE)=0,"",VLOOKUP(G230,Demos!$B$3:$K$1368,6,FALSE)),"")</f>
        <v/>
      </c>
      <c r="Q230" s="38" t="str">
        <f xml:space="preserve"> IFERROR(IF(VLOOKUP(G230,Demos!$B$3:$K$1368,8,FALSE)=0,"",VLOOKUP(G230,Demos!$B$3:$K$1368,8,FALSE)),"")</f>
        <v/>
      </c>
      <c r="R230" s="38" t="str">
        <f xml:space="preserve"> IFERROR(IF(VLOOKUP(G230,Demos!$B$3:$K$1368,7,FALSE)=0,"",VLOOKUP(G230,Demos!$B$3:$K$1368,7,FALSE)),"")</f>
        <v/>
      </c>
      <c r="U230" s="31" t="str">
        <f>IFERROR(VLOOKUP(G230,Demos!$B$7:N3543,12,FALSE),"")</f>
        <v/>
      </c>
    </row>
    <row r="231" spans="1:21" ht="45" x14ac:dyDescent="0.25">
      <c r="A231" s="39">
        <f t="shared" si="3"/>
        <v>226</v>
      </c>
      <c r="C231" s="29" t="str">
        <f xml:space="preserve"> IFERROR(VLOOKUP(B231, Courses!$C$3:$E$836, 2, FALSE),"")</f>
        <v/>
      </c>
      <c r="D231" s="29" t="str">
        <f xml:space="preserve"> IFERROR(VLOOKUP(MID(G231,1,1), PIRA!$B$1:$E$1146, 2, FALSE),"")</f>
        <v/>
      </c>
      <c r="E231" s="31" t="str">
        <f xml:space="preserve"> IFERROR(VLOOKUP(MID(G231,1,2),PIRA!$B$1:$E$1144,2,FALSE),"")&amp;"
"&amp;IFERROR(VLOOKUP(MID(H231,1,2),PIRA!$B$1:$E$1144,2,FALSE),"")&amp;"
"&amp;IFERROR(VLOOKUP(MID(I231,1,2),PIRA!$B$1:$E$1144,2,FALSE),"")</f>
        <v xml:space="preserve">
</v>
      </c>
      <c r="F231" s="31" t="str">
        <f xml:space="preserve"> IFERROR(VLOOKUP(MID(G231,1,4),PIRA!$B$1:$E$1144,2,FALSE),"")&amp;"
"&amp;IFERROR(VLOOKUP(MID(H231,1,4),PIRA!$B$1:$E$1144,2,FALSE),"")&amp;"
"&amp;IFERROR(VLOOKUP(MID(I231,1,4),PIRA!$B$1:$E$1144,2,FALSE),"")</f>
        <v xml:space="preserve">
</v>
      </c>
      <c r="H231" s="31" t="str">
        <f>IFERROR(IF(VLOOKUP(G231,Demos!$B$3:$K$1368,2,FALSE)=0,"",VLOOKUP(G231,Demos!$B$3:$K$1368,2,FALSE)),"")</f>
        <v/>
      </c>
      <c r="I231" s="79" t="str">
        <f>IFERROR(IF(VLOOKUP(G231,Demos!$B$3:$K$1368,3,FALSE)=0,"",VLOOKUP(G231,Demos!$B$3:$K$1368,3,FALSE)),"")</f>
        <v/>
      </c>
      <c r="J231" s="79" t="str">
        <f>IFERROR(IF(VLOOKUP(G231,Demos!$B$3:$K$1368,4,FALSE)=0,"",VLOOKUP(G231,Demos!$B$3:$K$1368,4,FALSE)),"")</f>
        <v/>
      </c>
      <c r="M231" s="71">
        <v>45198</v>
      </c>
      <c r="N231" s="33" t="str">
        <f>IFERROR(VLOOKUP(G231,Demos!$B$3:$K$1368,5,FALSE),"")</f>
        <v/>
      </c>
      <c r="O231" s="28" t="str">
        <f>IF(N231="","",COUNTIF($N$6:N2350, N231))</f>
        <v/>
      </c>
      <c r="P231" s="33" t="str">
        <f xml:space="preserve"> IFERROR(IF(VLOOKUP(G231,Demos!$B$3:$K$1368,6,FALSE)=0,"",VLOOKUP(G231,Demos!$B$3:$K$1368,6,FALSE)),"")</f>
        <v/>
      </c>
      <c r="Q231" s="38" t="str">
        <f xml:space="preserve"> IFERROR(IF(VLOOKUP(G231,Demos!$B$3:$K$1368,8,FALSE)=0,"",VLOOKUP(G231,Demos!$B$3:$K$1368,8,FALSE)),"")</f>
        <v/>
      </c>
      <c r="R231" s="38" t="str">
        <f xml:space="preserve"> IFERROR(IF(VLOOKUP(G231,Demos!$B$3:$K$1368,7,FALSE)=0,"",VLOOKUP(G231,Demos!$B$3:$K$1368,7,FALSE)),"")</f>
        <v/>
      </c>
      <c r="U231" s="31" t="str">
        <f>IFERROR(VLOOKUP(G231,Demos!$B$7:N3544,12,FALSE),"")</f>
        <v/>
      </c>
    </row>
    <row r="232" spans="1:21" ht="45" x14ac:dyDescent="0.25">
      <c r="A232" s="39">
        <f t="shared" si="3"/>
        <v>227</v>
      </c>
      <c r="B232" s="30" t="s">
        <v>148</v>
      </c>
      <c r="C232" s="29" t="str">
        <f xml:space="preserve"> IFERROR(VLOOKUP(B232, Courses!$C$3:$E$836, 2, FALSE),"")</f>
        <v>Introduction to Mechanics, Waves and Optics</v>
      </c>
      <c r="D232" s="29" t="str">
        <f xml:space="preserve"> IFERROR(VLOOKUP(MID(G232,1,1), PIRA!$B$1:$E$1146, 2, FALSE),"")</f>
        <v>6 Optics</v>
      </c>
      <c r="E232" s="31" t="str">
        <f xml:space="preserve"> IFERROR(VLOOKUP(MID(G232,1,2),PIRA!$B$1:$E$1144,2,FALSE),"")&amp;"
"&amp;IFERROR(VLOOKUP(MID(H232,1,2),PIRA!$B$1:$E$1144,2,FALSE),"")&amp;"
"&amp;IFERROR(VLOOKUP(MID(I232,1,2),PIRA!$B$1:$E$1144,2,FALSE),"")</f>
        <v xml:space="preserve">Diffraction
</v>
      </c>
      <c r="F232" s="31" t="str">
        <f xml:space="preserve"> IFERROR(VLOOKUP(MID(G232,1,4),PIRA!$B$1:$E$1144,2,FALSE),"")&amp;"
"&amp;IFERROR(VLOOKUP(MID(H232,1,4),PIRA!$B$1:$E$1144,2,FALSE),"")&amp;"
"&amp;IFERROR(VLOOKUP(MID(I232,1,4),PIRA!$B$1:$E$1144,2,FALSE),"")</f>
        <v xml:space="preserve">Diffraction Around Objects
</v>
      </c>
      <c r="G232" s="32" t="s">
        <v>2141</v>
      </c>
      <c r="H232" s="31" t="str">
        <f>IFERROR(IF(VLOOKUP(G232,Demos!$B$3:$K$1368,2,FALSE)=0,"",VLOOKUP(G232,Demos!$B$3:$K$1368,2,FALSE)),"")</f>
        <v/>
      </c>
      <c r="I232" s="79" t="str">
        <f>IFERROR(IF(VLOOKUP(G232,Demos!$B$3:$K$1368,3,FALSE)=0,"",VLOOKUP(G232,Demos!$B$3:$K$1368,3,FALSE)),"")</f>
        <v/>
      </c>
      <c r="J232" s="79" t="str">
        <f>IFERROR(IF(VLOOKUP(G232,Demos!$B$3:$K$1368,4,FALSE)=0,"",VLOOKUP(G232,Demos!$B$3:$K$1368,4,FALSE)),"")</f>
        <v/>
      </c>
      <c r="K232" s="30" t="s">
        <v>2242</v>
      </c>
      <c r="L232" s="30" t="s">
        <v>2053</v>
      </c>
      <c r="M232" s="71">
        <v>45197</v>
      </c>
      <c r="N232" s="33" t="str">
        <f>IFERROR(VLOOKUP(G232,Demos!$B$3:$K$1368,5,FALSE),"")</f>
        <v>Diffraction Arago's Spot</v>
      </c>
      <c r="O232" s="28">
        <f>IF(N232="","",COUNTIF($N$6:N2351, N232))</f>
        <v>2</v>
      </c>
      <c r="P232" s="33" t="str">
        <f xml:space="preserve"> IFERROR(IF(VLOOKUP(G232,Demos!$B$3:$K$1368,6,FALSE)=0,"",VLOOKUP(G232,Demos!$B$3:$K$1368,6,FALSE)),"")</f>
        <v>N/A</v>
      </c>
      <c r="Q232" s="38" t="str">
        <f xml:space="preserve"> IFERROR(IF(VLOOKUP(G232,Demos!$B$3:$K$1368,8,FALSE)=0,"",VLOOKUP(G232,Demos!$B$3:$K$1368,8,FALSE)),"")</f>
        <v/>
      </c>
      <c r="R232" s="38" t="str">
        <f xml:space="preserve"> IFERROR(IF(VLOOKUP(G232,Demos!$B$3:$K$1368,7,FALSE)=0,"",VLOOKUP(G232,Demos!$B$3:$K$1368,7,FALSE)),"")</f>
        <v/>
      </c>
      <c r="T232" s="50" t="s">
        <v>1761</v>
      </c>
      <c r="U232" s="31" t="str">
        <f>IFERROR(VLOOKUP(G232,Demos!$B$7:N6088,12,FALSE),"")</f>
        <v/>
      </c>
    </row>
    <row r="233" spans="1:21" ht="45" x14ac:dyDescent="0.25">
      <c r="A233" s="39">
        <f t="shared" si="3"/>
        <v>228</v>
      </c>
      <c r="B233" s="30" t="s">
        <v>148</v>
      </c>
      <c r="C233" s="29" t="str">
        <f xml:space="preserve"> IFERROR(VLOOKUP(B233, Courses!$C$3:$E$836, 2, FALSE),"")</f>
        <v>Introduction to Mechanics, Waves and Optics</v>
      </c>
      <c r="D233" s="29" t="str">
        <f xml:space="preserve"> IFERROR(VLOOKUP(MID(G233,1,1), PIRA!$B$1:$E$1146, 2, FALSE),"")</f>
        <v>6 Optics</v>
      </c>
      <c r="E233" s="31" t="str">
        <f xml:space="preserve"> IFERROR(VLOOKUP(MID(G233,1,2),PIRA!$B$1:$E$1144,2,FALSE),"")&amp;"
"&amp;IFERROR(VLOOKUP(MID(H233,1,2),PIRA!$B$1:$E$1144,2,FALSE),"")&amp;"
"&amp;IFERROR(VLOOKUP(MID(I233,1,2),PIRA!$B$1:$E$1144,2,FALSE),"")</f>
        <v xml:space="preserve">Interference
Diffraction
</v>
      </c>
      <c r="F233" s="31" t="str">
        <f xml:space="preserve"> IFERROR(VLOOKUP(MID(G233,1,4),PIRA!$B$1:$E$1144,2,FALSE),"")&amp;"
"&amp;IFERROR(VLOOKUP(MID(H233,1,4),PIRA!$B$1:$E$1144,2,FALSE),"")&amp;"
"&amp;IFERROR(VLOOKUP(MID(I233,1,4),PIRA!$B$1:$E$1144,2,FALSE),"")</f>
        <v xml:space="preserve">Interference From Two Sources
Diffraction Through One Slit
</v>
      </c>
      <c r="G233" s="32" t="s">
        <v>487</v>
      </c>
      <c r="H233" s="31" t="str">
        <f>IFERROR(IF(VLOOKUP(G233,Demos!$B$3:$K$1368,2,FALSE)=0,"",VLOOKUP(G233,Demos!$B$3:$K$1368,2,FALSE)),"")</f>
        <v>6C10.26</v>
      </c>
      <c r="I233" s="79" t="str">
        <f>IFERROR(IF(VLOOKUP(G233,Demos!$B$3:$K$1368,3,FALSE)=0,"",VLOOKUP(G233,Demos!$B$3:$K$1368,3,FALSE)),"")</f>
        <v/>
      </c>
      <c r="J233" s="79" t="str">
        <f>IFERROR(IF(VLOOKUP(G233,Demos!$B$3:$K$1368,4,FALSE)=0,"",VLOOKUP(G233,Demos!$B$3:$K$1368,4,FALSE)),"")</f>
        <v/>
      </c>
      <c r="K233" s="30" t="s">
        <v>2242</v>
      </c>
      <c r="L233" s="30" t="s">
        <v>2053</v>
      </c>
      <c r="M233" s="71">
        <v>45197</v>
      </c>
      <c r="N233" s="33" t="str">
        <f>IFERROR(VLOOKUP(G233,Demos!$B$3:$K$1368,5,FALSE),"")</f>
        <v>Young's Double Slit</v>
      </c>
      <c r="O233" s="28">
        <f>IF(N233="","",COUNTIF($N$6:N2352, N233))</f>
        <v>20</v>
      </c>
      <c r="P233" s="33" t="str">
        <f xml:space="preserve"> IFERROR(IF(VLOOKUP(G233,Demos!$B$3:$K$1368,6,FALSE)=0,"",VLOOKUP(G233,Demos!$B$3:$K$1368,6,FALSE)),"")</f>
        <v>www.de-monstrare.nl/pdf/Young%27s%20double%20slit.pdf</v>
      </c>
      <c r="Q233" s="38" t="str">
        <f xml:space="preserve"> IFERROR(IF(VLOOKUP(G233,Demos!$B$3:$K$1368,8,FALSE)=0,"",VLOOKUP(G233,Demos!$B$3:$K$1368,8,FALSE)),"")</f>
        <v>Not in database yet</v>
      </c>
      <c r="R233" s="38" t="str">
        <f xml:space="preserve"> IFERROR(IF(VLOOKUP(G233,Demos!$B$3:$K$1368,7,FALSE)=0,"",VLOOKUP(G233,Demos!$B$3:$K$1368,7,FALSE)),"")</f>
        <v>See 09 Apr 2019 Collegerama recoring TN2421_10 from 01:29:55 - https://collegerama.tudelft.nl/Mediasite/Channel/as-bsc-tn/watch/a70c41f4099e41a3966d61dab00a21c61d</v>
      </c>
      <c r="T233" s="50" t="s">
        <v>1761</v>
      </c>
      <c r="U233" s="31" t="str">
        <f>IFERROR(VLOOKUP(G233,Demos!$B$7:N6089,12,FALSE),"")</f>
        <v/>
      </c>
    </row>
    <row r="234" spans="1:21" ht="45" x14ac:dyDescent="0.25">
      <c r="A234" s="39">
        <f t="shared" si="3"/>
        <v>229</v>
      </c>
      <c r="C234" s="29" t="str">
        <f xml:space="preserve"> IFERROR(VLOOKUP(B234, Courses!$C$3:$E$836, 2, FALSE),"")</f>
        <v/>
      </c>
      <c r="D234" s="29" t="str">
        <f xml:space="preserve"> IFERROR(VLOOKUP(MID(G234,1,1), PIRA!$B$1:$E$1146, 2, FALSE),"")</f>
        <v/>
      </c>
      <c r="E234" s="31" t="str">
        <f xml:space="preserve"> IFERROR(VLOOKUP(MID(G234,1,2),PIRA!$B$1:$E$1144,2,FALSE),"")&amp;"
"&amp;IFERROR(VLOOKUP(MID(H234,1,2),PIRA!$B$1:$E$1144,2,FALSE),"")&amp;"
"&amp;IFERROR(VLOOKUP(MID(I234,1,2),PIRA!$B$1:$E$1144,2,FALSE),"")</f>
        <v xml:space="preserve">
</v>
      </c>
      <c r="F234" s="31" t="str">
        <f xml:space="preserve"> IFERROR(VLOOKUP(MID(G234,1,4),PIRA!$B$1:$E$1144,2,FALSE),"")&amp;"
"&amp;IFERROR(VLOOKUP(MID(H234,1,4),PIRA!$B$1:$E$1144,2,FALSE),"")&amp;"
"&amp;IFERROR(VLOOKUP(MID(I234,1,4),PIRA!$B$1:$E$1144,2,FALSE),"")</f>
        <v xml:space="preserve">
</v>
      </c>
      <c r="H234" s="31" t="str">
        <f>IFERROR(IF(VLOOKUP(G234,Demos!$B$3:$K$1368,2,FALSE)=0,"",VLOOKUP(G234,Demos!$B$3:$K$1368,2,FALSE)),"")</f>
        <v/>
      </c>
      <c r="I234" s="79" t="str">
        <f>IFERROR(IF(VLOOKUP(G234,Demos!$B$3:$K$1368,3,FALSE)=0,"",VLOOKUP(G234,Demos!$B$3:$K$1368,3,FALSE)),"")</f>
        <v/>
      </c>
      <c r="J234" s="79" t="str">
        <f>IFERROR(IF(VLOOKUP(G234,Demos!$B$3:$K$1368,4,FALSE)=0,"",VLOOKUP(G234,Demos!$B$3:$K$1368,4,FALSE)),"")</f>
        <v/>
      </c>
      <c r="M234" s="71">
        <v>45197</v>
      </c>
      <c r="N234" s="33" t="str">
        <f>IFERROR(VLOOKUP(G234,Demos!$B$3:$K$1368,5,FALSE),"")</f>
        <v/>
      </c>
      <c r="O234" s="28" t="str">
        <f>IF(N234="","",COUNTIF($N$6:N2353, N234))</f>
        <v/>
      </c>
      <c r="P234" s="33" t="str">
        <f xml:space="preserve"> IFERROR(IF(VLOOKUP(G234,Demos!$B$3:$K$1368,6,FALSE)=0,"",VLOOKUP(G234,Demos!$B$3:$K$1368,6,FALSE)),"")</f>
        <v/>
      </c>
      <c r="Q234" s="38" t="str">
        <f xml:space="preserve"> IFERROR(IF(VLOOKUP(G234,Demos!$B$3:$K$1368,8,FALSE)=0,"",VLOOKUP(G234,Demos!$B$3:$K$1368,8,FALSE)),"")</f>
        <v/>
      </c>
      <c r="R234" s="38" t="str">
        <f xml:space="preserve"> IFERROR(IF(VLOOKUP(G234,Demos!$B$3:$K$1368,7,FALSE)=0,"",VLOOKUP(G234,Demos!$B$3:$K$1368,7,FALSE)),"")</f>
        <v/>
      </c>
      <c r="U234" s="31" t="str">
        <f>IFERROR(VLOOKUP(G234,Demos!$B$7:N3545,12,FALSE),"")</f>
        <v/>
      </c>
    </row>
    <row r="235" spans="1:21" ht="45" x14ac:dyDescent="0.25">
      <c r="A235" s="39">
        <f t="shared" si="3"/>
        <v>230</v>
      </c>
      <c r="B235" s="30" t="s">
        <v>148</v>
      </c>
      <c r="C235" s="29" t="str">
        <f xml:space="preserve"> IFERROR(VLOOKUP(B235, Courses!$C$3:$E$836, 2, FALSE),"")</f>
        <v>Introduction to Mechanics, Waves and Optics</v>
      </c>
      <c r="D235" s="29" t="str">
        <f xml:space="preserve"> IFERROR(VLOOKUP(MID(G235,1,1), PIRA!$B$1:$E$1146, 2, FALSE),"")</f>
        <v>6 Optics</v>
      </c>
      <c r="E235" s="31" t="str">
        <f xml:space="preserve"> IFERROR(VLOOKUP(MID(G235,1,2),PIRA!$B$1:$E$1144,2,FALSE),"")&amp;"
"&amp;IFERROR(VLOOKUP(MID(H235,1,2),PIRA!$B$1:$E$1144,2,FALSE),"")&amp;"
"&amp;IFERROR(VLOOKUP(MID(I235,1,2),PIRA!$B$1:$E$1144,2,FALSE),"")</f>
        <v xml:space="preserve">Geometrical Optics
</v>
      </c>
      <c r="F235" s="31" t="str">
        <f xml:space="preserve"> IFERROR(VLOOKUP(MID(G235,1,4),PIRA!$B$1:$E$1144,2,FALSE),"")&amp;"
"&amp;IFERROR(VLOOKUP(MID(H235,1,4),PIRA!$B$1:$E$1144,2,FALSE),"")&amp;"
"&amp;IFERROR(VLOOKUP(MID(I235,1,4),PIRA!$B$1:$E$1144,2,FALSE),"")</f>
        <v xml:space="preserve">Refraction at Flat Surfaces
</v>
      </c>
      <c r="G235" s="32" t="s">
        <v>374</v>
      </c>
      <c r="H235" s="31" t="str">
        <f>IFERROR(IF(VLOOKUP(G235,Demos!$B$3:$K$1368,2,FALSE)=0,"",VLOOKUP(G235,Demos!$B$3:$K$1368,2,FALSE)),"")</f>
        <v/>
      </c>
      <c r="I235" s="79" t="str">
        <f>IFERROR(IF(VLOOKUP(G235,Demos!$B$3:$K$1368,3,FALSE)=0,"",VLOOKUP(G235,Demos!$B$3:$K$1368,3,FALSE)),"")</f>
        <v/>
      </c>
      <c r="J235" s="79" t="str">
        <f>IFERROR(IF(VLOOKUP(G235,Demos!$B$3:$K$1368,4,FALSE)=0,"",VLOOKUP(G235,Demos!$B$3:$K$1368,4,FALSE)),"")</f>
        <v/>
      </c>
      <c r="K235" s="30" t="s">
        <v>2242</v>
      </c>
      <c r="L235" s="30" t="s">
        <v>2053</v>
      </c>
      <c r="M235" s="71">
        <v>45196</v>
      </c>
      <c r="N235" s="33" t="str">
        <f>IFERROR(VLOOKUP(G235,Demos!$B$3:$K$1368,5,FALSE),"")</f>
        <v>Rays through a Slab, Prism and Semi-Circular Block</v>
      </c>
      <c r="O235" s="28">
        <f>IF(N235="","",COUNTIF($N$6:N2354, N235))</f>
        <v>12</v>
      </c>
      <c r="P235" s="33" t="str">
        <f xml:space="preserve"> IFERROR(IF(VLOOKUP(G235,Demos!$B$3:$K$1368,6,FALSE)=0,"",VLOOKUP(G235,Demos!$B$3:$K$1368,6,FALSE)),"")</f>
        <v>N/A</v>
      </c>
      <c r="Q235" s="38" t="str">
        <f xml:space="preserve"> IFERROR(IF(VLOOKUP(G235,Demos!$B$3:$K$1368,8,FALSE)=0,"",VLOOKUP(G235,Demos!$B$3:$K$1368,8,FALSE)),"")</f>
        <v/>
      </c>
      <c r="R235" s="38" t="str">
        <f xml:space="preserve"> IFERROR(IF(VLOOKUP(G235,Demos!$B$3:$K$1368,7,FALSE)=0,"",VLOOKUP(G235,Demos!$B$3:$K$1368,7,FALSE)),"")</f>
        <v/>
      </c>
      <c r="S235" s="85"/>
      <c r="T235" s="50" t="s">
        <v>1761</v>
      </c>
      <c r="U235" s="31" t="str">
        <f>IFERROR(VLOOKUP(G235,Demos!$B$7:N6090,12,FALSE),"")</f>
        <v/>
      </c>
    </row>
    <row r="236" spans="1:21" ht="45" x14ac:dyDescent="0.25">
      <c r="A236" s="39">
        <f t="shared" si="3"/>
        <v>231</v>
      </c>
      <c r="C236" s="29" t="str">
        <f xml:space="preserve"> IFERROR(VLOOKUP(B236, Courses!$C$3:$E$836, 2, FALSE),"")</f>
        <v/>
      </c>
      <c r="D236" s="29" t="str">
        <f xml:space="preserve"> IFERROR(VLOOKUP(MID(G236,1,1), PIRA!$B$1:$E$1146, 2, FALSE),"")</f>
        <v/>
      </c>
      <c r="E236" s="31" t="str">
        <f xml:space="preserve"> IFERROR(VLOOKUP(MID(G236,1,2),PIRA!$B$1:$E$1144,2,FALSE),"")&amp;"
"&amp;IFERROR(VLOOKUP(MID(H236,1,2),PIRA!$B$1:$E$1144,2,FALSE),"")&amp;"
"&amp;IFERROR(VLOOKUP(MID(I236,1,2),PIRA!$B$1:$E$1144,2,FALSE),"")</f>
        <v xml:space="preserve">
</v>
      </c>
      <c r="F236" s="31" t="str">
        <f xml:space="preserve"> IFERROR(VLOOKUP(MID(G236,1,4),PIRA!$B$1:$E$1144,2,FALSE),"")&amp;"
"&amp;IFERROR(VLOOKUP(MID(H236,1,4),PIRA!$B$1:$E$1144,2,FALSE),"")&amp;"
"&amp;IFERROR(VLOOKUP(MID(I236,1,4),PIRA!$B$1:$E$1144,2,FALSE),"")</f>
        <v xml:space="preserve">
</v>
      </c>
      <c r="H236" s="31" t="str">
        <f>IFERROR(IF(VLOOKUP(G236,Demos!$B$3:$K$1368,2,FALSE)=0,"",VLOOKUP(G236,Demos!$B$3:$K$1368,2,FALSE)),"")</f>
        <v/>
      </c>
      <c r="I236" s="79" t="str">
        <f>IFERROR(IF(VLOOKUP(G236,Demos!$B$3:$K$1368,3,FALSE)=0,"",VLOOKUP(G236,Demos!$B$3:$K$1368,3,FALSE)),"")</f>
        <v/>
      </c>
      <c r="J236" s="79" t="str">
        <f>IFERROR(IF(VLOOKUP(G236,Demos!$B$3:$K$1368,4,FALSE)=0,"",VLOOKUP(G236,Demos!$B$3:$K$1368,4,FALSE)),"")</f>
        <v/>
      </c>
      <c r="M236" s="71">
        <v>45196</v>
      </c>
      <c r="N236" s="33" t="str">
        <f>IFERROR(VLOOKUP(G236,Demos!$B$3:$K$1368,5,FALSE),"")</f>
        <v/>
      </c>
      <c r="O236" s="28" t="str">
        <f>IF(N236="","",COUNTIF($N$6:N2355, N236))</f>
        <v/>
      </c>
      <c r="P236" s="33" t="str">
        <f xml:space="preserve"> IFERROR(IF(VLOOKUP(G236,Demos!$B$3:$K$1368,6,FALSE)=0,"",VLOOKUP(G236,Demos!$B$3:$K$1368,6,FALSE)),"")</f>
        <v/>
      </c>
      <c r="Q236" s="38" t="str">
        <f xml:space="preserve"> IFERROR(IF(VLOOKUP(G236,Demos!$B$3:$K$1368,8,FALSE)=0,"",VLOOKUP(G236,Demos!$B$3:$K$1368,8,FALSE)),"")</f>
        <v/>
      </c>
      <c r="R236" s="38" t="str">
        <f xml:space="preserve"> IFERROR(IF(VLOOKUP(G236,Demos!$B$3:$K$1368,7,FALSE)=0,"",VLOOKUP(G236,Demos!$B$3:$K$1368,7,FALSE)),"")</f>
        <v/>
      </c>
      <c r="U236" s="31" t="str">
        <f>IFERROR(VLOOKUP(G236,Demos!$B$7:N3546,12,FALSE),"")</f>
        <v/>
      </c>
    </row>
    <row r="237" spans="1:21" ht="45" x14ac:dyDescent="0.25">
      <c r="A237" s="39">
        <f t="shared" si="3"/>
        <v>232</v>
      </c>
      <c r="B237" s="30" t="s">
        <v>148</v>
      </c>
      <c r="C237" s="29" t="str">
        <f xml:space="preserve"> IFERROR(VLOOKUP(B237, Courses!$C$3:$E$836, 2, FALSE),"")</f>
        <v>Introduction to Mechanics, Waves and Optics</v>
      </c>
      <c r="D237" s="29" t="str">
        <f xml:space="preserve"> IFERROR(VLOOKUP(MID(G237,1,1), PIRA!$B$1:$E$1146, 2, FALSE),"")</f>
        <v>3 Oscillations and Waves</v>
      </c>
      <c r="E237" s="31" t="str">
        <f xml:space="preserve"> IFERROR(VLOOKUP(MID(G237,1,2),PIRA!$B$1:$E$1144,2,FALSE),"")&amp;"
"&amp;IFERROR(VLOOKUP(MID(H237,1,2),PIRA!$B$1:$E$1144,2,FALSE),"")&amp;"
"&amp;IFERROR(VLOOKUP(MID(I237,1,2),PIRA!$B$1:$E$1144,2,FALSE),"")</f>
        <v xml:space="preserve">Wave Motion
</v>
      </c>
      <c r="F237" s="31" t="str">
        <f xml:space="preserve"> IFERROR(VLOOKUP(MID(G237,1,4),PIRA!$B$1:$E$1144,2,FALSE),"")&amp;"
"&amp;IFERROR(VLOOKUP(MID(H237,1,4),PIRA!$B$1:$E$1144,2,FALSE),"")&amp;"
"&amp;IFERROR(VLOOKUP(MID(I237,1,4),PIRA!$B$1:$E$1144,2,FALSE),"")</f>
        <v xml:space="preserve">Transverse Pulses and Waves
</v>
      </c>
      <c r="G237" s="32" t="s">
        <v>1469</v>
      </c>
      <c r="H237" s="31" t="str">
        <f>IFERROR(IF(VLOOKUP(G237,Demos!$B$3:$K$1368,2,FALSE)=0,"",VLOOKUP(G237,Demos!$B$3:$K$1368,2,FALSE)),"")</f>
        <v/>
      </c>
      <c r="I237" s="79" t="str">
        <f>IFERROR(IF(VLOOKUP(G237,Demos!$B$3:$K$1368,3,FALSE)=0,"",VLOOKUP(G237,Demos!$B$3:$K$1368,3,FALSE)),"")</f>
        <v/>
      </c>
      <c r="J237" s="79" t="str">
        <f>IFERROR(IF(VLOOKUP(G237,Demos!$B$3:$K$1368,4,FALSE)=0,"",VLOOKUP(G237,Demos!$B$3:$K$1368,4,FALSE)),"")</f>
        <v/>
      </c>
      <c r="K237" s="30" t="s">
        <v>2242</v>
      </c>
      <c r="L237" s="30" t="s">
        <v>2053</v>
      </c>
      <c r="M237" s="71">
        <v>45195</v>
      </c>
      <c r="N237" s="33" t="str">
        <f>IFERROR(VLOOKUP(G237,Demos!$B$3:$K$1368,5,FALSE),"")</f>
        <v>Reflections of Transverse Pulses (1)</v>
      </c>
      <c r="O237" s="28">
        <f>IF(N237="","",COUNTIF($N$6:N2356, N237))</f>
        <v>10</v>
      </c>
      <c r="P237" s="33" t="str">
        <f xml:space="preserve"> IFERROR(IF(VLOOKUP(G237,Demos!$B$3:$K$1368,6,FALSE)=0,"",VLOOKUP(G237,Demos!$B$3:$K$1368,6,FALSE)),"")</f>
        <v>www.de-monstrare.nl/pdf/Reflections%20of%20transverse%20pulses%20_1_.pdf</v>
      </c>
      <c r="Q237" s="38" t="str">
        <f xml:space="preserve"> IFERROR(IF(VLOOKUP(G237,Demos!$B$3:$K$1368,8,FALSE)=0,"",VLOOKUP(G237,Demos!$B$3:$K$1368,8,FALSE)),"")</f>
        <v/>
      </c>
      <c r="R237" s="38" t="str">
        <f xml:space="preserve"> IFERROR(IF(VLOOKUP(G237,Demos!$B$3:$K$1368,7,FALSE)=0,"",VLOOKUP(G237,Demos!$B$3:$K$1368,7,FALSE)),"")</f>
        <v/>
      </c>
      <c r="S237" s="85"/>
      <c r="T237" s="50" t="s">
        <v>1761</v>
      </c>
      <c r="U237" s="31" t="str">
        <f>IFERROR(VLOOKUP(G237,Demos!$B$7:N6092,12,FALSE),"")</f>
        <v/>
      </c>
    </row>
    <row r="238" spans="1:21" ht="45" x14ac:dyDescent="0.25">
      <c r="A238" s="39">
        <f t="shared" si="3"/>
        <v>233</v>
      </c>
      <c r="B238" s="30" t="s">
        <v>148</v>
      </c>
      <c r="C238" s="29" t="str">
        <f xml:space="preserve"> IFERROR(VLOOKUP(B238, Courses!$C$3:$E$836, 2, FALSE),"")</f>
        <v>Introduction to Mechanics, Waves and Optics</v>
      </c>
      <c r="D238" s="29" t="str">
        <f xml:space="preserve"> IFERROR(VLOOKUP(MID(G238,1,1), PIRA!$B$1:$E$1146, 2, FALSE),"")</f>
        <v>3 Oscillations and Waves</v>
      </c>
      <c r="E238" s="31" t="str">
        <f xml:space="preserve"> IFERROR(VLOOKUP(MID(G238,1,2),PIRA!$B$1:$E$1144,2,FALSE),"")&amp;"
"&amp;IFERROR(VLOOKUP(MID(H238,1,2),PIRA!$B$1:$E$1144,2,FALSE),"")&amp;"
"&amp;IFERROR(VLOOKUP(MID(I238,1,2),PIRA!$B$1:$E$1144,2,FALSE),"")</f>
        <v xml:space="preserve">Wave Motion
Wave Motion
</v>
      </c>
      <c r="F238" s="31" t="str">
        <f xml:space="preserve"> IFERROR(VLOOKUP(MID(G238,1,4),PIRA!$B$1:$E$1144,2,FALSE),"")&amp;"
"&amp;IFERROR(VLOOKUP(MID(H238,1,4),PIRA!$B$1:$E$1144,2,FALSE),"")&amp;"
"&amp;IFERROR(VLOOKUP(MID(I238,1,4),PIRA!$B$1:$E$1144,2,FALSE),"")</f>
        <v xml:space="preserve">Doppler Effect
Beats
</v>
      </c>
      <c r="G238" s="32" t="s">
        <v>1188</v>
      </c>
      <c r="H238" s="31" t="str">
        <f>IFERROR(IF(VLOOKUP(G238,Demos!$B$3:$K$1368,2,FALSE)=0,"",VLOOKUP(G238,Demos!$B$3:$K$1368,2,FALSE)),"")</f>
        <v>3B60.10</v>
      </c>
      <c r="I238" s="79" t="str">
        <f>IFERROR(IF(VLOOKUP(G238,Demos!$B$3:$K$1368,3,FALSE)=0,"",VLOOKUP(G238,Demos!$B$3:$K$1368,3,FALSE)),"")</f>
        <v/>
      </c>
      <c r="J238" s="79" t="str">
        <f>IFERROR(IF(VLOOKUP(G238,Demos!$B$3:$K$1368,4,FALSE)=0,"",VLOOKUP(G238,Demos!$B$3:$K$1368,4,FALSE)),"")</f>
        <v/>
      </c>
      <c r="K238" s="30" t="s">
        <v>2242</v>
      </c>
      <c r="L238" s="30" t="s">
        <v>2053</v>
      </c>
      <c r="M238" s="71">
        <v>45195</v>
      </c>
      <c r="N238" s="33" t="str">
        <f>IFERROR(VLOOKUP(G238,Demos!$B$3:$K$1368,5,FALSE),"")</f>
        <v>Doppler</v>
      </c>
      <c r="O238" s="28">
        <f>IF(N238="","",COUNTIF($N$6:N2357, N238))</f>
        <v>20</v>
      </c>
      <c r="P238" s="33" t="str">
        <f xml:space="preserve"> IFERROR(IF(VLOOKUP(G238,Demos!$B$3:$K$1368,6,FALSE)=0,"",VLOOKUP(G238,Demos!$B$3:$K$1368,6,FALSE)),"")</f>
        <v>www.de-monstrare.nl/pdf/Doppler.pdf</v>
      </c>
      <c r="Q238" s="38" t="str">
        <f xml:space="preserve"> IFERROR(IF(VLOOKUP(G238,Demos!$B$3:$K$1368,8,FALSE)=0,"",VLOOKUP(G238,Demos!$B$3:$K$1368,8,FALSE)),"")</f>
        <v/>
      </c>
      <c r="R238" s="38" t="str">
        <f xml:space="preserve"> IFERROR(IF(VLOOKUP(G238,Demos!$B$3:$K$1368,7,FALSE)=0,"",VLOOKUP(G238,Demos!$B$3:$K$1368,7,FALSE)),"")</f>
        <v>See: https://surfdrive.surf.nl/files/index.php/s/DHZYIhoACURx7O8?path=%2FHaaksman%2FTN2345%2F6.%20Doppler</v>
      </c>
      <c r="S238" s="85"/>
      <c r="T238" s="50" t="s">
        <v>1761</v>
      </c>
      <c r="U238" s="31" t="str">
        <f>IFERROR(VLOOKUP(G238,Demos!$B$7:N6091,12,FALSE),"")</f>
        <v/>
      </c>
    </row>
    <row r="239" spans="1:21" ht="45" x14ac:dyDescent="0.25">
      <c r="A239" s="39">
        <f t="shared" si="3"/>
        <v>234</v>
      </c>
      <c r="C239" s="29" t="str">
        <f xml:space="preserve"> IFERROR(VLOOKUP(B239, Courses!$C$3:$E$836, 2, FALSE),"")</f>
        <v/>
      </c>
      <c r="D239" s="29" t="str">
        <f xml:space="preserve"> IFERROR(VLOOKUP(MID(G239,1,1), PIRA!$B$1:$E$1146, 2, FALSE),"")</f>
        <v/>
      </c>
      <c r="E239" s="31" t="str">
        <f xml:space="preserve"> IFERROR(VLOOKUP(MID(G239,1,2),PIRA!$B$1:$E$1144,2,FALSE),"")&amp;"
"&amp;IFERROR(VLOOKUP(MID(H239,1,2),PIRA!$B$1:$E$1144,2,FALSE),"")&amp;"
"&amp;IFERROR(VLOOKUP(MID(I239,1,2),PIRA!$B$1:$E$1144,2,FALSE),"")</f>
        <v xml:space="preserve">
</v>
      </c>
      <c r="F239" s="31" t="str">
        <f xml:space="preserve"> IFERROR(VLOOKUP(MID(G239,1,4),PIRA!$B$1:$E$1144,2,FALSE),"")&amp;"
"&amp;IFERROR(VLOOKUP(MID(H239,1,4),PIRA!$B$1:$E$1144,2,FALSE),"")&amp;"
"&amp;IFERROR(VLOOKUP(MID(I239,1,4),PIRA!$B$1:$E$1144,2,FALSE),"")</f>
        <v xml:space="preserve">
</v>
      </c>
      <c r="H239" s="31" t="str">
        <f>IFERROR(IF(VLOOKUP(G239,Demos!$B$3:$K$1368,2,FALSE)=0,"",VLOOKUP(G239,Demos!$B$3:$K$1368,2,FALSE)),"")</f>
        <v/>
      </c>
      <c r="I239" s="79" t="str">
        <f>IFERROR(IF(VLOOKUP(G239,Demos!$B$3:$K$1368,3,FALSE)=0,"",VLOOKUP(G239,Demos!$B$3:$K$1368,3,FALSE)),"")</f>
        <v/>
      </c>
      <c r="J239" s="79" t="str">
        <f>IFERROR(IF(VLOOKUP(G239,Demos!$B$3:$K$1368,4,FALSE)=0,"",VLOOKUP(G239,Demos!$B$3:$K$1368,4,FALSE)),"")</f>
        <v/>
      </c>
      <c r="M239" s="71">
        <v>45195</v>
      </c>
      <c r="N239" s="33" t="str">
        <f>IFERROR(VLOOKUP(G239,Demos!$B$3:$K$1368,5,FALSE),"")</f>
        <v/>
      </c>
      <c r="O239" s="28" t="str">
        <f>IF(N239="","",COUNTIF($N$6:N2358, N239))</f>
        <v/>
      </c>
      <c r="P239" s="33" t="str">
        <f xml:space="preserve"> IFERROR(IF(VLOOKUP(G239,Demos!$B$3:$K$1368,6,FALSE)=0,"",VLOOKUP(G239,Demos!$B$3:$K$1368,6,FALSE)),"")</f>
        <v/>
      </c>
      <c r="Q239" s="38" t="str">
        <f xml:space="preserve"> IFERROR(IF(VLOOKUP(G239,Demos!$B$3:$K$1368,8,FALSE)=0,"",VLOOKUP(G239,Demos!$B$3:$K$1368,8,FALSE)),"")</f>
        <v/>
      </c>
      <c r="R239" s="38" t="str">
        <f xml:space="preserve"> IFERROR(IF(VLOOKUP(G239,Demos!$B$3:$K$1368,7,FALSE)=0,"",VLOOKUP(G239,Demos!$B$3:$K$1368,7,FALSE)),"")</f>
        <v/>
      </c>
      <c r="U239" s="31" t="str">
        <f>IFERROR(VLOOKUP(G239,Demos!$B$7:N3547,12,FALSE),"")</f>
        <v/>
      </c>
    </row>
    <row r="240" spans="1:21" ht="45" x14ac:dyDescent="0.25">
      <c r="A240" s="39">
        <f t="shared" si="3"/>
        <v>235</v>
      </c>
      <c r="C240" s="29" t="str">
        <f xml:space="preserve"> IFERROR(VLOOKUP(B240, Courses!$C$3:$E$836, 2, FALSE),"")</f>
        <v/>
      </c>
      <c r="D240" s="29" t="str">
        <f xml:space="preserve"> IFERROR(VLOOKUP(MID(G240,1,1), PIRA!$B$1:$E$1146, 2, FALSE),"")</f>
        <v/>
      </c>
      <c r="E240" s="31" t="str">
        <f xml:space="preserve"> IFERROR(VLOOKUP(MID(G240,1,2),PIRA!$B$1:$E$1144,2,FALSE),"")&amp;"
"&amp;IFERROR(VLOOKUP(MID(H240,1,2),PIRA!$B$1:$E$1144,2,FALSE),"")&amp;"
"&amp;IFERROR(VLOOKUP(MID(I240,1,2),PIRA!$B$1:$E$1144,2,FALSE),"")</f>
        <v xml:space="preserve">
</v>
      </c>
      <c r="F240" s="31" t="str">
        <f xml:space="preserve"> IFERROR(VLOOKUP(MID(G240,1,4),PIRA!$B$1:$E$1144,2,FALSE),"")&amp;"
"&amp;IFERROR(VLOOKUP(MID(H240,1,4),PIRA!$B$1:$E$1144,2,FALSE),"")&amp;"
"&amp;IFERROR(VLOOKUP(MID(I240,1,4),PIRA!$B$1:$E$1144,2,FALSE),"")</f>
        <v xml:space="preserve">
</v>
      </c>
      <c r="H240" s="31" t="str">
        <f>IFERROR(IF(VLOOKUP(G240,Demos!$B$3:$K$1368,2,FALSE)=0,"",VLOOKUP(G240,Demos!$B$3:$K$1368,2,FALSE)),"")</f>
        <v/>
      </c>
      <c r="I240" s="79" t="str">
        <f>IFERROR(IF(VLOOKUP(G240,Demos!$B$3:$K$1368,3,FALSE)=0,"",VLOOKUP(G240,Demos!$B$3:$K$1368,3,FALSE)),"")</f>
        <v/>
      </c>
      <c r="J240" s="79" t="str">
        <f>IFERROR(IF(VLOOKUP(G240,Demos!$B$3:$K$1368,4,FALSE)=0,"",VLOOKUP(G240,Demos!$B$3:$K$1368,4,FALSE)),"")</f>
        <v/>
      </c>
      <c r="M240" s="71">
        <v>45194</v>
      </c>
      <c r="N240" s="33" t="str">
        <f>IFERROR(VLOOKUP(G240,Demos!$B$3:$K$1368,5,FALSE),"")</f>
        <v/>
      </c>
      <c r="O240" s="28" t="str">
        <f>IF(N240="","",COUNTIF($N$6:N2359, N240))</f>
        <v/>
      </c>
      <c r="P240" s="33" t="str">
        <f xml:space="preserve"> IFERROR(IF(VLOOKUP(G240,Demos!$B$3:$K$1368,6,FALSE)=0,"",VLOOKUP(G240,Demos!$B$3:$K$1368,6,FALSE)),"")</f>
        <v/>
      </c>
      <c r="Q240" s="38" t="str">
        <f xml:space="preserve"> IFERROR(IF(VLOOKUP(G240,Demos!$B$3:$K$1368,8,FALSE)=0,"",VLOOKUP(G240,Demos!$B$3:$K$1368,8,FALSE)),"")</f>
        <v/>
      </c>
      <c r="R240" s="38" t="str">
        <f xml:space="preserve"> IFERROR(IF(VLOOKUP(G240,Demos!$B$3:$K$1368,7,FALSE)=0,"",VLOOKUP(G240,Demos!$B$3:$K$1368,7,FALSE)),"")</f>
        <v/>
      </c>
      <c r="U240" s="31" t="str">
        <f>IFERROR(VLOOKUP(G240,Demos!$B$7:N3548,12,FALSE),"")</f>
        <v/>
      </c>
    </row>
    <row r="241" spans="1:21" ht="45" x14ac:dyDescent="0.25">
      <c r="A241" s="39">
        <f t="shared" si="3"/>
        <v>236</v>
      </c>
      <c r="C241" s="29" t="str">
        <f xml:space="preserve"> IFERROR(VLOOKUP(B241, Courses!$C$3:$E$836, 2, FALSE),"")</f>
        <v/>
      </c>
      <c r="D241" s="29" t="str">
        <f xml:space="preserve"> IFERROR(VLOOKUP(MID(G241,1,1), PIRA!$B$1:$E$1146, 2, FALSE),"")</f>
        <v/>
      </c>
      <c r="E241" s="31" t="str">
        <f xml:space="preserve"> IFERROR(VLOOKUP(MID(G241,1,2),PIRA!$B$1:$E$1144,2,FALSE),"")&amp;"
"&amp;IFERROR(VLOOKUP(MID(H241,1,2),PIRA!$B$1:$E$1144,2,FALSE),"")&amp;"
"&amp;IFERROR(VLOOKUP(MID(I241,1,2),PIRA!$B$1:$E$1144,2,FALSE),"")</f>
        <v xml:space="preserve">
</v>
      </c>
      <c r="F241" s="31" t="str">
        <f xml:space="preserve"> IFERROR(VLOOKUP(MID(G241,1,4),PIRA!$B$1:$E$1144,2,FALSE),"")&amp;"
"&amp;IFERROR(VLOOKUP(MID(H241,1,4),PIRA!$B$1:$E$1144,2,FALSE),"")&amp;"
"&amp;IFERROR(VLOOKUP(MID(I241,1,4),PIRA!$B$1:$E$1144,2,FALSE),"")</f>
        <v xml:space="preserve">
</v>
      </c>
      <c r="H241" s="31" t="str">
        <f>IFERROR(IF(VLOOKUP(G241,Demos!$B$3:$K$1368,2,FALSE)=0,"",VLOOKUP(G241,Demos!$B$3:$K$1368,2,FALSE)),"")</f>
        <v/>
      </c>
      <c r="I241" s="79" t="str">
        <f>IFERROR(IF(VLOOKUP(G241,Demos!$B$3:$K$1368,3,FALSE)=0,"",VLOOKUP(G241,Demos!$B$3:$K$1368,3,FALSE)),"")</f>
        <v/>
      </c>
      <c r="J241" s="79" t="str">
        <f>IFERROR(IF(VLOOKUP(G241,Demos!$B$3:$K$1368,4,FALSE)=0,"",VLOOKUP(G241,Demos!$B$3:$K$1368,4,FALSE)),"")</f>
        <v/>
      </c>
      <c r="M241" s="71">
        <v>45193</v>
      </c>
      <c r="N241" s="33" t="str">
        <f>IFERROR(VLOOKUP(G241,Demos!$B$3:$K$1368,5,FALSE),"")</f>
        <v/>
      </c>
      <c r="O241" s="28" t="str">
        <f>IF(N241="","",COUNTIF($N$6:N2360, N241))</f>
        <v/>
      </c>
      <c r="P241" s="33" t="str">
        <f xml:space="preserve"> IFERROR(IF(VLOOKUP(G241,Demos!$B$3:$K$1368,6,FALSE)=0,"",VLOOKUP(G241,Demos!$B$3:$K$1368,6,FALSE)),"")</f>
        <v/>
      </c>
      <c r="Q241" s="38" t="str">
        <f xml:space="preserve"> IFERROR(IF(VLOOKUP(G241,Demos!$B$3:$K$1368,8,FALSE)=0,"",VLOOKUP(G241,Demos!$B$3:$K$1368,8,FALSE)),"")</f>
        <v/>
      </c>
      <c r="R241" s="38" t="str">
        <f xml:space="preserve"> IFERROR(IF(VLOOKUP(G241,Demos!$B$3:$K$1368,7,FALSE)=0,"",VLOOKUP(G241,Demos!$B$3:$K$1368,7,FALSE)),"")</f>
        <v/>
      </c>
      <c r="U241" s="31" t="str">
        <f>IFERROR(VLOOKUP(G241,Demos!$B$7:N3549,12,FALSE),"")</f>
        <v/>
      </c>
    </row>
    <row r="242" spans="1:21" ht="45" x14ac:dyDescent="0.25">
      <c r="A242" s="39">
        <f t="shared" si="3"/>
        <v>237</v>
      </c>
      <c r="C242" s="29" t="str">
        <f xml:space="preserve"> IFERROR(VLOOKUP(B242, Courses!$C$3:$E$836, 2, FALSE),"")</f>
        <v/>
      </c>
      <c r="D242" s="29" t="str">
        <f xml:space="preserve"> IFERROR(VLOOKUP(MID(G242,1,1), PIRA!$B$1:$E$1146, 2, FALSE),"")</f>
        <v/>
      </c>
      <c r="E242" s="31" t="str">
        <f xml:space="preserve"> IFERROR(VLOOKUP(MID(G242,1,2),PIRA!$B$1:$E$1144,2,FALSE),"")&amp;"
"&amp;IFERROR(VLOOKUP(MID(H242,1,2),PIRA!$B$1:$E$1144,2,FALSE),"")&amp;"
"&amp;IFERROR(VLOOKUP(MID(I242,1,2),PIRA!$B$1:$E$1144,2,FALSE),"")</f>
        <v xml:space="preserve">
</v>
      </c>
      <c r="F242" s="31" t="str">
        <f xml:space="preserve"> IFERROR(VLOOKUP(MID(G242,1,4),PIRA!$B$1:$E$1144,2,FALSE),"")&amp;"
"&amp;IFERROR(VLOOKUP(MID(H242,1,4),PIRA!$B$1:$E$1144,2,FALSE),"")&amp;"
"&amp;IFERROR(VLOOKUP(MID(I242,1,4),PIRA!$B$1:$E$1144,2,FALSE),"")</f>
        <v xml:space="preserve">
</v>
      </c>
      <c r="H242" s="31" t="str">
        <f>IFERROR(IF(VLOOKUP(G242,Demos!$B$3:$K$1368,2,FALSE)=0,"",VLOOKUP(G242,Demos!$B$3:$K$1368,2,FALSE)),"")</f>
        <v/>
      </c>
      <c r="I242" s="79" t="str">
        <f>IFERROR(IF(VLOOKUP(G242,Demos!$B$3:$K$1368,3,FALSE)=0,"",VLOOKUP(G242,Demos!$B$3:$K$1368,3,FALSE)),"")</f>
        <v/>
      </c>
      <c r="J242" s="79" t="str">
        <f>IFERROR(IF(VLOOKUP(G242,Demos!$B$3:$K$1368,4,FALSE)=0,"",VLOOKUP(G242,Demos!$B$3:$K$1368,4,FALSE)),"")</f>
        <v/>
      </c>
      <c r="M242" s="71">
        <v>45192</v>
      </c>
      <c r="N242" s="33" t="str">
        <f>IFERROR(VLOOKUP(G242,Demos!$B$3:$K$1368,5,FALSE),"")</f>
        <v/>
      </c>
      <c r="O242" s="28" t="str">
        <f>IF(N242="","",COUNTIF($N$6:N2361, N242))</f>
        <v/>
      </c>
      <c r="P242" s="33" t="str">
        <f xml:space="preserve"> IFERROR(IF(VLOOKUP(G242,Demos!$B$3:$K$1368,6,FALSE)=0,"",VLOOKUP(G242,Demos!$B$3:$K$1368,6,FALSE)),"")</f>
        <v/>
      </c>
      <c r="Q242" s="38" t="str">
        <f xml:space="preserve"> IFERROR(IF(VLOOKUP(G242,Demos!$B$3:$K$1368,8,FALSE)=0,"",VLOOKUP(G242,Demos!$B$3:$K$1368,8,FALSE)),"")</f>
        <v/>
      </c>
      <c r="R242" s="38" t="str">
        <f xml:space="preserve"> IFERROR(IF(VLOOKUP(G242,Demos!$B$3:$K$1368,7,FALSE)=0,"",VLOOKUP(G242,Demos!$B$3:$K$1368,7,FALSE)),"")</f>
        <v/>
      </c>
      <c r="U242" s="31" t="str">
        <f>IFERROR(VLOOKUP(G242,Demos!$B$7:N3550,12,FALSE),"")</f>
        <v/>
      </c>
    </row>
    <row r="243" spans="1:21" ht="45" x14ac:dyDescent="0.25">
      <c r="A243" s="39">
        <f t="shared" si="3"/>
        <v>238</v>
      </c>
      <c r="C243" s="29" t="str">
        <f xml:space="preserve"> IFERROR(VLOOKUP(B243, Courses!$C$3:$E$836, 2, FALSE),"")</f>
        <v/>
      </c>
      <c r="D243" s="29" t="str">
        <f xml:space="preserve"> IFERROR(VLOOKUP(MID(G243,1,1), PIRA!$B$1:$E$1146, 2, FALSE),"")</f>
        <v/>
      </c>
      <c r="E243" s="31" t="str">
        <f xml:space="preserve"> IFERROR(VLOOKUP(MID(G243,1,2),PIRA!$B$1:$E$1144,2,FALSE),"")&amp;"
"&amp;IFERROR(VLOOKUP(MID(H243,1,2),PIRA!$B$1:$E$1144,2,FALSE),"")&amp;"
"&amp;IFERROR(VLOOKUP(MID(I243,1,2),PIRA!$B$1:$E$1144,2,FALSE),"")</f>
        <v xml:space="preserve">
</v>
      </c>
      <c r="F243" s="31" t="str">
        <f xml:space="preserve"> IFERROR(VLOOKUP(MID(G243,1,4),PIRA!$B$1:$E$1144,2,FALSE),"")&amp;"
"&amp;IFERROR(VLOOKUP(MID(H243,1,4),PIRA!$B$1:$E$1144,2,FALSE),"")&amp;"
"&amp;IFERROR(VLOOKUP(MID(I243,1,4),PIRA!$B$1:$E$1144,2,FALSE),"")</f>
        <v xml:space="preserve">
</v>
      </c>
      <c r="H243" s="31" t="str">
        <f>IFERROR(IF(VLOOKUP(G243,Demos!$B$3:$K$1368,2,FALSE)=0,"",VLOOKUP(G243,Demos!$B$3:$K$1368,2,FALSE)),"")</f>
        <v/>
      </c>
      <c r="I243" s="79" t="str">
        <f>IFERROR(IF(VLOOKUP(G243,Demos!$B$3:$K$1368,3,FALSE)=0,"",VLOOKUP(G243,Demos!$B$3:$K$1368,3,FALSE)),"")</f>
        <v/>
      </c>
      <c r="J243" s="79" t="str">
        <f>IFERROR(IF(VLOOKUP(G243,Demos!$B$3:$K$1368,4,FALSE)=0,"",VLOOKUP(G243,Demos!$B$3:$K$1368,4,FALSE)),"")</f>
        <v/>
      </c>
      <c r="M243" s="71">
        <v>45191</v>
      </c>
      <c r="N243" s="33" t="str">
        <f>IFERROR(VLOOKUP(G243,Demos!$B$3:$K$1368,5,FALSE),"")</f>
        <v/>
      </c>
      <c r="O243" s="28" t="str">
        <f>IF(N243="","",COUNTIF($N$6:N2362, N243))</f>
        <v/>
      </c>
      <c r="P243" s="33" t="str">
        <f xml:space="preserve"> IFERROR(IF(VLOOKUP(G243,Demos!$B$3:$K$1368,6,FALSE)=0,"",VLOOKUP(G243,Demos!$B$3:$K$1368,6,FALSE)),"")</f>
        <v/>
      </c>
      <c r="Q243" s="38" t="str">
        <f xml:space="preserve"> IFERROR(IF(VLOOKUP(G243,Demos!$B$3:$K$1368,8,FALSE)=0,"",VLOOKUP(G243,Demos!$B$3:$K$1368,8,FALSE)),"")</f>
        <v/>
      </c>
      <c r="R243" s="38" t="str">
        <f xml:space="preserve"> IFERROR(IF(VLOOKUP(G243,Demos!$B$3:$K$1368,7,FALSE)=0,"",VLOOKUP(G243,Demos!$B$3:$K$1368,7,FALSE)),"")</f>
        <v/>
      </c>
      <c r="U243" s="31" t="str">
        <f>IFERROR(VLOOKUP(G243,Demos!$B$7:N3551,12,FALSE),"")</f>
        <v/>
      </c>
    </row>
    <row r="244" spans="1:21" ht="45" x14ac:dyDescent="0.25">
      <c r="A244" s="39">
        <f t="shared" si="3"/>
        <v>239</v>
      </c>
      <c r="B244" s="30" t="s">
        <v>148</v>
      </c>
      <c r="C244" s="29" t="str">
        <f xml:space="preserve"> IFERROR(VLOOKUP(B244, Courses!$C$3:$E$836, 2, FALSE),"")</f>
        <v>Introduction to Mechanics, Waves and Optics</v>
      </c>
      <c r="D244" s="29" t="str">
        <f xml:space="preserve"> IFERROR(VLOOKUP(MID(G244,1,1), PIRA!$B$1:$E$1146, 2, FALSE),"")</f>
        <v>3 Oscillations and Waves</v>
      </c>
      <c r="E244" s="31" t="str">
        <f xml:space="preserve"> IFERROR(VLOOKUP(MID(G244,1,2),PIRA!$B$1:$E$1144,2,FALSE),"")&amp;"
"&amp;IFERROR(VLOOKUP(MID(H244,1,2),PIRA!$B$1:$E$1144,2,FALSE),"")&amp;"
"&amp;IFERROR(VLOOKUP(MID(I244,1,2),PIRA!$B$1:$E$1144,2,FALSE),"")</f>
        <v xml:space="preserve">Oscillations
</v>
      </c>
      <c r="F244" s="31" t="str">
        <f xml:space="preserve"> IFERROR(VLOOKUP(MID(G244,1,4),PIRA!$B$1:$E$1144,2,FALSE),"")&amp;"
"&amp;IFERROR(VLOOKUP(MID(H244,1,4),PIRA!$B$1:$E$1144,2,FALSE),"")&amp;"
"&amp;IFERROR(VLOOKUP(MID(I244,1,4),PIRA!$B$1:$E$1144,2,FALSE),"")</f>
        <v xml:space="preserve">Simple Harmonic Motion
</v>
      </c>
      <c r="G244" s="32" t="s">
        <v>1450</v>
      </c>
      <c r="H244" s="31" t="str">
        <f>IFERROR(IF(VLOOKUP(G244,Demos!$B$3:$K$1368,2,FALSE)=0,"",VLOOKUP(G244,Demos!$B$3:$K$1368,2,FALSE)),"")</f>
        <v/>
      </c>
      <c r="I244" s="79" t="str">
        <f>IFERROR(IF(VLOOKUP(G244,Demos!$B$3:$K$1368,3,FALSE)=0,"",VLOOKUP(G244,Demos!$B$3:$K$1368,3,FALSE)),"")</f>
        <v/>
      </c>
      <c r="J244" s="79" t="str">
        <f>IFERROR(IF(VLOOKUP(G244,Demos!$B$3:$K$1368,4,FALSE)=0,"",VLOOKUP(G244,Demos!$B$3:$K$1368,4,FALSE)),"")</f>
        <v/>
      </c>
      <c r="K244" s="30" t="s">
        <v>2242</v>
      </c>
      <c r="L244" s="30" t="s">
        <v>2053</v>
      </c>
      <c r="M244" s="71">
        <v>45190</v>
      </c>
      <c r="N244" s="33" t="str">
        <f>IFERROR(VLOOKUP(G244,Demos!$B$3:$K$1368,5,FALSE),"")</f>
        <v>Simple Harmonic Motion (SHM) (1)</v>
      </c>
      <c r="O244" s="28">
        <f>IF(N244="","",COUNTIF($N$6:N2363, N244))</f>
        <v>10</v>
      </c>
      <c r="P244" s="33" t="str">
        <f xml:space="preserve"> IFERROR(IF(VLOOKUP(G244,Demos!$B$3:$K$1368,6,FALSE)=0,"",VLOOKUP(G244,Demos!$B$3:$K$1368,6,FALSE)),"")</f>
        <v>www.de-monstrare.nl/pdf/Simple%20harmonic%20motion%20_SHM_%20_1_.pdf</v>
      </c>
      <c r="Q244" s="38" t="str">
        <f xml:space="preserve"> IFERROR(IF(VLOOKUP(G244,Demos!$B$3:$K$1368,8,FALSE)=0,"",VLOOKUP(G244,Demos!$B$3:$K$1368,8,FALSE)),"")</f>
        <v/>
      </c>
      <c r="R244" s="38" t="str">
        <f xml:space="preserve"> IFERROR(IF(VLOOKUP(G244,Demos!$B$3:$K$1368,7,FALSE)=0,"",VLOOKUP(G244,Demos!$B$3:$K$1368,7,FALSE)),"")</f>
        <v/>
      </c>
      <c r="S244" s="85"/>
      <c r="T244" s="50" t="s">
        <v>1762</v>
      </c>
      <c r="U244" s="31" t="str">
        <f>IFERROR(VLOOKUP(G244,Demos!$B$7:N6094,12,FALSE),"")</f>
        <v/>
      </c>
    </row>
    <row r="245" spans="1:21" ht="45" x14ac:dyDescent="0.25">
      <c r="A245" s="39">
        <f t="shared" si="3"/>
        <v>240</v>
      </c>
      <c r="C245" s="29" t="str">
        <f xml:space="preserve"> IFERROR(VLOOKUP(B245, Courses!$C$3:$E$836, 2, FALSE),"")</f>
        <v/>
      </c>
      <c r="D245" s="29" t="str">
        <f xml:space="preserve"> IFERROR(VLOOKUP(MID(G245,1,1), PIRA!$B$1:$E$1146, 2, FALSE),"")</f>
        <v/>
      </c>
      <c r="E245" s="31" t="str">
        <f xml:space="preserve"> IFERROR(VLOOKUP(MID(G245,1,2),PIRA!$B$1:$E$1144,2,FALSE),"")&amp;"
"&amp;IFERROR(VLOOKUP(MID(H245,1,2),PIRA!$B$1:$E$1144,2,FALSE),"")&amp;"
"&amp;IFERROR(VLOOKUP(MID(I245,1,2),PIRA!$B$1:$E$1144,2,FALSE),"")</f>
        <v xml:space="preserve">
</v>
      </c>
      <c r="F245" s="31" t="str">
        <f xml:space="preserve"> IFERROR(VLOOKUP(MID(G245,1,4),PIRA!$B$1:$E$1144,2,FALSE),"")&amp;"
"&amp;IFERROR(VLOOKUP(MID(H245,1,4),PIRA!$B$1:$E$1144,2,FALSE),"")&amp;"
"&amp;IFERROR(VLOOKUP(MID(I245,1,4),PIRA!$B$1:$E$1144,2,FALSE),"")</f>
        <v xml:space="preserve">
</v>
      </c>
      <c r="H245" s="31" t="str">
        <f>IFERROR(IF(VLOOKUP(G245,Demos!$B$3:$K$1368,2,FALSE)=0,"",VLOOKUP(G245,Demos!$B$3:$K$1368,2,FALSE)),"")</f>
        <v/>
      </c>
      <c r="I245" s="79" t="str">
        <f>IFERROR(IF(VLOOKUP(G245,Demos!$B$3:$K$1368,3,FALSE)=0,"",VLOOKUP(G245,Demos!$B$3:$K$1368,3,FALSE)),"")</f>
        <v/>
      </c>
      <c r="J245" s="79" t="str">
        <f>IFERROR(IF(VLOOKUP(G245,Demos!$B$3:$K$1368,4,FALSE)=0,"",VLOOKUP(G245,Demos!$B$3:$K$1368,4,FALSE)),"")</f>
        <v/>
      </c>
      <c r="M245" s="71">
        <v>45190</v>
      </c>
      <c r="N245" s="33" t="str">
        <f>IFERROR(VLOOKUP(G245,Demos!$B$3:$K$1368,5,FALSE),"")</f>
        <v/>
      </c>
      <c r="O245" s="28" t="str">
        <f>IF(N245="","",COUNTIF($N$6:N2364, N245))</f>
        <v/>
      </c>
      <c r="P245" s="33" t="str">
        <f xml:space="preserve"> IFERROR(IF(VLOOKUP(G245,Demos!$B$3:$K$1368,6,FALSE)=0,"",VLOOKUP(G245,Demos!$B$3:$K$1368,6,FALSE)),"")</f>
        <v/>
      </c>
      <c r="Q245" s="38" t="str">
        <f xml:space="preserve"> IFERROR(IF(VLOOKUP(G245,Demos!$B$3:$K$1368,8,FALSE)=0,"",VLOOKUP(G245,Demos!$B$3:$K$1368,8,FALSE)),"")</f>
        <v/>
      </c>
      <c r="R245" s="38" t="str">
        <f xml:space="preserve"> IFERROR(IF(VLOOKUP(G245,Demos!$B$3:$K$1368,7,FALSE)=0,"",VLOOKUP(G245,Demos!$B$3:$K$1368,7,FALSE)),"")</f>
        <v/>
      </c>
      <c r="U245" s="31" t="str">
        <f>IFERROR(VLOOKUP(G245,Demos!$B$7:N3552,12,FALSE),"")</f>
        <v/>
      </c>
    </row>
    <row r="246" spans="1:21" ht="45" x14ac:dyDescent="0.25">
      <c r="A246" s="39">
        <f t="shared" si="3"/>
        <v>241</v>
      </c>
      <c r="B246" s="30" t="s">
        <v>148</v>
      </c>
      <c r="C246" s="29" t="str">
        <f xml:space="preserve"> IFERROR(VLOOKUP(B246, Courses!$C$3:$E$836, 2, FALSE),"")</f>
        <v>Introduction to Mechanics, Waves and Optics</v>
      </c>
      <c r="D246" s="29" t="str">
        <f xml:space="preserve"> IFERROR(VLOOKUP(MID(G246,1,1), PIRA!$B$1:$E$1146, 2, FALSE),"")</f>
        <v/>
      </c>
      <c r="E246" s="31" t="str">
        <f xml:space="preserve"> IFERROR(VLOOKUP(MID(G246,1,2),PIRA!$B$1:$E$1144,2,FALSE),"")&amp;"
"&amp;IFERROR(VLOOKUP(MID(H246,1,2),PIRA!$B$1:$E$1144,2,FALSE),"")&amp;"
"&amp;IFERROR(VLOOKUP(MID(I246,1,2),PIRA!$B$1:$E$1144,2,FALSE),"")</f>
        <v xml:space="preserve">
</v>
      </c>
      <c r="F246" s="31" t="str">
        <f xml:space="preserve"> IFERROR(VLOOKUP(MID(G246,1,4),PIRA!$B$1:$E$1144,2,FALSE),"")&amp;"
"&amp;IFERROR(VLOOKUP(MID(H246,1,4),PIRA!$B$1:$E$1144,2,FALSE),"")&amp;"
"&amp;IFERROR(VLOOKUP(MID(I246,1,4),PIRA!$B$1:$E$1144,2,FALSE),"")</f>
        <v xml:space="preserve">
</v>
      </c>
      <c r="H246" s="31" t="str">
        <f>IFERROR(IF(VLOOKUP(G246,Demos!$B$3:$K$1368,2,FALSE)=0,"",VLOOKUP(G246,Demos!$B$3:$K$1368,2,FALSE)),"")</f>
        <v/>
      </c>
      <c r="I246" s="79" t="str">
        <f>IFERROR(IF(VLOOKUP(G246,Demos!$B$3:$K$1368,3,FALSE)=0,"",VLOOKUP(G246,Demos!$B$3:$K$1368,3,FALSE)),"")</f>
        <v/>
      </c>
      <c r="J246" s="79" t="str">
        <f>IFERROR(IF(VLOOKUP(G246,Demos!$B$3:$K$1368,4,FALSE)=0,"",VLOOKUP(G246,Demos!$B$3:$K$1368,4,FALSE)),"")</f>
        <v/>
      </c>
      <c r="K246" s="30" t="s">
        <v>2242</v>
      </c>
      <c r="L246" s="30" t="s">
        <v>2053</v>
      </c>
      <c r="M246" s="71">
        <v>45189</v>
      </c>
      <c r="N246" s="33" t="str">
        <f>IFERROR(VLOOKUP(G246,Demos!$B$3:$K$1368,5,FALSE),"")</f>
        <v/>
      </c>
      <c r="O246" s="28" t="str">
        <f>IF(N246="","",COUNTIF($N$6:N2365, N246))</f>
        <v/>
      </c>
      <c r="P246" s="33" t="str">
        <f xml:space="preserve"> IFERROR(IF(VLOOKUP(G246,Demos!$B$3:$K$1368,6,FALSE)=0,"",VLOOKUP(G246,Demos!$B$3:$K$1368,6,FALSE)),"")</f>
        <v/>
      </c>
      <c r="Q246" s="38" t="str">
        <f xml:space="preserve"> IFERROR(IF(VLOOKUP(G246,Demos!$B$3:$K$1368,8,FALSE)=0,"",VLOOKUP(G246,Demos!$B$3:$K$1368,8,FALSE)),"")</f>
        <v/>
      </c>
      <c r="R246" s="38" t="str">
        <f xml:space="preserve"> IFERROR(IF(VLOOKUP(G246,Demos!$B$3:$K$1368,7,FALSE)=0,"",VLOOKUP(G246,Demos!$B$3:$K$1368,7,FALSE)),"")</f>
        <v/>
      </c>
      <c r="S246" s="85"/>
      <c r="T246" s="50" t="s">
        <v>1761</v>
      </c>
      <c r="U246" s="31" t="str">
        <f>IFERROR(VLOOKUP(G246,Demos!$B$7:N6095,12,FALSE),"")</f>
        <v/>
      </c>
    </row>
    <row r="247" spans="1:21" ht="45" x14ac:dyDescent="0.25">
      <c r="A247" s="39">
        <f t="shared" si="3"/>
        <v>242</v>
      </c>
      <c r="C247" s="29" t="str">
        <f xml:space="preserve"> IFERROR(VLOOKUP(B247, Courses!$C$3:$E$836, 2, FALSE),"")</f>
        <v/>
      </c>
      <c r="D247" s="29" t="str">
        <f xml:space="preserve"> IFERROR(VLOOKUP(MID(G247,1,1), PIRA!$B$1:$E$1146, 2, FALSE),"")</f>
        <v/>
      </c>
      <c r="E247" s="31" t="str">
        <f xml:space="preserve"> IFERROR(VLOOKUP(MID(G247,1,2),PIRA!$B$1:$E$1144,2,FALSE),"")&amp;"
"&amp;IFERROR(VLOOKUP(MID(H247,1,2),PIRA!$B$1:$E$1144,2,FALSE),"")&amp;"
"&amp;IFERROR(VLOOKUP(MID(I247,1,2),PIRA!$B$1:$E$1144,2,FALSE),"")</f>
        <v xml:space="preserve">
</v>
      </c>
      <c r="F247" s="31" t="str">
        <f xml:space="preserve"> IFERROR(VLOOKUP(MID(G247,1,4),PIRA!$B$1:$E$1144,2,FALSE),"")&amp;"
"&amp;IFERROR(VLOOKUP(MID(H247,1,4),PIRA!$B$1:$E$1144,2,FALSE),"")&amp;"
"&amp;IFERROR(VLOOKUP(MID(I247,1,4),PIRA!$B$1:$E$1144,2,FALSE),"")</f>
        <v xml:space="preserve">
</v>
      </c>
      <c r="H247" s="31" t="str">
        <f>IFERROR(IF(VLOOKUP(G247,Demos!$B$3:$K$1368,2,FALSE)=0,"",VLOOKUP(G247,Demos!$B$3:$K$1368,2,FALSE)),"")</f>
        <v/>
      </c>
      <c r="I247" s="79" t="str">
        <f>IFERROR(IF(VLOOKUP(G247,Demos!$B$3:$K$1368,3,FALSE)=0,"",VLOOKUP(G247,Demos!$B$3:$K$1368,3,FALSE)),"")</f>
        <v/>
      </c>
      <c r="J247" s="79" t="str">
        <f>IFERROR(IF(VLOOKUP(G247,Demos!$B$3:$K$1368,4,FALSE)=0,"",VLOOKUP(G247,Demos!$B$3:$K$1368,4,FALSE)),"")</f>
        <v/>
      </c>
      <c r="M247" s="71">
        <v>45189</v>
      </c>
      <c r="N247" s="33" t="str">
        <f>IFERROR(VLOOKUP(G247,Demos!$B$3:$K$1368,5,FALSE),"")</f>
        <v/>
      </c>
      <c r="O247" s="28" t="str">
        <f>IF(N247="","",COUNTIF($N$6:N2366, N247))</f>
        <v/>
      </c>
      <c r="P247" s="33" t="str">
        <f xml:space="preserve"> IFERROR(IF(VLOOKUP(G247,Demos!$B$3:$K$1368,6,FALSE)=0,"",VLOOKUP(G247,Demos!$B$3:$K$1368,6,FALSE)),"")</f>
        <v/>
      </c>
      <c r="Q247" s="38" t="str">
        <f xml:space="preserve"> IFERROR(IF(VLOOKUP(G247,Demos!$B$3:$K$1368,8,FALSE)=0,"",VLOOKUP(G247,Demos!$B$3:$K$1368,8,FALSE)),"")</f>
        <v/>
      </c>
      <c r="R247" s="38" t="str">
        <f xml:space="preserve"> IFERROR(IF(VLOOKUP(G247,Demos!$B$3:$K$1368,7,FALSE)=0,"",VLOOKUP(G247,Demos!$B$3:$K$1368,7,FALSE)),"")</f>
        <v/>
      </c>
      <c r="U247" s="31" t="str">
        <f>IFERROR(VLOOKUP(G247,Demos!$B$7:N3553,12,FALSE),"")</f>
        <v/>
      </c>
    </row>
    <row r="248" spans="1:21" ht="45" x14ac:dyDescent="0.25">
      <c r="A248" s="39">
        <f t="shared" si="3"/>
        <v>243</v>
      </c>
      <c r="B248" s="30" t="s">
        <v>148</v>
      </c>
      <c r="C248" s="29" t="str">
        <f xml:space="preserve"> IFERROR(VLOOKUP(B248, Courses!$C$3:$E$836, 2, FALSE),"")</f>
        <v>Introduction to Mechanics, Waves and Optics</v>
      </c>
      <c r="D248" s="29" t="str">
        <f xml:space="preserve"> IFERROR(VLOOKUP(MID(G248,1,1), PIRA!$B$1:$E$1146, 2, FALSE),"")</f>
        <v/>
      </c>
      <c r="E248" s="31" t="str">
        <f xml:space="preserve"> IFERROR(VLOOKUP(MID(G248,1,2),PIRA!$B$1:$E$1144,2,FALSE),"")&amp;"
"&amp;IFERROR(VLOOKUP(MID(H248,1,2),PIRA!$B$1:$E$1144,2,FALSE),"")&amp;"
"&amp;IFERROR(VLOOKUP(MID(I248,1,2),PIRA!$B$1:$E$1144,2,FALSE),"")</f>
        <v xml:space="preserve">
</v>
      </c>
      <c r="F248" s="31" t="str">
        <f xml:space="preserve"> IFERROR(VLOOKUP(MID(G248,1,4),PIRA!$B$1:$E$1144,2,FALSE),"")&amp;"
"&amp;IFERROR(VLOOKUP(MID(H248,1,4),PIRA!$B$1:$E$1144,2,FALSE),"")&amp;"
"&amp;IFERROR(VLOOKUP(MID(I248,1,4),PIRA!$B$1:$E$1144,2,FALSE),"")</f>
        <v xml:space="preserve">
</v>
      </c>
      <c r="H248" s="31" t="str">
        <f>IFERROR(IF(VLOOKUP(G248,Demos!$B$3:$K$1368,2,FALSE)=0,"",VLOOKUP(G248,Demos!$B$3:$K$1368,2,FALSE)),"")</f>
        <v/>
      </c>
      <c r="I248" s="79" t="str">
        <f>IFERROR(IF(VLOOKUP(G248,Demos!$B$3:$K$1368,3,FALSE)=0,"",VLOOKUP(G248,Demos!$B$3:$K$1368,3,FALSE)),"")</f>
        <v/>
      </c>
      <c r="J248" s="79" t="str">
        <f>IFERROR(IF(VLOOKUP(G248,Demos!$B$3:$K$1368,4,FALSE)=0,"",VLOOKUP(G248,Demos!$B$3:$K$1368,4,FALSE)),"")</f>
        <v/>
      </c>
      <c r="K248" s="30" t="s">
        <v>2242</v>
      </c>
      <c r="L248" s="30" t="s">
        <v>2053</v>
      </c>
      <c r="M248" s="71">
        <v>45189</v>
      </c>
      <c r="N248" s="33" t="str">
        <f>IFERROR(VLOOKUP(G248,Demos!$B$3:$K$1368,5,FALSE),"")</f>
        <v/>
      </c>
      <c r="O248" s="28" t="str">
        <f>IF(N248="","",COUNTIF($N$6:N2367, N248))</f>
        <v/>
      </c>
      <c r="P248" s="33" t="str">
        <f xml:space="preserve"> IFERROR(IF(VLOOKUP(G248,Demos!$B$3:$K$1368,6,FALSE)=0,"",VLOOKUP(G248,Demos!$B$3:$K$1368,6,FALSE)),"")</f>
        <v/>
      </c>
      <c r="Q248" s="38" t="str">
        <f xml:space="preserve"> IFERROR(IF(VLOOKUP(G248,Demos!$B$3:$K$1368,8,FALSE)=0,"",VLOOKUP(G248,Demos!$B$3:$K$1368,8,FALSE)),"")</f>
        <v/>
      </c>
      <c r="R248" s="38" t="str">
        <f xml:space="preserve"> IFERROR(IF(VLOOKUP(G248,Demos!$B$3:$K$1368,7,FALSE)=0,"",VLOOKUP(G248,Demos!$B$3:$K$1368,7,FALSE)),"")</f>
        <v/>
      </c>
      <c r="T248" s="50" t="s">
        <v>2049</v>
      </c>
      <c r="U248" s="31" t="str">
        <f>IFERROR(VLOOKUP(G248,Demos!$B$7:N6102,12,FALSE),"")</f>
        <v/>
      </c>
    </row>
    <row r="249" spans="1:21" ht="45" x14ac:dyDescent="0.25">
      <c r="A249" s="39">
        <f t="shared" si="3"/>
        <v>244</v>
      </c>
      <c r="B249" s="30" t="s">
        <v>148</v>
      </c>
      <c r="C249" s="29" t="str">
        <f xml:space="preserve"> IFERROR(VLOOKUP(B249, Courses!$C$3:$E$836, 2, FALSE),"")</f>
        <v>Introduction to Mechanics, Waves and Optics</v>
      </c>
      <c r="D249" s="29" t="str">
        <f xml:space="preserve"> IFERROR(VLOOKUP(MID(G249,1,1), PIRA!$B$1:$E$1146, 2, FALSE),"")</f>
        <v>1 Mechanics</v>
      </c>
      <c r="E249" s="31" t="str">
        <f xml:space="preserve"> IFERROR(VLOOKUP(MID(G249,1,2),PIRA!$B$1:$E$1144,2,FALSE),"")&amp;"
"&amp;IFERROR(VLOOKUP(MID(H249,1,2),PIRA!$B$1:$E$1144,2,FALSE),"")&amp;"
"&amp;IFERROR(VLOOKUP(MID(I249,1,2),PIRA!$B$1:$E$1144,2,FALSE),"")</f>
        <v xml:space="preserve">Work and Energy
</v>
      </c>
      <c r="F249" s="31" t="str">
        <f xml:space="preserve"> IFERROR(VLOOKUP(MID(G249,1,4),PIRA!$B$1:$E$1144,2,FALSE),"")&amp;"
"&amp;IFERROR(VLOOKUP(MID(H249,1,4),PIRA!$B$1:$E$1144,2,FALSE),"")&amp;"
"&amp;IFERROR(VLOOKUP(MID(I249,1,4),PIRA!$B$1:$E$1144,2,FALSE),"")</f>
        <v xml:space="preserve">Conservation of Energy
</v>
      </c>
      <c r="G249" s="32" t="s">
        <v>72</v>
      </c>
      <c r="H249" s="31" t="str">
        <f>IFERROR(IF(VLOOKUP(G249,Demos!$B$3:$K$1368,2,FALSE)=0,"",VLOOKUP(G249,Demos!$B$3:$K$1368,2,FALSE)),"")</f>
        <v/>
      </c>
      <c r="I249" s="79" t="str">
        <f>IFERROR(IF(VLOOKUP(G249,Demos!$B$3:$K$1368,3,FALSE)=0,"",VLOOKUP(G249,Demos!$B$3:$K$1368,3,FALSE)),"")</f>
        <v/>
      </c>
      <c r="J249" s="79" t="str">
        <f>IFERROR(IF(VLOOKUP(G249,Demos!$B$3:$K$1368,4,FALSE)=0,"",VLOOKUP(G249,Demos!$B$3:$K$1368,4,FALSE)),"")</f>
        <v/>
      </c>
      <c r="K249" s="30" t="s">
        <v>2242</v>
      </c>
      <c r="L249" s="30" t="s">
        <v>2053</v>
      </c>
      <c r="M249" s="71">
        <v>45188</v>
      </c>
      <c r="N249" s="33" t="str">
        <f>IFERROR(VLOOKUP(G249,Demos!$B$3:$K$1368,5,FALSE),"")</f>
        <v>Rattleback</v>
      </c>
      <c r="O249" s="28">
        <f>IF(N249="","",COUNTIF($N$6:N2368, N249))</f>
        <v>7</v>
      </c>
      <c r="P249" s="33" t="str">
        <f xml:space="preserve"> IFERROR(IF(VLOOKUP(G249,Demos!$B$3:$K$1368,6,FALSE)=0,"",VLOOKUP(G249,Demos!$B$3:$K$1368,6,FALSE)),"")</f>
        <v>N/A</v>
      </c>
      <c r="Q249" s="38" t="str">
        <f xml:space="preserve"> IFERROR(IF(VLOOKUP(G249,Demos!$B$3:$K$1368,8,FALSE)=0,"",VLOOKUP(G249,Demos!$B$3:$K$1368,8,FALSE)),"")</f>
        <v/>
      </c>
      <c r="R249" s="38" t="str">
        <f xml:space="preserve"> IFERROR(IF(VLOOKUP(G249,Demos!$B$3:$K$1368,7,FALSE)=0,"",VLOOKUP(G249,Demos!$B$3:$K$1368,7,FALSE)),"")</f>
        <v/>
      </c>
      <c r="S249" s="85"/>
      <c r="T249" s="50" t="s">
        <v>2049</v>
      </c>
      <c r="U249" s="31" t="str">
        <f>IFERROR(VLOOKUP(G249,Demos!$B$7:N6096,12,FALSE),"")</f>
        <v/>
      </c>
    </row>
    <row r="250" spans="1:21" ht="45" x14ac:dyDescent="0.25">
      <c r="A250" s="39">
        <f t="shared" si="3"/>
        <v>245</v>
      </c>
      <c r="B250" s="30" t="s">
        <v>148</v>
      </c>
      <c r="C250" s="29" t="str">
        <f xml:space="preserve"> IFERROR(VLOOKUP(B250, Courses!$C$3:$E$836, 2, FALSE),"")</f>
        <v>Introduction to Mechanics, Waves and Optics</v>
      </c>
      <c r="D250" s="29" t="str">
        <f xml:space="preserve"> IFERROR(VLOOKUP(MID(G250,1,1), PIRA!$B$1:$E$1146, 2, FALSE),"")</f>
        <v>1 Mechanics</v>
      </c>
      <c r="E250" s="31" t="str">
        <f xml:space="preserve"> IFERROR(VLOOKUP(MID(G250,1,2),PIRA!$B$1:$E$1144,2,FALSE),"")&amp;"
"&amp;IFERROR(VLOOKUP(MID(H250,1,2),PIRA!$B$1:$E$1144,2,FALSE),"")&amp;"
"&amp;IFERROR(VLOOKUP(MID(I250,1,2),PIRA!$B$1:$E$1144,2,FALSE),"")</f>
        <v xml:space="preserve">Rotational Dynamics
</v>
      </c>
      <c r="F250" s="31" t="str">
        <f xml:space="preserve"> IFERROR(VLOOKUP(MID(G250,1,4),PIRA!$B$1:$E$1144,2,FALSE),"")&amp;"
"&amp;IFERROR(VLOOKUP(MID(H250,1,4),PIRA!$B$1:$E$1144,2,FALSE),"")&amp;"
"&amp;IFERROR(VLOOKUP(MID(I250,1,4),PIRA!$B$1:$E$1144,2,FALSE),"")</f>
        <v xml:space="preserve">Gyros
</v>
      </c>
      <c r="G250" s="32" t="s">
        <v>1176</v>
      </c>
      <c r="H250" s="31" t="str">
        <f>IFERROR(IF(VLOOKUP(G250,Demos!$B$3:$K$1368,2,FALSE)=0,"",VLOOKUP(G250,Demos!$B$3:$K$1368,2,FALSE)),"")</f>
        <v/>
      </c>
      <c r="I250" s="79" t="str">
        <f>IFERROR(IF(VLOOKUP(G250,Demos!$B$3:$K$1368,3,FALSE)=0,"",VLOOKUP(G250,Demos!$B$3:$K$1368,3,FALSE)),"")</f>
        <v/>
      </c>
      <c r="J250" s="79" t="str">
        <f>IFERROR(IF(VLOOKUP(G250,Demos!$B$3:$K$1368,4,FALSE)=0,"",VLOOKUP(G250,Demos!$B$3:$K$1368,4,FALSE)),"")</f>
        <v/>
      </c>
      <c r="K250" s="30" t="s">
        <v>2242</v>
      </c>
      <c r="L250" s="30" t="s">
        <v>2053</v>
      </c>
      <c r="M250" s="71">
        <v>45188</v>
      </c>
      <c r="N250" s="33" t="str">
        <f>IFERROR(VLOOKUP(G250,Demos!$B$3:$K$1368,5,FALSE),"")</f>
        <v>Precession (2)</v>
      </c>
      <c r="O250" s="28">
        <f>IF(N250="","",COUNTIF($N$6:N2369, N250))</f>
        <v>65</v>
      </c>
      <c r="P250" s="33" t="str">
        <f xml:space="preserve"> IFERROR(IF(VLOOKUP(G250,Demos!$B$3:$K$1368,6,FALSE)=0,"",VLOOKUP(G250,Demos!$B$3:$K$1368,6,FALSE)),"")</f>
        <v>www.de-monstrare.nl/pdf/Precession%20_2_.pdf</v>
      </c>
      <c r="Q250" s="38" t="str">
        <f xml:space="preserve"> IFERROR(IF(VLOOKUP(G250,Demos!$B$3:$K$1368,8,FALSE)=0,"",VLOOKUP(G250,Demos!$B$3:$K$1368,8,FALSE)),"")</f>
        <v/>
      </c>
      <c r="R250" s="38" t="str">
        <f xml:space="preserve"> IFERROR(IF(VLOOKUP(G250,Demos!$B$3:$K$1368,7,FALSE)=0,"",VLOOKUP(G250,Demos!$B$3:$K$1368,7,FALSE)),"")</f>
        <v/>
      </c>
      <c r="S250" s="85"/>
      <c r="T250" s="50" t="s">
        <v>1761</v>
      </c>
      <c r="U250" s="31" t="str">
        <f>IFERROR(VLOOKUP(G250,Demos!$B$7:N6093,12,FALSE),"")</f>
        <v/>
      </c>
    </row>
    <row r="251" spans="1:21" ht="45" x14ac:dyDescent="0.25">
      <c r="A251" s="39">
        <f t="shared" si="3"/>
        <v>246</v>
      </c>
      <c r="C251" s="29" t="str">
        <f xml:space="preserve"> IFERROR(VLOOKUP(B251, Courses!$C$3:$E$836, 2, FALSE),"")</f>
        <v/>
      </c>
      <c r="D251" s="29" t="str">
        <f xml:space="preserve"> IFERROR(VLOOKUP(MID(G251,1,1), PIRA!$B$1:$E$1146, 2, FALSE),"")</f>
        <v/>
      </c>
      <c r="E251" s="31" t="str">
        <f xml:space="preserve"> IFERROR(VLOOKUP(MID(G251,1,2),PIRA!$B$1:$E$1144,2,FALSE),"")&amp;"
"&amp;IFERROR(VLOOKUP(MID(H251,1,2),PIRA!$B$1:$E$1144,2,FALSE),"")&amp;"
"&amp;IFERROR(VLOOKUP(MID(I251,1,2),PIRA!$B$1:$E$1144,2,FALSE),"")</f>
        <v xml:space="preserve">
</v>
      </c>
      <c r="F251" s="31" t="str">
        <f xml:space="preserve"> IFERROR(VLOOKUP(MID(G251,1,4),PIRA!$B$1:$E$1144,2,FALSE),"")&amp;"
"&amp;IFERROR(VLOOKUP(MID(H251,1,4),PIRA!$B$1:$E$1144,2,FALSE),"")&amp;"
"&amp;IFERROR(VLOOKUP(MID(I251,1,4),PIRA!$B$1:$E$1144,2,FALSE),"")</f>
        <v xml:space="preserve">
</v>
      </c>
      <c r="H251" s="31" t="str">
        <f>IFERROR(IF(VLOOKUP(G251,Demos!$B$3:$K$1368,2,FALSE)=0,"",VLOOKUP(G251,Demos!$B$3:$K$1368,2,FALSE)),"")</f>
        <v/>
      </c>
      <c r="I251" s="79" t="str">
        <f>IFERROR(IF(VLOOKUP(G251,Demos!$B$3:$K$1368,3,FALSE)=0,"",VLOOKUP(G251,Demos!$B$3:$K$1368,3,FALSE)),"")</f>
        <v/>
      </c>
      <c r="J251" s="79" t="str">
        <f>IFERROR(IF(VLOOKUP(G251,Demos!$B$3:$K$1368,4,FALSE)=0,"",VLOOKUP(G251,Demos!$B$3:$K$1368,4,FALSE)),"")</f>
        <v/>
      </c>
      <c r="M251" s="71">
        <v>45188</v>
      </c>
      <c r="N251" s="33" t="str">
        <f>IFERROR(VLOOKUP(G251,Demos!$B$3:$K$1368,5,FALSE),"")</f>
        <v/>
      </c>
      <c r="O251" s="28" t="str">
        <f>IF(N251="","",COUNTIF($N$6:N2370, N251))</f>
        <v/>
      </c>
      <c r="P251" s="33" t="str">
        <f xml:space="preserve"> IFERROR(IF(VLOOKUP(G251,Demos!$B$3:$K$1368,6,FALSE)=0,"",VLOOKUP(G251,Demos!$B$3:$K$1368,6,FALSE)),"")</f>
        <v/>
      </c>
      <c r="Q251" s="38" t="str">
        <f xml:space="preserve"> IFERROR(IF(VLOOKUP(G251,Demos!$B$3:$K$1368,8,FALSE)=0,"",VLOOKUP(G251,Demos!$B$3:$K$1368,8,FALSE)),"")</f>
        <v/>
      </c>
      <c r="R251" s="38" t="str">
        <f xml:space="preserve"> IFERROR(IF(VLOOKUP(G251,Demos!$B$3:$K$1368,7,FALSE)=0,"",VLOOKUP(G251,Demos!$B$3:$K$1368,7,FALSE)),"")</f>
        <v/>
      </c>
      <c r="U251" s="31" t="str">
        <f>IFERROR(VLOOKUP(G251,Demos!$B$7:N3554,12,FALSE),"")</f>
        <v/>
      </c>
    </row>
    <row r="252" spans="1:21" ht="45" x14ac:dyDescent="0.25">
      <c r="A252" s="39">
        <f t="shared" si="3"/>
        <v>247</v>
      </c>
      <c r="C252" s="29" t="str">
        <f xml:space="preserve"> IFERROR(VLOOKUP(B252, Courses!$C$3:$E$836, 2, FALSE),"")</f>
        <v/>
      </c>
      <c r="D252" s="29" t="str">
        <f xml:space="preserve"> IFERROR(VLOOKUP(MID(G252,1,1), PIRA!$B$1:$E$1146, 2, FALSE),"")</f>
        <v/>
      </c>
      <c r="E252" s="31" t="str">
        <f xml:space="preserve"> IFERROR(VLOOKUP(MID(G252,1,2),PIRA!$B$1:$E$1144,2,FALSE),"")&amp;"
"&amp;IFERROR(VLOOKUP(MID(H252,1,2),PIRA!$B$1:$E$1144,2,FALSE),"")&amp;"
"&amp;IFERROR(VLOOKUP(MID(I252,1,2),PIRA!$B$1:$E$1144,2,FALSE),"")</f>
        <v xml:space="preserve">
</v>
      </c>
      <c r="F252" s="31" t="str">
        <f xml:space="preserve"> IFERROR(VLOOKUP(MID(G252,1,4),PIRA!$B$1:$E$1144,2,FALSE),"")&amp;"
"&amp;IFERROR(VLOOKUP(MID(H252,1,4),PIRA!$B$1:$E$1144,2,FALSE),"")&amp;"
"&amp;IFERROR(VLOOKUP(MID(I252,1,4),PIRA!$B$1:$E$1144,2,FALSE),"")</f>
        <v xml:space="preserve">
</v>
      </c>
      <c r="H252" s="31" t="str">
        <f>IFERROR(IF(VLOOKUP(G252,Demos!$B$3:$K$1368,2,FALSE)=0,"",VLOOKUP(G252,Demos!$B$3:$K$1368,2,FALSE)),"")</f>
        <v/>
      </c>
      <c r="I252" s="79" t="str">
        <f>IFERROR(IF(VLOOKUP(G252,Demos!$B$3:$K$1368,3,FALSE)=0,"",VLOOKUP(G252,Demos!$B$3:$K$1368,3,FALSE)),"")</f>
        <v/>
      </c>
      <c r="J252" s="79" t="str">
        <f>IFERROR(IF(VLOOKUP(G252,Demos!$B$3:$K$1368,4,FALSE)=0,"",VLOOKUP(G252,Demos!$B$3:$K$1368,4,FALSE)),"")</f>
        <v/>
      </c>
      <c r="M252" s="71">
        <v>45187</v>
      </c>
      <c r="N252" s="33" t="str">
        <f>IFERROR(VLOOKUP(G252,Demos!$B$3:$K$1368,5,FALSE),"")</f>
        <v/>
      </c>
      <c r="O252" s="28" t="str">
        <f>IF(N252="","",COUNTIF($N$6:N2371, N252))</f>
        <v/>
      </c>
      <c r="P252" s="33" t="str">
        <f xml:space="preserve"> IFERROR(IF(VLOOKUP(G252,Demos!$B$3:$K$1368,6,FALSE)=0,"",VLOOKUP(G252,Demos!$B$3:$K$1368,6,FALSE)),"")</f>
        <v/>
      </c>
      <c r="Q252" s="38" t="str">
        <f xml:space="preserve"> IFERROR(IF(VLOOKUP(G252,Demos!$B$3:$K$1368,8,FALSE)=0,"",VLOOKUP(G252,Demos!$B$3:$K$1368,8,FALSE)),"")</f>
        <v/>
      </c>
      <c r="R252" s="38" t="str">
        <f xml:space="preserve"> IFERROR(IF(VLOOKUP(G252,Demos!$B$3:$K$1368,7,FALSE)=0,"",VLOOKUP(G252,Demos!$B$3:$K$1368,7,FALSE)),"")</f>
        <v/>
      </c>
      <c r="U252" s="31" t="str">
        <f>IFERROR(VLOOKUP(G252,Demos!$B$7:N3555,12,FALSE),"")</f>
        <v/>
      </c>
    </row>
    <row r="253" spans="1:21" ht="45" x14ac:dyDescent="0.25">
      <c r="A253" s="39">
        <f t="shared" si="3"/>
        <v>248</v>
      </c>
      <c r="C253" s="29" t="str">
        <f xml:space="preserve"> IFERROR(VLOOKUP(B253, Courses!$C$3:$E$836, 2, FALSE),"")</f>
        <v/>
      </c>
      <c r="D253" s="29" t="str">
        <f xml:space="preserve"> IFERROR(VLOOKUP(MID(G253,1,1), PIRA!$B$1:$E$1146, 2, FALSE),"")</f>
        <v/>
      </c>
      <c r="E253" s="31" t="str">
        <f xml:space="preserve"> IFERROR(VLOOKUP(MID(G253,1,2),PIRA!$B$1:$E$1144,2,FALSE),"")&amp;"
"&amp;IFERROR(VLOOKUP(MID(H253,1,2),PIRA!$B$1:$E$1144,2,FALSE),"")&amp;"
"&amp;IFERROR(VLOOKUP(MID(I253,1,2),PIRA!$B$1:$E$1144,2,FALSE),"")</f>
        <v xml:space="preserve">
</v>
      </c>
      <c r="F253" s="31" t="str">
        <f xml:space="preserve"> IFERROR(VLOOKUP(MID(G253,1,4),PIRA!$B$1:$E$1144,2,FALSE),"")&amp;"
"&amp;IFERROR(VLOOKUP(MID(H253,1,4),PIRA!$B$1:$E$1144,2,FALSE),"")&amp;"
"&amp;IFERROR(VLOOKUP(MID(I253,1,4),PIRA!$B$1:$E$1144,2,FALSE),"")</f>
        <v xml:space="preserve">
</v>
      </c>
      <c r="H253" s="31" t="str">
        <f>IFERROR(IF(VLOOKUP(G253,Demos!$B$3:$K$1368,2,FALSE)=0,"",VLOOKUP(G253,Demos!$B$3:$K$1368,2,FALSE)),"")</f>
        <v/>
      </c>
      <c r="I253" s="79" t="str">
        <f>IFERROR(IF(VLOOKUP(G253,Demos!$B$3:$K$1368,3,FALSE)=0,"",VLOOKUP(G253,Demos!$B$3:$K$1368,3,FALSE)),"")</f>
        <v/>
      </c>
      <c r="J253" s="79" t="str">
        <f>IFERROR(IF(VLOOKUP(G253,Demos!$B$3:$K$1368,4,FALSE)=0,"",VLOOKUP(G253,Demos!$B$3:$K$1368,4,FALSE)),"")</f>
        <v/>
      </c>
      <c r="M253" s="71">
        <v>45186</v>
      </c>
      <c r="N253" s="33" t="str">
        <f>IFERROR(VLOOKUP(G253,Demos!$B$3:$K$1368,5,FALSE),"")</f>
        <v/>
      </c>
      <c r="O253" s="28" t="str">
        <f>IF(N253="","",COUNTIF($N$6:N2372, N253))</f>
        <v/>
      </c>
      <c r="P253" s="33" t="str">
        <f xml:space="preserve"> IFERROR(IF(VLOOKUP(G253,Demos!$B$3:$K$1368,6,FALSE)=0,"",VLOOKUP(G253,Demos!$B$3:$K$1368,6,FALSE)),"")</f>
        <v/>
      </c>
      <c r="Q253" s="38" t="str">
        <f xml:space="preserve"> IFERROR(IF(VLOOKUP(G253,Demos!$B$3:$K$1368,8,FALSE)=0,"",VLOOKUP(G253,Demos!$B$3:$K$1368,8,FALSE)),"")</f>
        <v/>
      </c>
      <c r="R253" s="38" t="str">
        <f xml:space="preserve"> IFERROR(IF(VLOOKUP(G253,Demos!$B$3:$K$1368,7,FALSE)=0,"",VLOOKUP(G253,Demos!$B$3:$K$1368,7,FALSE)),"")</f>
        <v/>
      </c>
      <c r="U253" s="31" t="str">
        <f>IFERROR(VLOOKUP(G253,Demos!$B$7:N3556,12,FALSE),"")</f>
        <v/>
      </c>
    </row>
    <row r="254" spans="1:21" ht="45" x14ac:dyDescent="0.25">
      <c r="A254" s="39">
        <f t="shared" si="3"/>
        <v>249</v>
      </c>
      <c r="B254" s="30" t="s">
        <v>148</v>
      </c>
      <c r="C254" s="29" t="str">
        <f xml:space="preserve"> IFERROR(VLOOKUP(B254, Courses!$C$3:$E$836, 2, FALSE),"")</f>
        <v>Introduction to Mechanics, Waves and Optics</v>
      </c>
      <c r="D254" s="29" t="str">
        <f xml:space="preserve"> IFERROR(VLOOKUP(MID(G254,1,1), PIRA!$B$1:$E$1146, 2, FALSE),"")</f>
        <v>1 Mechanics</v>
      </c>
      <c r="E254" s="31" t="str">
        <f xml:space="preserve"> IFERROR(VLOOKUP(MID(G254,1,2),PIRA!$B$1:$E$1144,2,FALSE),"")&amp;"
"&amp;IFERROR(VLOOKUP(MID(H254,1,2),PIRA!$B$1:$E$1144,2,FALSE),"")&amp;"
"&amp;IFERROR(VLOOKUP(MID(I254,1,2),PIRA!$B$1:$E$1144,2,FALSE),"")</f>
        <v xml:space="preserve">Rotational Dynamics
Rotational Dynamics
</v>
      </c>
      <c r="F254" s="31" t="str">
        <f xml:space="preserve"> IFERROR(VLOOKUP(MID(G254,1,4),PIRA!$B$1:$E$1144,2,FALSE),"")&amp;"
"&amp;IFERROR(VLOOKUP(MID(H254,1,4),PIRA!$B$1:$E$1144,2,FALSE),"")&amp;"
"&amp;IFERROR(VLOOKUP(MID(I254,1,4),PIRA!$B$1:$E$1144,2,FALSE),"")</f>
        <v xml:space="preserve">Rotational Energy
Moment of Inertia
</v>
      </c>
      <c r="G254" s="32" t="s">
        <v>1168</v>
      </c>
      <c r="H254" s="31" t="str">
        <f>IFERROR(IF(VLOOKUP(G254,Demos!$B$3:$K$1368,2,FALSE)=0,"",VLOOKUP(G254,Demos!$B$3:$K$1368,2,FALSE)),"")</f>
        <v>1Q10.02</v>
      </c>
      <c r="I254" s="79" t="str">
        <f>IFERROR(IF(VLOOKUP(G254,Demos!$B$3:$K$1368,3,FALSE)=0,"",VLOOKUP(G254,Demos!$B$3:$K$1368,3,FALSE)),"")</f>
        <v/>
      </c>
      <c r="J254" s="79" t="str">
        <f>IFERROR(IF(VLOOKUP(G254,Demos!$B$3:$K$1368,4,FALSE)=0,"",VLOOKUP(G254,Demos!$B$3:$K$1368,4,FALSE)),"")</f>
        <v/>
      </c>
      <c r="K254" s="30" t="s">
        <v>2242</v>
      </c>
      <c r="L254" s="30" t="s">
        <v>2053</v>
      </c>
      <c r="M254" s="71">
        <v>45185</v>
      </c>
      <c r="N254" s="33" t="str">
        <f>IFERROR(VLOOKUP(G254,Demos!$B$3:$K$1368,5,FALSE),"")</f>
        <v>Rolling Downhill</v>
      </c>
      <c r="O254" s="28">
        <f>IF(N254="","",COUNTIF($N$6:N2373, N254))</f>
        <v>33</v>
      </c>
      <c r="P254" s="33" t="str">
        <f xml:space="preserve"> IFERROR(IF(VLOOKUP(G254,Demos!$B$3:$K$1368,6,FALSE)=0,"",VLOOKUP(G254,Demos!$B$3:$K$1368,6,FALSE)),"")</f>
        <v>www.de-monstrare.nl/pdf/Rolling%20downhill.pdf</v>
      </c>
      <c r="Q254" s="38" t="str">
        <f xml:space="preserve"> IFERROR(IF(VLOOKUP(G254,Demos!$B$3:$K$1368,8,FALSE)=0,"",VLOOKUP(G254,Demos!$B$3:$K$1368,8,FALSE)),"")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254" s="38" t="str">
        <f xml:space="preserve"> IFERROR(IF(VLOOKUP(G254,Demos!$B$3:$K$1368,7,FALSE)=0,"",VLOOKUP(G254,Demos!$B$3:$K$1368,7,FALSE)),"")</f>
        <v xml:space="preserve">See Collegerama 2022 recording TN1612TU_17 - https://collegerama.tudelft.nl/Mediasite/Channel/as-bsc-tn/watch/068318bc5e2d4c908ecc56ce056d99d81d  </v>
      </c>
      <c r="S254" s="85"/>
      <c r="T254" s="50" t="s">
        <v>2049</v>
      </c>
      <c r="U254" s="31" t="str">
        <f>IFERROR(VLOOKUP(G254,Demos!$B$7:N6098,12,FALSE),"")</f>
        <v/>
      </c>
    </row>
    <row r="255" spans="1:21" ht="45" x14ac:dyDescent="0.25">
      <c r="A255" s="39">
        <f t="shared" si="3"/>
        <v>250</v>
      </c>
      <c r="C255" s="29" t="str">
        <f xml:space="preserve"> IFERROR(VLOOKUP(B255, Courses!$C$3:$E$836, 2, FALSE),"")</f>
        <v/>
      </c>
      <c r="D255" s="29" t="str">
        <f xml:space="preserve"> IFERROR(VLOOKUP(MID(G255,1,1), PIRA!$B$1:$E$1146, 2, FALSE),"")</f>
        <v/>
      </c>
      <c r="E255" s="31" t="str">
        <f xml:space="preserve"> IFERROR(VLOOKUP(MID(G255,1,2),PIRA!$B$1:$E$1144,2,FALSE),"")&amp;"
"&amp;IFERROR(VLOOKUP(MID(H255,1,2),PIRA!$B$1:$E$1144,2,FALSE),"")&amp;"
"&amp;IFERROR(VLOOKUP(MID(I255,1,2),PIRA!$B$1:$E$1144,2,FALSE),"")</f>
        <v xml:space="preserve">
</v>
      </c>
      <c r="F255" s="31" t="str">
        <f xml:space="preserve"> IFERROR(VLOOKUP(MID(G255,1,4),PIRA!$B$1:$E$1144,2,FALSE),"")&amp;"
"&amp;IFERROR(VLOOKUP(MID(H255,1,4),PIRA!$B$1:$E$1144,2,FALSE),"")&amp;"
"&amp;IFERROR(VLOOKUP(MID(I255,1,4),PIRA!$B$1:$E$1144,2,FALSE),"")</f>
        <v xml:space="preserve">
</v>
      </c>
      <c r="H255" s="31" t="str">
        <f>IFERROR(IF(VLOOKUP(G255,Demos!$B$3:$K$1368,2,FALSE)=0,"",VLOOKUP(G255,Demos!$B$3:$K$1368,2,FALSE)),"")</f>
        <v/>
      </c>
      <c r="I255" s="79" t="str">
        <f>IFERROR(IF(VLOOKUP(G255,Demos!$B$3:$K$1368,3,FALSE)=0,"",VLOOKUP(G255,Demos!$B$3:$K$1368,3,FALSE)),"")</f>
        <v/>
      </c>
      <c r="J255" s="79" t="str">
        <f>IFERROR(IF(VLOOKUP(G255,Demos!$B$3:$K$1368,4,FALSE)=0,"",VLOOKUP(G255,Demos!$B$3:$K$1368,4,FALSE)),"")</f>
        <v/>
      </c>
      <c r="M255" s="71">
        <v>45185</v>
      </c>
      <c r="N255" s="33" t="str">
        <f>IFERROR(VLOOKUP(G255,Demos!$B$3:$K$1368,5,FALSE),"")</f>
        <v/>
      </c>
      <c r="O255" s="28" t="str">
        <f>IF(N255="","",COUNTIF($N$6:N2374, N255))</f>
        <v/>
      </c>
      <c r="P255" s="33" t="str">
        <f xml:space="preserve"> IFERROR(IF(VLOOKUP(G255,Demos!$B$3:$K$1368,6,FALSE)=0,"",VLOOKUP(G255,Demos!$B$3:$K$1368,6,FALSE)),"")</f>
        <v/>
      </c>
      <c r="Q255" s="38" t="str">
        <f xml:space="preserve"> IFERROR(IF(VLOOKUP(G255,Demos!$B$3:$K$1368,8,FALSE)=0,"",VLOOKUP(G255,Demos!$B$3:$K$1368,8,FALSE)),"")</f>
        <v/>
      </c>
      <c r="R255" s="38" t="str">
        <f xml:space="preserve"> IFERROR(IF(VLOOKUP(G255,Demos!$B$3:$K$1368,7,FALSE)=0,"",VLOOKUP(G255,Demos!$B$3:$K$1368,7,FALSE)),"")</f>
        <v/>
      </c>
      <c r="U255" s="31" t="str">
        <f>IFERROR(VLOOKUP(G255,Demos!$B$7:N3557,12,FALSE),"")</f>
        <v/>
      </c>
    </row>
    <row r="256" spans="1:21" ht="45" x14ac:dyDescent="0.25">
      <c r="A256" s="39">
        <f t="shared" si="3"/>
        <v>251</v>
      </c>
      <c r="B256" s="30" t="s">
        <v>148</v>
      </c>
      <c r="C256" s="29" t="str">
        <f xml:space="preserve"> IFERROR(VLOOKUP(B256, Courses!$C$3:$E$836, 2, FALSE),"")</f>
        <v>Introduction to Mechanics, Waves and Optics</v>
      </c>
      <c r="D256" s="29" t="str">
        <f xml:space="preserve"> IFERROR(VLOOKUP(MID(G256,1,1), PIRA!$B$1:$E$1146, 2, FALSE),"")</f>
        <v>1 Mechanics</v>
      </c>
      <c r="E256" s="31" t="str">
        <f xml:space="preserve"> IFERROR(VLOOKUP(MID(G256,1,2),PIRA!$B$1:$E$1144,2,FALSE),"")&amp;"
"&amp;IFERROR(VLOOKUP(MID(H256,1,2),PIRA!$B$1:$E$1144,2,FALSE),"")&amp;"
"&amp;IFERROR(VLOOKUP(MID(I256,1,2),PIRA!$B$1:$E$1144,2,FALSE),"")</f>
        <v xml:space="preserve">Rotational Dynamics
Rotational Dynamics
</v>
      </c>
      <c r="F256" s="31" t="str">
        <f xml:space="preserve"> IFERROR(VLOOKUP(MID(G256,1,4),PIRA!$B$1:$E$1144,2,FALSE),"")&amp;"
"&amp;IFERROR(VLOOKUP(MID(H256,1,4),PIRA!$B$1:$E$1144,2,FALSE),"")&amp;"
"&amp;IFERROR(VLOOKUP(MID(I256,1,4),PIRA!$B$1:$E$1144,2,FALSE),"")</f>
        <v xml:space="preserve">Conservation of Angular Momentum
Moment of Inertia
</v>
      </c>
      <c r="G256" s="32" t="s">
        <v>81</v>
      </c>
      <c r="H256" s="31" t="str">
        <f>IFERROR(IF(VLOOKUP(G256,Demos!$B$3:$K$1368,2,FALSE)=0,"",VLOOKUP(G256,Demos!$B$3:$K$1368,2,FALSE)),"")</f>
        <v>1Q10.01</v>
      </c>
      <c r="I256" s="79" t="str">
        <f>IFERROR(IF(VLOOKUP(G256,Demos!$B$3:$K$1368,3,FALSE)=0,"",VLOOKUP(G256,Demos!$B$3:$K$1368,3,FALSE)),"")</f>
        <v/>
      </c>
      <c r="J256" s="79" t="str">
        <f>IFERROR(IF(VLOOKUP(G256,Demos!$B$3:$K$1368,4,FALSE)=0,"",VLOOKUP(G256,Demos!$B$3:$K$1368,4,FALSE)),"")</f>
        <v/>
      </c>
      <c r="K256" s="30" t="s">
        <v>2242</v>
      </c>
      <c r="L256" s="30" t="s">
        <v>2053</v>
      </c>
      <c r="M256" s="71">
        <v>45184</v>
      </c>
      <c r="N256" s="33" t="str">
        <f>IFERROR(VLOOKUP(G256,Demos!$B$3:$K$1368,5,FALSE),"")</f>
        <v>Pirouette</v>
      </c>
      <c r="O256" s="28">
        <f>IF(N256="","",COUNTIF($N$6:N2375, N256))</f>
        <v>22</v>
      </c>
      <c r="P256" s="33" t="str">
        <f xml:space="preserve"> IFERROR(IF(VLOOKUP(G256,Demos!$B$3:$K$1368,6,FALSE)=0,"",VLOOKUP(G256,Demos!$B$3:$K$1368,6,FALSE)),"")</f>
        <v>www.de-monstrare.nl/pdf/Pirouette.pdf</v>
      </c>
      <c r="Q256" s="38" t="str">
        <f xml:space="preserve"> IFERROR(IF(VLOOKUP(G256,Demos!$B$3:$K$1368,8,FALSE)=0,"",VLOOKUP(G256,Demos!$B$3:$K$1368,8,FALSE)),"")</f>
        <v/>
      </c>
      <c r="R256" s="38" t="str">
        <f xml:space="preserve"> IFERROR(IF(VLOOKUP(G256,Demos!$B$3:$K$1368,7,FALSE)=0,"",VLOOKUP(G256,Demos!$B$3:$K$1368,7,FALSE)),"")</f>
        <v/>
      </c>
      <c r="S256" s="85"/>
      <c r="T256" s="50" t="s">
        <v>1762</v>
      </c>
      <c r="U256" s="31" t="str">
        <f>IFERROR(VLOOKUP(G256,Demos!$B$7:N6099,12,FALSE),"")</f>
        <v/>
      </c>
    </row>
    <row r="257" spans="1:21" ht="45" x14ac:dyDescent="0.25">
      <c r="A257" s="39">
        <f t="shared" si="3"/>
        <v>252</v>
      </c>
      <c r="B257" s="30" t="s">
        <v>148</v>
      </c>
      <c r="C257" s="29" t="str">
        <f xml:space="preserve"> IFERROR(VLOOKUP(B257, Courses!$C$3:$E$836, 2, FALSE),"")</f>
        <v>Introduction to Mechanics, Waves and Optics</v>
      </c>
      <c r="D257" s="29" t="str">
        <f xml:space="preserve"> IFERROR(VLOOKUP(MID(G257,1,1), PIRA!$B$1:$E$1146, 2, FALSE),"")</f>
        <v>1 Mechanics</v>
      </c>
      <c r="E257" s="31" t="str">
        <f xml:space="preserve"> IFERROR(VLOOKUP(MID(G257,1,2),PIRA!$B$1:$E$1144,2,FALSE),"")&amp;"
"&amp;IFERROR(VLOOKUP(MID(H257,1,2),PIRA!$B$1:$E$1144,2,FALSE),"")&amp;"
"&amp;IFERROR(VLOOKUP(MID(I257,1,2),PIRA!$B$1:$E$1144,2,FALSE),"")</f>
        <v xml:space="preserve">Rotational Dynamics
Rotational Dynamics
</v>
      </c>
      <c r="F257" s="31" t="str">
        <f xml:space="preserve"> IFERROR(VLOOKUP(MID(G257,1,4),PIRA!$B$1:$E$1144,2,FALSE),"")&amp;"
"&amp;IFERROR(VLOOKUP(MID(H257,1,4),PIRA!$B$1:$E$1144,2,FALSE),"")&amp;"
"&amp;IFERROR(VLOOKUP(MID(I257,1,4),PIRA!$B$1:$E$1144,2,FALSE),"")</f>
        <v xml:space="preserve">Conservation of Angular Momentum
Transfer of Angular Momentum
</v>
      </c>
      <c r="G257" s="32" t="s">
        <v>84</v>
      </c>
      <c r="H257" s="31" t="str">
        <f>IFERROR(IF(VLOOKUP(G257,Demos!$B$3:$K$1368,2,FALSE)=0,"",VLOOKUP(G257,Demos!$B$3:$K$1368,2,FALSE)),"")</f>
        <v>1Q30.10</v>
      </c>
      <c r="I257" s="79" t="str">
        <f>IFERROR(IF(VLOOKUP(G257,Demos!$B$3:$K$1368,3,FALSE)=0,"",VLOOKUP(G257,Demos!$B$3:$K$1368,3,FALSE)),"")</f>
        <v/>
      </c>
      <c r="J257" s="79" t="str">
        <f>IFERROR(IF(VLOOKUP(G257,Demos!$B$3:$K$1368,4,FALSE)=0,"",VLOOKUP(G257,Demos!$B$3:$K$1368,4,FALSE)),"")</f>
        <v/>
      </c>
      <c r="K257" s="30" t="s">
        <v>2242</v>
      </c>
      <c r="L257" s="30" t="s">
        <v>2053</v>
      </c>
      <c r="M257" s="71">
        <v>45184</v>
      </c>
      <c r="N257" s="33" t="str">
        <f>IFERROR(VLOOKUP(G257,Demos!$B$3:$K$1368,5,FALSE),"")</f>
        <v>Bicycle Wheel and Swivel Chair</v>
      </c>
      <c r="O257" s="28">
        <f>IF(N257="","",COUNTIF($N$6:N2376, N257))</f>
        <v>36</v>
      </c>
      <c r="P257" s="33" t="str">
        <f xml:space="preserve"> IFERROR(IF(VLOOKUP(G257,Demos!$B$3:$K$1368,6,FALSE)=0,"",VLOOKUP(G257,Demos!$B$3:$K$1368,6,FALSE)),"")</f>
        <v>www.de-monstrare.nl/pdf/Bicycle%20wheel%20and%20swivel%20chair.pdf</v>
      </c>
      <c r="Q257" s="38" t="str">
        <f xml:space="preserve"> IFERROR(IF(VLOOKUP(G257,Demos!$B$3:$K$1368,8,FALSE)=0,"",VLOOKUP(G257,Demos!$B$3:$K$1368,8,FALSE)),"")</f>
        <v/>
      </c>
      <c r="R257" s="38" t="str">
        <f xml:space="preserve"> IFERROR(IF(VLOOKUP(G257,Demos!$B$3:$K$1368,7,FALSE)=0,"",VLOOKUP(G257,Demos!$B$3:$K$1368,7,FALSE)),"")</f>
        <v xml:space="preserve">See Collegerama 2022 recording TN1612TU_05 from 01:13:11 - https://collegerama.tudelft.nl/Mediasite/Channel/as-bsc-tn/watch/c62ffe14b9a54c75ada1f93c4d870c901d </v>
      </c>
      <c r="S257" s="85"/>
      <c r="T257" s="50" t="s">
        <v>1761</v>
      </c>
      <c r="U257" s="31" t="str">
        <f>IFERROR(VLOOKUP(G257,Demos!$B$7:N6097,12,FALSE),"")</f>
        <v/>
      </c>
    </row>
    <row r="258" spans="1:21" ht="45" x14ac:dyDescent="0.25">
      <c r="A258" s="39">
        <f t="shared" si="3"/>
        <v>253</v>
      </c>
      <c r="C258" s="29" t="str">
        <f xml:space="preserve"> IFERROR(VLOOKUP(B258, Courses!$C$3:$E$836, 2, FALSE),"")</f>
        <v/>
      </c>
      <c r="D258" s="29" t="str">
        <f xml:space="preserve"> IFERROR(VLOOKUP(MID(G258,1,1), PIRA!$B$1:$E$1146, 2, FALSE),"")</f>
        <v/>
      </c>
      <c r="E258" s="31" t="str">
        <f xml:space="preserve"> IFERROR(VLOOKUP(MID(G258,1,2),PIRA!$B$1:$E$1144,2,FALSE),"")&amp;"
"&amp;IFERROR(VLOOKUP(MID(H258,1,2),PIRA!$B$1:$E$1144,2,FALSE),"")&amp;"
"&amp;IFERROR(VLOOKUP(MID(I258,1,2),PIRA!$B$1:$E$1144,2,FALSE),"")</f>
        <v xml:space="preserve">
</v>
      </c>
      <c r="F258" s="31" t="str">
        <f xml:space="preserve"> IFERROR(VLOOKUP(MID(G258,1,4),PIRA!$B$1:$E$1144,2,FALSE),"")&amp;"
"&amp;IFERROR(VLOOKUP(MID(H258,1,4),PIRA!$B$1:$E$1144,2,FALSE),"")&amp;"
"&amp;IFERROR(VLOOKUP(MID(I258,1,4),PIRA!$B$1:$E$1144,2,FALSE),"")</f>
        <v xml:space="preserve">
</v>
      </c>
      <c r="H258" s="31" t="str">
        <f>IFERROR(IF(VLOOKUP(G258,Demos!$B$3:$K$1368,2,FALSE)=0,"",VLOOKUP(G258,Demos!$B$3:$K$1368,2,FALSE)),"")</f>
        <v/>
      </c>
      <c r="I258" s="79" t="str">
        <f>IFERROR(IF(VLOOKUP(G258,Demos!$B$3:$K$1368,3,FALSE)=0,"",VLOOKUP(G258,Demos!$B$3:$K$1368,3,FALSE)),"")</f>
        <v/>
      </c>
      <c r="J258" s="79" t="str">
        <f>IFERROR(IF(VLOOKUP(G258,Demos!$B$3:$K$1368,4,FALSE)=0,"",VLOOKUP(G258,Demos!$B$3:$K$1368,4,FALSE)),"")</f>
        <v/>
      </c>
      <c r="M258" s="71">
        <v>45184</v>
      </c>
      <c r="N258" s="33" t="str">
        <f>IFERROR(VLOOKUP(G258,Demos!$B$3:$K$1368,5,FALSE),"")</f>
        <v/>
      </c>
      <c r="O258" s="28" t="str">
        <f>IF(N258="","",COUNTIF($N$6:N2377, N258))</f>
        <v/>
      </c>
      <c r="P258" s="33" t="str">
        <f xml:space="preserve"> IFERROR(IF(VLOOKUP(G258,Demos!$B$3:$K$1368,6,FALSE)=0,"",VLOOKUP(G258,Demos!$B$3:$K$1368,6,FALSE)),"")</f>
        <v/>
      </c>
      <c r="Q258" s="38" t="str">
        <f xml:space="preserve"> IFERROR(IF(VLOOKUP(G258,Demos!$B$3:$K$1368,8,FALSE)=0,"",VLOOKUP(G258,Demos!$B$3:$K$1368,8,FALSE)),"")</f>
        <v/>
      </c>
      <c r="R258" s="38" t="str">
        <f xml:space="preserve"> IFERROR(IF(VLOOKUP(G258,Demos!$B$3:$K$1368,7,FALSE)=0,"",VLOOKUP(G258,Demos!$B$3:$K$1368,7,FALSE)),"")</f>
        <v/>
      </c>
      <c r="U258" s="31" t="str">
        <f>IFERROR(VLOOKUP(G258,Demos!$B$7:N3558,12,FALSE),"")</f>
        <v/>
      </c>
    </row>
    <row r="259" spans="1:21" ht="45" x14ac:dyDescent="0.25">
      <c r="A259" s="39">
        <f t="shared" si="3"/>
        <v>254</v>
      </c>
      <c r="C259" s="29" t="str">
        <f xml:space="preserve"> IFERROR(VLOOKUP(B259, Courses!$C$3:$E$836, 2, FALSE),"")</f>
        <v/>
      </c>
      <c r="D259" s="29" t="str">
        <f xml:space="preserve"> IFERROR(VLOOKUP(MID(G259,1,1), PIRA!$B$1:$E$1146, 2, FALSE),"")</f>
        <v/>
      </c>
      <c r="E259" s="31" t="str">
        <f xml:space="preserve"> IFERROR(VLOOKUP(MID(G259,1,2),PIRA!$B$1:$E$1144,2,FALSE),"")&amp;"
"&amp;IFERROR(VLOOKUP(MID(H259,1,2),PIRA!$B$1:$E$1144,2,FALSE),"")&amp;"
"&amp;IFERROR(VLOOKUP(MID(I259,1,2),PIRA!$B$1:$E$1144,2,FALSE),"")</f>
        <v xml:space="preserve">
</v>
      </c>
      <c r="F259" s="31" t="str">
        <f xml:space="preserve"> IFERROR(VLOOKUP(MID(G259,1,4),PIRA!$B$1:$E$1144,2,FALSE),"")&amp;"
"&amp;IFERROR(VLOOKUP(MID(H259,1,4),PIRA!$B$1:$E$1144,2,FALSE),"")&amp;"
"&amp;IFERROR(VLOOKUP(MID(I259,1,4),PIRA!$B$1:$E$1144,2,FALSE),"")</f>
        <v xml:space="preserve">
</v>
      </c>
      <c r="H259" s="31" t="str">
        <f>IFERROR(IF(VLOOKUP(G259,Demos!$B$3:$K$1368,2,FALSE)=0,"",VLOOKUP(G259,Demos!$B$3:$K$1368,2,FALSE)),"")</f>
        <v/>
      </c>
      <c r="I259" s="79" t="str">
        <f>IFERROR(IF(VLOOKUP(G259,Demos!$B$3:$K$1368,3,FALSE)=0,"",VLOOKUP(G259,Demos!$B$3:$K$1368,3,FALSE)),"")</f>
        <v/>
      </c>
      <c r="J259" s="79" t="str">
        <f>IFERROR(IF(VLOOKUP(G259,Demos!$B$3:$K$1368,4,FALSE)=0,"",VLOOKUP(G259,Demos!$B$3:$K$1368,4,FALSE)),"")</f>
        <v/>
      </c>
      <c r="M259" s="71">
        <v>45183</v>
      </c>
      <c r="N259" s="33" t="str">
        <f>IFERROR(VLOOKUP(G259,Demos!$B$3:$K$1368,5,FALSE),"")</f>
        <v/>
      </c>
      <c r="O259" s="28" t="str">
        <f>IF(N259="","",COUNTIF($N$6:N2378, N259))</f>
        <v/>
      </c>
      <c r="P259" s="33" t="str">
        <f xml:space="preserve"> IFERROR(IF(VLOOKUP(G259,Demos!$B$3:$K$1368,6,FALSE)=0,"",VLOOKUP(G259,Demos!$B$3:$K$1368,6,FALSE)),"")</f>
        <v/>
      </c>
      <c r="Q259" s="38" t="str">
        <f xml:space="preserve"> IFERROR(IF(VLOOKUP(G259,Demos!$B$3:$K$1368,8,FALSE)=0,"",VLOOKUP(G259,Demos!$B$3:$K$1368,8,FALSE)),"")</f>
        <v/>
      </c>
      <c r="R259" s="38" t="str">
        <f xml:space="preserve"> IFERROR(IF(VLOOKUP(G259,Demos!$B$3:$K$1368,7,FALSE)=0,"",VLOOKUP(G259,Demos!$B$3:$K$1368,7,FALSE)),"")</f>
        <v/>
      </c>
      <c r="U259" s="31" t="str">
        <f>IFERROR(VLOOKUP(G259,Demos!$B$7:N3559,12,FALSE),"")</f>
        <v/>
      </c>
    </row>
    <row r="260" spans="1:21" ht="45" x14ac:dyDescent="0.25">
      <c r="A260" s="39">
        <f t="shared" si="3"/>
        <v>255</v>
      </c>
      <c r="B260" s="30" t="s">
        <v>148</v>
      </c>
      <c r="C260" s="29" t="str">
        <f xml:space="preserve"> IFERROR(VLOOKUP(B260, Courses!$C$3:$E$836, 2, FALSE),"")</f>
        <v>Introduction to Mechanics, Waves and Optics</v>
      </c>
      <c r="D260" s="29" t="str">
        <f xml:space="preserve"> IFERROR(VLOOKUP(MID(G260,1,1), PIRA!$B$1:$E$1146, 2, FALSE),"")</f>
        <v>1 Mechanics</v>
      </c>
      <c r="E260" s="31" t="str">
        <f xml:space="preserve"> IFERROR(VLOOKUP(MID(G260,1,2),PIRA!$B$1:$E$1144,2,FALSE),"")&amp;"
"&amp;IFERROR(VLOOKUP(MID(H260,1,2),PIRA!$B$1:$E$1144,2,FALSE),"")&amp;"
"&amp;IFERROR(VLOOKUP(MID(I260,1,2),PIRA!$B$1:$E$1144,2,FALSE),"")</f>
        <v xml:space="preserve">Linear Momentum and Collisions
</v>
      </c>
      <c r="F260" s="31" t="str">
        <f xml:space="preserve"> IFERROR(VLOOKUP(MID(G260,1,4),PIRA!$B$1:$E$1144,2,FALSE),"")&amp;"
"&amp;IFERROR(VLOOKUP(MID(H260,1,4),PIRA!$B$1:$E$1144,2,FALSE),"")&amp;"
"&amp;IFERROR(VLOOKUP(MID(I260,1,4),PIRA!$B$1:$E$1144,2,FALSE),"")</f>
        <v xml:space="preserve">Conservation of Linear Momentum
</v>
      </c>
      <c r="G260" s="32" t="s">
        <v>1164</v>
      </c>
      <c r="H260" s="31" t="str">
        <f>IFERROR(IF(VLOOKUP(G260,Demos!$B$3:$K$1368,2,FALSE)=0,"",VLOOKUP(G260,Demos!$B$3:$K$1368,2,FALSE)),"")</f>
        <v/>
      </c>
      <c r="I260" s="79" t="str">
        <f>IFERROR(IF(VLOOKUP(G260,Demos!$B$3:$K$1368,3,FALSE)=0,"",VLOOKUP(G260,Demos!$B$3:$K$1368,3,FALSE)),"")</f>
        <v/>
      </c>
      <c r="J260" s="79" t="str">
        <f>IFERROR(IF(VLOOKUP(G260,Demos!$B$3:$K$1368,4,FALSE)=0,"",VLOOKUP(G260,Demos!$B$3:$K$1368,4,FALSE)),"")</f>
        <v/>
      </c>
      <c r="K260" s="30" t="s">
        <v>2053</v>
      </c>
      <c r="L260" s="30" t="s">
        <v>2242</v>
      </c>
      <c r="M260" s="71">
        <v>45182</v>
      </c>
      <c r="N260" s="33" t="str">
        <f>IFERROR(VLOOKUP(G260,Demos!$B$3:$K$1368,5,FALSE),"")</f>
        <v>Colliding Balls (1)</v>
      </c>
      <c r="O260" s="28">
        <f>IF(N260="","",COUNTIF($N$6:N2379, N260))</f>
        <v>20</v>
      </c>
      <c r="P260" s="33" t="str">
        <f xml:space="preserve"> IFERROR(IF(VLOOKUP(G260,Demos!$B$3:$K$1368,6,FALSE)=0,"",VLOOKUP(G260,Demos!$B$3:$K$1368,6,FALSE)),"")</f>
        <v>www.de-monstrare.nl/pdf/Colliding%20balls%20_1_.pdf</v>
      </c>
      <c r="Q260" s="38" t="str">
        <f xml:space="preserve"> IFERROR(IF(VLOOKUP(G260,Demos!$B$3:$K$1368,8,FALSE)=0,"",VLOOKUP(G260,Demos!$B$3:$K$1368,8,FALSE)),"")</f>
        <v/>
      </c>
      <c r="R260" s="38" t="str">
        <f xml:space="preserve"> IFERROR(IF(VLOOKUP(G260,Demos!$B$3:$K$1368,7,FALSE)=0,"",VLOOKUP(G260,Demos!$B$3:$K$1368,7,FALSE)),"")</f>
        <v xml:space="preserve">See Collegerama 2022 recording TN1612TU_10 from 01:17:10 - https://collegerama.tudelft.nl/Mediasite/Channel/as-bsc-tn/watch/b282d0ac7af745eba483f6120bc37f2d1d </v>
      </c>
      <c r="S260" s="85"/>
      <c r="T260" s="50" t="s">
        <v>1761</v>
      </c>
      <c r="U260" s="31" t="str">
        <f>IFERROR(VLOOKUP(G260,Demos!$B$7:N6100,12,FALSE),"")</f>
        <v/>
      </c>
    </row>
    <row r="261" spans="1:21" ht="45" x14ac:dyDescent="0.25">
      <c r="A261" s="39">
        <f t="shared" si="3"/>
        <v>256</v>
      </c>
      <c r="C261" s="29" t="str">
        <f xml:space="preserve"> IFERROR(VLOOKUP(B261, Courses!$C$3:$E$836, 2, FALSE),"")</f>
        <v/>
      </c>
      <c r="D261" s="29" t="str">
        <f xml:space="preserve"> IFERROR(VLOOKUP(MID(G261,1,1), PIRA!$B$1:$E$1146, 2, FALSE),"")</f>
        <v/>
      </c>
      <c r="E261" s="31" t="str">
        <f xml:space="preserve"> IFERROR(VLOOKUP(MID(G261,1,2),PIRA!$B$1:$E$1144,2,FALSE),"")&amp;"
"&amp;IFERROR(VLOOKUP(MID(H261,1,2),PIRA!$B$1:$E$1144,2,FALSE),"")&amp;"
"&amp;IFERROR(VLOOKUP(MID(I261,1,2),PIRA!$B$1:$E$1144,2,FALSE),"")</f>
        <v xml:space="preserve">
</v>
      </c>
      <c r="F261" s="31" t="str">
        <f xml:space="preserve"> IFERROR(VLOOKUP(MID(G261,1,4),PIRA!$B$1:$E$1144,2,FALSE),"")&amp;"
"&amp;IFERROR(VLOOKUP(MID(H261,1,4),PIRA!$B$1:$E$1144,2,FALSE),"")&amp;"
"&amp;IFERROR(VLOOKUP(MID(I261,1,4),PIRA!$B$1:$E$1144,2,FALSE),"")</f>
        <v xml:space="preserve">
</v>
      </c>
      <c r="H261" s="31" t="str">
        <f>IFERROR(IF(VLOOKUP(G261,Demos!$B$3:$K$1368,2,FALSE)=0,"",VLOOKUP(G261,Demos!$B$3:$K$1368,2,FALSE)),"")</f>
        <v/>
      </c>
      <c r="I261" s="79" t="str">
        <f>IFERROR(IF(VLOOKUP(G261,Demos!$B$3:$K$1368,3,FALSE)=0,"",VLOOKUP(G261,Demos!$B$3:$K$1368,3,FALSE)),"")</f>
        <v/>
      </c>
      <c r="J261" s="79" t="str">
        <f>IFERROR(IF(VLOOKUP(G261,Demos!$B$3:$K$1368,4,FALSE)=0,"",VLOOKUP(G261,Demos!$B$3:$K$1368,4,FALSE)),"")</f>
        <v/>
      </c>
      <c r="M261" s="71">
        <v>45182</v>
      </c>
      <c r="N261" s="33" t="str">
        <f>IFERROR(VLOOKUP(G261,Demos!$B$3:$K$1368,5,FALSE),"")</f>
        <v/>
      </c>
      <c r="O261" s="28" t="str">
        <f>IF(N261="","",COUNTIF($N$6:N2380, N261))</f>
        <v/>
      </c>
      <c r="P261" s="33" t="str">
        <f xml:space="preserve"> IFERROR(IF(VLOOKUP(G261,Demos!$B$3:$K$1368,6,FALSE)=0,"",VLOOKUP(G261,Demos!$B$3:$K$1368,6,FALSE)),"")</f>
        <v/>
      </c>
      <c r="Q261" s="38" t="str">
        <f xml:space="preserve"> IFERROR(IF(VLOOKUP(G261,Demos!$B$3:$K$1368,8,FALSE)=0,"",VLOOKUP(G261,Demos!$B$3:$K$1368,8,FALSE)),"")</f>
        <v/>
      </c>
      <c r="R261" s="38" t="str">
        <f xml:space="preserve"> IFERROR(IF(VLOOKUP(G261,Demos!$B$3:$K$1368,7,FALSE)=0,"",VLOOKUP(G261,Demos!$B$3:$K$1368,7,FALSE)),"")</f>
        <v/>
      </c>
      <c r="U261" s="31" t="str">
        <f>IFERROR(VLOOKUP(G261,Demos!$B$7:N3560,12,FALSE),"")</f>
        <v/>
      </c>
    </row>
    <row r="262" spans="1:21" ht="45" x14ac:dyDescent="0.25">
      <c r="A262" s="39">
        <f t="shared" ref="A262:A325" si="4">ROW()-5</f>
        <v>257</v>
      </c>
      <c r="B262" s="30" t="s">
        <v>148</v>
      </c>
      <c r="C262" s="29" t="str">
        <f xml:space="preserve"> IFERROR(VLOOKUP(B262, Courses!$C$3:$E$836, 2, FALSE),"")</f>
        <v>Introduction to Mechanics, Waves and Optics</v>
      </c>
      <c r="D262" s="29" t="str">
        <f xml:space="preserve"> IFERROR(VLOOKUP(MID(G262,1,1), PIRA!$B$1:$E$1146, 2, FALSE),"")</f>
        <v>1 Mechanics</v>
      </c>
      <c r="E262" s="31" t="str">
        <f xml:space="preserve"> IFERROR(VLOOKUP(MID(G262,1,2),PIRA!$B$1:$E$1144,2,FALSE),"")&amp;"
"&amp;IFERROR(VLOOKUP(MID(H262,1,2),PIRA!$B$1:$E$1144,2,FALSE),"")&amp;"
"&amp;IFERROR(VLOOKUP(MID(I262,1,2),PIRA!$B$1:$E$1144,2,FALSE),"")</f>
        <v xml:space="preserve">Work and Energy
</v>
      </c>
      <c r="F262" s="31" t="str">
        <f xml:space="preserve"> IFERROR(VLOOKUP(MID(G262,1,4),PIRA!$B$1:$E$1144,2,FALSE),"")&amp;"
"&amp;IFERROR(VLOOKUP(MID(H262,1,4),PIRA!$B$1:$E$1144,2,FALSE),"")&amp;"
"&amp;IFERROR(VLOOKUP(MID(I262,1,4),PIRA!$B$1:$E$1144,2,FALSE),"")</f>
        <v xml:space="preserve">Conservation of Energy
</v>
      </c>
      <c r="G262" s="32" t="s">
        <v>362</v>
      </c>
      <c r="H262" s="31" t="str">
        <f>IFERROR(IF(VLOOKUP(G262,Demos!$B$3:$K$1368,2,FALSE)=0,"",VLOOKUP(G262,Demos!$B$3:$K$1368,2,FALSE)),"")</f>
        <v/>
      </c>
      <c r="I262" s="79" t="str">
        <f>IFERROR(IF(VLOOKUP(G262,Demos!$B$3:$K$1368,3,FALSE)=0,"",VLOOKUP(G262,Demos!$B$3:$K$1368,3,FALSE)),"")</f>
        <v/>
      </c>
      <c r="J262" s="79" t="str">
        <f>IFERROR(IF(VLOOKUP(G262,Demos!$B$3:$K$1368,4,FALSE)=0,"",VLOOKUP(G262,Demos!$B$3:$K$1368,4,FALSE)),"")</f>
        <v/>
      </c>
      <c r="K262" s="30" t="s">
        <v>2053</v>
      </c>
      <c r="L262" s="30" t="s">
        <v>2242</v>
      </c>
      <c r="M262" s="71">
        <v>45181</v>
      </c>
      <c r="N262" s="33" t="str">
        <f>IFERROR(VLOOKUP(G262,Demos!$B$3:$K$1368,5,FALSE),"")</f>
        <v>Pendulum of Death</v>
      </c>
      <c r="O262" s="28">
        <f>IF(N262="","",COUNTIF($N$6:N2381, N262))</f>
        <v>20</v>
      </c>
      <c r="P262" s="33" t="str">
        <f xml:space="preserve"> IFERROR(IF(VLOOKUP(G262,Demos!$B$3:$K$1368,6,FALSE)=0,"",VLOOKUP(G262,Demos!$B$3:$K$1368,6,FALSE)),"")</f>
        <v>www.de-monstrare.nl/pdf/Pendulum%20of%20death.pdf</v>
      </c>
      <c r="Q262" s="38" t="str">
        <f xml:space="preserve"> IFERROR(IF(VLOOKUP(G262,Demos!$B$3:$K$1368,8,FALSE)=0,"",VLOOKUP(G262,Demos!$B$3:$K$1368,8,FALSE)),"")</f>
        <v>Height floor to hook in the ceiling h = 6.871 m</v>
      </c>
      <c r="R262" s="38" t="str">
        <f xml:space="preserve"> IFERROR(IF(VLOOKUP(G262,Demos!$B$3:$K$1368,7,FALSE)=0,"",VLOOKUP(G262,Demos!$B$3:$K$1368,7,FALSE)),"")</f>
        <v/>
      </c>
      <c r="S262" s="85"/>
      <c r="T262" s="50" t="s">
        <v>1761</v>
      </c>
      <c r="U262" s="31" t="str">
        <f>IFERROR(VLOOKUP(G262,Demos!$B$7:N6101,12,FALSE),"")</f>
        <v/>
      </c>
    </row>
    <row r="263" spans="1:21" ht="45" x14ac:dyDescent="0.25">
      <c r="A263" s="39">
        <f t="shared" si="4"/>
        <v>258</v>
      </c>
      <c r="C263" s="29" t="str">
        <f xml:space="preserve"> IFERROR(VLOOKUP(B263, Courses!$C$3:$E$836, 2, FALSE),"")</f>
        <v/>
      </c>
      <c r="D263" s="29" t="str">
        <f xml:space="preserve"> IFERROR(VLOOKUP(MID(G263,1,1), PIRA!$B$1:$E$1146, 2, FALSE),"")</f>
        <v/>
      </c>
      <c r="E263" s="31" t="str">
        <f xml:space="preserve"> IFERROR(VLOOKUP(MID(G263,1,2),PIRA!$B$1:$E$1144,2,FALSE),"")&amp;"
"&amp;IFERROR(VLOOKUP(MID(H263,1,2),PIRA!$B$1:$E$1144,2,FALSE),"")&amp;"
"&amp;IFERROR(VLOOKUP(MID(I263,1,2),PIRA!$B$1:$E$1144,2,FALSE),"")</f>
        <v xml:space="preserve">
</v>
      </c>
      <c r="F263" s="31" t="str">
        <f xml:space="preserve"> IFERROR(VLOOKUP(MID(G263,1,4),PIRA!$B$1:$E$1144,2,FALSE),"")&amp;"
"&amp;IFERROR(VLOOKUP(MID(H263,1,4),PIRA!$B$1:$E$1144,2,FALSE),"")&amp;"
"&amp;IFERROR(VLOOKUP(MID(I263,1,4),PIRA!$B$1:$E$1144,2,FALSE),"")</f>
        <v xml:space="preserve">
</v>
      </c>
      <c r="H263" s="31" t="str">
        <f>IFERROR(IF(VLOOKUP(G263,Demos!$B$3:$K$1368,2,FALSE)=0,"",VLOOKUP(G263,Demos!$B$3:$K$1368,2,FALSE)),"")</f>
        <v/>
      </c>
      <c r="I263" s="79" t="str">
        <f>IFERROR(IF(VLOOKUP(G263,Demos!$B$3:$K$1368,3,FALSE)=0,"",VLOOKUP(G263,Demos!$B$3:$K$1368,3,FALSE)),"")</f>
        <v/>
      </c>
      <c r="J263" s="79" t="str">
        <f>IFERROR(IF(VLOOKUP(G263,Demos!$B$3:$K$1368,4,FALSE)=0,"",VLOOKUP(G263,Demos!$B$3:$K$1368,4,FALSE)),"")</f>
        <v/>
      </c>
      <c r="M263" s="71">
        <v>45181</v>
      </c>
      <c r="N263" s="33" t="str">
        <f>IFERROR(VLOOKUP(G263,Demos!$B$3:$K$1368,5,FALSE),"")</f>
        <v/>
      </c>
      <c r="O263" s="28" t="str">
        <f>IF(N263="","",COUNTIF($N$6:N2382, N263))</f>
        <v/>
      </c>
      <c r="P263" s="33" t="str">
        <f xml:space="preserve"> IFERROR(IF(VLOOKUP(G263,Demos!$B$3:$K$1368,6,FALSE)=0,"",VLOOKUP(G263,Demos!$B$3:$K$1368,6,FALSE)),"")</f>
        <v/>
      </c>
      <c r="Q263" s="38" t="str">
        <f xml:space="preserve"> IFERROR(IF(VLOOKUP(G263,Demos!$B$3:$K$1368,8,FALSE)=0,"",VLOOKUP(G263,Demos!$B$3:$K$1368,8,FALSE)),"")</f>
        <v/>
      </c>
      <c r="R263" s="38" t="str">
        <f xml:space="preserve"> IFERROR(IF(VLOOKUP(G263,Demos!$B$3:$K$1368,7,FALSE)=0,"",VLOOKUP(G263,Demos!$B$3:$K$1368,7,FALSE)),"")</f>
        <v/>
      </c>
      <c r="U263" s="31" t="str">
        <f>IFERROR(VLOOKUP(G263,Demos!$B$7:N3561,12,FALSE),"")</f>
        <v/>
      </c>
    </row>
    <row r="264" spans="1:21" ht="45" x14ac:dyDescent="0.25">
      <c r="A264" s="39">
        <f t="shared" si="4"/>
        <v>259</v>
      </c>
      <c r="C264" s="29" t="str">
        <f xml:space="preserve"> IFERROR(VLOOKUP(B264, Courses!$C$3:$E$836, 2, FALSE),"")</f>
        <v/>
      </c>
      <c r="D264" s="29" t="str">
        <f xml:space="preserve"> IFERROR(VLOOKUP(MID(G264,1,1), PIRA!$B$1:$E$1146, 2, FALSE),"")</f>
        <v/>
      </c>
      <c r="E264" s="31" t="str">
        <f xml:space="preserve"> IFERROR(VLOOKUP(MID(G264,1,2),PIRA!$B$1:$E$1144,2,FALSE),"")&amp;"
"&amp;IFERROR(VLOOKUP(MID(H264,1,2),PIRA!$B$1:$E$1144,2,FALSE),"")&amp;"
"&amp;IFERROR(VLOOKUP(MID(I264,1,2),PIRA!$B$1:$E$1144,2,FALSE),"")</f>
        <v xml:space="preserve">
</v>
      </c>
      <c r="F264" s="31" t="str">
        <f xml:space="preserve"> IFERROR(VLOOKUP(MID(G264,1,4),PIRA!$B$1:$E$1144,2,FALSE),"")&amp;"
"&amp;IFERROR(VLOOKUP(MID(H264,1,4),PIRA!$B$1:$E$1144,2,FALSE),"")&amp;"
"&amp;IFERROR(VLOOKUP(MID(I264,1,4),PIRA!$B$1:$E$1144,2,FALSE),"")</f>
        <v xml:space="preserve">
</v>
      </c>
      <c r="H264" s="31" t="str">
        <f>IFERROR(IF(VLOOKUP(G264,Demos!$B$3:$K$1368,2,FALSE)=0,"",VLOOKUP(G264,Demos!$B$3:$K$1368,2,FALSE)),"")</f>
        <v/>
      </c>
      <c r="I264" s="79" t="str">
        <f>IFERROR(IF(VLOOKUP(G264,Demos!$B$3:$K$1368,3,FALSE)=0,"",VLOOKUP(G264,Demos!$B$3:$K$1368,3,FALSE)),"")</f>
        <v/>
      </c>
      <c r="J264" s="79" t="str">
        <f>IFERROR(IF(VLOOKUP(G264,Demos!$B$3:$K$1368,4,FALSE)=0,"",VLOOKUP(G264,Demos!$B$3:$K$1368,4,FALSE)),"")</f>
        <v/>
      </c>
      <c r="M264" s="71">
        <v>45180</v>
      </c>
      <c r="N264" s="33" t="str">
        <f>IFERROR(VLOOKUP(G264,Demos!$B$3:$K$1368,5,FALSE),"")</f>
        <v/>
      </c>
      <c r="O264" s="28" t="str">
        <f>IF(N264="","",COUNTIF($N$6:N2383, N264))</f>
        <v/>
      </c>
      <c r="P264" s="33" t="str">
        <f xml:space="preserve"> IFERROR(IF(VLOOKUP(G264,Demos!$B$3:$K$1368,6,FALSE)=0,"",VLOOKUP(G264,Demos!$B$3:$K$1368,6,FALSE)),"")</f>
        <v/>
      </c>
      <c r="Q264" s="38" t="str">
        <f xml:space="preserve"> IFERROR(IF(VLOOKUP(G264,Demos!$B$3:$K$1368,8,FALSE)=0,"",VLOOKUP(G264,Demos!$B$3:$K$1368,8,FALSE)),"")</f>
        <v/>
      </c>
      <c r="R264" s="38" t="str">
        <f xml:space="preserve"> IFERROR(IF(VLOOKUP(G264,Demos!$B$3:$K$1368,7,FALSE)=0,"",VLOOKUP(G264,Demos!$B$3:$K$1368,7,FALSE)),"")</f>
        <v/>
      </c>
      <c r="U264" s="31" t="str">
        <f>IFERROR(VLOOKUP(G264,Demos!$B$7:N3562,12,FALSE),"")</f>
        <v/>
      </c>
    </row>
    <row r="265" spans="1:21" ht="45" x14ac:dyDescent="0.25">
      <c r="A265" s="39">
        <f t="shared" si="4"/>
        <v>260</v>
      </c>
      <c r="C265" s="29" t="str">
        <f xml:space="preserve"> IFERROR(VLOOKUP(B265, Courses!$C$3:$E$836, 2, FALSE),"")</f>
        <v/>
      </c>
      <c r="D265" s="29" t="str">
        <f xml:space="preserve"> IFERROR(VLOOKUP(MID(G265,1,1), PIRA!$B$1:$E$1146, 2, FALSE),"")</f>
        <v/>
      </c>
      <c r="E265" s="31" t="str">
        <f xml:space="preserve"> IFERROR(VLOOKUP(MID(G265,1,2),PIRA!$B$1:$E$1144,2,FALSE),"")&amp;"
"&amp;IFERROR(VLOOKUP(MID(H265,1,2),PIRA!$B$1:$E$1144,2,FALSE),"")&amp;"
"&amp;IFERROR(VLOOKUP(MID(I265,1,2),PIRA!$B$1:$E$1144,2,FALSE),"")</f>
        <v xml:space="preserve">
</v>
      </c>
      <c r="F265" s="31" t="str">
        <f xml:space="preserve"> IFERROR(VLOOKUP(MID(G265,1,4),PIRA!$B$1:$E$1144,2,FALSE),"")&amp;"
"&amp;IFERROR(VLOOKUP(MID(H265,1,4),PIRA!$B$1:$E$1144,2,FALSE),"")&amp;"
"&amp;IFERROR(VLOOKUP(MID(I265,1,4),PIRA!$B$1:$E$1144,2,FALSE),"")</f>
        <v xml:space="preserve">
</v>
      </c>
      <c r="H265" s="31" t="str">
        <f>IFERROR(IF(VLOOKUP(G265,Demos!$B$3:$K$1368,2,FALSE)=0,"",VLOOKUP(G265,Demos!$B$3:$K$1368,2,FALSE)),"")</f>
        <v/>
      </c>
      <c r="I265" s="79" t="str">
        <f>IFERROR(IF(VLOOKUP(G265,Demos!$B$3:$K$1368,3,FALSE)=0,"",VLOOKUP(G265,Demos!$B$3:$K$1368,3,FALSE)),"")</f>
        <v/>
      </c>
      <c r="J265" s="79" t="str">
        <f>IFERROR(IF(VLOOKUP(G265,Demos!$B$3:$K$1368,4,FALSE)=0,"",VLOOKUP(G265,Demos!$B$3:$K$1368,4,FALSE)),"")</f>
        <v/>
      </c>
      <c r="M265" s="71">
        <v>45179</v>
      </c>
      <c r="N265" s="33" t="str">
        <f>IFERROR(VLOOKUP(G265,Demos!$B$3:$K$1368,5,FALSE),"")</f>
        <v/>
      </c>
      <c r="O265" s="28" t="str">
        <f>IF(N265="","",COUNTIF($N$6:N2384, N265))</f>
        <v/>
      </c>
      <c r="P265" s="33" t="str">
        <f xml:space="preserve"> IFERROR(IF(VLOOKUP(G265,Demos!$B$3:$K$1368,6,FALSE)=0,"",VLOOKUP(G265,Demos!$B$3:$K$1368,6,FALSE)),"")</f>
        <v/>
      </c>
      <c r="Q265" s="38" t="str">
        <f xml:space="preserve"> IFERROR(IF(VLOOKUP(G265,Demos!$B$3:$K$1368,8,FALSE)=0,"",VLOOKUP(G265,Demos!$B$3:$K$1368,8,FALSE)),"")</f>
        <v/>
      </c>
      <c r="R265" s="38" t="str">
        <f xml:space="preserve"> IFERROR(IF(VLOOKUP(G265,Demos!$B$3:$K$1368,7,FALSE)=0,"",VLOOKUP(G265,Demos!$B$3:$K$1368,7,FALSE)),"")</f>
        <v/>
      </c>
      <c r="U265" s="31" t="str">
        <f>IFERROR(VLOOKUP(G265,Demos!$B$7:N3563,12,FALSE),"")</f>
        <v/>
      </c>
    </row>
    <row r="266" spans="1:21" ht="45" x14ac:dyDescent="0.25">
      <c r="A266" s="39">
        <f t="shared" si="4"/>
        <v>261</v>
      </c>
      <c r="B266" s="30" t="s">
        <v>148</v>
      </c>
      <c r="C266" s="29" t="str">
        <f xml:space="preserve"> IFERROR(VLOOKUP(B266, Courses!$C$3:$E$836, 2, FALSE),"")</f>
        <v>Introduction to Mechanics, Waves and Optics</v>
      </c>
      <c r="D266" s="29" t="str">
        <f xml:space="preserve"> IFERROR(VLOOKUP(MID(G266,1,1), PIRA!$B$1:$E$1146, 2, FALSE),"")</f>
        <v>1 Mechanics</v>
      </c>
      <c r="E266" s="31" t="str">
        <f xml:space="preserve"> IFERROR(VLOOKUP(MID(G266,1,2),PIRA!$B$1:$E$1144,2,FALSE),"")&amp;"
"&amp;IFERROR(VLOOKUP(MID(H266,1,2),PIRA!$B$1:$E$1144,2,FALSE),"")&amp;"
"&amp;IFERROR(VLOOKUP(MID(I266,1,2),PIRA!$B$1:$E$1144,2,FALSE),"")</f>
        <v xml:space="preserve">Work and Energy
</v>
      </c>
      <c r="F266" s="31" t="str">
        <f xml:space="preserve"> IFERROR(VLOOKUP(MID(G266,1,4),PIRA!$B$1:$E$1144,2,FALSE),"")&amp;"
"&amp;IFERROR(VLOOKUP(MID(H266,1,4),PIRA!$B$1:$E$1144,2,FALSE),"")&amp;"
"&amp;IFERROR(VLOOKUP(MID(I266,1,4),PIRA!$B$1:$E$1144,2,FALSE),"")</f>
        <v xml:space="preserve">Conservation of Energy
</v>
      </c>
      <c r="G266" s="32" t="s">
        <v>1160</v>
      </c>
      <c r="H266" s="31" t="str">
        <f>IFERROR(IF(VLOOKUP(G266,Demos!$B$3:$K$1368,2,FALSE)=0,"",VLOOKUP(G266,Demos!$B$3:$K$1368,2,FALSE)),"")</f>
        <v/>
      </c>
      <c r="I266" s="79" t="str">
        <f>IFERROR(IF(VLOOKUP(G266,Demos!$B$3:$K$1368,3,FALSE)=0,"",VLOOKUP(G266,Demos!$B$3:$K$1368,3,FALSE)),"")</f>
        <v/>
      </c>
      <c r="J266" s="79" t="str">
        <f>IFERROR(IF(VLOOKUP(G266,Demos!$B$3:$K$1368,4,FALSE)=0,"",VLOOKUP(G266,Demos!$B$3:$K$1368,4,FALSE)),"")</f>
        <v/>
      </c>
      <c r="K266" s="30" t="s">
        <v>2053</v>
      </c>
      <c r="L266" s="30" t="s">
        <v>2242</v>
      </c>
      <c r="M266" s="71">
        <v>45177</v>
      </c>
      <c r="N266" s="33" t="str">
        <f>IFERROR(VLOOKUP(G266,Demos!$B$3:$K$1368,5,FALSE),"")</f>
        <v>Mortar</v>
      </c>
      <c r="O266" s="28">
        <f>IF(N266="","",COUNTIF($N$6:N2385, N266))</f>
        <v>13</v>
      </c>
      <c r="P266" s="33" t="str">
        <f xml:space="preserve"> IFERROR(IF(VLOOKUP(G266,Demos!$B$3:$K$1368,6,FALSE)=0,"",VLOOKUP(G266,Demos!$B$3:$K$1368,6,FALSE)),"")</f>
        <v>www.de-monstrare.nl/pdf/Mortar.pdf</v>
      </c>
      <c r="Q266" s="38" t="str">
        <f xml:space="preserve"> IFERROR(IF(VLOOKUP(G266,Demos!$B$3:$K$1368,8,FALSE)=0,"",VLOOKUP(G266,Demos!$B$3:$K$1368,8,FALSE)),"")</f>
        <v/>
      </c>
      <c r="R266" s="38" t="str">
        <f xml:space="preserve"> IFERROR(IF(VLOOKUP(G266,Demos!$B$3:$K$1368,7,FALSE)=0,"",VLOOKUP(G266,Demos!$B$3:$K$1368,7,FALSE)),"")</f>
        <v/>
      </c>
      <c r="T266" s="50" t="s">
        <v>1763</v>
      </c>
      <c r="U266" s="31" t="str">
        <f>IFERROR(VLOOKUP(G266,Demos!$B$7:N3587,12,FALSE),"")</f>
        <v/>
      </c>
    </row>
    <row r="267" spans="1:21" ht="45" x14ac:dyDescent="0.25">
      <c r="A267" s="39">
        <f t="shared" si="4"/>
        <v>262</v>
      </c>
      <c r="B267" s="30" t="s">
        <v>148</v>
      </c>
      <c r="C267" s="29" t="str">
        <f xml:space="preserve"> IFERROR(VLOOKUP(B267, Courses!$C$3:$E$836, 2, FALSE),"")</f>
        <v>Introduction to Mechanics, Waves and Optics</v>
      </c>
      <c r="D267" s="29" t="str">
        <f xml:space="preserve"> IFERROR(VLOOKUP(MID(G267,1,1), PIRA!$B$1:$E$1146, 2, FALSE),"")</f>
        <v>1 Mechanics</v>
      </c>
      <c r="E267" s="31" t="str">
        <f xml:space="preserve"> IFERROR(VLOOKUP(MID(G267,1,2),PIRA!$B$1:$E$1144,2,FALSE),"")&amp;"
"&amp;IFERROR(VLOOKUP(MID(H267,1,2),PIRA!$B$1:$E$1144,2,FALSE),"")&amp;"
"&amp;IFERROR(VLOOKUP(MID(I267,1,2),PIRA!$B$1:$E$1144,2,FALSE),"")</f>
        <v xml:space="preserve">Newton's Second Law
</v>
      </c>
      <c r="F267" s="31" t="str">
        <f xml:space="preserve"> IFERROR(VLOOKUP(MID(G267,1,4),PIRA!$B$1:$E$1144,2,FALSE),"")&amp;"
"&amp;IFERROR(VLOOKUP(MID(H267,1,4),PIRA!$B$1:$E$1144,2,FALSE),"")&amp;"
"&amp;IFERROR(VLOOKUP(MID(I267,1,4),PIRA!$B$1:$E$1144,2,FALSE),"")</f>
        <v xml:space="preserve">Force, Mass, and Acceleration
</v>
      </c>
      <c r="G267" s="32" t="s">
        <v>1142</v>
      </c>
      <c r="H267" s="31" t="str">
        <f>IFERROR(IF(VLOOKUP(G267,Demos!$B$3:$K$1368,2,FALSE)=0,"",VLOOKUP(G267,Demos!$B$3:$K$1368,2,FALSE)),"")</f>
        <v/>
      </c>
      <c r="I267" s="79" t="str">
        <f>IFERROR(IF(VLOOKUP(G267,Demos!$B$3:$K$1368,3,FALSE)=0,"",VLOOKUP(G267,Demos!$B$3:$K$1368,3,FALSE)),"")</f>
        <v/>
      </c>
      <c r="J267" s="79" t="str">
        <f>IFERROR(IF(VLOOKUP(G267,Demos!$B$3:$K$1368,4,FALSE)=0,"",VLOOKUP(G267,Demos!$B$3:$K$1368,4,FALSE)),"")</f>
        <v/>
      </c>
      <c r="K267" s="30" t="s">
        <v>2053</v>
      </c>
      <c r="L267" s="30" t="s">
        <v>2242</v>
      </c>
      <c r="M267" s="71">
        <v>45174</v>
      </c>
      <c r="N267" s="33" t="str">
        <f>IFERROR(VLOOKUP(G267,Demos!$B$3:$K$1368,5,FALSE),"")</f>
        <v>Throwing Eggs</v>
      </c>
      <c r="O267" s="28">
        <f>IF(N267="","",COUNTIF($N$6:N2386, N267))</f>
        <v>9</v>
      </c>
      <c r="P267" s="33" t="str">
        <f xml:space="preserve"> IFERROR(IF(VLOOKUP(G267,Demos!$B$3:$K$1368,6,FALSE)=0,"",VLOOKUP(G267,Demos!$B$3:$K$1368,6,FALSE)),"")</f>
        <v>www.de-monstrare.nl/pdf/Throwing%20eggs.pdf</v>
      </c>
      <c r="Q267" s="38" t="str">
        <f xml:space="preserve"> IFERROR(IF(VLOOKUP(G267,Demos!$B$3:$K$1368,8,FALSE)=0,"",VLOOKUP(G267,Demos!$B$3:$K$1368,8,FALSE)),"")</f>
        <v/>
      </c>
      <c r="R267" s="38" t="str">
        <f xml:space="preserve"> IFERROR(IF(VLOOKUP(G267,Demos!$B$3:$K$1368,7,FALSE)=0,"",VLOOKUP(G267,Demos!$B$3:$K$1368,7,FALSE)),"")</f>
        <v/>
      </c>
      <c r="T267" s="50" t="s">
        <v>1761</v>
      </c>
      <c r="U267" s="31" t="str">
        <f>IFERROR(VLOOKUP(G267,Demos!$B$7:N6105,12,FALSE),"")</f>
        <v/>
      </c>
    </row>
    <row r="268" spans="1:21" ht="45" x14ac:dyDescent="0.25">
      <c r="A268" s="39">
        <f t="shared" si="4"/>
        <v>263</v>
      </c>
      <c r="B268" s="30" t="s">
        <v>148</v>
      </c>
      <c r="C268" s="29" t="str">
        <f xml:space="preserve"> IFERROR(VLOOKUP(B268, Courses!$C$3:$E$836, 2, FALSE),"")</f>
        <v>Introduction to Mechanics, Waves and Optics</v>
      </c>
      <c r="D268" s="29" t="str">
        <f xml:space="preserve"> IFERROR(VLOOKUP(MID(G268,1,1), PIRA!$B$1:$E$1146, 2, FALSE),"")</f>
        <v>1 Mechanics</v>
      </c>
      <c r="E268" s="31" t="str">
        <f xml:space="preserve"> IFERROR(VLOOKUP(MID(G268,1,2),PIRA!$B$1:$E$1144,2,FALSE),"")&amp;"
"&amp;IFERROR(VLOOKUP(MID(H268,1,2),PIRA!$B$1:$E$1144,2,FALSE),"")&amp;"
"&amp;IFERROR(VLOOKUP(MID(I268,1,2),PIRA!$B$1:$E$1144,2,FALSE),"")</f>
        <v xml:space="preserve">Newton's Second Law
</v>
      </c>
      <c r="F268" s="31" t="str">
        <f xml:space="preserve"> IFERROR(VLOOKUP(MID(G268,1,4),PIRA!$B$1:$E$1144,2,FALSE),"")&amp;"
"&amp;IFERROR(VLOOKUP(MID(H268,1,4),PIRA!$B$1:$E$1144,2,FALSE),"")&amp;"
"&amp;IFERROR(VLOOKUP(MID(I268,1,4),PIRA!$B$1:$E$1144,2,FALSE),"")</f>
        <v xml:space="preserve">Accelerated Reference Frames
</v>
      </c>
      <c r="G268" s="32" t="s">
        <v>1919</v>
      </c>
      <c r="H268" s="31" t="str">
        <f>IFERROR(IF(VLOOKUP(G268,Demos!$B$3:$K$1368,2,FALSE)=0,"",VLOOKUP(G268,Demos!$B$3:$K$1368,2,FALSE)),"")</f>
        <v/>
      </c>
      <c r="I268" s="79" t="str">
        <f>IFERROR(IF(VLOOKUP(G268,Demos!$B$3:$K$1368,3,FALSE)=0,"",VLOOKUP(G268,Demos!$B$3:$K$1368,3,FALSE)),"")</f>
        <v/>
      </c>
      <c r="J268" s="79" t="str">
        <f>IFERROR(IF(VLOOKUP(G268,Demos!$B$3:$K$1368,4,FALSE)=0,"",VLOOKUP(G268,Demos!$B$3:$K$1368,4,FALSE)),"")</f>
        <v/>
      </c>
      <c r="K268" s="30" t="s">
        <v>2053</v>
      </c>
      <c r="L268" s="30" t="s">
        <v>2242</v>
      </c>
      <c r="M268" s="71">
        <v>45174</v>
      </c>
      <c r="N268" s="33" t="str">
        <f>IFERROR(VLOOKUP(G268,Demos!$B$3:$K$1368,5,FALSE),"")</f>
        <v>Vanishing Weight (Apparent weight)</v>
      </c>
      <c r="O268" s="28">
        <f>IF(N268="","",COUNTIF($N$6:N2387, N268))</f>
        <v>9</v>
      </c>
      <c r="P268" s="33" t="str">
        <f xml:space="preserve"> IFERROR(IF(VLOOKUP(G268,Demos!$B$3:$K$1368,6,FALSE)=0,"",VLOOKUP(G268,Demos!$B$3:$K$1368,6,FALSE)),"")</f>
        <v>N/A</v>
      </c>
      <c r="Q268" s="38" t="str">
        <f xml:space="preserve"> IFERROR(IF(VLOOKUP(G268,Demos!$B$3:$K$1368,8,FALSE)=0,"",VLOOKUP(G268,Demos!$B$3:$K$1368,8,FALSE)),"")</f>
        <v/>
      </c>
      <c r="R268" s="38" t="str">
        <f xml:space="preserve"> IFERROR(IF(VLOOKUP(G268,Demos!$B$3:$K$1368,7,FALSE)=0,"",VLOOKUP(G268,Demos!$B$3:$K$1368,7,FALSE)),"")</f>
        <v/>
      </c>
      <c r="T268" s="50" t="s">
        <v>1761</v>
      </c>
      <c r="U268" s="31" t="str">
        <f>IFERROR(VLOOKUP(G268,Demos!$B$7:N6104,12,FALSE),"")</f>
        <v/>
      </c>
    </row>
    <row r="269" spans="1:21" ht="45" x14ac:dyDescent="0.25">
      <c r="A269" s="39">
        <f t="shared" si="4"/>
        <v>264</v>
      </c>
      <c r="B269" s="30" t="s">
        <v>148</v>
      </c>
      <c r="C269" s="29" t="str">
        <f xml:space="preserve"> IFERROR(VLOOKUP(B269, Courses!$C$3:$E$836, 2, FALSE),"")</f>
        <v>Introduction to Mechanics, Waves and Optics</v>
      </c>
      <c r="D269" s="29" t="str">
        <f xml:space="preserve"> IFERROR(VLOOKUP(MID(G269,1,1), PIRA!$B$1:$E$1146, 2, FALSE),"")</f>
        <v>1 Mechanics</v>
      </c>
      <c r="E269" s="31" t="str">
        <f xml:space="preserve"> IFERROR(VLOOKUP(MID(G269,1,2),PIRA!$B$1:$E$1144,2,FALSE),"")&amp;"
"&amp;IFERROR(VLOOKUP(MID(H269,1,2),PIRA!$B$1:$E$1144,2,FALSE),"")&amp;"
"&amp;IFERROR(VLOOKUP(MID(I269,1,2),PIRA!$B$1:$E$1144,2,FALSE),"")</f>
        <v xml:space="preserve">Applications of Newton's Laws
</v>
      </c>
      <c r="F269" s="31" t="str">
        <f xml:space="preserve"> IFERROR(VLOOKUP(MID(G269,1,4),PIRA!$B$1:$E$1144,2,FALSE),"")&amp;"
"&amp;IFERROR(VLOOKUP(MID(H269,1,4),PIRA!$B$1:$E$1144,2,FALSE),"")&amp;"
"&amp;IFERROR(VLOOKUP(MID(I269,1,4),PIRA!$B$1:$E$1144,2,FALSE),"")</f>
        <v xml:space="preserve">Friction
</v>
      </c>
      <c r="G269" s="32" t="s">
        <v>1152</v>
      </c>
      <c r="H269" s="31" t="str">
        <f>IFERROR(IF(VLOOKUP(G269,Demos!$B$3:$K$1368,2,FALSE)=0,"",VLOOKUP(G269,Demos!$B$3:$K$1368,2,FALSE)),"")</f>
        <v/>
      </c>
      <c r="I269" s="79" t="str">
        <f>IFERROR(IF(VLOOKUP(G269,Demos!$B$3:$K$1368,3,FALSE)=0,"",VLOOKUP(G269,Demos!$B$3:$K$1368,3,FALSE)),"")</f>
        <v/>
      </c>
      <c r="J269" s="79" t="str">
        <f>IFERROR(IF(VLOOKUP(G269,Demos!$B$3:$K$1368,4,FALSE)=0,"",VLOOKUP(G269,Demos!$B$3:$K$1368,4,FALSE)),"")</f>
        <v/>
      </c>
      <c r="K269" s="30" t="s">
        <v>2053</v>
      </c>
      <c r="L269" s="30" t="s">
        <v>2242</v>
      </c>
      <c r="M269" s="71">
        <v>45173</v>
      </c>
      <c r="N269" s="33" t="str">
        <f>IFERROR(VLOOKUP(G269,Demos!$B$3:$K$1368,5,FALSE),"")</f>
        <v>Braking</v>
      </c>
      <c r="O269" s="28">
        <f>IF(N269="","",COUNTIF($N$6:N2388, N269))</f>
        <v>16</v>
      </c>
      <c r="P269" s="33" t="str">
        <f xml:space="preserve"> IFERROR(IF(VLOOKUP(G269,Demos!$B$3:$K$1368,6,FALSE)=0,"",VLOOKUP(G269,Demos!$B$3:$K$1368,6,FALSE)),"")</f>
        <v>www.de-monstrare.nl/pdf/Braking.pdf</v>
      </c>
      <c r="Q269" s="38" t="str">
        <f xml:space="preserve"> IFERROR(IF(VLOOKUP(G269,Demos!$B$3:$K$1368,8,FALSE)=0,"",VLOOKUP(G269,Demos!$B$3:$K$1368,8,FALSE)),"")</f>
        <v/>
      </c>
      <c r="R269" s="38" t="str">
        <f xml:space="preserve"> IFERROR(IF(VLOOKUP(G269,Demos!$B$3:$K$1368,7,FALSE)=0,"",VLOOKUP(G269,Demos!$B$3:$K$1368,7,FALSE)),"")</f>
        <v/>
      </c>
      <c r="T269" s="50" t="s">
        <v>1761</v>
      </c>
      <c r="U269" s="31" t="str">
        <f>IFERROR(VLOOKUP(G269,Demos!$B$7:N6103,12,FALSE),"")</f>
        <v/>
      </c>
    </row>
    <row r="270" spans="1:21" ht="45" x14ac:dyDescent="0.25">
      <c r="A270" s="39">
        <f t="shared" si="4"/>
        <v>265</v>
      </c>
      <c r="B270" s="30" t="s">
        <v>148</v>
      </c>
      <c r="C270" s="29" t="str">
        <f xml:space="preserve"> IFERROR(VLOOKUP(B270, Courses!$C$3:$E$836, 2, FALSE),"")</f>
        <v>Introduction to Mechanics, Waves and Optics</v>
      </c>
      <c r="D270" s="29" t="str">
        <f xml:space="preserve"> IFERROR(VLOOKUP(MID(G270,1,1), PIRA!$B$1:$E$1146, 2, FALSE),"")</f>
        <v/>
      </c>
      <c r="E270" s="31" t="str">
        <f xml:space="preserve"> IFERROR(VLOOKUP(MID(G270,1,2),PIRA!$B$1:$E$1144,2,FALSE),"")&amp;"
"&amp;IFERROR(VLOOKUP(MID(H270,1,2),PIRA!$B$1:$E$1144,2,FALSE),"")&amp;"
"&amp;IFERROR(VLOOKUP(MID(I270,1,2),PIRA!$B$1:$E$1144,2,FALSE),"")</f>
        <v xml:space="preserve">
</v>
      </c>
      <c r="F270" s="31" t="str">
        <f xml:space="preserve"> IFERROR(VLOOKUP(MID(G270,1,4),PIRA!$B$1:$E$1144,2,FALSE),"")&amp;"
"&amp;IFERROR(VLOOKUP(MID(H270,1,4),PIRA!$B$1:$E$1144,2,FALSE),"")&amp;"
"&amp;IFERROR(VLOOKUP(MID(I270,1,4),PIRA!$B$1:$E$1144,2,FALSE),"")</f>
        <v xml:space="preserve">
</v>
      </c>
      <c r="H270" s="31" t="str">
        <f>IFERROR(IF(VLOOKUP(G270,Demos!$B$3:$K$1368,2,FALSE)=0,"",VLOOKUP(G270,Demos!$B$3:$K$1368,2,FALSE)),"")</f>
        <v/>
      </c>
      <c r="I270" s="79" t="str">
        <f>IFERROR(IF(VLOOKUP(G270,Demos!$B$3:$K$1368,3,FALSE)=0,"",VLOOKUP(G270,Demos!$B$3:$K$1368,3,FALSE)),"")</f>
        <v/>
      </c>
      <c r="J270" s="79" t="str">
        <f>IFERROR(IF(VLOOKUP(G270,Demos!$B$3:$K$1368,4,FALSE)=0,"",VLOOKUP(G270,Demos!$B$3:$K$1368,4,FALSE)),"")</f>
        <v/>
      </c>
      <c r="K270" s="30" t="s">
        <v>2053</v>
      </c>
      <c r="L270" s="30" t="s">
        <v>2242</v>
      </c>
      <c r="M270" s="71">
        <v>45173</v>
      </c>
      <c r="N270" s="33" t="str">
        <f>IFERROR(VLOOKUP(G270,Demos!$B$3:$K$1368,5,FALSE),"")</f>
        <v/>
      </c>
      <c r="O270" s="28" t="str">
        <f>IF(N270="","",COUNTIF($N$6:N2389, N270))</f>
        <v/>
      </c>
      <c r="P270" s="33" t="str">
        <f xml:space="preserve"> IFERROR(IF(VLOOKUP(G270,Demos!$B$3:$K$1368,6,FALSE)=0,"",VLOOKUP(G270,Demos!$B$3:$K$1368,6,FALSE)),"")</f>
        <v/>
      </c>
      <c r="Q270" s="38" t="str">
        <f xml:space="preserve"> IFERROR(IF(VLOOKUP(G270,Demos!$B$3:$K$1368,8,FALSE)=0,"",VLOOKUP(G270,Demos!$B$3:$K$1368,8,FALSE)),"")</f>
        <v/>
      </c>
      <c r="R270" s="38" t="str">
        <f xml:space="preserve"> IFERROR(IF(VLOOKUP(G270,Demos!$B$3:$K$1368,7,FALSE)=0,"",VLOOKUP(G270,Demos!$B$3:$K$1368,7,FALSE)),"")</f>
        <v/>
      </c>
      <c r="T270" s="50" t="s">
        <v>1762</v>
      </c>
      <c r="U270" s="31" t="str">
        <f>IFERROR(VLOOKUP(G270,Demos!$B$7:N6106,12,FALSE),"")</f>
        <v/>
      </c>
    </row>
    <row r="271" spans="1:21" ht="45" x14ac:dyDescent="0.25">
      <c r="A271" s="39">
        <f t="shared" si="4"/>
        <v>266</v>
      </c>
      <c r="B271" s="30" t="s">
        <v>1877</v>
      </c>
      <c r="C271" s="29" t="str">
        <f xml:space="preserve"> IFERROR(VLOOKUP(B271, Courses!$C$3:$E$836, 2, FALSE),"")</f>
        <v>Electromagnetism</v>
      </c>
      <c r="D271" s="29" t="str">
        <f xml:space="preserve"> IFERROR(VLOOKUP(MID(G271,1,1), PIRA!$B$1:$E$1146, 2, FALSE),"")</f>
        <v>6 Optics</v>
      </c>
      <c r="E271" s="31" t="str">
        <f xml:space="preserve"> IFERROR(VLOOKUP(MID(G271,1,2),PIRA!$B$1:$E$1144,2,FALSE),"")&amp;"
"&amp;IFERROR(VLOOKUP(MID(H271,1,2),PIRA!$B$1:$E$1144,2,FALSE),"")&amp;"
"&amp;IFERROR(VLOOKUP(MID(I271,1,2),PIRA!$B$1:$E$1144,2,FALSE),"")</f>
        <v xml:space="preserve">Diffraction
</v>
      </c>
      <c r="F271" s="31" t="str">
        <f xml:space="preserve"> IFERROR(VLOOKUP(MID(G271,1,4),PIRA!$B$1:$E$1144,2,FALSE),"")&amp;"
"&amp;IFERROR(VLOOKUP(MID(H271,1,4),PIRA!$B$1:$E$1144,2,FALSE),"")&amp;"
"&amp;IFERROR(VLOOKUP(MID(I271,1,4),PIRA!$B$1:$E$1144,2,FALSE),"")</f>
        <v xml:space="preserve">Diffraction Around Objects
</v>
      </c>
      <c r="G271" s="32" t="s">
        <v>1573</v>
      </c>
      <c r="H271" s="31" t="str">
        <f>IFERROR(IF(VLOOKUP(G271,Demos!$B$3:$K$1368,2,FALSE)=0,"",VLOOKUP(G271,Demos!$B$3:$K$1368,2,FALSE)),"")</f>
        <v/>
      </c>
      <c r="I271" s="79" t="str">
        <f>IFERROR(IF(VLOOKUP(G271,Demos!$B$3:$K$1368,3,FALSE)=0,"",VLOOKUP(G271,Demos!$B$3:$K$1368,3,FALSE)),"")</f>
        <v/>
      </c>
      <c r="J271" s="79" t="str">
        <f>IFERROR(IF(VLOOKUP(G271,Demos!$B$3:$K$1368,4,FALSE)=0,"",VLOOKUP(G271,Demos!$B$3:$K$1368,4,FALSE)),"")</f>
        <v/>
      </c>
      <c r="K271" s="30" t="s">
        <v>1953</v>
      </c>
      <c r="M271" s="71">
        <v>45151</v>
      </c>
      <c r="N271" s="33" t="str">
        <f>IFERROR(VLOOKUP(G271,Demos!$B$3:$K$1368,5,FALSE),"")</f>
        <v>Diffraction (2b), Single Slit</v>
      </c>
      <c r="O271" s="28">
        <f>IF(N271="","",COUNTIF($N$6:N2390, N271))</f>
        <v>12</v>
      </c>
      <c r="P271" s="33" t="str">
        <f xml:space="preserve"> IFERROR(IF(VLOOKUP(G271,Demos!$B$3:$K$1368,6,FALSE)=0,"",VLOOKUP(G271,Demos!$B$3:$K$1368,6,FALSE)),"")</f>
        <v>www.de-monstrare.nl/pdf/Diffraction_2b_,%20single%20slit.pdf</v>
      </c>
      <c r="Q271" s="38" t="str">
        <f xml:space="preserve"> IFERROR(IF(VLOOKUP(G271,Demos!$B$3:$K$1368,8,FALSE)=0,"",VLOOKUP(G271,Demos!$B$3:$K$1368,8,FALSE)),"")</f>
        <v/>
      </c>
      <c r="R271" s="38" t="str">
        <f xml:space="preserve"> IFERROR(IF(VLOOKUP(G271,Demos!$B$3:$K$1368,7,FALSE)=0,"",VLOOKUP(G271,Demos!$B$3:$K$1368,7,FALSE)),"")</f>
        <v/>
      </c>
      <c r="U271" s="31" t="str">
        <f>IFERROR(VLOOKUP(G271,Demos!$B$7:N3586,12,FALSE),"")</f>
        <v/>
      </c>
    </row>
    <row r="272" spans="1:21" ht="45" x14ac:dyDescent="0.25">
      <c r="A272" s="39">
        <f t="shared" si="4"/>
        <v>267</v>
      </c>
      <c r="B272" s="30" t="s">
        <v>2082</v>
      </c>
      <c r="C272" s="29" t="str">
        <f xml:space="preserve"> IFERROR(VLOOKUP(B272, Courses!$C$3:$E$836, 2, FALSE),"")</f>
        <v>Matching Day</v>
      </c>
      <c r="D272" s="29" t="str">
        <f xml:space="preserve"> IFERROR(VLOOKUP(MID(G272,1,1), PIRA!$B$1:$E$1146, 2, FALSE),"")</f>
        <v>1 Mechanics</v>
      </c>
      <c r="E272" s="31" t="str">
        <f xml:space="preserve"> IFERROR(VLOOKUP(MID(G272,1,2),PIRA!$B$1:$E$1144,2,FALSE),"")&amp;"
"&amp;IFERROR(VLOOKUP(MID(H272,1,2),PIRA!$B$1:$E$1144,2,FALSE),"")&amp;"
"&amp;IFERROR(VLOOKUP(MID(I272,1,2),PIRA!$B$1:$E$1144,2,FALSE),"")</f>
        <v xml:space="preserve">Rotational Dynamics
</v>
      </c>
      <c r="F272" s="31" t="str">
        <f xml:space="preserve"> IFERROR(VLOOKUP(MID(G272,1,4),PIRA!$B$1:$E$1144,2,FALSE),"")&amp;"
"&amp;IFERROR(VLOOKUP(MID(H272,1,4),PIRA!$B$1:$E$1144,2,FALSE),"")&amp;"
"&amp;IFERROR(VLOOKUP(MID(I272,1,4),PIRA!$B$1:$E$1144,2,FALSE),"")</f>
        <v xml:space="preserve">Gyros
</v>
      </c>
      <c r="G272" s="32" t="s">
        <v>1176</v>
      </c>
      <c r="H272" s="31" t="str">
        <f>IFERROR(IF(VLOOKUP(G272,Demos!$B$3:$K$1368,2,FALSE)=0,"",VLOOKUP(G272,Demos!$B$3:$K$1368,2,FALSE)),"")</f>
        <v/>
      </c>
      <c r="I272" s="79" t="str">
        <f>IFERROR(IF(VLOOKUP(G272,Demos!$B$3:$K$1368,3,FALSE)=0,"",VLOOKUP(G272,Demos!$B$3:$K$1368,3,FALSE)),"")</f>
        <v/>
      </c>
      <c r="J272" s="79" t="str">
        <f>IFERROR(IF(VLOOKUP(G272,Demos!$B$3:$K$1368,4,FALSE)=0,"",VLOOKUP(G272,Demos!$B$3:$K$1368,4,FALSE)),"")</f>
        <v/>
      </c>
      <c r="K272" s="30" t="s">
        <v>1060</v>
      </c>
      <c r="L272" s="30" t="s">
        <v>2085</v>
      </c>
      <c r="M272" s="71">
        <v>45107</v>
      </c>
      <c r="N272" s="33" t="str">
        <f>IFERROR(VLOOKUP(G272,Demos!$B$3:$K$1368,5,FALSE),"")</f>
        <v>Precession (2)</v>
      </c>
      <c r="O272" s="28">
        <f>IF(N272="","",COUNTIF($N$6:N2391, N272))</f>
        <v>65</v>
      </c>
      <c r="P272" s="33" t="str">
        <f xml:space="preserve"> IFERROR(IF(VLOOKUP(G272,Demos!$B$3:$K$1368,6,FALSE)=0,"",VLOOKUP(G272,Demos!$B$3:$K$1368,6,FALSE)),"")</f>
        <v>www.de-monstrare.nl/pdf/Precession%20_2_.pdf</v>
      </c>
      <c r="Q272" s="38" t="str">
        <f xml:space="preserve"> IFERROR(IF(VLOOKUP(G272,Demos!$B$3:$K$1368,8,FALSE)=0,"",VLOOKUP(G272,Demos!$B$3:$K$1368,8,FALSE)),"")</f>
        <v/>
      </c>
      <c r="R272" s="38" t="str">
        <f xml:space="preserve"> IFERROR(IF(VLOOKUP(G272,Demos!$B$3:$K$1368,7,FALSE)=0,"",VLOOKUP(G272,Demos!$B$3:$K$1368,7,FALSE)),"")</f>
        <v/>
      </c>
      <c r="T272" s="50" t="s">
        <v>1763</v>
      </c>
      <c r="U272" s="31" t="str">
        <f>IFERROR(VLOOKUP(G272,Demos!$B$7:N3727,12,FALSE),"")</f>
        <v/>
      </c>
    </row>
    <row r="273" spans="1:21" ht="45" x14ac:dyDescent="0.25">
      <c r="A273" s="39">
        <f t="shared" si="4"/>
        <v>268</v>
      </c>
      <c r="B273" s="30" t="s">
        <v>1617</v>
      </c>
      <c r="C273" s="29" t="str">
        <f xml:space="preserve"> IFERROR(VLOOKUP(B273, Courses!$C$3:$E$836, 2, FALSE),"")</f>
        <v>Physical Transport Phenomena</v>
      </c>
      <c r="D273" s="29" t="str">
        <f xml:space="preserve"> IFERROR(VLOOKUP(MID(G273,1,1), PIRA!$B$1:$E$1146, 2, FALSE),"")</f>
        <v>2 Fluid Mechanics</v>
      </c>
      <c r="E273" s="31" t="str">
        <f xml:space="preserve"> IFERROR(VLOOKUP(MID(G273,1,2),PIRA!$B$1:$E$1144,2,FALSE),"")&amp;"
"&amp;IFERROR(VLOOKUP(MID(H273,1,2),PIRA!$B$1:$E$1144,2,FALSE),"")&amp;"
"&amp;IFERROR(VLOOKUP(MID(I273,1,2),PIRA!$B$1:$E$1144,2,FALSE),"")</f>
        <v xml:space="preserve">Dynamics of Fluids
</v>
      </c>
      <c r="F273" s="31" t="str">
        <f xml:space="preserve"> IFERROR(VLOOKUP(MID(G273,1,4),PIRA!$B$1:$E$1144,2,FALSE),"")&amp;"
"&amp;IFERROR(VLOOKUP(MID(H273,1,4),PIRA!$B$1:$E$1144,2,FALSE),"")&amp;"
"&amp;IFERROR(VLOOKUP(MID(I273,1,4),PIRA!$B$1:$E$1144,2,FALSE),"")</f>
        <v xml:space="preserve">Non Newtonian Fluids
</v>
      </c>
      <c r="G273" s="32" t="s">
        <v>2067</v>
      </c>
      <c r="H273" s="31" t="str">
        <f>IFERROR(IF(VLOOKUP(G273,Demos!$B$3:$K$1368,2,FALSE)=0,"",VLOOKUP(G273,Demos!$B$3:$K$1368,2,FALSE)),"")</f>
        <v/>
      </c>
      <c r="I273" s="79" t="str">
        <f>IFERROR(IF(VLOOKUP(G273,Demos!$B$3:$K$1368,3,FALSE)=0,"",VLOOKUP(G273,Demos!$B$3:$K$1368,3,FALSE)),"")</f>
        <v/>
      </c>
      <c r="J273" s="79" t="str">
        <f>IFERROR(IF(VLOOKUP(G273,Demos!$B$3:$K$1368,4,FALSE)=0,"",VLOOKUP(G273,Demos!$B$3:$K$1368,4,FALSE)),"")</f>
        <v/>
      </c>
      <c r="K273" s="30" t="s">
        <v>2020</v>
      </c>
      <c r="M273" s="71">
        <v>45097</v>
      </c>
      <c r="N273" s="33" t="str">
        <f>IFERROR(VLOOKUP(G273,Demos!$B$3:$K$1368,5,FALSE),"")</f>
        <v>Cornstarch</v>
      </c>
      <c r="O273" s="28">
        <f>IF(N273="","",COUNTIF($N$6:N2392, N273))</f>
        <v>7</v>
      </c>
      <c r="P273" s="33" t="str">
        <f xml:space="preserve"> IFERROR(IF(VLOOKUP(G273,Demos!$B$3:$K$1368,6,FALSE)=0,"",VLOOKUP(G273,Demos!$B$3:$K$1368,6,FALSE)),"")</f>
        <v>N/A</v>
      </c>
      <c r="Q273" s="38" t="str">
        <f xml:space="preserve"> IFERROR(IF(VLOOKUP(G273,Demos!$B$3:$K$1368,8,FALSE)=0,"",VLOOKUP(G273,Demos!$B$3:$K$1368,8,FALSE)),"")</f>
        <v>Cornstarch mixed with water, punch it, throw a metal ball in it from a height, or just slowely place the sphere on the surface.</v>
      </c>
      <c r="R273" s="38" t="str">
        <f xml:space="preserve"> IFERROR(IF(VLOOKUP(G273,Demos!$B$3:$K$1368,7,FALSE)=0,"",VLOOKUP(G273,Demos!$B$3:$K$1368,7,FALSE)),"")</f>
        <v>See 2021 Zoomopname "Recording (1).mp4" that is "opname hoorcollege 19.mp4" from 01:07 and Collegerama recording 2011/2012 - https://collegerama.tudelft.nl/Mediasite/Channel/as-bsc-tn/watch/ and 20June 2023 "TN2786_020" recording from 00:18:48 on https://collegeramavideoportal.tudelft.nl/catalogue/tn2786/presentation/68504749c58049f6866eec6f346bbda21d?academicYear=2022-2023-tn2786</v>
      </c>
      <c r="T273" s="50" t="s">
        <v>1761</v>
      </c>
      <c r="U273" s="31">
        <f>IFERROR(VLOOKUP(G273,Demos!$B$7:N3588,12,FALSE),"")</f>
        <v>0</v>
      </c>
    </row>
    <row r="274" spans="1:21" ht="45" x14ac:dyDescent="0.25">
      <c r="A274" s="39">
        <f t="shared" si="4"/>
        <v>269</v>
      </c>
      <c r="B274" s="30" t="s">
        <v>1877</v>
      </c>
      <c r="C274" s="29" t="str">
        <f xml:space="preserve"> IFERROR(VLOOKUP(B274, Courses!$C$3:$E$836, 2, FALSE),"")</f>
        <v>Electromagnetism</v>
      </c>
      <c r="D274" s="29" t="str">
        <f xml:space="preserve"> IFERROR(VLOOKUP(MID(G274,1,1), PIRA!$B$1:$E$1146, 2, FALSE),"")</f>
        <v>5 Electricity and Magnetism</v>
      </c>
      <c r="E274" s="31" t="str">
        <f xml:space="preserve"> IFERROR(VLOOKUP(MID(G274,1,2),PIRA!$B$1:$E$1144,2,FALSE),"")&amp;"
"&amp;IFERROR(VLOOKUP(MID(H274,1,2),PIRA!$B$1:$E$1144,2,FALSE),"")&amp;"
"&amp;IFERROR(VLOOKUP(MID(I274,1,2),PIRA!$B$1:$E$1144,2,FALSE),"")</f>
        <v xml:space="preserve">AC Circuits
Magnetic Fields and Forces
</v>
      </c>
      <c r="F274" s="31" t="str">
        <f xml:space="preserve"> IFERROR(VLOOKUP(MID(G274,1,4),PIRA!$B$1:$E$1144,2,FALSE),"")&amp;"
"&amp;IFERROR(VLOOKUP(MID(H274,1,4),PIRA!$B$1:$E$1144,2,FALSE),"")&amp;"
"&amp;IFERROR(VLOOKUP(MID(I274,1,4),PIRA!$B$1:$E$1144,2,FALSE),"")</f>
        <v xml:space="preserve">Impedance
Magnetic Fields
</v>
      </c>
      <c r="G274" s="32" t="s">
        <v>232</v>
      </c>
      <c r="H274" s="31" t="str">
        <f>IFERROR(IF(VLOOKUP(G274,Demos!$B$3:$K$1368,2,FALSE)=0,"",VLOOKUP(G274,Demos!$B$3:$K$1368,2,FALSE)),"")</f>
        <v>5H10.61</v>
      </c>
      <c r="I274" s="79" t="str">
        <f>IFERROR(IF(VLOOKUP(G274,Demos!$B$3:$K$1368,3,FALSE)=0,"",VLOOKUP(G274,Demos!$B$3:$K$1368,3,FALSE)),"")</f>
        <v/>
      </c>
      <c r="J274" s="79" t="str">
        <f>IFERROR(IF(VLOOKUP(G274,Demos!$B$3:$K$1368,4,FALSE)=0,"",VLOOKUP(G274,Demos!$B$3:$K$1368,4,FALSE)),"")</f>
        <v/>
      </c>
      <c r="K274" s="30" t="s">
        <v>2134</v>
      </c>
      <c r="L274" s="30" t="s">
        <v>177</v>
      </c>
      <c r="M274" s="71">
        <v>45096</v>
      </c>
      <c r="N274" s="33" t="str">
        <f>IFERROR(VLOOKUP(G274,Demos!$B$3:$K$1368,5,FALSE),"")</f>
        <v>Skin Effect</v>
      </c>
      <c r="O274" s="28">
        <f>IF(N274="","",COUNTIF($N$6:N2393, N274))</f>
        <v>6</v>
      </c>
      <c r="P274" s="33" t="str">
        <f xml:space="preserve"> IFERROR(IF(VLOOKUP(G274,Demos!$B$3:$K$1368,6,FALSE)=0,"",VLOOKUP(G274,Demos!$B$3:$K$1368,6,FALSE)),"")</f>
        <v>N/A</v>
      </c>
      <c r="Q274" s="38" t="str">
        <f xml:space="preserve"> IFERROR(IF(VLOOKUP(G274,Demos!$B$3:$K$1368,8,FALSE)=0,"",VLOOKUP(G274,Demos!$B$3:$K$1368,8,FALSE)),"")</f>
        <v>Still have to device a demonstration setup (12-Sep-13)</v>
      </c>
      <c r="R274" s="38" t="str">
        <f xml:space="preserve"> IFERROR(IF(VLOOKUP(G274,Demos!$B$3:$K$1368,7,FALSE)=0,"",VLOOKUP(G274,Demos!$B$3:$K$1368,7,FALSE)),"")</f>
        <v/>
      </c>
      <c r="T274" s="50" t="s">
        <v>1890</v>
      </c>
      <c r="U274" s="31" t="str">
        <f>IFERROR(VLOOKUP(G274,Demos!$B$7:N3591,12,FALSE),"")</f>
        <v/>
      </c>
    </row>
    <row r="275" spans="1:21" ht="45" x14ac:dyDescent="0.25">
      <c r="A275" s="39">
        <f t="shared" si="4"/>
        <v>270</v>
      </c>
      <c r="B275" s="30" t="s">
        <v>1617</v>
      </c>
      <c r="C275" s="29" t="str">
        <f xml:space="preserve"> IFERROR(VLOOKUP(B275, Courses!$C$3:$E$836, 2, FALSE),"")</f>
        <v>Physical Transport Phenomena</v>
      </c>
      <c r="D275" s="29" t="str">
        <f xml:space="preserve"> IFERROR(VLOOKUP(MID(G275,1,1), PIRA!$B$1:$E$1146, 2, FALSE),"")</f>
        <v>4 Thermodynamics</v>
      </c>
      <c r="E275" s="31" t="str">
        <f xml:space="preserve"> IFERROR(VLOOKUP(MID(G275,1,2),PIRA!$B$1:$E$1144,2,FALSE),"")&amp;"
"&amp;IFERROR(VLOOKUP(MID(H275,1,2),PIRA!$B$1:$E$1144,2,FALSE),"")&amp;"
"&amp;IFERROR(VLOOKUP(MID(I275,1,2),PIRA!$B$1:$E$1144,2,FALSE),"")</f>
        <v xml:space="preserve">Entropy and the Second Law
</v>
      </c>
      <c r="F275" s="31" t="str">
        <f xml:space="preserve"> IFERROR(VLOOKUP(MID(G275,1,4),PIRA!$B$1:$E$1144,2,FALSE),"")&amp;"
"&amp;IFERROR(VLOOKUP(MID(H275,1,4),PIRA!$B$1:$E$1144,2,FALSE),"")&amp;"
"&amp;IFERROR(VLOOKUP(MID(I275,1,4),PIRA!$B$1:$E$1144,2,FALSE),"")</f>
        <v xml:space="preserve">Entropy
</v>
      </c>
      <c r="G275" s="32" t="s">
        <v>1852</v>
      </c>
      <c r="H275" s="31" t="str">
        <f>IFERROR(IF(VLOOKUP(G275,Demos!$B$3:$K$1368,2,FALSE)=0,"",VLOOKUP(G275,Demos!$B$3:$K$1368,2,FALSE)),"")</f>
        <v/>
      </c>
      <c r="I275" s="79" t="str">
        <f>IFERROR(IF(VLOOKUP(G275,Demos!$B$3:$K$1368,3,FALSE)=0,"",VLOOKUP(G275,Demos!$B$3:$K$1368,3,FALSE)),"")</f>
        <v/>
      </c>
      <c r="J275" s="79" t="str">
        <f>IFERROR(IF(VLOOKUP(G275,Demos!$B$3:$K$1368,4,FALSE)=0,"",VLOOKUP(G275,Demos!$B$3:$K$1368,4,FALSE)),"")</f>
        <v/>
      </c>
      <c r="K275" s="30" t="s">
        <v>2020</v>
      </c>
      <c r="M275" s="71">
        <v>45093</v>
      </c>
      <c r="N275" s="33" t="str">
        <f>IFERROR(VLOOKUP(G275,Demos!$B$3:$K$1368,5,FALSE),"")</f>
        <v>Violation of the Entropy Law?</v>
      </c>
      <c r="O275" s="28">
        <f>IF(N275="","",COUNTIF($N$6:N2394, N275))</f>
        <v>10</v>
      </c>
      <c r="P275" s="33" t="str">
        <f xml:space="preserve"> IFERROR(IF(VLOOKUP(G275,Demos!$B$3:$K$1368,6,FALSE)=0,"",VLOOKUP(G275,Demos!$B$3:$K$1368,6,FALSE)),"")</f>
        <v>http://www.de-monstrare.nl/pdf/Violation%20of%20the%20entropy%20law.pdf</v>
      </c>
      <c r="Q275" s="38" t="str">
        <f xml:space="preserve"> IFERROR(IF(VLOOKUP(G275,Demos!$B$3:$K$1368,8,FALSE)=0,"",VLOOKUP(G275,Demos!$B$3:$K$1368,8,FALSE)),"")</f>
        <v/>
      </c>
      <c r="R275" s="38" t="str">
        <f xml:space="preserve"> IFERROR(IF(VLOOKUP(G275,Demos!$B$3:$K$1368,7,FALSE)=0,"",VLOOKUP(G275,Demos!$B$3:$K$1368,7,FALSE)),"")</f>
        <v>See 2021 Zoomopname "Recording1.mp4" that is "opname hoorcollege 18.mp4" from 01:18:01 and Collegerama recording 2011/2012 - https://collegerama.tudelft.nl/Mediasite/Channel/as-bsc-tn/watch/b6b2331bc2144aba9c70d01fb3cfa6311d and 16 June 2023 "TN2786_019" recording from 00:05:40 on https://collegeramavideoportal.tudelft.nl/catalogue/tn2786/presentation/b21269167c454661aa9f66f4762bcfda1d?academicYear=2022-2023-tn2786</v>
      </c>
      <c r="T275" s="50" t="s">
        <v>1761</v>
      </c>
      <c r="U275" s="31" t="str">
        <f>IFERROR(VLOOKUP(G275,Demos!$B$7:N3590,12,FALSE),"")</f>
        <v/>
      </c>
    </row>
    <row r="276" spans="1:21" ht="45" x14ac:dyDescent="0.25">
      <c r="A276" s="39">
        <f t="shared" si="4"/>
        <v>271</v>
      </c>
      <c r="B276" s="30" t="s">
        <v>1617</v>
      </c>
      <c r="C276" s="29" t="str">
        <f xml:space="preserve"> IFERROR(VLOOKUP(B276, Courses!$C$3:$E$836, 2, FALSE),"")</f>
        <v>Physical Transport Phenomena</v>
      </c>
      <c r="D276" s="29" t="str">
        <f xml:space="preserve"> IFERROR(VLOOKUP(MID(G276,1,1), PIRA!$B$1:$E$1146, 2, FALSE),"")</f>
        <v>2 Fluid Mechanics</v>
      </c>
      <c r="E276" s="31" t="str">
        <f xml:space="preserve"> IFERROR(VLOOKUP(MID(G276,1,2),PIRA!$B$1:$E$1144,2,FALSE),"")&amp;"
"&amp;IFERROR(VLOOKUP(MID(H276,1,2),PIRA!$B$1:$E$1144,2,FALSE),"")&amp;"
"&amp;IFERROR(VLOOKUP(MID(I276,1,2),PIRA!$B$1:$E$1144,2,FALSE),"")</f>
        <v xml:space="preserve">Dynamics of Fluids
</v>
      </c>
      <c r="F276" s="31" t="str">
        <f xml:space="preserve"> IFERROR(VLOOKUP(MID(G276,1,4),PIRA!$B$1:$E$1144,2,FALSE),"")&amp;"
"&amp;IFERROR(VLOOKUP(MID(H276,1,4),PIRA!$B$1:$E$1144,2,FALSE),"")&amp;"
"&amp;IFERROR(VLOOKUP(MID(I276,1,4),PIRA!$B$1:$E$1144,2,FALSE),"")</f>
        <v xml:space="preserve">Flow Rate
</v>
      </c>
      <c r="G276" s="32" t="s">
        <v>2073</v>
      </c>
      <c r="H276" s="31" t="str">
        <f>IFERROR(IF(VLOOKUP(G276,Demos!$B$3:$K$1368,2,FALSE)=0,"",VLOOKUP(G276,Demos!$B$3:$K$1368,2,FALSE)),"")</f>
        <v/>
      </c>
      <c r="I276" s="79" t="str">
        <f>IFERROR(IF(VLOOKUP(G276,Demos!$B$3:$K$1368,3,FALSE)=0,"",VLOOKUP(G276,Demos!$B$3:$K$1368,3,FALSE)),"")</f>
        <v/>
      </c>
      <c r="J276" s="79" t="str">
        <f>IFERROR(IF(VLOOKUP(G276,Demos!$B$3:$K$1368,4,FALSE)=0,"",VLOOKUP(G276,Demos!$B$3:$K$1368,4,FALSE)),"")</f>
        <v/>
      </c>
      <c r="K276" s="30" t="s">
        <v>2020</v>
      </c>
      <c r="M276" s="71">
        <v>45091</v>
      </c>
      <c r="N276" s="33" t="str">
        <f>IFERROR(VLOOKUP(G276,Demos!$B$3:$K$1368,5,FALSE),"")</f>
        <v>Draining time of a water container through a long and short hose</v>
      </c>
      <c r="O276" s="28">
        <f>IF(N276="","",COUNTIF($N$6:N2395, N276))</f>
        <v>7</v>
      </c>
      <c r="P276" s="33" t="str">
        <f xml:space="preserve"> IFERROR(IF(VLOOKUP(G276,Demos!$B$3:$K$1368,6,FALSE)=0,"",VLOOKUP(G276,Demos!$B$3:$K$1368,6,FALSE)),"")</f>
        <v>N/A</v>
      </c>
      <c r="Q276" s="38" t="str">
        <f xml:space="preserve"> IFERROR(IF(VLOOKUP(G276,Demos!$B$3:$K$1368,8,FALSE)=0,"",VLOOKUP(G276,Demos!$B$3:$K$1368,8,FALSE)),"")</f>
        <v/>
      </c>
      <c r="R276" s="38" t="str">
        <f xml:space="preserve"> IFERROR(IF(VLOOKUP(G276,Demos!$B$3:$K$1368,7,FALSE)=0,"",VLOOKUP(G276,Demos!$B$3:$K$1368,7,FALSE)),"")</f>
        <v>See 2021 Zoomopname "Recording.mp4", that is "opname hoorcollege 17.mp4" and Collegerama recording 2011/2012 - https://collegerama.tudelft.nl/Mediasite/Channel/as-bsc-tn/watch/b6b2331bc2144aba9c70d01fb3cfa6311d and 14 June 2023 recording "TN2786_018" from 01:01:30 up until 01:21:00 https://collegeramavideoportal.tudelft.nl/catalogue/tn2786/presentation/20fe5ac00eb6426484f37c124af17dd31d?academicYear=2022-2023-tn2786</v>
      </c>
      <c r="T276" s="50" t="s">
        <v>1761</v>
      </c>
      <c r="U276" s="31">
        <f>IFERROR(VLOOKUP(G276,Demos!$B$7:N3592,12,FALSE),"")</f>
        <v>0</v>
      </c>
    </row>
    <row r="277" spans="1:21" ht="45" x14ac:dyDescent="0.25">
      <c r="A277" s="39">
        <f t="shared" si="4"/>
        <v>272</v>
      </c>
      <c r="B277" s="30" t="s">
        <v>1877</v>
      </c>
      <c r="C277" s="29" t="str">
        <f xml:space="preserve"> IFERROR(VLOOKUP(B277, Courses!$C$3:$E$836, 2, FALSE),"")</f>
        <v>Electromagnetism</v>
      </c>
      <c r="D277" s="29" t="str">
        <f xml:space="preserve"> IFERROR(VLOOKUP(MID(G277,1,1), PIRA!$B$1:$E$1146, 2, FALSE),"")</f>
        <v>5 Electricity and Magnetism</v>
      </c>
      <c r="E277" s="31" t="str">
        <f xml:space="preserve"> IFERROR(VLOOKUP(MID(G277,1,2),PIRA!$B$1:$E$1144,2,FALSE),"")&amp;"
"&amp;IFERROR(VLOOKUP(MID(H277,1,2),PIRA!$B$1:$E$1144,2,FALSE),"")&amp;"
"&amp;IFERROR(VLOOKUP(MID(I277,1,2),PIRA!$B$1:$E$1144,2,FALSE),"")</f>
        <v xml:space="preserve">Electromagnetic Radiation
</v>
      </c>
      <c r="F277" s="31" t="str">
        <f xml:space="preserve"> IFERROR(VLOOKUP(MID(G277,1,4),PIRA!$B$1:$E$1144,2,FALSE),"")&amp;"
"&amp;IFERROR(VLOOKUP(MID(H277,1,4),PIRA!$B$1:$E$1144,2,FALSE),"")&amp;"
"&amp;IFERROR(VLOOKUP(MID(I277,1,4),PIRA!$B$1:$E$1144,2,FALSE),"")</f>
        <v xml:space="preserve">Transmission Lines and Antennas
</v>
      </c>
      <c r="G277" s="32" t="s">
        <v>239</v>
      </c>
      <c r="H277" s="31" t="str">
        <f>IFERROR(IF(VLOOKUP(G277,Demos!$B$3:$K$1368,2,FALSE)=0,"",VLOOKUP(G277,Demos!$B$3:$K$1368,2,FALSE)),"")</f>
        <v/>
      </c>
      <c r="I277" s="79" t="str">
        <f>IFERROR(IF(VLOOKUP(G277,Demos!$B$3:$K$1368,3,FALSE)=0,"",VLOOKUP(G277,Demos!$B$3:$K$1368,3,FALSE)),"")</f>
        <v/>
      </c>
      <c r="J277" s="79" t="str">
        <f>IFERROR(IF(VLOOKUP(G277,Demos!$B$3:$K$1368,4,FALSE)=0,"",VLOOKUP(G277,Demos!$B$3:$K$1368,4,FALSE)),"")</f>
        <v/>
      </c>
      <c r="K277" s="30" t="s">
        <v>2134</v>
      </c>
      <c r="L277" s="30" t="s">
        <v>177</v>
      </c>
      <c r="M277" s="71">
        <v>45091</v>
      </c>
      <c r="N277" s="33" t="str">
        <f>IFERROR(VLOOKUP(G277,Demos!$B$3:$K$1368,5,FALSE),"")</f>
        <v>Electromagnetic Waves (Lecher Lines)</v>
      </c>
      <c r="O277" s="28">
        <f>IF(N277="","",COUNTIF($N$6:N2396, N277))</f>
        <v>19</v>
      </c>
      <c r="P277" s="33" t="str">
        <f xml:space="preserve"> IFERROR(IF(VLOOKUP(G277,Demos!$B$3:$K$1368,6,FALSE)=0,"",VLOOKUP(G277,Demos!$B$3:$K$1368,6,FALSE)),"")</f>
        <v>www.de-monstrare.nl/pdf/electromagnetic%20waves.pdf</v>
      </c>
      <c r="Q277" s="38" t="str">
        <f xml:space="preserve"> IFERROR(IF(VLOOKUP(G277,Demos!$B$3:$K$1368,8,FALSE)=0,"",VLOOKUP(G277,Demos!$B$3:$K$1368,8,FALSE)),"")</f>
        <v>Reflection, transmission, absorption, polarisation</v>
      </c>
      <c r="R277" s="38" t="str">
        <f xml:space="preserve"> IFERROR(IF(VLOOKUP(G277,Demos!$B$3:$K$1368,7,FALSE)=0,"",VLOOKUP(G277,Demos!$B$3:$K$1368,7,FALSE)),"")</f>
        <v/>
      </c>
      <c r="T277" s="50" t="s">
        <v>2049</v>
      </c>
      <c r="U277" s="31" t="str">
        <f>IFERROR(VLOOKUP(G277,Demos!$B$7:N3589,12,FALSE),"")</f>
        <v/>
      </c>
    </row>
    <row r="278" spans="1:21" ht="45" x14ac:dyDescent="0.25">
      <c r="A278" s="39">
        <f t="shared" si="4"/>
        <v>273</v>
      </c>
      <c r="B278" s="30" t="s">
        <v>1877</v>
      </c>
      <c r="C278" s="29" t="str">
        <f xml:space="preserve"> IFERROR(VLOOKUP(B278, Courses!$C$3:$E$836, 2, FALSE),"")</f>
        <v>Electromagnetism</v>
      </c>
      <c r="D278" s="29" t="str">
        <f xml:space="preserve"> IFERROR(VLOOKUP(MID(G278,1,1), PIRA!$B$1:$E$1146, 2, FALSE),"")</f>
        <v>5 Electricity and Magnetism</v>
      </c>
      <c r="E278" s="31" t="str">
        <f xml:space="preserve"> IFERROR(VLOOKUP(MID(G278,1,2),PIRA!$B$1:$E$1144,2,FALSE),"")&amp;"
"&amp;IFERROR(VLOOKUP(MID(H278,1,2),PIRA!$B$1:$E$1144,2,FALSE),"")&amp;"
"&amp;IFERROR(VLOOKUP(MID(I278,1,2),PIRA!$B$1:$E$1144,2,FALSE),"")</f>
        <v xml:space="preserve">Capacitance
</v>
      </c>
      <c r="F278" s="31" t="str">
        <f xml:space="preserve"> IFERROR(VLOOKUP(MID(G278,1,4),PIRA!$B$1:$E$1144,2,FALSE),"")&amp;"
"&amp;IFERROR(VLOOKUP(MID(H278,1,4),PIRA!$B$1:$E$1144,2,FALSE),"")&amp;"
"&amp;IFERROR(VLOOKUP(MID(I278,1,4),PIRA!$B$1:$E$1144,2,FALSE),"")</f>
        <v xml:space="preserve">Dielectric
</v>
      </c>
      <c r="G278" s="32" t="s">
        <v>323</v>
      </c>
      <c r="H278" s="31" t="str">
        <f>IFERROR(IF(VLOOKUP(G278,Demos!$B$3:$K$1368,2,FALSE)=0,"",VLOOKUP(G278,Demos!$B$3:$K$1368,2,FALSE)),"")</f>
        <v/>
      </c>
      <c r="I278" s="79" t="str">
        <f>IFERROR(IF(VLOOKUP(G278,Demos!$B$3:$K$1368,3,FALSE)=0,"",VLOOKUP(G278,Demos!$B$3:$K$1368,3,FALSE)),"")</f>
        <v/>
      </c>
      <c r="J278" s="79" t="str">
        <f>IFERROR(IF(VLOOKUP(G278,Demos!$B$3:$K$1368,4,FALSE)=0,"",VLOOKUP(G278,Demos!$B$3:$K$1368,4,FALSE)),"")</f>
        <v/>
      </c>
      <c r="K278" s="30" t="s">
        <v>2134</v>
      </c>
      <c r="L278" s="30" t="s">
        <v>246</v>
      </c>
      <c r="M278" s="71">
        <v>45090</v>
      </c>
      <c r="N278" s="33" t="str">
        <f>IFERROR(VLOOKUP(G278,Demos!$B$3:$K$1368,5,FALSE),"")</f>
        <v>Displacement Current</v>
      </c>
      <c r="O278" s="28">
        <f>IF(N278="","",COUNTIF($N$6:N2397, N278))</f>
        <v>4</v>
      </c>
      <c r="P278" s="33" t="str">
        <f xml:space="preserve"> IFERROR(IF(VLOOKUP(G278,Demos!$B$3:$K$1368,6,FALSE)=0,"",VLOOKUP(G278,Demos!$B$3:$K$1368,6,FALSE)),"")</f>
        <v>N/A</v>
      </c>
      <c r="Q278" s="38" t="str">
        <f xml:space="preserve"> IFERROR(IF(VLOOKUP(G278,Demos!$B$3:$K$1368,8,FALSE)=0,"",VLOOKUP(G278,Demos!$B$3:$K$1368,8,FALSE)),"")</f>
        <v>No demo available (pickup coil between capacitor plates w a periodic voltage applied to the cap.)</v>
      </c>
      <c r="R278" s="38" t="str">
        <f xml:space="preserve"> IFERROR(IF(VLOOKUP(G278,Demos!$B$3:$K$1368,7,FALSE)=0,"",VLOOKUP(G278,Demos!$B$3:$K$1368,7,FALSE)),"")</f>
        <v/>
      </c>
      <c r="T278" s="50" t="s">
        <v>1769</v>
      </c>
      <c r="U278" s="31" t="str">
        <f>IFERROR(VLOOKUP(G278,Demos!$B$7:N3564,12,FALSE),"")</f>
        <v/>
      </c>
    </row>
    <row r="279" spans="1:21" ht="45" x14ac:dyDescent="0.25">
      <c r="A279" s="39">
        <f t="shared" si="4"/>
        <v>274</v>
      </c>
      <c r="B279" s="30" t="s">
        <v>2040</v>
      </c>
      <c r="C279" s="29" t="str">
        <f xml:space="preserve"> IFERROR(VLOOKUP(B279, Courses!$C$3:$E$836, 2, FALSE),"")</f>
        <v>Open Days</v>
      </c>
      <c r="D279" s="29" t="str">
        <f xml:space="preserve"> IFERROR(VLOOKUP(MID(G279,1,1), PIRA!$B$1:$E$1146, 2, FALSE),"")</f>
        <v>3 Oscillations and Waves</v>
      </c>
      <c r="E279" s="31" t="str">
        <f xml:space="preserve"> IFERROR(VLOOKUP(MID(G279,1,2),PIRA!$B$1:$E$1144,2,FALSE),"")&amp;"
"&amp;IFERROR(VLOOKUP(MID(H279,1,2),PIRA!$B$1:$E$1144,2,FALSE),"")&amp;"
"&amp;IFERROR(VLOOKUP(MID(I279,1,2),PIRA!$B$1:$E$1144,2,FALSE),"")</f>
        <v xml:space="preserve">Oscillations
</v>
      </c>
      <c r="F279" s="31" t="str">
        <f xml:space="preserve"> IFERROR(VLOOKUP(MID(G279,1,4),PIRA!$B$1:$E$1144,2,FALSE),"")&amp;"
"&amp;IFERROR(VLOOKUP(MID(H279,1,4),PIRA!$B$1:$E$1144,2,FALSE),"")&amp;"
"&amp;IFERROR(VLOOKUP(MID(I279,1,4),PIRA!$B$1:$E$1144,2,FALSE),"")</f>
        <v xml:space="preserve">Simple Harmonic Motion
</v>
      </c>
      <c r="G279" s="32" t="s">
        <v>1182</v>
      </c>
      <c r="H279" s="31" t="str">
        <f>IFERROR(IF(VLOOKUP(G279,Demos!$B$3:$K$1368,2,FALSE)=0,"",VLOOKUP(G279,Demos!$B$3:$K$1368,2,FALSE)),"")</f>
        <v/>
      </c>
      <c r="I279" s="79" t="str">
        <f>IFERROR(IF(VLOOKUP(G279,Demos!$B$3:$K$1368,3,FALSE)=0,"",VLOOKUP(G279,Demos!$B$3:$K$1368,3,FALSE)),"")</f>
        <v/>
      </c>
      <c r="J279" s="79" t="str">
        <f>IFERROR(IF(VLOOKUP(G279,Demos!$B$3:$K$1368,4,FALSE)=0,"",VLOOKUP(G279,Demos!$B$3:$K$1368,4,FALSE)),"")</f>
        <v/>
      </c>
      <c r="K279" s="32" t="s">
        <v>2233</v>
      </c>
      <c r="L279" s="32"/>
      <c r="M279" s="71">
        <v>45088</v>
      </c>
      <c r="N279" s="33" t="str">
        <f>IFERROR(VLOOKUP(G279,Demos!$B$3:$K$1368,5,FALSE),"")</f>
        <v>Simple Harmonic Motion (SHM) (3)</v>
      </c>
      <c r="O279" s="28">
        <f>IF(N279="","",COUNTIF($N$6:N2398, N279))</f>
        <v>14</v>
      </c>
      <c r="P279" s="33" t="str">
        <f xml:space="preserve"> IFERROR(IF(VLOOKUP(G279,Demos!$B$3:$K$1368,6,FALSE)=0,"",VLOOKUP(G279,Demos!$B$3:$K$1368,6,FALSE)),"")</f>
        <v>www.de-monstrare.nl/pdf/Simple%20harmonic%20motion%20_SHM_%20_3_.pdf</v>
      </c>
      <c r="Q279" s="38" t="str">
        <f xml:space="preserve"> IFERROR(IF(VLOOKUP(G279,Demos!$B$3:$K$1368,8,FALSE)=0,"",VLOOKUP(G279,Demos!$B$3:$K$1368,8,FALSE)),"")</f>
        <v/>
      </c>
      <c r="R279" s="38" t="str">
        <f xml:space="preserve"> IFERROR(IF(VLOOKUP(G279,Demos!$B$3:$K$1368,7,FALSE)=0,"",VLOOKUP(G279,Demos!$B$3:$K$1368,7,FALSE)),"")</f>
        <v/>
      </c>
      <c r="T279" s="50" t="s">
        <v>1763</v>
      </c>
      <c r="U279" s="31" t="str">
        <f>IFERROR(VLOOKUP(G279,Demos!$B$7:N3593,12,FALSE),"")</f>
        <v/>
      </c>
    </row>
    <row r="280" spans="1:21" ht="45" x14ac:dyDescent="0.25">
      <c r="A280" s="39">
        <f t="shared" si="4"/>
        <v>275</v>
      </c>
      <c r="B280" s="30" t="s">
        <v>2082</v>
      </c>
      <c r="C280" s="29" t="str">
        <f xml:space="preserve"> IFERROR(VLOOKUP(B280, Courses!$C$3:$E$836, 2, FALSE),"")</f>
        <v>Matching Day</v>
      </c>
      <c r="D280" s="29" t="str">
        <f xml:space="preserve"> IFERROR(VLOOKUP(MID(G280,1,1), PIRA!$B$1:$E$1146, 2, FALSE),"")</f>
        <v>1 Mechanics</v>
      </c>
      <c r="E280" s="31" t="str">
        <f xml:space="preserve"> IFERROR(VLOOKUP(MID(G280,1,2),PIRA!$B$1:$E$1144,2,FALSE),"")&amp;"
"&amp;IFERROR(VLOOKUP(MID(H280,1,2),PIRA!$B$1:$E$1144,2,FALSE),"")&amp;"
"&amp;IFERROR(VLOOKUP(MID(I280,1,2),PIRA!$B$1:$E$1144,2,FALSE),"")</f>
        <v xml:space="preserve">Rotational Dynamics
</v>
      </c>
      <c r="F280" s="31" t="str">
        <f xml:space="preserve"> IFERROR(VLOOKUP(MID(G280,1,4),PIRA!$B$1:$E$1144,2,FALSE),"")&amp;"
"&amp;IFERROR(VLOOKUP(MID(H280,1,4),PIRA!$B$1:$E$1144,2,FALSE),"")&amp;"
"&amp;IFERROR(VLOOKUP(MID(I280,1,4),PIRA!$B$1:$E$1144,2,FALSE),"")</f>
        <v xml:space="preserve">Gyros
</v>
      </c>
      <c r="G280" s="32" t="s">
        <v>1176</v>
      </c>
      <c r="H280" s="31" t="str">
        <f>IFERROR(IF(VLOOKUP(G280,Demos!$B$3:$K$1368,2,FALSE)=0,"",VLOOKUP(G280,Demos!$B$3:$K$1368,2,FALSE)),"")</f>
        <v/>
      </c>
      <c r="I280" s="79" t="str">
        <f>IFERROR(IF(VLOOKUP(G280,Demos!$B$3:$K$1368,3,FALSE)=0,"",VLOOKUP(G280,Demos!$B$3:$K$1368,3,FALSE)),"")</f>
        <v/>
      </c>
      <c r="J280" s="79" t="str">
        <f>IFERROR(IF(VLOOKUP(G280,Demos!$B$3:$K$1368,4,FALSE)=0,"",VLOOKUP(G280,Demos!$B$3:$K$1368,4,FALSE)),"")</f>
        <v/>
      </c>
      <c r="K280" s="30" t="s">
        <v>1066</v>
      </c>
      <c r="L280" s="30" t="s">
        <v>2085</v>
      </c>
      <c r="M280" s="71">
        <v>45079</v>
      </c>
      <c r="N280" s="33" t="str">
        <f>IFERROR(VLOOKUP(G280,Demos!$B$3:$K$1368,5,FALSE),"")</f>
        <v>Precession (2)</v>
      </c>
      <c r="O280" s="28">
        <f>IF(N280="","",COUNTIF($N$6:N2399, N280))</f>
        <v>65</v>
      </c>
      <c r="P280" s="33" t="str">
        <f xml:space="preserve"> IFERROR(IF(VLOOKUP(G280,Demos!$B$3:$K$1368,6,FALSE)=0,"",VLOOKUP(G280,Demos!$B$3:$K$1368,6,FALSE)),"")</f>
        <v>www.de-monstrare.nl/pdf/Precession%20_2_.pdf</v>
      </c>
      <c r="Q280" s="38" t="str">
        <f xml:space="preserve"> IFERROR(IF(VLOOKUP(G280,Demos!$B$3:$K$1368,8,FALSE)=0,"",VLOOKUP(G280,Demos!$B$3:$K$1368,8,FALSE)),"")</f>
        <v/>
      </c>
      <c r="R280" s="38" t="str">
        <f xml:space="preserve"> IFERROR(IF(VLOOKUP(G280,Demos!$B$3:$K$1368,7,FALSE)=0,"",VLOOKUP(G280,Demos!$B$3:$K$1368,7,FALSE)),"")</f>
        <v/>
      </c>
      <c r="T280" s="50" t="s">
        <v>1763</v>
      </c>
      <c r="U280" s="31" t="str">
        <f>IFERROR(VLOOKUP(G280,Demos!$B$7:N3728,12,FALSE),"")</f>
        <v/>
      </c>
    </row>
    <row r="281" spans="1:21" ht="45" x14ac:dyDescent="0.25">
      <c r="A281" s="39">
        <f t="shared" si="4"/>
        <v>276</v>
      </c>
      <c r="B281" s="30" t="s">
        <v>2082</v>
      </c>
      <c r="C281" s="29" t="str">
        <f xml:space="preserve"> IFERROR(VLOOKUP(B281, Courses!$C$3:$E$836, 2, FALSE),"")</f>
        <v>Matching Day</v>
      </c>
      <c r="D281" s="29" t="str">
        <f xml:space="preserve"> IFERROR(VLOOKUP(MID(G281,1,1), PIRA!$B$1:$E$1146, 2, FALSE),"")</f>
        <v>1 Mechanics</v>
      </c>
      <c r="E281" s="31" t="str">
        <f xml:space="preserve"> IFERROR(VLOOKUP(MID(G281,1,2),PIRA!$B$1:$E$1144,2,FALSE),"")&amp;"
"&amp;IFERROR(VLOOKUP(MID(H281,1,2),PIRA!$B$1:$E$1144,2,FALSE),"")&amp;"
"&amp;IFERROR(VLOOKUP(MID(I281,1,2),PIRA!$B$1:$E$1144,2,FALSE),"")</f>
        <v xml:space="preserve">Rotational Dynamics
</v>
      </c>
      <c r="F281" s="31" t="str">
        <f xml:space="preserve"> IFERROR(VLOOKUP(MID(G281,1,4),PIRA!$B$1:$E$1144,2,FALSE),"")&amp;"
"&amp;IFERROR(VLOOKUP(MID(H281,1,4),PIRA!$B$1:$E$1144,2,FALSE),"")&amp;"
"&amp;IFERROR(VLOOKUP(MID(I281,1,4),PIRA!$B$1:$E$1144,2,FALSE),"")</f>
        <v xml:space="preserve">Gyros
</v>
      </c>
      <c r="G281" s="32" t="s">
        <v>1176</v>
      </c>
      <c r="H281" s="31" t="str">
        <f>IFERROR(IF(VLOOKUP(G281,Demos!$B$3:$K$1368,2,FALSE)=0,"",VLOOKUP(G281,Demos!$B$3:$K$1368,2,FALSE)),"")</f>
        <v/>
      </c>
      <c r="I281" s="79" t="str">
        <f>IFERROR(IF(VLOOKUP(G281,Demos!$B$3:$K$1368,3,FALSE)=0,"",VLOOKUP(G281,Demos!$B$3:$K$1368,3,FALSE)),"")</f>
        <v/>
      </c>
      <c r="J281" s="79" t="str">
        <f>IFERROR(IF(VLOOKUP(G281,Demos!$B$3:$K$1368,4,FALSE)=0,"",VLOOKUP(G281,Demos!$B$3:$K$1368,4,FALSE)),"")</f>
        <v/>
      </c>
      <c r="K281" s="32" t="s">
        <v>1066</v>
      </c>
      <c r="L281" s="32" t="s">
        <v>2085</v>
      </c>
      <c r="M281" s="71">
        <v>45079</v>
      </c>
      <c r="N281" s="33" t="str">
        <f>IFERROR(VLOOKUP(G281,Demos!$B$3:$K$1368,5,FALSE),"")</f>
        <v>Precession (2)</v>
      </c>
      <c r="O281" s="28">
        <f>IF(N281="","",COUNTIF($N$6:N2400, N281))</f>
        <v>65</v>
      </c>
      <c r="P281" s="33" t="str">
        <f xml:space="preserve"> IFERROR(IF(VLOOKUP(G281,Demos!$B$3:$K$1368,6,FALSE)=0,"",VLOOKUP(G281,Demos!$B$3:$K$1368,6,FALSE)),"")</f>
        <v>www.de-monstrare.nl/pdf/Precession%20_2_.pdf</v>
      </c>
      <c r="Q281" s="38" t="str">
        <f xml:space="preserve"> IFERROR(IF(VLOOKUP(G281,Demos!$B$3:$K$1368,8,FALSE)=0,"",VLOOKUP(G281,Demos!$B$3:$K$1368,8,FALSE)),"")</f>
        <v/>
      </c>
      <c r="R281" s="38" t="str">
        <f xml:space="preserve"> IFERROR(IF(VLOOKUP(G281,Demos!$B$3:$K$1368,7,FALSE)=0,"",VLOOKUP(G281,Demos!$B$3:$K$1368,7,FALSE)),"")</f>
        <v/>
      </c>
      <c r="T281" s="50" t="s">
        <v>1763</v>
      </c>
      <c r="U281" s="31" t="str">
        <f>IFERROR(VLOOKUP(G281,Demos!$B$7:N3612,12,FALSE),"")</f>
        <v/>
      </c>
    </row>
    <row r="282" spans="1:21" ht="45" x14ac:dyDescent="0.25">
      <c r="A282" s="39">
        <f t="shared" si="4"/>
        <v>277</v>
      </c>
      <c r="B282" s="30" t="s">
        <v>145</v>
      </c>
      <c r="C282" s="29" t="str">
        <f xml:space="preserve"> IFERROR(VLOOKUP(B282, Courses!$C$3:$E$836, 2, FALSE),"")</f>
        <v>Thermodynamics</v>
      </c>
      <c r="D282" s="29" t="str">
        <f xml:space="preserve"> IFERROR(VLOOKUP(MID(G282,1,1), PIRA!$B$1:$E$1146, 2, FALSE),"")</f>
        <v>4 Thermodynamics</v>
      </c>
      <c r="E282" s="31" t="str">
        <f xml:space="preserve"> IFERROR(VLOOKUP(MID(G282,1,2),PIRA!$B$1:$E$1144,2,FALSE),"")&amp;"
"&amp;IFERROR(VLOOKUP(MID(H282,1,2),PIRA!$B$1:$E$1144,2,FALSE),"")&amp;"
"&amp;IFERROR(VLOOKUP(MID(I282,1,2),PIRA!$B$1:$E$1144,2,FALSE),"")</f>
        <v xml:space="preserve">Entropy and the Second Law
</v>
      </c>
      <c r="F282" s="31" t="str">
        <f xml:space="preserve"> IFERROR(VLOOKUP(MID(G282,1,4),PIRA!$B$1:$E$1144,2,FALSE),"")&amp;"
"&amp;IFERROR(VLOOKUP(MID(H282,1,4),PIRA!$B$1:$E$1144,2,FALSE),"")&amp;"
"&amp;IFERROR(VLOOKUP(MID(I282,1,4),PIRA!$B$1:$E$1144,2,FALSE),"")</f>
        <v xml:space="preserve">Heat Cycles
</v>
      </c>
      <c r="G282" s="32" t="s">
        <v>1845</v>
      </c>
      <c r="H282" s="31" t="str">
        <f>IFERROR(IF(VLOOKUP(G282,Demos!$B$3:$K$1368,2,FALSE)=0,"",VLOOKUP(G282,Demos!$B$3:$K$1368,2,FALSE)),"")</f>
        <v/>
      </c>
      <c r="I282" s="79" t="str">
        <f>IFERROR(IF(VLOOKUP(G282,Demos!$B$3:$K$1368,3,FALSE)=0,"",VLOOKUP(G282,Demos!$B$3:$K$1368,3,FALSE)),"")</f>
        <v/>
      </c>
      <c r="J282" s="79" t="str">
        <f>IFERROR(IF(VLOOKUP(G282,Demos!$B$3:$K$1368,4,FALSE)=0,"",VLOOKUP(G282,Demos!$B$3:$K$1368,4,FALSE)),"")</f>
        <v/>
      </c>
      <c r="K282" s="30" t="s">
        <v>1057</v>
      </c>
      <c r="L282" s="30" t="s">
        <v>147</v>
      </c>
      <c r="M282" s="71">
        <v>45078</v>
      </c>
      <c r="N282" s="33" t="str">
        <f>IFERROR(VLOOKUP(G282,Demos!$B$3:$K$1368,5,FALSE),"")</f>
        <v>Stirling Engine</v>
      </c>
      <c r="O282" s="28">
        <f>IF(N282="","",COUNTIF($N$6:N2401, N282))</f>
        <v>19</v>
      </c>
      <c r="P282" s="33" t="str">
        <f xml:space="preserve"> IFERROR(IF(VLOOKUP(G282,Demos!$B$3:$K$1368,6,FALSE)=0,"",VLOOKUP(G282,Demos!$B$3:$K$1368,6,FALSE)),"")</f>
        <v>http://www.de-monstrare.nl/pdf/Stirling%20engine.pdf</v>
      </c>
      <c r="Q282" s="38" t="str">
        <f xml:space="preserve"> IFERROR(IF(VLOOKUP(G282,Demos!$B$3:$K$1368,8,FALSE)=0,"",VLOOKUP(G282,Demos!$B$3:$K$1368,8,FALSE)),"")</f>
        <v/>
      </c>
      <c r="R282" s="38" t="str">
        <f xml:space="preserve"> IFERROR(IF(VLOOKUP(G282,Demos!$B$3:$K$1368,7,FALSE)=0,"",VLOOKUP(G282,Demos!$B$3:$K$1368,7,FALSE)),"")</f>
        <v>See from 01:02:03: U:\Elearning TP\Natk4all\college ted\dag 7</v>
      </c>
      <c r="T282" s="50" t="s">
        <v>1761</v>
      </c>
      <c r="U282" s="31" t="str">
        <f>IFERROR(VLOOKUP(G282,Demos!$B$7:N3594,12,FALSE),"")</f>
        <v/>
      </c>
    </row>
    <row r="283" spans="1:21" ht="45" x14ac:dyDescent="0.25">
      <c r="A283" s="39">
        <f t="shared" si="4"/>
        <v>278</v>
      </c>
      <c r="B283" s="30" t="s">
        <v>1617</v>
      </c>
      <c r="C283" s="29" t="str">
        <f xml:space="preserve"> IFERROR(VLOOKUP(B283, Courses!$C$3:$E$836, 2, FALSE),"")</f>
        <v>Physical Transport Phenomena</v>
      </c>
      <c r="D283" s="29" t="str">
        <f xml:space="preserve"> IFERROR(VLOOKUP(MID(G283,1,1), PIRA!$B$1:$E$1146, 2, FALSE),"")</f>
        <v>4 Thermodynamics</v>
      </c>
      <c r="E283" s="31" t="str">
        <f xml:space="preserve"> IFERROR(VLOOKUP(MID(G283,1,2),PIRA!$B$1:$E$1144,2,FALSE),"")&amp;"
"&amp;IFERROR(VLOOKUP(MID(H283,1,2),PIRA!$B$1:$E$1144,2,FALSE),"")&amp;"
"&amp;IFERROR(VLOOKUP(MID(I283,1,2),PIRA!$B$1:$E$1144,2,FALSE),"")</f>
        <v xml:space="preserve">Heat and the First Law
</v>
      </c>
      <c r="F283" s="31" t="str">
        <f xml:space="preserve"> IFERROR(VLOOKUP(MID(G283,1,4),PIRA!$B$1:$E$1144,2,FALSE),"")&amp;"
"&amp;IFERROR(VLOOKUP(MID(H283,1,4),PIRA!$B$1:$E$1144,2,FALSE),"")&amp;"
"&amp;IFERROR(VLOOKUP(MID(I283,1,4),PIRA!$B$1:$E$1144,2,FALSE),"")</f>
        <v xml:space="preserve">Convection
</v>
      </c>
      <c r="G283" s="32" t="s">
        <v>2075</v>
      </c>
      <c r="H283" s="31" t="str">
        <f>IFERROR(IF(VLOOKUP(G283,Demos!$B$3:$K$1368,2,FALSE)=0,"",VLOOKUP(G283,Demos!$B$3:$K$1368,2,FALSE)),"")</f>
        <v/>
      </c>
      <c r="I283" s="79" t="str">
        <f>IFERROR(IF(VLOOKUP(G283,Demos!$B$3:$K$1368,3,FALSE)=0,"",VLOOKUP(G283,Demos!$B$3:$K$1368,3,FALSE)),"")</f>
        <v/>
      </c>
      <c r="J283" s="79" t="str">
        <f>IFERROR(IF(VLOOKUP(G283,Demos!$B$3:$K$1368,4,FALSE)=0,"",VLOOKUP(G283,Demos!$B$3:$K$1368,4,FALSE)),"")</f>
        <v/>
      </c>
      <c r="K283" s="32" t="s">
        <v>2020</v>
      </c>
      <c r="L283" s="32" t="s">
        <v>147</v>
      </c>
      <c r="M283" s="71">
        <v>45077</v>
      </c>
      <c r="N283" s="33" t="str">
        <f>IFERROR(VLOOKUP(G283,Demos!$B$3:$K$1368,5,FALSE),"")</f>
        <v>Convection in a water container, heated from its bottom</v>
      </c>
      <c r="O283" s="28">
        <f>IF(N283="","",COUNTIF($N$6:N2402, N283))</f>
        <v>9</v>
      </c>
      <c r="P283" s="33" t="str">
        <f xml:space="preserve"> IFERROR(IF(VLOOKUP(G283,Demos!$B$3:$K$1368,6,FALSE)=0,"",VLOOKUP(G283,Demos!$B$3:$K$1368,6,FALSE)),"")</f>
        <v>N/A</v>
      </c>
      <c r="Q283" s="38" t="str">
        <f xml:space="preserve"> IFERROR(IF(VLOOKUP(G283,Demos!$B$3:$K$1368,8,FALSE)=0,"",VLOOKUP(G283,Demos!$B$3:$K$1368,8,FALSE)),"")</f>
        <v/>
      </c>
      <c r="R283" s="38" t="str">
        <f xml:space="preserve"> IFERROR(IF(VLOOKUP(G283,Demos!$B$3:$K$1368,7,FALSE)=0,"",VLOOKUP(G283,Demos!$B$3:$K$1368,7,FALSE)),"")</f>
        <v>See 2021 Zoomopname "opname hoorcollege 11.mp4" and Collegerama recording 2011/2012 - https://collegerama.tudelft.nl/ and 31 May 2023 "TN2786_012" recording from 00:06:20 and the calculation from 01:39:00 https://collegeramavideoportal.tudelft.nl/catalogue/tn2786/presentation/b21af4fd845e4bc3a51eff1850205d251d?academicYear=2022-2023-tn2786</v>
      </c>
      <c r="T283" s="50" t="s">
        <v>1761</v>
      </c>
      <c r="U283" s="31">
        <f>IFERROR(VLOOKUP(G283,Demos!$B$7:N3600,12,FALSE),"")</f>
        <v>0</v>
      </c>
    </row>
    <row r="284" spans="1:21" ht="45" x14ac:dyDescent="0.25">
      <c r="A284" s="39">
        <f t="shared" si="4"/>
        <v>279</v>
      </c>
      <c r="B284" s="30" t="s">
        <v>145</v>
      </c>
      <c r="C284" s="29" t="str">
        <f xml:space="preserve"> IFERROR(VLOOKUP(B284, Courses!$C$3:$E$836, 2, FALSE),"")</f>
        <v>Thermodynamics</v>
      </c>
      <c r="D284" s="29" t="str">
        <f xml:space="preserve"> IFERROR(VLOOKUP(MID(G284,1,1), PIRA!$B$1:$E$1146, 2, FALSE),"")</f>
        <v>4 Thermodynamics</v>
      </c>
      <c r="E284" s="31" t="str">
        <f xml:space="preserve"> IFERROR(VLOOKUP(MID(G284,1,2),PIRA!$B$1:$E$1144,2,FALSE),"")&amp;"
"&amp;IFERROR(VLOOKUP(MID(H284,1,2),PIRA!$B$1:$E$1144,2,FALSE),"")&amp;"
"&amp;IFERROR(VLOOKUP(MID(I284,1,2),PIRA!$B$1:$E$1144,2,FALSE),"")</f>
        <v xml:space="preserve">Heat and the First Law
</v>
      </c>
      <c r="F284" s="31" t="str">
        <f xml:space="preserve"> IFERROR(VLOOKUP(MID(G284,1,4),PIRA!$B$1:$E$1144,2,FALSE),"")&amp;"
"&amp;IFERROR(VLOOKUP(MID(H284,1,4),PIRA!$B$1:$E$1144,2,FALSE),"")&amp;"
"&amp;IFERROR(VLOOKUP(MID(I284,1,4),PIRA!$B$1:$E$1144,2,FALSE),"")</f>
        <v xml:space="preserve">Mechanical Equivalent of Heat
</v>
      </c>
      <c r="G284" s="32" t="s">
        <v>1880</v>
      </c>
      <c r="H284" s="31" t="str">
        <f>IFERROR(IF(VLOOKUP(G284,Demos!$B$3:$K$1368,2,FALSE)=0,"",VLOOKUP(G284,Demos!$B$3:$K$1368,2,FALSE)),"")</f>
        <v/>
      </c>
      <c r="I284" s="79" t="str">
        <f>IFERROR(IF(VLOOKUP(G284,Demos!$B$3:$K$1368,3,FALSE)=0,"",VLOOKUP(G284,Demos!$B$3:$K$1368,3,FALSE)),"")</f>
        <v/>
      </c>
      <c r="J284" s="79" t="str">
        <f>IFERROR(IF(VLOOKUP(G284,Demos!$B$3:$K$1368,4,FALSE)=0,"",VLOOKUP(G284,Demos!$B$3:$K$1368,4,FALSE)),"")</f>
        <v/>
      </c>
      <c r="K284" s="30" t="s">
        <v>1057</v>
      </c>
      <c r="L284" s="30" t="s">
        <v>147</v>
      </c>
      <c r="M284" s="71">
        <v>45077</v>
      </c>
      <c r="N284" s="33" t="str">
        <f>IFERROR(VLOOKUP(G284,Demos!$B$3:$K$1368,5,FALSE),"")</f>
        <v>Dropping Lead Shot</v>
      </c>
      <c r="O284" s="28">
        <f>IF(N284="","",COUNTIF($N$6:N2403, N284))</f>
        <v>10</v>
      </c>
      <c r="P284" s="33" t="str">
        <f xml:space="preserve"> IFERROR(IF(VLOOKUP(G284,Demos!$B$3:$K$1368,6,FALSE)=0,"",VLOOKUP(G284,Demos!$B$3:$K$1368,6,FALSE)),"")</f>
        <v>N/A</v>
      </c>
      <c r="Q284" s="38" t="str">
        <f xml:space="preserve"> IFERROR(IF(VLOOKUP(G284,Demos!$B$3:$K$1368,8,FALSE)=0,"",VLOOKUP(G284,Demos!$B$3:$K$1368,8,FALSE)),"")</f>
        <v/>
      </c>
      <c r="R284" s="38" t="str">
        <f xml:space="preserve"> IFERROR(IF(VLOOKUP(G284,Demos!$B$3:$K$1368,7,FALSE)=0,"",VLOOKUP(G284,Demos!$B$3:$K$1368,7,FALSE)),"")</f>
        <v/>
      </c>
      <c r="T284" s="50" t="s">
        <v>1761</v>
      </c>
      <c r="U284" s="31" t="str">
        <f>IFERROR(VLOOKUP(G284,Demos!$B$7:N3595,12,FALSE),"")</f>
        <v/>
      </c>
    </row>
    <row r="285" spans="1:21" ht="45" x14ac:dyDescent="0.25">
      <c r="A285" s="39">
        <f t="shared" si="4"/>
        <v>280</v>
      </c>
      <c r="B285" s="30" t="s">
        <v>145</v>
      </c>
      <c r="C285" s="29" t="str">
        <f xml:space="preserve"> IFERROR(VLOOKUP(B285, Courses!$C$3:$E$836, 2, FALSE),"")</f>
        <v>Thermodynamics</v>
      </c>
      <c r="D285" s="29" t="str">
        <f xml:space="preserve"> IFERROR(VLOOKUP(MID(G285,1,1), PIRA!$B$1:$E$1146, 2, FALSE),"")</f>
        <v>4 Thermodynamics</v>
      </c>
      <c r="E285" s="31" t="str">
        <f xml:space="preserve"> IFERROR(VLOOKUP(MID(G285,1,2),PIRA!$B$1:$E$1144,2,FALSE),"")&amp;"
"&amp;IFERROR(VLOOKUP(MID(H285,1,2),PIRA!$B$1:$E$1144,2,FALSE),"")&amp;"
"&amp;IFERROR(VLOOKUP(MID(I285,1,2),PIRA!$B$1:$E$1144,2,FALSE),"")</f>
        <v xml:space="preserve">Thermal Properties of Matter
</v>
      </c>
      <c r="F285" s="31" t="str">
        <f xml:space="preserve"> IFERROR(VLOOKUP(MID(G285,1,4),PIRA!$B$1:$E$1144,2,FALSE),"")&amp;"
"&amp;IFERROR(VLOOKUP(MID(H285,1,4),PIRA!$B$1:$E$1144,2,FALSE),"")&amp;"
"&amp;IFERROR(VLOOKUP(MID(I285,1,4),PIRA!$B$1:$E$1144,2,FALSE),"")</f>
        <v xml:space="preserve">Thermometry
</v>
      </c>
      <c r="G285" s="32" t="s">
        <v>1835</v>
      </c>
      <c r="H285" s="31" t="str">
        <f>IFERROR(IF(VLOOKUP(G285,Demos!$B$3:$K$1368,2,FALSE)=0,"",VLOOKUP(G285,Demos!$B$3:$K$1368,2,FALSE)),"")</f>
        <v/>
      </c>
      <c r="I285" s="79" t="str">
        <f>IFERROR(IF(VLOOKUP(G285,Demos!$B$3:$K$1368,3,FALSE)=0,"",VLOOKUP(G285,Demos!$B$3:$K$1368,3,FALSE)),"")</f>
        <v/>
      </c>
      <c r="J285" s="79" t="str">
        <f>IFERROR(IF(VLOOKUP(G285,Demos!$B$3:$K$1368,4,FALSE)=0,"",VLOOKUP(G285,Demos!$B$3:$K$1368,4,FALSE)),"")</f>
        <v/>
      </c>
      <c r="K285" s="30" t="s">
        <v>1057</v>
      </c>
      <c r="L285" s="30" t="s">
        <v>147</v>
      </c>
      <c r="M285" s="71">
        <v>45076</v>
      </c>
      <c r="N285" s="33" t="str">
        <f>IFERROR(VLOOKUP(G285,Demos!$B$3:$K$1368,5,FALSE),"")</f>
        <v>Inverted Thermometer</v>
      </c>
      <c r="O285" s="28">
        <f>IF(N285="","",COUNTIF($N$6:N2404, N285))</f>
        <v>10</v>
      </c>
      <c r="P285" s="33" t="str">
        <f xml:space="preserve"> IFERROR(IF(VLOOKUP(G285,Demos!$B$3:$K$1368,6,FALSE)=0,"",VLOOKUP(G285,Demos!$B$3:$K$1368,6,FALSE)),"")</f>
        <v>http://www.de-monstrare.nl/pdf/Inverted%20thermometer.pdf</v>
      </c>
      <c r="Q285" s="38" t="str">
        <f xml:space="preserve"> IFERROR(IF(VLOOKUP(G285,Demos!$B$3:$K$1368,8,FALSE)=0,"",VLOOKUP(G285,Demos!$B$3:$K$1368,8,FALSE)),"")</f>
        <v/>
      </c>
      <c r="R285" s="38" t="str">
        <f xml:space="preserve"> IFERROR(IF(VLOOKUP(G285,Demos!$B$3:$K$1368,7,FALSE)=0,"",VLOOKUP(G285,Demos!$B$3:$K$1368,7,FALSE)),"")</f>
        <v/>
      </c>
      <c r="T285" s="50" t="s">
        <v>1761</v>
      </c>
      <c r="U285" s="31" t="str">
        <f>IFERROR(VLOOKUP(G285,Demos!$B$7:N3599,12,FALSE),"")</f>
        <v/>
      </c>
    </row>
    <row r="286" spans="1:21" ht="45" x14ac:dyDescent="0.25">
      <c r="A286" s="39">
        <f t="shared" si="4"/>
        <v>281</v>
      </c>
      <c r="B286" s="30" t="s">
        <v>1877</v>
      </c>
      <c r="C286" s="29" t="str">
        <f xml:space="preserve"> IFERROR(VLOOKUP(B286, Courses!$C$3:$E$836, 2, FALSE),"")</f>
        <v>Electromagnetism</v>
      </c>
      <c r="D286" s="29" t="str">
        <f xml:space="preserve"> IFERROR(VLOOKUP(MID(G286,1,1), PIRA!$B$1:$E$1146, 2, FALSE),"")</f>
        <v>5 Electricity and Magnetism</v>
      </c>
      <c r="E286" s="31" t="str">
        <f xml:space="preserve"> IFERROR(VLOOKUP(MID(G286,1,2),PIRA!$B$1:$E$1144,2,FALSE),"")&amp;"
"&amp;IFERROR(VLOOKUP(MID(H286,1,2),PIRA!$B$1:$E$1144,2,FALSE),"")&amp;"
"&amp;IFERROR(VLOOKUP(MID(I286,1,2),PIRA!$B$1:$E$1144,2,FALSE),"")</f>
        <v xml:space="preserve">Magnetic Fields and Forces
</v>
      </c>
      <c r="F286" s="31" t="str">
        <f xml:space="preserve"> IFERROR(VLOOKUP(MID(G286,1,4),PIRA!$B$1:$E$1144,2,FALSE),"")&amp;"
"&amp;IFERROR(VLOOKUP(MID(H286,1,4),PIRA!$B$1:$E$1144,2,FALSE),"")&amp;"
"&amp;IFERROR(VLOOKUP(MID(I286,1,4),PIRA!$B$1:$E$1144,2,FALSE),"")</f>
        <v xml:space="preserve">Force on Current in Wires
</v>
      </c>
      <c r="G286" s="32" t="s">
        <v>202</v>
      </c>
      <c r="H286" s="31" t="str">
        <f>IFERROR(IF(VLOOKUP(G286,Demos!$B$3:$K$1368,2,FALSE)=0,"",VLOOKUP(G286,Demos!$B$3:$K$1368,2,FALSE)),"")</f>
        <v/>
      </c>
      <c r="I286" s="79" t="str">
        <f>IFERROR(IF(VLOOKUP(G286,Demos!$B$3:$K$1368,3,FALSE)=0,"",VLOOKUP(G286,Demos!$B$3:$K$1368,3,FALSE)),"")</f>
        <v/>
      </c>
      <c r="J286" s="79" t="str">
        <f>IFERROR(IF(VLOOKUP(G286,Demos!$B$3:$K$1368,4,FALSE)=0,"",VLOOKUP(G286,Demos!$B$3:$K$1368,4,FALSE)),"")</f>
        <v/>
      </c>
      <c r="K286" s="30" t="s">
        <v>2134</v>
      </c>
      <c r="L286" s="30" t="s">
        <v>246</v>
      </c>
      <c r="M286" s="71">
        <v>45076</v>
      </c>
      <c r="N286" s="33" t="str">
        <f>IFERROR(VLOOKUP(G286,Demos!$B$3:$K$1368,5,FALSE),"")</f>
        <v>Parallel Wires</v>
      </c>
      <c r="O286" s="28">
        <f>IF(N286="","",COUNTIF($N$6:N2405, N286))</f>
        <v>16</v>
      </c>
      <c r="P286" s="33" t="str">
        <f xml:space="preserve"> IFERROR(IF(VLOOKUP(G286,Demos!$B$3:$K$1368,6,FALSE)=0,"",VLOOKUP(G286,Demos!$B$3:$K$1368,6,FALSE)),"")</f>
        <v>www.de-monstrare.nl/pdf/parallel%20wires.pdf</v>
      </c>
      <c r="Q286" s="38" t="str">
        <f xml:space="preserve"> IFERROR(IF(VLOOKUP(G286,Demos!$B$3:$K$1368,8,FALSE)=0,"",VLOOKUP(G286,Demos!$B$3:$K$1368,8,FALSE)),"")</f>
        <v/>
      </c>
      <c r="R286" s="38" t="str">
        <f xml:space="preserve"> IFERROR(IF(VLOOKUP(G286,Demos!$B$3:$K$1368,7,FALSE)=0,"",VLOOKUP(G286,Demos!$B$3:$K$1368,7,FALSE)),"")</f>
        <v/>
      </c>
      <c r="T286" s="50" t="s">
        <v>1761</v>
      </c>
      <c r="U286" s="31" t="str">
        <f>IFERROR(VLOOKUP(G286,Demos!$B$7:N3565,12,FALSE),"")</f>
        <v/>
      </c>
    </row>
    <row r="287" spans="1:21" ht="45" x14ac:dyDescent="0.25">
      <c r="A287" s="39">
        <f t="shared" si="4"/>
        <v>282</v>
      </c>
      <c r="B287" s="30" t="s">
        <v>145</v>
      </c>
      <c r="C287" s="29" t="str">
        <f xml:space="preserve"> IFERROR(VLOOKUP(B287, Courses!$C$3:$E$836, 2, FALSE),"")</f>
        <v>Thermodynamics</v>
      </c>
      <c r="D287" s="29" t="str">
        <f xml:space="preserve"> IFERROR(VLOOKUP(MID(G287,1,1), PIRA!$B$1:$E$1146, 2, FALSE),"")</f>
        <v>4 Thermodynamics</v>
      </c>
      <c r="E287" s="31" t="str">
        <f xml:space="preserve"> IFERROR(VLOOKUP(MID(G287,1,2),PIRA!$B$1:$E$1144,2,FALSE),"")&amp;"
"&amp;IFERROR(VLOOKUP(MID(H287,1,2),PIRA!$B$1:$E$1144,2,FALSE),"")&amp;"
"&amp;IFERROR(VLOOKUP(MID(I287,1,2),PIRA!$B$1:$E$1144,2,FALSE),"")</f>
        <v xml:space="preserve">Change of State
</v>
      </c>
      <c r="F287" s="31" t="str">
        <f xml:space="preserve"> IFERROR(VLOOKUP(MID(G287,1,4),PIRA!$B$1:$E$1144,2,FALSE),"")&amp;"
"&amp;IFERROR(VLOOKUP(MID(H287,1,4),PIRA!$B$1:$E$1144,2,FALSE),"")&amp;"
"&amp;IFERROR(VLOOKUP(MID(I287,1,4),PIRA!$B$1:$E$1144,2,FALSE),"")</f>
        <v xml:space="preserve">PVT Surfaces
</v>
      </c>
      <c r="G287" s="32" t="s">
        <v>1841</v>
      </c>
      <c r="H287" s="31" t="str">
        <f>IFERROR(IF(VLOOKUP(G287,Demos!$B$3:$K$1368,2,FALSE)=0,"",VLOOKUP(G287,Demos!$B$3:$K$1368,2,FALSE)),"")</f>
        <v/>
      </c>
      <c r="I287" s="79" t="str">
        <f>IFERROR(IF(VLOOKUP(G287,Demos!$B$3:$K$1368,3,FALSE)=0,"",VLOOKUP(G287,Demos!$B$3:$K$1368,3,FALSE)),"")</f>
        <v/>
      </c>
      <c r="J287" s="79" t="str">
        <f>IFERROR(IF(VLOOKUP(G287,Demos!$B$3:$K$1368,4,FALSE)=0,"",VLOOKUP(G287,Demos!$B$3:$K$1368,4,FALSE)),"")</f>
        <v/>
      </c>
      <c r="K287" s="30" t="s">
        <v>1057</v>
      </c>
      <c r="L287" s="30" t="s">
        <v>147</v>
      </c>
      <c r="M287" s="71">
        <v>45071</v>
      </c>
      <c r="N287" s="33" t="str">
        <f>IFERROR(VLOOKUP(G287,Demos!$B$3:$K$1368,5,FALSE),"")</f>
        <v>Work = int(PdV)</v>
      </c>
      <c r="O287" s="28">
        <f>IF(N287="","",COUNTIF($N$6:N2406, N287))</f>
        <v>11</v>
      </c>
      <c r="P287" s="33" t="str">
        <f xml:space="preserve"> IFERROR(IF(VLOOKUP(G287,Demos!$B$3:$K$1368,6,FALSE)=0,"",VLOOKUP(G287,Demos!$B$3:$K$1368,6,FALSE)),"")</f>
        <v>http://www.de-monstrare.nl/pdf/pdV.pdf</v>
      </c>
      <c r="Q287" s="38" t="str">
        <f xml:space="preserve"> IFERROR(IF(VLOOKUP(G287,Demos!$B$3:$K$1368,8,FALSE)=0,"",VLOOKUP(G287,Demos!$B$3:$K$1368,8,FALSE)),"")</f>
        <v/>
      </c>
      <c r="R287" s="38" t="str">
        <f xml:space="preserve"> IFERROR(IF(VLOOKUP(G287,Demos!$B$3:$K$1368,7,FALSE)=0,"",VLOOKUP(G287,Demos!$B$3:$K$1368,7,FALSE)),"")</f>
        <v/>
      </c>
      <c r="T287" s="50" t="s">
        <v>2049</v>
      </c>
      <c r="U287" s="31" t="str">
        <f>IFERROR(VLOOKUP(G287,Demos!$B$7:N3596,12,FALSE),"")</f>
        <v/>
      </c>
    </row>
    <row r="288" spans="1:21" ht="45" x14ac:dyDescent="0.25">
      <c r="A288" s="39">
        <f t="shared" si="4"/>
        <v>283</v>
      </c>
      <c r="B288" s="30" t="s">
        <v>145</v>
      </c>
      <c r="C288" s="29" t="str">
        <f xml:space="preserve"> IFERROR(VLOOKUP(B288, Courses!$C$3:$E$836, 2, FALSE),"")</f>
        <v>Thermodynamics</v>
      </c>
      <c r="D288" s="29" t="str">
        <f xml:space="preserve"> IFERROR(VLOOKUP(MID(G288,1,1), PIRA!$B$1:$E$1146, 2, FALSE),"")</f>
        <v>4 Thermodynamics</v>
      </c>
      <c r="E288" s="31" t="str">
        <f xml:space="preserve"> IFERROR(VLOOKUP(MID(G288,1,2),PIRA!$B$1:$E$1144,2,FALSE),"")&amp;"
"&amp;IFERROR(VLOOKUP(MID(H288,1,2),PIRA!$B$1:$E$1144,2,FALSE),"")&amp;"
"&amp;IFERROR(VLOOKUP(MID(I288,1,2),PIRA!$B$1:$E$1144,2,FALSE),"")</f>
        <v xml:space="preserve">Change of State
</v>
      </c>
      <c r="F288" s="31" t="str">
        <f xml:space="preserve"> IFERROR(VLOOKUP(MID(G288,1,4),PIRA!$B$1:$E$1144,2,FALSE),"")&amp;"
"&amp;IFERROR(VLOOKUP(MID(H288,1,4),PIRA!$B$1:$E$1144,2,FALSE),"")&amp;"
"&amp;IFERROR(VLOOKUP(MID(I288,1,4),PIRA!$B$1:$E$1144,2,FALSE),"")</f>
        <v xml:space="preserve">Vapor Pressure
</v>
      </c>
      <c r="G288" s="32" t="s">
        <v>1846</v>
      </c>
      <c r="H288" s="31" t="str">
        <f>IFERROR(IF(VLOOKUP(G288,Demos!$B$3:$K$1368,2,FALSE)=0,"",VLOOKUP(G288,Demos!$B$3:$K$1368,2,FALSE)),"")</f>
        <v/>
      </c>
      <c r="I288" s="79" t="str">
        <f>IFERROR(IF(VLOOKUP(G288,Demos!$B$3:$K$1368,3,FALSE)=0,"",VLOOKUP(G288,Demos!$B$3:$K$1368,3,FALSE)),"")</f>
        <v/>
      </c>
      <c r="J288" s="79" t="str">
        <f>IFERROR(IF(VLOOKUP(G288,Demos!$B$3:$K$1368,4,FALSE)=0,"",VLOOKUP(G288,Demos!$B$3:$K$1368,4,FALSE)),"")</f>
        <v/>
      </c>
      <c r="K288" s="30" t="s">
        <v>1057</v>
      </c>
      <c r="L288" s="30" t="s">
        <v>147</v>
      </c>
      <c r="M288" s="71">
        <v>45070</v>
      </c>
      <c r="N288" s="33" t="str">
        <f>IFERROR(VLOOKUP(G288,Demos!$B$3:$K$1368,5,FALSE),"")</f>
        <v>Boiling Water at Reduced Pressure</v>
      </c>
      <c r="O288" s="28">
        <f>IF(N288="","",COUNTIF($N$6:N2407, N288))</f>
        <v>10</v>
      </c>
      <c r="P288" s="33" t="str">
        <f xml:space="preserve"> IFERROR(IF(VLOOKUP(G288,Demos!$B$3:$K$1368,6,FALSE)=0,"",VLOOKUP(G288,Demos!$B$3:$K$1368,6,FALSE)),"")</f>
        <v>http://www.de-monstrare.nl/pdf/Boiling%20water%20at%20reduced%20pressure.pdf</v>
      </c>
      <c r="Q288" s="38" t="str">
        <f xml:space="preserve"> IFERROR(IF(VLOOKUP(G288,Demos!$B$3:$K$1368,8,FALSE)=0,"",VLOOKUP(G288,Demos!$B$3:$K$1368,8,FALSE)),"")</f>
        <v/>
      </c>
      <c r="R288" s="38" t="str">
        <f xml:space="preserve"> IFERROR(IF(VLOOKUP(G288,Demos!$B$3:$K$1368,7,FALSE)=0,"",VLOOKUP(G288,Demos!$B$3:$K$1368,7,FALSE)),"")</f>
        <v/>
      </c>
      <c r="T288" s="50" t="s">
        <v>2049</v>
      </c>
      <c r="U288" s="31" t="str">
        <f>IFERROR(VLOOKUP(G288,Demos!$B$7:N3598,12,FALSE),"")</f>
        <v/>
      </c>
    </row>
    <row r="289" spans="1:21" ht="45" x14ac:dyDescent="0.25">
      <c r="A289" s="39">
        <f t="shared" si="4"/>
        <v>284</v>
      </c>
      <c r="B289" s="30" t="s">
        <v>145</v>
      </c>
      <c r="C289" s="29" t="str">
        <f xml:space="preserve"> IFERROR(VLOOKUP(B289, Courses!$C$3:$E$836, 2, FALSE),"")</f>
        <v>Thermodynamics</v>
      </c>
      <c r="D289" s="29" t="str">
        <f xml:space="preserve"> IFERROR(VLOOKUP(MID(G289,1,1), PIRA!$B$1:$E$1146, 2, FALSE),"")</f>
        <v>4 Thermodynamics</v>
      </c>
      <c r="E289" s="31" t="str">
        <f xml:space="preserve"> IFERROR(VLOOKUP(MID(G289,1,2),PIRA!$B$1:$E$1144,2,FALSE),"")&amp;"
"&amp;IFERROR(VLOOKUP(MID(H289,1,2),PIRA!$B$1:$E$1144,2,FALSE),"")&amp;"
"&amp;IFERROR(VLOOKUP(MID(I289,1,2),PIRA!$B$1:$E$1144,2,FALSE),"")</f>
        <v xml:space="preserve">Change of State
</v>
      </c>
      <c r="F289" s="31" t="str">
        <f xml:space="preserve"> IFERROR(VLOOKUP(MID(G289,1,4),PIRA!$B$1:$E$1144,2,FALSE),"")&amp;"
"&amp;IFERROR(VLOOKUP(MID(H289,1,4),PIRA!$B$1:$E$1144,2,FALSE),"")&amp;"
"&amp;IFERROR(VLOOKUP(MID(I289,1,4),PIRA!$B$1:$E$1144,2,FALSE),"")</f>
        <v xml:space="preserve">Critical Point
</v>
      </c>
      <c r="G289" s="32" t="s">
        <v>1881</v>
      </c>
      <c r="H289" s="31" t="str">
        <f>IFERROR(IF(VLOOKUP(G289,Demos!$B$3:$K$1368,2,FALSE)=0,"",VLOOKUP(G289,Demos!$B$3:$K$1368,2,FALSE)),"")</f>
        <v/>
      </c>
      <c r="I289" s="79" t="str">
        <f>IFERROR(IF(VLOOKUP(G289,Demos!$B$3:$K$1368,3,FALSE)=0,"",VLOOKUP(G289,Demos!$B$3:$K$1368,3,FALSE)),"")</f>
        <v/>
      </c>
      <c r="J289" s="79" t="str">
        <f>IFERROR(IF(VLOOKUP(G289,Demos!$B$3:$K$1368,4,FALSE)=0,"",VLOOKUP(G289,Demos!$B$3:$K$1368,4,FALSE)),"")</f>
        <v/>
      </c>
      <c r="K289" s="30" t="s">
        <v>1057</v>
      </c>
      <c r="L289" s="30" t="s">
        <v>147</v>
      </c>
      <c r="M289" s="71">
        <v>45070</v>
      </c>
      <c r="N289" s="33" t="str">
        <f>IFERROR(VLOOKUP(G289,Demos!$B$3:$K$1368,5,FALSE),"")</f>
        <v>Critical Opalscence</v>
      </c>
      <c r="O289" s="28">
        <f>IF(N289="","",COUNTIF($N$6:N2408, N289))</f>
        <v>10</v>
      </c>
      <c r="P289" s="33" t="str">
        <f xml:space="preserve"> IFERROR(IF(VLOOKUP(G289,Demos!$B$3:$K$1368,6,FALSE)=0,"",VLOOKUP(G289,Demos!$B$3:$K$1368,6,FALSE)),"")</f>
        <v>N/A</v>
      </c>
      <c r="Q289" s="38" t="str">
        <f xml:space="preserve"> IFERROR(IF(VLOOKUP(G289,Demos!$B$3:$K$1368,8,FALSE)=0,"",VLOOKUP(G289,Demos!$B$3:$K$1368,8,FALSE)),"")</f>
        <v/>
      </c>
      <c r="R289" s="38" t="str">
        <f xml:space="preserve"> IFERROR(IF(VLOOKUP(G289,Demos!$B$3:$K$1368,7,FALSE)=0,"",VLOOKUP(G289,Demos!$B$3:$K$1368,7,FALSE)),"")</f>
        <v/>
      </c>
      <c r="T289" s="50" t="s">
        <v>2049</v>
      </c>
      <c r="U289" s="31" t="str">
        <f>IFERROR(VLOOKUP(G289,Demos!$B$7:N3597,12,FALSE),"")</f>
        <v/>
      </c>
    </row>
    <row r="290" spans="1:21" ht="45" x14ac:dyDescent="0.25">
      <c r="A290" s="39">
        <f t="shared" si="4"/>
        <v>285</v>
      </c>
      <c r="B290" s="30" t="s">
        <v>2117</v>
      </c>
      <c r="C290" s="29" t="str">
        <f xml:space="preserve"> IFERROR(VLOOKUP(B290, Courses!$C$3:$E$836, 2, FALSE),"")</f>
        <v>Materiaalkunde</v>
      </c>
      <c r="D290" s="29" t="str">
        <f xml:space="preserve"> IFERROR(VLOOKUP(MID(G290,1,1), PIRA!$B$1:$E$1146, 2, FALSE),"")</f>
        <v>5 Electricity and Magnetism</v>
      </c>
      <c r="E290" s="31" t="str">
        <f xml:space="preserve"> IFERROR(VLOOKUP(MID(G290,1,2),PIRA!$B$1:$E$1144,2,FALSE),"")&amp;"
"&amp;IFERROR(VLOOKUP(MID(H290,1,2),PIRA!$B$1:$E$1144,2,FALSE),"")&amp;"
"&amp;IFERROR(VLOOKUP(MID(I290,1,2),PIRA!$B$1:$E$1144,2,FALSE),"")</f>
        <v xml:space="preserve">Magnetic Materials
</v>
      </c>
      <c r="F290" s="31" t="str">
        <f xml:space="preserve"> IFERROR(VLOOKUP(MID(G290,1,4),PIRA!$B$1:$E$1144,2,FALSE),"")&amp;"
"&amp;IFERROR(VLOOKUP(MID(H290,1,4),PIRA!$B$1:$E$1144,2,FALSE),"")&amp;"
"&amp;IFERROR(VLOOKUP(MID(I290,1,4),PIRA!$B$1:$E$1144,2,FALSE),"")</f>
        <v xml:space="preserve">Temperature and Magnetism
</v>
      </c>
      <c r="G290" s="32" t="s">
        <v>1713</v>
      </c>
      <c r="H290" s="31" t="str">
        <f>IFERROR(IF(VLOOKUP(G290,Demos!$B$3:$K$1368,2,FALSE)=0,"",VLOOKUP(G290,Demos!$B$3:$K$1368,2,FALSE)),"")</f>
        <v/>
      </c>
      <c r="I290" s="79" t="str">
        <f>IFERROR(IF(VLOOKUP(G290,Demos!$B$3:$K$1368,3,FALSE)=0,"",VLOOKUP(G290,Demos!$B$3:$K$1368,3,FALSE)),"")</f>
        <v/>
      </c>
      <c r="J290" s="79" t="str">
        <f>IFERROR(IF(VLOOKUP(G290,Demos!$B$3:$K$1368,4,FALSE)=0,"",VLOOKUP(G290,Demos!$B$3:$K$1368,4,FALSE)),"")</f>
        <v/>
      </c>
      <c r="K290" s="30" t="s">
        <v>2085</v>
      </c>
      <c r="L290" s="30" t="s">
        <v>2131</v>
      </c>
      <c r="M290" s="71">
        <v>45064</v>
      </c>
      <c r="N290" s="33" t="str">
        <f>IFERROR(VLOOKUP(G290,Demos!$B$3:$K$1368,5,FALSE),"")</f>
        <v>Levitation (superconductivity, flux pinning)</v>
      </c>
      <c r="O290" s="28">
        <f>IF(N290="","",COUNTIF($N$6:N2409, N290))</f>
        <v>18</v>
      </c>
      <c r="P290" s="33" t="str">
        <f xml:space="preserve"> IFERROR(IF(VLOOKUP(G290,Demos!$B$3:$K$1368,6,FALSE)=0,"",VLOOKUP(G290,Demos!$B$3:$K$1368,6,FALSE)),"")</f>
        <v>N/A</v>
      </c>
      <c r="Q290" s="38" t="str">
        <f xml:space="preserve"> IFERROR(IF(VLOOKUP(G290,Demos!$B$3:$K$1368,8,FALSE)=0,"",VLOOKUP(G290,Demos!$B$3:$K$1368,8,FALSE)),"")</f>
        <v/>
      </c>
      <c r="R290" s="38" t="str">
        <f xml:space="preserve"> IFERROR(IF(VLOOKUP(G290,Demos!$B$3:$K$1368,7,FALSE)=0,"",VLOOKUP(G290,Demos!$B$3:$K$1368,7,FALSE)),"")</f>
        <v>See: https://www.youtube.com/watch?v=H3GuLepOKFY&amp;list=PLYMFB4TVFdJJ4DsfXdY6yzDCDgLLiC4ya&amp;index=5</v>
      </c>
      <c r="T290" s="50" t="s">
        <v>2049</v>
      </c>
      <c r="U290" s="31" t="str">
        <f>IFERROR(VLOOKUP(G290,Demos!$B$7:N3601,12,FALSE),"")</f>
        <v/>
      </c>
    </row>
    <row r="291" spans="1:21" ht="45" x14ac:dyDescent="0.25">
      <c r="A291" s="39">
        <f t="shared" si="4"/>
        <v>286</v>
      </c>
      <c r="B291" s="30" t="s">
        <v>1617</v>
      </c>
      <c r="C291" s="29" t="str">
        <f xml:space="preserve"> IFERROR(VLOOKUP(B291, Courses!$C$3:$E$836, 2, FALSE),"")</f>
        <v>Physical Transport Phenomena</v>
      </c>
      <c r="D291" s="29" t="str">
        <f xml:space="preserve"> IFERROR(VLOOKUP(MID(G291,1,1), PIRA!$B$1:$E$1146, 2, FALSE),"")</f>
        <v>4 Thermodynamics</v>
      </c>
      <c r="E291" s="31" t="str">
        <f xml:space="preserve"> IFERROR(VLOOKUP(MID(G291,1,2),PIRA!$B$1:$E$1144,2,FALSE),"")&amp;"
"&amp;IFERROR(VLOOKUP(MID(H291,1,2),PIRA!$B$1:$E$1144,2,FALSE),"")&amp;"
"&amp;IFERROR(VLOOKUP(MID(I291,1,2),PIRA!$B$1:$E$1144,2,FALSE),"")</f>
        <v xml:space="preserve">Heat and the First Law
</v>
      </c>
      <c r="F291" s="31" t="str">
        <f xml:space="preserve"> IFERROR(VLOOKUP(MID(G291,1,4),PIRA!$B$1:$E$1144,2,FALSE),"")&amp;"
"&amp;IFERROR(VLOOKUP(MID(H291,1,4),PIRA!$B$1:$E$1144,2,FALSE),"")&amp;"
"&amp;IFERROR(VLOOKUP(MID(I291,1,4),PIRA!$B$1:$E$1144,2,FALSE),"")</f>
        <v xml:space="preserve">Conduction
</v>
      </c>
      <c r="G291" s="32" t="s">
        <v>2070</v>
      </c>
      <c r="H291" s="31" t="str">
        <f>IFERROR(IF(VLOOKUP(G291,Demos!$B$3:$K$1368,2,FALSE)=0,"",VLOOKUP(G291,Demos!$B$3:$K$1368,2,FALSE)),"")</f>
        <v/>
      </c>
      <c r="I291" s="79" t="str">
        <f>IFERROR(IF(VLOOKUP(G291,Demos!$B$3:$K$1368,3,FALSE)=0,"",VLOOKUP(G291,Demos!$B$3:$K$1368,3,FALSE)),"")</f>
        <v/>
      </c>
      <c r="J291" s="79" t="str">
        <f>IFERROR(IF(VLOOKUP(G291,Demos!$B$3:$K$1368,4,FALSE)=0,"",VLOOKUP(G291,Demos!$B$3:$K$1368,4,FALSE)),"")</f>
        <v/>
      </c>
      <c r="K291" s="32" t="s">
        <v>147</v>
      </c>
      <c r="L291" s="32" t="s">
        <v>2020</v>
      </c>
      <c r="M291" s="71">
        <v>45058</v>
      </c>
      <c r="N291" s="33" t="str">
        <f>IFERROR(VLOOKUP(G291,Demos!$B$3:$K$1368,5,FALSE),"")</f>
        <v>Conduction Slab</v>
      </c>
      <c r="O291" s="28">
        <f>IF(N291="","",COUNTIF($N$6:N2410, N291))</f>
        <v>7</v>
      </c>
      <c r="P291" s="33" t="str">
        <f xml:space="preserve"> IFERROR(IF(VLOOKUP(G291,Demos!$B$3:$K$1368,6,FALSE)=0,"",VLOOKUP(G291,Demos!$B$3:$K$1368,6,FALSE)),"")</f>
        <v>N/A</v>
      </c>
      <c r="Q291" s="38" t="str">
        <f xml:space="preserve"> IFERROR(IF(VLOOKUP(G291,Demos!$B$3:$K$1368,8,FALSE)=0,"",VLOOKUP(G291,Demos!$B$3:$K$1368,8,FALSE)),"")</f>
        <v>A stainless steel slab, heat from one end. Heat sensitive film is stuck on the plate, such that the heat conduction can be observed.</v>
      </c>
      <c r="R291" s="38" t="str">
        <f xml:space="preserve"> IFERROR(IF(VLOOKUP(G291,Demos!$B$3:$K$1368,7,FALSE)=0,"",VLOOKUP(G291,Demos!$B$3:$K$1368,7,FALSE)),"")</f>
        <v>See 2021 Zoomopname "opname hoorcollege 7.mp4" and Collegerama recording 2011/2012 - https://collegerama.tudelft.nl/Mediasite/Channel/as-bsc-tn/watch/b6b2331bc2144aba9c70d01fb3cfa6311d and 12 May 2023 "TN2786_008" recording from 00:04:00 on https://collegeramavideoportal.tudelft.nl/catalogue/tn2786/presentation/1701937ea67942759c7f810749f0fb891d?academicYear=2022-2023-tn2786</v>
      </c>
      <c r="T291" s="50" t="s">
        <v>1761</v>
      </c>
      <c r="U291" s="31">
        <f>IFERROR(VLOOKUP(G291,Demos!$B$7:N3602,12,FALSE),"")</f>
        <v>0</v>
      </c>
    </row>
    <row r="292" spans="1:21" ht="45" x14ac:dyDescent="0.25">
      <c r="A292" s="39">
        <f t="shared" si="4"/>
        <v>287</v>
      </c>
      <c r="B292" s="30" t="s">
        <v>1877</v>
      </c>
      <c r="C292" s="29" t="str">
        <f xml:space="preserve"> IFERROR(VLOOKUP(B292, Courses!$C$3:$E$836, 2, FALSE),"")</f>
        <v>Electromagnetism</v>
      </c>
      <c r="D292" s="29" t="str">
        <f xml:space="preserve"> IFERROR(VLOOKUP(MID(G292,1,1), PIRA!$B$1:$E$1146, 2, FALSE),"")</f>
        <v>5 Electricity and Magnetism</v>
      </c>
      <c r="E292" s="31" t="str">
        <f xml:space="preserve"> IFERROR(VLOOKUP(MID(G292,1,2),PIRA!$B$1:$E$1144,2,FALSE),"")&amp;"
"&amp;IFERROR(VLOOKUP(MID(H292,1,2),PIRA!$B$1:$E$1144,2,FALSE),"")&amp;"
"&amp;IFERROR(VLOOKUP(MID(I292,1,2),PIRA!$B$1:$E$1144,2,FALSE),"")</f>
        <v xml:space="preserve">Capacitance
</v>
      </c>
      <c r="F292" s="31" t="str">
        <f xml:space="preserve"> IFERROR(VLOOKUP(MID(G292,1,4),PIRA!$B$1:$E$1144,2,FALSE),"")&amp;"
"&amp;IFERROR(VLOOKUP(MID(H292,1,4),PIRA!$B$1:$E$1144,2,FALSE),"")&amp;"
"&amp;IFERROR(VLOOKUP(MID(I292,1,4),PIRA!$B$1:$E$1144,2,FALSE),"")</f>
        <v xml:space="preserve">Capacitors
</v>
      </c>
      <c r="G292" s="32" t="s">
        <v>248</v>
      </c>
      <c r="H292" s="31" t="str">
        <f>IFERROR(IF(VLOOKUP(G292,Demos!$B$3:$K$1368,2,FALSE)=0,"",VLOOKUP(G292,Demos!$B$3:$K$1368,2,FALSE)),"")</f>
        <v/>
      </c>
      <c r="I292" s="79" t="str">
        <f>IFERROR(IF(VLOOKUP(G292,Demos!$B$3:$K$1368,3,FALSE)=0,"",VLOOKUP(G292,Demos!$B$3:$K$1368,3,FALSE)),"")</f>
        <v/>
      </c>
      <c r="J292" s="79" t="str">
        <f>IFERROR(IF(VLOOKUP(G292,Demos!$B$3:$K$1368,4,FALSE)=0,"",VLOOKUP(G292,Demos!$B$3:$K$1368,4,FALSE)),"")</f>
        <v/>
      </c>
      <c r="K292" s="30" t="s">
        <v>177</v>
      </c>
      <c r="L292" s="30" t="s">
        <v>246</v>
      </c>
      <c r="M292" s="71">
        <v>45048</v>
      </c>
      <c r="N292" s="33" t="str">
        <f>IFERROR(VLOOKUP(G292,Demos!$B$3:$K$1368,5,FALSE),"")</f>
        <v>Capacitor (1) Spacing between the Plates</v>
      </c>
      <c r="O292" s="28">
        <f>IF(N292="","",COUNTIF($N$6:N2411, N292))</f>
        <v>19</v>
      </c>
      <c r="P292" s="33" t="str">
        <f xml:space="preserve"> IFERROR(IF(VLOOKUP(G292,Demos!$B$3:$K$1368,6,FALSE)=0,"",VLOOKUP(G292,Demos!$B$3:$K$1368,6,FALSE)),"")</f>
        <v>www.de-monstrare.nl/.../Capacitor%20_1_ %20Spacing%20between%20the%20plates.pdf</v>
      </c>
      <c r="Q292" s="38" t="str">
        <f xml:space="preserve"> IFERROR(IF(VLOOKUP(G292,Demos!$B$3:$K$1368,8,FALSE)=0,"",VLOOKUP(G292,Demos!$B$3:$K$1368,8,FALSE)),"")</f>
        <v/>
      </c>
      <c r="R292" s="38" t="str">
        <f xml:space="preserve"> IFERROR(IF(VLOOKUP(G292,Demos!$B$3:$K$1368,7,FALSE)=0,"",VLOOKUP(G292,Demos!$B$3:$K$1368,7,FALSE)),"")</f>
        <v/>
      </c>
      <c r="T292" s="50" t="s">
        <v>1761</v>
      </c>
      <c r="U292" s="31" t="str">
        <f>IFERROR(VLOOKUP(G292,Demos!$B$7:N3611,12,FALSE),"")</f>
        <v/>
      </c>
    </row>
    <row r="293" spans="1:21" ht="45" x14ac:dyDescent="0.25">
      <c r="A293" s="39">
        <f t="shared" si="4"/>
        <v>288</v>
      </c>
      <c r="B293" s="30" t="s">
        <v>1617</v>
      </c>
      <c r="C293" s="29" t="str">
        <f xml:space="preserve"> IFERROR(VLOOKUP(B293, Courses!$C$3:$E$836, 2, FALSE),"")</f>
        <v>Physical Transport Phenomena</v>
      </c>
      <c r="D293" s="29" t="str">
        <f xml:space="preserve"> IFERROR(VLOOKUP(MID(G293,1,1), PIRA!$B$1:$E$1146, 2, FALSE),"")</f>
        <v/>
      </c>
      <c r="E293" s="31" t="str">
        <f xml:space="preserve"> IFERROR(VLOOKUP(MID(G293,1,2),PIRA!$B$1:$E$1144,2,FALSE),"")&amp;"
"&amp;IFERROR(VLOOKUP(MID(H293,1,2),PIRA!$B$1:$E$1144,2,FALSE),"")&amp;"
"&amp;IFERROR(VLOOKUP(MID(I293,1,2),PIRA!$B$1:$E$1144,2,FALSE),"")</f>
        <v xml:space="preserve">
</v>
      </c>
      <c r="F293" s="31" t="str">
        <f xml:space="preserve"> IFERROR(VLOOKUP(MID(G293,1,4),PIRA!$B$1:$E$1144,2,FALSE),"")&amp;"
"&amp;IFERROR(VLOOKUP(MID(H293,1,4),PIRA!$B$1:$E$1144,2,FALSE),"")&amp;"
"&amp;IFERROR(VLOOKUP(MID(I293,1,4),PIRA!$B$1:$E$1144,2,FALSE),"")</f>
        <v xml:space="preserve">
</v>
      </c>
      <c r="H293" s="31" t="str">
        <f>IFERROR(IF(VLOOKUP(G293,Demos!$B$3:$K$1368,2,FALSE)=0,"",VLOOKUP(G293,Demos!$B$3:$K$1368,2,FALSE)),"")</f>
        <v/>
      </c>
      <c r="I293" s="79" t="str">
        <f>IFERROR(IF(VLOOKUP(G293,Demos!$B$3:$K$1368,3,FALSE)=0,"",VLOOKUP(G293,Demos!$B$3:$K$1368,3,FALSE)),"")</f>
        <v/>
      </c>
      <c r="J293" s="79" t="str">
        <f>IFERROR(IF(VLOOKUP(G293,Demos!$B$3:$K$1368,4,FALSE)=0,"",VLOOKUP(G293,Demos!$B$3:$K$1368,4,FALSE)),"")</f>
        <v/>
      </c>
      <c r="K293" s="30" t="s">
        <v>147</v>
      </c>
      <c r="L293" s="30" t="s">
        <v>2020</v>
      </c>
      <c r="M293" s="71">
        <v>45044</v>
      </c>
      <c r="N293" s="33" t="str">
        <f>IFERROR(VLOOKUP(G293,Demos!$B$3:$K$1368,5,FALSE),"")</f>
        <v/>
      </c>
      <c r="O293" s="28" t="str">
        <f>IF(N293="","",COUNTIF($N$6:N2412, N293))</f>
        <v/>
      </c>
      <c r="P293" s="33" t="str">
        <f xml:space="preserve"> IFERROR(IF(VLOOKUP(G293,Demos!$B$3:$K$1368,6,FALSE)=0,"",VLOOKUP(G293,Demos!$B$3:$K$1368,6,FALSE)),"")</f>
        <v/>
      </c>
      <c r="Q293" s="38" t="str">
        <f xml:space="preserve"> IFERROR(IF(VLOOKUP(G293,Demos!$B$3:$K$1368,8,FALSE)=0,"",VLOOKUP(G293,Demos!$B$3:$K$1368,8,FALSE)),"")</f>
        <v/>
      </c>
      <c r="R293" s="38" t="str">
        <f xml:space="preserve"> IFERROR(IF(VLOOKUP(G293,Demos!$B$3:$K$1368,7,FALSE)=0,"",VLOOKUP(G293,Demos!$B$3:$K$1368,7,FALSE)),"")</f>
        <v/>
      </c>
      <c r="T293" s="50" t="s">
        <v>2049</v>
      </c>
      <c r="U293" s="31" t="str">
        <f>IFERROR(VLOOKUP(G293,Demos!$B$7:N3603,12,FALSE),"")</f>
        <v/>
      </c>
    </row>
    <row r="294" spans="1:21" ht="45" x14ac:dyDescent="0.25">
      <c r="A294" s="39">
        <f t="shared" si="4"/>
        <v>289</v>
      </c>
      <c r="B294" s="30" t="s">
        <v>1617</v>
      </c>
      <c r="C294" s="29" t="str">
        <f xml:space="preserve"> IFERROR(VLOOKUP(B294, Courses!$C$3:$E$836, 2, FALSE),"")</f>
        <v>Physical Transport Phenomena</v>
      </c>
      <c r="D294" s="29" t="str">
        <f xml:space="preserve"> IFERROR(VLOOKUP(MID(G294,1,1), PIRA!$B$1:$E$1146, 2, FALSE),"")</f>
        <v/>
      </c>
      <c r="E294" s="31" t="str">
        <f xml:space="preserve"> IFERROR(VLOOKUP(MID(G294,1,2),PIRA!$B$1:$E$1144,2,FALSE),"")&amp;"
"&amp;IFERROR(VLOOKUP(MID(H294,1,2),PIRA!$B$1:$E$1144,2,FALSE),"")&amp;"
"&amp;IFERROR(VLOOKUP(MID(I294,1,2),PIRA!$B$1:$E$1144,2,FALSE),"")</f>
        <v xml:space="preserve">
</v>
      </c>
      <c r="F294" s="31" t="str">
        <f xml:space="preserve"> IFERROR(VLOOKUP(MID(G294,1,4),PIRA!$B$1:$E$1144,2,FALSE),"")&amp;"
"&amp;IFERROR(VLOOKUP(MID(H294,1,4),PIRA!$B$1:$E$1144,2,FALSE),"")&amp;"
"&amp;IFERROR(VLOOKUP(MID(I294,1,4),PIRA!$B$1:$E$1144,2,FALSE),"")</f>
        <v xml:space="preserve">
</v>
      </c>
      <c r="H294" s="31" t="str">
        <f>IFERROR(IF(VLOOKUP(G294,Demos!$B$3:$K$1368,2,FALSE)=0,"",VLOOKUP(G294,Demos!$B$3:$K$1368,2,FALSE)),"")</f>
        <v/>
      </c>
      <c r="I294" s="79" t="str">
        <f>IFERROR(IF(VLOOKUP(G294,Demos!$B$3:$K$1368,3,FALSE)=0,"",VLOOKUP(G294,Demos!$B$3:$K$1368,3,FALSE)),"")</f>
        <v/>
      </c>
      <c r="J294" s="79" t="str">
        <f>IFERROR(IF(VLOOKUP(G294,Demos!$B$3:$K$1368,4,FALSE)=0,"",VLOOKUP(G294,Demos!$B$3:$K$1368,4,FALSE)),"")</f>
        <v/>
      </c>
      <c r="K294" s="30" t="s">
        <v>2020</v>
      </c>
      <c r="M294" s="71">
        <v>45044</v>
      </c>
      <c r="N294" s="33" t="str">
        <f>IFERROR(VLOOKUP(G294,Demos!$B$3:$K$1368,5,FALSE),"")</f>
        <v/>
      </c>
      <c r="O294" s="28" t="str">
        <f>IF(N294="","",COUNTIF($N$6:N2413, N294))</f>
        <v/>
      </c>
      <c r="P294" s="33" t="str">
        <f xml:space="preserve"> IFERROR(IF(VLOOKUP(G294,Demos!$B$3:$K$1368,6,FALSE)=0,"",VLOOKUP(G294,Demos!$B$3:$K$1368,6,FALSE)),"")</f>
        <v/>
      </c>
      <c r="Q294" s="38" t="str">
        <f xml:space="preserve"> IFERROR(IF(VLOOKUP(G294,Demos!$B$3:$K$1368,8,FALSE)=0,"",VLOOKUP(G294,Demos!$B$3:$K$1368,8,FALSE)),"")</f>
        <v/>
      </c>
      <c r="R294" s="38" t="str">
        <f xml:space="preserve"> IFERROR(IF(VLOOKUP(G294,Demos!$B$3:$K$1368,7,FALSE)=0,"",VLOOKUP(G294,Demos!$B$3:$K$1368,7,FALSE)),"")</f>
        <v/>
      </c>
      <c r="T294" s="50" t="s">
        <v>1770</v>
      </c>
      <c r="U294" s="31" t="str">
        <f>IFERROR(VLOOKUP(G294,Demos!$B$7:N3604,12,FALSE),"")</f>
        <v/>
      </c>
    </row>
    <row r="295" spans="1:21" ht="45" x14ac:dyDescent="0.25">
      <c r="A295" s="39">
        <f t="shared" si="4"/>
        <v>290</v>
      </c>
      <c r="B295" s="30" t="s">
        <v>1617</v>
      </c>
      <c r="C295" s="29" t="str">
        <f xml:space="preserve"> IFERROR(VLOOKUP(B295, Courses!$C$3:$E$836, 2, FALSE),"")</f>
        <v>Physical Transport Phenomena</v>
      </c>
      <c r="D295" s="29" t="str">
        <f xml:space="preserve"> IFERROR(VLOOKUP(MID(G295,1,1), PIRA!$B$1:$E$1146, 2, FALSE),"")</f>
        <v/>
      </c>
      <c r="E295" s="31" t="str">
        <f xml:space="preserve"> IFERROR(VLOOKUP(MID(G295,1,2),PIRA!$B$1:$E$1144,2,FALSE),"")&amp;"
"&amp;IFERROR(VLOOKUP(MID(H295,1,2),PIRA!$B$1:$E$1144,2,FALSE),"")&amp;"
"&amp;IFERROR(VLOOKUP(MID(I295,1,2),PIRA!$B$1:$E$1144,2,FALSE),"")</f>
        <v xml:space="preserve">
</v>
      </c>
      <c r="F295" s="31" t="str">
        <f xml:space="preserve"> IFERROR(VLOOKUP(MID(G295,1,4),PIRA!$B$1:$E$1144,2,FALSE),"")&amp;"
"&amp;IFERROR(VLOOKUP(MID(H295,1,4),PIRA!$B$1:$E$1144,2,FALSE),"")&amp;"
"&amp;IFERROR(VLOOKUP(MID(I295,1,4),PIRA!$B$1:$E$1144,2,FALSE),"")</f>
        <v xml:space="preserve">
</v>
      </c>
      <c r="H295" s="31" t="str">
        <f>IFERROR(IF(VLOOKUP(G295,Demos!$B$3:$K$1368,2,FALSE)=0,"",VLOOKUP(G295,Demos!$B$3:$K$1368,2,FALSE)),"")</f>
        <v/>
      </c>
      <c r="I295" s="79" t="str">
        <f>IFERROR(IF(VLOOKUP(G295,Demos!$B$3:$K$1368,3,FALSE)=0,"",VLOOKUP(G295,Demos!$B$3:$K$1368,3,FALSE)),"")</f>
        <v/>
      </c>
      <c r="J295" s="79" t="str">
        <f>IFERROR(IF(VLOOKUP(G295,Demos!$B$3:$K$1368,4,FALSE)=0,"",VLOOKUP(G295,Demos!$B$3:$K$1368,4,FALSE)),"")</f>
        <v/>
      </c>
      <c r="K295" s="30" t="s">
        <v>2020</v>
      </c>
      <c r="M295" s="71">
        <v>45044</v>
      </c>
      <c r="N295" s="33" t="str">
        <f>IFERROR(VLOOKUP(G295,Demos!$B$3:$K$1368,5,FALSE),"")</f>
        <v/>
      </c>
      <c r="O295" s="28" t="str">
        <f>IF(N295="","",COUNTIF($N$6:N2414, N295))</f>
        <v/>
      </c>
      <c r="P295" s="33" t="str">
        <f xml:space="preserve"> IFERROR(IF(VLOOKUP(G295,Demos!$B$3:$K$1368,6,FALSE)=0,"",VLOOKUP(G295,Demos!$B$3:$K$1368,6,FALSE)),"")</f>
        <v/>
      </c>
      <c r="Q295" s="38" t="str">
        <f xml:space="preserve"> IFERROR(IF(VLOOKUP(G295,Demos!$B$3:$K$1368,8,FALSE)=0,"",VLOOKUP(G295,Demos!$B$3:$K$1368,8,FALSE)),"")</f>
        <v/>
      </c>
      <c r="R295" s="38" t="str">
        <f xml:space="preserve"> IFERROR(IF(VLOOKUP(G295,Demos!$B$3:$K$1368,7,FALSE)=0,"",VLOOKUP(G295,Demos!$B$3:$K$1368,7,FALSE)),"")</f>
        <v/>
      </c>
      <c r="T295" s="50" t="s">
        <v>1770</v>
      </c>
      <c r="U295" s="31" t="str">
        <f>IFERROR(VLOOKUP(G295,Demos!$B$7:N3605,12,FALSE),"")</f>
        <v/>
      </c>
    </row>
    <row r="296" spans="1:21" ht="45" x14ac:dyDescent="0.25">
      <c r="A296" s="39">
        <f t="shared" si="4"/>
        <v>291</v>
      </c>
      <c r="B296" s="30" t="s">
        <v>1617</v>
      </c>
      <c r="C296" s="29" t="str">
        <f xml:space="preserve"> IFERROR(VLOOKUP(B296, Courses!$C$3:$E$836, 2, FALSE),"")</f>
        <v>Physical Transport Phenomena</v>
      </c>
      <c r="D296" s="29" t="str">
        <f xml:space="preserve"> IFERROR(VLOOKUP(MID(G296,1,1), PIRA!$B$1:$E$1146, 2, FALSE),"")</f>
        <v/>
      </c>
      <c r="E296" s="31" t="str">
        <f xml:space="preserve"> IFERROR(VLOOKUP(MID(G296,1,2),PIRA!$B$1:$E$1144,2,FALSE),"")&amp;"
"&amp;IFERROR(VLOOKUP(MID(H296,1,2),PIRA!$B$1:$E$1144,2,FALSE),"")&amp;"
"&amp;IFERROR(VLOOKUP(MID(I296,1,2),PIRA!$B$1:$E$1144,2,FALSE),"")</f>
        <v xml:space="preserve">
</v>
      </c>
      <c r="F296" s="31" t="str">
        <f xml:space="preserve"> IFERROR(VLOOKUP(MID(G296,1,4),PIRA!$B$1:$E$1144,2,FALSE),"")&amp;"
"&amp;IFERROR(VLOOKUP(MID(H296,1,4),PIRA!$B$1:$E$1144,2,FALSE),"")&amp;"
"&amp;IFERROR(VLOOKUP(MID(I296,1,4),PIRA!$B$1:$E$1144,2,FALSE),"")</f>
        <v xml:space="preserve">
</v>
      </c>
      <c r="H296" s="31" t="str">
        <f>IFERROR(IF(VLOOKUP(G296,Demos!$B$3:$K$1368,2,FALSE)=0,"",VLOOKUP(G296,Demos!$B$3:$K$1368,2,FALSE)),"")</f>
        <v/>
      </c>
      <c r="I296" s="79" t="str">
        <f>IFERROR(IF(VLOOKUP(G296,Demos!$B$3:$K$1368,3,FALSE)=0,"",VLOOKUP(G296,Demos!$B$3:$K$1368,3,FALSE)),"")</f>
        <v/>
      </c>
      <c r="J296" s="79" t="str">
        <f>IFERROR(IF(VLOOKUP(G296,Demos!$B$3:$K$1368,4,FALSE)=0,"",VLOOKUP(G296,Demos!$B$3:$K$1368,4,FALSE)),"")</f>
        <v/>
      </c>
      <c r="K296" s="30" t="s">
        <v>2020</v>
      </c>
      <c r="M296" s="71">
        <v>45044</v>
      </c>
      <c r="N296" s="33" t="str">
        <f>IFERROR(VLOOKUP(G296,Demos!$B$3:$K$1368,5,FALSE),"")</f>
        <v/>
      </c>
      <c r="O296" s="28" t="str">
        <f>IF(N296="","",COUNTIF($N$6:N2415, N296))</f>
        <v/>
      </c>
      <c r="P296" s="33" t="str">
        <f xml:space="preserve"> IFERROR(IF(VLOOKUP(G296,Demos!$B$3:$K$1368,6,FALSE)=0,"",VLOOKUP(G296,Demos!$B$3:$K$1368,6,FALSE)),"")</f>
        <v/>
      </c>
      <c r="Q296" s="38" t="str">
        <f xml:space="preserve"> IFERROR(IF(VLOOKUP(G296,Demos!$B$3:$K$1368,8,FALSE)=0,"",VLOOKUP(G296,Demos!$B$3:$K$1368,8,FALSE)),"")</f>
        <v/>
      </c>
      <c r="R296" s="38" t="str">
        <f xml:space="preserve"> IFERROR(IF(VLOOKUP(G296,Demos!$B$3:$K$1368,7,FALSE)=0,"",VLOOKUP(G296,Demos!$B$3:$K$1368,7,FALSE)),"")</f>
        <v/>
      </c>
      <c r="T296" s="50" t="s">
        <v>1996</v>
      </c>
      <c r="U296" s="31" t="str">
        <f>IFERROR(VLOOKUP(G296,Demos!$B$7:N3606,12,FALSE),"")</f>
        <v/>
      </c>
    </row>
    <row r="297" spans="1:21" ht="45" x14ac:dyDescent="0.25">
      <c r="A297" s="39">
        <f t="shared" si="4"/>
        <v>292</v>
      </c>
      <c r="B297" s="30" t="s">
        <v>1617</v>
      </c>
      <c r="C297" s="29" t="str">
        <f xml:space="preserve"> IFERROR(VLOOKUP(B297, Courses!$C$3:$E$836, 2, FALSE),"")</f>
        <v>Physical Transport Phenomena</v>
      </c>
      <c r="D297" s="29" t="str">
        <f xml:space="preserve"> IFERROR(VLOOKUP(MID(G297,1,1), PIRA!$B$1:$E$1146, 2, FALSE),"")</f>
        <v/>
      </c>
      <c r="E297" s="31" t="str">
        <f xml:space="preserve"> IFERROR(VLOOKUP(MID(G297,1,2),PIRA!$B$1:$E$1144,2,FALSE),"")&amp;"
"&amp;IFERROR(VLOOKUP(MID(H297,1,2),PIRA!$B$1:$E$1144,2,FALSE),"")&amp;"
"&amp;IFERROR(VLOOKUP(MID(I297,1,2),PIRA!$B$1:$E$1144,2,FALSE),"")</f>
        <v xml:space="preserve">
</v>
      </c>
      <c r="F297" s="31" t="str">
        <f xml:space="preserve"> IFERROR(VLOOKUP(MID(G297,1,4),PIRA!$B$1:$E$1144,2,FALSE),"")&amp;"
"&amp;IFERROR(VLOOKUP(MID(H297,1,4),PIRA!$B$1:$E$1144,2,FALSE),"")&amp;"
"&amp;IFERROR(VLOOKUP(MID(I297,1,4),PIRA!$B$1:$E$1144,2,FALSE),"")</f>
        <v xml:space="preserve">
</v>
      </c>
      <c r="H297" s="31" t="str">
        <f>IFERROR(IF(VLOOKUP(G297,Demos!$B$3:$K$1368,2,FALSE)=0,"",VLOOKUP(G297,Demos!$B$3:$K$1368,2,FALSE)),"")</f>
        <v/>
      </c>
      <c r="I297" s="79" t="str">
        <f>IFERROR(IF(VLOOKUP(G297,Demos!$B$3:$K$1368,3,FALSE)=0,"",VLOOKUP(G297,Demos!$B$3:$K$1368,3,FALSE)),"")</f>
        <v/>
      </c>
      <c r="J297" s="79" t="str">
        <f>IFERROR(IF(VLOOKUP(G297,Demos!$B$3:$K$1368,4,FALSE)=0,"",VLOOKUP(G297,Demos!$B$3:$K$1368,4,FALSE)),"")</f>
        <v/>
      </c>
      <c r="K297" s="30" t="s">
        <v>2020</v>
      </c>
      <c r="M297" s="71">
        <v>45044</v>
      </c>
      <c r="N297" s="33" t="str">
        <f>IFERROR(VLOOKUP(G297,Demos!$B$3:$K$1368,5,FALSE),"")</f>
        <v/>
      </c>
      <c r="O297" s="28" t="str">
        <f>IF(N297="","",COUNTIF($N$6:N2416, N297))</f>
        <v/>
      </c>
      <c r="P297" s="33" t="str">
        <f xml:space="preserve"> IFERROR(IF(VLOOKUP(G297,Demos!$B$3:$K$1368,6,FALSE)=0,"",VLOOKUP(G297,Demos!$B$3:$K$1368,6,FALSE)),"")</f>
        <v/>
      </c>
      <c r="Q297" s="38" t="str">
        <f xml:space="preserve"> IFERROR(IF(VLOOKUP(G297,Demos!$B$3:$K$1368,8,FALSE)=0,"",VLOOKUP(G297,Demos!$B$3:$K$1368,8,FALSE)),"")</f>
        <v/>
      </c>
      <c r="R297" s="38" t="str">
        <f xml:space="preserve"> IFERROR(IF(VLOOKUP(G297,Demos!$B$3:$K$1368,7,FALSE)=0,"",VLOOKUP(G297,Demos!$B$3:$K$1368,7,FALSE)),"")</f>
        <v/>
      </c>
      <c r="T297" s="50" t="s">
        <v>1770</v>
      </c>
      <c r="U297" s="31" t="str">
        <f>IFERROR(VLOOKUP(G297,Demos!$B$7:N3607,12,FALSE),"")</f>
        <v/>
      </c>
    </row>
    <row r="298" spans="1:21" ht="45" x14ac:dyDescent="0.25">
      <c r="A298" s="39">
        <f t="shared" si="4"/>
        <v>293</v>
      </c>
      <c r="B298" s="30" t="s">
        <v>1617</v>
      </c>
      <c r="C298" s="29" t="str">
        <f xml:space="preserve"> IFERROR(VLOOKUP(B298, Courses!$C$3:$E$836, 2, FALSE),"")</f>
        <v>Physical Transport Phenomena</v>
      </c>
      <c r="D298" s="29" t="str">
        <f xml:space="preserve"> IFERROR(VLOOKUP(MID(G298,1,1), PIRA!$B$1:$E$1146, 2, FALSE),"")</f>
        <v/>
      </c>
      <c r="E298" s="31" t="str">
        <f xml:space="preserve"> IFERROR(VLOOKUP(MID(G298,1,2),PIRA!$B$1:$E$1144,2,FALSE),"")&amp;"
"&amp;IFERROR(VLOOKUP(MID(H298,1,2),PIRA!$B$1:$E$1144,2,FALSE),"")&amp;"
"&amp;IFERROR(VLOOKUP(MID(I298,1,2),PIRA!$B$1:$E$1144,2,FALSE),"")</f>
        <v xml:space="preserve">
</v>
      </c>
      <c r="F298" s="31" t="str">
        <f xml:space="preserve"> IFERROR(VLOOKUP(MID(G298,1,4),PIRA!$B$1:$E$1144,2,FALSE),"")&amp;"
"&amp;IFERROR(VLOOKUP(MID(H298,1,4),PIRA!$B$1:$E$1144,2,FALSE),"")&amp;"
"&amp;IFERROR(VLOOKUP(MID(I298,1,4),PIRA!$B$1:$E$1144,2,FALSE),"")</f>
        <v xml:space="preserve">
</v>
      </c>
      <c r="H298" s="31" t="str">
        <f>IFERROR(IF(VLOOKUP(G298,Demos!$B$3:$K$1368,2,FALSE)=0,"",VLOOKUP(G298,Demos!$B$3:$K$1368,2,FALSE)),"")</f>
        <v/>
      </c>
      <c r="I298" s="79" t="str">
        <f>IFERROR(IF(VLOOKUP(G298,Demos!$B$3:$K$1368,3,FALSE)=0,"",VLOOKUP(G298,Demos!$B$3:$K$1368,3,FALSE)),"")</f>
        <v/>
      </c>
      <c r="J298" s="79" t="str">
        <f>IFERROR(IF(VLOOKUP(G298,Demos!$B$3:$K$1368,4,FALSE)=0,"",VLOOKUP(G298,Demos!$B$3:$K$1368,4,FALSE)),"")</f>
        <v/>
      </c>
      <c r="K298" s="30" t="s">
        <v>2020</v>
      </c>
      <c r="M298" s="71">
        <v>45044</v>
      </c>
      <c r="N298" s="33" t="str">
        <f>IFERROR(VLOOKUP(G298,Demos!$B$3:$K$1368,5,FALSE),"")</f>
        <v/>
      </c>
      <c r="O298" s="28" t="str">
        <f>IF(N298="","",COUNTIF($N$6:N2417, N298))</f>
        <v/>
      </c>
      <c r="P298" s="33" t="str">
        <f xml:space="preserve"> IFERROR(IF(VLOOKUP(G298,Demos!$B$3:$K$1368,6,FALSE)=0,"",VLOOKUP(G298,Demos!$B$3:$K$1368,6,FALSE)),"")</f>
        <v/>
      </c>
      <c r="Q298" s="38" t="str">
        <f xml:space="preserve"> IFERROR(IF(VLOOKUP(G298,Demos!$B$3:$K$1368,8,FALSE)=0,"",VLOOKUP(G298,Demos!$B$3:$K$1368,8,FALSE)),"")</f>
        <v/>
      </c>
      <c r="R298" s="38" t="str">
        <f xml:space="preserve"> IFERROR(IF(VLOOKUP(G298,Demos!$B$3:$K$1368,7,FALSE)=0,"",VLOOKUP(G298,Demos!$B$3:$K$1368,7,FALSE)),"")</f>
        <v/>
      </c>
      <c r="T298" s="50" t="s">
        <v>1770</v>
      </c>
      <c r="U298" s="31" t="str">
        <f>IFERROR(VLOOKUP(G298,Demos!$B$7:N3608,12,FALSE),"")</f>
        <v/>
      </c>
    </row>
    <row r="299" spans="1:21" ht="45" x14ac:dyDescent="0.25">
      <c r="A299" s="39">
        <f t="shared" si="4"/>
        <v>294</v>
      </c>
      <c r="B299" s="30" t="s">
        <v>1617</v>
      </c>
      <c r="C299" s="29" t="str">
        <f xml:space="preserve"> IFERROR(VLOOKUP(B299, Courses!$C$3:$E$836, 2, FALSE),"")</f>
        <v>Physical Transport Phenomena</v>
      </c>
      <c r="D299" s="29" t="str">
        <f xml:space="preserve"> IFERROR(VLOOKUP(MID(G299,1,1), PIRA!$B$1:$E$1146, 2, FALSE),"")</f>
        <v/>
      </c>
      <c r="E299" s="31" t="str">
        <f xml:space="preserve"> IFERROR(VLOOKUP(MID(G299,1,2),PIRA!$B$1:$E$1144,2,FALSE),"")&amp;"
"&amp;IFERROR(VLOOKUP(MID(H299,1,2),PIRA!$B$1:$E$1144,2,FALSE),"")&amp;"
"&amp;IFERROR(VLOOKUP(MID(I299,1,2),PIRA!$B$1:$E$1144,2,FALSE),"")</f>
        <v xml:space="preserve">
</v>
      </c>
      <c r="F299" s="31" t="str">
        <f xml:space="preserve"> IFERROR(VLOOKUP(MID(G299,1,4),PIRA!$B$1:$E$1144,2,FALSE),"")&amp;"
"&amp;IFERROR(VLOOKUP(MID(H299,1,4),PIRA!$B$1:$E$1144,2,FALSE),"")&amp;"
"&amp;IFERROR(VLOOKUP(MID(I299,1,4),PIRA!$B$1:$E$1144,2,FALSE),"")</f>
        <v xml:space="preserve">
</v>
      </c>
      <c r="H299" s="31" t="str">
        <f>IFERROR(IF(VLOOKUP(G299,Demos!$B$3:$K$1368,2,FALSE)=0,"",VLOOKUP(G299,Demos!$B$3:$K$1368,2,FALSE)),"")</f>
        <v/>
      </c>
      <c r="I299" s="79" t="str">
        <f>IFERROR(IF(VLOOKUP(G299,Demos!$B$3:$K$1368,3,FALSE)=0,"",VLOOKUP(G299,Demos!$B$3:$K$1368,3,FALSE)),"")</f>
        <v/>
      </c>
      <c r="J299" s="79" t="str">
        <f>IFERROR(IF(VLOOKUP(G299,Demos!$B$3:$K$1368,4,FALSE)=0,"",VLOOKUP(G299,Demos!$B$3:$K$1368,4,FALSE)),"")</f>
        <v/>
      </c>
      <c r="K299" s="30" t="s">
        <v>2020</v>
      </c>
      <c r="M299" s="71">
        <v>45044</v>
      </c>
      <c r="N299" s="33" t="str">
        <f>IFERROR(VLOOKUP(G299,Demos!$B$3:$K$1368,5,FALSE),"")</f>
        <v/>
      </c>
      <c r="O299" s="28" t="str">
        <f>IF(N299="","",COUNTIF($N$6:N2418, N299))</f>
        <v/>
      </c>
      <c r="P299" s="33" t="str">
        <f xml:space="preserve"> IFERROR(IF(VLOOKUP(G299,Demos!$B$3:$K$1368,6,FALSE)=0,"",VLOOKUP(G299,Demos!$B$3:$K$1368,6,FALSE)),"")</f>
        <v/>
      </c>
      <c r="Q299" s="38" t="str">
        <f xml:space="preserve"> IFERROR(IF(VLOOKUP(G299,Demos!$B$3:$K$1368,8,FALSE)=0,"",VLOOKUP(G299,Demos!$B$3:$K$1368,8,FALSE)),"")</f>
        <v/>
      </c>
      <c r="R299" s="38" t="str">
        <f xml:space="preserve"> IFERROR(IF(VLOOKUP(G299,Demos!$B$3:$K$1368,7,FALSE)=0,"",VLOOKUP(G299,Demos!$B$3:$K$1368,7,FALSE)),"")</f>
        <v/>
      </c>
      <c r="T299" s="50" t="s">
        <v>1770</v>
      </c>
      <c r="U299" s="31" t="str">
        <f>IFERROR(VLOOKUP(G299,Demos!$B$7:N3609,12,FALSE),"")</f>
        <v/>
      </c>
    </row>
    <row r="300" spans="1:21" ht="45" x14ac:dyDescent="0.25">
      <c r="A300" s="39">
        <f t="shared" si="4"/>
        <v>295</v>
      </c>
      <c r="B300" s="30" t="s">
        <v>1617</v>
      </c>
      <c r="C300" s="29" t="str">
        <f xml:space="preserve"> IFERROR(VLOOKUP(B300, Courses!$C$3:$E$836, 2, FALSE),"")</f>
        <v>Physical Transport Phenomena</v>
      </c>
      <c r="D300" s="29" t="str">
        <f xml:space="preserve"> IFERROR(VLOOKUP(MID(G300,1,1), PIRA!$B$1:$E$1146, 2, FALSE),"")</f>
        <v/>
      </c>
      <c r="E300" s="31" t="str">
        <f xml:space="preserve"> IFERROR(VLOOKUP(MID(G300,1,2),PIRA!$B$1:$E$1144,2,FALSE),"")&amp;"
"&amp;IFERROR(VLOOKUP(MID(H300,1,2),PIRA!$B$1:$E$1144,2,FALSE),"")&amp;"
"&amp;IFERROR(VLOOKUP(MID(I300,1,2),PIRA!$B$1:$E$1144,2,FALSE),"")</f>
        <v xml:space="preserve">
</v>
      </c>
      <c r="F300" s="31" t="str">
        <f xml:space="preserve"> IFERROR(VLOOKUP(MID(G300,1,4),PIRA!$B$1:$E$1144,2,FALSE),"")&amp;"
"&amp;IFERROR(VLOOKUP(MID(H300,1,4),PIRA!$B$1:$E$1144,2,FALSE),"")&amp;"
"&amp;IFERROR(VLOOKUP(MID(I300,1,4),PIRA!$B$1:$E$1144,2,FALSE),"")</f>
        <v xml:space="preserve">
</v>
      </c>
      <c r="H300" s="31" t="str">
        <f>IFERROR(IF(VLOOKUP(G300,Demos!$B$3:$K$1368,2,FALSE)=0,"",VLOOKUP(G300,Demos!$B$3:$K$1368,2,FALSE)),"")</f>
        <v/>
      </c>
      <c r="I300" s="79" t="str">
        <f>IFERROR(IF(VLOOKUP(G300,Demos!$B$3:$K$1368,3,FALSE)=0,"",VLOOKUP(G300,Demos!$B$3:$K$1368,3,FALSE)),"")</f>
        <v/>
      </c>
      <c r="J300" s="79" t="str">
        <f>IFERROR(IF(VLOOKUP(G300,Demos!$B$3:$K$1368,4,FALSE)=0,"",VLOOKUP(G300,Demos!$B$3:$K$1368,4,FALSE)),"")</f>
        <v/>
      </c>
      <c r="K300" s="30" t="s">
        <v>2020</v>
      </c>
      <c r="M300" s="71">
        <v>45044</v>
      </c>
      <c r="N300" s="33" t="str">
        <f>IFERROR(VLOOKUP(G300,Demos!$B$3:$K$1368,5,FALSE),"")</f>
        <v/>
      </c>
      <c r="O300" s="28" t="str">
        <f>IF(N300="","",COUNTIF($N$6:N2419, N300))</f>
        <v/>
      </c>
      <c r="P300" s="33" t="str">
        <f xml:space="preserve"> IFERROR(IF(VLOOKUP(G300,Demos!$B$3:$K$1368,6,FALSE)=0,"",VLOOKUP(G300,Demos!$B$3:$K$1368,6,FALSE)),"")</f>
        <v/>
      </c>
      <c r="Q300" s="38" t="str">
        <f xml:space="preserve"> IFERROR(IF(VLOOKUP(G300,Demos!$B$3:$K$1368,8,FALSE)=0,"",VLOOKUP(G300,Demos!$B$3:$K$1368,8,FALSE)),"")</f>
        <v/>
      </c>
      <c r="R300" s="38" t="str">
        <f xml:space="preserve"> IFERROR(IF(VLOOKUP(G300,Demos!$B$3:$K$1368,7,FALSE)=0,"",VLOOKUP(G300,Demos!$B$3:$K$1368,7,FALSE)),"")</f>
        <v/>
      </c>
      <c r="T300" s="50" t="s">
        <v>2049</v>
      </c>
      <c r="U300" s="31" t="str">
        <f>IFERROR(VLOOKUP(G300,Demos!$B$7:N3610,12,FALSE),"")</f>
        <v/>
      </c>
    </row>
    <row r="301" spans="1:21" ht="45" x14ac:dyDescent="0.25">
      <c r="A301" s="39">
        <f t="shared" si="4"/>
        <v>296</v>
      </c>
      <c r="B301" s="30" t="s">
        <v>1617</v>
      </c>
      <c r="C301" s="29" t="str">
        <f xml:space="preserve"> IFERROR(VLOOKUP(B301, Courses!$C$3:$E$836, 2, FALSE),"")</f>
        <v>Physical Transport Phenomena</v>
      </c>
      <c r="D301" s="29" t="str">
        <f xml:space="preserve"> IFERROR(VLOOKUP(MID(G301,1,1), PIRA!$B$1:$E$1146, 2, FALSE),"")</f>
        <v>2 Fluid Mechanics</v>
      </c>
      <c r="E301" s="31" t="str">
        <f xml:space="preserve"> IFERROR(VLOOKUP(MID(G301,1,2),PIRA!$B$1:$E$1144,2,FALSE),"")&amp;"
"&amp;IFERROR(VLOOKUP(MID(H301,1,2),PIRA!$B$1:$E$1144,2,FALSE),"")&amp;"
"&amp;IFERROR(VLOOKUP(MID(I301,1,2),PIRA!$B$1:$E$1144,2,FALSE),"")</f>
        <v xml:space="preserve">Dynamics of Fluids
</v>
      </c>
      <c r="F301" s="31" t="str">
        <f xml:space="preserve"> IFERROR(VLOOKUP(MID(G301,1,4),PIRA!$B$1:$E$1144,2,FALSE),"")&amp;"
"&amp;IFERROR(VLOOKUP(MID(H301,1,4),PIRA!$B$1:$E$1144,2,FALSE),"")&amp;"
"&amp;IFERROR(VLOOKUP(MID(I301,1,4),PIRA!$B$1:$E$1144,2,FALSE),"")</f>
        <v xml:space="preserve">Forces in Moving Fluids
</v>
      </c>
      <c r="G301" s="32" t="s">
        <v>337</v>
      </c>
      <c r="H301" s="31" t="str">
        <f>IFERROR(IF(VLOOKUP(G301,Demos!$B$3:$K$1368,2,FALSE)=0,"",VLOOKUP(G301,Demos!$B$3:$K$1368,2,FALSE)),"")</f>
        <v/>
      </c>
      <c r="I301" s="79" t="str">
        <f>IFERROR(IF(VLOOKUP(G301,Demos!$B$3:$K$1368,3,FALSE)=0,"",VLOOKUP(G301,Demos!$B$3:$K$1368,3,FALSE)),"")</f>
        <v/>
      </c>
      <c r="J301" s="79" t="str">
        <f>IFERROR(IF(VLOOKUP(G301,Demos!$B$3:$K$1368,4,FALSE)=0,"",VLOOKUP(G301,Demos!$B$3:$K$1368,4,FALSE)),"")</f>
        <v/>
      </c>
      <c r="K301" s="30" t="s">
        <v>147</v>
      </c>
      <c r="L301" s="30" t="s">
        <v>2020</v>
      </c>
      <c r="M301" s="71">
        <v>45042</v>
      </c>
      <c r="N301" s="33" t="str">
        <f>IFERROR(VLOOKUP(G301,Demos!$B$3:$K$1368,5,FALSE),"")</f>
        <v>Vacuum Cleaner and Ping-Pong Ball</v>
      </c>
      <c r="O301" s="28">
        <f>IF(N301="","",COUNTIF($N$6:N2420, N301))</f>
        <v>21</v>
      </c>
      <c r="P301" s="33" t="str">
        <f xml:space="preserve"> IFERROR(IF(VLOOKUP(G301,Demos!$B$3:$K$1368,6,FALSE)=0,"",VLOOKUP(G301,Demos!$B$3:$K$1368,6,FALSE)),"")</f>
        <v>N/A</v>
      </c>
      <c r="Q301" s="38" t="str">
        <f xml:space="preserve"> IFERROR(IF(VLOOKUP(G301,Demos!$B$3:$K$1368,8,FALSE)=0,"",VLOOKUP(G301,Demos!$B$3:$K$1368,8,FALSE)),"")</f>
        <v/>
      </c>
      <c r="R301" s="38" t="str">
        <f xml:space="preserve"> IFERROR(IF(VLOOKUP(G301,Demos!$B$3:$K$1368,7,FALSE)=0,"",VLOOKUP(G301,Demos!$B$3:$K$1368,7,FALSE)),"")</f>
        <v>See 2021 Zoomopname "opname hoorcollege 2.mp4" and Collegerama recording 2011/2012 - https://collegerama.tudelft.nl/Mediasite/Channel/as-bsc-tn/watch/b6b2331bc2144aba9c70d01fb3cfa6311d and 2022-2023 from 01:25:40 https://collegerama.tudelft.nl/Mediasite/Channel/as-bsc-tn/watch/2f27d3d6436b4dc9b44a4a21e91f98331d</v>
      </c>
      <c r="T301" s="50" t="s">
        <v>1761</v>
      </c>
      <c r="U301" s="31" t="str">
        <f>IFERROR(VLOOKUP(G301,Demos!$B$7:N3614,12,FALSE),"")</f>
        <v/>
      </c>
    </row>
    <row r="302" spans="1:21" ht="45" x14ac:dyDescent="0.25">
      <c r="A302" s="39">
        <f t="shared" si="4"/>
        <v>297</v>
      </c>
      <c r="B302" s="30" t="s">
        <v>275</v>
      </c>
      <c r="C302" s="29" t="str">
        <f xml:space="preserve"> IFERROR(VLOOKUP(B302, Courses!$C$3:$E$836, 2, FALSE),"")</f>
        <v>Optics</v>
      </c>
      <c r="D302" s="29" t="str">
        <f xml:space="preserve"> IFERROR(VLOOKUP(MID(G302,1,1), PIRA!$B$1:$E$1146, 2, FALSE),"")</f>
        <v>6 Optics</v>
      </c>
      <c r="E302" s="31" t="str">
        <f xml:space="preserve"> IFERROR(VLOOKUP(MID(G302,1,2),PIRA!$B$1:$E$1144,2,FALSE),"")&amp;"
"&amp;IFERROR(VLOOKUP(MID(H302,1,2),PIRA!$B$1:$E$1144,2,FALSE),"")&amp;"
"&amp;IFERROR(VLOOKUP(MID(I302,1,2),PIRA!$B$1:$E$1144,2,FALSE),"")</f>
        <v xml:space="preserve">Modern Optics
</v>
      </c>
      <c r="F302" s="31" t="str">
        <f xml:space="preserve"> IFERROR(VLOOKUP(MID(G302,1,4),PIRA!$B$1:$E$1144,2,FALSE),"")&amp;"
"&amp;IFERROR(VLOOKUP(MID(H302,1,4),PIRA!$B$1:$E$1144,2,FALSE),"")&amp;"
"&amp;IFERROR(VLOOKUP(MID(I302,1,4),PIRA!$B$1:$E$1144,2,FALSE),"")</f>
        <v xml:space="preserve">Holography
</v>
      </c>
      <c r="G302" s="32" t="s">
        <v>328</v>
      </c>
      <c r="H302" s="31" t="str">
        <f>IFERROR(IF(VLOOKUP(G302,Demos!$B$3:$K$1368,2,FALSE)=0,"",VLOOKUP(G302,Demos!$B$3:$K$1368,2,FALSE)),"")</f>
        <v/>
      </c>
      <c r="I302" s="79" t="str">
        <f>IFERROR(IF(VLOOKUP(G302,Demos!$B$3:$K$1368,3,FALSE)=0,"",VLOOKUP(G302,Demos!$B$3:$K$1368,3,FALSE)),"")</f>
        <v/>
      </c>
      <c r="J302" s="79" t="str">
        <f>IFERROR(IF(VLOOKUP(G302,Demos!$B$3:$K$1368,4,FALSE)=0,"",VLOOKUP(G302,Demos!$B$3:$K$1368,4,FALSE)),"")</f>
        <v/>
      </c>
      <c r="K302" s="30" t="s">
        <v>1614</v>
      </c>
      <c r="L302" s="30" t="s">
        <v>1983</v>
      </c>
      <c r="M302" s="71">
        <v>45030</v>
      </c>
      <c r="N302" s="33" t="str">
        <f>IFERROR(VLOOKUP(G302,Demos!$B$3:$K$1368,5,FALSE),"")</f>
        <v>Holography</v>
      </c>
      <c r="O302" s="28">
        <f>IF(N302="","",COUNTIF($N$6:N2421, N302))</f>
        <v>3</v>
      </c>
      <c r="P302" s="33" t="str">
        <f xml:space="preserve"> IFERROR(IF(VLOOKUP(G302,Demos!$B$3:$K$1368,6,FALSE)=0,"",VLOOKUP(G302,Demos!$B$3:$K$1368,6,FALSE)),"")</f>
        <v>N/A</v>
      </c>
      <c r="Q302" s="38" t="str">
        <f xml:space="preserve"> IFERROR(IF(VLOOKUP(G302,Demos!$B$3:$K$1368,8,FALSE)=0,"",VLOOKUP(G302,Demos!$B$3:$K$1368,8,FALSE)),"")</f>
        <v>Missing setup as of 26 Mar 2014</v>
      </c>
      <c r="R302" s="38" t="str">
        <f xml:space="preserve"> IFERROR(IF(VLOOKUP(G302,Demos!$B$3:$K$1368,7,FALSE)=0,"",VLOOKUP(G302,Demos!$B$3:$K$1368,7,FALSE)),"")</f>
        <v/>
      </c>
      <c r="T302" s="50" t="s">
        <v>1762</v>
      </c>
      <c r="U302" s="31" t="str">
        <f>IFERROR(VLOOKUP(G302,Demos!$B$7:N3566,12,FALSE),"")</f>
        <v/>
      </c>
    </row>
    <row r="303" spans="1:21" ht="45" x14ac:dyDescent="0.25">
      <c r="A303" s="39">
        <f t="shared" si="4"/>
        <v>298</v>
      </c>
      <c r="B303" s="30" t="s">
        <v>275</v>
      </c>
      <c r="C303" s="29" t="str">
        <f xml:space="preserve"> IFERROR(VLOOKUP(B303, Courses!$C$3:$E$836, 2, FALSE),"")</f>
        <v>Optics</v>
      </c>
      <c r="D303" s="29" t="str">
        <f xml:space="preserve"> IFERROR(VLOOKUP(MID(G303,1,1), PIRA!$B$1:$E$1146, 2, FALSE),"")</f>
        <v>6 Optics</v>
      </c>
      <c r="E303" s="31" t="str">
        <f xml:space="preserve"> IFERROR(VLOOKUP(MID(G303,1,2),PIRA!$B$1:$E$1144,2,FALSE),"")&amp;"
"&amp;IFERROR(VLOOKUP(MID(H303,1,2),PIRA!$B$1:$E$1144,2,FALSE),"")&amp;"
"&amp;IFERROR(VLOOKUP(MID(I303,1,2),PIRA!$B$1:$E$1144,2,FALSE),"")</f>
        <v xml:space="preserve">Diffraction
</v>
      </c>
      <c r="F303" s="31" t="str">
        <f xml:space="preserve"> IFERROR(VLOOKUP(MID(G303,1,4),PIRA!$B$1:$E$1144,2,FALSE),"")&amp;"
"&amp;IFERROR(VLOOKUP(MID(H303,1,4),PIRA!$B$1:$E$1144,2,FALSE),"")&amp;"
"&amp;IFERROR(VLOOKUP(MID(I303,1,4),PIRA!$B$1:$E$1144,2,FALSE),"")</f>
        <v xml:space="preserve">Diffraction Around Objects
</v>
      </c>
      <c r="G303" s="32" t="s">
        <v>1573</v>
      </c>
      <c r="H303" s="31" t="str">
        <f>IFERROR(IF(VLOOKUP(G303,Demos!$B$3:$K$1368,2,FALSE)=0,"",VLOOKUP(G303,Demos!$B$3:$K$1368,2,FALSE)),"")</f>
        <v/>
      </c>
      <c r="I303" s="79" t="str">
        <f>IFERROR(IF(VLOOKUP(G303,Demos!$B$3:$K$1368,3,FALSE)=0,"",VLOOKUP(G303,Demos!$B$3:$K$1368,3,FALSE)),"")</f>
        <v/>
      </c>
      <c r="J303" s="79" t="str">
        <f>IFERROR(IF(VLOOKUP(G303,Demos!$B$3:$K$1368,4,FALSE)=0,"",VLOOKUP(G303,Demos!$B$3:$K$1368,4,FALSE)),"")</f>
        <v/>
      </c>
      <c r="K303" s="30" t="s">
        <v>1983</v>
      </c>
      <c r="L303" s="30" t="s">
        <v>1614</v>
      </c>
      <c r="M303" s="71">
        <v>45028</v>
      </c>
      <c r="N303" s="33" t="str">
        <f>IFERROR(VLOOKUP(G303,Demos!$B$3:$K$1368,5,FALSE),"")</f>
        <v>Diffraction (2b), Single Slit</v>
      </c>
      <c r="O303" s="28">
        <f>IF(N303="","",COUNTIF($N$6:N2422, N303))</f>
        <v>12</v>
      </c>
      <c r="P303" s="33" t="str">
        <f xml:space="preserve"> IFERROR(IF(VLOOKUP(G303,Demos!$B$3:$K$1368,6,FALSE)=0,"",VLOOKUP(G303,Demos!$B$3:$K$1368,6,FALSE)),"")</f>
        <v>www.de-monstrare.nl/pdf/Diffraction_2b_,%20single%20slit.pdf</v>
      </c>
      <c r="Q303" s="38" t="str">
        <f xml:space="preserve"> IFERROR(IF(VLOOKUP(G303,Demos!$B$3:$K$1368,8,FALSE)=0,"",VLOOKUP(G303,Demos!$B$3:$K$1368,8,FALSE)),"")</f>
        <v/>
      </c>
      <c r="R303" s="38" t="str">
        <f xml:space="preserve"> IFERROR(IF(VLOOKUP(G303,Demos!$B$3:$K$1368,7,FALSE)=0,"",VLOOKUP(G303,Demos!$B$3:$K$1368,7,FALSE)),"")</f>
        <v/>
      </c>
      <c r="T303" s="50" t="s">
        <v>1761</v>
      </c>
      <c r="U303" s="31" t="str">
        <f>IFERROR(VLOOKUP(G303,Demos!$B$7:N3617,12,FALSE),"")</f>
        <v/>
      </c>
    </row>
    <row r="304" spans="1:21" ht="45" x14ac:dyDescent="0.25">
      <c r="A304" s="39">
        <f t="shared" si="4"/>
        <v>299</v>
      </c>
      <c r="B304" s="30" t="s">
        <v>275</v>
      </c>
      <c r="C304" s="29" t="str">
        <f xml:space="preserve"> IFERROR(VLOOKUP(B304, Courses!$C$3:$E$836, 2, FALSE),"")</f>
        <v>Optics</v>
      </c>
      <c r="D304" s="29" t="str">
        <f xml:space="preserve"> IFERROR(VLOOKUP(MID(G304,1,1), PIRA!$B$1:$E$1146, 2, FALSE),"")</f>
        <v>6 Optics</v>
      </c>
      <c r="E304" s="31" t="str">
        <f xml:space="preserve"> IFERROR(VLOOKUP(MID(G304,1,2),PIRA!$B$1:$E$1144,2,FALSE),"")&amp;"
"&amp;IFERROR(VLOOKUP(MID(H304,1,2),PIRA!$B$1:$E$1144,2,FALSE),"")&amp;"
"&amp;IFERROR(VLOOKUP(MID(I304,1,2),PIRA!$B$1:$E$1144,2,FALSE),"")</f>
        <v xml:space="preserve">Interference
Diffraction
</v>
      </c>
      <c r="F304" s="31" t="str">
        <f xml:space="preserve"> IFERROR(VLOOKUP(MID(G304,1,4),PIRA!$B$1:$E$1144,2,FALSE),"")&amp;"
"&amp;IFERROR(VLOOKUP(MID(H304,1,4),PIRA!$B$1:$E$1144,2,FALSE),"")&amp;"
"&amp;IFERROR(VLOOKUP(MID(I304,1,4),PIRA!$B$1:$E$1144,2,FALSE),"")</f>
        <v xml:space="preserve">Interference From Two Sources
Diffraction Through One Slit
</v>
      </c>
      <c r="G304" s="32" t="s">
        <v>487</v>
      </c>
      <c r="H304" s="31" t="str">
        <f>IFERROR(IF(VLOOKUP(G304,Demos!$B$3:$K$1368,2,FALSE)=0,"",VLOOKUP(G304,Demos!$B$3:$K$1368,2,FALSE)),"")</f>
        <v>6C10.26</v>
      </c>
      <c r="I304" s="79" t="str">
        <f>IFERROR(IF(VLOOKUP(G304,Demos!$B$3:$K$1368,3,FALSE)=0,"",VLOOKUP(G304,Demos!$B$3:$K$1368,3,FALSE)),"")</f>
        <v/>
      </c>
      <c r="J304" s="79" t="str">
        <f>IFERROR(IF(VLOOKUP(G304,Demos!$B$3:$K$1368,4,FALSE)=0,"",VLOOKUP(G304,Demos!$B$3:$K$1368,4,FALSE)),"")</f>
        <v/>
      </c>
      <c r="K304" s="30" t="s">
        <v>1983</v>
      </c>
      <c r="L304" s="30" t="s">
        <v>1614</v>
      </c>
      <c r="M304" s="71">
        <v>45028</v>
      </c>
      <c r="N304" s="33" t="str">
        <f>IFERROR(VLOOKUP(G304,Demos!$B$3:$K$1368,5,FALSE),"")</f>
        <v>Young's Double Slit</v>
      </c>
      <c r="O304" s="28">
        <f>IF(N304="","",COUNTIF($N$6:N2423, N304))</f>
        <v>20</v>
      </c>
      <c r="P304" s="33" t="str">
        <f xml:space="preserve"> IFERROR(IF(VLOOKUP(G304,Demos!$B$3:$K$1368,6,FALSE)=0,"",VLOOKUP(G304,Demos!$B$3:$K$1368,6,FALSE)),"")</f>
        <v>www.de-monstrare.nl/pdf/Young%27s%20double%20slit.pdf</v>
      </c>
      <c r="Q304" s="38" t="str">
        <f xml:space="preserve"> IFERROR(IF(VLOOKUP(G304,Demos!$B$3:$K$1368,8,FALSE)=0,"",VLOOKUP(G304,Demos!$B$3:$K$1368,8,FALSE)),"")</f>
        <v>Not in database yet</v>
      </c>
      <c r="R304" s="38" t="str">
        <f xml:space="preserve"> IFERROR(IF(VLOOKUP(G304,Demos!$B$3:$K$1368,7,FALSE)=0,"",VLOOKUP(G304,Demos!$B$3:$K$1368,7,FALSE)),"")</f>
        <v>See 09 Apr 2019 Collegerama recoring TN2421_10 from 01:29:55 - https://collegerama.tudelft.nl/Mediasite/Channel/as-bsc-tn/watch/a70c41f4099e41a3966d61dab00a21c61d</v>
      </c>
      <c r="T304" s="50" t="s">
        <v>1761</v>
      </c>
      <c r="U304" s="31" t="str">
        <f>IFERROR(VLOOKUP(G304,Demos!$B$7:N3616,12,FALSE),"")</f>
        <v/>
      </c>
    </row>
    <row r="305" spans="1:21" ht="45" x14ac:dyDescent="0.25">
      <c r="A305" s="39">
        <f t="shared" si="4"/>
        <v>300</v>
      </c>
      <c r="B305" s="30" t="s">
        <v>1993</v>
      </c>
      <c r="C305" s="29" t="str">
        <f xml:space="preserve"> IFERROR(VLOOKUP(B305, Courses!$C$3:$E$836, 2, FALSE),"")</f>
        <v>Optics and Microscopy</v>
      </c>
      <c r="D305" s="29" t="str">
        <f xml:space="preserve"> IFERROR(VLOOKUP(MID(G305,1,1), PIRA!$B$1:$E$1146, 2, FALSE),"")</f>
        <v>6 Optics</v>
      </c>
      <c r="E305" s="31" t="str">
        <f xml:space="preserve"> IFERROR(VLOOKUP(MID(G305,1,2),PIRA!$B$1:$E$1144,2,FALSE),"")&amp;"
"&amp;IFERROR(VLOOKUP(MID(H305,1,2),PIRA!$B$1:$E$1144,2,FALSE),"")&amp;"
"&amp;IFERROR(VLOOKUP(MID(I305,1,2),PIRA!$B$1:$E$1144,2,FALSE),"")</f>
        <v xml:space="preserve">Polarisation
</v>
      </c>
      <c r="F305" s="31" t="str">
        <f xml:space="preserve"> IFERROR(VLOOKUP(MID(G305,1,4),PIRA!$B$1:$E$1144,2,FALSE),"")&amp;"
"&amp;IFERROR(VLOOKUP(MID(H305,1,4),PIRA!$B$1:$E$1144,2,FALSE),"")&amp;"
"&amp;IFERROR(VLOOKUP(MID(I305,1,4),PIRA!$B$1:$E$1144,2,FALSE),"")</f>
        <v xml:space="preserve">Birefringence
</v>
      </c>
      <c r="G305" s="32" t="s">
        <v>1204</v>
      </c>
      <c r="H305" s="31" t="str">
        <f>IFERROR(IF(VLOOKUP(G305,Demos!$B$3:$K$1368,2,FALSE)=0,"",VLOOKUP(G305,Demos!$B$3:$K$1368,2,FALSE)),"")</f>
        <v/>
      </c>
      <c r="I305" s="79" t="str">
        <f>IFERROR(IF(VLOOKUP(G305,Demos!$B$3:$K$1368,3,FALSE)=0,"",VLOOKUP(G305,Demos!$B$3:$K$1368,3,FALSE)),"")</f>
        <v/>
      </c>
      <c r="J305" s="79" t="str">
        <f>IFERROR(IF(VLOOKUP(G305,Demos!$B$3:$K$1368,4,FALSE)=0,"",VLOOKUP(G305,Demos!$B$3:$K$1368,4,FALSE)),"")</f>
        <v/>
      </c>
      <c r="K305" s="30" t="s">
        <v>2065</v>
      </c>
      <c r="L305" s="30" t="s">
        <v>1062</v>
      </c>
      <c r="M305" s="71">
        <v>45024</v>
      </c>
      <c r="N305" s="33" t="str">
        <f>IFERROR(VLOOKUP(G305,Demos!$B$3:$K$1368,5,FALSE),"")</f>
        <v>Kaleidoscope</v>
      </c>
      <c r="O305" s="28">
        <f>IF(N305="","",COUNTIF($N$6:N2424, N305))</f>
        <v>14</v>
      </c>
      <c r="P305" s="33" t="str">
        <f xml:space="preserve"> IFERROR(IF(VLOOKUP(G305,Demos!$B$3:$K$1368,6,FALSE)=0,"",VLOOKUP(G305,Demos!$B$3:$K$1368,6,FALSE)),"")</f>
        <v>N/A</v>
      </c>
      <c r="Q305" s="38" t="str">
        <f xml:space="preserve"> IFERROR(IF(VLOOKUP(G305,Demos!$B$3:$K$1368,8,FALSE)=0,"",VLOOKUP(G305,Demos!$B$3:$K$1368,8,FALSE)),"")</f>
        <v/>
      </c>
      <c r="R305" s="38" t="str">
        <f xml:space="preserve"> IFERROR(IF(VLOOKUP(G305,Demos!$B$3:$K$1368,7,FALSE)=0,"",VLOOKUP(G305,Demos!$B$3:$K$1368,7,FALSE)),"")</f>
        <v/>
      </c>
      <c r="T305" s="50" t="s">
        <v>1764</v>
      </c>
      <c r="U305" s="31" t="str">
        <f>IFERROR(VLOOKUP(G305,Demos!$B$7:N3615,12,FALSE),"")</f>
        <v/>
      </c>
    </row>
    <row r="306" spans="1:21" ht="45" x14ac:dyDescent="0.25">
      <c r="A306" s="39">
        <f t="shared" si="4"/>
        <v>301</v>
      </c>
      <c r="B306" s="30" t="s">
        <v>275</v>
      </c>
      <c r="C306" s="29" t="str">
        <f xml:space="preserve"> IFERROR(VLOOKUP(B306, Courses!$C$3:$E$836, 2, FALSE),"")</f>
        <v>Optics</v>
      </c>
      <c r="D306" s="29" t="str">
        <f xml:space="preserve"> IFERROR(VLOOKUP(MID(G306,1,1), PIRA!$B$1:$E$1146, 2, FALSE),"")</f>
        <v>6 Optics</v>
      </c>
      <c r="E306" s="31" t="str">
        <f xml:space="preserve"> IFERROR(VLOOKUP(MID(G306,1,2),PIRA!$B$1:$E$1144,2,FALSE),"")&amp;"
"&amp;IFERROR(VLOOKUP(MID(H306,1,2),PIRA!$B$1:$E$1144,2,FALSE),"")&amp;"
"&amp;IFERROR(VLOOKUP(MID(I306,1,2),PIRA!$B$1:$E$1144,2,FALSE),"")</f>
        <v>Diffraction
Modern Optics
Diffraction</v>
      </c>
      <c r="F306" s="31" t="str">
        <f xml:space="preserve"> IFERROR(VLOOKUP(MID(G306,1,4),PIRA!$B$1:$E$1144,2,FALSE),"")&amp;"
"&amp;IFERROR(VLOOKUP(MID(H306,1,4),PIRA!$B$1:$E$1144,2,FALSE),"")&amp;"
"&amp;IFERROR(VLOOKUP(MID(I306,1,4),PIRA!$B$1:$E$1144,2,FALSE),"")</f>
        <v>Diffraction Through One Slit
Physical Optics
Diffraction Around Objects</v>
      </c>
      <c r="G306" s="32" t="s">
        <v>488</v>
      </c>
      <c r="H306" s="31" t="str">
        <f>IFERROR(IF(VLOOKUP(G306,Demos!$B$3:$K$1368,2,FALSE)=0,"",VLOOKUP(G306,Demos!$B$3:$K$1368,2,FALSE)),"")</f>
        <v>6Q20.21</v>
      </c>
      <c r="I306" s="79" t="str">
        <f>IFERROR(IF(VLOOKUP(G306,Demos!$B$3:$K$1368,3,FALSE)=0,"",VLOOKUP(G306,Demos!$B$3:$K$1368,3,FALSE)),"")</f>
        <v>6C20.18</v>
      </c>
      <c r="J306" s="79" t="str">
        <f>IFERROR(IF(VLOOKUP(G306,Demos!$B$3:$K$1368,4,FALSE)=0,"",VLOOKUP(G306,Demos!$B$3:$K$1368,4,FALSE)),"")</f>
        <v/>
      </c>
      <c r="K306" s="30" t="s">
        <v>1614</v>
      </c>
      <c r="L306" s="30" t="s">
        <v>1983</v>
      </c>
      <c r="M306" s="71">
        <v>45023</v>
      </c>
      <c r="N306" s="33" t="str">
        <f>IFERROR(VLOOKUP(G306,Demos!$B$3:$K$1368,5,FALSE),"")</f>
        <v>Fraunhofer and Fresnel Diffraction</v>
      </c>
      <c r="O306" s="28">
        <f>IF(N306="","",COUNTIF($N$6:N2425, N306))</f>
        <v>5</v>
      </c>
      <c r="P306" s="33" t="str">
        <f xml:space="preserve"> IFERROR(IF(VLOOKUP(G306,Demos!$B$3:$K$1368,6,FALSE)=0,"",VLOOKUP(G306,Demos!$B$3:$K$1368,6,FALSE)),"")</f>
        <v>www.de-monstrare.nl/pdf/Fraunhofer%20-%20and%20Fresnel%20diffraction.pdf</v>
      </c>
      <c r="Q306" s="38" t="str">
        <f xml:space="preserve"> IFERROR(IF(VLOOKUP(G306,Demos!$B$3:$K$1368,8,FALSE)=0,"",VLOOKUP(G306,Demos!$B$3:$K$1368,8,FALSE)),"")</f>
        <v/>
      </c>
      <c r="R306" s="38" t="str">
        <f xml:space="preserve"> IFERROR(IF(VLOOKUP(G306,Demos!$B$3:$K$1368,7,FALSE)=0,"",VLOOKUP(G306,Demos!$B$3:$K$1368,7,FALSE)),"")</f>
        <v>See 05 Apr 2019 Collegerama recording TN2421_09 from 01:23:38 - https://collegerama.tudelft.nl/Mediasite/Channel/as-bsc-tn/watch/556b44abfbb545d184afa87a44b212111d</v>
      </c>
      <c r="T306" s="50" t="s">
        <v>1890</v>
      </c>
      <c r="U306" s="31" t="str">
        <f>IFERROR(VLOOKUP(G306,Demos!$B$7:N3580,12,FALSE),"")</f>
        <v/>
      </c>
    </row>
    <row r="307" spans="1:21" ht="45" x14ac:dyDescent="0.25">
      <c r="A307" s="39">
        <f t="shared" si="4"/>
        <v>302</v>
      </c>
      <c r="B307" s="30" t="s">
        <v>275</v>
      </c>
      <c r="C307" s="29" t="str">
        <f xml:space="preserve"> IFERROR(VLOOKUP(B307, Courses!$C$3:$E$836, 2, FALSE),"")</f>
        <v>Optics</v>
      </c>
      <c r="D307" s="29" t="str">
        <f xml:space="preserve"> IFERROR(VLOOKUP(MID(G307,1,1), PIRA!$B$1:$E$1146, 2, FALSE),"")</f>
        <v>6 Optics</v>
      </c>
      <c r="E307" s="31" t="str">
        <f xml:space="preserve"> IFERROR(VLOOKUP(MID(G307,1,2),PIRA!$B$1:$E$1144,2,FALSE),"")&amp;"
"&amp;IFERROR(VLOOKUP(MID(H307,1,2),PIRA!$B$1:$E$1144,2,FALSE),"")&amp;"
"&amp;IFERROR(VLOOKUP(MID(I307,1,2),PIRA!$B$1:$E$1144,2,FALSE),"")</f>
        <v xml:space="preserve">Interference
</v>
      </c>
      <c r="F307" s="31" t="str">
        <f xml:space="preserve"> IFERROR(VLOOKUP(MID(G307,1,4),PIRA!$B$1:$E$1144,2,FALSE),"")&amp;"
"&amp;IFERROR(VLOOKUP(MID(H307,1,4),PIRA!$B$1:$E$1144,2,FALSE),"")&amp;"
"&amp;IFERROR(VLOOKUP(MID(I307,1,4),PIRA!$B$1:$E$1144,2,FALSE),"")</f>
        <v xml:space="preserve">Interferometers
</v>
      </c>
      <c r="G307" s="32" t="s">
        <v>327</v>
      </c>
      <c r="H307" s="31" t="str">
        <f>IFERROR(IF(VLOOKUP(G307,Demos!$B$3:$K$1368,2,FALSE)=0,"",VLOOKUP(G307,Demos!$B$3:$K$1368,2,FALSE)),"")</f>
        <v/>
      </c>
      <c r="I307" s="79" t="str">
        <f>IFERROR(IF(VLOOKUP(G307,Demos!$B$3:$K$1368,3,FALSE)=0,"",VLOOKUP(G307,Demos!$B$3:$K$1368,3,FALSE)),"")</f>
        <v/>
      </c>
      <c r="J307" s="79" t="str">
        <f>IFERROR(IF(VLOOKUP(G307,Demos!$B$3:$K$1368,4,FALSE)=0,"",VLOOKUP(G307,Demos!$B$3:$K$1368,4,FALSE)),"")</f>
        <v/>
      </c>
      <c r="K307" s="32" t="s">
        <v>1983</v>
      </c>
      <c r="L307" s="32" t="s">
        <v>1614</v>
      </c>
      <c r="M307" s="71">
        <v>45019</v>
      </c>
      <c r="N307" s="33" t="str">
        <f>IFERROR(VLOOKUP(G307,Demos!$B$3:$K$1368,5,FALSE),"")</f>
        <v>Michelson-Morley Interferometer</v>
      </c>
      <c r="O307" s="28">
        <f>IF(N307="","",COUNTIF($N$6:N2426, N307))</f>
        <v>41</v>
      </c>
      <c r="P307" s="33" t="str">
        <f xml:space="preserve"> IFERROR(IF(VLOOKUP(G307,Demos!$B$3:$K$1368,6,FALSE)=0,"",VLOOKUP(G307,Demos!$B$3:$K$1368,6,FALSE)),"")</f>
        <v>www.de-monstrare.nl/pdf/Michelson-Morley%20interferometer.pdf</v>
      </c>
      <c r="Q307" s="38" t="str">
        <f xml:space="preserve"> IFERROR(IF(VLOOKUP(G307,Demos!$B$3:$K$1368,8,FALSE)=0,"",VLOOKUP(G307,Demos!$B$3:$K$1368,8,FALSE)),"")</f>
        <v/>
      </c>
      <c r="R307" s="38" t="str">
        <f xml:space="preserve"> IFERROR(IF(VLOOKUP(G307,Demos!$B$3:$K$1368,7,FALSE)=0,"",VLOOKUP(G307,Demos!$B$3:$K$1368,7,FALSE)),"")</f>
        <v xml:space="preserve">See 2022 recording TN1612TU_24. https://collegerama.tudelft.nl/Mediasite/Channel/as-bsc-tn/watch/7474e760f1e14321b537b197c972eb3e1d </v>
      </c>
      <c r="T307" s="50" t="s">
        <v>1761</v>
      </c>
      <c r="U307" s="31" t="str">
        <f>IFERROR(VLOOKUP(G307,Demos!$B$7:N3620,12,FALSE),"")</f>
        <v/>
      </c>
    </row>
    <row r="308" spans="1:21" ht="45" x14ac:dyDescent="0.25">
      <c r="A308" s="39">
        <f t="shared" si="4"/>
        <v>303</v>
      </c>
      <c r="B308" s="30" t="s">
        <v>275</v>
      </c>
      <c r="C308" s="29" t="str">
        <f xml:space="preserve"> IFERROR(VLOOKUP(B308, Courses!$C$3:$E$836, 2, FALSE),"")</f>
        <v>Optics</v>
      </c>
      <c r="D308" s="29" t="str">
        <f xml:space="preserve"> IFERROR(VLOOKUP(MID(G308,1,1), PIRA!$B$1:$E$1146, 2, FALSE),"")</f>
        <v>6 Optics</v>
      </c>
      <c r="E308" s="31" t="str">
        <f xml:space="preserve"> IFERROR(VLOOKUP(MID(G308,1,2),PIRA!$B$1:$E$1144,2,FALSE),"")&amp;"
"&amp;IFERROR(VLOOKUP(MID(H308,1,2),PIRA!$B$1:$E$1144,2,FALSE),"")&amp;"
"&amp;IFERROR(VLOOKUP(MID(I308,1,2),PIRA!$B$1:$E$1144,2,FALSE),"")</f>
        <v xml:space="preserve">Interference
</v>
      </c>
      <c r="F308" s="31" t="str">
        <f xml:space="preserve"> IFERROR(VLOOKUP(MID(G308,1,4),PIRA!$B$1:$E$1144,2,FALSE),"")&amp;"
"&amp;IFERROR(VLOOKUP(MID(H308,1,4),PIRA!$B$1:$E$1144,2,FALSE),"")&amp;"
"&amp;IFERROR(VLOOKUP(MID(I308,1,4),PIRA!$B$1:$E$1144,2,FALSE),"")</f>
        <v xml:space="preserve">Interferometers
</v>
      </c>
      <c r="G308" s="32" t="s">
        <v>2015</v>
      </c>
      <c r="H308" s="31" t="str">
        <f>IFERROR(IF(VLOOKUP(G308,Demos!$B$3:$K$1368,2,FALSE)=0,"",VLOOKUP(G308,Demos!$B$3:$K$1368,2,FALSE)),"")</f>
        <v/>
      </c>
      <c r="I308" s="79" t="str">
        <f>IFERROR(IF(VLOOKUP(G308,Demos!$B$3:$K$1368,3,FALSE)=0,"",VLOOKUP(G308,Demos!$B$3:$K$1368,3,FALSE)),"")</f>
        <v/>
      </c>
      <c r="J308" s="79" t="str">
        <f>IFERROR(IF(VLOOKUP(G308,Demos!$B$3:$K$1368,4,FALSE)=0,"",VLOOKUP(G308,Demos!$B$3:$K$1368,4,FALSE)),"")</f>
        <v/>
      </c>
      <c r="K308" s="30" t="s">
        <v>1614</v>
      </c>
      <c r="L308" s="30" t="s">
        <v>1983</v>
      </c>
      <c r="M308" s="71">
        <v>45019</v>
      </c>
      <c r="N308" s="33" t="str">
        <f>IFERROR(VLOOKUP(G308,Demos!$B$3:$K$1368,5,FALSE),"")</f>
        <v>Coherence</v>
      </c>
      <c r="O308" s="28">
        <f>IF(N308="","",COUNTIF($N$6:N2427, N308))</f>
        <v>8</v>
      </c>
      <c r="P308" s="33" t="str">
        <f xml:space="preserve"> IFERROR(IF(VLOOKUP(G308,Demos!$B$3:$K$1368,6,FALSE)=0,"",VLOOKUP(G308,Demos!$B$3:$K$1368,6,FALSE)),"")</f>
        <v>N/A</v>
      </c>
      <c r="Q308" s="38" t="str">
        <f xml:space="preserve"> IFERROR(IF(VLOOKUP(G308,Demos!$B$3:$K$1368,8,FALSE)=0,"",VLOOKUP(G308,Demos!$B$3:$K$1368,8,FALSE)),"")</f>
        <v>Demonstrate difference in coherence length of a white light LED and a red laser using a Michelson interferometer by detuning one of its mirrors such that the white light fringes quickly disappear whilst the red laser fringe visibility is still there.</v>
      </c>
      <c r="R308" s="38" t="str">
        <f xml:space="preserve"> IFERROR(IF(VLOOKUP(G308,Demos!$B$3:$K$1368,7,FALSE)=0,"",VLOOKUP(G308,Demos!$B$3:$K$1368,7,FALSE)),"")</f>
        <v>See 02 Apr 2019 Collegerama recording TN2421_07 from 01:19:10 - https://collegerama.tudelft.nl/Mediasite/Channel/as-bsc-tn/watch/57fdc9d36e244cb5afdc01190b14676a1d</v>
      </c>
      <c r="T308" s="50" t="s">
        <v>1761</v>
      </c>
      <c r="U308" s="31" t="str">
        <f>IFERROR(VLOOKUP(G308,Demos!$B$7:N3619,12,FALSE),"")</f>
        <v/>
      </c>
    </row>
    <row r="309" spans="1:21" ht="45" x14ac:dyDescent="0.25">
      <c r="A309" s="39">
        <f t="shared" si="4"/>
        <v>304</v>
      </c>
      <c r="B309" s="30" t="s">
        <v>38</v>
      </c>
      <c r="C309" s="29" t="str">
        <f xml:space="preserve"> IFERROR(VLOOKUP(B309, Courses!$C$3:$E$836, 2, FALSE),"")</f>
        <v>Mechanics and Theory of Relativity</v>
      </c>
      <c r="D309" s="29" t="str">
        <f xml:space="preserve"> IFERROR(VLOOKUP(MID(G309,1,1), PIRA!$B$1:$E$1146, 2, FALSE),"")</f>
        <v>6 Optics</v>
      </c>
      <c r="E309" s="31" t="str">
        <f xml:space="preserve"> IFERROR(VLOOKUP(MID(G309,1,2),PIRA!$B$1:$E$1144,2,FALSE),"")&amp;"
"&amp;IFERROR(VLOOKUP(MID(H309,1,2),PIRA!$B$1:$E$1144,2,FALSE),"")&amp;"
"&amp;IFERROR(VLOOKUP(MID(I309,1,2),PIRA!$B$1:$E$1144,2,FALSE),"")</f>
        <v xml:space="preserve">Interference
</v>
      </c>
      <c r="F309" s="31" t="str">
        <f xml:space="preserve"> IFERROR(VLOOKUP(MID(G309,1,4),PIRA!$B$1:$E$1144,2,FALSE),"")&amp;"
"&amp;IFERROR(VLOOKUP(MID(H309,1,4),PIRA!$B$1:$E$1144,2,FALSE),"")&amp;"
"&amp;IFERROR(VLOOKUP(MID(I309,1,4),PIRA!$B$1:$E$1144,2,FALSE),"")</f>
        <v xml:space="preserve">Interferometers
</v>
      </c>
      <c r="G309" s="32" t="s">
        <v>327</v>
      </c>
      <c r="H309" s="31" t="str">
        <f>IFERROR(IF(VLOOKUP(G309,Demos!$B$3:$K$1368,2,FALSE)=0,"",VLOOKUP(G309,Demos!$B$3:$K$1368,2,FALSE)),"")</f>
        <v/>
      </c>
      <c r="I309" s="79" t="str">
        <f>IFERROR(IF(VLOOKUP(G309,Demos!$B$3:$K$1368,3,FALSE)=0,"",VLOOKUP(G309,Demos!$B$3:$K$1368,3,FALSE)),"")</f>
        <v/>
      </c>
      <c r="J309" s="79" t="str">
        <f>IFERROR(IF(VLOOKUP(G309,Demos!$B$3:$K$1368,4,FALSE)=0,"",VLOOKUP(G309,Demos!$B$3:$K$1368,4,FALSE)),"")</f>
        <v/>
      </c>
      <c r="K309" s="32" t="s">
        <v>2077</v>
      </c>
      <c r="L309" s="32" t="s">
        <v>22</v>
      </c>
      <c r="M309" s="71">
        <v>45016</v>
      </c>
      <c r="N309" s="33" t="str">
        <f>IFERROR(VLOOKUP(G309,Demos!$B$3:$K$1368,5,FALSE),"")</f>
        <v>Michelson-Morley Interferometer</v>
      </c>
      <c r="O309" s="28">
        <f>IF(N309="","",COUNTIF($N$6:N2428, N309))</f>
        <v>41</v>
      </c>
      <c r="P309" s="33" t="str">
        <f xml:space="preserve"> IFERROR(IF(VLOOKUP(G309,Demos!$B$3:$K$1368,6,FALSE)=0,"",VLOOKUP(G309,Demos!$B$3:$K$1368,6,FALSE)),"")</f>
        <v>www.de-monstrare.nl/pdf/Michelson-Morley%20interferometer.pdf</v>
      </c>
      <c r="Q309" s="38" t="str">
        <f xml:space="preserve"> IFERROR(IF(VLOOKUP(G309,Demos!$B$3:$K$1368,8,FALSE)=0,"",VLOOKUP(G309,Demos!$B$3:$K$1368,8,FALSE)),"")</f>
        <v/>
      </c>
      <c r="R309" s="38" t="str">
        <f xml:space="preserve"> IFERROR(IF(VLOOKUP(G309,Demos!$B$3:$K$1368,7,FALSE)=0,"",VLOOKUP(G309,Demos!$B$3:$K$1368,7,FALSE)),"")</f>
        <v xml:space="preserve">See 2022 recording TN1612TU_24. https://collegerama.tudelft.nl/Mediasite/Channel/as-bsc-tn/watch/7474e760f1e14321b537b197c972eb3e1d </v>
      </c>
      <c r="T309" s="50" t="s">
        <v>1761</v>
      </c>
      <c r="U309" s="31" t="str">
        <f>IFERROR(VLOOKUP(G309,Demos!$B$7:N3623,12,FALSE),"")</f>
        <v/>
      </c>
    </row>
    <row r="310" spans="1:21" ht="45" x14ac:dyDescent="0.25">
      <c r="A310" s="39">
        <f t="shared" si="4"/>
        <v>305</v>
      </c>
      <c r="B310" s="30" t="s">
        <v>275</v>
      </c>
      <c r="C310" s="29" t="str">
        <f xml:space="preserve"> IFERROR(VLOOKUP(B310, Courses!$C$3:$E$836, 2, FALSE),"")</f>
        <v>Optics</v>
      </c>
      <c r="D310" s="29" t="str">
        <f xml:space="preserve"> IFERROR(VLOOKUP(MID(G310,1,1), PIRA!$B$1:$E$1146, 2, FALSE),"")</f>
        <v>9 Equipment</v>
      </c>
      <c r="E310" s="31" t="str">
        <f xml:space="preserve"> IFERROR(VLOOKUP(MID(G310,1,2),PIRA!$B$1:$E$1144,2,FALSE),"")&amp;"
"&amp;IFERROR(VLOOKUP(MID(H310,1,2),PIRA!$B$1:$E$1144,2,FALSE),"")&amp;"
"&amp;IFERROR(VLOOKUP(MID(I310,1,2),PIRA!$B$1:$E$1144,2,FALSE),"")</f>
        <v xml:space="preserve">Electronic
</v>
      </c>
      <c r="F310" s="31" t="str">
        <f xml:space="preserve"> IFERROR(VLOOKUP(MID(G310,1,4),PIRA!$B$1:$E$1144,2,FALSE),"")&amp;"
"&amp;IFERROR(VLOOKUP(MID(H310,1,4),PIRA!$B$1:$E$1144,2,FALSE),"")&amp;"
"&amp;IFERROR(VLOOKUP(MID(I310,1,4),PIRA!$B$1:$E$1144,2,FALSE),"")</f>
        <v xml:space="preserve">Lasers
</v>
      </c>
      <c r="G310" s="32" t="s">
        <v>2013</v>
      </c>
      <c r="H310" s="31" t="str">
        <f>IFERROR(IF(VLOOKUP(G310,Demos!$B$3:$K$1368,2,FALSE)=0,"",VLOOKUP(G310,Demos!$B$3:$K$1368,2,FALSE)),"")</f>
        <v/>
      </c>
      <c r="I310" s="79" t="str">
        <f>IFERROR(IF(VLOOKUP(G310,Demos!$B$3:$K$1368,3,FALSE)=0,"",VLOOKUP(G310,Demos!$B$3:$K$1368,3,FALSE)),"")</f>
        <v/>
      </c>
      <c r="J310" s="79" t="str">
        <f>IFERROR(IF(VLOOKUP(G310,Demos!$B$3:$K$1368,4,FALSE)=0,"",VLOOKUP(G310,Demos!$B$3:$K$1368,4,FALSE)),"")</f>
        <v/>
      </c>
      <c r="K310" s="30" t="s">
        <v>1614</v>
      </c>
      <c r="L310" s="30" t="s">
        <v>1983</v>
      </c>
      <c r="M310" s="71">
        <v>45016</v>
      </c>
      <c r="N310" s="33" t="str">
        <f>IFERROR(VLOOKUP(G310,Demos!$B$3:$K$1368,5,FALSE),"")</f>
        <v>Lasers</v>
      </c>
      <c r="O310" s="28">
        <f>IF(N310="","",COUNTIF($N$6:N2429, N310))</f>
        <v>8</v>
      </c>
      <c r="P310" s="33" t="str">
        <f xml:space="preserve"> IFERROR(IF(VLOOKUP(G310,Demos!$B$3:$K$1368,6,FALSE)=0,"",VLOOKUP(G310,Demos!$B$3:$K$1368,6,FALSE)),"")</f>
        <v>N/A</v>
      </c>
      <c r="Q310" s="38" t="str">
        <f xml:space="preserve"> IFERROR(IF(VLOOKUP(G310,Demos!$B$3:$K$1368,8,FALSE)=0,"",VLOOKUP(G310,Demos!$B$3:$K$1368,8,FALSE)),"")</f>
        <v>A worked open HeNe laser</v>
      </c>
      <c r="R310" s="38" t="str">
        <f xml:space="preserve"> IFERROR(IF(VLOOKUP(G310,Demos!$B$3:$K$1368,7,FALSE)=0,"",VLOOKUP(G310,Demos!$B$3:$K$1368,7,FALSE)),"")</f>
        <v/>
      </c>
      <c r="T310" s="50" t="s">
        <v>1890</v>
      </c>
      <c r="U310" s="31" t="str">
        <f>IFERROR(VLOOKUP(G310,Demos!$B$7:N3618,12,FALSE),"")</f>
        <v/>
      </c>
    </row>
    <row r="311" spans="1:21" ht="45" x14ac:dyDescent="0.25">
      <c r="A311" s="39">
        <f t="shared" si="4"/>
        <v>306</v>
      </c>
      <c r="B311" s="30" t="s">
        <v>275</v>
      </c>
      <c r="C311" s="29" t="str">
        <f xml:space="preserve"> IFERROR(VLOOKUP(B311, Courses!$C$3:$E$836, 2, FALSE),"")</f>
        <v>Optics</v>
      </c>
      <c r="D311" s="29" t="str">
        <f xml:space="preserve"> IFERROR(VLOOKUP(MID(G311,1,1), PIRA!$B$1:$E$1146, 2, FALSE),"")</f>
        <v>6 Optics</v>
      </c>
      <c r="E311" s="31" t="str">
        <f xml:space="preserve"> IFERROR(VLOOKUP(MID(G311,1,2),PIRA!$B$1:$E$1144,2,FALSE),"")&amp;"
"&amp;IFERROR(VLOOKUP(MID(H311,1,2),PIRA!$B$1:$E$1144,2,FALSE),"")&amp;"
"&amp;IFERROR(VLOOKUP(MID(I311,1,2),PIRA!$B$1:$E$1144,2,FALSE),"")</f>
        <v xml:space="preserve">Polarisation
</v>
      </c>
      <c r="F311" s="31" t="str">
        <f xml:space="preserve"> IFERROR(VLOOKUP(MID(G311,1,4),PIRA!$B$1:$E$1144,2,FALSE),"")&amp;"
"&amp;IFERROR(VLOOKUP(MID(H311,1,4),PIRA!$B$1:$E$1144,2,FALSE),"")&amp;"
"&amp;IFERROR(VLOOKUP(MID(I311,1,4),PIRA!$B$1:$E$1144,2,FALSE),"")</f>
        <v xml:space="preserve">Birefringence
</v>
      </c>
      <c r="G311" s="32" t="s">
        <v>2201</v>
      </c>
      <c r="H311" s="31" t="str">
        <f>IFERROR(IF(VLOOKUP(G311,Demos!$B$3:$K$1368,2,FALSE)=0,"",VLOOKUP(G311,Demos!$B$3:$K$1368,2,FALSE)),"")</f>
        <v/>
      </c>
      <c r="I311" s="79" t="str">
        <f>IFERROR(IF(VLOOKUP(G311,Demos!$B$3:$K$1368,3,FALSE)=0,"",VLOOKUP(G311,Demos!$B$3:$K$1368,3,FALSE)),"")</f>
        <v/>
      </c>
      <c r="J311" s="79" t="str">
        <f>IFERROR(IF(VLOOKUP(G311,Demos!$B$3:$K$1368,4,FALSE)=0,"",VLOOKUP(G311,Demos!$B$3:$K$1368,4,FALSE)),"")</f>
        <v/>
      </c>
      <c r="K311" s="30" t="s">
        <v>1614</v>
      </c>
      <c r="L311" s="30" t="s">
        <v>1983</v>
      </c>
      <c r="M311" s="71">
        <v>45014</v>
      </c>
      <c r="N311" s="33" t="str">
        <f>IFERROR(VLOOKUP(G311,Demos!$B$3:$K$1368,5,FALSE),"")</f>
        <v>Polarisation (circular)</v>
      </c>
      <c r="O311" s="28">
        <f>IF(N311="","",COUNTIF($N$6:N2430, N311))</f>
        <v>2</v>
      </c>
      <c r="P311" s="33" t="str">
        <f xml:space="preserve"> IFERROR(IF(VLOOKUP(G311,Demos!$B$3:$K$1368,6,FALSE)=0,"",VLOOKUP(G311,Demos!$B$3:$K$1368,6,FALSE)),"")</f>
        <v>N/A</v>
      </c>
      <c r="Q311" s="38" t="str">
        <f xml:space="preserve"> IFERROR(IF(VLOOKUP(G311,Demos!$B$3:$K$1368,8,FALSE)=0,"",VLOOKUP(G311,Demos!$B$3:$K$1368,8,FALSE)),"")</f>
        <v>Thorlabs Polarisation Setup</v>
      </c>
      <c r="R311" s="38" t="str">
        <f xml:space="preserve"> IFERROR(IF(VLOOKUP(G311,Demos!$B$3:$K$1368,7,FALSE)=0,"",VLOOKUP(G311,Demos!$B$3:$K$1368,7,FALSE)),"")</f>
        <v>See Collegerama 29 Mar 2019 recording TN2421_06 from 01:11:00 - https://collegerama.tudelft.nl/Mediasite/Channel/as-bsc-tn/watch/03d60341f3904d5aaffe8d0df5947f451d</v>
      </c>
      <c r="T311" s="50" t="s">
        <v>1761</v>
      </c>
      <c r="U311" s="31">
        <f>IFERROR(VLOOKUP(G311,Demos!$B$7:N3581,12,FALSE),"")</f>
        <v>0</v>
      </c>
    </row>
    <row r="312" spans="1:21" ht="45" x14ac:dyDescent="0.25">
      <c r="A312" s="39">
        <f t="shared" si="4"/>
        <v>307</v>
      </c>
      <c r="B312" s="30" t="s">
        <v>38</v>
      </c>
      <c r="C312" s="29" t="str">
        <f xml:space="preserve"> IFERROR(VLOOKUP(B312, Courses!$C$3:$E$836, 2, FALSE),"")</f>
        <v>Mechanics and Theory of Relativity</v>
      </c>
      <c r="D312" s="29" t="str">
        <f xml:space="preserve"> IFERROR(VLOOKUP(MID(G312,1,1), PIRA!$B$1:$E$1146, 2, FALSE),"")</f>
        <v>1 Mechanics</v>
      </c>
      <c r="E312" s="31" t="str">
        <f xml:space="preserve"> IFERROR(VLOOKUP(MID(G312,1,2),PIRA!$B$1:$E$1144,2,FALSE),"")&amp;"
"&amp;IFERROR(VLOOKUP(MID(H312,1,2),PIRA!$B$1:$E$1144,2,FALSE),"")&amp;"
"&amp;IFERROR(VLOOKUP(MID(I312,1,2),PIRA!$B$1:$E$1144,2,FALSE),"")</f>
        <v xml:space="preserve">Motion in two Dimensions
</v>
      </c>
      <c r="F312" s="31" t="str">
        <f xml:space="preserve"> IFERROR(VLOOKUP(MID(G312,1,4),PIRA!$B$1:$E$1144,2,FALSE),"")&amp;"
"&amp;IFERROR(VLOOKUP(MID(H312,1,4),PIRA!$B$1:$E$1144,2,FALSE),"")&amp;"
"&amp;IFERROR(VLOOKUP(MID(I312,1,4),PIRA!$B$1:$E$1144,2,FALSE),"")</f>
        <v xml:space="preserve">Central Forces
</v>
      </c>
      <c r="G312" s="32" t="s">
        <v>1132</v>
      </c>
      <c r="H312" s="31" t="str">
        <f>IFERROR(IF(VLOOKUP(G312,Demos!$B$3:$K$1368,2,FALSE)=0,"",VLOOKUP(G312,Demos!$B$3:$K$1368,2,FALSE)),"")</f>
        <v/>
      </c>
      <c r="I312" s="79" t="str">
        <f>IFERROR(IF(VLOOKUP(G312,Demos!$B$3:$K$1368,3,FALSE)=0,"",VLOOKUP(G312,Demos!$B$3:$K$1368,3,FALSE)),"")</f>
        <v xml:space="preserve"> </v>
      </c>
      <c r="J312" s="79" t="str">
        <f>IFERROR(IF(VLOOKUP(G312,Demos!$B$3:$K$1368,4,FALSE)=0,"",VLOOKUP(G312,Demos!$B$3:$K$1368,4,FALSE)),"")</f>
        <v/>
      </c>
      <c r="K312" s="30" t="s">
        <v>2077</v>
      </c>
      <c r="L312" s="30" t="s">
        <v>22</v>
      </c>
      <c r="M312" s="71">
        <v>45012</v>
      </c>
      <c r="N312" s="33" t="str">
        <f>IFERROR(VLOOKUP(G312,Demos!$B$3:$K$1368,5,FALSE),"")</f>
        <v>Going Round in Circles</v>
      </c>
      <c r="O312" s="28">
        <f>IF(N312="","",COUNTIF($N$6:N2431, N312))</f>
        <v>11</v>
      </c>
      <c r="P312" s="33" t="str">
        <f xml:space="preserve"> IFERROR(IF(VLOOKUP(G312,Demos!$B$3:$K$1368,6,FALSE)=0,"",VLOOKUP(G312,Demos!$B$3:$K$1368,6,FALSE)),"")</f>
        <v>www.de-monstrare.nl/pdf/Going%20round%20in%20circles.pdf</v>
      </c>
      <c r="Q312" s="38" t="str">
        <f xml:space="preserve"> IFERROR(IF(VLOOKUP(G312,Demos!$B$3:$K$1368,8,FALSE)=0,"",VLOOKUP(G312,Demos!$B$3:$K$1368,8,FALSE)),"")</f>
        <v/>
      </c>
      <c r="R312" s="38" t="str">
        <f xml:space="preserve"> IFERROR(IF(VLOOKUP(G312,Demos!$B$3:$K$1368,7,FALSE)=0,"",VLOOKUP(G312,Demos!$B$3:$K$1368,7,FALSE)),"")</f>
        <v/>
      </c>
      <c r="T312" s="50" t="s">
        <v>1904</v>
      </c>
      <c r="U312" s="31" t="str">
        <f>IFERROR(VLOOKUP(G312,Demos!$B$7:N3626,12,FALSE),"")</f>
        <v/>
      </c>
    </row>
    <row r="313" spans="1:21" ht="45" x14ac:dyDescent="0.25">
      <c r="A313" s="39">
        <f t="shared" si="4"/>
        <v>308</v>
      </c>
      <c r="B313" s="30" t="s">
        <v>38</v>
      </c>
      <c r="C313" s="29" t="str">
        <f xml:space="preserve"> IFERROR(VLOOKUP(B313, Courses!$C$3:$E$836, 2, FALSE),"")</f>
        <v>Mechanics and Theory of Relativity</v>
      </c>
      <c r="D313" s="29" t="str">
        <f xml:space="preserve"> IFERROR(VLOOKUP(MID(G313,1,1), PIRA!$B$1:$E$1146, 2, FALSE),"")</f>
        <v>1 Mechanics</v>
      </c>
      <c r="E313" s="31" t="str">
        <f xml:space="preserve"> IFERROR(VLOOKUP(MID(G313,1,2),PIRA!$B$1:$E$1144,2,FALSE),"")&amp;"
"&amp;IFERROR(VLOOKUP(MID(H313,1,2),PIRA!$B$1:$E$1144,2,FALSE),"")&amp;"
"&amp;IFERROR(VLOOKUP(MID(I313,1,2),PIRA!$B$1:$E$1144,2,FALSE),"")</f>
        <v xml:space="preserve">Relative Motion
</v>
      </c>
      <c r="F313" s="31" t="str">
        <f xml:space="preserve"> IFERROR(VLOOKUP(MID(G313,1,4),PIRA!$B$1:$E$1144,2,FALSE),"")&amp;"
"&amp;IFERROR(VLOOKUP(MID(H313,1,4),PIRA!$B$1:$E$1144,2,FALSE),"")&amp;"
"&amp;IFERROR(VLOOKUP(MID(I313,1,4),PIRA!$B$1:$E$1144,2,FALSE),"")</f>
        <v xml:space="preserve">
</v>
      </c>
      <c r="G313" s="32" t="s">
        <v>1984</v>
      </c>
      <c r="H313" s="31" t="str">
        <f>IFERROR(IF(VLOOKUP(G313,Demos!$B$3:$K$1368,2,FALSE)=0,"",VLOOKUP(G313,Demos!$B$3:$K$1368,2,FALSE)),"")</f>
        <v/>
      </c>
      <c r="I313" s="79" t="str">
        <f>IFERROR(IF(VLOOKUP(G313,Demos!$B$3:$K$1368,3,FALSE)=0,"",VLOOKUP(G313,Demos!$B$3:$K$1368,3,FALSE)),"")</f>
        <v/>
      </c>
      <c r="J313" s="79" t="str">
        <f>IFERROR(IF(VLOOKUP(G313,Demos!$B$3:$K$1368,4,FALSE)=0,"",VLOOKUP(G313,Demos!$B$3:$K$1368,4,FALSE)),"")</f>
        <v/>
      </c>
      <c r="K313" s="30" t="s">
        <v>2077</v>
      </c>
      <c r="L313" s="30" t="s">
        <v>22</v>
      </c>
      <c r="M313" s="71">
        <v>45012</v>
      </c>
      <c r="N313" s="33" t="str">
        <f>IFERROR(VLOOKUP(G313,Demos!$B$3:$K$1368,5,FALSE),"")</f>
        <v>Person in Wheeled chair</v>
      </c>
      <c r="O313" s="28">
        <f>IF(N313="","",COUNTIF($N$6:N2432, N313))</f>
        <v>10</v>
      </c>
      <c r="P313" s="33" t="str">
        <f xml:space="preserve"> IFERROR(IF(VLOOKUP(G313,Demos!$B$3:$K$1368,6,FALSE)=0,"",VLOOKUP(G313,Demos!$B$3:$K$1368,6,FALSE)),"")</f>
        <v>N/A</v>
      </c>
      <c r="Q313" s="38" t="str">
        <f xml:space="preserve"> IFERROR(IF(VLOOKUP(G313,Demos!$B$3:$K$1368,8,FALSE)=0,"",VLOOKUP(G313,Demos!$B$3:$K$1368,8,FALSE)),"")</f>
        <v>As a demonstration of existance of fictitious forces, push a student whilst sitting in a chair on wheels, so they can feel the force that pushes them into the back rest of the chair.</v>
      </c>
      <c r="R313" s="38" t="str">
        <f xml:space="preserve"> IFERROR(IF(VLOOKUP(G313,Demos!$B$3:$K$1368,7,FALSE)=0,"",VLOOKUP(G313,Demos!$B$3:$K$1368,7,FALSE)),"")</f>
        <v/>
      </c>
      <c r="T313" s="50" t="s">
        <v>1904</v>
      </c>
      <c r="U313" s="31" t="str">
        <f>IFERROR(VLOOKUP(G313,Demos!$B$7:N3625,12,FALSE),"")</f>
        <v/>
      </c>
    </row>
    <row r="314" spans="1:21" ht="45" x14ac:dyDescent="0.25">
      <c r="A314" s="39">
        <f t="shared" si="4"/>
        <v>309</v>
      </c>
      <c r="B314" s="30" t="s">
        <v>38</v>
      </c>
      <c r="C314" s="29" t="str">
        <f xml:space="preserve"> IFERROR(VLOOKUP(B314, Courses!$C$3:$E$836, 2, FALSE),"")</f>
        <v>Mechanics and Theory of Relativity</v>
      </c>
      <c r="D314" s="29" t="str">
        <f xml:space="preserve"> IFERROR(VLOOKUP(MID(G314,1,1), PIRA!$B$1:$E$1146, 2, FALSE),"")</f>
        <v>1 Mechanics</v>
      </c>
      <c r="E314" s="31" t="str">
        <f xml:space="preserve"> IFERROR(VLOOKUP(MID(G314,1,2),PIRA!$B$1:$E$1144,2,FALSE),"")&amp;"
"&amp;IFERROR(VLOOKUP(MID(H314,1,2),PIRA!$B$1:$E$1144,2,FALSE),"")&amp;"
"&amp;IFERROR(VLOOKUP(MID(I314,1,2),PIRA!$B$1:$E$1144,2,FALSE),"")</f>
        <v xml:space="preserve">Relative Motion
</v>
      </c>
      <c r="F314" s="31" t="str">
        <f xml:space="preserve"> IFERROR(VLOOKUP(MID(G314,1,4),PIRA!$B$1:$E$1144,2,FALSE),"")&amp;"
"&amp;IFERROR(VLOOKUP(MID(H314,1,4),PIRA!$B$1:$E$1144,2,FALSE),"")&amp;"
"&amp;IFERROR(VLOOKUP(MID(I314,1,4),PIRA!$B$1:$E$1144,2,FALSE),"")</f>
        <v xml:space="preserve">Rotating Reference Frames
</v>
      </c>
      <c r="G314" s="32" t="s">
        <v>1137</v>
      </c>
      <c r="H314" s="31" t="str">
        <f>IFERROR(IF(VLOOKUP(G314,Demos!$B$3:$K$1368,2,FALSE)=0,"",VLOOKUP(G314,Demos!$B$3:$K$1368,2,FALSE)),"")</f>
        <v/>
      </c>
      <c r="I314" s="79" t="str">
        <f>IFERROR(IF(VLOOKUP(G314,Demos!$B$3:$K$1368,3,FALSE)=0,"",VLOOKUP(G314,Demos!$B$3:$K$1368,3,FALSE)),"")</f>
        <v/>
      </c>
      <c r="J314" s="79" t="str">
        <f>IFERROR(IF(VLOOKUP(G314,Demos!$B$3:$K$1368,4,FALSE)=0,"",VLOOKUP(G314,Demos!$B$3:$K$1368,4,FALSE)),"")</f>
        <v/>
      </c>
      <c r="K314" s="30" t="s">
        <v>22</v>
      </c>
      <c r="L314" s="30" t="s">
        <v>2077</v>
      </c>
      <c r="M314" s="71">
        <v>45012</v>
      </c>
      <c r="N314" s="33" t="str">
        <f>IFERROR(VLOOKUP(G314,Demos!$B$3:$K$1368,5,FALSE),"")</f>
        <v>Coriolis (1a)</v>
      </c>
      <c r="O314" s="28">
        <f>IF(N314="","",COUNTIF($N$6:N2433, N314))</f>
        <v>11</v>
      </c>
      <c r="P314" s="33" t="str">
        <f xml:space="preserve"> IFERROR(IF(VLOOKUP(G314,Demos!$B$3:$K$1368,6,FALSE)=0,"",VLOOKUP(G314,Demos!$B$3:$K$1368,6,FALSE)),"")</f>
        <v>www.de-monstrare.nl/pdf/Coriolis%20_1a_.pdf</v>
      </c>
      <c r="Q314" s="38" t="str">
        <f xml:space="preserve"> IFERROR(IF(VLOOKUP(G314,Demos!$B$3:$K$1368,8,FALSE)=0,"",VLOOKUP(G314,Demos!$B$3:$K$1368,8,FALSE)),"")</f>
        <v/>
      </c>
      <c r="R314" s="38" t="str">
        <f xml:space="preserve"> IFERROR(IF(VLOOKUP(G314,Demos!$B$3:$K$1368,7,FALSE)=0,"",VLOOKUP(G314,Demos!$B$3:$K$1368,7,FALSE)),"")</f>
        <v xml:space="preserve">See Collegerama 2022 recording TN1612TU_22 - https://collegerama.tudelft.nl/Mediasite/Channel/as-bsc-tn/watch/18ed1dabe394424f863782ea19d168bf1d </v>
      </c>
      <c r="T314" s="50" t="s">
        <v>1761</v>
      </c>
      <c r="U314" s="31" t="str">
        <f>IFERROR(VLOOKUP(G314,Demos!$B$7:N3631,12,FALSE),"")</f>
        <v/>
      </c>
    </row>
    <row r="315" spans="1:21" ht="45" x14ac:dyDescent="0.25">
      <c r="A315" s="39">
        <f t="shared" si="4"/>
        <v>310</v>
      </c>
      <c r="B315" s="30" t="s">
        <v>38</v>
      </c>
      <c r="C315" s="29" t="str">
        <f xml:space="preserve"> IFERROR(VLOOKUP(B315, Courses!$C$3:$E$836, 2, FALSE),"")</f>
        <v>Mechanics and Theory of Relativity</v>
      </c>
      <c r="D315" s="29" t="str">
        <f xml:space="preserve"> IFERROR(VLOOKUP(MID(G315,1,1), PIRA!$B$1:$E$1146, 2, FALSE),"")</f>
        <v>1 Mechanics</v>
      </c>
      <c r="E315" s="31" t="str">
        <f xml:space="preserve"> IFERROR(VLOOKUP(MID(G315,1,2),PIRA!$B$1:$E$1144,2,FALSE),"")&amp;"
"&amp;IFERROR(VLOOKUP(MID(H315,1,2),PIRA!$B$1:$E$1144,2,FALSE),"")&amp;"
"&amp;IFERROR(VLOOKUP(MID(I315,1,2),PIRA!$B$1:$E$1144,2,FALSE),"")</f>
        <v xml:space="preserve">Relative Motion
</v>
      </c>
      <c r="F315" s="31" t="str">
        <f xml:space="preserve"> IFERROR(VLOOKUP(MID(G315,1,4),PIRA!$B$1:$E$1144,2,FALSE),"")&amp;"
"&amp;IFERROR(VLOOKUP(MID(H315,1,4),PIRA!$B$1:$E$1144,2,FALSE),"")&amp;"
"&amp;IFERROR(VLOOKUP(MID(I315,1,4),PIRA!$B$1:$E$1144,2,FALSE),"")</f>
        <v xml:space="preserve">Rotating Reference Frames
</v>
      </c>
      <c r="G315" s="32" t="s">
        <v>1138</v>
      </c>
      <c r="H315" s="31" t="str">
        <f>IFERROR(IF(VLOOKUP(G315,Demos!$B$3:$K$1368,2,FALSE)=0,"",VLOOKUP(G315,Demos!$B$3:$K$1368,2,FALSE)),"")</f>
        <v/>
      </c>
      <c r="I315" s="79" t="str">
        <f>IFERROR(IF(VLOOKUP(G315,Demos!$B$3:$K$1368,3,FALSE)=0,"",VLOOKUP(G315,Demos!$B$3:$K$1368,3,FALSE)),"")</f>
        <v/>
      </c>
      <c r="J315" s="79" t="str">
        <f>IFERROR(IF(VLOOKUP(G315,Demos!$B$3:$K$1368,4,FALSE)=0,"",VLOOKUP(G315,Demos!$B$3:$K$1368,4,FALSE)),"")</f>
        <v/>
      </c>
      <c r="K315" s="30" t="s">
        <v>22</v>
      </c>
      <c r="L315" s="30" t="s">
        <v>2077</v>
      </c>
      <c r="M315" s="71">
        <v>45012</v>
      </c>
      <c r="N315" s="33" t="str">
        <f>IFERROR(VLOOKUP(G315,Demos!$B$3:$K$1368,5,FALSE),"")</f>
        <v>Coriolis (1b)</v>
      </c>
      <c r="O315" s="28">
        <f>IF(N315="","",COUNTIF($N$6:N2434, N315))</f>
        <v>34</v>
      </c>
      <c r="P315" s="33" t="str">
        <f xml:space="preserve"> IFERROR(IF(VLOOKUP(G315,Demos!$B$3:$K$1368,6,FALSE)=0,"",VLOOKUP(G315,Demos!$B$3:$K$1368,6,FALSE)),"")</f>
        <v>www.de-monstrare.nl/pdf/Coriolis%20_1b_.pdf</v>
      </c>
      <c r="Q315" s="38" t="str">
        <f xml:space="preserve"> IFERROR(IF(VLOOKUP(G315,Demos!$B$3:$K$1368,8,FALSE)=0,"",VLOOKUP(G315,Demos!$B$3:$K$1368,8,FALSE)),"")</f>
        <v/>
      </c>
      <c r="R315" s="38" t="str">
        <f xml:space="preserve"> IFERROR(IF(VLOOKUP(G315,Demos!$B$3:$K$1368,7,FALSE)=0,"",VLOOKUP(G315,Demos!$B$3:$K$1368,7,FALSE)),"")</f>
        <v xml:space="preserve">See Collegerama 2022 recording TN1612TU_22 - https://collegerama.tudelft.nl/Mediasite/Channel/as-bsc-tn/watch/18ed1dabe394424f863782ea19d168bf1d </v>
      </c>
      <c r="T315" s="50" t="s">
        <v>1761</v>
      </c>
      <c r="U315" s="31" t="str">
        <f>IFERROR(VLOOKUP(G315,Demos!$B$7:N3628,12,FALSE),"")</f>
        <v/>
      </c>
    </row>
    <row r="316" spans="1:21" ht="45" x14ac:dyDescent="0.25">
      <c r="A316" s="39">
        <f t="shared" si="4"/>
        <v>311</v>
      </c>
      <c r="B316" s="30" t="s">
        <v>38</v>
      </c>
      <c r="C316" s="29" t="str">
        <f xml:space="preserve"> IFERROR(VLOOKUP(B316, Courses!$C$3:$E$836, 2, FALSE),"")</f>
        <v>Mechanics and Theory of Relativity</v>
      </c>
      <c r="D316" s="29" t="str">
        <f xml:space="preserve"> IFERROR(VLOOKUP(MID(G316,1,1), PIRA!$B$1:$E$1146, 2, FALSE),"")</f>
        <v>1 Mechanics</v>
      </c>
      <c r="E316" s="31" t="str">
        <f xml:space="preserve"> IFERROR(VLOOKUP(MID(G316,1,2),PIRA!$B$1:$E$1144,2,FALSE),"")&amp;"
"&amp;IFERROR(VLOOKUP(MID(H316,1,2),PIRA!$B$1:$E$1144,2,FALSE),"")&amp;"
"&amp;IFERROR(VLOOKUP(MID(I316,1,2),PIRA!$B$1:$E$1144,2,FALSE),"")</f>
        <v xml:space="preserve">Relative Motion
</v>
      </c>
      <c r="F316" s="31" t="str">
        <f xml:space="preserve"> IFERROR(VLOOKUP(MID(G316,1,4),PIRA!$B$1:$E$1144,2,FALSE),"")&amp;"
"&amp;IFERROR(VLOOKUP(MID(H316,1,4),PIRA!$B$1:$E$1144,2,FALSE),"")&amp;"
"&amp;IFERROR(VLOOKUP(MID(I316,1,4),PIRA!$B$1:$E$1144,2,FALSE),"")</f>
        <v xml:space="preserve">Rotating Reference Frames
</v>
      </c>
      <c r="G316" s="32" t="s">
        <v>1138</v>
      </c>
      <c r="H316" s="31" t="str">
        <f>IFERROR(IF(VLOOKUP(G316,Demos!$B$3:$K$1368,2,FALSE)=0,"",VLOOKUP(G316,Demos!$B$3:$K$1368,2,FALSE)),"")</f>
        <v/>
      </c>
      <c r="I316" s="79" t="str">
        <f>IFERROR(IF(VLOOKUP(G316,Demos!$B$3:$K$1368,3,FALSE)=0,"",VLOOKUP(G316,Demos!$B$3:$K$1368,3,FALSE)),"")</f>
        <v/>
      </c>
      <c r="J316" s="79" t="str">
        <f>IFERROR(IF(VLOOKUP(G316,Demos!$B$3:$K$1368,4,FALSE)=0,"",VLOOKUP(G316,Demos!$B$3:$K$1368,4,FALSE)),"")</f>
        <v/>
      </c>
      <c r="K316" s="30" t="s">
        <v>22</v>
      </c>
      <c r="L316" s="30" t="s">
        <v>2077</v>
      </c>
      <c r="M316" s="71">
        <v>45012</v>
      </c>
      <c r="N316" s="33" t="str">
        <f>IFERROR(VLOOKUP(G316,Demos!$B$3:$K$1368,5,FALSE),"")</f>
        <v>Coriolis (1b)</v>
      </c>
      <c r="O316" s="28">
        <f>IF(N316="","",COUNTIF($N$6:N2435, N316))</f>
        <v>34</v>
      </c>
      <c r="P316" s="33" t="str">
        <f xml:space="preserve"> IFERROR(IF(VLOOKUP(G316,Demos!$B$3:$K$1368,6,FALSE)=0,"",VLOOKUP(G316,Demos!$B$3:$K$1368,6,FALSE)),"")</f>
        <v>www.de-monstrare.nl/pdf/Coriolis%20_1b_.pdf</v>
      </c>
      <c r="Q316" s="38" t="str">
        <f xml:space="preserve"> IFERROR(IF(VLOOKUP(G316,Demos!$B$3:$K$1368,8,FALSE)=0,"",VLOOKUP(G316,Demos!$B$3:$K$1368,8,FALSE)),"")</f>
        <v/>
      </c>
      <c r="R316" s="38" t="str">
        <f xml:space="preserve"> IFERROR(IF(VLOOKUP(G316,Demos!$B$3:$K$1368,7,FALSE)=0,"",VLOOKUP(G316,Demos!$B$3:$K$1368,7,FALSE)),"")</f>
        <v xml:space="preserve">See Collegerama 2022 recording TN1612TU_22 - https://collegerama.tudelft.nl/Mediasite/Channel/as-bsc-tn/watch/18ed1dabe394424f863782ea19d168bf1d </v>
      </c>
      <c r="T316" s="50" t="s">
        <v>1761</v>
      </c>
      <c r="U316" s="31" t="str">
        <f>IFERROR(VLOOKUP(G316,Demos!$B$7:N3629,12,FALSE),"")</f>
        <v/>
      </c>
    </row>
    <row r="317" spans="1:21" ht="45" x14ac:dyDescent="0.25">
      <c r="A317" s="39">
        <f t="shared" si="4"/>
        <v>312</v>
      </c>
      <c r="B317" s="30" t="s">
        <v>38</v>
      </c>
      <c r="C317" s="29" t="str">
        <f xml:space="preserve"> IFERROR(VLOOKUP(B317, Courses!$C$3:$E$836, 2, FALSE),"")</f>
        <v>Mechanics and Theory of Relativity</v>
      </c>
      <c r="D317" s="29" t="str">
        <f xml:space="preserve"> IFERROR(VLOOKUP(MID(G317,1,1), PIRA!$B$1:$E$1146, 2, FALSE),"")</f>
        <v>1 Mechanics</v>
      </c>
      <c r="E317" s="31" t="str">
        <f xml:space="preserve"> IFERROR(VLOOKUP(MID(G317,1,2),PIRA!$B$1:$E$1144,2,FALSE),"")&amp;"
"&amp;IFERROR(VLOOKUP(MID(H317,1,2),PIRA!$B$1:$E$1144,2,FALSE),"")&amp;"
"&amp;IFERROR(VLOOKUP(MID(I317,1,2),PIRA!$B$1:$E$1144,2,FALSE),"")</f>
        <v xml:space="preserve">Relative Motion
</v>
      </c>
      <c r="F317" s="31" t="str">
        <f xml:space="preserve"> IFERROR(VLOOKUP(MID(G317,1,4),PIRA!$B$1:$E$1144,2,FALSE),"")&amp;"
"&amp;IFERROR(VLOOKUP(MID(H317,1,4),PIRA!$B$1:$E$1144,2,FALSE),"")&amp;"
"&amp;IFERROR(VLOOKUP(MID(I317,1,4),PIRA!$B$1:$E$1144,2,FALSE),"")</f>
        <v xml:space="preserve">Rotating Reference Frames
</v>
      </c>
      <c r="G317" s="32" t="s">
        <v>1138</v>
      </c>
      <c r="H317" s="31" t="str">
        <f>IFERROR(IF(VLOOKUP(G317,Demos!$B$3:$K$1368,2,FALSE)=0,"",VLOOKUP(G317,Demos!$B$3:$K$1368,2,FALSE)),"")</f>
        <v/>
      </c>
      <c r="I317" s="79" t="str">
        <f>IFERROR(IF(VLOOKUP(G317,Demos!$B$3:$K$1368,3,FALSE)=0,"",VLOOKUP(G317,Demos!$B$3:$K$1368,3,FALSE)),"")</f>
        <v/>
      </c>
      <c r="J317" s="79" t="str">
        <f>IFERROR(IF(VLOOKUP(G317,Demos!$B$3:$K$1368,4,FALSE)=0,"",VLOOKUP(G317,Demos!$B$3:$K$1368,4,FALSE)),"")</f>
        <v/>
      </c>
      <c r="K317" s="30" t="s">
        <v>22</v>
      </c>
      <c r="L317" s="30" t="s">
        <v>2077</v>
      </c>
      <c r="M317" s="71">
        <v>45012</v>
      </c>
      <c r="N317" s="33" t="str">
        <f>IFERROR(VLOOKUP(G317,Demos!$B$3:$K$1368,5,FALSE),"")</f>
        <v>Coriolis (1b)</v>
      </c>
      <c r="O317" s="28">
        <f>IF(N317="","",COUNTIF($N$6:N2436, N317))</f>
        <v>34</v>
      </c>
      <c r="P317" s="33" t="str">
        <f xml:space="preserve"> IFERROR(IF(VLOOKUP(G317,Demos!$B$3:$K$1368,6,FALSE)=0,"",VLOOKUP(G317,Demos!$B$3:$K$1368,6,FALSE)),"")</f>
        <v>www.de-monstrare.nl/pdf/Coriolis%20_1b_.pdf</v>
      </c>
      <c r="Q317" s="38" t="str">
        <f xml:space="preserve"> IFERROR(IF(VLOOKUP(G317,Demos!$B$3:$K$1368,8,FALSE)=0,"",VLOOKUP(G317,Demos!$B$3:$K$1368,8,FALSE)),"")</f>
        <v/>
      </c>
      <c r="R317" s="38" t="str">
        <f xml:space="preserve"> IFERROR(IF(VLOOKUP(G317,Demos!$B$3:$K$1368,7,FALSE)=0,"",VLOOKUP(G317,Demos!$B$3:$K$1368,7,FALSE)),"")</f>
        <v xml:space="preserve">See Collegerama 2022 recording TN1612TU_22 - https://collegerama.tudelft.nl/Mediasite/Channel/as-bsc-tn/watch/18ed1dabe394424f863782ea19d168bf1d </v>
      </c>
      <c r="T317" s="50" t="s">
        <v>1761</v>
      </c>
      <c r="U317" s="31" t="str">
        <f>IFERROR(VLOOKUP(G317,Demos!$B$7:N3630,12,FALSE),"")</f>
        <v/>
      </c>
    </row>
    <row r="318" spans="1:21" ht="45" x14ac:dyDescent="0.25">
      <c r="A318" s="39">
        <f t="shared" si="4"/>
        <v>313</v>
      </c>
      <c r="B318" s="30" t="s">
        <v>38</v>
      </c>
      <c r="C318" s="29" t="str">
        <f xml:space="preserve"> IFERROR(VLOOKUP(B318, Courses!$C$3:$E$836, 2, FALSE),"")</f>
        <v>Mechanics and Theory of Relativity</v>
      </c>
      <c r="D318" s="29" t="str">
        <f xml:space="preserve"> IFERROR(VLOOKUP(MID(G318,1,1), PIRA!$B$1:$E$1146, 2, FALSE),"")</f>
        <v>1 Mechanics</v>
      </c>
      <c r="E318" s="31" t="str">
        <f xml:space="preserve"> IFERROR(VLOOKUP(MID(G318,1,2),PIRA!$B$1:$E$1144,2,FALSE),"")&amp;"
"&amp;IFERROR(VLOOKUP(MID(H318,1,2),PIRA!$B$1:$E$1144,2,FALSE),"")&amp;"
"&amp;IFERROR(VLOOKUP(MID(I318,1,2),PIRA!$B$1:$E$1144,2,FALSE),"")</f>
        <v xml:space="preserve">Relative Motion
</v>
      </c>
      <c r="F318" s="31" t="str">
        <f xml:space="preserve"> IFERROR(VLOOKUP(MID(G318,1,4),PIRA!$B$1:$E$1144,2,FALSE),"")&amp;"
"&amp;IFERROR(VLOOKUP(MID(H318,1,4),PIRA!$B$1:$E$1144,2,FALSE),"")&amp;"
"&amp;IFERROR(VLOOKUP(MID(I318,1,4),PIRA!$B$1:$E$1144,2,FALSE),"")</f>
        <v xml:space="preserve">Rotating Reference Frames
</v>
      </c>
      <c r="G318" s="32" t="s">
        <v>1139</v>
      </c>
      <c r="H318" s="31" t="str">
        <f>IFERROR(IF(VLOOKUP(G318,Demos!$B$3:$K$1368,2,FALSE)=0,"",VLOOKUP(G318,Demos!$B$3:$K$1368,2,FALSE)),"")</f>
        <v/>
      </c>
      <c r="I318" s="79" t="str">
        <f>IFERROR(IF(VLOOKUP(G318,Demos!$B$3:$K$1368,3,FALSE)=0,"",VLOOKUP(G318,Demos!$B$3:$K$1368,3,FALSE)),"")</f>
        <v/>
      </c>
      <c r="J318" s="79" t="str">
        <f>IFERROR(IF(VLOOKUP(G318,Demos!$B$3:$K$1368,4,FALSE)=0,"",VLOOKUP(G318,Demos!$B$3:$K$1368,4,FALSE)),"")</f>
        <v/>
      </c>
      <c r="K318" s="32" t="s">
        <v>2077</v>
      </c>
      <c r="L318" s="32" t="s">
        <v>22</v>
      </c>
      <c r="M318" s="71">
        <v>45012</v>
      </c>
      <c r="N318" s="33" t="str">
        <f>IFERROR(VLOOKUP(G318,Demos!$B$3:$K$1368,5,FALSE),"")</f>
        <v>Coriolis Merry-go-Round</v>
      </c>
      <c r="O318" s="28">
        <f>IF(N318="","",COUNTIF($N$6:N2437, N318))</f>
        <v>15</v>
      </c>
      <c r="P318" s="33" t="str">
        <f xml:space="preserve"> IFERROR(IF(VLOOKUP(G318,Demos!$B$3:$K$1368,6,FALSE)=0,"",VLOOKUP(G318,Demos!$B$3:$K$1368,6,FALSE)),"")</f>
        <v>www.de-monstrare.nl/pdf/Coriolis%20merry-go-round.pdf</v>
      </c>
      <c r="Q318" s="38" t="str">
        <f xml:space="preserve"> IFERROR(IF(VLOOKUP(G318,Demos!$B$3:$K$1368,8,FALSE)=0,"",VLOOKUP(G318,Demos!$B$3:$K$1368,8,FALSE)),"")</f>
        <v/>
      </c>
      <c r="R318" s="38" t="str">
        <f xml:space="preserve"> IFERROR(IF(VLOOKUP(G318,Demos!$B$3:$K$1368,7,FALSE)=0,"",VLOOKUP(G318,Demos!$B$3:$K$1368,7,FALSE)),"")</f>
        <v/>
      </c>
      <c r="T318" s="50" t="s">
        <v>1904</v>
      </c>
      <c r="U318" s="31" t="str">
        <f>IFERROR(VLOOKUP(G318,Demos!$B$7:N3627,12,FALSE),"")</f>
        <v/>
      </c>
    </row>
    <row r="319" spans="1:21" ht="45" x14ac:dyDescent="0.25">
      <c r="A319" s="39">
        <f t="shared" si="4"/>
        <v>314</v>
      </c>
      <c r="B319" s="30" t="s">
        <v>38</v>
      </c>
      <c r="C319" s="29" t="str">
        <f xml:space="preserve"> IFERROR(VLOOKUP(B319, Courses!$C$3:$E$836, 2, FALSE),"")</f>
        <v>Mechanics and Theory of Relativity</v>
      </c>
      <c r="D319" s="29" t="str">
        <f xml:space="preserve"> IFERROR(VLOOKUP(MID(G319,1,1), PIRA!$B$1:$E$1146, 2, FALSE),"")</f>
        <v>1 Mechanics</v>
      </c>
      <c r="E319" s="31" t="str">
        <f xml:space="preserve"> IFERROR(VLOOKUP(MID(G319,1,2),PIRA!$B$1:$E$1144,2,FALSE),"")&amp;"
"&amp;IFERROR(VLOOKUP(MID(H319,1,2),PIRA!$B$1:$E$1144,2,FALSE),"")&amp;"
"&amp;IFERROR(VLOOKUP(MID(I319,1,2),PIRA!$B$1:$E$1144,2,FALSE),"")</f>
        <v xml:space="preserve">Relative Motion
</v>
      </c>
      <c r="F319" s="31" t="str">
        <f xml:space="preserve"> IFERROR(VLOOKUP(MID(G319,1,4),PIRA!$B$1:$E$1144,2,FALSE),"")&amp;"
"&amp;IFERROR(VLOOKUP(MID(H319,1,4),PIRA!$B$1:$E$1144,2,FALSE),"")&amp;"
"&amp;IFERROR(VLOOKUP(MID(I319,1,4),PIRA!$B$1:$E$1144,2,FALSE),"")</f>
        <v xml:space="preserve">Rotating Reference Frames
</v>
      </c>
      <c r="G319" s="32" t="s">
        <v>1664</v>
      </c>
      <c r="H319" s="31" t="str">
        <f>IFERROR(IF(VLOOKUP(G319,Demos!$B$3:$K$1368,2,FALSE)=0,"",VLOOKUP(G319,Demos!$B$3:$K$1368,2,FALSE)),"")</f>
        <v/>
      </c>
      <c r="I319" s="79" t="str">
        <f>IFERROR(IF(VLOOKUP(G319,Demos!$B$3:$K$1368,3,FALSE)=0,"",VLOOKUP(G319,Demos!$B$3:$K$1368,3,FALSE)),"")</f>
        <v/>
      </c>
      <c r="J319" s="79" t="str">
        <f>IFERROR(IF(VLOOKUP(G319,Demos!$B$3:$K$1368,4,FALSE)=0,"",VLOOKUP(G319,Demos!$B$3:$K$1368,4,FALSE)),"")</f>
        <v/>
      </c>
      <c r="K319" s="30" t="s">
        <v>2077</v>
      </c>
      <c r="L319" s="30" t="s">
        <v>22</v>
      </c>
      <c r="M319" s="71">
        <v>45012</v>
      </c>
      <c r="N319" s="33" t="str">
        <f>IFERROR(VLOOKUP(G319,Demos!$B$3:$K$1368,5,FALSE),"")</f>
        <v>Foucault Pendulum</v>
      </c>
      <c r="O319" s="28">
        <f>IF(N319="","",COUNTIF($N$6:N2438, N319))</f>
        <v>8</v>
      </c>
      <c r="P319" s="33" t="str">
        <f xml:space="preserve"> IFERROR(IF(VLOOKUP(G319,Demos!$B$3:$K$1368,6,FALSE)=0,"",VLOOKUP(G319,Demos!$B$3:$K$1368,6,FALSE)),"")</f>
        <v>N/A</v>
      </c>
      <c r="Q319" s="38" t="str">
        <f xml:space="preserve"> IFERROR(IF(VLOOKUP(G319,Demos!$B$3:$K$1368,8,FALSE)=0,"",VLOOKUP(G319,Demos!$B$3:$K$1368,8,FALSE)),"")</f>
        <v xml:space="preserve">Placed order w Gieterij Neede for cast iron sphere w mass 25 kg dd. 09 May 2014. </v>
      </c>
      <c r="R319" s="38" t="str">
        <f xml:space="preserve"> IFERROR(IF(VLOOKUP(G319,Demos!$B$3:$K$1368,7,FALSE)=0,"",VLOOKUP(G319,Demos!$B$3:$K$1368,7,FALSE)),"")</f>
        <v xml:space="preserve">See Collegerama 2022 recording TN1612TU_22 - https://collegerama.tudelft.nl/Mediasite/Channel/as-bsc-tn/watch/18ed1dabe394424f863782ea19d168bf1d </v>
      </c>
      <c r="T319" s="50" t="s">
        <v>1996</v>
      </c>
      <c r="U319" s="31" t="str">
        <f>IFERROR(VLOOKUP(G319,Demos!$B$7:N3632,12,FALSE),"")</f>
        <v/>
      </c>
    </row>
    <row r="320" spans="1:21" ht="45" x14ac:dyDescent="0.25">
      <c r="A320" s="39">
        <f t="shared" si="4"/>
        <v>315</v>
      </c>
      <c r="B320" s="30" t="s">
        <v>275</v>
      </c>
      <c r="C320" s="29" t="str">
        <f xml:space="preserve"> IFERROR(VLOOKUP(B320, Courses!$C$3:$E$836, 2, FALSE),"")</f>
        <v>Optics</v>
      </c>
      <c r="D320" s="29" t="str">
        <f xml:space="preserve"> IFERROR(VLOOKUP(MID(G320,1,1), PIRA!$B$1:$E$1146, 2, FALSE),"")</f>
        <v>6 Optics</v>
      </c>
      <c r="E320" s="31" t="str">
        <f xml:space="preserve"> IFERROR(VLOOKUP(MID(G320,1,2),PIRA!$B$1:$E$1144,2,FALSE),"")&amp;"
"&amp;IFERROR(VLOOKUP(MID(H320,1,2),PIRA!$B$1:$E$1144,2,FALSE),"")&amp;"
"&amp;IFERROR(VLOOKUP(MID(I320,1,2),PIRA!$B$1:$E$1144,2,FALSE),"")</f>
        <v xml:space="preserve">Geometrical Optics
</v>
      </c>
      <c r="F320" s="31" t="str">
        <f xml:space="preserve"> IFERROR(VLOOKUP(MID(G320,1,4),PIRA!$B$1:$E$1144,2,FALSE),"")&amp;"
"&amp;IFERROR(VLOOKUP(MID(H320,1,4),PIRA!$B$1:$E$1144,2,FALSE),"")&amp;"
"&amp;IFERROR(VLOOKUP(MID(I320,1,4),PIRA!$B$1:$E$1144,2,FALSE),"")</f>
        <v xml:space="preserve">Optical Instruments
</v>
      </c>
      <c r="G320" s="32" t="s">
        <v>1995</v>
      </c>
      <c r="H320" s="31" t="str">
        <f>IFERROR(IF(VLOOKUP(G320,Demos!$B$3:$K$1368,2,FALSE)=0,"",VLOOKUP(G320,Demos!$B$3:$K$1368,2,FALSE)),"")</f>
        <v/>
      </c>
      <c r="I320" s="79" t="str">
        <f>IFERROR(IF(VLOOKUP(G320,Demos!$B$3:$K$1368,3,FALSE)=0,"",VLOOKUP(G320,Demos!$B$3:$K$1368,3,FALSE)),"")</f>
        <v/>
      </c>
      <c r="J320" s="79" t="str">
        <f>IFERROR(IF(VLOOKUP(G320,Demos!$B$3:$K$1368,4,FALSE)=0,"",VLOOKUP(G320,Demos!$B$3:$K$1368,4,FALSE)),"")</f>
        <v/>
      </c>
      <c r="K320" s="32" t="s">
        <v>1614</v>
      </c>
      <c r="L320" s="32" t="s">
        <v>1983</v>
      </c>
      <c r="M320" s="71">
        <v>45012</v>
      </c>
      <c r="N320" s="33" t="str">
        <f>IFERROR(VLOOKUP(G320,Demos!$B$3:$K$1368,5,FALSE),"")</f>
        <v>Keplerian Telescope</v>
      </c>
      <c r="O320" s="28">
        <f>IF(N320="","",COUNTIF($N$6:N2439, N320))</f>
        <v>9</v>
      </c>
      <c r="P320" s="33" t="str">
        <f xml:space="preserve"> IFERROR(IF(VLOOKUP(G320,Demos!$B$3:$K$1368,6,FALSE)=0,"",VLOOKUP(G320,Demos!$B$3:$K$1368,6,FALSE)),"")</f>
        <v>N/A</v>
      </c>
      <c r="Q320" s="38" t="str">
        <f xml:space="preserve"> IFERROR(IF(VLOOKUP(G320,Demos!$B$3:$K$1368,8,FALSE)=0,"",VLOOKUP(G320,Demos!$B$3:$K$1368,8,FALSE)),"")</f>
        <v/>
      </c>
      <c r="R320" s="38" t="str">
        <f xml:space="preserve"> IFERROR(IF(VLOOKUP(G320,Demos!$B$3:$K$1368,7,FALSE)=0,"",VLOOKUP(G320,Demos!$B$3:$K$1368,7,FALSE)),"")</f>
        <v>See Collegerama 26 Mar 2019 recording TN2421_04 from 01:11:00 - https://collegerama.tudelft.nl/Mediasite/Channel/as-bsc-tn/watch/5986b73fc03045928aacec9507916c621d</v>
      </c>
      <c r="T320" s="50" t="s">
        <v>1761</v>
      </c>
      <c r="U320" s="31" t="str">
        <f>IFERROR(VLOOKUP(G320,Demos!$B$7:N3621,12,FALSE),"")</f>
        <v/>
      </c>
    </row>
    <row r="321" spans="1:21" ht="45" x14ac:dyDescent="0.25">
      <c r="A321" s="39">
        <f t="shared" si="4"/>
        <v>316</v>
      </c>
      <c r="B321" s="30" t="s">
        <v>275</v>
      </c>
      <c r="C321" s="29" t="str">
        <f xml:space="preserve"> IFERROR(VLOOKUP(B321, Courses!$C$3:$E$836, 2, FALSE),"")</f>
        <v>Optics</v>
      </c>
      <c r="D321" s="29" t="str">
        <f xml:space="preserve"> IFERROR(VLOOKUP(MID(G321,1,1), PIRA!$B$1:$E$1146, 2, FALSE),"")</f>
        <v>6 Optics</v>
      </c>
      <c r="E321" s="31" t="str">
        <f xml:space="preserve"> IFERROR(VLOOKUP(MID(G321,1,2),PIRA!$B$1:$E$1144,2,FALSE),"")&amp;"
"&amp;IFERROR(VLOOKUP(MID(H321,1,2),PIRA!$B$1:$E$1144,2,FALSE),"")&amp;"
"&amp;IFERROR(VLOOKUP(MID(I321,1,2),PIRA!$B$1:$E$1144,2,FALSE),"")</f>
        <v>Geometrical Optics
Geometrical Optics
Polarisation</v>
      </c>
      <c r="F321" s="31" t="str">
        <f xml:space="preserve"> IFERROR(VLOOKUP(MID(G321,1,4),PIRA!$B$1:$E$1144,2,FALSE),"")&amp;"
"&amp;IFERROR(VLOOKUP(MID(H321,1,4),PIRA!$B$1:$E$1144,2,FALSE),"")&amp;"
"&amp;IFERROR(VLOOKUP(MID(I321,1,4),PIRA!$B$1:$E$1144,2,FALSE),"")</f>
        <v>Refraction at Flat Surfaces
Total Internal Reflection
Polarization by Reflection</v>
      </c>
      <c r="G321" s="32" t="s">
        <v>1201</v>
      </c>
      <c r="H321" s="31" t="str">
        <f>IFERROR(IF(VLOOKUP(G321,Demos!$B$3:$K$1368,2,FALSE)=0,"",VLOOKUP(G321,Demos!$B$3:$K$1368,2,FALSE)),"")</f>
        <v>6A44.01</v>
      </c>
      <c r="I321" s="79" t="str">
        <f>IFERROR(IF(VLOOKUP(G321,Demos!$B$3:$K$1368,3,FALSE)=0,"",VLOOKUP(G321,Demos!$B$3:$K$1368,3,FALSE)),"")</f>
        <v>6H20.01</v>
      </c>
      <c r="J321" s="79" t="str">
        <f>IFERROR(IF(VLOOKUP(G321,Demos!$B$3:$K$1368,4,FALSE)=0,"",VLOOKUP(G321,Demos!$B$3:$K$1368,4,FALSE)),"")</f>
        <v/>
      </c>
      <c r="K321" s="30" t="s">
        <v>1983</v>
      </c>
      <c r="L321" s="32" t="s">
        <v>1614</v>
      </c>
      <c r="M321" s="71">
        <v>45010</v>
      </c>
      <c r="N321" s="33" t="str">
        <f>IFERROR(VLOOKUP(G321,Demos!$B$3:$K$1368,5,FALSE),"")</f>
        <v>Brewser's Angle (3)</v>
      </c>
      <c r="O321" s="28">
        <f>IF(N321="","",COUNTIF($N$6:N2440, N321))</f>
        <v>23</v>
      </c>
      <c r="P321" s="33" t="str">
        <f xml:space="preserve"> IFERROR(IF(VLOOKUP(G321,Demos!$B$3:$K$1368,6,FALSE)=0,"",VLOOKUP(G321,Demos!$B$3:$K$1368,6,FALSE)),"")</f>
        <v>www.de-monstrare.nl/pdf/Brewster%27s%20angle%20_3_.pdf</v>
      </c>
      <c r="Q321" s="38" t="str">
        <f xml:space="preserve"> IFERROR(IF(VLOOKUP(G321,Demos!$B$3:$K$1368,8,FALSE)=0,"",VLOOKUP(G321,Demos!$B$3:$K$1368,8,FALSE)),"")</f>
        <v/>
      </c>
      <c r="R321" s="38" t="str">
        <f xml:space="preserve"> IFERROR(IF(VLOOKUP(G321,Demos!$B$3:$K$1368,7,FALSE)=0,"",VLOOKUP(G321,Demos!$B$3:$K$1368,7,FALSE)),"")</f>
        <v/>
      </c>
      <c r="T321" s="50" t="s">
        <v>2049</v>
      </c>
      <c r="U321" s="31" t="str">
        <f>IFERROR(VLOOKUP(G321,Demos!$B$7:N3622,12,FALSE),"")</f>
        <v/>
      </c>
    </row>
    <row r="322" spans="1:21" ht="45" x14ac:dyDescent="0.25">
      <c r="A322" s="39">
        <f t="shared" si="4"/>
        <v>317</v>
      </c>
      <c r="B322" s="30" t="s">
        <v>275</v>
      </c>
      <c r="C322" s="29" t="str">
        <f xml:space="preserve"> IFERROR(VLOOKUP(B322, Courses!$C$3:$E$836, 2, FALSE),"")</f>
        <v>Optics</v>
      </c>
      <c r="D322" s="29" t="str">
        <f xml:space="preserve"> IFERROR(VLOOKUP(MID(G322,1,1), PIRA!$B$1:$E$1146, 2, FALSE),"")</f>
        <v>6 Optics</v>
      </c>
      <c r="E322" s="31" t="str">
        <f xml:space="preserve"> IFERROR(VLOOKUP(MID(G322,1,2),PIRA!$B$1:$E$1144,2,FALSE),"")&amp;"
"&amp;IFERROR(VLOOKUP(MID(H322,1,2),PIRA!$B$1:$E$1144,2,FALSE),"")&amp;"
"&amp;IFERROR(VLOOKUP(MID(I322,1,2),PIRA!$B$1:$E$1144,2,FALSE),"")</f>
        <v xml:space="preserve">Geometrical Optics
</v>
      </c>
      <c r="F322" s="31" t="str">
        <f xml:space="preserve"> IFERROR(VLOOKUP(MID(G322,1,4),PIRA!$B$1:$E$1144,2,FALSE),"")&amp;"
"&amp;IFERROR(VLOOKUP(MID(H322,1,4),PIRA!$B$1:$E$1144,2,FALSE),"")&amp;"
"&amp;IFERROR(VLOOKUP(MID(I322,1,4),PIRA!$B$1:$E$1144,2,FALSE),"")</f>
        <v xml:space="preserve">Optical Instruments
</v>
      </c>
      <c r="G322" s="32" t="s">
        <v>1990</v>
      </c>
      <c r="H322" s="31" t="str">
        <f>IFERROR(IF(VLOOKUP(G322,Demos!$B$3:$K$1368,2,FALSE)=0,"",VLOOKUP(G322,Demos!$B$3:$K$1368,2,FALSE)),"")</f>
        <v/>
      </c>
      <c r="I322" s="79" t="str">
        <f>IFERROR(IF(VLOOKUP(G322,Demos!$B$3:$K$1368,3,FALSE)=0,"",VLOOKUP(G322,Demos!$B$3:$K$1368,3,FALSE)),"")</f>
        <v/>
      </c>
      <c r="J322" s="79" t="str">
        <f>IFERROR(IF(VLOOKUP(G322,Demos!$B$3:$K$1368,4,FALSE)=0,"",VLOOKUP(G322,Demos!$B$3:$K$1368,4,FALSE)),"")</f>
        <v/>
      </c>
      <c r="K322" s="30" t="s">
        <v>1614</v>
      </c>
      <c r="L322" s="30" t="s">
        <v>1983</v>
      </c>
      <c r="M322" s="71">
        <v>45009</v>
      </c>
      <c r="N322" s="33" t="str">
        <f>IFERROR(VLOOKUP(G322,Demos!$B$3:$K$1368,5,FALSE),"")</f>
        <v>Camera Model</v>
      </c>
      <c r="O322" s="28">
        <f>IF(N322="","",COUNTIF($N$6:N2441, N322))</f>
        <v>9</v>
      </c>
      <c r="P322" s="33" t="str">
        <f xml:space="preserve"> IFERROR(IF(VLOOKUP(G322,Demos!$B$3:$K$1368,6,FALSE)=0,"",VLOOKUP(G322,Demos!$B$3:$K$1368,6,FALSE)),"")</f>
        <v>N/A</v>
      </c>
      <c r="Q322" s="38" t="str">
        <f xml:space="preserve"> IFERROR(IF(VLOOKUP(G322,Demos!$B$3:$K$1368,8,FALSE)=0,"",VLOOKUP(G322,Demos!$B$3:$K$1368,8,FALSE)),"")</f>
        <v>Ray Optics Demonstration Set (RODS) from Kvant Ltd.</v>
      </c>
      <c r="R322" s="38" t="str">
        <f xml:space="preserve"> IFERROR(IF(VLOOKUP(G322,Demos!$B$3:$K$1368,7,FALSE)=0,"",VLOOKUP(G322,Demos!$B$3:$K$1368,7,FALSE)),"")</f>
        <v>See Collegerama 22 Mar 2019 recording TN2421_03 from 01:03:24 - https://collegerama.tudelft.nl/Mediasite/Channel/as-bsc-tn/watch/7c8258fc2522409bbf4ee846f39c1ecc1d</v>
      </c>
      <c r="T322" s="50" t="s">
        <v>1761</v>
      </c>
      <c r="U322" s="31" t="str">
        <f>IFERROR(VLOOKUP(G322,Demos!$B$7:N3624,12,FALSE),"")</f>
        <v/>
      </c>
    </row>
    <row r="323" spans="1:21" ht="45" x14ac:dyDescent="0.25">
      <c r="A323" s="39">
        <f t="shared" si="4"/>
        <v>318</v>
      </c>
      <c r="B323" s="30" t="s">
        <v>38</v>
      </c>
      <c r="C323" s="29" t="str">
        <f xml:space="preserve"> IFERROR(VLOOKUP(B323, Courses!$C$3:$E$836, 2, FALSE),"")</f>
        <v>Mechanics and Theory of Relativity</v>
      </c>
      <c r="D323" s="29" t="str">
        <f xml:space="preserve"> IFERROR(VLOOKUP(MID(G323,1,1), PIRA!$B$1:$E$1146, 2, FALSE),"")</f>
        <v>1 Mechanics</v>
      </c>
      <c r="E323" s="31" t="str">
        <f xml:space="preserve"> IFERROR(VLOOKUP(MID(G323,1,2),PIRA!$B$1:$E$1144,2,FALSE),"")&amp;"
"&amp;IFERROR(VLOOKUP(MID(H323,1,2),PIRA!$B$1:$E$1144,2,FALSE),"")&amp;"
"&amp;IFERROR(VLOOKUP(MID(I323,1,2),PIRA!$B$1:$E$1144,2,FALSE),"")</f>
        <v xml:space="preserve">Rotational Dynamics
Applications of Newton's Laws
</v>
      </c>
      <c r="F323" s="31" t="str">
        <f xml:space="preserve"> IFERROR(VLOOKUP(MID(G323,1,4),PIRA!$B$1:$E$1144,2,FALSE),"")&amp;"
"&amp;IFERROR(VLOOKUP(MID(H323,1,4),PIRA!$B$1:$E$1144,2,FALSE),"")&amp;"
"&amp;IFERROR(VLOOKUP(MID(I323,1,4),PIRA!$B$1:$E$1144,2,FALSE),"")</f>
        <v xml:space="preserve">Conservation of Angular Momentum
Dynamic Torque
</v>
      </c>
      <c r="G323" s="32" t="s">
        <v>1169</v>
      </c>
      <c r="H323" s="31" t="str">
        <f>IFERROR(IF(VLOOKUP(G323,Demos!$B$3:$K$1368,2,FALSE)=0,"",VLOOKUP(G323,Demos!$B$3:$K$1368,2,FALSE)),"")</f>
        <v>1K10.01</v>
      </c>
      <c r="I323" s="79" t="str">
        <f>IFERROR(IF(VLOOKUP(G323,Demos!$B$3:$K$1368,3,FALSE)=0,"",VLOOKUP(G323,Demos!$B$3:$K$1368,3,FALSE)),"")</f>
        <v/>
      </c>
      <c r="J323" s="79" t="str">
        <f>IFERROR(IF(VLOOKUP(G323,Demos!$B$3:$K$1368,4,FALSE)=0,"",VLOOKUP(G323,Demos!$B$3:$K$1368,4,FALSE)),"")</f>
        <v/>
      </c>
      <c r="K323" s="32" t="s">
        <v>2077</v>
      </c>
      <c r="L323" s="32" t="s">
        <v>22</v>
      </c>
      <c r="M323" s="71">
        <v>45008</v>
      </c>
      <c r="N323" s="33" t="str">
        <f>IFERROR(VLOOKUP(G323,Demos!$B$3:$K$1368,5,FALSE),"")</f>
        <v>Pulling a Spool (a.k.a. Oma's Garenklosje)</v>
      </c>
      <c r="O323" s="28">
        <f>IF(N323="","",COUNTIF($N$6:N2442, N323))</f>
        <v>37</v>
      </c>
      <c r="P323" s="33" t="str">
        <f xml:space="preserve"> IFERROR(IF(VLOOKUP(G323,Demos!$B$3:$K$1368,6,FALSE)=0,"",VLOOKUP(G323,Demos!$B$3:$K$1368,6,FALSE)),"")</f>
        <v>www.de-monstrare.nl/pdf/Pulling%20a%20spool.pdf</v>
      </c>
      <c r="Q323" s="38" t="str">
        <f xml:space="preserve"> IFERROR(IF(VLOOKUP(G323,Demos!$B$3:$K$1368,8,FALSE)=0,"",VLOOKUP(G323,Demos!$B$3:$K$1368,8,FALSE)),"")</f>
        <v/>
      </c>
      <c r="R323" s="38" t="str">
        <f xml:space="preserve"> IFERROR(IF(VLOOKUP(G323,Demos!$B$3:$K$1368,7,FALSE)=0,"",VLOOKUP(G323,Demos!$B$3:$K$1368,7,FALSE)),"")</f>
        <v xml:space="preserve">See Collegerame 2022 recording TN1612TU_19 - https://collegerama.tudelft.nl/Mediasite/Channel/as-bsc-tn/watch/1525734e9e3e40e6a0113a2e79f6fd7b1d </v>
      </c>
      <c r="T323" s="50" t="s">
        <v>1762</v>
      </c>
      <c r="U323" s="31" t="str">
        <f>IFERROR(VLOOKUP(G323,Demos!$B$7:N3635,12,FALSE),"")</f>
        <v/>
      </c>
    </row>
    <row r="324" spans="1:21" ht="45" x14ac:dyDescent="0.25">
      <c r="A324" s="39">
        <f t="shared" si="4"/>
        <v>319</v>
      </c>
      <c r="B324" s="30" t="s">
        <v>275</v>
      </c>
      <c r="C324" s="29" t="str">
        <f xml:space="preserve"> IFERROR(VLOOKUP(B324, Courses!$C$3:$E$836, 2, FALSE),"")</f>
        <v>Optics</v>
      </c>
      <c r="D324" s="29" t="str">
        <f xml:space="preserve"> IFERROR(VLOOKUP(MID(G324,1,1), PIRA!$B$1:$E$1146, 2, FALSE),"")</f>
        <v>6 Optics</v>
      </c>
      <c r="E324" s="31" t="str">
        <f xml:space="preserve"> IFERROR(VLOOKUP(MID(G324,1,2),PIRA!$B$1:$E$1144,2,FALSE),"")&amp;"
"&amp;IFERROR(VLOOKUP(MID(H324,1,2),PIRA!$B$1:$E$1144,2,FALSE),"")&amp;"
"&amp;IFERROR(VLOOKUP(MID(I324,1,2),PIRA!$B$1:$E$1144,2,FALSE),"")</f>
        <v xml:space="preserve">Geometrical Optics
</v>
      </c>
      <c r="F324" s="31" t="str">
        <f xml:space="preserve"> IFERROR(VLOOKUP(MID(G324,1,4),PIRA!$B$1:$E$1144,2,FALSE),"")&amp;"
"&amp;IFERROR(VLOOKUP(MID(H324,1,4),PIRA!$B$1:$E$1144,2,FALSE),"")&amp;"
"&amp;IFERROR(VLOOKUP(MID(I324,1,4),PIRA!$B$1:$E$1144,2,FALSE),"")</f>
        <v xml:space="preserve">Optical Instruments
</v>
      </c>
      <c r="G324" s="32" t="s">
        <v>2199</v>
      </c>
      <c r="H324" s="31" t="str">
        <f>IFERROR(IF(VLOOKUP(G324,Demos!$B$3:$K$1368,2,FALSE)=0,"",VLOOKUP(G324,Demos!$B$3:$K$1368,2,FALSE)),"")</f>
        <v/>
      </c>
      <c r="I324" s="79" t="str">
        <f>IFERROR(IF(VLOOKUP(G324,Demos!$B$3:$K$1368,3,FALSE)=0,"",VLOOKUP(G324,Demos!$B$3:$K$1368,3,FALSE)),"")</f>
        <v/>
      </c>
      <c r="J324" s="79" t="str">
        <f>IFERROR(IF(VLOOKUP(G324,Demos!$B$3:$K$1368,4,FALSE)=0,"",VLOOKUP(G324,Demos!$B$3:$K$1368,4,FALSE)),"")</f>
        <v/>
      </c>
      <c r="K324" s="30" t="s">
        <v>1614</v>
      </c>
      <c r="L324" s="30" t="s">
        <v>1983</v>
      </c>
      <c r="M324" s="71">
        <v>45008</v>
      </c>
      <c r="N324" s="33" t="str">
        <f>IFERROR(VLOOKUP(G324,Demos!$B$3:$K$1368,5,FALSE),"")</f>
        <v>Real and Virtual Image</v>
      </c>
      <c r="O324" s="28">
        <f>IF(N324="","",COUNTIF($N$6:N2443, N324))</f>
        <v>3</v>
      </c>
      <c r="P324" s="33" t="str">
        <f xml:space="preserve"> IFERROR(IF(VLOOKUP(G324,Demos!$B$3:$K$1368,6,FALSE)=0,"",VLOOKUP(G324,Demos!$B$3:$K$1368,6,FALSE)),"")</f>
        <v>N/A</v>
      </c>
      <c r="Q324" s="38" t="str">
        <f xml:space="preserve"> IFERROR(IF(VLOOKUP(G324,Demos!$B$3:$K$1368,8,FALSE)=0,"",VLOOKUP(G324,Demos!$B$3:$K$1368,8,FALSE)),"")</f>
        <v/>
      </c>
      <c r="R324" s="38" t="str">
        <f xml:space="preserve"> IFERROR(IF(VLOOKUP(G324,Demos!$B$3:$K$1368,7,FALSE)=0,"",VLOOKUP(G324,Demos!$B$3:$K$1368,7,FALSE)),"")</f>
        <v>See Collegerama 2019 recording TN2421_04 from 00:46:12 - https://collegerama.tudelft.nl/Mediasite/Channel/as-bsc-tn/watch/5986b73fc03045928aacec9507916c621d</v>
      </c>
      <c r="T324" s="50" t="s">
        <v>2049</v>
      </c>
      <c r="U324" s="31" t="str">
        <f>IFERROR(VLOOKUP(G324,Demos!$B$7:N3582,12,FALSE),"")</f>
        <v/>
      </c>
    </row>
    <row r="325" spans="1:21" ht="45" x14ac:dyDescent="0.25">
      <c r="A325" s="39">
        <f t="shared" si="4"/>
        <v>320</v>
      </c>
      <c r="B325" s="30" t="s">
        <v>38</v>
      </c>
      <c r="C325" s="29" t="str">
        <f xml:space="preserve"> IFERROR(VLOOKUP(B325, Courses!$C$3:$E$836, 2, FALSE),"")</f>
        <v>Mechanics and Theory of Relativity</v>
      </c>
      <c r="D325" s="29" t="str">
        <f xml:space="preserve"> IFERROR(VLOOKUP(MID(G325,1,1), PIRA!$B$1:$E$1146, 2, FALSE),"")</f>
        <v>1 Mechanics</v>
      </c>
      <c r="E325" s="31" t="str">
        <f xml:space="preserve"> IFERROR(VLOOKUP(MID(G325,1,2),PIRA!$B$1:$E$1144,2,FALSE),"")&amp;"
"&amp;IFERROR(VLOOKUP(MID(H325,1,2),PIRA!$B$1:$E$1144,2,FALSE),"")&amp;"
"&amp;IFERROR(VLOOKUP(MID(I325,1,2),PIRA!$B$1:$E$1144,2,FALSE),"")</f>
        <v xml:space="preserve">Motion in two Dimensions
</v>
      </c>
      <c r="F325" s="31" t="str">
        <f xml:space="preserve"> IFERROR(VLOOKUP(MID(G325,1,4),PIRA!$B$1:$E$1144,2,FALSE),"")&amp;"
"&amp;IFERROR(VLOOKUP(MID(H325,1,4),PIRA!$B$1:$E$1144,2,FALSE),"")&amp;"
"&amp;IFERROR(VLOOKUP(MID(I325,1,4),PIRA!$B$1:$E$1144,2,FALSE),"")</f>
        <v xml:space="preserve">Motion of the Center of Mass
</v>
      </c>
      <c r="G325" s="32" t="s">
        <v>1131</v>
      </c>
      <c r="H325" s="31" t="str">
        <f>IFERROR(IF(VLOOKUP(G325,Demos!$B$3:$K$1368,2,FALSE)=0,"",VLOOKUP(G325,Demos!$B$3:$K$1368,2,FALSE)),"")</f>
        <v/>
      </c>
      <c r="I325" s="79" t="str">
        <f>IFERROR(IF(VLOOKUP(G325,Demos!$B$3:$K$1368,3,FALSE)=0,"",VLOOKUP(G325,Demos!$B$3:$K$1368,3,FALSE)),"")</f>
        <v/>
      </c>
      <c r="J325" s="79" t="str">
        <f>IFERROR(IF(VLOOKUP(G325,Demos!$B$3:$K$1368,4,FALSE)=0,"",VLOOKUP(G325,Demos!$B$3:$K$1368,4,FALSE)),"")</f>
        <v/>
      </c>
      <c r="K325" s="32" t="s">
        <v>2077</v>
      </c>
      <c r="L325" s="32" t="s">
        <v>22</v>
      </c>
      <c r="M325" s="71">
        <v>45006</v>
      </c>
      <c r="N325" s="33" t="str">
        <f>IFERROR(VLOOKUP(G325,Demos!$B$3:$K$1368,5,FALSE),"")</f>
        <v>Centre of Rotation</v>
      </c>
      <c r="O325" s="28">
        <f>IF(N325="","",COUNTIF($N$6:N2444, N325))</f>
        <v>12</v>
      </c>
      <c r="P325" s="33" t="str">
        <f xml:space="preserve"> IFERROR(IF(VLOOKUP(G325,Demos!$B$3:$K$1368,6,FALSE)=0,"",VLOOKUP(G325,Demos!$B$3:$K$1368,6,FALSE)),"")</f>
        <v>www.de-monstrare.nl/pdf/Centre%20of%20ratation.pdf</v>
      </c>
      <c r="Q325" s="38" t="str">
        <f xml:space="preserve"> IFERROR(IF(VLOOKUP(G325,Demos!$B$3:$K$1368,8,FALSE)=0,"",VLOOKUP(G325,Demos!$B$3:$K$1368,8,FALSE)),"")</f>
        <v/>
      </c>
      <c r="R325" s="38" t="str">
        <f xml:space="preserve"> IFERROR(IF(VLOOKUP(G325,Demos!$B$3:$K$1368,7,FALSE)=0,"",VLOOKUP(G325,Demos!$B$3:$K$1368,7,FALSE)),"")</f>
        <v xml:space="preserve">See Collegerama 2022 recording TN1612TU_18 - https://collegerama.tudelft.nl/Mediasite/Channel/as-bsc-tn/watch/30a014274f6a49bfbd89af1bd43cc8f31d </v>
      </c>
      <c r="T325" s="50" t="s">
        <v>1761</v>
      </c>
      <c r="U325" s="31" t="str">
        <f>IFERROR(VLOOKUP(G325,Demos!$B$7:N3640,12,FALSE),"")</f>
        <v/>
      </c>
    </row>
    <row r="326" spans="1:21" ht="45" x14ac:dyDescent="0.25">
      <c r="A326" s="39">
        <f t="shared" ref="A326:A389" si="5">ROW()-5</f>
        <v>321</v>
      </c>
      <c r="B326" s="30" t="s">
        <v>38</v>
      </c>
      <c r="C326" s="29" t="str">
        <f xml:space="preserve"> IFERROR(VLOOKUP(B326, Courses!$C$3:$E$836, 2, FALSE),"")</f>
        <v>Mechanics and Theory of Relativity</v>
      </c>
      <c r="D326" s="29" t="str">
        <f xml:space="preserve"> IFERROR(VLOOKUP(MID(G326,1,1), PIRA!$B$1:$E$1146, 2, FALSE),"")</f>
        <v>1 Mechanics</v>
      </c>
      <c r="E326" s="31" t="str">
        <f xml:space="preserve"> IFERROR(VLOOKUP(MID(G326,1,2),PIRA!$B$1:$E$1144,2,FALSE),"")&amp;"
"&amp;IFERROR(VLOOKUP(MID(H326,1,2),PIRA!$B$1:$E$1144,2,FALSE),"")&amp;"
"&amp;IFERROR(VLOOKUP(MID(I326,1,2),PIRA!$B$1:$E$1144,2,FALSE),"")</f>
        <v xml:space="preserve">Rotational Dynamics
</v>
      </c>
      <c r="F326" s="31" t="str">
        <f xml:space="preserve"> IFERROR(VLOOKUP(MID(G326,1,4),PIRA!$B$1:$E$1144,2,FALSE),"")&amp;"
"&amp;IFERROR(VLOOKUP(MID(H326,1,4),PIRA!$B$1:$E$1144,2,FALSE),"")&amp;"
"&amp;IFERROR(VLOOKUP(MID(I326,1,4),PIRA!$B$1:$E$1144,2,FALSE),"")</f>
        <v xml:space="preserve">Gyros
</v>
      </c>
      <c r="G326" s="32" t="s">
        <v>1176</v>
      </c>
      <c r="H326" s="31" t="str">
        <f>IFERROR(IF(VLOOKUP(G326,Demos!$B$3:$K$1368,2,FALSE)=0,"",VLOOKUP(G326,Demos!$B$3:$K$1368,2,FALSE)),"")</f>
        <v/>
      </c>
      <c r="I326" s="79" t="str">
        <f>IFERROR(IF(VLOOKUP(G326,Demos!$B$3:$K$1368,3,FALSE)=0,"",VLOOKUP(G326,Demos!$B$3:$K$1368,3,FALSE)),"")</f>
        <v/>
      </c>
      <c r="J326" s="79" t="str">
        <f>IFERROR(IF(VLOOKUP(G326,Demos!$B$3:$K$1368,4,FALSE)=0,"",VLOOKUP(G326,Demos!$B$3:$K$1368,4,FALSE)),"")</f>
        <v/>
      </c>
      <c r="K326" s="32" t="s">
        <v>2077</v>
      </c>
      <c r="L326" s="32" t="s">
        <v>22</v>
      </c>
      <c r="M326" s="71">
        <v>45006</v>
      </c>
      <c r="N326" s="33" t="str">
        <f>IFERROR(VLOOKUP(G326,Demos!$B$3:$K$1368,5,FALSE),"")</f>
        <v>Precession (2)</v>
      </c>
      <c r="O326" s="28">
        <f>IF(N326="","",COUNTIF($N$6:N2445, N326))</f>
        <v>66</v>
      </c>
      <c r="P326" s="33" t="str">
        <f xml:space="preserve"> IFERROR(IF(VLOOKUP(G326,Demos!$B$3:$K$1368,6,FALSE)=0,"",VLOOKUP(G326,Demos!$B$3:$K$1368,6,FALSE)),"")</f>
        <v>www.de-monstrare.nl/pdf/Precession%20_2_.pdf</v>
      </c>
      <c r="Q326" s="38" t="str">
        <f xml:space="preserve"> IFERROR(IF(VLOOKUP(G326,Demos!$B$3:$K$1368,8,FALSE)=0,"",VLOOKUP(G326,Demos!$B$3:$K$1368,8,FALSE)),"")</f>
        <v/>
      </c>
      <c r="R326" s="38" t="str">
        <f xml:space="preserve"> IFERROR(IF(VLOOKUP(G326,Demos!$B$3:$K$1368,7,FALSE)=0,"",VLOOKUP(G326,Demos!$B$3:$K$1368,7,FALSE)),"")</f>
        <v/>
      </c>
      <c r="T326" s="50" t="s">
        <v>1761</v>
      </c>
      <c r="U326" s="31" t="str">
        <f>IFERROR(VLOOKUP(G326,Demos!$B$7:N3638,12,FALSE),"")</f>
        <v/>
      </c>
    </row>
    <row r="327" spans="1:21" ht="45" x14ac:dyDescent="0.25">
      <c r="A327" s="39">
        <f t="shared" si="5"/>
        <v>322</v>
      </c>
      <c r="B327" s="30" t="s">
        <v>38</v>
      </c>
      <c r="C327" s="29" t="str">
        <f xml:space="preserve"> IFERROR(VLOOKUP(B327, Courses!$C$3:$E$836, 2, FALSE),"")</f>
        <v>Mechanics and Theory of Relativity</v>
      </c>
      <c r="D327" s="29" t="str">
        <f xml:space="preserve"> IFERROR(VLOOKUP(MID(G327,1,1), PIRA!$B$1:$E$1146, 2, FALSE),"")</f>
        <v>1 Mechanics</v>
      </c>
      <c r="E327" s="31" t="str">
        <f xml:space="preserve"> IFERROR(VLOOKUP(MID(G327,1,2),PIRA!$B$1:$E$1144,2,FALSE),"")&amp;"
"&amp;IFERROR(VLOOKUP(MID(H327,1,2),PIRA!$B$1:$E$1144,2,FALSE),"")&amp;"
"&amp;IFERROR(VLOOKUP(MID(I327,1,2),PIRA!$B$1:$E$1144,2,FALSE),"")</f>
        <v xml:space="preserve">Rotational Dynamics
</v>
      </c>
      <c r="F327" s="31" t="str">
        <f xml:space="preserve"> IFERROR(VLOOKUP(MID(G327,1,4),PIRA!$B$1:$E$1144,2,FALSE),"")&amp;"
"&amp;IFERROR(VLOOKUP(MID(H327,1,4),PIRA!$B$1:$E$1144,2,FALSE),"")&amp;"
"&amp;IFERROR(VLOOKUP(MID(I327,1,4),PIRA!$B$1:$E$1144,2,FALSE),"")</f>
        <v xml:space="preserve">Gyros
</v>
      </c>
      <c r="G327" s="32" t="s">
        <v>1659</v>
      </c>
      <c r="H327" s="31" t="str">
        <f>IFERROR(IF(VLOOKUP(G327,Demos!$B$3:$K$1368,2,FALSE)=0,"",VLOOKUP(G327,Demos!$B$3:$K$1368,2,FALSE)),"")</f>
        <v/>
      </c>
      <c r="I327" s="79" t="str">
        <f>IFERROR(IF(VLOOKUP(G327,Demos!$B$3:$K$1368,3,FALSE)=0,"",VLOOKUP(G327,Demos!$B$3:$K$1368,3,FALSE)),"")</f>
        <v/>
      </c>
      <c r="J327" s="79" t="str">
        <f>IFERROR(IF(VLOOKUP(G327,Demos!$B$3:$K$1368,4,FALSE)=0,"",VLOOKUP(G327,Demos!$B$3:$K$1368,4,FALSE)),"")</f>
        <v/>
      </c>
      <c r="K327" s="32" t="s">
        <v>2077</v>
      </c>
      <c r="L327" s="32" t="s">
        <v>22</v>
      </c>
      <c r="M327" s="71">
        <v>45006</v>
      </c>
      <c r="N327" s="33" t="str">
        <f>IFERROR(VLOOKUP(G327,Demos!$B$3:$K$1368,5,FALSE),"")</f>
        <v>Gyroscope</v>
      </c>
      <c r="O327" s="28">
        <f>IF(N327="","",COUNTIF($N$6:N2446, N327))</f>
        <v>40</v>
      </c>
      <c r="P327" s="33" t="str">
        <f xml:space="preserve"> IFERROR(IF(VLOOKUP(G327,Demos!$B$3:$K$1368,6,FALSE)=0,"",VLOOKUP(G327,Demos!$B$3:$K$1368,6,FALSE)),"")</f>
        <v>N/A</v>
      </c>
      <c r="Q327" s="38" t="str">
        <f xml:space="preserve"> IFERROR(IF(VLOOKUP(G327,Demos!$B$3:$K$1368,8,FALSE)=0,"",VLOOKUP(G327,Demos!$B$3:$K$1368,8,FALSE)),"")</f>
        <v/>
      </c>
      <c r="R327" s="38" t="str">
        <f xml:space="preserve"> IFERROR(IF(VLOOKUP(G327,Demos!$B$3:$K$1368,7,FALSE)=0,"",VLOOKUP(G327,Demos!$B$3:$K$1368,7,FALSE)),"")</f>
        <v/>
      </c>
      <c r="T327" s="50" t="s">
        <v>2030</v>
      </c>
      <c r="U327" s="31" t="str">
        <f>IFERROR(VLOOKUP(G327,Demos!$B$7:N3639,12,FALSE),"")</f>
        <v/>
      </c>
    </row>
    <row r="328" spans="1:21" ht="45" x14ac:dyDescent="0.25">
      <c r="A328" s="39">
        <f t="shared" si="5"/>
        <v>323</v>
      </c>
      <c r="B328" s="30" t="s">
        <v>38</v>
      </c>
      <c r="C328" s="29" t="str">
        <f xml:space="preserve"> IFERROR(VLOOKUP(B328, Courses!$C$3:$E$836, 2, FALSE),"")</f>
        <v>Mechanics and Theory of Relativity</v>
      </c>
      <c r="D328" s="29" t="str">
        <f xml:space="preserve"> IFERROR(VLOOKUP(MID(G328,1,1), PIRA!$B$1:$E$1146, 2, FALSE),"")</f>
        <v>1 Mechanics</v>
      </c>
      <c r="E328" s="31" t="str">
        <f xml:space="preserve"> IFERROR(VLOOKUP(MID(G328,1,2),PIRA!$B$1:$E$1144,2,FALSE),"")&amp;"
"&amp;IFERROR(VLOOKUP(MID(H328,1,2),PIRA!$B$1:$E$1144,2,FALSE),"")&amp;"
"&amp;IFERROR(VLOOKUP(MID(I328,1,2),PIRA!$B$1:$E$1144,2,FALSE),"")</f>
        <v xml:space="preserve">Rotational Dynamics
</v>
      </c>
      <c r="F328" s="31" t="str">
        <f xml:space="preserve"> IFERROR(VLOOKUP(MID(G328,1,4),PIRA!$B$1:$E$1144,2,FALSE),"")&amp;"
"&amp;IFERROR(VLOOKUP(MID(H328,1,4),PIRA!$B$1:$E$1144,2,FALSE),"")&amp;"
"&amp;IFERROR(VLOOKUP(MID(I328,1,4),PIRA!$B$1:$E$1144,2,FALSE),"")</f>
        <v xml:space="preserve">Gyros
</v>
      </c>
      <c r="G328" s="32" t="s">
        <v>91</v>
      </c>
      <c r="H328" s="31" t="str">
        <f>IFERROR(IF(VLOOKUP(G328,Demos!$B$3:$K$1368,2,FALSE)=0,"",VLOOKUP(G328,Demos!$B$3:$K$1368,2,FALSE)),"")</f>
        <v/>
      </c>
      <c r="I328" s="79" t="str">
        <f>IFERROR(IF(VLOOKUP(G328,Demos!$B$3:$K$1368,3,FALSE)=0,"",VLOOKUP(G328,Demos!$B$3:$K$1368,3,FALSE)),"")</f>
        <v/>
      </c>
      <c r="J328" s="79" t="str">
        <f>IFERROR(IF(VLOOKUP(G328,Demos!$B$3:$K$1368,4,FALSE)=0,"",VLOOKUP(G328,Demos!$B$3:$K$1368,4,FALSE)),"")</f>
        <v/>
      </c>
      <c r="K328" s="32" t="s">
        <v>2077</v>
      </c>
      <c r="L328" s="32" t="s">
        <v>22</v>
      </c>
      <c r="M328" s="71">
        <v>45006</v>
      </c>
      <c r="N328" s="33" t="str">
        <f>IFERROR(VLOOKUP(G328,Demos!$B$3:$K$1368,5,FALSE),"")</f>
        <v>Suitcase with Flywheel</v>
      </c>
      <c r="O328" s="28">
        <f>IF(N328="","",COUNTIF($N$6:N2447, N328))</f>
        <v>26</v>
      </c>
      <c r="P328" s="33" t="str">
        <f xml:space="preserve"> IFERROR(IF(VLOOKUP(G328,Demos!$B$3:$K$1368,6,FALSE)=0,"",VLOOKUP(G328,Demos!$B$3:$K$1368,6,FALSE)),"")</f>
        <v>N/A</v>
      </c>
      <c r="Q328" s="38" t="str">
        <f xml:space="preserve"> IFERROR(IF(VLOOKUP(G328,Demos!$B$3:$K$1368,8,FALSE)=0,"",VLOOKUP(G328,Demos!$B$3:$K$1368,8,FALSE)),"")</f>
        <v/>
      </c>
      <c r="R328" s="38" t="str">
        <f xml:space="preserve"> IFERROR(IF(VLOOKUP(G328,Demos!$B$3:$K$1368,7,FALSE)=0,"",VLOOKUP(G328,Demos!$B$3:$K$1368,7,FALSE)),"")</f>
        <v xml:space="preserve">See Collegerama 2022 recording TN1612TU_20 - https://collegerama.tudelft.nl/Mediasite/Channel/as-bsc-tn/watch/1a0c74c4eaf54cb7aa9b646d254fee821d </v>
      </c>
      <c r="T328" s="50" t="s">
        <v>2030</v>
      </c>
      <c r="U328" s="31" t="str">
        <f>IFERROR(VLOOKUP(G328,Demos!$B$7:N3637,12,FALSE),"")</f>
        <v/>
      </c>
    </row>
    <row r="329" spans="1:21" ht="45" x14ac:dyDescent="0.25">
      <c r="A329" s="39">
        <f t="shared" si="5"/>
        <v>324</v>
      </c>
      <c r="B329" s="30" t="s">
        <v>38</v>
      </c>
      <c r="C329" s="29" t="str">
        <f xml:space="preserve"> IFERROR(VLOOKUP(B329, Courses!$C$3:$E$836, 2, FALSE),"")</f>
        <v>Mechanics and Theory of Relativity</v>
      </c>
      <c r="D329" s="29" t="str">
        <f xml:space="preserve"> IFERROR(VLOOKUP(MID(G329,1,1), PIRA!$B$1:$E$1146, 2, FALSE),"")</f>
        <v>1 Mechanics</v>
      </c>
      <c r="E329" s="31" t="str">
        <f xml:space="preserve"> IFERROR(VLOOKUP(MID(G329,1,2),PIRA!$B$1:$E$1144,2,FALSE),"")&amp;"
"&amp;IFERROR(VLOOKUP(MID(H329,1,2),PIRA!$B$1:$E$1144,2,FALSE),"")&amp;"
"&amp;IFERROR(VLOOKUP(MID(I329,1,2),PIRA!$B$1:$E$1144,2,FALSE),"")</f>
        <v xml:space="preserve">Rotational Dynamics
Rotational Dynamics
</v>
      </c>
      <c r="F329" s="31" t="str">
        <f xml:space="preserve"> IFERROR(VLOOKUP(MID(G329,1,4),PIRA!$B$1:$E$1144,2,FALSE),"")&amp;"
"&amp;IFERROR(VLOOKUP(MID(H329,1,4),PIRA!$B$1:$E$1144,2,FALSE),"")&amp;"
"&amp;IFERROR(VLOOKUP(MID(I329,1,4),PIRA!$B$1:$E$1144,2,FALSE),"")</f>
        <v xml:space="preserve">Rotational Energy
Moment of Inertia
</v>
      </c>
      <c r="G329" s="32" t="s">
        <v>1168</v>
      </c>
      <c r="H329" s="31" t="str">
        <f>IFERROR(IF(VLOOKUP(G329,Demos!$B$3:$K$1368,2,FALSE)=0,"",VLOOKUP(G329,Demos!$B$3:$K$1368,2,FALSE)),"")</f>
        <v>1Q10.02</v>
      </c>
      <c r="I329" s="79" t="str">
        <f>IFERROR(IF(VLOOKUP(G329,Demos!$B$3:$K$1368,3,FALSE)=0,"",VLOOKUP(G329,Demos!$B$3:$K$1368,3,FALSE)),"")</f>
        <v/>
      </c>
      <c r="J329" s="79" t="str">
        <f>IFERROR(IF(VLOOKUP(G329,Demos!$B$3:$K$1368,4,FALSE)=0,"",VLOOKUP(G329,Demos!$B$3:$K$1368,4,FALSE)),"")</f>
        <v/>
      </c>
      <c r="K329" s="32" t="s">
        <v>22</v>
      </c>
      <c r="L329" s="32" t="s">
        <v>2077</v>
      </c>
      <c r="M329" s="71">
        <v>45005</v>
      </c>
      <c r="N329" s="33" t="str">
        <f>IFERROR(VLOOKUP(G329,Demos!$B$3:$K$1368,5,FALSE),"")</f>
        <v>Rolling Downhill</v>
      </c>
      <c r="O329" s="28">
        <f>IF(N329="","",COUNTIF($N$6:N2448, N329))</f>
        <v>34</v>
      </c>
      <c r="P329" s="33" t="str">
        <f xml:space="preserve"> IFERROR(IF(VLOOKUP(G329,Demos!$B$3:$K$1368,6,FALSE)=0,"",VLOOKUP(G329,Demos!$B$3:$K$1368,6,FALSE)),"")</f>
        <v>www.de-monstrare.nl/pdf/Rolling%20downhill.pdf</v>
      </c>
      <c r="Q329" s="38" t="str">
        <f xml:space="preserve"> IFERROR(IF(VLOOKUP(G329,Demos!$B$3:$K$1368,8,FALSE)=0,"",VLOOKUP(G329,Demos!$B$3:$K$1368,8,FALSE)),"")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329" s="38" t="str">
        <f xml:space="preserve"> IFERROR(IF(VLOOKUP(G329,Demos!$B$3:$K$1368,7,FALSE)=0,"",VLOOKUP(G329,Demos!$B$3:$K$1368,7,FALSE)),"")</f>
        <v xml:space="preserve">See Collegerama 2022 recording TN1612TU_17 - https://collegerama.tudelft.nl/Mediasite/Channel/as-bsc-tn/watch/068318bc5e2d4c908ecc56ce056d99d81d  </v>
      </c>
      <c r="T329" s="50" t="s">
        <v>1761</v>
      </c>
      <c r="U329" s="31" t="str">
        <f>IFERROR(VLOOKUP(G329,Demos!$B$7:N3642,12,FALSE),"")</f>
        <v/>
      </c>
    </row>
    <row r="330" spans="1:21" ht="45" x14ac:dyDescent="0.25">
      <c r="A330" s="39">
        <f t="shared" si="5"/>
        <v>325</v>
      </c>
      <c r="B330" s="30" t="s">
        <v>38</v>
      </c>
      <c r="C330" s="29" t="str">
        <f xml:space="preserve"> IFERROR(VLOOKUP(B330, Courses!$C$3:$E$836, 2, FALSE),"")</f>
        <v>Mechanics and Theory of Relativity</v>
      </c>
      <c r="D330" s="29" t="str">
        <f xml:space="preserve"> IFERROR(VLOOKUP(MID(G330,1,1), PIRA!$B$1:$E$1146, 2, FALSE),"")</f>
        <v>1 Mechanics</v>
      </c>
      <c r="E330" s="31" t="str">
        <f xml:space="preserve"> IFERROR(VLOOKUP(MID(G330,1,2),PIRA!$B$1:$E$1144,2,FALSE),"")&amp;"
"&amp;IFERROR(VLOOKUP(MID(H330,1,2),PIRA!$B$1:$E$1144,2,FALSE),"")&amp;"
"&amp;IFERROR(VLOOKUP(MID(I330,1,2),PIRA!$B$1:$E$1144,2,FALSE),"")</f>
        <v xml:space="preserve">Rotational Dynamics
Rotational Dynamics
</v>
      </c>
      <c r="F330" s="31" t="str">
        <f xml:space="preserve"> IFERROR(VLOOKUP(MID(G330,1,4),PIRA!$B$1:$E$1144,2,FALSE),"")&amp;"
"&amp;IFERROR(VLOOKUP(MID(H330,1,4),PIRA!$B$1:$E$1144,2,FALSE),"")&amp;"
"&amp;IFERROR(VLOOKUP(MID(I330,1,4),PIRA!$B$1:$E$1144,2,FALSE),"")</f>
        <v xml:space="preserve">Conservation of Angular Momentum
Moment of Inertia
</v>
      </c>
      <c r="G330" s="32" t="s">
        <v>1171</v>
      </c>
      <c r="H330" s="31" t="str">
        <f>IFERROR(IF(VLOOKUP(G330,Demos!$B$3:$K$1368,2,FALSE)=0,"",VLOOKUP(G330,Demos!$B$3:$K$1368,2,FALSE)),"")</f>
        <v>1Q10.XX</v>
      </c>
      <c r="I330" s="79" t="str">
        <f>IFERROR(IF(VLOOKUP(G330,Demos!$B$3:$K$1368,3,FALSE)=0,"",VLOOKUP(G330,Demos!$B$3:$K$1368,3,FALSE)),"")</f>
        <v/>
      </c>
      <c r="J330" s="79" t="str">
        <f>IFERROR(IF(VLOOKUP(G330,Demos!$B$3:$K$1368,4,FALSE)=0,"",VLOOKUP(G330,Demos!$B$3:$K$1368,4,FALSE)),"")</f>
        <v/>
      </c>
      <c r="K330" s="32" t="s">
        <v>22</v>
      </c>
      <c r="L330" s="32" t="s">
        <v>2077</v>
      </c>
      <c r="M330" s="71">
        <v>45005</v>
      </c>
      <c r="N330" s="33" t="str">
        <f>IFERROR(VLOOKUP(G330,Demos!$B$3:$K$1368,5,FALSE),"")</f>
        <v>Matchbox and Wineglass</v>
      </c>
      <c r="O330" s="28">
        <f>IF(N330="","",COUNTIF($N$6:N2449, N330))</f>
        <v>39</v>
      </c>
      <c r="P330" s="33" t="str">
        <f xml:space="preserve"> IFERROR(IF(VLOOKUP(G330,Demos!$B$3:$K$1368,6,FALSE)=0,"",VLOOKUP(G330,Demos!$B$3:$K$1368,6,FALSE)),"")</f>
        <v>www.de-monstrare.nl/pdf/Matchbox%20and%20wineglass.pdf</v>
      </c>
      <c r="Q330" s="38" t="str">
        <f xml:space="preserve"> IFERROR(IF(VLOOKUP(G330,Demos!$B$3:$K$1368,8,FALSE)=0,"",VLOOKUP(G330,Demos!$B$3:$K$1368,8,FALSE)),"")</f>
        <v/>
      </c>
      <c r="R330" s="38" t="str">
        <f xml:space="preserve"> IFERROR(IF(VLOOKUP(G330,Demos!$B$3:$K$1368,7,FALSE)=0,"",VLOOKUP(G330,Demos!$B$3:$K$1368,7,FALSE)),"")</f>
        <v xml:space="preserve">See Collegerama 2022 recording TN1612TU_17 from about 40 minutes - https://collegerama.tudelft.nl/Mediasite/Channel/as-bsc-tn/watch/068318bc5e2d4c908ecc56ce056d99d81d </v>
      </c>
      <c r="T330" s="50" t="s">
        <v>1761</v>
      </c>
      <c r="U330" s="31" t="str">
        <f>IFERROR(VLOOKUP(G330,Demos!$B$7:N3643,12,FALSE),"")</f>
        <v/>
      </c>
    </row>
    <row r="331" spans="1:21" ht="45" x14ac:dyDescent="0.25">
      <c r="A331" s="39">
        <f t="shared" si="5"/>
        <v>326</v>
      </c>
      <c r="B331" s="30" t="s">
        <v>38</v>
      </c>
      <c r="C331" s="29" t="str">
        <f xml:space="preserve"> IFERROR(VLOOKUP(B331, Courses!$C$3:$E$836, 2, FALSE),"")</f>
        <v>Mechanics and Theory of Relativity</v>
      </c>
      <c r="D331" s="29" t="str">
        <f xml:space="preserve"> IFERROR(VLOOKUP(MID(G331,1,1), PIRA!$B$1:$E$1146, 2, FALSE),"")</f>
        <v>1 Mechanics</v>
      </c>
      <c r="E331" s="31" t="str">
        <f xml:space="preserve"> IFERROR(VLOOKUP(MID(G331,1,2),PIRA!$B$1:$E$1144,2,FALSE),"")&amp;"
"&amp;IFERROR(VLOOKUP(MID(H331,1,2),PIRA!$B$1:$E$1144,2,FALSE),"")&amp;"
"&amp;IFERROR(VLOOKUP(MID(I331,1,2),PIRA!$B$1:$E$1144,2,FALSE),"")</f>
        <v xml:space="preserve">Rotational Dynamics
</v>
      </c>
      <c r="F331" s="31" t="str">
        <f xml:space="preserve"> IFERROR(VLOOKUP(MID(G331,1,4),PIRA!$B$1:$E$1144,2,FALSE),"")&amp;"
"&amp;IFERROR(VLOOKUP(MID(H331,1,4),PIRA!$B$1:$E$1144,2,FALSE),"")&amp;"
"&amp;IFERROR(VLOOKUP(MID(I331,1,4),PIRA!$B$1:$E$1144,2,FALSE),"")</f>
        <v xml:space="preserve">Conservation of Angular Momentum
</v>
      </c>
      <c r="G331" s="32" t="s">
        <v>88</v>
      </c>
      <c r="H331" s="31" t="str">
        <f>IFERROR(IF(VLOOKUP(G331,Demos!$B$3:$K$1368,2,FALSE)=0,"",VLOOKUP(G331,Demos!$B$3:$K$1368,2,FALSE)),"")</f>
        <v/>
      </c>
      <c r="I331" s="79" t="str">
        <f>IFERROR(IF(VLOOKUP(G331,Demos!$B$3:$K$1368,3,FALSE)=0,"",VLOOKUP(G331,Demos!$B$3:$K$1368,3,FALSE)),"")</f>
        <v/>
      </c>
      <c r="J331" s="79" t="str">
        <f>IFERROR(IF(VLOOKUP(G331,Demos!$B$3:$K$1368,4,FALSE)=0,"",VLOOKUP(G331,Demos!$B$3:$K$1368,4,FALSE)),"")</f>
        <v/>
      </c>
      <c r="K331" s="32" t="s">
        <v>22</v>
      </c>
      <c r="L331" s="32" t="s">
        <v>2077</v>
      </c>
      <c r="M331" s="71">
        <v>45005</v>
      </c>
      <c r="N331" s="33" t="str">
        <f>IFERROR(VLOOKUP(G331,Demos!$B$3:$K$1368,5,FALSE),"")</f>
        <v>Train and Track</v>
      </c>
      <c r="O331" s="28">
        <f>IF(N331="","",COUNTIF($N$6:N2450, N331))</f>
        <v>27</v>
      </c>
      <c r="P331" s="33" t="str">
        <f xml:space="preserve"> IFERROR(IF(VLOOKUP(G331,Demos!$B$3:$K$1368,6,FALSE)=0,"",VLOOKUP(G331,Demos!$B$3:$K$1368,6,FALSE)),"")</f>
        <v>www.de-monstrare.nl/pdf/Train%20and%20track.pdf</v>
      </c>
      <c r="Q331" s="38" t="str">
        <f xml:space="preserve"> IFERROR(IF(VLOOKUP(G331,Demos!$B$3:$K$1368,8,FALSE)=0,"",VLOOKUP(G331,Demos!$B$3:$K$1368,8,FALSE)),"")</f>
        <v/>
      </c>
      <c r="R331" s="38" t="str">
        <f xml:space="preserve"> IFERROR(IF(VLOOKUP(G331,Demos!$B$3:$K$1368,7,FALSE)=0,"",VLOOKUP(G331,Demos!$B$3:$K$1368,7,FALSE)),"")</f>
        <v xml:space="preserve">See Collegerama 2022 recording TN1612TU_17 - https://collegerama.tudelft.nl/Mediasite/Channel/as-bsc-tn/watch/068318bc5e2d4c908ecc56ce056d99d81d </v>
      </c>
      <c r="T331" s="50" t="s">
        <v>1761</v>
      </c>
      <c r="U331" s="31" t="str">
        <f>IFERROR(VLOOKUP(G331,Demos!$B$7:N3641,12,FALSE),"")</f>
        <v/>
      </c>
    </row>
    <row r="332" spans="1:21" ht="45" x14ac:dyDescent="0.25">
      <c r="A332" s="39">
        <f t="shared" si="5"/>
        <v>327</v>
      </c>
      <c r="B332" s="30" t="s">
        <v>38</v>
      </c>
      <c r="C332" s="29" t="str">
        <f xml:space="preserve"> IFERROR(VLOOKUP(B332, Courses!$C$3:$E$836, 2, FALSE),"")</f>
        <v>Mechanics and Theory of Relativity</v>
      </c>
      <c r="D332" s="29" t="str">
        <f xml:space="preserve"> IFERROR(VLOOKUP(MID(G332,1,1), PIRA!$B$1:$E$1146, 2, FALSE),"")</f>
        <v>1 Mechanics</v>
      </c>
      <c r="E332" s="31" t="str">
        <f xml:space="preserve"> IFERROR(VLOOKUP(MID(G332,1,2),PIRA!$B$1:$E$1144,2,FALSE),"")&amp;"
"&amp;IFERROR(VLOOKUP(MID(H332,1,2),PIRA!$B$1:$E$1144,2,FALSE),"")&amp;"
"&amp;IFERROR(VLOOKUP(MID(I332,1,2),PIRA!$B$1:$E$1144,2,FALSE),"")</f>
        <v xml:space="preserve">Rotational Dynamics
</v>
      </c>
      <c r="F332" s="31" t="str">
        <f xml:space="preserve"> IFERROR(VLOOKUP(MID(G332,1,4),PIRA!$B$1:$E$1144,2,FALSE),"")&amp;"
"&amp;IFERROR(VLOOKUP(MID(H332,1,4),PIRA!$B$1:$E$1144,2,FALSE),"")&amp;"
"&amp;IFERROR(VLOOKUP(MID(I332,1,4),PIRA!$B$1:$E$1144,2,FALSE),"")</f>
        <v xml:space="preserve">Rotational Stability
</v>
      </c>
      <c r="G332" s="32" t="s">
        <v>1177</v>
      </c>
      <c r="H332" s="31" t="str">
        <f>IFERROR(IF(VLOOKUP(G332,Demos!$B$3:$K$1368,2,FALSE)=0,"",VLOOKUP(G332,Demos!$B$3:$K$1368,2,FALSE)),"")</f>
        <v/>
      </c>
      <c r="I332" s="79" t="str">
        <f>IFERROR(IF(VLOOKUP(G332,Demos!$B$3:$K$1368,3,FALSE)=0,"",VLOOKUP(G332,Demos!$B$3:$K$1368,3,FALSE)),"")</f>
        <v/>
      </c>
      <c r="J332" s="79" t="str">
        <f>IFERROR(IF(VLOOKUP(G332,Demos!$B$3:$K$1368,4,FALSE)=0,"",VLOOKUP(G332,Demos!$B$3:$K$1368,4,FALSE)),"")</f>
        <v/>
      </c>
      <c r="K332" s="32" t="s">
        <v>2077</v>
      </c>
      <c r="L332" s="32" t="s">
        <v>22</v>
      </c>
      <c r="M332" s="71">
        <v>45003</v>
      </c>
      <c r="N332" s="33" t="str">
        <f>IFERROR(VLOOKUP(G332,Demos!$B$3:$K$1368,5,FALSE),"")</f>
        <v>Stable Wheel</v>
      </c>
      <c r="O332" s="28">
        <f>IF(N332="","",COUNTIF($N$6:N2451, N332))</f>
        <v>16</v>
      </c>
      <c r="P332" s="33" t="str">
        <f xml:space="preserve"> IFERROR(IF(VLOOKUP(G332,Demos!$B$3:$K$1368,6,FALSE)=0,"",VLOOKUP(G332,Demos!$B$3:$K$1368,6,FALSE)),"")</f>
        <v>www.de-monstrare.nl/pdf/Stable%20wheel.pdf</v>
      </c>
      <c r="Q332" s="38" t="str">
        <f xml:space="preserve"> IFERROR(IF(VLOOKUP(G332,Demos!$B$3:$K$1368,8,FALSE)=0,"",VLOOKUP(G332,Demos!$B$3:$K$1368,8,FALSE)),"")</f>
        <v/>
      </c>
      <c r="R332" s="38" t="str">
        <f xml:space="preserve"> IFERROR(IF(VLOOKUP(G332,Demos!$B$3:$K$1368,7,FALSE)=0,"",VLOOKUP(G332,Demos!$B$3:$K$1368,7,FALSE)),"")</f>
        <v xml:space="preserve">See Collegerama 2022 recording TN1612TU_20 - https://collegerama.tudelft.nl/Mediasite/Channel/as-bsc-tn/watch/1a0c74c4eaf54cb7aa9b646d254fee821d </v>
      </c>
      <c r="T332" s="50" t="s">
        <v>1762</v>
      </c>
      <c r="U332" s="31" t="str">
        <f>IFERROR(VLOOKUP(G332,Demos!$B$7:N3634,12,FALSE),"")</f>
        <v/>
      </c>
    </row>
    <row r="333" spans="1:21" ht="45" x14ac:dyDescent="0.25">
      <c r="A333" s="39">
        <f t="shared" si="5"/>
        <v>328</v>
      </c>
      <c r="B333" s="30" t="s">
        <v>38</v>
      </c>
      <c r="C333" s="29" t="str">
        <f xml:space="preserve"> IFERROR(VLOOKUP(B333, Courses!$C$3:$E$836, 2, FALSE),"")</f>
        <v>Mechanics and Theory of Relativity</v>
      </c>
      <c r="D333" s="29" t="str">
        <f xml:space="preserve"> IFERROR(VLOOKUP(MID(G333,1,1), PIRA!$B$1:$E$1146, 2, FALSE),"")</f>
        <v>1 Mechanics</v>
      </c>
      <c r="E333" s="31" t="str">
        <f xml:space="preserve"> IFERROR(VLOOKUP(MID(G333,1,2),PIRA!$B$1:$E$1144,2,FALSE),"")&amp;"
"&amp;IFERROR(VLOOKUP(MID(H333,1,2),PIRA!$B$1:$E$1144,2,FALSE),"")&amp;"
"&amp;IFERROR(VLOOKUP(MID(I333,1,2),PIRA!$B$1:$E$1144,2,FALSE),"")</f>
        <v xml:space="preserve">Rotational Dynamics
Rotational Dynamics
</v>
      </c>
      <c r="F333" s="31" t="str">
        <f xml:space="preserve"> IFERROR(VLOOKUP(MID(G333,1,4),PIRA!$B$1:$E$1144,2,FALSE),"")&amp;"
"&amp;IFERROR(VLOOKUP(MID(H333,1,4),PIRA!$B$1:$E$1144,2,FALSE),"")&amp;"
"&amp;IFERROR(VLOOKUP(MID(I333,1,4),PIRA!$B$1:$E$1144,2,FALSE),"")</f>
        <v xml:space="preserve">Rotational Stability
Conservation of Angular Momentum
</v>
      </c>
      <c r="G333" s="32" t="s">
        <v>1658</v>
      </c>
      <c r="H333" s="31" t="str">
        <f>IFERROR(IF(VLOOKUP(G333,Demos!$B$3:$K$1368,2,FALSE)=0,"",VLOOKUP(G333,Demos!$B$3:$K$1368,2,FALSE)),"")</f>
        <v>1Q40.12</v>
      </c>
      <c r="I333" s="79" t="str">
        <f>IFERROR(IF(VLOOKUP(G333,Demos!$B$3:$K$1368,3,FALSE)=0,"",VLOOKUP(G333,Demos!$B$3:$K$1368,3,FALSE)),"")</f>
        <v/>
      </c>
      <c r="J333" s="79" t="str">
        <f>IFERROR(IF(VLOOKUP(G333,Demos!$B$3:$K$1368,4,FALSE)=0,"",VLOOKUP(G333,Demos!$B$3:$K$1368,4,FALSE)),"")</f>
        <v/>
      </c>
      <c r="K333" s="32" t="s">
        <v>2077</v>
      </c>
      <c r="L333" s="32" t="s">
        <v>22</v>
      </c>
      <c r="M333" s="71">
        <v>45003</v>
      </c>
      <c r="N333" s="33" t="str">
        <f>IFERROR(VLOOKUP(G333,Demos!$B$3:$K$1368,5,FALSE),"")</f>
        <v>Tippe Top</v>
      </c>
      <c r="O333" s="28">
        <f>IF(N333="","",COUNTIF($N$6:N2452, N333))</f>
        <v>28</v>
      </c>
      <c r="P333" s="33" t="str">
        <f xml:space="preserve"> IFERROR(IF(VLOOKUP(G333,Demos!$B$3:$K$1368,6,FALSE)=0,"",VLOOKUP(G333,Demos!$B$3:$K$1368,6,FALSE)),"")</f>
        <v>www.de-monstrare.nl/pdf/Tippe%20top.pdf</v>
      </c>
      <c r="Q333" s="38" t="str">
        <f xml:space="preserve"> IFERROR(IF(VLOOKUP(G333,Demos!$B$3:$K$1368,8,FALSE)=0,"",VLOOKUP(G333,Demos!$B$3:$K$1368,8,FALSE)),"")</f>
        <v/>
      </c>
      <c r="R333" s="38" t="str">
        <f xml:space="preserve"> IFERROR(IF(VLOOKUP(G333,Demos!$B$3:$K$1368,7,FALSE)=0,"",VLOOKUP(G333,Demos!$B$3:$K$1368,7,FALSE)),"")</f>
        <v xml:space="preserve">See Collegerama 2022 recording TN1612TU_20 - https://collegerama.tudelft.nl/Mediasite/Channel/as-bsc-tn/watch/1a0c74c4eaf54cb7aa9b646d254fee821d </v>
      </c>
      <c r="U333" s="31" t="str">
        <f>IFERROR(VLOOKUP(G333,Demos!$B$7:N3633,12,FALSE),"")</f>
        <v/>
      </c>
    </row>
    <row r="334" spans="1:21" ht="45" x14ac:dyDescent="0.25">
      <c r="A334" s="39">
        <f t="shared" si="5"/>
        <v>329</v>
      </c>
      <c r="B334" s="30" t="s">
        <v>2040</v>
      </c>
      <c r="C334" s="29" t="str">
        <f xml:space="preserve"> IFERROR(VLOOKUP(B334, Courses!$C$3:$E$836, 2, FALSE),"")</f>
        <v>Open Days</v>
      </c>
      <c r="D334" s="29" t="str">
        <f xml:space="preserve"> IFERROR(VLOOKUP(MID(G334,1,1), PIRA!$B$1:$E$1146, 2, FALSE),"")</f>
        <v>1 Mechanics</v>
      </c>
      <c r="E334" s="31" t="str">
        <f xml:space="preserve"> IFERROR(VLOOKUP(MID(G334,1,2),PIRA!$B$1:$E$1144,2,FALSE),"")&amp;"
"&amp;IFERROR(VLOOKUP(MID(H334,1,2),PIRA!$B$1:$E$1144,2,FALSE),"")&amp;"
"&amp;IFERROR(VLOOKUP(MID(I334,1,2),PIRA!$B$1:$E$1144,2,FALSE),"")</f>
        <v xml:space="preserve">Work and Energy
Motion in one Dimension
</v>
      </c>
      <c r="F334" s="31" t="str">
        <f xml:space="preserve"> IFERROR(VLOOKUP(MID(G334,1,4),PIRA!$B$1:$E$1144,2,FALSE),"")&amp;"
"&amp;IFERROR(VLOOKUP(MID(H334,1,4),PIRA!$B$1:$E$1144,2,FALSE),"")&amp;"
"&amp;IFERROR(VLOOKUP(MID(I334,1,4),PIRA!$B$1:$E$1144,2,FALSE),"")</f>
        <v xml:space="preserve">Conservation of Energy
Velocity
</v>
      </c>
      <c r="G334" s="32" t="s">
        <v>1280</v>
      </c>
      <c r="H334" s="31" t="str">
        <f>IFERROR(IF(VLOOKUP(G334,Demos!$B$3:$K$1368,2,FALSE)=0,"",VLOOKUP(G334,Demos!$B$3:$K$1368,2,FALSE)),"")</f>
        <v>1C10.01</v>
      </c>
      <c r="I334" s="79" t="str">
        <f>IFERROR(IF(VLOOKUP(G334,Demos!$B$3:$K$1368,3,FALSE)=0,"",VLOOKUP(G334,Demos!$B$3:$K$1368,3,FALSE)),"")</f>
        <v/>
      </c>
      <c r="J334" s="79" t="str">
        <f>IFERROR(IF(VLOOKUP(G334,Demos!$B$3:$K$1368,4,FALSE)=0,"",VLOOKUP(G334,Demos!$B$3:$K$1368,4,FALSE)),"")</f>
        <v/>
      </c>
      <c r="K334" s="30" t="s">
        <v>2085</v>
      </c>
      <c r="M334" s="71">
        <v>45001</v>
      </c>
      <c r="N334" s="33" t="str">
        <f>IFERROR(VLOOKUP(G334,Demos!$B$3:$K$1368,5,FALSE),"")</f>
        <v>Ballistic Pendulum</v>
      </c>
      <c r="O334" s="28">
        <f>IF(N334="","",COUNTIF($N$6:N2453, N334))</f>
        <v>26</v>
      </c>
      <c r="P334" s="33" t="str">
        <f xml:space="preserve"> IFERROR(IF(VLOOKUP(G334,Demos!$B$3:$K$1368,6,FALSE)=0,"",VLOOKUP(G334,Demos!$B$3:$K$1368,6,FALSE)),"")</f>
        <v>N/A</v>
      </c>
      <c r="Q334" s="38" t="str">
        <f xml:space="preserve"> IFERROR(IF(VLOOKUP(G334,Demos!$B$3:$K$1368,8,FALSE)=0,"",VLOOKUP(G334,Demos!$B$3:$K$1368,8,FALSE)),"")</f>
        <v/>
      </c>
      <c r="R334" s="38" t="str">
        <f xml:space="preserve"> IFERROR(IF(VLOOKUP(G334,Demos!$B$3:$K$1368,7,FALSE)=0,"",VLOOKUP(G334,Demos!$B$3:$K$1368,7,FALSE)),"")</f>
        <v/>
      </c>
      <c r="T334" s="50" t="s">
        <v>1761</v>
      </c>
      <c r="U334" s="31" t="str">
        <f>IFERROR(VLOOKUP(G334,Demos!$B$7:N3644,12,FALSE),"")</f>
        <v/>
      </c>
    </row>
    <row r="335" spans="1:21" ht="45" x14ac:dyDescent="0.25">
      <c r="A335" s="39">
        <f t="shared" si="5"/>
        <v>330</v>
      </c>
      <c r="B335" s="30" t="s">
        <v>2040</v>
      </c>
      <c r="C335" s="29" t="str">
        <f xml:space="preserve"> IFERROR(VLOOKUP(B335, Courses!$C$3:$E$836, 2, FALSE),"")</f>
        <v>Open Days</v>
      </c>
      <c r="D335" s="29" t="str">
        <f xml:space="preserve"> IFERROR(VLOOKUP(MID(G335,1,1), PIRA!$B$1:$E$1146, 2, FALSE),"")</f>
        <v>1 Mechanics</v>
      </c>
      <c r="E335" s="31" t="str">
        <f xml:space="preserve"> IFERROR(VLOOKUP(MID(G335,1,2),PIRA!$B$1:$E$1144,2,FALSE),"")&amp;"
"&amp;IFERROR(VLOOKUP(MID(H335,1,2),PIRA!$B$1:$E$1144,2,FALSE),"")&amp;"
"&amp;IFERROR(VLOOKUP(MID(I335,1,2),PIRA!$B$1:$E$1144,2,FALSE),"")</f>
        <v xml:space="preserve">Linear Momentum and Collisions
</v>
      </c>
      <c r="F335" s="31" t="str">
        <f xml:space="preserve"> IFERROR(VLOOKUP(MID(G335,1,4),PIRA!$B$1:$E$1144,2,FALSE),"")&amp;"
"&amp;IFERROR(VLOOKUP(MID(H335,1,4),PIRA!$B$1:$E$1144,2,FALSE),"")&amp;"
"&amp;IFERROR(VLOOKUP(MID(I335,1,4),PIRA!$B$1:$E$1144,2,FALSE),"")</f>
        <v xml:space="preserve">Conservation of Linear Momentum
</v>
      </c>
      <c r="G335" s="32" t="s">
        <v>1161</v>
      </c>
      <c r="H335" s="31" t="str">
        <f>IFERROR(IF(VLOOKUP(G335,Demos!$B$3:$K$1368,2,FALSE)=0,"",VLOOKUP(G335,Demos!$B$3:$K$1368,2,FALSE)),"")</f>
        <v/>
      </c>
      <c r="I335" s="79" t="str">
        <f>IFERROR(IF(VLOOKUP(G335,Demos!$B$3:$K$1368,3,FALSE)=0,"",VLOOKUP(G335,Demos!$B$3:$K$1368,3,FALSE)),"")</f>
        <v/>
      </c>
      <c r="J335" s="79" t="str">
        <f>IFERROR(IF(VLOOKUP(G335,Demos!$B$3:$K$1368,4,FALSE)=0,"",VLOOKUP(G335,Demos!$B$3:$K$1368,4,FALSE)),"")</f>
        <v/>
      </c>
      <c r="K335" s="30" t="s">
        <v>2185</v>
      </c>
      <c r="M335" s="71">
        <v>45001</v>
      </c>
      <c r="N335" s="33" t="str">
        <f>IFERROR(VLOOKUP(G335,Demos!$B$3:$K$1368,5,FALSE),"")</f>
        <v>Elastic Collisions</v>
      </c>
      <c r="O335" s="28">
        <f>IF(N335="","",COUNTIF($N$6:N2454, N335))</f>
        <v>18</v>
      </c>
      <c r="P335" s="33" t="str">
        <f xml:space="preserve"> IFERROR(IF(VLOOKUP(G335,Demos!$B$3:$K$1368,6,FALSE)=0,"",VLOOKUP(G335,Demos!$B$3:$K$1368,6,FALSE)),"")</f>
        <v>www.de-monstrare.nl/pdf/Elastic%20collisions.pdf</v>
      </c>
      <c r="Q335" s="38" t="str">
        <f xml:space="preserve"> IFERROR(IF(VLOOKUP(G335,Demos!$B$3:$K$1368,8,FALSE)=0,"",VLOOKUP(G335,Demos!$B$3:$K$1368,8,FALSE)),"")</f>
        <v/>
      </c>
      <c r="R335" s="38" t="str">
        <f xml:space="preserve"> IFERROR(IF(VLOOKUP(G335,Demos!$B$3:$K$1368,7,FALSE)=0,"",VLOOKUP(G335,Demos!$B$3:$K$1368,7,FALSE)),"")</f>
        <v/>
      </c>
      <c r="T335" s="50" t="s">
        <v>1762</v>
      </c>
      <c r="U335" s="31" t="str">
        <f>IFERROR(VLOOKUP(G335,Demos!$B$7:N3569,12,FALSE),"")</f>
        <v/>
      </c>
    </row>
    <row r="336" spans="1:21" ht="45" x14ac:dyDescent="0.25">
      <c r="A336" s="39">
        <f t="shared" si="5"/>
        <v>331</v>
      </c>
      <c r="B336" s="30" t="s">
        <v>2040</v>
      </c>
      <c r="C336" s="29" t="str">
        <f xml:space="preserve"> IFERROR(VLOOKUP(B336, Courses!$C$3:$E$836, 2, FALSE),"")</f>
        <v>Open Days</v>
      </c>
      <c r="D336" s="29" t="str">
        <f xml:space="preserve"> IFERROR(VLOOKUP(MID(G336,1,1), PIRA!$B$1:$E$1146, 2, FALSE),"")</f>
        <v>1 Mechanics</v>
      </c>
      <c r="E336" s="31" t="str">
        <f xml:space="preserve"> IFERROR(VLOOKUP(MID(G336,1,2),PIRA!$B$1:$E$1144,2,FALSE),"")&amp;"
"&amp;IFERROR(VLOOKUP(MID(H336,1,2),PIRA!$B$1:$E$1144,2,FALSE),"")&amp;"
"&amp;IFERROR(VLOOKUP(MID(I336,1,2),PIRA!$B$1:$E$1144,2,FALSE),"")</f>
        <v xml:space="preserve">Linear Momentum and Collisions
</v>
      </c>
      <c r="F336" s="31" t="str">
        <f xml:space="preserve"> IFERROR(VLOOKUP(MID(G336,1,4),PIRA!$B$1:$E$1144,2,FALSE),"")&amp;"
"&amp;IFERROR(VLOOKUP(MID(H336,1,4),PIRA!$B$1:$E$1144,2,FALSE),"")&amp;"
"&amp;IFERROR(VLOOKUP(MID(I336,1,4),PIRA!$B$1:$E$1144,2,FALSE),"")</f>
        <v xml:space="preserve">Conservation of Linear Momentum
</v>
      </c>
      <c r="G336" s="32" t="s">
        <v>1162</v>
      </c>
      <c r="H336" s="31" t="str">
        <f>IFERROR(IF(VLOOKUP(G336,Demos!$B$3:$K$1368,2,FALSE)=0,"",VLOOKUP(G336,Demos!$B$3:$K$1368,2,FALSE)),"")</f>
        <v/>
      </c>
      <c r="I336" s="79" t="str">
        <f>IFERROR(IF(VLOOKUP(G336,Demos!$B$3:$K$1368,3,FALSE)=0,"",VLOOKUP(G336,Demos!$B$3:$K$1368,3,FALSE)),"")</f>
        <v/>
      </c>
      <c r="J336" s="79" t="str">
        <f>IFERROR(IF(VLOOKUP(G336,Demos!$B$3:$K$1368,4,FALSE)=0,"",VLOOKUP(G336,Demos!$B$3:$K$1368,4,FALSE)),"")</f>
        <v/>
      </c>
      <c r="K336" s="30" t="s">
        <v>2185</v>
      </c>
      <c r="M336" s="71">
        <v>45001</v>
      </c>
      <c r="N336" s="33" t="str">
        <f>IFERROR(VLOOKUP(G336,Demos!$B$3:$K$1368,5,FALSE),"")</f>
        <v>Inelastic Collisions</v>
      </c>
      <c r="O336" s="28">
        <f>IF(N336="","",COUNTIF($N$6:N2455, N336))</f>
        <v>18</v>
      </c>
      <c r="P336" s="33" t="str">
        <f xml:space="preserve"> IFERROR(IF(VLOOKUP(G336,Demos!$B$3:$K$1368,6,FALSE)=0,"",VLOOKUP(G336,Demos!$B$3:$K$1368,6,FALSE)),"")</f>
        <v>www.de-monstrare.nl/pdf/Inelastic%20collisions.pdf</v>
      </c>
      <c r="Q336" s="38" t="str">
        <f xml:space="preserve"> IFERROR(IF(VLOOKUP(G336,Demos!$B$3:$K$1368,8,FALSE)=0,"",VLOOKUP(G336,Demos!$B$3:$K$1368,8,FALSE)),"")</f>
        <v/>
      </c>
      <c r="R336" s="38" t="str">
        <f xml:space="preserve"> IFERROR(IF(VLOOKUP(G336,Demos!$B$3:$K$1368,7,FALSE)=0,"",VLOOKUP(G336,Demos!$B$3:$K$1368,7,FALSE)),"")</f>
        <v/>
      </c>
      <c r="T336" s="50" t="s">
        <v>1762</v>
      </c>
      <c r="U336" s="31" t="str">
        <f>IFERROR(VLOOKUP(G336,Demos!$B$7:N3567,12,FALSE),"")</f>
        <v/>
      </c>
    </row>
    <row r="337" spans="1:21" ht="45" x14ac:dyDescent="0.25">
      <c r="A337" s="39">
        <f t="shared" si="5"/>
        <v>332</v>
      </c>
      <c r="B337" s="30" t="s">
        <v>2040</v>
      </c>
      <c r="C337" s="29" t="str">
        <f xml:space="preserve"> IFERROR(VLOOKUP(B337, Courses!$C$3:$E$836, 2, FALSE),"")</f>
        <v>Open Days</v>
      </c>
      <c r="D337" s="29" t="str">
        <f xml:space="preserve"> IFERROR(VLOOKUP(MID(G337,1,1), PIRA!$B$1:$E$1146, 2, FALSE),"")</f>
        <v>1 Mechanics</v>
      </c>
      <c r="E337" s="31" t="str">
        <f xml:space="preserve"> IFERROR(VLOOKUP(MID(G337,1,2),PIRA!$B$1:$E$1144,2,FALSE),"")&amp;"
"&amp;IFERROR(VLOOKUP(MID(H337,1,2),PIRA!$B$1:$E$1144,2,FALSE),"")&amp;"
"&amp;IFERROR(VLOOKUP(MID(I337,1,2),PIRA!$B$1:$E$1144,2,FALSE),"")</f>
        <v>Linear Momentum and Collisions
Stellar Astronomy
Relative Motion</v>
      </c>
      <c r="F337" s="31" t="str">
        <f xml:space="preserve"> IFERROR(VLOOKUP(MID(G337,1,4),PIRA!$B$1:$E$1144,2,FALSE),"")&amp;"
"&amp;IFERROR(VLOOKUP(MID(H337,1,4),PIRA!$B$1:$E$1144,2,FALSE),"")&amp;"
"&amp;IFERROR(VLOOKUP(MID(I337,1,4),PIRA!$B$1:$E$1144,2,FALSE),"")</f>
        <v>Collisions in One Dimension
The Sun
Moving Reference Frames</v>
      </c>
      <c r="G337" s="32" t="s">
        <v>471</v>
      </c>
      <c r="H337" s="31" t="str">
        <f>IFERROR(IF(VLOOKUP(G337,Demos!$B$3:$K$1368,2,FALSE)=0,"",VLOOKUP(G337,Demos!$B$3:$K$1368,2,FALSE)),"")</f>
        <v>8B10.50</v>
      </c>
      <c r="I337" s="79" t="str">
        <f>IFERROR(IF(VLOOKUP(G337,Demos!$B$3:$K$1368,3,FALSE)=0,"",VLOOKUP(G337,Demos!$B$3:$K$1368,3,FALSE)),"")</f>
        <v>1E10.01</v>
      </c>
      <c r="J337" s="79" t="str">
        <f>IFERROR(IF(VLOOKUP(G337,Demos!$B$3:$K$1368,4,FALSE)=0,"",VLOOKUP(G337,Demos!$B$3:$K$1368,4,FALSE)),"")</f>
        <v>1N20.09</v>
      </c>
      <c r="K337" s="30" t="s">
        <v>2185</v>
      </c>
      <c r="M337" s="71">
        <v>45001</v>
      </c>
      <c r="N337" s="33" t="str">
        <f>IFERROR(VLOOKUP(G337,Demos!$B$3:$K$1368,5,FALSE),"")</f>
        <v>Super Balls, Double Ball Drop</v>
      </c>
      <c r="O337" s="28">
        <f>IF(N337="","",COUNTIF($N$6:N2456, N337))</f>
        <v>53</v>
      </c>
      <c r="P337" s="33" t="str">
        <f xml:space="preserve"> IFERROR(IF(VLOOKUP(G337,Demos!$B$3:$K$1368,6,FALSE)=0,"",VLOOKUP(G337,Demos!$B$3:$K$1368,6,FALSE)),"")</f>
        <v>www.de-monstrare.nl/pdf/Superballs.pdf</v>
      </c>
      <c r="Q337" s="38" t="str">
        <f xml:space="preserve"> IFERROR(IF(VLOOKUP(G337,Demos!$B$3:$K$1368,8,FALSE)=0,"",VLOOKUP(G337,Demos!$B$3:$K$1368,8,FALSE)),"")</f>
        <v/>
      </c>
      <c r="R337" s="38" t="str">
        <f xml:space="preserve"> IFERROR(IF(VLOOKUP(G337,Demos!$B$3:$K$1368,7,FALSE)=0,"",VLOOKUP(G337,Demos!$B$3:$K$1368,7,FALSE)),"")</f>
        <v xml:space="preserve">See Collegerama 2022 recording TN1612TU_10 from 01:17:10 - https://collegerama.tudelft.nl/Mediasite/Channel/as-bsc-tn/watch/b282d0ac7af745eba483f6120bc37f2d1d </v>
      </c>
      <c r="T337" s="50" t="s">
        <v>1762</v>
      </c>
      <c r="U337" s="31" t="str">
        <f>IFERROR(VLOOKUP(G337,Demos!$B$7:N3568,12,FALSE),"")</f>
        <v/>
      </c>
    </row>
    <row r="338" spans="1:21" ht="45" x14ac:dyDescent="0.25">
      <c r="A338" s="39">
        <f t="shared" si="5"/>
        <v>333</v>
      </c>
      <c r="B338" s="30" t="s">
        <v>38</v>
      </c>
      <c r="C338" s="29" t="str">
        <f xml:space="preserve"> IFERROR(VLOOKUP(B338, Courses!$C$3:$E$836, 2, FALSE),"")</f>
        <v>Mechanics and Theory of Relativity</v>
      </c>
      <c r="D338" s="29" t="str">
        <f xml:space="preserve"> IFERROR(VLOOKUP(MID(G338,1,1), PIRA!$B$1:$E$1146, 2, FALSE),"")</f>
        <v>1 Mechanics</v>
      </c>
      <c r="E338" s="31" t="str">
        <f xml:space="preserve"> IFERROR(VLOOKUP(MID(G338,1,2),PIRA!$B$1:$E$1144,2,FALSE),"")&amp;"
"&amp;IFERROR(VLOOKUP(MID(H338,1,2),PIRA!$B$1:$E$1144,2,FALSE),"")&amp;"
"&amp;IFERROR(VLOOKUP(MID(I338,1,2),PIRA!$B$1:$E$1144,2,FALSE),"")</f>
        <v xml:space="preserve">Rotational Dynamics
</v>
      </c>
      <c r="F338" s="31" t="str">
        <f xml:space="preserve"> IFERROR(VLOOKUP(MID(G338,1,4),PIRA!$B$1:$E$1144,2,FALSE),"")&amp;"
"&amp;IFERROR(VLOOKUP(MID(H338,1,4),PIRA!$B$1:$E$1144,2,FALSE),"")&amp;"
"&amp;IFERROR(VLOOKUP(MID(I338,1,4),PIRA!$B$1:$E$1144,2,FALSE),"")</f>
        <v xml:space="preserve">Moment of Inertia
</v>
      </c>
      <c r="G338" s="32" t="s">
        <v>102</v>
      </c>
      <c r="H338" s="31" t="str">
        <f>IFERROR(IF(VLOOKUP(G338,Demos!$B$3:$K$1368,2,FALSE)=0,"",VLOOKUP(G338,Demos!$B$3:$K$1368,2,FALSE)),"")</f>
        <v/>
      </c>
      <c r="I338" s="79" t="str">
        <f>IFERROR(IF(VLOOKUP(G338,Demos!$B$3:$K$1368,3,FALSE)=0,"",VLOOKUP(G338,Demos!$B$3:$K$1368,3,FALSE)),"")</f>
        <v/>
      </c>
      <c r="J338" s="79" t="str">
        <f>IFERROR(IF(VLOOKUP(G338,Demos!$B$3:$K$1368,4,FALSE)=0,"",VLOOKUP(G338,Demos!$B$3:$K$1368,4,FALSE)),"")</f>
        <v/>
      </c>
      <c r="K338" s="30" t="s">
        <v>22</v>
      </c>
      <c r="L338" s="30" t="s">
        <v>2077</v>
      </c>
      <c r="M338" s="71">
        <v>45001</v>
      </c>
      <c r="N338" s="33" t="str">
        <f>IFERROR(VLOOKUP(G338,Demos!$B$3:$K$1368,5,FALSE),"")</f>
        <v>Inertia Wands</v>
      </c>
      <c r="O338" s="28">
        <f>IF(N338="","",COUNTIF($N$6:N2457, N338))</f>
        <v>26</v>
      </c>
      <c r="P338" s="33" t="str">
        <f xml:space="preserve"> IFERROR(IF(VLOOKUP(G338,Demos!$B$3:$K$1368,6,FALSE)=0,"",VLOOKUP(G338,Demos!$B$3:$K$1368,6,FALSE)),"")</f>
        <v>N/A</v>
      </c>
      <c r="Q338" s="38" t="str">
        <f xml:space="preserve"> IFERROR(IF(VLOOKUP(G338,Demos!$B$3:$K$1368,8,FALSE)=0,"",VLOOKUP(G338,Demos!$B$3:$K$1368,8,FALSE)),"")</f>
        <v>Not listed in database yet</v>
      </c>
      <c r="R338" s="38" t="str">
        <f xml:space="preserve"> IFERROR(IF(VLOOKUP(G338,Demos!$B$3:$K$1368,7,FALSE)=0,"",VLOOKUP(G338,Demos!$B$3:$K$1368,7,FALSE)),"")</f>
        <v/>
      </c>
      <c r="U338" s="31" t="str">
        <f>IFERROR(VLOOKUP(G338,Demos!$B$7:N3636,12,FALSE),"")</f>
        <v/>
      </c>
    </row>
    <row r="339" spans="1:21" ht="45" x14ac:dyDescent="0.25">
      <c r="A339" s="39">
        <f t="shared" si="5"/>
        <v>334</v>
      </c>
      <c r="B339" s="30" t="s">
        <v>2191</v>
      </c>
      <c r="C339" s="29" t="str">
        <f xml:space="preserve"> IFERROR(VLOOKUP(B339, Courses!$C$3:$E$836, 2, FALSE),"")</f>
        <v>Dynamica</v>
      </c>
      <c r="D339" s="29" t="str">
        <f xml:space="preserve"> IFERROR(VLOOKUP(MID(G339,1,1), PIRA!$B$1:$E$1146, 2, FALSE),"")</f>
        <v>1 Mechanics</v>
      </c>
      <c r="E339" s="31" t="str">
        <f xml:space="preserve"> IFERROR(VLOOKUP(MID(G339,1,2),PIRA!$B$1:$E$1144,2,FALSE),"")&amp;"
"&amp;IFERROR(VLOOKUP(MID(H339,1,2),PIRA!$B$1:$E$1144,2,FALSE),"")&amp;"
"&amp;IFERROR(VLOOKUP(MID(I339,1,2),PIRA!$B$1:$E$1144,2,FALSE),"")</f>
        <v xml:space="preserve">Newton's Third Law
Linear Momentum and Collisions
</v>
      </c>
      <c r="F339" s="31" t="str">
        <f xml:space="preserve"> IFERROR(VLOOKUP(MID(G339,1,4),PIRA!$B$1:$E$1144,2,FALSE),"")&amp;"
"&amp;IFERROR(VLOOKUP(MID(H339,1,4),PIRA!$B$1:$E$1144,2,FALSE),"")&amp;"
"&amp;IFERROR(VLOOKUP(MID(I339,1,4),PIRA!$B$1:$E$1144,2,FALSE),"")</f>
        <v xml:space="preserve">Action and Reaction
Rockets
</v>
      </c>
      <c r="G339" s="32" t="s">
        <v>1318</v>
      </c>
      <c r="H339" s="31" t="str">
        <f>IFERROR(IF(VLOOKUP(G339,Demos!$B$3:$K$1368,2,FALSE)=0,"",VLOOKUP(G339,Demos!$B$3:$K$1368,2,FALSE)),"")</f>
        <v>1N22.02</v>
      </c>
      <c r="I339" s="79" t="str">
        <f>IFERROR(IF(VLOOKUP(G339,Demos!$B$3:$K$1368,3,FALSE)=0,"",VLOOKUP(G339,Demos!$B$3:$K$1368,3,FALSE)),"")</f>
        <v/>
      </c>
      <c r="J339" s="79" t="str">
        <f>IFERROR(IF(VLOOKUP(G339,Demos!$B$3:$K$1368,4,FALSE)=0,"",VLOOKUP(G339,Demos!$B$3:$K$1368,4,FALSE)),"")</f>
        <v/>
      </c>
      <c r="K339" s="30" t="s">
        <v>2185</v>
      </c>
      <c r="M339" s="71">
        <v>44998</v>
      </c>
      <c r="N339" s="33" t="str">
        <f>IFERROR(VLOOKUP(G339,Demos!$B$3:$K$1368,5,FALSE),"")</f>
        <v>Recoil of a Water Jet</v>
      </c>
      <c r="O339" s="28">
        <f>IF(N339="","",COUNTIF($N$6:N2458, N339))</f>
        <v>2</v>
      </c>
      <c r="P339" s="33" t="str">
        <f xml:space="preserve"> IFERROR(IF(VLOOKUP(G339,Demos!$B$3:$K$1368,6,FALSE)=0,"",VLOOKUP(G339,Demos!$B$3:$K$1368,6,FALSE)),"")</f>
        <v>www.de-monstrare.nl/pdf/Recoil%20of%20a%20water-jet.pdf</v>
      </c>
      <c r="Q339" s="38" t="str">
        <f xml:space="preserve"> IFERROR(IF(VLOOKUP(G339,Demos!$B$3:$K$1368,8,FALSE)=0,"",VLOOKUP(G339,Demos!$B$3:$K$1368,8,FALSE)),"")</f>
        <v/>
      </c>
      <c r="R339" s="38" t="str">
        <f xml:space="preserve"> IFERROR(IF(VLOOKUP(G339,Demos!$B$3:$K$1368,7,FALSE)=0,"",VLOOKUP(G339,Demos!$B$3:$K$1368,7,FALSE)),"")</f>
        <v/>
      </c>
      <c r="T339" s="50" t="s">
        <v>1770</v>
      </c>
      <c r="U339" s="31" t="str">
        <f>IFERROR(VLOOKUP(G339,Demos!$B$7:N3570,12,FALSE),"")</f>
        <v/>
      </c>
    </row>
    <row r="340" spans="1:21" ht="45" x14ac:dyDescent="0.25">
      <c r="A340" s="39">
        <f t="shared" si="5"/>
        <v>335</v>
      </c>
      <c r="B340" s="30" t="s">
        <v>2191</v>
      </c>
      <c r="C340" s="29" t="str">
        <f xml:space="preserve"> IFERROR(VLOOKUP(B340, Courses!$C$3:$E$836, 2, FALSE),"")</f>
        <v>Dynamica</v>
      </c>
      <c r="D340" s="29" t="str">
        <f xml:space="preserve"> IFERROR(VLOOKUP(MID(G340,1,1), PIRA!$B$1:$E$1146, 2, FALSE),"")</f>
        <v>1 Mechanics</v>
      </c>
      <c r="E340" s="31" t="str">
        <f xml:space="preserve"> IFERROR(VLOOKUP(MID(G340,1,2),PIRA!$B$1:$E$1144,2,FALSE),"")&amp;"
"&amp;IFERROR(VLOOKUP(MID(H340,1,2),PIRA!$B$1:$E$1144,2,FALSE),"")&amp;"
"&amp;IFERROR(VLOOKUP(MID(I340,1,2),PIRA!$B$1:$E$1144,2,FALSE),"")</f>
        <v xml:space="preserve">Rotational Dynamics
</v>
      </c>
      <c r="F340" s="31" t="str">
        <f xml:space="preserve"> IFERROR(VLOOKUP(MID(G340,1,4),PIRA!$B$1:$E$1144,2,FALSE),"")&amp;"
"&amp;IFERROR(VLOOKUP(MID(H340,1,4),PIRA!$B$1:$E$1144,2,FALSE),"")&amp;"
"&amp;IFERROR(VLOOKUP(MID(I340,1,4),PIRA!$B$1:$E$1144,2,FALSE),"")</f>
        <v xml:space="preserve">Conservation of Angular Momentum
</v>
      </c>
      <c r="G340" s="32" t="s">
        <v>1403</v>
      </c>
      <c r="H340" s="31" t="str">
        <f>IFERROR(IF(VLOOKUP(G340,Demos!$B$3:$K$1368,2,FALSE)=0,"",VLOOKUP(G340,Demos!$B$3:$K$1368,2,FALSE)),"")</f>
        <v/>
      </c>
      <c r="I340" s="79" t="str">
        <f>IFERROR(IF(VLOOKUP(G340,Demos!$B$3:$K$1368,3,FALSE)=0,"",VLOOKUP(G340,Demos!$B$3:$K$1368,3,FALSE)),"")</f>
        <v/>
      </c>
      <c r="J340" s="79" t="str">
        <f>IFERROR(IF(VLOOKUP(G340,Demos!$B$3:$K$1368,4,FALSE)=0,"",VLOOKUP(G340,Demos!$B$3:$K$1368,4,FALSE)),"")</f>
        <v/>
      </c>
      <c r="K340" s="30" t="s">
        <v>2185</v>
      </c>
      <c r="M340" s="71">
        <v>44998</v>
      </c>
      <c r="N340" s="33" t="str">
        <f>IFERROR(VLOOKUP(G340,Demos!$B$3:$K$1368,5,FALSE),"")</f>
        <v>How an Astronaut can Turn Around in Free Space</v>
      </c>
      <c r="O340" s="28">
        <f>IF(N340="","",COUNTIF($N$6:N2459, N340))</f>
        <v>2</v>
      </c>
      <c r="P340" s="33" t="str">
        <f xml:space="preserve"> IFERROR(IF(VLOOKUP(G340,Demos!$B$3:$K$1368,6,FALSE)=0,"",VLOOKUP(G340,Demos!$B$3:$K$1368,6,FALSE)),"")</f>
        <v>www.de-monstrare.nl/pdf/How%20an%20astronaut%20can%20turn%20around%20in%20free%20space.pdf</v>
      </c>
      <c r="Q340" s="38" t="str">
        <f xml:space="preserve"> IFERROR(IF(VLOOKUP(G340,Demos!$B$3:$K$1368,8,FALSE)=0,"",VLOOKUP(G340,Demos!$B$3:$K$1368,8,FALSE)),"")</f>
        <v/>
      </c>
      <c r="R340" s="38" t="str">
        <f xml:space="preserve"> IFERROR(IF(VLOOKUP(G340,Demos!$B$3:$K$1368,7,FALSE)=0,"",VLOOKUP(G340,Demos!$B$3:$K$1368,7,FALSE)),"")</f>
        <v/>
      </c>
      <c r="T340" s="50" t="s">
        <v>1762</v>
      </c>
      <c r="U340" s="31" t="str">
        <f>IFERROR(VLOOKUP(G340,Demos!$B$7:N3573,12,FALSE),"")</f>
        <v/>
      </c>
    </row>
    <row r="341" spans="1:21" ht="45" x14ac:dyDescent="0.25">
      <c r="A341" s="39">
        <f t="shared" si="5"/>
        <v>336</v>
      </c>
      <c r="B341" s="30" t="s">
        <v>2191</v>
      </c>
      <c r="C341" s="29" t="str">
        <f xml:space="preserve"> IFERROR(VLOOKUP(B341, Courses!$C$3:$E$836, 2, FALSE),"")</f>
        <v>Dynamica</v>
      </c>
      <c r="D341" s="29" t="str">
        <f xml:space="preserve"> IFERROR(VLOOKUP(MID(G341,1,1), PIRA!$B$1:$E$1146, 2, FALSE),"")</f>
        <v>1 Mechanics</v>
      </c>
      <c r="E341" s="31" t="str">
        <f xml:space="preserve"> IFERROR(VLOOKUP(MID(G341,1,2),PIRA!$B$1:$E$1144,2,FALSE),"")&amp;"
"&amp;IFERROR(VLOOKUP(MID(H341,1,2),PIRA!$B$1:$E$1144,2,FALSE),"")&amp;"
"&amp;IFERROR(VLOOKUP(MID(I341,1,2),PIRA!$B$1:$E$1144,2,FALSE),"")</f>
        <v xml:space="preserve">Rotational Dynamics
Rotational Dynamics
</v>
      </c>
      <c r="F341" s="31" t="str">
        <f xml:space="preserve"> IFERROR(VLOOKUP(MID(G341,1,4),PIRA!$B$1:$E$1144,2,FALSE),"")&amp;"
"&amp;IFERROR(VLOOKUP(MID(H341,1,4),PIRA!$B$1:$E$1144,2,FALSE),"")&amp;"
"&amp;IFERROR(VLOOKUP(MID(I341,1,4),PIRA!$B$1:$E$1144,2,FALSE),"")</f>
        <v xml:space="preserve">Conservation of Angular Momentum
Moment of Inertia
</v>
      </c>
      <c r="G341" s="32" t="s">
        <v>81</v>
      </c>
      <c r="H341" s="31" t="str">
        <f>IFERROR(IF(VLOOKUP(G341,Demos!$B$3:$K$1368,2,FALSE)=0,"",VLOOKUP(G341,Demos!$B$3:$K$1368,2,FALSE)),"")</f>
        <v>1Q10.01</v>
      </c>
      <c r="I341" s="79" t="str">
        <f>IFERROR(IF(VLOOKUP(G341,Demos!$B$3:$K$1368,3,FALSE)=0,"",VLOOKUP(G341,Demos!$B$3:$K$1368,3,FALSE)),"")</f>
        <v/>
      </c>
      <c r="J341" s="79" t="str">
        <f>IFERROR(IF(VLOOKUP(G341,Demos!$B$3:$K$1368,4,FALSE)=0,"",VLOOKUP(G341,Demos!$B$3:$K$1368,4,FALSE)),"")</f>
        <v/>
      </c>
      <c r="K341" s="30" t="s">
        <v>2185</v>
      </c>
      <c r="M341" s="71">
        <v>44998</v>
      </c>
      <c r="N341" s="33" t="str">
        <f>IFERROR(VLOOKUP(G341,Demos!$B$3:$K$1368,5,FALSE),"")</f>
        <v>Pirouette</v>
      </c>
      <c r="O341" s="28">
        <f>IF(N341="","",COUNTIF($N$6:N2460, N341))</f>
        <v>22</v>
      </c>
      <c r="P341" s="33" t="str">
        <f xml:space="preserve"> IFERROR(IF(VLOOKUP(G341,Demos!$B$3:$K$1368,6,FALSE)=0,"",VLOOKUP(G341,Demos!$B$3:$K$1368,6,FALSE)),"")</f>
        <v>www.de-monstrare.nl/pdf/Pirouette.pdf</v>
      </c>
      <c r="Q341" s="38" t="str">
        <f xml:space="preserve"> IFERROR(IF(VLOOKUP(G341,Demos!$B$3:$K$1368,8,FALSE)=0,"",VLOOKUP(G341,Demos!$B$3:$K$1368,8,FALSE)),"")</f>
        <v/>
      </c>
      <c r="R341" s="38" t="str">
        <f xml:space="preserve"> IFERROR(IF(VLOOKUP(G341,Demos!$B$3:$K$1368,7,FALSE)=0,"",VLOOKUP(G341,Demos!$B$3:$K$1368,7,FALSE)),"")</f>
        <v/>
      </c>
      <c r="T341" s="50" t="s">
        <v>1762</v>
      </c>
      <c r="U341" s="31" t="str">
        <f>IFERROR(VLOOKUP(G341,Demos!$B$7:N3572,12,FALSE),"")</f>
        <v/>
      </c>
    </row>
    <row r="342" spans="1:21" ht="45" x14ac:dyDescent="0.25">
      <c r="A342" s="39">
        <f t="shared" si="5"/>
        <v>337</v>
      </c>
      <c r="B342" s="30" t="s">
        <v>2191</v>
      </c>
      <c r="C342" s="29" t="str">
        <f xml:space="preserve"> IFERROR(VLOOKUP(B342, Courses!$C$3:$E$836, 2, FALSE),"")</f>
        <v>Dynamica</v>
      </c>
      <c r="D342" s="29" t="str">
        <f xml:space="preserve"> IFERROR(VLOOKUP(MID(G342,1,1), PIRA!$B$1:$E$1146, 2, FALSE),"")</f>
        <v>1 Mechanics</v>
      </c>
      <c r="E342" s="31" t="str">
        <f xml:space="preserve"> IFERROR(VLOOKUP(MID(G342,1,2),PIRA!$B$1:$E$1144,2,FALSE),"")&amp;"
"&amp;IFERROR(VLOOKUP(MID(H342,1,2),PIRA!$B$1:$E$1144,2,FALSE),"")&amp;"
"&amp;IFERROR(VLOOKUP(MID(I342,1,2),PIRA!$B$1:$E$1144,2,FALSE),"")</f>
        <v xml:space="preserve">Rotational Dynamics
Rotational Dynamics
</v>
      </c>
      <c r="F342" s="31" t="str">
        <f xml:space="preserve"> IFERROR(VLOOKUP(MID(G342,1,4),PIRA!$B$1:$E$1144,2,FALSE),"")&amp;"
"&amp;IFERROR(VLOOKUP(MID(H342,1,4),PIRA!$B$1:$E$1144,2,FALSE),"")&amp;"
"&amp;IFERROR(VLOOKUP(MID(I342,1,4),PIRA!$B$1:$E$1144,2,FALSE),"")</f>
        <v xml:space="preserve">Conservation of Angular Momentum
Transfer of Angular Momentum
</v>
      </c>
      <c r="G342" s="32" t="s">
        <v>84</v>
      </c>
      <c r="H342" s="31" t="str">
        <f>IFERROR(IF(VLOOKUP(G342,Demos!$B$3:$K$1368,2,FALSE)=0,"",VLOOKUP(G342,Demos!$B$3:$K$1368,2,FALSE)),"")</f>
        <v>1Q30.10</v>
      </c>
      <c r="I342" s="79" t="str">
        <f>IFERROR(IF(VLOOKUP(G342,Demos!$B$3:$K$1368,3,FALSE)=0,"",VLOOKUP(G342,Demos!$B$3:$K$1368,3,FALSE)),"")</f>
        <v/>
      </c>
      <c r="J342" s="79" t="str">
        <f>IFERROR(IF(VLOOKUP(G342,Demos!$B$3:$K$1368,4,FALSE)=0,"",VLOOKUP(G342,Demos!$B$3:$K$1368,4,FALSE)),"")</f>
        <v/>
      </c>
      <c r="K342" s="30" t="s">
        <v>2185</v>
      </c>
      <c r="M342" s="71">
        <v>44998</v>
      </c>
      <c r="N342" s="33" t="str">
        <f>IFERROR(VLOOKUP(G342,Demos!$B$3:$K$1368,5,FALSE),"")</f>
        <v>Bicycle Wheel and Swivel Chair</v>
      </c>
      <c r="O342" s="28">
        <f>IF(N342="","",COUNTIF($N$6:N2461, N342))</f>
        <v>38</v>
      </c>
      <c r="P342" s="33" t="str">
        <f xml:space="preserve"> IFERROR(IF(VLOOKUP(G342,Demos!$B$3:$K$1368,6,FALSE)=0,"",VLOOKUP(G342,Demos!$B$3:$K$1368,6,FALSE)),"")</f>
        <v>www.de-monstrare.nl/pdf/Bicycle%20wheel%20and%20swivel%20chair.pdf</v>
      </c>
      <c r="Q342" s="38" t="str">
        <f xml:space="preserve"> IFERROR(IF(VLOOKUP(G342,Demos!$B$3:$K$1368,8,FALSE)=0,"",VLOOKUP(G342,Demos!$B$3:$K$1368,8,FALSE)),"")</f>
        <v/>
      </c>
      <c r="R342" s="38" t="str">
        <f xml:space="preserve"> IFERROR(IF(VLOOKUP(G342,Demos!$B$3:$K$1368,7,FALSE)=0,"",VLOOKUP(G342,Demos!$B$3:$K$1368,7,FALSE)),"")</f>
        <v xml:space="preserve">See Collegerama 2022 recording TN1612TU_05 from 01:13:11 - https://collegerama.tudelft.nl/Mediasite/Channel/as-bsc-tn/watch/c62ffe14b9a54c75ada1f93c4d870c901d </v>
      </c>
      <c r="T342" s="50" t="s">
        <v>1762</v>
      </c>
      <c r="U342" s="31" t="str">
        <f>IFERROR(VLOOKUP(G342,Demos!$B$7:N3571,12,FALSE),"")</f>
        <v/>
      </c>
    </row>
    <row r="343" spans="1:21" ht="45" x14ac:dyDescent="0.25">
      <c r="A343" s="39">
        <f t="shared" si="5"/>
        <v>338</v>
      </c>
      <c r="B343" s="30" t="s">
        <v>1905</v>
      </c>
      <c r="C343" s="29" t="str">
        <f xml:space="preserve"> IFERROR(VLOOKUP(B343, Courses!$C$3:$E$836, 2, FALSE),"")</f>
        <v>Mechanics and Theory of Relativity</v>
      </c>
      <c r="D343" s="29" t="str">
        <f xml:space="preserve"> IFERROR(VLOOKUP(MID(G343,1,1), PIRA!$B$1:$E$1146, 2, FALSE),"")</f>
        <v>1 Mechanics</v>
      </c>
      <c r="E343" s="31" t="str">
        <f xml:space="preserve"> IFERROR(VLOOKUP(MID(G343,1,2),PIRA!$B$1:$E$1144,2,FALSE),"")&amp;"
"&amp;IFERROR(VLOOKUP(MID(H343,1,2),PIRA!$B$1:$E$1144,2,FALSE),"")&amp;"
"&amp;IFERROR(VLOOKUP(MID(I343,1,2),PIRA!$B$1:$E$1144,2,FALSE),"")</f>
        <v xml:space="preserve">Rotational Dynamics
Rotational Dynamics
</v>
      </c>
      <c r="F343" s="31" t="str">
        <f xml:space="preserve"> IFERROR(VLOOKUP(MID(G343,1,4),PIRA!$B$1:$E$1144,2,FALSE),"")&amp;"
"&amp;IFERROR(VLOOKUP(MID(H343,1,4),PIRA!$B$1:$E$1144,2,FALSE),"")&amp;"
"&amp;IFERROR(VLOOKUP(MID(I343,1,4),PIRA!$B$1:$E$1144,2,FALSE),"")</f>
        <v xml:space="preserve">Conservation of Angular Momentum
Moment of Inertia
</v>
      </c>
      <c r="G343" s="32" t="s">
        <v>1171</v>
      </c>
      <c r="H343" s="31" t="str">
        <f>IFERROR(IF(VLOOKUP(G343,Demos!$B$3:$K$1368,2,FALSE)=0,"",VLOOKUP(G343,Demos!$B$3:$K$1368,2,FALSE)),"")</f>
        <v>1Q10.XX</v>
      </c>
      <c r="I343" s="79" t="str">
        <f>IFERROR(IF(VLOOKUP(G343,Demos!$B$3:$K$1368,3,FALSE)=0,"",VLOOKUP(G343,Demos!$B$3:$K$1368,3,FALSE)),"")</f>
        <v/>
      </c>
      <c r="J343" s="79" t="str">
        <f>IFERROR(IF(VLOOKUP(G343,Demos!$B$3:$K$1368,4,FALSE)=0,"",VLOOKUP(G343,Demos!$B$3:$K$1368,4,FALSE)),"")</f>
        <v/>
      </c>
      <c r="K343" s="32" t="s">
        <v>2099</v>
      </c>
      <c r="M343" s="71">
        <v>44993</v>
      </c>
      <c r="N343" s="33" t="str">
        <f>IFERROR(VLOOKUP(G343,Demos!$B$3:$K$1368,5,FALSE),"")</f>
        <v>Matchbox and Wineglass</v>
      </c>
      <c r="O343" s="28">
        <f>IF(N343="","",COUNTIF($N$6:N2462, N343))</f>
        <v>39</v>
      </c>
      <c r="P343" s="33" t="str">
        <f xml:space="preserve"> IFERROR(IF(VLOOKUP(G343,Demos!$B$3:$K$1368,6,FALSE)=0,"",VLOOKUP(G343,Demos!$B$3:$K$1368,6,FALSE)),"")</f>
        <v>www.de-monstrare.nl/pdf/Matchbox%20and%20wineglass.pdf</v>
      </c>
      <c r="Q343" s="38" t="str">
        <f xml:space="preserve"> IFERROR(IF(VLOOKUP(G343,Demos!$B$3:$K$1368,8,FALSE)=0,"",VLOOKUP(G343,Demos!$B$3:$K$1368,8,FALSE)),"")</f>
        <v/>
      </c>
      <c r="R343" s="38" t="str">
        <f xml:space="preserve"> IFERROR(IF(VLOOKUP(G343,Demos!$B$3:$K$1368,7,FALSE)=0,"",VLOOKUP(G343,Demos!$B$3:$K$1368,7,FALSE)),"")</f>
        <v xml:space="preserve">See Collegerama 2022 recording TN1612TU_17 from about 40 minutes - https://collegerama.tudelft.nl/Mediasite/Channel/as-bsc-tn/watch/068318bc5e2d4c908ecc56ce056d99d81d </v>
      </c>
      <c r="T343" s="50" t="s">
        <v>1761</v>
      </c>
      <c r="U343" s="31" t="str">
        <f>IFERROR(VLOOKUP(G343,Demos!$B$7:N3682,12,FALSE),"")</f>
        <v/>
      </c>
    </row>
    <row r="344" spans="1:21" ht="45" x14ac:dyDescent="0.25">
      <c r="A344" s="39">
        <f t="shared" si="5"/>
        <v>339</v>
      </c>
      <c r="B344" s="30" t="s">
        <v>1905</v>
      </c>
      <c r="C344" s="29" t="str">
        <f xml:space="preserve"> IFERROR(VLOOKUP(B344, Courses!$C$3:$E$836, 2, FALSE),"")</f>
        <v>Mechanics and Theory of Relativity</v>
      </c>
      <c r="D344" s="29" t="str">
        <f xml:space="preserve"> IFERROR(VLOOKUP(MID(G344,1,1), PIRA!$B$1:$E$1146, 2, FALSE),"")</f>
        <v>1 Mechanics</v>
      </c>
      <c r="E344" s="31" t="str">
        <f xml:space="preserve"> IFERROR(VLOOKUP(MID(G344,1,2),PIRA!$B$1:$E$1144,2,FALSE),"")&amp;"
"&amp;IFERROR(VLOOKUP(MID(H344,1,2),PIRA!$B$1:$E$1144,2,FALSE),"")&amp;"
"&amp;IFERROR(VLOOKUP(MID(I344,1,2),PIRA!$B$1:$E$1144,2,FALSE),"")</f>
        <v xml:space="preserve">Rotational Dynamics
Rotational Dynamics
</v>
      </c>
      <c r="F344" s="31" t="str">
        <f xml:space="preserve"> IFERROR(VLOOKUP(MID(G344,1,4),PIRA!$B$1:$E$1144,2,FALSE),"")&amp;"
"&amp;IFERROR(VLOOKUP(MID(H344,1,4),PIRA!$B$1:$E$1144,2,FALSE),"")&amp;"
"&amp;IFERROR(VLOOKUP(MID(I344,1,4),PIRA!$B$1:$E$1144,2,FALSE),"")</f>
        <v xml:space="preserve">Conservation of Angular Momentum
Transfer of Angular Momentum
</v>
      </c>
      <c r="G344" s="32" t="s">
        <v>84</v>
      </c>
      <c r="H344" s="31" t="str">
        <f>IFERROR(IF(VLOOKUP(G344,Demos!$B$3:$K$1368,2,FALSE)=0,"",VLOOKUP(G344,Demos!$B$3:$K$1368,2,FALSE)),"")</f>
        <v>1Q30.10</v>
      </c>
      <c r="I344" s="79" t="str">
        <f>IFERROR(IF(VLOOKUP(G344,Demos!$B$3:$K$1368,3,FALSE)=0,"",VLOOKUP(G344,Demos!$B$3:$K$1368,3,FALSE)),"")</f>
        <v/>
      </c>
      <c r="J344" s="79" t="str">
        <f>IFERROR(IF(VLOOKUP(G344,Demos!$B$3:$K$1368,4,FALSE)=0,"",VLOOKUP(G344,Demos!$B$3:$K$1368,4,FALSE)),"")</f>
        <v/>
      </c>
      <c r="K344" s="30" t="s">
        <v>2099</v>
      </c>
      <c r="M344" s="71">
        <v>44993</v>
      </c>
      <c r="N344" s="33" t="str">
        <f>IFERROR(VLOOKUP(G344,Demos!$B$3:$K$1368,5,FALSE),"")</f>
        <v>Bicycle Wheel and Swivel Chair</v>
      </c>
      <c r="O344" s="28">
        <f>IF(N344="","",COUNTIF($N$6:N2463, N344))</f>
        <v>38</v>
      </c>
      <c r="P344" s="33" t="str">
        <f xml:space="preserve"> IFERROR(IF(VLOOKUP(G344,Demos!$B$3:$K$1368,6,FALSE)=0,"",VLOOKUP(G344,Demos!$B$3:$K$1368,6,FALSE)),"")</f>
        <v>www.de-monstrare.nl/pdf/Bicycle%20wheel%20and%20swivel%20chair.pdf</v>
      </c>
      <c r="Q344" s="38" t="str">
        <f xml:space="preserve"> IFERROR(IF(VLOOKUP(G344,Demos!$B$3:$K$1368,8,FALSE)=0,"",VLOOKUP(G344,Demos!$B$3:$K$1368,8,FALSE)),"")</f>
        <v/>
      </c>
      <c r="R344" s="38" t="str">
        <f xml:space="preserve"> IFERROR(IF(VLOOKUP(G344,Demos!$B$3:$K$1368,7,FALSE)=0,"",VLOOKUP(G344,Demos!$B$3:$K$1368,7,FALSE)),"")</f>
        <v xml:space="preserve">See Collegerama 2022 recording TN1612TU_05 from 01:13:11 - https://collegerama.tudelft.nl/Mediasite/Channel/as-bsc-tn/watch/c62ffe14b9a54c75ada1f93c4d870c901d </v>
      </c>
      <c r="T344" s="50" t="s">
        <v>1761</v>
      </c>
      <c r="U344" s="31" t="str">
        <f>IFERROR(VLOOKUP(G344,Demos!$B$7:N3698,12,FALSE),"")</f>
        <v/>
      </c>
    </row>
    <row r="345" spans="1:21" ht="45" x14ac:dyDescent="0.25">
      <c r="A345" s="39">
        <f t="shared" si="5"/>
        <v>340</v>
      </c>
      <c r="B345" s="30" t="s">
        <v>1905</v>
      </c>
      <c r="C345" s="29" t="str">
        <f xml:space="preserve"> IFERROR(VLOOKUP(B345, Courses!$C$3:$E$836, 2, FALSE),"")</f>
        <v>Mechanics and Theory of Relativity</v>
      </c>
      <c r="D345" s="29" t="str">
        <f xml:space="preserve"> IFERROR(VLOOKUP(MID(G345,1,1), PIRA!$B$1:$E$1146, 2, FALSE),"")</f>
        <v>1 Mechanics</v>
      </c>
      <c r="E345" s="31" t="str">
        <f xml:space="preserve"> IFERROR(VLOOKUP(MID(G345,1,2),PIRA!$B$1:$E$1144,2,FALSE),"")&amp;"
"&amp;IFERROR(VLOOKUP(MID(H345,1,2),PIRA!$B$1:$E$1144,2,FALSE),"")&amp;"
"&amp;IFERROR(VLOOKUP(MID(I345,1,2),PIRA!$B$1:$E$1144,2,FALSE),"")</f>
        <v xml:space="preserve">Rotational Dynamics
</v>
      </c>
      <c r="F345" s="31" t="str">
        <f xml:space="preserve"> IFERROR(VLOOKUP(MID(G345,1,4),PIRA!$B$1:$E$1144,2,FALSE),"")&amp;"
"&amp;IFERROR(VLOOKUP(MID(H345,1,4),PIRA!$B$1:$E$1144,2,FALSE),"")&amp;"
"&amp;IFERROR(VLOOKUP(MID(I345,1,4),PIRA!$B$1:$E$1144,2,FALSE),"")</f>
        <v xml:space="preserve">Rotational Stability
</v>
      </c>
      <c r="G345" s="32" t="s">
        <v>1177</v>
      </c>
      <c r="H345" s="31" t="str">
        <f>IFERROR(IF(VLOOKUP(G345,Demos!$B$3:$K$1368,2,FALSE)=0,"",VLOOKUP(G345,Demos!$B$3:$K$1368,2,FALSE)),"")</f>
        <v/>
      </c>
      <c r="I345" s="79" t="str">
        <f>IFERROR(IF(VLOOKUP(G345,Demos!$B$3:$K$1368,3,FALSE)=0,"",VLOOKUP(G345,Demos!$B$3:$K$1368,3,FALSE)),"")</f>
        <v/>
      </c>
      <c r="J345" s="79" t="str">
        <f>IFERROR(IF(VLOOKUP(G345,Demos!$B$3:$K$1368,4,FALSE)=0,"",VLOOKUP(G345,Demos!$B$3:$K$1368,4,FALSE)),"")</f>
        <v/>
      </c>
      <c r="K345" s="30" t="s">
        <v>2099</v>
      </c>
      <c r="M345" s="71">
        <v>44993</v>
      </c>
      <c r="N345" s="33" t="str">
        <f>IFERROR(VLOOKUP(G345,Demos!$B$3:$K$1368,5,FALSE),"")</f>
        <v>Stable Wheel</v>
      </c>
      <c r="O345" s="28">
        <f>IF(N345="","",COUNTIF($N$6:N2464, N345))</f>
        <v>16</v>
      </c>
      <c r="P345" s="33" t="str">
        <f xml:space="preserve"> IFERROR(IF(VLOOKUP(G345,Demos!$B$3:$K$1368,6,FALSE)=0,"",VLOOKUP(G345,Demos!$B$3:$K$1368,6,FALSE)),"")</f>
        <v>www.de-monstrare.nl/pdf/Stable%20wheel.pdf</v>
      </c>
      <c r="Q345" s="38" t="str">
        <f xml:space="preserve"> IFERROR(IF(VLOOKUP(G345,Demos!$B$3:$K$1368,8,FALSE)=0,"",VLOOKUP(G345,Demos!$B$3:$K$1368,8,FALSE)),"")</f>
        <v/>
      </c>
      <c r="R345" s="38" t="str">
        <f xml:space="preserve"> IFERROR(IF(VLOOKUP(G345,Demos!$B$3:$K$1368,7,FALSE)=0,"",VLOOKUP(G345,Demos!$B$3:$K$1368,7,FALSE)),"")</f>
        <v xml:space="preserve">See Collegerama 2022 recording TN1612TU_20 - https://collegerama.tudelft.nl/Mediasite/Channel/as-bsc-tn/watch/1a0c74c4eaf54cb7aa9b646d254fee821d </v>
      </c>
      <c r="T345" s="50" t="s">
        <v>1761</v>
      </c>
      <c r="U345" s="31" t="str">
        <f>IFERROR(VLOOKUP(G345,Demos!$B$7:N3651,12,FALSE),"")</f>
        <v/>
      </c>
    </row>
    <row r="346" spans="1:21" ht="45" x14ac:dyDescent="0.25">
      <c r="A346" s="39">
        <f t="shared" si="5"/>
        <v>341</v>
      </c>
      <c r="B346" s="30" t="s">
        <v>38</v>
      </c>
      <c r="C346" s="29" t="str">
        <f xml:space="preserve"> IFERROR(VLOOKUP(B346, Courses!$C$3:$E$836, 2, FALSE),"")</f>
        <v>Mechanics and Theory of Relativity</v>
      </c>
      <c r="D346" s="29" t="str">
        <f xml:space="preserve"> IFERROR(VLOOKUP(MID(G346,1,1), PIRA!$B$1:$E$1146, 2, FALSE),"")</f>
        <v>1 Mechanics</v>
      </c>
      <c r="E346" s="31" t="str">
        <f xml:space="preserve"> IFERROR(VLOOKUP(MID(G346,1,2),PIRA!$B$1:$E$1144,2,FALSE),"")&amp;"
"&amp;IFERROR(VLOOKUP(MID(H346,1,2),PIRA!$B$1:$E$1144,2,FALSE),"")&amp;"
"&amp;IFERROR(VLOOKUP(MID(I346,1,2),PIRA!$B$1:$E$1144,2,FALSE),"")</f>
        <v xml:space="preserve">Motion in two Dimensions
</v>
      </c>
      <c r="F346" s="31" t="str">
        <f xml:space="preserve"> IFERROR(VLOOKUP(MID(G346,1,4),PIRA!$B$1:$E$1144,2,FALSE),"")&amp;"
"&amp;IFERROR(VLOOKUP(MID(H346,1,4),PIRA!$B$1:$E$1144,2,FALSE),"")&amp;"
"&amp;IFERROR(VLOOKUP(MID(I346,1,4),PIRA!$B$1:$E$1144,2,FALSE),"")</f>
        <v xml:space="preserve">Motion of the Center of Mass
</v>
      </c>
      <c r="G346" s="32" t="s">
        <v>1130</v>
      </c>
      <c r="H346" s="31" t="str">
        <f>IFERROR(IF(VLOOKUP(G346,Demos!$B$3:$K$1368,2,FALSE)=0,"",VLOOKUP(G346,Demos!$B$3:$K$1368,2,FALSE)),"")</f>
        <v/>
      </c>
      <c r="I346" s="79" t="str">
        <f>IFERROR(IF(VLOOKUP(G346,Demos!$B$3:$K$1368,3,FALSE)=0,"",VLOOKUP(G346,Demos!$B$3:$K$1368,3,FALSE)),"")</f>
        <v/>
      </c>
      <c r="J346" s="79" t="str">
        <f>IFERROR(IF(VLOOKUP(G346,Demos!$B$3:$K$1368,4,FALSE)=0,"",VLOOKUP(G346,Demos!$B$3:$K$1368,4,FALSE)),"")</f>
        <v/>
      </c>
      <c r="K346" s="32" t="s">
        <v>2077</v>
      </c>
      <c r="L346" s="32" t="s">
        <v>22</v>
      </c>
      <c r="M346" s="71">
        <v>44992</v>
      </c>
      <c r="N346" s="33" t="str">
        <f>IFERROR(VLOOKUP(G346,Demos!$B$3:$K$1368,5,FALSE),"")</f>
        <v>Centre of Mass</v>
      </c>
      <c r="O346" s="28">
        <f>IF(N346="","",COUNTIF($N$6:N2465, N346))</f>
        <v>41</v>
      </c>
      <c r="P346" s="33" t="str">
        <f xml:space="preserve"> IFERROR(IF(VLOOKUP(G346,Demos!$B$3:$K$1368,6,FALSE)=0,"",VLOOKUP(G346,Demos!$B$3:$K$1368,6,FALSE)),"")</f>
        <v>www.de-monstrare.nl/pdf/Centre%20of%20mass.pdf</v>
      </c>
      <c r="Q346" s="38" t="str">
        <f xml:space="preserve"> IFERROR(IF(VLOOKUP(G346,Demos!$B$3:$K$1368,8,FALSE)=0,"",VLOOKUP(G346,Demos!$B$3:$K$1368,8,FALSE)),"")</f>
        <v/>
      </c>
      <c r="R346" s="38" t="str">
        <f xml:space="preserve"> IFERROR(IF(VLOOKUP(G346,Demos!$B$3:$K$1368,7,FALSE)=0,"",VLOOKUP(G346,Demos!$B$3:$K$1368,7,FALSE)),"")</f>
        <v xml:space="preserve">See Collegerama 2022 recording TN1612TU_14 - https://collegerama.tudelft.nl/Mediasite/Channel/as-bsc-tn/watch/64cb5e5c7d2546fb9f465306d41a128b1d </v>
      </c>
      <c r="T346" s="50" t="s">
        <v>1761</v>
      </c>
      <c r="U346" s="31" t="str">
        <f>IFERROR(VLOOKUP(G346,Demos!$B$7:N3660,12,FALSE),"")</f>
        <v/>
      </c>
    </row>
    <row r="347" spans="1:21" ht="45" x14ac:dyDescent="0.25">
      <c r="A347" s="39">
        <f t="shared" si="5"/>
        <v>342</v>
      </c>
      <c r="B347" s="30" t="s">
        <v>38</v>
      </c>
      <c r="C347" s="29" t="str">
        <f xml:space="preserve"> IFERROR(VLOOKUP(B347, Courses!$C$3:$E$836, 2, FALSE),"")</f>
        <v>Mechanics and Theory of Relativity</v>
      </c>
      <c r="D347" s="29" t="str">
        <f xml:space="preserve"> IFERROR(VLOOKUP(MID(G347,1,1), PIRA!$B$1:$E$1146, 2, FALSE),"")</f>
        <v>1 Mechanics</v>
      </c>
      <c r="E347" s="31" t="str">
        <f xml:space="preserve"> IFERROR(VLOOKUP(MID(G347,1,2),PIRA!$B$1:$E$1144,2,FALSE),"")&amp;"
"&amp;IFERROR(VLOOKUP(MID(H347,1,2),PIRA!$B$1:$E$1144,2,FALSE),"")&amp;"
"&amp;IFERROR(VLOOKUP(MID(I347,1,2),PIRA!$B$1:$E$1144,2,FALSE),"")</f>
        <v xml:space="preserve">Linear Momentum and Collisions
</v>
      </c>
      <c r="F347" s="31" t="str">
        <f xml:space="preserve"> IFERROR(VLOOKUP(MID(G347,1,4),PIRA!$B$1:$E$1144,2,FALSE),"")&amp;"
"&amp;IFERROR(VLOOKUP(MID(H347,1,4),PIRA!$B$1:$E$1144,2,FALSE),"")&amp;"
"&amp;IFERROR(VLOOKUP(MID(I347,1,4),PIRA!$B$1:$E$1144,2,FALSE),"")</f>
        <v xml:space="preserve">Conservation of Linear Momentum
</v>
      </c>
      <c r="G347" s="32" t="s">
        <v>1163</v>
      </c>
      <c r="H347" s="31" t="str">
        <f>IFERROR(IF(VLOOKUP(G347,Demos!$B$3:$K$1368,2,FALSE)=0,"",VLOOKUP(G347,Demos!$B$3:$K$1368,2,FALSE)),"")</f>
        <v/>
      </c>
      <c r="I347" s="79" t="str">
        <f>IFERROR(IF(VLOOKUP(G347,Demos!$B$3:$K$1368,3,FALSE)=0,"",VLOOKUP(G347,Demos!$B$3:$K$1368,3,FALSE)),"")</f>
        <v/>
      </c>
      <c r="J347" s="79" t="str">
        <f>IFERROR(IF(VLOOKUP(G347,Demos!$B$3:$K$1368,4,FALSE)=0,"",VLOOKUP(G347,Demos!$B$3:$K$1368,4,FALSE)),"")</f>
        <v/>
      </c>
      <c r="K347" s="32" t="s">
        <v>2077</v>
      </c>
      <c r="L347" s="32" t="s">
        <v>22</v>
      </c>
      <c r="M347" s="71">
        <v>44992</v>
      </c>
      <c r="N347" s="33" t="str">
        <f>IFERROR(VLOOKUP(G347,Demos!$B$3:$K$1368,5,FALSE),"")</f>
        <v>Explosion</v>
      </c>
      <c r="O347" s="28">
        <f>IF(N347="","",COUNTIF($N$6:N2466, N347))</f>
        <v>25</v>
      </c>
      <c r="P347" s="33" t="str">
        <f xml:space="preserve"> IFERROR(IF(VLOOKUP(G347,Demos!$B$3:$K$1368,6,FALSE)=0,"",VLOOKUP(G347,Demos!$B$3:$K$1368,6,FALSE)),"")</f>
        <v>www.de-monstrare.nl/pdf/Explosion.pdf</v>
      </c>
      <c r="Q347" s="38" t="str">
        <f xml:space="preserve"> IFERROR(IF(VLOOKUP(G347,Demos!$B$3:$K$1368,8,FALSE)=0,"",VLOOKUP(G347,Demos!$B$3:$K$1368,8,FALSE)),"")</f>
        <v/>
      </c>
      <c r="R347" s="38" t="str">
        <f xml:space="preserve"> IFERROR(IF(VLOOKUP(G347,Demos!$B$3:$K$1368,7,FALSE)=0,"",VLOOKUP(G347,Demos!$B$3:$K$1368,7,FALSE)),"")</f>
        <v xml:space="preserve">See Collegerama 2022 recording TN1612TU_14 - https://collegerama.tudelft.nl/Mediasite/Channel/as-bsc-tn/watch/64cb5e5c7d2546fb9f465306d41a128b1d </v>
      </c>
      <c r="T347" s="50" t="s">
        <v>1761</v>
      </c>
      <c r="U347" s="31" t="str">
        <f>IFERROR(VLOOKUP(G347,Demos!$B$7:N3659,12,FALSE),"")</f>
        <v/>
      </c>
    </row>
    <row r="348" spans="1:21" ht="45" x14ac:dyDescent="0.25">
      <c r="A348" s="39">
        <f t="shared" si="5"/>
        <v>343</v>
      </c>
      <c r="B348" s="30" t="s">
        <v>29</v>
      </c>
      <c r="C348" s="29" t="str">
        <f xml:space="preserve"> IFERROR(VLOOKUP(B348, Courses!$C$3:$E$836, 2, FALSE),"")</f>
        <v>Classical and Quantum Mechanics</v>
      </c>
      <c r="D348" s="29" t="str">
        <f xml:space="preserve"> IFERROR(VLOOKUP(MID(G348,1,1), PIRA!$B$1:$E$1146, 2, FALSE),"")</f>
        <v>1 Mechanics</v>
      </c>
      <c r="E348" s="31" t="str">
        <f xml:space="preserve"> IFERROR(VLOOKUP(MID(G348,1,2),PIRA!$B$1:$E$1144,2,FALSE),"")&amp;"
"&amp;IFERROR(VLOOKUP(MID(H348,1,2),PIRA!$B$1:$E$1144,2,FALSE),"")&amp;"
"&amp;IFERROR(VLOOKUP(MID(I348,1,2),PIRA!$B$1:$E$1144,2,FALSE),"")</f>
        <v xml:space="preserve">Rotational Dynamics
Rotational Dynamics
</v>
      </c>
      <c r="F348" s="31" t="str">
        <f xml:space="preserve"> IFERROR(VLOOKUP(MID(G348,1,4),PIRA!$B$1:$E$1144,2,FALSE),"")&amp;"
"&amp;IFERROR(VLOOKUP(MID(H348,1,4),PIRA!$B$1:$E$1144,2,FALSE),"")&amp;"
"&amp;IFERROR(VLOOKUP(MID(I348,1,4),PIRA!$B$1:$E$1144,2,FALSE),"")</f>
        <v xml:space="preserve">Conservation of Angular Momentum
Transfer of Angular Momentum
</v>
      </c>
      <c r="G348" s="32" t="s">
        <v>84</v>
      </c>
      <c r="H348" s="31" t="str">
        <f>IFERROR(IF(VLOOKUP(G348,Demos!$B$3:$K$1368,2,FALSE)=0,"",VLOOKUP(G348,Demos!$B$3:$K$1368,2,FALSE)),"")</f>
        <v>1Q30.10</v>
      </c>
      <c r="I348" s="79" t="str">
        <f>IFERROR(IF(VLOOKUP(G348,Demos!$B$3:$K$1368,3,FALSE)=0,"",VLOOKUP(G348,Demos!$B$3:$K$1368,3,FALSE)),"")</f>
        <v/>
      </c>
      <c r="J348" s="79" t="str">
        <f>IFERROR(IF(VLOOKUP(G348,Demos!$B$3:$K$1368,4,FALSE)=0,"",VLOOKUP(G348,Demos!$B$3:$K$1368,4,FALSE)),"")</f>
        <v/>
      </c>
      <c r="K348" s="30" t="s">
        <v>2178</v>
      </c>
      <c r="L348" s="30" t="s">
        <v>2180</v>
      </c>
      <c r="M348" s="71">
        <v>44992</v>
      </c>
      <c r="N348" s="33" t="str">
        <f>IFERROR(VLOOKUP(G348,Demos!$B$3:$K$1368,5,FALSE),"")</f>
        <v>Bicycle Wheel and Swivel Chair</v>
      </c>
      <c r="O348" s="28">
        <f>IF(N348="","",COUNTIF($N$6:N2467, N348))</f>
        <v>38</v>
      </c>
      <c r="P348" s="33" t="str">
        <f xml:space="preserve"> IFERROR(IF(VLOOKUP(G348,Demos!$B$3:$K$1368,6,FALSE)=0,"",VLOOKUP(G348,Demos!$B$3:$K$1368,6,FALSE)),"")</f>
        <v>www.de-monstrare.nl/pdf/Bicycle%20wheel%20and%20swivel%20chair.pdf</v>
      </c>
      <c r="Q348" s="38" t="str">
        <f xml:space="preserve"> IFERROR(IF(VLOOKUP(G348,Demos!$B$3:$K$1368,8,FALSE)=0,"",VLOOKUP(G348,Demos!$B$3:$K$1368,8,FALSE)),"")</f>
        <v/>
      </c>
      <c r="R348" s="38" t="str">
        <f xml:space="preserve"> IFERROR(IF(VLOOKUP(G348,Demos!$B$3:$K$1368,7,FALSE)=0,"",VLOOKUP(G348,Demos!$B$3:$K$1368,7,FALSE)),"")</f>
        <v xml:space="preserve">See Collegerama 2022 recording TN1612TU_05 from 01:13:11 - https://collegerama.tudelft.nl/Mediasite/Channel/as-bsc-tn/watch/c62ffe14b9a54c75ada1f93c4d870c901d </v>
      </c>
      <c r="T348" s="50" t="s">
        <v>1762</v>
      </c>
      <c r="U348" s="31" t="str">
        <f>IFERROR(VLOOKUP(G348,Demos!$B$7:N3678,12,FALSE),"")</f>
        <v/>
      </c>
    </row>
    <row r="349" spans="1:21" ht="45" x14ac:dyDescent="0.25">
      <c r="A349" s="39">
        <f t="shared" si="5"/>
        <v>344</v>
      </c>
      <c r="B349" s="30" t="s">
        <v>2191</v>
      </c>
      <c r="C349" s="29" t="str">
        <f xml:space="preserve"> IFERROR(VLOOKUP(B349, Courses!$C$3:$E$836, 2, FALSE),"")</f>
        <v>Dynamica</v>
      </c>
      <c r="D349" s="29" t="str">
        <f xml:space="preserve"> IFERROR(VLOOKUP(MID(G349,1,1), PIRA!$B$1:$E$1146, 2, FALSE),"")</f>
        <v>1 Mechanics</v>
      </c>
      <c r="E349" s="31" t="str">
        <f xml:space="preserve"> IFERROR(VLOOKUP(MID(G349,1,2),PIRA!$B$1:$E$1144,2,FALSE),"")&amp;"
"&amp;IFERROR(VLOOKUP(MID(H349,1,2),PIRA!$B$1:$E$1144,2,FALSE),"")&amp;"
"&amp;IFERROR(VLOOKUP(MID(I349,1,2),PIRA!$B$1:$E$1144,2,FALSE),"")</f>
        <v xml:space="preserve">Linear Momentum and Collisions
</v>
      </c>
      <c r="F349" s="31" t="str">
        <f xml:space="preserve"> IFERROR(VLOOKUP(MID(G349,1,4),PIRA!$B$1:$E$1144,2,FALSE),"")&amp;"
"&amp;IFERROR(VLOOKUP(MID(H349,1,4),PIRA!$B$1:$E$1144,2,FALSE),"")&amp;"
"&amp;IFERROR(VLOOKUP(MID(I349,1,4),PIRA!$B$1:$E$1144,2,FALSE),"")</f>
        <v xml:space="preserve">Conservation of Linear Momentum
</v>
      </c>
      <c r="G349" s="32" t="s">
        <v>1161</v>
      </c>
      <c r="H349" s="31" t="str">
        <f>IFERROR(IF(VLOOKUP(G349,Demos!$B$3:$K$1368,2,FALSE)=0,"",VLOOKUP(G349,Demos!$B$3:$K$1368,2,FALSE)),"")</f>
        <v/>
      </c>
      <c r="I349" s="79" t="str">
        <f>IFERROR(IF(VLOOKUP(G349,Demos!$B$3:$K$1368,3,FALSE)=0,"",VLOOKUP(G349,Demos!$B$3:$K$1368,3,FALSE)),"")</f>
        <v/>
      </c>
      <c r="J349" s="79" t="str">
        <f>IFERROR(IF(VLOOKUP(G349,Demos!$B$3:$K$1368,4,FALSE)=0,"",VLOOKUP(G349,Demos!$B$3:$K$1368,4,FALSE)),"")</f>
        <v/>
      </c>
      <c r="K349" s="30" t="s">
        <v>2185</v>
      </c>
      <c r="M349" s="71">
        <v>44991</v>
      </c>
      <c r="N349" s="33" t="str">
        <f>IFERROR(VLOOKUP(G349,Demos!$B$3:$K$1368,5,FALSE),"")</f>
        <v>Elastic Collisions</v>
      </c>
      <c r="O349" s="28">
        <f>IF(N349="","",COUNTIF($N$6:N2468, N349))</f>
        <v>18</v>
      </c>
      <c r="P349" s="33" t="str">
        <f xml:space="preserve"> IFERROR(IF(VLOOKUP(G349,Demos!$B$3:$K$1368,6,FALSE)=0,"",VLOOKUP(G349,Demos!$B$3:$K$1368,6,FALSE)),"")</f>
        <v>www.de-monstrare.nl/pdf/Elastic%20collisions.pdf</v>
      </c>
      <c r="Q349" s="38" t="str">
        <f xml:space="preserve"> IFERROR(IF(VLOOKUP(G349,Demos!$B$3:$K$1368,8,FALSE)=0,"",VLOOKUP(G349,Demos!$B$3:$K$1368,8,FALSE)),"")</f>
        <v/>
      </c>
      <c r="R349" s="38" t="str">
        <f xml:space="preserve"> IFERROR(IF(VLOOKUP(G349,Demos!$B$3:$K$1368,7,FALSE)=0,"",VLOOKUP(G349,Demos!$B$3:$K$1368,7,FALSE)),"")</f>
        <v/>
      </c>
      <c r="T349" s="50" t="s">
        <v>1762</v>
      </c>
      <c r="U349" s="31" t="str">
        <f>IFERROR(VLOOKUP(G349,Demos!$B$7:N3576,12,FALSE),"")</f>
        <v/>
      </c>
    </row>
    <row r="350" spans="1:21" ht="45" x14ac:dyDescent="0.25">
      <c r="A350" s="39">
        <f t="shared" si="5"/>
        <v>345</v>
      </c>
      <c r="B350" s="30" t="s">
        <v>2191</v>
      </c>
      <c r="C350" s="29" t="str">
        <f xml:space="preserve"> IFERROR(VLOOKUP(B350, Courses!$C$3:$E$836, 2, FALSE),"")</f>
        <v>Dynamica</v>
      </c>
      <c r="D350" s="29" t="str">
        <f xml:space="preserve"> IFERROR(VLOOKUP(MID(G350,1,1), PIRA!$B$1:$E$1146, 2, FALSE),"")</f>
        <v>1 Mechanics</v>
      </c>
      <c r="E350" s="31" t="str">
        <f xml:space="preserve"> IFERROR(VLOOKUP(MID(G350,1,2),PIRA!$B$1:$E$1144,2,FALSE),"")&amp;"
"&amp;IFERROR(VLOOKUP(MID(H350,1,2),PIRA!$B$1:$E$1144,2,FALSE),"")&amp;"
"&amp;IFERROR(VLOOKUP(MID(I350,1,2),PIRA!$B$1:$E$1144,2,FALSE),"")</f>
        <v xml:space="preserve">Linear Momentum and Collisions
</v>
      </c>
      <c r="F350" s="31" t="str">
        <f xml:space="preserve"> IFERROR(VLOOKUP(MID(G350,1,4),PIRA!$B$1:$E$1144,2,FALSE),"")&amp;"
"&amp;IFERROR(VLOOKUP(MID(H350,1,4),PIRA!$B$1:$E$1144,2,FALSE),"")&amp;"
"&amp;IFERROR(VLOOKUP(MID(I350,1,4),PIRA!$B$1:$E$1144,2,FALSE),"")</f>
        <v xml:space="preserve">Conservation of Linear Momentum
</v>
      </c>
      <c r="G350" s="32" t="s">
        <v>1162</v>
      </c>
      <c r="H350" s="31" t="str">
        <f>IFERROR(IF(VLOOKUP(G350,Demos!$B$3:$K$1368,2,FALSE)=0,"",VLOOKUP(G350,Demos!$B$3:$K$1368,2,FALSE)),"")</f>
        <v/>
      </c>
      <c r="I350" s="79" t="str">
        <f>IFERROR(IF(VLOOKUP(G350,Demos!$B$3:$K$1368,3,FALSE)=0,"",VLOOKUP(G350,Demos!$B$3:$K$1368,3,FALSE)),"")</f>
        <v/>
      </c>
      <c r="J350" s="79" t="str">
        <f>IFERROR(IF(VLOOKUP(G350,Demos!$B$3:$K$1368,4,FALSE)=0,"",VLOOKUP(G350,Demos!$B$3:$K$1368,4,FALSE)),"")</f>
        <v/>
      </c>
      <c r="K350" s="30" t="s">
        <v>2185</v>
      </c>
      <c r="M350" s="71">
        <v>44991</v>
      </c>
      <c r="N350" s="33" t="str">
        <f>IFERROR(VLOOKUP(G350,Demos!$B$3:$K$1368,5,FALSE),"")</f>
        <v>Inelastic Collisions</v>
      </c>
      <c r="O350" s="28">
        <f>IF(N350="","",COUNTIF($N$6:N2469, N350))</f>
        <v>18</v>
      </c>
      <c r="P350" s="33" t="str">
        <f xml:space="preserve"> IFERROR(IF(VLOOKUP(G350,Demos!$B$3:$K$1368,6,FALSE)=0,"",VLOOKUP(G350,Demos!$B$3:$K$1368,6,FALSE)),"")</f>
        <v>www.de-monstrare.nl/pdf/Inelastic%20collisions.pdf</v>
      </c>
      <c r="Q350" s="38" t="str">
        <f xml:space="preserve"> IFERROR(IF(VLOOKUP(G350,Demos!$B$3:$K$1368,8,FALSE)=0,"",VLOOKUP(G350,Demos!$B$3:$K$1368,8,FALSE)),"")</f>
        <v/>
      </c>
      <c r="R350" s="38" t="str">
        <f xml:space="preserve"> IFERROR(IF(VLOOKUP(G350,Demos!$B$3:$K$1368,7,FALSE)=0,"",VLOOKUP(G350,Demos!$B$3:$K$1368,7,FALSE)),"")</f>
        <v/>
      </c>
      <c r="T350" s="50" t="s">
        <v>1762</v>
      </c>
      <c r="U350" s="31" t="str">
        <f>IFERROR(VLOOKUP(G350,Demos!$B$7:N3574,12,FALSE),"")</f>
        <v/>
      </c>
    </row>
    <row r="351" spans="1:21" ht="45" x14ac:dyDescent="0.25">
      <c r="A351" s="39">
        <f t="shared" si="5"/>
        <v>346</v>
      </c>
      <c r="B351" s="30" t="s">
        <v>2191</v>
      </c>
      <c r="C351" s="29" t="str">
        <f xml:space="preserve"> IFERROR(VLOOKUP(B351, Courses!$C$3:$E$836, 2, FALSE),"")</f>
        <v>Dynamica</v>
      </c>
      <c r="D351" s="29" t="str">
        <f xml:space="preserve"> IFERROR(VLOOKUP(MID(G351,1,1), PIRA!$B$1:$E$1146, 2, FALSE),"")</f>
        <v>1 Mechanics</v>
      </c>
      <c r="E351" s="31" t="str">
        <f xml:space="preserve"> IFERROR(VLOOKUP(MID(G351,1,2),PIRA!$B$1:$E$1144,2,FALSE),"")&amp;"
"&amp;IFERROR(VLOOKUP(MID(H351,1,2),PIRA!$B$1:$E$1144,2,FALSE),"")&amp;"
"&amp;IFERROR(VLOOKUP(MID(I351,1,2),PIRA!$B$1:$E$1144,2,FALSE),"")</f>
        <v>Linear Momentum and Collisions
Stellar Astronomy
Relative Motion</v>
      </c>
      <c r="F351" s="31" t="str">
        <f xml:space="preserve"> IFERROR(VLOOKUP(MID(G351,1,4),PIRA!$B$1:$E$1144,2,FALSE),"")&amp;"
"&amp;IFERROR(VLOOKUP(MID(H351,1,4),PIRA!$B$1:$E$1144,2,FALSE),"")&amp;"
"&amp;IFERROR(VLOOKUP(MID(I351,1,4),PIRA!$B$1:$E$1144,2,FALSE),"")</f>
        <v>Collisions in One Dimension
The Sun
Moving Reference Frames</v>
      </c>
      <c r="G351" s="32" t="s">
        <v>471</v>
      </c>
      <c r="H351" s="31" t="str">
        <f>IFERROR(IF(VLOOKUP(G351,Demos!$B$3:$K$1368,2,FALSE)=0,"",VLOOKUP(G351,Demos!$B$3:$K$1368,2,FALSE)),"")</f>
        <v>8B10.50</v>
      </c>
      <c r="I351" s="79" t="str">
        <f>IFERROR(IF(VLOOKUP(G351,Demos!$B$3:$K$1368,3,FALSE)=0,"",VLOOKUP(G351,Demos!$B$3:$K$1368,3,FALSE)),"")</f>
        <v>1E10.01</v>
      </c>
      <c r="J351" s="79" t="str">
        <f>IFERROR(IF(VLOOKUP(G351,Demos!$B$3:$K$1368,4,FALSE)=0,"",VLOOKUP(G351,Demos!$B$3:$K$1368,4,FALSE)),"")</f>
        <v>1N20.09</v>
      </c>
      <c r="K351" s="30" t="s">
        <v>2185</v>
      </c>
      <c r="M351" s="71">
        <v>44991</v>
      </c>
      <c r="N351" s="33" t="str">
        <f>IFERROR(VLOOKUP(G351,Demos!$B$3:$K$1368,5,FALSE),"")</f>
        <v>Super Balls, Double Ball Drop</v>
      </c>
      <c r="O351" s="28">
        <f>IF(N351="","",COUNTIF($N$6:N2470, N351))</f>
        <v>55</v>
      </c>
      <c r="P351" s="33" t="str">
        <f xml:space="preserve"> IFERROR(IF(VLOOKUP(G351,Demos!$B$3:$K$1368,6,FALSE)=0,"",VLOOKUP(G351,Demos!$B$3:$K$1368,6,FALSE)),"")</f>
        <v>www.de-monstrare.nl/pdf/Superballs.pdf</v>
      </c>
      <c r="Q351" s="38" t="str">
        <f xml:space="preserve"> IFERROR(IF(VLOOKUP(G351,Demos!$B$3:$K$1368,8,FALSE)=0,"",VLOOKUP(G351,Demos!$B$3:$K$1368,8,FALSE)),"")</f>
        <v/>
      </c>
      <c r="R351" s="38" t="str">
        <f xml:space="preserve"> IFERROR(IF(VLOOKUP(G351,Demos!$B$3:$K$1368,7,FALSE)=0,"",VLOOKUP(G351,Demos!$B$3:$K$1368,7,FALSE)),"")</f>
        <v xml:space="preserve">See Collegerama 2022 recording TN1612TU_10 from 01:17:10 - https://collegerama.tudelft.nl/Mediasite/Channel/as-bsc-tn/watch/b282d0ac7af745eba483f6120bc37f2d1d </v>
      </c>
      <c r="T351" s="50" t="s">
        <v>1762</v>
      </c>
      <c r="U351" s="31" t="str">
        <f>IFERROR(VLOOKUP(G351,Demos!$B$7:N3575,12,FALSE),"")</f>
        <v/>
      </c>
    </row>
    <row r="352" spans="1:21" ht="45" x14ac:dyDescent="0.25">
      <c r="A352" s="39">
        <f t="shared" si="5"/>
        <v>347</v>
      </c>
      <c r="B352" s="30" t="s">
        <v>38</v>
      </c>
      <c r="C352" s="29" t="str">
        <f xml:space="preserve"> IFERROR(VLOOKUP(B352, Courses!$C$3:$E$836, 2, FALSE),"")</f>
        <v>Mechanics and Theory of Relativity</v>
      </c>
      <c r="D352" s="29" t="str">
        <f xml:space="preserve"> IFERROR(VLOOKUP(MID(G352,1,1), PIRA!$B$1:$E$1146, 2, FALSE),"")</f>
        <v>3 Oscillations and Waves</v>
      </c>
      <c r="E352" s="31" t="str">
        <f xml:space="preserve"> IFERROR(VLOOKUP(MID(G352,1,2),PIRA!$B$1:$E$1144,2,FALSE),"")&amp;"
"&amp;IFERROR(VLOOKUP(MID(H352,1,2),PIRA!$B$1:$E$1144,2,FALSE),"")&amp;"
"&amp;IFERROR(VLOOKUP(MID(I352,1,2),PIRA!$B$1:$E$1144,2,FALSE),"")</f>
        <v xml:space="preserve">Oscillations
</v>
      </c>
      <c r="F352" s="31" t="str">
        <f xml:space="preserve"> IFERROR(VLOOKUP(MID(G352,1,4),PIRA!$B$1:$E$1144,2,FALSE),"")&amp;"
"&amp;IFERROR(VLOOKUP(MID(H352,1,4),PIRA!$B$1:$E$1144,2,FALSE),"")&amp;"
"&amp;IFERROR(VLOOKUP(MID(I352,1,4),PIRA!$B$1:$E$1144,2,FALSE),"")</f>
        <v xml:space="preserve">Damped Oscillators
</v>
      </c>
      <c r="G352" s="32" t="s">
        <v>1184</v>
      </c>
      <c r="H352" s="31" t="str">
        <f>IFERROR(IF(VLOOKUP(G352,Demos!$B$3:$K$1368,2,FALSE)=0,"",VLOOKUP(G352,Demos!$B$3:$K$1368,2,FALSE)),"")</f>
        <v/>
      </c>
      <c r="I352" s="79" t="str">
        <f>IFERROR(IF(VLOOKUP(G352,Demos!$B$3:$K$1368,3,FALSE)=0,"",VLOOKUP(G352,Demos!$B$3:$K$1368,3,FALSE)),"")</f>
        <v/>
      </c>
      <c r="J352" s="79" t="str">
        <f>IFERROR(IF(VLOOKUP(G352,Demos!$B$3:$K$1368,4,FALSE)=0,"",VLOOKUP(G352,Demos!$B$3:$K$1368,4,FALSE)),"")</f>
        <v/>
      </c>
      <c r="K352" s="32" t="s">
        <v>2077</v>
      </c>
      <c r="L352" s="32" t="s">
        <v>22</v>
      </c>
      <c r="M352" s="71">
        <v>44991</v>
      </c>
      <c r="N352" s="33" t="str">
        <f>IFERROR(VLOOKUP(G352,Demos!$B$3:$K$1368,5,FALSE),"")</f>
        <v>Damped Pendulum</v>
      </c>
      <c r="O352" s="28">
        <f>IF(N352="","",COUNTIF($N$6:N2471, N352))</f>
        <v>12</v>
      </c>
      <c r="P352" s="33" t="str">
        <f xml:space="preserve"> IFERROR(IF(VLOOKUP(G352,Demos!$B$3:$K$1368,6,FALSE)=0,"",VLOOKUP(G352,Demos!$B$3:$K$1368,6,FALSE)),"")</f>
        <v>N/A</v>
      </c>
      <c r="Q352" s="38" t="str">
        <f xml:space="preserve"> IFERROR(IF(VLOOKUP(G352,Demos!$B$3:$K$1368,8,FALSE)=0,"",VLOOKUP(G352,Demos!$B$3:$K$1368,8,FALSE)),"")</f>
        <v/>
      </c>
      <c r="R352" s="38" t="str">
        <f xml:space="preserve"> IFERROR(IF(VLOOKUP(G352,Demos!$B$3:$K$1368,7,FALSE)=0,"",VLOOKUP(G352,Demos!$B$3:$K$1368,7,FALSE)),"")</f>
        <v xml:space="preserve">See Collegerama 2022 recording TN1612TU_13 - https://collegerama.tudelft.nl/Mediasite/Channel/as-bsc-tn/watch/f6468acd43774fe6bb7af784bb7ea65a1d </v>
      </c>
      <c r="T352" s="50" t="s">
        <v>1761</v>
      </c>
      <c r="U352" s="31" t="str">
        <f>IFERROR(VLOOKUP(G352,Demos!$B$7:N3663,12,FALSE),"")</f>
        <v/>
      </c>
    </row>
    <row r="353" spans="1:21" ht="45" x14ac:dyDescent="0.25">
      <c r="A353" s="39">
        <f t="shared" si="5"/>
        <v>348</v>
      </c>
      <c r="B353" s="30" t="s">
        <v>38</v>
      </c>
      <c r="C353" s="29" t="str">
        <f xml:space="preserve"> IFERROR(VLOOKUP(B353, Courses!$C$3:$E$836, 2, FALSE),"")</f>
        <v>Mechanics and Theory of Relativity</v>
      </c>
      <c r="D353" s="29" t="str">
        <f xml:space="preserve"> IFERROR(VLOOKUP(MID(G353,1,1), PIRA!$B$1:$E$1146, 2, FALSE),"")</f>
        <v>3 Oscillations and Waves</v>
      </c>
      <c r="E353" s="31" t="str">
        <f xml:space="preserve"> IFERROR(VLOOKUP(MID(G353,1,2),PIRA!$B$1:$E$1144,2,FALSE),"")&amp;"
"&amp;IFERROR(VLOOKUP(MID(H353,1,2),PIRA!$B$1:$E$1144,2,FALSE),"")&amp;"
"&amp;IFERROR(VLOOKUP(MID(I353,1,2),PIRA!$B$1:$E$1144,2,FALSE),"")</f>
        <v xml:space="preserve">Instruments
</v>
      </c>
      <c r="F353" s="31" t="str">
        <f xml:space="preserve"> IFERROR(VLOOKUP(MID(G353,1,4),PIRA!$B$1:$E$1144,2,FALSE),"")&amp;"
"&amp;IFERROR(VLOOKUP(MID(H353,1,4),PIRA!$B$1:$E$1144,2,FALSE),"")&amp;"
"&amp;IFERROR(VLOOKUP(MID(I353,1,4),PIRA!$B$1:$E$1144,2,FALSE),"")</f>
        <v xml:space="preserve">Resonance in Plates, Bars, Solids
</v>
      </c>
      <c r="G353" s="32" t="s">
        <v>2008</v>
      </c>
      <c r="H353" s="31" t="str">
        <f>IFERROR(IF(VLOOKUP(G353,Demos!$B$3:$K$1368,2,FALSE)=0,"",VLOOKUP(G353,Demos!$B$3:$K$1368,2,FALSE)),"")</f>
        <v/>
      </c>
      <c r="I353" s="79" t="str">
        <f>IFERROR(IF(VLOOKUP(G353,Demos!$B$3:$K$1368,3,FALSE)=0,"",VLOOKUP(G353,Demos!$B$3:$K$1368,3,FALSE)),"")</f>
        <v/>
      </c>
      <c r="J353" s="79" t="str">
        <f>IFERROR(IF(VLOOKUP(G353,Demos!$B$3:$K$1368,4,FALSE)=0,"",VLOOKUP(G353,Demos!$B$3:$K$1368,4,FALSE)),"")</f>
        <v/>
      </c>
      <c r="K353" s="30" t="s">
        <v>22</v>
      </c>
      <c r="L353" s="30" t="s">
        <v>2077</v>
      </c>
      <c r="M353" s="71">
        <v>44991</v>
      </c>
      <c r="N353" s="33" t="str">
        <f>IFERROR(VLOOKUP(G353,Demos!$B$3:$K$1368,5,FALSE),"")</f>
        <v>Glass Breaking with Sound</v>
      </c>
      <c r="O353" s="28">
        <f>IF(N353="","",COUNTIF($N$6:N2472, N353))</f>
        <v>16</v>
      </c>
      <c r="P353" s="33" t="str">
        <f xml:space="preserve"> IFERROR(IF(VLOOKUP(G353,Demos!$B$3:$K$1368,6,FALSE)=0,"",VLOOKUP(G353,Demos!$B$3:$K$1368,6,FALSE)),"")</f>
        <v>N/A</v>
      </c>
      <c r="Q353" s="38" t="str">
        <f xml:space="preserve"> IFERROR(IF(VLOOKUP(G353,Demos!$B$3:$K$1368,8,FALSE)=0,"",VLOOKUP(G353,Demos!$B$3:$K$1368,8,FALSE)),"")</f>
        <v>Not listed in database yet</v>
      </c>
      <c r="R353" s="38" t="str">
        <f xml:space="preserve"> IFERROR(IF(VLOOKUP(G353,Demos!$B$3:$K$1368,7,FALSE)=0,"",VLOOKUP(G353,Demos!$B$3:$K$1368,7,FALSE)),"")</f>
        <v/>
      </c>
      <c r="T353" s="50" t="s">
        <v>1904</v>
      </c>
      <c r="U353" s="31" t="str">
        <f>IFERROR(VLOOKUP(G353,Demos!$B$7:N3664,12,FALSE),"")</f>
        <v/>
      </c>
    </row>
    <row r="354" spans="1:21" ht="45" x14ac:dyDescent="0.25">
      <c r="A354" s="39">
        <f t="shared" si="5"/>
        <v>349</v>
      </c>
      <c r="B354" s="30" t="s">
        <v>38</v>
      </c>
      <c r="C354" s="29" t="str">
        <f xml:space="preserve"> IFERROR(VLOOKUP(B354, Courses!$C$3:$E$836, 2, FALSE),"")</f>
        <v>Mechanics and Theory of Relativity</v>
      </c>
      <c r="D354" s="29" t="str">
        <f xml:space="preserve"> IFERROR(VLOOKUP(MID(G354,1,1), PIRA!$B$1:$E$1146, 2, FALSE),"")</f>
        <v/>
      </c>
      <c r="E354" s="31" t="str">
        <f xml:space="preserve"> IFERROR(VLOOKUP(MID(G354,1,2),PIRA!$B$1:$E$1144,2,FALSE),"")&amp;"
"&amp;IFERROR(VLOOKUP(MID(H354,1,2),PIRA!$B$1:$E$1144,2,FALSE),"")&amp;"
"&amp;IFERROR(VLOOKUP(MID(I354,1,2),PIRA!$B$1:$E$1144,2,FALSE),"")</f>
        <v xml:space="preserve">
</v>
      </c>
      <c r="F354" s="31" t="str">
        <f xml:space="preserve"> IFERROR(VLOOKUP(MID(G354,1,4),PIRA!$B$1:$E$1144,2,FALSE),"")&amp;"
"&amp;IFERROR(VLOOKUP(MID(H354,1,4),PIRA!$B$1:$E$1144,2,FALSE),"")&amp;"
"&amp;IFERROR(VLOOKUP(MID(I354,1,4),PIRA!$B$1:$E$1144,2,FALSE),"")</f>
        <v xml:space="preserve">
</v>
      </c>
      <c r="H354" s="31" t="str">
        <f>IFERROR(IF(VLOOKUP(G354,Demos!$B$3:$K$1368,2,FALSE)=0,"",VLOOKUP(G354,Demos!$B$3:$K$1368,2,FALSE)),"")</f>
        <v/>
      </c>
      <c r="I354" s="79" t="str">
        <f>IFERROR(IF(VLOOKUP(G354,Demos!$B$3:$K$1368,3,FALSE)=0,"",VLOOKUP(G354,Demos!$B$3:$K$1368,3,FALSE)),"")</f>
        <v/>
      </c>
      <c r="J354" s="79" t="str">
        <f>IFERROR(IF(VLOOKUP(G354,Demos!$B$3:$K$1368,4,FALSE)=0,"",VLOOKUP(G354,Demos!$B$3:$K$1368,4,FALSE)),"")</f>
        <v/>
      </c>
      <c r="K354" s="30" t="s">
        <v>2077</v>
      </c>
      <c r="L354" s="30" t="s">
        <v>22</v>
      </c>
      <c r="M354" s="71">
        <v>44991</v>
      </c>
      <c r="N354" s="33" t="str">
        <f>IFERROR(VLOOKUP(G354,Demos!$B$3:$K$1368,5,FALSE),"")</f>
        <v/>
      </c>
      <c r="O354" s="28" t="str">
        <f>IF(N354="","",COUNTIF($N$6:N2473, N354))</f>
        <v/>
      </c>
      <c r="P354" s="33" t="str">
        <f xml:space="preserve"> IFERROR(IF(VLOOKUP(G354,Demos!$B$3:$K$1368,6,FALSE)=0,"",VLOOKUP(G354,Demos!$B$3:$K$1368,6,FALSE)),"")</f>
        <v/>
      </c>
      <c r="Q354" s="38" t="str">
        <f xml:space="preserve"> IFERROR(IF(VLOOKUP(G354,Demos!$B$3:$K$1368,8,FALSE)=0,"",VLOOKUP(G354,Demos!$B$3:$K$1368,8,FALSE)),"")</f>
        <v/>
      </c>
      <c r="R354" s="38" t="str">
        <f xml:space="preserve"> IFERROR(IF(VLOOKUP(G354,Demos!$B$3:$K$1368,7,FALSE)=0,"",VLOOKUP(G354,Demos!$B$3:$K$1368,7,FALSE)),"")</f>
        <v/>
      </c>
      <c r="T354" s="50" t="s">
        <v>1904</v>
      </c>
      <c r="U354" s="31" t="str">
        <f>IFERROR(VLOOKUP(G354,Demos!$B$7:N3667,12,FALSE),"")</f>
        <v/>
      </c>
    </row>
    <row r="355" spans="1:21" ht="45" x14ac:dyDescent="0.25">
      <c r="A355" s="39">
        <f t="shared" si="5"/>
        <v>350</v>
      </c>
      <c r="B355" s="30" t="s">
        <v>1905</v>
      </c>
      <c r="C355" s="29" t="str">
        <f xml:space="preserve"> IFERROR(VLOOKUP(B355, Courses!$C$3:$E$836, 2, FALSE),"")</f>
        <v>Mechanics and Theory of Relativity</v>
      </c>
      <c r="D355" s="29" t="str">
        <f xml:space="preserve"> IFERROR(VLOOKUP(MID(G355,1,1), PIRA!$B$1:$E$1146, 2, FALSE),"")</f>
        <v>1 Mechanics</v>
      </c>
      <c r="E355" s="31" t="str">
        <f xml:space="preserve"> IFERROR(VLOOKUP(MID(G355,1,2),PIRA!$B$1:$E$1144,2,FALSE),"")&amp;"
"&amp;IFERROR(VLOOKUP(MID(H355,1,2),PIRA!$B$1:$E$1144,2,FALSE),"")&amp;"
"&amp;IFERROR(VLOOKUP(MID(I355,1,2),PIRA!$B$1:$E$1144,2,FALSE),"")</f>
        <v>Gravity
Planetary Astronomy
Rotational Dynamics</v>
      </c>
      <c r="F355" s="31" t="str">
        <f xml:space="preserve"> IFERROR(VLOOKUP(MID(G355,1,4),PIRA!$B$1:$E$1144,2,FALSE),"")&amp;"
"&amp;IFERROR(VLOOKUP(MID(H355,1,4),PIRA!$B$1:$E$1144,2,FALSE),"")&amp;"
"&amp;IFERROR(VLOOKUP(MID(I355,1,4),PIRA!$B$1:$E$1144,2,FALSE),"")</f>
        <v>Orbits
Solar System Mechanics
Gyros</v>
      </c>
      <c r="G355" s="32" t="s">
        <v>1660</v>
      </c>
      <c r="H355" s="31" t="str">
        <f>IFERROR(IF(VLOOKUP(G355,Demos!$B$3:$K$1368,2,FALSE)=0,"",VLOOKUP(G355,Demos!$B$3:$K$1368,2,FALSE)),"")</f>
        <v>8A10.02</v>
      </c>
      <c r="I355" s="79" t="str">
        <f>IFERROR(IF(VLOOKUP(G355,Demos!$B$3:$K$1368,3,FALSE)=0,"",VLOOKUP(G355,Demos!$B$3:$K$1368,3,FALSE)),"")</f>
        <v>1Q50.02</v>
      </c>
      <c r="J355" s="79" t="str">
        <f>IFERROR(IF(VLOOKUP(G355,Demos!$B$3:$K$1368,4,FALSE)=0,"",VLOOKUP(G355,Demos!$B$3:$K$1368,4,FALSE)),"")</f>
        <v/>
      </c>
      <c r="K355" s="30" t="s">
        <v>2099</v>
      </c>
      <c r="M355" s="71">
        <v>44989</v>
      </c>
      <c r="N355" s="33" t="str">
        <f>IFERROR(VLOOKUP(G355,Demos!$B$3:$K$1368,5,FALSE),"")</f>
        <v>Precessing Orbit (1)</v>
      </c>
      <c r="O355" s="28">
        <f>IF(N355="","",COUNTIF($N$6:N2474, N355))</f>
        <v>15</v>
      </c>
      <c r="P355" s="33" t="str">
        <f xml:space="preserve"> IFERROR(IF(VLOOKUP(G355,Demos!$B$3:$K$1368,6,FALSE)=0,"",VLOOKUP(G355,Demos!$B$3:$K$1368,6,FALSE)),"")</f>
        <v>www.de-monstrare.nl/pdf/Precessing%20orbit%20_1_.pdf</v>
      </c>
      <c r="Q355" s="38" t="str">
        <f xml:space="preserve"> IFERROR(IF(VLOOKUP(G355,Demos!$B$3:$K$1368,8,FALSE)=0,"",VLOOKUP(G355,Demos!$B$3:$K$1368,8,FALSE)),"")</f>
        <v/>
      </c>
      <c r="R355" s="38" t="str">
        <f xml:space="preserve"> IFERROR(IF(VLOOKUP(G355,Demos!$B$3:$K$1368,7,FALSE)=0,"",VLOOKUP(G355,Demos!$B$3:$K$1368,7,FALSE)),"")</f>
        <v/>
      </c>
      <c r="T355" s="50" t="s">
        <v>2049</v>
      </c>
      <c r="U355" s="31" t="str">
        <f>IFERROR(VLOOKUP(G355,Demos!$B$7:N3649,12,FALSE),"")</f>
        <v/>
      </c>
    </row>
    <row r="356" spans="1:21" ht="45" x14ac:dyDescent="0.25">
      <c r="A356" s="39">
        <f t="shared" si="5"/>
        <v>351</v>
      </c>
      <c r="B356" s="30" t="s">
        <v>1905</v>
      </c>
      <c r="C356" s="29" t="str">
        <f xml:space="preserve"> IFERROR(VLOOKUP(B356, Courses!$C$3:$E$836, 2, FALSE),"")</f>
        <v>Mechanics and Theory of Relativity</v>
      </c>
      <c r="D356" s="29" t="str">
        <f xml:space="preserve"> IFERROR(VLOOKUP(MID(G356,1,1), PIRA!$B$1:$E$1146, 2, FALSE),"")</f>
        <v>1 Mechanics</v>
      </c>
      <c r="E356" s="31" t="str">
        <f xml:space="preserve"> IFERROR(VLOOKUP(MID(G356,1,2),PIRA!$B$1:$E$1144,2,FALSE),"")&amp;"
"&amp;IFERROR(VLOOKUP(MID(H356,1,2),PIRA!$B$1:$E$1144,2,FALSE),"")&amp;"
"&amp;IFERROR(VLOOKUP(MID(I356,1,2),PIRA!$B$1:$E$1144,2,FALSE),"")</f>
        <v xml:space="preserve">Rotational Dynamics
</v>
      </c>
      <c r="F356" s="31" t="str">
        <f xml:space="preserve"> IFERROR(VLOOKUP(MID(G356,1,4),PIRA!$B$1:$E$1144,2,FALSE),"")&amp;"
"&amp;IFERROR(VLOOKUP(MID(H356,1,4),PIRA!$B$1:$E$1144,2,FALSE),"")&amp;"
"&amp;IFERROR(VLOOKUP(MID(I356,1,4),PIRA!$B$1:$E$1144,2,FALSE),"")</f>
        <v xml:space="preserve">Gyros
</v>
      </c>
      <c r="G356" s="32" t="s">
        <v>1176</v>
      </c>
      <c r="H356" s="31" t="str">
        <f>IFERROR(IF(VLOOKUP(G356,Demos!$B$3:$K$1368,2,FALSE)=0,"",VLOOKUP(G356,Demos!$B$3:$K$1368,2,FALSE)),"")</f>
        <v/>
      </c>
      <c r="I356" s="79" t="str">
        <f>IFERROR(IF(VLOOKUP(G356,Demos!$B$3:$K$1368,3,FALSE)=0,"",VLOOKUP(G356,Demos!$B$3:$K$1368,3,FALSE)),"")</f>
        <v/>
      </c>
      <c r="J356" s="79" t="str">
        <f>IFERROR(IF(VLOOKUP(G356,Demos!$B$3:$K$1368,4,FALSE)=0,"",VLOOKUP(G356,Demos!$B$3:$K$1368,4,FALSE)),"")</f>
        <v/>
      </c>
      <c r="K356" s="32" t="s">
        <v>2099</v>
      </c>
      <c r="M356" s="71">
        <v>44989</v>
      </c>
      <c r="N356" s="33" t="str">
        <f>IFERROR(VLOOKUP(G356,Demos!$B$3:$K$1368,5,FALSE),"")</f>
        <v>Precession (2)</v>
      </c>
      <c r="O356" s="28">
        <f>IF(N356="","",COUNTIF($N$6:N2475, N356))</f>
        <v>66</v>
      </c>
      <c r="P356" s="33" t="str">
        <f xml:space="preserve"> IFERROR(IF(VLOOKUP(G356,Demos!$B$3:$K$1368,6,FALSE)=0,"",VLOOKUP(G356,Demos!$B$3:$K$1368,6,FALSE)),"")</f>
        <v>www.de-monstrare.nl/pdf/Precession%20_2_.pdf</v>
      </c>
      <c r="Q356" s="38" t="str">
        <f xml:space="preserve"> IFERROR(IF(VLOOKUP(G356,Demos!$B$3:$K$1368,8,FALSE)=0,"",VLOOKUP(G356,Demos!$B$3:$K$1368,8,FALSE)),"")</f>
        <v/>
      </c>
      <c r="R356" s="38" t="str">
        <f xml:space="preserve"> IFERROR(IF(VLOOKUP(G356,Demos!$B$3:$K$1368,7,FALSE)=0,"",VLOOKUP(G356,Demos!$B$3:$K$1368,7,FALSE)),"")</f>
        <v/>
      </c>
      <c r="T356" s="50" t="s">
        <v>2049</v>
      </c>
      <c r="U356" s="31" t="str">
        <f>IFERROR(VLOOKUP(G356,Demos!$B$7:N3648,12,FALSE),"")</f>
        <v/>
      </c>
    </row>
    <row r="357" spans="1:21" ht="45" x14ac:dyDescent="0.25">
      <c r="A357" s="39">
        <f t="shared" si="5"/>
        <v>352</v>
      </c>
      <c r="B357" s="30" t="s">
        <v>1905</v>
      </c>
      <c r="C357" s="29" t="str">
        <f xml:space="preserve"> IFERROR(VLOOKUP(B357, Courses!$C$3:$E$836, 2, FALSE),"")</f>
        <v>Mechanics and Theory of Relativity</v>
      </c>
      <c r="D357" s="29" t="str">
        <f xml:space="preserve"> IFERROR(VLOOKUP(MID(G357,1,1), PIRA!$B$1:$E$1146, 2, FALSE),"")</f>
        <v>1 Mechanics</v>
      </c>
      <c r="E357" s="31" t="str">
        <f xml:space="preserve"> IFERROR(VLOOKUP(MID(G357,1,2),PIRA!$B$1:$E$1144,2,FALSE),"")&amp;"
"&amp;IFERROR(VLOOKUP(MID(H357,1,2),PIRA!$B$1:$E$1144,2,FALSE),"")&amp;"
"&amp;IFERROR(VLOOKUP(MID(I357,1,2),PIRA!$B$1:$E$1144,2,FALSE),"")</f>
        <v xml:space="preserve">Rotational Dynamics
</v>
      </c>
      <c r="F357" s="31" t="str">
        <f xml:space="preserve"> IFERROR(VLOOKUP(MID(G357,1,4),PIRA!$B$1:$E$1144,2,FALSE),"")&amp;"
"&amp;IFERROR(VLOOKUP(MID(H357,1,4),PIRA!$B$1:$E$1144,2,FALSE),"")&amp;"
"&amp;IFERROR(VLOOKUP(MID(I357,1,4),PIRA!$B$1:$E$1144,2,FALSE),"")</f>
        <v xml:space="preserve">Gyros
</v>
      </c>
      <c r="G357" s="32" t="s">
        <v>1659</v>
      </c>
      <c r="H357" s="31" t="str">
        <f>IFERROR(IF(VLOOKUP(G357,Demos!$B$3:$K$1368,2,FALSE)=0,"",VLOOKUP(G357,Demos!$B$3:$K$1368,2,FALSE)),"")</f>
        <v/>
      </c>
      <c r="I357" s="79" t="str">
        <f>IFERROR(IF(VLOOKUP(G357,Demos!$B$3:$K$1368,3,FALSE)=0,"",VLOOKUP(G357,Demos!$B$3:$K$1368,3,FALSE)),"")</f>
        <v/>
      </c>
      <c r="J357" s="79" t="str">
        <f>IFERROR(IF(VLOOKUP(G357,Demos!$B$3:$K$1368,4,FALSE)=0,"",VLOOKUP(G357,Demos!$B$3:$K$1368,4,FALSE)),"")</f>
        <v/>
      </c>
      <c r="K357" s="30" t="s">
        <v>2099</v>
      </c>
      <c r="M357" s="71">
        <v>44989</v>
      </c>
      <c r="N357" s="33" t="str">
        <f>IFERROR(VLOOKUP(G357,Demos!$B$3:$K$1368,5,FALSE),"")</f>
        <v>Gyroscope</v>
      </c>
      <c r="O357" s="28">
        <f>IF(N357="","",COUNTIF($N$6:N2476, N357))</f>
        <v>40</v>
      </c>
      <c r="P357" s="33" t="str">
        <f xml:space="preserve"> IFERROR(IF(VLOOKUP(G357,Demos!$B$3:$K$1368,6,FALSE)=0,"",VLOOKUP(G357,Demos!$B$3:$K$1368,6,FALSE)),"")</f>
        <v>N/A</v>
      </c>
      <c r="Q357" s="38" t="str">
        <f xml:space="preserve"> IFERROR(IF(VLOOKUP(G357,Demos!$B$3:$K$1368,8,FALSE)=0,"",VLOOKUP(G357,Demos!$B$3:$K$1368,8,FALSE)),"")</f>
        <v/>
      </c>
      <c r="R357" s="38" t="str">
        <f xml:space="preserve"> IFERROR(IF(VLOOKUP(G357,Demos!$B$3:$K$1368,7,FALSE)=0,"",VLOOKUP(G357,Demos!$B$3:$K$1368,7,FALSE)),"")</f>
        <v/>
      </c>
      <c r="T357" s="50" t="s">
        <v>2049</v>
      </c>
      <c r="U357" s="31" t="str">
        <f>IFERROR(VLOOKUP(G357,Demos!$B$7:N3650,12,FALSE),"")</f>
        <v/>
      </c>
    </row>
    <row r="358" spans="1:21" ht="45" x14ac:dyDescent="0.25">
      <c r="A358" s="39">
        <f t="shared" si="5"/>
        <v>353</v>
      </c>
      <c r="B358" s="30" t="s">
        <v>1905</v>
      </c>
      <c r="C358" s="29" t="str">
        <f xml:space="preserve"> IFERROR(VLOOKUP(B358, Courses!$C$3:$E$836, 2, FALSE),"")</f>
        <v>Mechanics and Theory of Relativity</v>
      </c>
      <c r="D358" s="29" t="str">
        <f xml:space="preserve"> IFERROR(VLOOKUP(MID(G358,1,1), PIRA!$B$1:$E$1146, 2, FALSE),"")</f>
        <v>1 Mechanics</v>
      </c>
      <c r="E358" s="31" t="str">
        <f xml:space="preserve"> IFERROR(VLOOKUP(MID(G358,1,2),PIRA!$B$1:$E$1144,2,FALSE),"")&amp;"
"&amp;IFERROR(VLOOKUP(MID(H358,1,2),PIRA!$B$1:$E$1144,2,FALSE),"")&amp;"
"&amp;IFERROR(VLOOKUP(MID(I358,1,2),PIRA!$B$1:$E$1144,2,FALSE),"")</f>
        <v xml:space="preserve">Rotational Dynamics
</v>
      </c>
      <c r="F358" s="31" t="str">
        <f xml:space="preserve"> IFERROR(VLOOKUP(MID(G358,1,4),PIRA!$B$1:$E$1144,2,FALSE),"")&amp;"
"&amp;IFERROR(VLOOKUP(MID(H358,1,4),PIRA!$B$1:$E$1144,2,FALSE),"")&amp;"
"&amp;IFERROR(VLOOKUP(MID(I358,1,4),PIRA!$B$1:$E$1144,2,FALSE),"")</f>
        <v xml:space="preserve">Gyros
</v>
      </c>
      <c r="G358" s="32" t="s">
        <v>91</v>
      </c>
      <c r="H358" s="31" t="str">
        <f>IFERROR(IF(VLOOKUP(G358,Demos!$B$3:$K$1368,2,FALSE)=0,"",VLOOKUP(G358,Demos!$B$3:$K$1368,2,FALSE)),"")</f>
        <v/>
      </c>
      <c r="I358" s="79" t="str">
        <f>IFERROR(IF(VLOOKUP(G358,Demos!$B$3:$K$1368,3,FALSE)=0,"",VLOOKUP(G358,Demos!$B$3:$K$1368,3,FALSE)),"")</f>
        <v/>
      </c>
      <c r="J358" s="79" t="str">
        <f>IFERROR(IF(VLOOKUP(G358,Demos!$B$3:$K$1368,4,FALSE)=0,"",VLOOKUP(G358,Demos!$B$3:$K$1368,4,FALSE)),"")</f>
        <v/>
      </c>
      <c r="K358" s="30" t="s">
        <v>2099</v>
      </c>
      <c r="M358" s="71">
        <v>44989</v>
      </c>
      <c r="N358" s="33" t="str">
        <f>IFERROR(VLOOKUP(G358,Demos!$B$3:$K$1368,5,FALSE),"")</f>
        <v>Suitcase with Flywheel</v>
      </c>
      <c r="O358" s="28">
        <f>IF(N358="","",COUNTIF($N$6:N2477, N358))</f>
        <v>26</v>
      </c>
      <c r="P358" s="33" t="str">
        <f xml:space="preserve"> IFERROR(IF(VLOOKUP(G358,Demos!$B$3:$K$1368,6,FALSE)=0,"",VLOOKUP(G358,Demos!$B$3:$K$1368,6,FALSE)),"")</f>
        <v>N/A</v>
      </c>
      <c r="Q358" s="38" t="str">
        <f xml:space="preserve"> IFERROR(IF(VLOOKUP(G358,Demos!$B$3:$K$1368,8,FALSE)=0,"",VLOOKUP(G358,Demos!$B$3:$K$1368,8,FALSE)),"")</f>
        <v/>
      </c>
      <c r="R358" s="38" t="str">
        <f xml:space="preserve"> IFERROR(IF(VLOOKUP(G358,Demos!$B$3:$K$1368,7,FALSE)=0,"",VLOOKUP(G358,Demos!$B$3:$K$1368,7,FALSE)),"")</f>
        <v xml:space="preserve">See Collegerama 2022 recording TN1612TU_20 - https://collegerama.tudelft.nl/Mediasite/Channel/as-bsc-tn/watch/1a0c74c4eaf54cb7aa9b646d254fee821d </v>
      </c>
      <c r="T358" s="50" t="s">
        <v>2049</v>
      </c>
      <c r="U358" s="31" t="str">
        <f>IFERROR(VLOOKUP(G358,Demos!$B$7:N3646,12,FALSE),"")</f>
        <v/>
      </c>
    </row>
    <row r="359" spans="1:21" ht="45" x14ac:dyDescent="0.25">
      <c r="A359" s="39">
        <f t="shared" si="5"/>
        <v>354</v>
      </c>
      <c r="B359" s="30" t="s">
        <v>1905</v>
      </c>
      <c r="C359" s="29" t="str">
        <f xml:space="preserve"> IFERROR(VLOOKUP(B359, Courses!$C$3:$E$836, 2, FALSE),"")</f>
        <v>Mechanics and Theory of Relativity</v>
      </c>
      <c r="D359" s="29" t="str">
        <f xml:space="preserve"> IFERROR(VLOOKUP(MID(G359,1,1), PIRA!$B$1:$E$1146, 2, FALSE),"")</f>
        <v>1 Mechanics</v>
      </c>
      <c r="E359" s="31" t="str">
        <f xml:space="preserve"> IFERROR(VLOOKUP(MID(G359,1,2),PIRA!$B$1:$E$1144,2,FALSE),"")&amp;"
"&amp;IFERROR(VLOOKUP(MID(H359,1,2),PIRA!$B$1:$E$1144,2,FALSE),"")&amp;"
"&amp;IFERROR(VLOOKUP(MID(I359,1,2),PIRA!$B$1:$E$1144,2,FALSE),"")</f>
        <v xml:space="preserve">Rotational Dynamics
</v>
      </c>
      <c r="F359" s="31" t="str">
        <f xml:space="preserve"> IFERROR(VLOOKUP(MID(G359,1,4),PIRA!$B$1:$E$1144,2,FALSE),"")&amp;"
"&amp;IFERROR(VLOOKUP(MID(H359,1,4),PIRA!$B$1:$E$1144,2,FALSE),"")&amp;"
"&amp;IFERROR(VLOOKUP(MID(I359,1,4),PIRA!$B$1:$E$1144,2,FALSE),"")</f>
        <v xml:space="preserve">Rotational Stability
</v>
      </c>
      <c r="G359" s="32" t="s">
        <v>1430</v>
      </c>
      <c r="H359" s="31" t="str">
        <f>IFERROR(IF(VLOOKUP(G359,Demos!$B$3:$K$1368,2,FALSE)=0,"",VLOOKUP(G359,Demos!$B$3:$K$1368,2,FALSE)),"")</f>
        <v/>
      </c>
      <c r="I359" s="79" t="str">
        <f>IFERROR(IF(VLOOKUP(G359,Demos!$B$3:$K$1368,3,FALSE)=0,"",VLOOKUP(G359,Demos!$B$3:$K$1368,3,FALSE)),"")</f>
        <v/>
      </c>
      <c r="J359" s="79" t="str">
        <f>IFERROR(IF(VLOOKUP(G359,Demos!$B$3:$K$1368,4,FALSE)=0,"",VLOOKUP(G359,Demos!$B$3:$K$1368,4,FALSE)),"")</f>
        <v/>
      </c>
      <c r="K359" s="30" t="s">
        <v>2099</v>
      </c>
      <c r="M359" s="71">
        <v>44989</v>
      </c>
      <c r="N359" s="33" t="str">
        <f>IFERROR(VLOOKUP(G359,Demos!$B$3:$K$1368,5,FALSE),"")</f>
        <v>Sleeper</v>
      </c>
      <c r="O359" s="28">
        <f>IF(N359="","",COUNTIF($N$6:N2478, N359))</f>
        <v>12</v>
      </c>
      <c r="P359" s="33" t="str">
        <f xml:space="preserve"> IFERROR(IF(VLOOKUP(G359,Demos!$B$3:$K$1368,6,FALSE)=0,"",VLOOKUP(G359,Demos!$B$3:$K$1368,6,FALSE)),"")</f>
        <v>www.de-monstrare.nl/pdf/Sleeper.pdf</v>
      </c>
      <c r="Q359" s="38" t="str">
        <f xml:space="preserve"> IFERROR(IF(VLOOKUP(G359,Demos!$B$3:$K$1368,8,FALSE)=0,"",VLOOKUP(G359,Demos!$B$3:$K$1368,8,FALSE)),"")</f>
        <v/>
      </c>
      <c r="R359" s="38" t="str">
        <f xml:space="preserve"> IFERROR(IF(VLOOKUP(G359,Demos!$B$3:$K$1368,7,FALSE)=0,"",VLOOKUP(G359,Demos!$B$3:$K$1368,7,FALSE)),"")</f>
        <v/>
      </c>
      <c r="T359" s="50" t="s">
        <v>2049</v>
      </c>
      <c r="U359" s="31" t="str">
        <f>IFERROR(VLOOKUP(G359,Demos!$B$7:N3647,12,FALSE),"")</f>
        <v/>
      </c>
    </row>
    <row r="360" spans="1:21" ht="45" x14ac:dyDescent="0.25">
      <c r="A360" s="39">
        <f t="shared" si="5"/>
        <v>355</v>
      </c>
      <c r="B360" s="30" t="s">
        <v>1905</v>
      </c>
      <c r="C360" s="29" t="str">
        <f xml:space="preserve"> IFERROR(VLOOKUP(B360, Courses!$C$3:$E$836, 2, FALSE),"")</f>
        <v>Mechanics and Theory of Relativity</v>
      </c>
      <c r="D360" s="29" t="str">
        <f xml:space="preserve"> IFERROR(VLOOKUP(MID(G360,1,1), PIRA!$B$1:$E$1146, 2, FALSE),"")</f>
        <v>1 Mechanics</v>
      </c>
      <c r="E360" s="31" t="str">
        <f xml:space="preserve"> IFERROR(VLOOKUP(MID(G360,1,2),PIRA!$B$1:$E$1144,2,FALSE),"")&amp;"
"&amp;IFERROR(VLOOKUP(MID(H360,1,2),PIRA!$B$1:$E$1144,2,FALSE),"")&amp;"
"&amp;IFERROR(VLOOKUP(MID(I360,1,2),PIRA!$B$1:$E$1144,2,FALSE),"")</f>
        <v xml:space="preserve">Rotational Dynamics
Rotational Dynamics
</v>
      </c>
      <c r="F360" s="31" t="str">
        <f xml:space="preserve"> IFERROR(VLOOKUP(MID(G360,1,4),PIRA!$B$1:$E$1144,2,FALSE),"")&amp;"
"&amp;IFERROR(VLOOKUP(MID(H360,1,4),PIRA!$B$1:$E$1144,2,FALSE),"")&amp;"
"&amp;IFERROR(VLOOKUP(MID(I360,1,4),PIRA!$B$1:$E$1144,2,FALSE),"")</f>
        <v xml:space="preserve">Rotational Stability
Conservation of Angular Momentum
</v>
      </c>
      <c r="G360" s="32" t="s">
        <v>1658</v>
      </c>
      <c r="H360" s="31" t="str">
        <f>IFERROR(IF(VLOOKUP(G360,Demos!$B$3:$K$1368,2,FALSE)=0,"",VLOOKUP(G360,Demos!$B$3:$K$1368,2,FALSE)),"")</f>
        <v>1Q40.12</v>
      </c>
      <c r="I360" s="79" t="str">
        <f>IFERROR(IF(VLOOKUP(G360,Demos!$B$3:$K$1368,3,FALSE)=0,"",VLOOKUP(G360,Demos!$B$3:$K$1368,3,FALSE)),"")</f>
        <v/>
      </c>
      <c r="J360" s="79" t="str">
        <f>IFERROR(IF(VLOOKUP(G360,Demos!$B$3:$K$1368,4,FALSE)=0,"",VLOOKUP(G360,Demos!$B$3:$K$1368,4,FALSE)),"")</f>
        <v/>
      </c>
      <c r="K360" s="30" t="s">
        <v>2099</v>
      </c>
      <c r="M360" s="71">
        <v>44989</v>
      </c>
      <c r="N360" s="33" t="str">
        <f>IFERROR(VLOOKUP(G360,Demos!$B$3:$K$1368,5,FALSE),"")</f>
        <v>Tippe Top</v>
      </c>
      <c r="O360" s="28">
        <f>IF(N360="","",COUNTIF($N$6:N2479, N360))</f>
        <v>28</v>
      </c>
      <c r="P360" s="33" t="str">
        <f xml:space="preserve"> IFERROR(IF(VLOOKUP(G360,Demos!$B$3:$K$1368,6,FALSE)=0,"",VLOOKUP(G360,Demos!$B$3:$K$1368,6,FALSE)),"")</f>
        <v>www.de-monstrare.nl/pdf/Tippe%20top.pdf</v>
      </c>
      <c r="Q360" s="38" t="str">
        <f xml:space="preserve"> IFERROR(IF(VLOOKUP(G360,Demos!$B$3:$K$1368,8,FALSE)=0,"",VLOOKUP(G360,Demos!$B$3:$K$1368,8,FALSE)),"")</f>
        <v/>
      </c>
      <c r="R360" s="38" t="str">
        <f xml:space="preserve"> IFERROR(IF(VLOOKUP(G360,Demos!$B$3:$K$1368,7,FALSE)=0,"",VLOOKUP(G360,Demos!$B$3:$K$1368,7,FALSE)),"")</f>
        <v xml:space="preserve">See Collegerama 2022 recording TN1612TU_20 - https://collegerama.tudelft.nl/Mediasite/Channel/as-bsc-tn/watch/1a0c74c4eaf54cb7aa9b646d254fee821d </v>
      </c>
      <c r="T360" s="50" t="s">
        <v>2049</v>
      </c>
      <c r="U360" s="31" t="str">
        <f>IFERROR(VLOOKUP(G360,Demos!$B$7:N3645,12,FALSE),"")</f>
        <v/>
      </c>
    </row>
    <row r="361" spans="1:21" ht="45" x14ac:dyDescent="0.25">
      <c r="A361" s="39">
        <f t="shared" si="5"/>
        <v>356</v>
      </c>
      <c r="B361" s="30" t="s">
        <v>38</v>
      </c>
      <c r="C361" s="29" t="str">
        <f xml:space="preserve"> IFERROR(VLOOKUP(B361, Courses!$C$3:$E$836, 2, FALSE),"")</f>
        <v>Mechanics and Theory of Relativity</v>
      </c>
      <c r="D361" s="29" t="str">
        <f xml:space="preserve"> IFERROR(VLOOKUP(MID(G361,1,1), PIRA!$B$1:$E$1146, 2, FALSE),"")</f>
        <v>3 Oscillations and Waves</v>
      </c>
      <c r="E361" s="31" t="str">
        <f xml:space="preserve"> IFERROR(VLOOKUP(MID(G361,1,2),PIRA!$B$1:$E$1144,2,FALSE),"")&amp;"
"&amp;IFERROR(VLOOKUP(MID(H361,1,2),PIRA!$B$1:$E$1144,2,FALSE),"")&amp;"
"&amp;IFERROR(VLOOKUP(MID(I361,1,2),PIRA!$B$1:$E$1144,2,FALSE),"")</f>
        <v xml:space="preserve">Oscillations
</v>
      </c>
      <c r="F361" s="31" t="str">
        <f xml:space="preserve"> IFERROR(VLOOKUP(MID(G361,1,4),PIRA!$B$1:$E$1144,2,FALSE),"")&amp;"
"&amp;IFERROR(VLOOKUP(MID(H361,1,4),PIRA!$B$1:$E$1144,2,FALSE),"")&amp;"
"&amp;IFERROR(VLOOKUP(MID(I361,1,4),PIRA!$B$1:$E$1144,2,FALSE),"")</f>
        <v xml:space="preserve">
</v>
      </c>
      <c r="G361" s="32" t="s">
        <v>1214</v>
      </c>
      <c r="H361" s="31" t="str">
        <f>IFERROR(IF(VLOOKUP(G361,Demos!$B$3:$K$1368,2,FALSE)=0,"",VLOOKUP(G361,Demos!$B$3:$K$1368,2,FALSE)),"")</f>
        <v/>
      </c>
      <c r="I361" s="79" t="str">
        <f>IFERROR(IF(VLOOKUP(G361,Demos!$B$3:$K$1368,3,FALSE)=0,"",VLOOKUP(G361,Demos!$B$3:$K$1368,3,FALSE)),"")</f>
        <v/>
      </c>
      <c r="J361" s="79" t="str">
        <f>IFERROR(IF(VLOOKUP(G361,Demos!$B$3:$K$1368,4,FALSE)=0,"",VLOOKUP(G361,Demos!$B$3:$K$1368,4,FALSE)),"")</f>
        <v/>
      </c>
      <c r="K361" s="32" t="s">
        <v>22</v>
      </c>
      <c r="L361" s="32" t="s">
        <v>2077</v>
      </c>
      <c r="M361" s="71">
        <v>44988</v>
      </c>
      <c r="N361" s="33" t="str">
        <f>IFERROR(VLOOKUP(G361,Demos!$B$3:$K$1368,5,FALSE),"")</f>
        <v>Harmonic/Anharmonic Pendulum</v>
      </c>
      <c r="O361" s="28">
        <f>IF(N361="","",COUNTIF($N$6:N2480, N361))</f>
        <v>15</v>
      </c>
      <c r="P361" s="33" t="str">
        <f xml:space="preserve"> IFERROR(IF(VLOOKUP(G361,Demos!$B$3:$K$1368,6,FALSE)=0,"",VLOOKUP(G361,Demos!$B$3:$K$1368,6,FALSE)),"")</f>
        <v>N/A</v>
      </c>
      <c r="Q361" s="38" t="str">
        <f xml:space="preserve"> IFERROR(IF(VLOOKUP(G361,Demos!$B$3:$K$1368,8,FALSE)=0,"",VLOOKUP(G361,Demos!$B$3:$K$1368,8,FALSE)),"")</f>
        <v/>
      </c>
      <c r="R361" s="38" t="str">
        <f xml:space="preserve"> IFERROR(IF(VLOOKUP(G361,Demos!$B$3:$K$1368,7,FALSE)=0,"",VLOOKUP(G361,Demos!$B$3:$K$1368,7,FALSE)),"")</f>
        <v xml:space="preserve">See Collegerama 2022 recording TN1612TU_12 - from 00:38:41 - https://collegerama.tudelft.nl/Mediasite/Channel/as-bsc-tn/watch/9bdd448f06bb46fdb8fb8fefe25db6ed1d </v>
      </c>
      <c r="T361" s="50" t="s">
        <v>1761</v>
      </c>
      <c r="U361" s="31" t="str">
        <f>IFERROR(VLOOKUP(G361,Demos!$B$7:N3670,12,FALSE),"")</f>
        <v/>
      </c>
    </row>
    <row r="362" spans="1:21" ht="45" x14ac:dyDescent="0.25">
      <c r="A362" s="39">
        <f t="shared" si="5"/>
        <v>357</v>
      </c>
      <c r="B362" s="30" t="s">
        <v>38</v>
      </c>
      <c r="C362" s="29" t="str">
        <f xml:space="preserve"> IFERROR(VLOOKUP(B362, Courses!$C$3:$E$836, 2, FALSE),"")</f>
        <v>Mechanics and Theory of Relativity</v>
      </c>
      <c r="D362" s="29" t="str">
        <f xml:space="preserve"> IFERROR(VLOOKUP(MID(G362,1,1), PIRA!$B$1:$E$1146, 2, FALSE),"")</f>
        <v>3 Oscillations and Waves</v>
      </c>
      <c r="E362" s="31" t="str">
        <f xml:space="preserve"> IFERROR(VLOOKUP(MID(G362,1,2),PIRA!$B$1:$E$1144,2,FALSE),"")&amp;"
"&amp;IFERROR(VLOOKUP(MID(H362,1,2),PIRA!$B$1:$E$1144,2,FALSE),"")&amp;"
"&amp;IFERROR(VLOOKUP(MID(I362,1,2),PIRA!$B$1:$E$1144,2,FALSE),"")</f>
        <v xml:space="preserve">Oscillations
</v>
      </c>
      <c r="F362" s="31" t="str">
        <f xml:space="preserve"> IFERROR(VLOOKUP(MID(G362,1,4),PIRA!$B$1:$E$1144,2,FALSE),"")&amp;"
"&amp;IFERROR(VLOOKUP(MID(H362,1,4),PIRA!$B$1:$E$1144,2,FALSE),"")&amp;"
"&amp;IFERROR(VLOOKUP(MID(I362,1,4),PIRA!$B$1:$E$1144,2,FALSE),"")</f>
        <v xml:space="preserve">
</v>
      </c>
      <c r="G362" s="32" t="s">
        <v>1214</v>
      </c>
      <c r="H362" s="31" t="str">
        <f>IFERROR(IF(VLOOKUP(G362,Demos!$B$3:$K$1368,2,FALSE)=0,"",VLOOKUP(G362,Demos!$B$3:$K$1368,2,FALSE)),"")</f>
        <v/>
      </c>
      <c r="I362" s="79" t="str">
        <f>IFERROR(IF(VLOOKUP(G362,Demos!$B$3:$K$1368,3,FALSE)=0,"",VLOOKUP(G362,Demos!$B$3:$K$1368,3,FALSE)),"")</f>
        <v/>
      </c>
      <c r="J362" s="79" t="str">
        <f>IFERROR(IF(VLOOKUP(G362,Demos!$B$3:$K$1368,4,FALSE)=0,"",VLOOKUP(G362,Demos!$B$3:$K$1368,4,FALSE)),"")</f>
        <v/>
      </c>
      <c r="K362" s="30" t="s">
        <v>22</v>
      </c>
      <c r="L362" s="30" t="s">
        <v>2077</v>
      </c>
      <c r="M362" s="71">
        <v>44988</v>
      </c>
      <c r="N362" s="33" t="str">
        <f>IFERROR(VLOOKUP(G362,Demos!$B$3:$K$1368,5,FALSE),"")</f>
        <v>Harmonic/Anharmonic Pendulum</v>
      </c>
      <c r="O362" s="28">
        <f>IF(N362="","",COUNTIF($N$6:N2481, N362))</f>
        <v>15</v>
      </c>
      <c r="P362" s="33" t="str">
        <f xml:space="preserve"> IFERROR(IF(VLOOKUP(G362,Demos!$B$3:$K$1368,6,FALSE)=0,"",VLOOKUP(G362,Demos!$B$3:$K$1368,6,FALSE)),"")</f>
        <v>N/A</v>
      </c>
      <c r="Q362" s="38" t="str">
        <f xml:space="preserve"> IFERROR(IF(VLOOKUP(G362,Demos!$B$3:$K$1368,8,FALSE)=0,"",VLOOKUP(G362,Demos!$B$3:$K$1368,8,FALSE)),"")</f>
        <v/>
      </c>
      <c r="R362" s="38" t="str">
        <f xml:space="preserve"> IFERROR(IF(VLOOKUP(G362,Demos!$B$3:$K$1368,7,FALSE)=0,"",VLOOKUP(G362,Demos!$B$3:$K$1368,7,FALSE)),"")</f>
        <v xml:space="preserve">See Collegerama 2022 recording TN1612TU_12 - from 00:38:41 - https://collegerama.tudelft.nl/Mediasite/Channel/as-bsc-tn/watch/9bdd448f06bb46fdb8fb8fefe25db6ed1d </v>
      </c>
      <c r="T362" s="50" t="s">
        <v>1761</v>
      </c>
      <c r="U362" s="31" t="str">
        <f>IFERROR(VLOOKUP(G362,Demos!$B$7:N3671,12,FALSE),"")</f>
        <v/>
      </c>
    </row>
    <row r="363" spans="1:21" ht="45" x14ac:dyDescent="0.25">
      <c r="A363" s="39">
        <f t="shared" si="5"/>
        <v>358</v>
      </c>
      <c r="B363" s="30" t="s">
        <v>29</v>
      </c>
      <c r="C363" s="29" t="str">
        <f xml:space="preserve"> IFERROR(VLOOKUP(B363, Courses!$C$3:$E$836, 2, FALSE),"")</f>
        <v>Classical and Quantum Mechanics</v>
      </c>
      <c r="D363" s="29" t="str">
        <f xml:space="preserve"> IFERROR(VLOOKUP(MID(G363,1,1), PIRA!$B$1:$E$1146, 2, FALSE),"")</f>
        <v>3 Oscillations and Waves</v>
      </c>
      <c r="E363" s="31" t="str">
        <f xml:space="preserve"> IFERROR(VLOOKUP(MID(G363,1,2),PIRA!$B$1:$E$1144,2,FALSE),"")&amp;"
"&amp;IFERROR(VLOOKUP(MID(H363,1,2),PIRA!$B$1:$E$1144,2,FALSE),"")&amp;"
"&amp;IFERROR(VLOOKUP(MID(I363,1,2),PIRA!$B$1:$E$1144,2,FALSE),"")</f>
        <v xml:space="preserve">Oscillations
</v>
      </c>
      <c r="F363" s="31" t="str">
        <f xml:space="preserve"> IFERROR(VLOOKUP(MID(G363,1,4),PIRA!$B$1:$E$1144,2,FALSE),"")&amp;"
"&amp;IFERROR(VLOOKUP(MID(H363,1,4),PIRA!$B$1:$E$1144,2,FALSE),"")&amp;"
"&amp;IFERROR(VLOOKUP(MID(I363,1,4),PIRA!$B$1:$E$1144,2,FALSE),"")</f>
        <v xml:space="preserve">Physical Pendula
</v>
      </c>
      <c r="G363" s="32" t="s">
        <v>1181</v>
      </c>
      <c r="H363" s="31" t="str">
        <f>IFERROR(IF(VLOOKUP(G363,Demos!$B$3:$K$1368,2,FALSE)=0,"",VLOOKUP(G363,Demos!$B$3:$K$1368,2,FALSE)),"")</f>
        <v/>
      </c>
      <c r="I363" s="79" t="str">
        <f>IFERROR(IF(VLOOKUP(G363,Demos!$B$3:$K$1368,3,FALSE)=0,"",VLOOKUP(G363,Demos!$B$3:$K$1368,3,FALSE)),"")</f>
        <v/>
      </c>
      <c r="J363" s="79" t="str">
        <f>IFERROR(IF(VLOOKUP(G363,Demos!$B$3:$K$1368,4,FALSE)=0,"",VLOOKUP(G363,Demos!$B$3:$K$1368,4,FALSE)),"")</f>
        <v/>
      </c>
      <c r="K363" s="30" t="s">
        <v>2178</v>
      </c>
      <c r="L363" s="32" t="s">
        <v>2180</v>
      </c>
      <c r="M363" s="71">
        <v>44988</v>
      </c>
      <c r="N363" s="33" t="str">
        <f>IFERROR(VLOOKUP(G363,Demos!$B$3:$K$1368,5,FALSE),"")</f>
        <v>Physical Pendulum (1) Compound Pendulum</v>
      </c>
      <c r="O363" s="28">
        <f>IF(N363="","",COUNTIF($N$6:N2482, N363))</f>
        <v>11</v>
      </c>
      <c r="P363" s="33" t="str">
        <f xml:space="preserve"> IFERROR(IF(VLOOKUP(G363,Demos!$B$3:$K$1368,6,FALSE)=0,"",VLOOKUP(G363,Demos!$B$3:$K$1368,6,FALSE)),"")</f>
        <v>www.de-monstrare.nl/pdf/Physical%20pendulum%20_1_%20-%20Compound%20pendulum.pdf</v>
      </c>
      <c r="Q363" s="38" t="str">
        <f xml:space="preserve"> IFERROR(IF(VLOOKUP(G363,Demos!$B$3:$K$1368,8,FALSE)=0,"",VLOOKUP(G363,Demos!$B$3:$K$1368,8,FALSE)),"")</f>
        <v/>
      </c>
      <c r="R363" s="38" t="str">
        <f xml:space="preserve"> IFERROR(IF(VLOOKUP(G363,Demos!$B$3:$K$1368,7,FALSE)=0,"",VLOOKUP(G363,Demos!$B$3:$K$1368,7,FALSE)),"")</f>
        <v/>
      </c>
      <c r="T363" s="50" t="s">
        <v>2049</v>
      </c>
      <c r="U363" s="31" t="str">
        <f>IFERROR(VLOOKUP(G363,Demos!$B$7:N3656,12,FALSE),"")</f>
        <v/>
      </c>
    </row>
    <row r="364" spans="1:21" ht="45" x14ac:dyDescent="0.25">
      <c r="A364" s="39">
        <f t="shared" si="5"/>
        <v>359</v>
      </c>
      <c r="B364" s="30" t="s">
        <v>29</v>
      </c>
      <c r="C364" s="29" t="str">
        <f xml:space="preserve"> IFERROR(VLOOKUP(B364, Courses!$C$3:$E$836, 2, FALSE),"")</f>
        <v>Classical and Quantum Mechanics</v>
      </c>
      <c r="D364" s="29" t="str">
        <f xml:space="preserve"> IFERROR(VLOOKUP(MID(G364,1,1), PIRA!$B$1:$E$1146, 2, FALSE),"")</f>
        <v>3 Oscillations and Waves</v>
      </c>
      <c r="E364" s="31" t="str">
        <f xml:space="preserve"> IFERROR(VLOOKUP(MID(G364,1,2),PIRA!$B$1:$E$1144,2,FALSE),"")&amp;"
"&amp;IFERROR(VLOOKUP(MID(H364,1,2),PIRA!$B$1:$E$1144,2,FALSE),"")&amp;"
"&amp;IFERROR(VLOOKUP(MID(I364,1,2),PIRA!$B$1:$E$1144,2,FALSE),"")</f>
        <v xml:space="preserve">Wave Motion
</v>
      </c>
      <c r="F364" s="31" t="str">
        <f xml:space="preserve"> IFERROR(VLOOKUP(MID(G364,1,4),PIRA!$B$1:$E$1144,2,FALSE),"")&amp;"
"&amp;IFERROR(VLOOKUP(MID(H364,1,4),PIRA!$B$1:$E$1144,2,FALSE),"")&amp;"
"&amp;IFERROR(VLOOKUP(MID(I364,1,4),PIRA!$B$1:$E$1144,2,FALSE),"")</f>
        <v xml:space="preserve">Transverse Pulses and Waves
</v>
      </c>
      <c r="G364" s="32" t="s">
        <v>1186</v>
      </c>
      <c r="H364" s="31" t="str">
        <f>IFERROR(IF(VLOOKUP(G364,Demos!$B$3:$K$1368,2,FALSE)=0,"",VLOOKUP(G364,Demos!$B$3:$K$1368,2,FALSE)),"")</f>
        <v/>
      </c>
      <c r="I364" s="79" t="str">
        <f>IFERROR(IF(VLOOKUP(G364,Demos!$B$3:$K$1368,3,FALSE)=0,"",VLOOKUP(G364,Demos!$B$3:$K$1368,3,FALSE)),"")</f>
        <v/>
      </c>
      <c r="J364" s="79" t="str">
        <f>IFERROR(IF(VLOOKUP(G364,Demos!$B$3:$K$1368,4,FALSE)=0,"",VLOOKUP(G364,Demos!$B$3:$K$1368,4,FALSE)),"")</f>
        <v/>
      </c>
      <c r="K364" s="30" t="s">
        <v>2178</v>
      </c>
      <c r="L364" s="32" t="s">
        <v>2180</v>
      </c>
      <c r="M364" s="71">
        <v>44988</v>
      </c>
      <c r="N364" s="33" t="str">
        <f>IFERROR(VLOOKUP(G364,Demos!$B$3:$K$1368,5,FALSE),"")</f>
        <v>Speed of a Single Pulse on Different Strings (2)</v>
      </c>
      <c r="O364" s="28">
        <f>IF(N364="","",COUNTIF($N$6:N2483, N364))</f>
        <v>25</v>
      </c>
      <c r="P364" s="33" t="str">
        <f xml:space="preserve"> IFERROR(IF(VLOOKUP(G364,Demos!$B$3:$K$1368,6,FALSE)=0,"",VLOOKUP(G364,Demos!$B$3:$K$1368,6,FALSE)),"")</f>
        <v>www.de-monstrare.nl/pdf/Speed%20of%20a%20single%20pulse%20on%20different%20strings%20_2_.pdf</v>
      </c>
      <c r="Q364" s="38" t="str">
        <f xml:space="preserve"> IFERROR(IF(VLOOKUP(G364,Demos!$B$3:$K$1368,8,FALSE)=0,"",VLOOKUP(G364,Demos!$B$3:$K$1368,8,FALSE)),"")</f>
        <v/>
      </c>
      <c r="R364" s="38" t="str">
        <f xml:space="preserve"> IFERROR(IF(VLOOKUP(G364,Demos!$B$3:$K$1368,7,FALSE)=0,"",VLOOKUP(G364,Demos!$B$3:$K$1368,7,FALSE)),"")</f>
        <v>See: https://surfdrive.surf.nl/files/index.php/s/DHZYIhoACURx7O8?path=%2FHaaksman%2FTN2345%2F2.%20Speed%20of%20a%20Single%20Pulse%20on%20Different%20Strings</v>
      </c>
      <c r="T364" s="50" t="s">
        <v>2049</v>
      </c>
      <c r="U364" s="31" t="str">
        <f>IFERROR(VLOOKUP(G364,Demos!$B$7:N3653,12,FALSE),"")</f>
        <v/>
      </c>
    </row>
    <row r="365" spans="1:21" ht="45" x14ac:dyDescent="0.25">
      <c r="A365" s="39">
        <f t="shared" si="5"/>
        <v>360</v>
      </c>
      <c r="B365" s="30" t="s">
        <v>29</v>
      </c>
      <c r="C365" s="29" t="str">
        <f xml:space="preserve"> IFERROR(VLOOKUP(B365, Courses!$C$3:$E$836, 2, FALSE),"")</f>
        <v>Classical and Quantum Mechanics</v>
      </c>
      <c r="D365" s="29" t="str">
        <f xml:space="preserve"> IFERROR(VLOOKUP(MID(G365,1,1), PIRA!$B$1:$E$1146, 2, FALSE),"")</f>
        <v>3 Oscillations and Waves</v>
      </c>
      <c r="E365" s="31" t="str">
        <f xml:space="preserve"> IFERROR(VLOOKUP(MID(G365,1,2),PIRA!$B$1:$E$1144,2,FALSE),"")&amp;"
"&amp;IFERROR(VLOOKUP(MID(H365,1,2),PIRA!$B$1:$E$1144,2,FALSE),"")&amp;"
"&amp;IFERROR(VLOOKUP(MID(I365,1,2),PIRA!$B$1:$E$1144,2,FALSE),"")</f>
        <v xml:space="preserve">Wave Motion
</v>
      </c>
      <c r="F365" s="31" t="str">
        <f xml:space="preserve"> IFERROR(VLOOKUP(MID(G365,1,4),PIRA!$B$1:$E$1144,2,FALSE),"")&amp;"
"&amp;IFERROR(VLOOKUP(MID(H365,1,4),PIRA!$B$1:$E$1144,2,FALSE),"")&amp;"
"&amp;IFERROR(VLOOKUP(MID(I365,1,4),PIRA!$B$1:$E$1144,2,FALSE),"")</f>
        <v xml:space="preserve">Longitudinal Pulses and Waves
</v>
      </c>
      <c r="G365" s="32" t="s">
        <v>126</v>
      </c>
      <c r="H365" s="31" t="str">
        <f>IFERROR(IF(VLOOKUP(G365,Demos!$B$3:$K$1368,2,FALSE)=0,"",VLOOKUP(G365,Demos!$B$3:$K$1368,2,FALSE)),"")</f>
        <v/>
      </c>
      <c r="I365" s="79" t="str">
        <f>IFERROR(IF(VLOOKUP(G365,Demos!$B$3:$K$1368,3,FALSE)=0,"",VLOOKUP(G365,Demos!$B$3:$K$1368,3,FALSE)),"")</f>
        <v/>
      </c>
      <c r="J365" s="79" t="str">
        <f>IFERROR(IF(VLOOKUP(G365,Demos!$B$3:$K$1368,4,FALSE)=0,"",VLOOKUP(G365,Demos!$B$3:$K$1368,4,FALSE)),"")</f>
        <v/>
      </c>
      <c r="K365" s="30" t="s">
        <v>2178</v>
      </c>
      <c r="L365" s="32" t="s">
        <v>2180</v>
      </c>
      <c r="M365" s="71">
        <v>44988</v>
      </c>
      <c r="N365" s="33" t="str">
        <f>IFERROR(VLOOKUP(G365,Demos!$B$3:$K$1368,5,FALSE),"")</f>
        <v>Wave Machine</v>
      </c>
      <c r="O365" s="28">
        <f>IF(N365="","",COUNTIF($N$6:N2484, N365))</f>
        <v>25</v>
      </c>
      <c r="P365" s="33" t="str">
        <f xml:space="preserve"> IFERROR(IF(VLOOKUP(G365,Demos!$B$3:$K$1368,6,FALSE)=0,"",VLOOKUP(G365,Demos!$B$3:$K$1368,6,FALSE)),"")</f>
        <v>www.de-monstrare.nl/pdf/Reflections%20of%20transverse%20pulses%20_2_.pdf</v>
      </c>
      <c r="Q365" s="38" t="str">
        <f xml:space="preserve"> IFERROR(IF(VLOOKUP(G365,Demos!$B$3:$K$1368,8,FALSE)=0,"",VLOOKUP(G365,Demos!$B$3:$K$1368,8,FALSE)),"")</f>
        <v>Not listed in database yet</v>
      </c>
      <c r="R365" s="38" t="str">
        <f xml:space="preserve"> IFERROR(IF(VLOOKUP(G365,Demos!$B$3:$K$1368,7,FALSE)=0,"",VLOOKUP(G365,Demos!$B$3:$K$1368,7,FALSE)),"")</f>
        <v/>
      </c>
      <c r="T365" s="50" t="s">
        <v>2049</v>
      </c>
      <c r="U365" s="31" t="str">
        <f>IFERROR(VLOOKUP(G365,Demos!$B$7:N3652,12,FALSE),"")</f>
        <v/>
      </c>
    </row>
    <row r="366" spans="1:21" ht="45" x14ac:dyDescent="0.25">
      <c r="A366" s="39">
        <f t="shared" si="5"/>
        <v>361</v>
      </c>
      <c r="B366" s="30" t="s">
        <v>29</v>
      </c>
      <c r="C366" s="29" t="str">
        <f xml:space="preserve"> IFERROR(VLOOKUP(B366, Courses!$C$3:$E$836, 2, FALSE),"")</f>
        <v>Classical and Quantum Mechanics</v>
      </c>
      <c r="D366" s="29" t="str">
        <f xml:space="preserve"> IFERROR(VLOOKUP(MID(G366,1,1), PIRA!$B$1:$E$1146, 2, FALSE),"")</f>
        <v>3 Oscillations and Waves</v>
      </c>
      <c r="E366" s="31" t="str">
        <f xml:space="preserve"> IFERROR(VLOOKUP(MID(G366,1,2),PIRA!$B$1:$E$1144,2,FALSE),"")&amp;"
"&amp;IFERROR(VLOOKUP(MID(H366,1,2),PIRA!$B$1:$E$1144,2,FALSE),"")&amp;"
"&amp;IFERROR(VLOOKUP(MID(I366,1,2),PIRA!$B$1:$E$1144,2,FALSE),"")</f>
        <v xml:space="preserve">Acoustics
Wave Motion
</v>
      </c>
      <c r="F366" s="31" t="str">
        <f xml:space="preserve"> IFERROR(VLOOKUP(MID(G366,1,4),PIRA!$B$1:$E$1144,2,FALSE),"")&amp;"
"&amp;IFERROR(VLOOKUP(MID(H366,1,4),PIRA!$B$1:$E$1144,2,FALSE),"")&amp;"
"&amp;IFERROR(VLOOKUP(MID(I366,1,4),PIRA!$B$1:$E$1144,2,FALSE),"")</f>
        <v xml:space="preserve">Wave Analysis and Synthesis
Standing Waves
</v>
      </c>
      <c r="G366" s="32" t="s">
        <v>1189</v>
      </c>
      <c r="H366" s="31" t="str">
        <f>IFERROR(IF(VLOOKUP(G366,Demos!$B$3:$K$1368,2,FALSE)=0,"",VLOOKUP(G366,Demos!$B$3:$K$1368,2,FALSE)),"")</f>
        <v>3B22.05</v>
      </c>
      <c r="I366" s="79" t="str">
        <f>IFERROR(IF(VLOOKUP(G366,Demos!$B$3:$K$1368,3,FALSE)=0,"",VLOOKUP(G366,Demos!$B$3:$K$1368,3,FALSE)),"")</f>
        <v/>
      </c>
      <c r="J366" s="79" t="str">
        <f>IFERROR(IF(VLOOKUP(G366,Demos!$B$3:$K$1368,4,FALSE)=0,"",VLOOKUP(G366,Demos!$B$3:$K$1368,4,FALSE)),"")</f>
        <v/>
      </c>
      <c r="K366" s="30" t="s">
        <v>2178</v>
      </c>
      <c r="L366" s="32" t="s">
        <v>2180</v>
      </c>
      <c r="M366" s="71">
        <v>44988</v>
      </c>
      <c r="N366" s="33" t="str">
        <f>IFERROR(VLOOKUP(G366,Demos!$B$3:$K$1368,5,FALSE),"")</f>
        <v>Plucking a String</v>
      </c>
      <c r="O366" s="28">
        <f>IF(N366="","",COUNTIF($N$6:N2485, N366))</f>
        <v>26</v>
      </c>
      <c r="P366" s="33" t="str">
        <f xml:space="preserve"> IFERROR(IF(VLOOKUP(G366,Demos!$B$3:$K$1368,6,FALSE)=0,"",VLOOKUP(G366,Demos!$B$3:$K$1368,6,FALSE)),"")</f>
        <v>www.de-monstrare.nl/pdf/Plucking%20a%20string.pdf</v>
      </c>
      <c r="Q366" s="38" t="str">
        <f xml:space="preserve"> IFERROR(IF(VLOOKUP(G366,Demos!$B$3:$K$1368,8,FALSE)=0,"",VLOOKUP(G366,Demos!$B$3:$K$1368,8,FALSE)),"")</f>
        <v/>
      </c>
      <c r="R366" s="38" t="str">
        <f xml:space="preserve"> IFERROR(IF(VLOOKUP(G366,Demos!$B$3:$K$1368,7,FALSE)=0,"",VLOOKUP(G366,Demos!$B$3:$K$1368,7,FALSE)),"")</f>
        <v>See: https://surfdrive.surf.nl/files/index.php/s/DHZYIhoACURx7O8?path=%2FHaaksman%2FTN2345%2F1.%20Plucking%20a%20String</v>
      </c>
      <c r="T366" s="50" t="s">
        <v>2049</v>
      </c>
      <c r="U366" s="31" t="str">
        <f>IFERROR(VLOOKUP(G366,Demos!$B$7:N3654,12,FALSE),"")</f>
        <v/>
      </c>
    </row>
    <row r="367" spans="1:21" ht="45" x14ac:dyDescent="0.25">
      <c r="A367" s="39">
        <f t="shared" si="5"/>
        <v>362</v>
      </c>
      <c r="B367" s="30" t="s">
        <v>29</v>
      </c>
      <c r="C367" s="29" t="str">
        <f xml:space="preserve"> IFERROR(VLOOKUP(B367, Courses!$C$3:$E$836, 2, FALSE),"")</f>
        <v>Classical and Quantum Mechanics</v>
      </c>
      <c r="D367" s="29" t="str">
        <f xml:space="preserve"> IFERROR(VLOOKUP(MID(G367,1,1), PIRA!$B$1:$E$1146, 2, FALSE),"")</f>
        <v>3 Oscillations and Waves</v>
      </c>
      <c r="E367" s="31" t="str">
        <f xml:space="preserve"> IFERROR(VLOOKUP(MID(G367,1,2),PIRA!$B$1:$E$1144,2,FALSE),"")&amp;"
"&amp;IFERROR(VLOOKUP(MID(H367,1,2),PIRA!$B$1:$E$1144,2,FALSE),"")&amp;"
"&amp;IFERROR(VLOOKUP(MID(I367,1,2),PIRA!$B$1:$E$1144,2,FALSE),"")</f>
        <v xml:space="preserve">Instruments
</v>
      </c>
      <c r="F367" s="31" t="str">
        <f xml:space="preserve"> IFERROR(VLOOKUP(MID(G367,1,4),PIRA!$B$1:$E$1144,2,FALSE),"")&amp;"
"&amp;IFERROR(VLOOKUP(MID(H367,1,4),PIRA!$B$1:$E$1144,2,FALSE),"")&amp;"
"&amp;IFERROR(VLOOKUP(MID(I367,1,4),PIRA!$B$1:$E$1144,2,FALSE),"")</f>
        <v xml:space="preserve">Resonance in Plates, Bars, Solids
</v>
      </c>
      <c r="G367" s="32" t="s">
        <v>2008</v>
      </c>
      <c r="H367" s="31" t="str">
        <f>IFERROR(IF(VLOOKUP(G367,Demos!$B$3:$K$1368,2,FALSE)=0,"",VLOOKUP(G367,Demos!$B$3:$K$1368,2,FALSE)),"")</f>
        <v/>
      </c>
      <c r="I367" s="79" t="str">
        <f>IFERROR(IF(VLOOKUP(G367,Demos!$B$3:$K$1368,3,FALSE)=0,"",VLOOKUP(G367,Demos!$B$3:$K$1368,3,FALSE)),"")</f>
        <v/>
      </c>
      <c r="J367" s="79" t="str">
        <f>IFERROR(IF(VLOOKUP(G367,Demos!$B$3:$K$1368,4,FALSE)=0,"",VLOOKUP(G367,Demos!$B$3:$K$1368,4,FALSE)),"")</f>
        <v/>
      </c>
      <c r="K367" s="30" t="s">
        <v>2178</v>
      </c>
      <c r="L367" s="32" t="s">
        <v>2180</v>
      </c>
      <c r="M367" s="71">
        <v>44988</v>
      </c>
      <c r="N367" s="33" t="str">
        <f>IFERROR(VLOOKUP(G367,Demos!$B$3:$K$1368,5,FALSE),"")</f>
        <v>Glass Breaking with Sound</v>
      </c>
      <c r="O367" s="28">
        <f>IF(N367="","",COUNTIF($N$6:N2486, N367))</f>
        <v>16</v>
      </c>
      <c r="P367" s="33" t="str">
        <f xml:space="preserve"> IFERROR(IF(VLOOKUP(G367,Demos!$B$3:$K$1368,6,FALSE)=0,"",VLOOKUP(G367,Demos!$B$3:$K$1368,6,FALSE)),"")</f>
        <v>N/A</v>
      </c>
      <c r="Q367" s="38" t="str">
        <f xml:space="preserve"> IFERROR(IF(VLOOKUP(G367,Demos!$B$3:$K$1368,8,FALSE)=0,"",VLOOKUP(G367,Demos!$B$3:$K$1368,8,FALSE)),"")</f>
        <v>Not listed in database yet</v>
      </c>
      <c r="R367" s="38" t="str">
        <f xml:space="preserve"> IFERROR(IF(VLOOKUP(G367,Demos!$B$3:$K$1368,7,FALSE)=0,"",VLOOKUP(G367,Demos!$B$3:$K$1368,7,FALSE)),"")</f>
        <v/>
      </c>
      <c r="T367" s="50" t="s">
        <v>2049</v>
      </c>
      <c r="U367" s="31" t="str">
        <f>IFERROR(VLOOKUP(G367,Demos!$B$7:N3657,12,FALSE),"")</f>
        <v/>
      </c>
    </row>
    <row r="368" spans="1:21" ht="45" x14ac:dyDescent="0.25">
      <c r="A368" s="39">
        <f t="shared" si="5"/>
        <v>363</v>
      </c>
      <c r="B368" s="30" t="s">
        <v>29</v>
      </c>
      <c r="C368" s="29" t="str">
        <f xml:space="preserve"> IFERROR(VLOOKUP(B368, Courses!$C$3:$E$836, 2, FALSE),"")</f>
        <v>Classical and Quantum Mechanics</v>
      </c>
      <c r="D368" s="29" t="str">
        <f xml:space="preserve"> IFERROR(VLOOKUP(MID(G368,1,1), PIRA!$B$1:$E$1146, 2, FALSE),"")</f>
        <v>3 Oscillations and Waves</v>
      </c>
      <c r="E368" s="31" t="str">
        <f xml:space="preserve"> IFERROR(VLOOKUP(MID(G368,1,2),PIRA!$B$1:$E$1144,2,FALSE),"")&amp;"
"&amp;IFERROR(VLOOKUP(MID(H368,1,2),PIRA!$B$1:$E$1144,2,FALSE),"")&amp;"
"&amp;IFERROR(VLOOKUP(MID(I368,1,2),PIRA!$B$1:$E$1144,2,FALSE),"")</f>
        <v xml:space="preserve">Instruments
</v>
      </c>
      <c r="F368" s="31" t="str">
        <f xml:space="preserve"> IFERROR(VLOOKUP(MID(G368,1,4),PIRA!$B$1:$E$1144,2,FALSE),"")&amp;"
"&amp;IFERROR(VLOOKUP(MID(H368,1,4),PIRA!$B$1:$E$1144,2,FALSE),"")&amp;"
"&amp;IFERROR(VLOOKUP(MID(I368,1,4),PIRA!$B$1:$E$1144,2,FALSE),"")</f>
        <v xml:space="preserve">Tuning Forks
</v>
      </c>
      <c r="G368" s="32" t="s">
        <v>1190</v>
      </c>
      <c r="H368" s="31" t="str">
        <f>IFERROR(IF(VLOOKUP(G368,Demos!$B$3:$K$1368,2,FALSE)=0,"",VLOOKUP(G368,Demos!$B$3:$K$1368,2,FALSE)),"")</f>
        <v/>
      </c>
      <c r="I368" s="79" t="str">
        <f>IFERROR(IF(VLOOKUP(G368,Demos!$B$3:$K$1368,3,FALSE)=0,"",VLOOKUP(G368,Demos!$B$3:$K$1368,3,FALSE)),"")</f>
        <v/>
      </c>
      <c r="J368" s="79" t="str">
        <f>IFERROR(IF(VLOOKUP(G368,Demos!$B$3:$K$1368,4,FALSE)=0,"",VLOOKUP(G368,Demos!$B$3:$K$1368,4,FALSE)),"")</f>
        <v/>
      </c>
      <c r="K368" s="30" t="s">
        <v>2178</v>
      </c>
      <c r="L368" s="32" t="s">
        <v>2180</v>
      </c>
      <c r="M368" s="71">
        <v>44988</v>
      </c>
      <c r="N368" s="33" t="str">
        <f>IFERROR(VLOOKUP(G368,Demos!$B$3:$K$1368,5,FALSE),"")</f>
        <v>Beats between Tuning Forks</v>
      </c>
      <c r="O368" s="28">
        <f>IF(N368="","",COUNTIF($N$6:N2487, N368))</f>
        <v>11</v>
      </c>
      <c r="P368" s="33" t="str">
        <f xml:space="preserve"> IFERROR(IF(VLOOKUP(G368,Demos!$B$3:$K$1368,6,FALSE)=0,"",VLOOKUP(G368,Demos!$B$3:$K$1368,6,FALSE)),"")</f>
        <v>N/A</v>
      </c>
      <c r="Q368" s="38" t="str">
        <f xml:space="preserve"> IFERROR(IF(VLOOKUP(G368,Demos!$B$3:$K$1368,8,FALSE)=0,"",VLOOKUP(G368,Demos!$B$3:$K$1368,8,FALSE)),"")</f>
        <v/>
      </c>
      <c r="R368" s="38" t="str">
        <f xml:space="preserve"> IFERROR(IF(VLOOKUP(G368,Demos!$B$3:$K$1368,7,FALSE)=0,"",VLOOKUP(G368,Demos!$B$3:$K$1368,7,FALSE)),"")</f>
        <v/>
      </c>
      <c r="T368" s="50" t="s">
        <v>2049</v>
      </c>
      <c r="U368" s="31" t="str">
        <f>IFERROR(VLOOKUP(G368,Demos!$B$7:N3655,12,FALSE),"")</f>
        <v/>
      </c>
    </row>
    <row r="369" spans="1:21" ht="45" x14ac:dyDescent="0.25">
      <c r="A369" s="39">
        <f t="shared" si="5"/>
        <v>364</v>
      </c>
      <c r="B369" s="30" t="s">
        <v>38</v>
      </c>
      <c r="C369" s="29" t="str">
        <f xml:space="preserve"> IFERROR(VLOOKUP(B369, Courses!$C$3:$E$836, 2, FALSE),"")</f>
        <v>Mechanics and Theory of Relativity</v>
      </c>
      <c r="D369" s="29" t="str">
        <f xml:space="preserve"> IFERROR(VLOOKUP(MID(G369,1,1), PIRA!$B$1:$E$1146, 2, FALSE),"")</f>
        <v/>
      </c>
      <c r="E369" s="31" t="str">
        <f xml:space="preserve"> IFERROR(VLOOKUP(MID(G369,1,2),PIRA!$B$1:$E$1144,2,FALSE),"")&amp;"
"&amp;IFERROR(VLOOKUP(MID(H369,1,2),PIRA!$B$1:$E$1144,2,FALSE),"")&amp;"
"&amp;IFERROR(VLOOKUP(MID(I369,1,2),PIRA!$B$1:$E$1144,2,FALSE),"")</f>
        <v xml:space="preserve">
</v>
      </c>
      <c r="F369" s="31" t="str">
        <f xml:space="preserve"> IFERROR(VLOOKUP(MID(G369,1,4),PIRA!$B$1:$E$1144,2,FALSE),"")&amp;"
"&amp;IFERROR(VLOOKUP(MID(H369,1,4),PIRA!$B$1:$E$1144,2,FALSE),"")&amp;"
"&amp;IFERROR(VLOOKUP(MID(I369,1,4),PIRA!$B$1:$E$1144,2,FALSE),"")</f>
        <v xml:space="preserve">
</v>
      </c>
      <c r="H369" s="31" t="str">
        <f>IFERROR(IF(VLOOKUP(G369,Demos!$B$3:$K$1368,2,FALSE)=0,"",VLOOKUP(G369,Demos!$B$3:$K$1368,2,FALSE)),"")</f>
        <v/>
      </c>
      <c r="I369" s="79" t="str">
        <f>IFERROR(IF(VLOOKUP(G369,Demos!$B$3:$K$1368,3,FALSE)=0,"",VLOOKUP(G369,Demos!$B$3:$K$1368,3,FALSE)),"")</f>
        <v/>
      </c>
      <c r="J369" s="79" t="str">
        <f>IFERROR(IF(VLOOKUP(G369,Demos!$B$3:$K$1368,4,FALSE)=0,"",VLOOKUP(G369,Demos!$B$3:$K$1368,4,FALSE)),"")</f>
        <v/>
      </c>
      <c r="K369" s="30" t="s">
        <v>22</v>
      </c>
      <c r="L369" s="30" t="s">
        <v>2077</v>
      </c>
      <c r="M369" s="71">
        <v>44988</v>
      </c>
      <c r="N369" s="33" t="str">
        <f>IFERROR(VLOOKUP(G369,Demos!$B$3:$K$1368,5,FALSE),"")</f>
        <v/>
      </c>
      <c r="O369" s="28" t="str">
        <f>IF(N369="","",COUNTIF($N$6:N2488, N369))</f>
        <v/>
      </c>
      <c r="P369" s="33" t="str">
        <f xml:space="preserve"> IFERROR(IF(VLOOKUP(G369,Demos!$B$3:$K$1368,6,FALSE)=0,"",VLOOKUP(G369,Demos!$B$3:$K$1368,6,FALSE)),"")</f>
        <v/>
      </c>
      <c r="Q369" s="38" t="str">
        <f xml:space="preserve"> IFERROR(IF(VLOOKUP(G369,Demos!$B$3:$K$1368,8,FALSE)=0,"",VLOOKUP(G369,Demos!$B$3:$K$1368,8,FALSE)),"")</f>
        <v/>
      </c>
      <c r="R369" s="38" t="str">
        <f xml:space="preserve"> IFERROR(IF(VLOOKUP(G369,Demos!$B$3:$K$1368,7,FALSE)=0,"",VLOOKUP(G369,Demos!$B$3:$K$1368,7,FALSE)),"")</f>
        <v/>
      </c>
      <c r="T369" s="50" t="s">
        <v>1770</v>
      </c>
      <c r="U369" s="31" t="str">
        <f>IFERROR(VLOOKUP(G369,Demos!$B$7:N3672,12,FALSE),"")</f>
        <v/>
      </c>
    </row>
    <row r="370" spans="1:21" ht="45" x14ac:dyDescent="0.25">
      <c r="A370" s="39">
        <f t="shared" si="5"/>
        <v>365</v>
      </c>
      <c r="B370" s="30" t="s">
        <v>1905</v>
      </c>
      <c r="C370" s="29" t="str">
        <f xml:space="preserve"> IFERROR(VLOOKUP(B370, Courses!$C$3:$E$836, 2, FALSE),"")</f>
        <v>Mechanics and Theory of Relativity</v>
      </c>
      <c r="D370" s="29" t="str">
        <f xml:space="preserve"> IFERROR(VLOOKUP(MID(G370,1,1), PIRA!$B$1:$E$1146, 2, FALSE),"")</f>
        <v/>
      </c>
      <c r="E370" s="31" t="str">
        <f xml:space="preserve"> IFERROR(VLOOKUP(MID(G370,1,2),PIRA!$B$1:$E$1144,2,FALSE),"")&amp;"
"&amp;IFERROR(VLOOKUP(MID(H370,1,2),PIRA!$B$1:$E$1144,2,FALSE),"")&amp;"
"&amp;IFERROR(VLOOKUP(MID(I370,1,2),PIRA!$B$1:$E$1144,2,FALSE),"")</f>
        <v xml:space="preserve">
</v>
      </c>
      <c r="F370" s="31" t="str">
        <f xml:space="preserve"> IFERROR(VLOOKUP(MID(G370,1,4),PIRA!$B$1:$E$1144,2,FALSE),"")&amp;"
"&amp;IFERROR(VLOOKUP(MID(H370,1,4),PIRA!$B$1:$E$1144,2,FALSE),"")&amp;"
"&amp;IFERROR(VLOOKUP(MID(I370,1,4),PIRA!$B$1:$E$1144,2,FALSE),"")</f>
        <v xml:space="preserve">
</v>
      </c>
      <c r="G370" s="32" t="s">
        <v>1982</v>
      </c>
      <c r="H370" s="31" t="str">
        <f>IFERROR(IF(VLOOKUP(G370,Demos!$B$3:$K$1368,2,FALSE)=0,"",VLOOKUP(G370,Demos!$B$3:$K$1368,2,FALSE)),"")</f>
        <v/>
      </c>
      <c r="I370" s="79" t="str">
        <f>IFERROR(IF(VLOOKUP(G370,Demos!$B$3:$K$1368,3,FALSE)=0,"",VLOOKUP(G370,Demos!$B$3:$K$1368,3,FALSE)),"")</f>
        <v/>
      </c>
      <c r="J370" s="79" t="str">
        <f>IFERROR(IF(VLOOKUP(G370,Demos!$B$3:$K$1368,4,FALSE)=0,"",VLOOKUP(G370,Demos!$B$3:$K$1368,4,FALSE)),"")</f>
        <v/>
      </c>
      <c r="K370" s="30" t="s">
        <v>2099</v>
      </c>
      <c r="M370" s="71">
        <v>44987</v>
      </c>
      <c r="N370" s="33" t="str">
        <f>IFERROR(VLOOKUP(G370,Demos!$B$3:$K$1368,5,FALSE),"")</f>
        <v/>
      </c>
      <c r="O370" s="28" t="str">
        <f>IF(N370="","",COUNTIF($N$6:N2489, N370))</f>
        <v/>
      </c>
      <c r="P370" s="33" t="str">
        <f xml:space="preserve"> IFERROR(IF(VLOOKUP(G370,Demos!$B$3:$K$1368,6,FALSE)=0,"",VLOOKUP(G370,Demos!$B$3:$K$1368,6,FALSE)),"")</f>
        <v/>
      </c>
      <c r="Q370" s="38" t="str">
        <f xml:space="preserve"> IFERROR(IF(VLOOKUP(G370,Demos!$B$3:$K$1368,8,FALSE)=0,"",VLOOKUP(G370,Demos!$B$3:$K$1368,8,FALSE)),"")</f>
        <v/>
      </c>
      <c r="R370" s="38" t="str">
        <f xml:space="preserve"> IFERROR(IF(VLOOKUP(G370,Demos!$B$3:$K$1368,7,FALSE)=0,"",VLOOKUP(G370,Demos!$B$3:$K$1368,7,FALSE)),"")</f>
        <v/>
      </c>
      <c r="T370" s="50" t="s">
        <v>2049</v>
      </c>
      <c r="U370" s="31" t="str">
        <f>IFERROR(VLOOKUP(G370,Demos!$B$7:N3658,12,FALSE),"")</f>
        <v/>
      </c>
    </row>
    <row r="371" spans="1:21" ht="45" x14ac:dyDescent="0.25">
      <c r="A371" s="39">
        <f t="shared" si="5"/>
        <v>366</v>
      </c>
      <c r="B371" s="30" t="s">
        <v>1905</v>
      </c>
      <c r="C371" s="29" t="str">
        <f xml:space="preserve"> IFERROR(VLOOKUP(B371, Courses!$C$3:$E$836, 2, FALSE),"")</f>
        <v>Mechanics and Theory of Relativity</v>
      </c>
      <c r="D371" s="29" t="str">
        <f xml:space="preserve"> IFERROR(VLOOKUP(MID(G371,1,1), PIRA!$B$1:$E$1146, 2, FALSE),"")</f>
        <v>1 Mechanics</v>
      </c>
      <c r="E371" s="31" t="str">
        <f xml:space="preserve"> IFERROR(VLOOKUP(MID(G371,1,2),PIRA!$B$1:$E$1144,2,FALSE),"")&amp;"
"&amp;IFERROR(VLOOKUP(MID(H371,1,2),PIRA!$B$1:$E$1144,2,FALSE),"")&amp;"
"&amp;IFERROR(VLOOKUP(MID(I371,1,2),PIRA!$B$1:$E$1144,2,FALSE),"")</f>
        <v xml:space="preserve">Newton's First Law
</v>
      </c>
      <c r="F371" s="31" t="str">
        <f xml:space="preserve"> IFERROR(VLOOKUP(MID(G371,1,4),PIRA!$B$1:$E$1144,2,FALSE),"")&amp;"
"&amp;IFERROR(VLOOKUP(MID(H371,1,4),PIRA!$B$1:$E$1144,2,FALSE),"")&amp;"
"&amp;IFERROR(VLOOKUP(MID(I371,1,4),PIRA!$B$1:$E$1144,2,FALSE),"")</f>
        <v xml:space="preserve">Inertia of Rest
</v>
      </c>
      <c r="G371" s="32" t="s">
        <v>1140</v>
      </c>
      <c r="H371" s="31" t="str">
        <f>IFERROR(IF(VLOOKUP(G371,Demos!$B$3:$K$1368,2,FALSE)=0,"",VLOOKUP(G371,Demos!$B$3:$K$1368,2,FALSE)),"")</f>
        <v/>
      </c>
      <c r="I371" s="79" t="str">
        <f>IFERROR(IF(VLOOKUP(G371,Demos!$B$3:$K$1368,3,FALSE)=0,"",VLOOKUP(G371,Demos!$B$3:$K$1368,3,FALSE)),"")</f>
        <v/>
      </c>
      <c r="J371" s="79" t="str">
        <f>IFERROR(IF(VLOOKUP(G371,Demos!$B$3:$K$1368,4,FALSE)=0,"",VLOOKUP(G371,Demos!$B$3:$K$1368,4,FALSE)),"")</f>
        <v/>
      </c>
      <c r="K371" s="30" t="s">
        <v>2099</v>
      </c>
      <c r="M371" s="71">
        <v>44986</v>
      </c>
      <c r="N371" s="33" t="str">
        <f>IFERROR(VLOOKUP(G371,Demos!$B$3:$K$1368,5,FALSE),"")</f>
        <v>Tablecloth Pull</v>
      </c>
      <c r="O371" s="28">
        <f>IF(N371="","",COUNTIF($N$6:N2490, N371))</f>
        <v>24</v>
      </c>
      <c r="P371" s="33" t="str">
        <f xml:space="preserve"> IFERROR(IF(VLOOKUP(G371,Demos!$B$3:$K$1368,6,FALSE)=0,"",VLOOKUP(G371,Demos!$B$3:$K$1368,6,FALSE)),"")</f>
        <v>www.de-monstrare.nl/pdf/Tablecloth%20pull.pdf</v>
      </c>
      <c r="Q371" s="38" t="str">
        <f xml:space="preserve"> IFERROR(IF(VLOOKUP(G371,Demos!$B$3:$K$1368,8,FALSE)=0,"",VLOOKUP(G371,Demos!$B$3:$K$1368,8,FALSE)),"")</f>
        <v/>
      </c>
      <c r="R371" s="38" t="str">
        <f xml:space="preserve"> IFERROR(IF(VLOOKUP(G371,Demos!$B$3:$K$1368,7,FALSE)=0,"",VLOOKUP(G371,Demos!$B$3:$K$1368,7,FALSE)),"")</f>
        <v xml:space="preserve">See Collegerama 2022 recording TN1612TU_02 from 00:34:45  and 01:38:25 - https://collegerama.tudelft.nl/Mediasite/Channel/as-bsc-tn/watch/8ae6f50a06ea4d7fb72bb50699c07ef41d </v>
      </c>
      <c r="T371" s="50" t="s">
        <v>2049</v>
      </c>
      <c r="U371" s="31" t="str">
        <f>IFERROR(VLOOKUP(G371,Demos!$B$7:N3714,12,FALSE),"")</f>
        <v/>
      </c>
    </row>
    <row r="372" spans="1:21" ht="45" x14ac:dyDescent="0.25">
      <c r="A372" s="39">
        <f t="shared" si="5"/>
        <v>367</v>
      </c>
      <c r="B372" s="30" t="s">
        <v>1905</v>
      </c>
      <c r="C372" s="29" t="str">
        <f xml:space="preserve"> IFERROR(VLOOKUP(B372, Courses!$C$3:$E$836, 2, FALSE),"")</f>
        <v>Mechanics and Theory of Relativity</v>
      </c>
      <c r="D372" s="29" t="str">
        <f xml:space="preserve"> IFERROR(VLOOKUP(MID(G372,1,1), PIRA!$B$1:$E$1146, 2, FALSE),"")</f>
        <v>1 Mechanics</v>
      </c>
      <c r="E372" s="31" t="str">
        <f xml:space="preserve"> IFERROR(VLOOKUP(MID(G372,1,2),PIRA!$B$1:$E$1144,2,FALSE),"")&amp;"
"&amp;IFERROR(VLOOKUP(MID(H372,1,2),PIRA!$B$1:$E$1144,2,FALSE),"")&amp;"
"&amp;IFERROR(VLOOKUP(MID(I372,1,2),PIRA!$B$1:$E$1144,2,FALSE),"")</f>
        <v xml:space="preserve">Newton's Second Law
</v>
      </c>
      <c r="F372" s="31" t="str">
        <f xml:space="preserve"> IFERROR(VLOOKUP(MID(G372,1,4),PIRA!$B$1:$E$1144,2,FALSE),"")&amp;"
"&amp;IFERROR(VLOOKUP(MID(H372,1,4),PIRA!$B$1:$E$1144,2,FALSE),"")&amp;"
"&amp;IFERROR(VLOOKUP(MID(I372,1,4),PIRA!$B$1:$E$1144,2,FALSE),"")</f>
        <v xml:space="preserve">Force, Mass, and Acceleration
</v>
      </c>
      <c r="G372" s="32" t="s">
        <v>1144</v>
      </c>
      <c r="H372" s="31" t="str">
        <f>IFERROR(IF(VLOOKUP(G372,Demos!$B$3:$K$1368,2,FALSE)=0,"",VLOOKUP(G372,Demos!$B$3:$K$1368,2,FALSE)),"")</f>
        <v/>
      </c>
      <c r="I372" s="79" t="str">
        <f>IFERROR(IF(VLOOKUP(G372,Demos!$B$3:$K$1368,3,FALSE)=0,"",VLOOKUP(G372,Demos!$B$3:$K$1368,3,FALSE)),"")</f>
        <v/>
      </c>
      <c r="J372" s="79" t="str">
        <f>IFERROR(IF(VLOOKUP(G372,Demos!$B$3:$K$1368,4,FALSE)=0,"",VLOOKUP(G372,Demos!$B$3:$K$1368,4,FALSE)),"")</f>
        <v/>
      </c>
      <c r="K372" s="32" t="s">
        <v>2099</v>
      </c>
      <c r="M372" s="71">
        <v>44986</v>
      </c>
      <c r="N372" s="33" t="str">
        <f>IFERROR(VLOOKUP(G372,Demos!$B$3:$K$1368,5,FALSE),"")</f>
        <v>Pulling a Thread</v>
      </c>
      <c r="O372" s="28">
        <f>IF(N372="","",COUNTIF($N$6:N2491, N372))</f>
        <v>33</v>
      </c>
      <c r="P372" s="33" t="str">
        <f xml:space="preserve"> IFERROR(IF(VLOOKUP(G372,Demos!$B$3:$K$1368,6,FALSE)=0,"",VLOOKUP(G372,Demos!$B$3:$K$1368,6,FALSE)),"")</f>
        <v>www.de-monstrare.nl/pdf/Pulling%20a%20thread.pdf</v>
      </c>
      <c r="Q372" s="38" t="str">
        <f xml:space="preserve"> IFERROR(IF(VLOOKUP(G372,Demos!$B$3:$K$1368,8,FALSE)=0,"",VLOOKUP(G372,Demos!$B$3:$K$1368,8,FALSE)),"")</f>
        <v/>
      </c>
      <c r="R372" s="38" t="str">
        <f xml:space="preserve"> IFERROR(IF(VLOOKUP(G372,Demos!$B$3:$K$1368,7,FALSE)=0,"",VLOOKUP(G372,Demos!$B$3:$K$1368,7,FALSE)),"")</f>
        <v xml:space="preserve">See Collegerama 2022 recording TN1612TU_02 from 00:34:45 - https://collegerama.tudelft.nl/Mediasite/Channel/as-bsc-tn/watch/8ae6f50a06ea4d7fb72bb50699c07ef41d </v>
      </c>
      <c r="T372" s="50" t="s">
        <v>1761</v>
      </c>
      <c r="U372" s="31" t="str">
        <f>IFERROR(VLOOKUP(G372,Demos!$B$7:N3713,12,FALSE),"")</f>
        <v/>
      </c>
    </row>
    <row r="373" spans="1:21" ht="45" x14ac:dyDescent="0.25">
      <c r="A373" s="39">
        <f t="shared" si="5"/>
        <v>368</v>
      </c>
      <c r="B373" s="30" t="s">
        <v>1905</v>
      </c>
      <c r="C373" s="29" t="str">
        <f xml:space="preserve"> IFERROR(VLOOKUP(B373, Courses!$C$3:$E$836, 2, FALSE),"")</f>
        <v>Mechanics and Theory of Relativity</v>
      </c>
      <c r="D373" s="29" t="str">
        <f xml:space="preserve"> IFERROR(VLOOKUP(MID(G373,1,1), PIRA!$B$1:$E$1146, 2, FALSE),"")</f>
        <v>1 Mechanics</v>
      </c>
      <c r="E373" s="31" t="str">
        <f xml:space="preserve"> IFERROR(VLOOKUP(MID(G373,1,2),PIRA!$B$1:$E$1144,2,FALSE),"")&amp;"
"&amp;IFERROR(VLOOKUP(MID(H373,1,2),PIRA!$B$1:$E$1144,2,FALSE),"")&amp;"
"&amp;IFERROR(VLOOKUP(MID(I373,1,2),PIRA!$B$1:$E$1144,2,FALSE),"")</f>
        <v xml:space="preserve">Work and Energy
Magnetic Materials
</v>
      </c>
      <c r="F373" s="31" t="str">
        <f xml:space="preserve"> IFERROR(VLOOKUP(MID(G373,1,4),PIRA!$B$1:$E$1144,2,FALSE),"")&amp;"
"&amp;IFERROR(VLOOKUP(MID(H373,1,4),PIRA!$B$1:$E$1144,2,FALSE),"")&amp;"
"&amp;IFERROR(VLOOKUP(MID(I373,1,4),PIRA!$B$1:$E$1144,2,FALSE),"")</f>
        <v xml:space="preserve">Conservation of Energy
Magnets
</v>
      </c>
      <c r="G373" s="32" t="s">
        <v>1158</v>
      </c>
      <c r="H373" s="31" t="str">
        <f>IFERROR(IF(VLOOKUP(G373,Demos!$B$3:$K$1368,2,FALSE)=0,"",VLOOKUP(G373,Demos!$B$3:$K$1368,2,FALSE)),"")</f>
        <v>5G10.80</v>
      </c>
      <c r="I373" s="79" t="str">
        <f>IFERROR(IF(VLOOKUP(G373,Demos!$B$3:$K$1368,3,FALSE)=0,"",VLOOKUP(G373,Demos!$B$3:$K$1368,3,FALSE)),"")</f>
        <v/>
      </c>
      <c r="J373" s="79" t="str">
        <f>IFERROR(IF(VLOOKUP(G373,Demos!$B$3:$K$1368,4,FALSE)=0,"",VLOOKUP(G373,Demos!$B$3:$K$1368,4,FALSE)),"")</f>
        <v/>
      </c>
      <c r="K373" s="32" t="s">
        <v>2099</v>
      </c>
      <c r="M373" s="71">
        <v>44986</v>
      </c>
      <c r="N373" s="33" t="str">
        <f>IFERROR(VLOOKUP(G373,Demos!$B$3:$K$1368,5,FALSE),"")</f>
        <v>Gauss' Rifle</v>
      </c>
      <c r="O373" s="28">
        <f>IF(N373="","",COUNTIF($N$6:N2492, N373))</f>
        <v>36</v>
      </c>
      <c r="P373" s="33" t="str">
        <f xml:space="preserve"> IFERROR(IF(VLOOKUP(G373,Demos!$B$3:$K$1368,6,FALSE)=0,"",VLOOKUP(G373,Demos!$B$3:$K$1368,6,FALSE)),"")</f>
        <v>www.de-monstrare.nl/pdf/Gauss%27s%20rifle.pdf</v>
      </c>
      <c r="Q373" s="38" t="str">
        <f xml:space="preserve"> IFERROR(IF(VLOOKUP(G373,Demos!$B$3:$K$1368,8,FALSE)=0,"",VLOOKUP(G373,Demos!$B$3:$K$1368,8,FALSE)),"")</f>
        <v/>
      </c>
      <c r="R373" s="38" t="str">
        <f xml:space="preserve"> IFERROR(IF(VLOOKUP(G373,Demos!$B$3:$K$1368,7,FALSE)=0,"",VLOOKUP(G373,Demos!$B$3:$K$1368,7,FALSE)),"")</f>
        <v xml:space="preserve">See Collegerama 2022 recording TN1612TU_04 from 00:39:45 - https://collegerama.tudelft.nl/Mediasite/Channel/as-bsc-tn/watch/a26ab3bd246349b59f418a1b22cc67101d </v>
      </c>
      <c r="T373" s="50" t="s">
        <v>1761</v>
      </c>
      <c r="U373" s="31" t="str">
        <f>IFERROR(VLOOKUP(G373,Demos!$B$7:N3700,12,FALSE),"")</f>
        <v/>
      </c>
    </row>
    <row r="374" spans="1:21" ht="45" x14ac:dyDescent="0.25">
      <c r="A374" s="39">
        <f t="shared" si="5"/>
        <v>369</v>
      </c>
      <c r="B374" s="30" t="s">
        <v>1905</v>
      </c>
      <c r="C374" s="29" t="str">
        <f xml:space="preserve"> IFERROR(VLOOKUP(B374, Courses!$C$3:$E$836, 2, FALSE),"")</f>
        <v>Mechanics and Theory of Relativity</v>
      </c>
      <c r="D374" s="29" t="str">
        <f xml:space="preserve"> IFERROR(VLOOKUP(MID(G374,1,1), PIRA!$B$1:$E$1146, 2, FALSE),"")</f>
        <v>1 Mechanics</v>
      </c>
      <c r="E374" s="31" t="str">
        <f xml:space="preserve"> IFERROR(VLOOKUP(MID(G374,1,2),PIRA!$B$1:$E$1144,2,FALSE),"")&amp;"
"&amp;IFERROR(VLOOKUP(MID(H374,1,2),PIRA!$B$1:$E$1144,2,FALSE),"")&amp;"
"&amp;IFERROR(VLOOKUP(MID(I374,1,2),PIRA!$B$1:$E$1144,2,FALSE),"")</f>
        <v xml:space="preserve">Work and Energy
Motion in one Dimension
</v>
      </c>
      <c r="F374" s="31" t="str">
        <f xml:space="preserve"> IFERROR(VLOOKUP(MID(G374,1,4),PIRA!$B$1:$E$1144,2,FALSE),"")&amp;"
"&amp;IFERROR(VLOOKUP(MID(H374,1,4),PIRA!$B$1:$E$1144,2,FALSE),"")&amp;"
"&amp;IFERROR(VLOOKUP(MID(I374,1,4),PIRA!$B$1:$E$1144,2,FALSE),"")</f>
        <v xml:space="preserve">Conservation of Energy
Velocity
</v>
      </c>
      <c r="G374" s="32" t="s">
        <v>1280</v>
      </c>
      <c r="H374" s="31" t="str">
        <f>IFERROR(IF(VLOOKUP(G374,Demos!$B$3:$K$1368,2,FALSE)=0,"",VLOOKUP(G374,Demos!$B$3:$K$1368,2,FALSE)),"")</f>
        <v>1C10.01</v>
      </c>
      <c r="I374" s="79" t="str">
        <f>IFERROR(IF(VLOOKUP(G374,Demos!$B$3:$K$1368,3,FALSE)=0,"",VLOOKUP(G374,Demos!$B$3:$K$1368,3,FALSE)),"")</f>
        <v/>
      </c>
      <c r="J374" s="79" t="str">
        <f>IFERROR(IF(VLOOKUP(G374,Demos!$B$3:$K$1368,4,FALSE)=0,"",VLOOKUP(G374,Demos!$B$3:$K$1368,4,FALSE)),"")</f>
        <v/>
      </c>
      <c r="K374" s="30" t="s">
        <v>2099</v>
      </c>
      <c r="M374" s="71">
        <v>44986</v>
      </c>
      <c r="N374" s="33" t="str">
        <f>IFERROR(VLOOKUP(G374,Demos!$B$3:$K$1368,5,FALSE),"")</f>
        <v>Ballistic Pendulum</v>
      </c>
      <c r="O374" s="28">
        <f>IF(N374="","",COUNTIF($N$6:N2493, N374))</f>
        <v>26</v>
      </c>
      <c r="P374" s="33" t="str">
        <f xml:space="preserve"> IFERROR(IF(VLOOKUP(G374,Demos!$B$3:$K$1368,6,FALSE)=0,"",VLOOKUP(G374,Demos!$B$3:$K$1368,6,FALSE)),"")</f>
        <v>N/A</v>
      </c>
      <c r="Q374" s="38" t="str">
        <f xml:space="preserve"> IFERROR(IF(VLOOKUP(G374,Demos!$B$3:$K$1368,8,FALSE)=0,"",VLOOKUP(G374,Demos!$B$3:$K$1368,8,FALSE)),"")</f>
        <v/>
      </c>
      <c r="R374" s="38" t="str">
        <f xml:space="preserve"> IFERROR(IF(VLOOKUP(G374,Demos!$B$3:$K$1368,7,FALSE)=0,"",VLOOKUP(G374,Demos!$B$3:$K$1368,7,FALSE)),"")</f>
        <v/>
      </c>
      <c r="T374" s="50" t="s">
        <v>1761</v>
      </c>
      <c r="U374" s="31" t="str">
        <f>IFERROR(VLOOKUP(G374,Demos!$B$7:N3699,12,FALSE),"")</f>
        <v/>
      </c>
    </row>
    <row r="375" spans="1:21" ht="45" x14ac:dyDescent="0.25">
      <c r="A375" s="39">
        <f t="shared" si="5"/>
        <v>370</v>
      </c>
      <c r="B375" s="30" t="s">
        <v>38</v>
      </c>
      <c r="C375" s="29" t="str">
        <f xml:space="preserve"> IFERROR(VLOOKUP(B375, Courses!$C$3:$E$836, 2, FALSE),"")</f>
        <v>Mechanics and Theory of Relativity</v>
      </c>
      <c r="D375" s="29" t="str">
        <f xml:space="preserve"> IFERROR(VLOOKUP(MID(G375,1,1), PIRA!$B$1:$E$1146, 2, FALSE),"")</f>
        <v>1 Mechanics</v>
      </c>
      <c r="E375" s="31" t="str">
        <f xml:space="preserve"> IFERROR(VLOOKUP(MID(G375,1,2),PIRA!$B$1:$E$1144,2,FALSE),"")&amp;"
"&amp;IFERROR(VLOOKUP(MID(H375,1,2),PIRA!$B$1:$E$1144,2,FALSE),"")&amp;"
"&amp;IFERROR(VLOOKUP(MID(I375,1,2),PIRA!$B$1:$E$1144,2,FALSE),"")</f>
        <v xml:space="preserve">Linear Momentum and Collisions
</v>
      </c>
      <c r="F375" s="31" t="str">
        <f xml:space="preserve"> IFERROR(VLOOKUP(MID(G375,1,4),PIRA!$B$1:$E$1144,2,FALSE),"")&amp;"
"&amp;IFERROR(VLOOKUP(MID(H375,1,4),PIRA!$B$1:$E$1144,2,FALSE),"")&amp;"
"&amp;IFERROR(VLOOKUP(MID(I375,1,4),PIRA!$B$1:$E$1144,2,FALSE),"")</f>
        <v xml:space="preserve">Conservation of Linear Momentum
</v>
      </c>
      <c r="G375" s="32" t="s">
        <v>1164</v>
      </c>
      <c r="H375" s="31" t="str">
        <f>IFERROR(IF(VLOOKUP(G375,Demos!$B$3:$K$1368,2,FALSE)=0,"",VLOOKUP(G375,Demos!$B$3:$K$1368,2,FALSE)),"")</f>
        <v/>
      </c>
      <c r="I375" s="79" t="str">
        <f>IFERROR(IF(VLOOKUP(G375,Demos!$B$3:$K$1368,3,FALSE)=0,"",VLOOKUP(G375,Demos!$B$3:$K$1368,3,FALSE)),"")</f>
        <v/>
      </c>
      <c r="J375" s="79" t="str">
        <f>IFERROR(IF(VLOOKUP(G375,Demos!$B$3:$K$1368,4,FALSE)=0,"",VLOOKUP(G375,Demos!$B$3:$K$1368,4,FALSE)),"")</f>
        <v/>
      </c>
      <c r="K375" s="32" t="s">
        <v>2077</v>
      </c>
      <c r="L375" s="32" t="s">
        <v>22</v>
      </c>
      <c r="M375" s="71">
        <v>44985</v>
      </c>
      <c r="N375" s="33" t="str">
        <f>IFERROR(VLOOKUP(G375,Demos!$B$3:$K$1368,5,FALSE),"")</f>
        <v>Colliding Balls (1)</v>
      </c>
      <c r="O375" s="28">
        <f>IF(N375="","",COUNTIF($N$6:N2494, N375))</f>
        <v>22</v>
      </c>
      <c r="P375" s="33" t="str">
        <f xml:space="preserve"> IFERROR(IF(VLOOKUP(G375,Demos!$B$3:$K$1368,6,FALSE)=0,"",VLOOKUP(G375,Demos!$B$3:$K$1368,6,FALSE)),"")</f>
        <v>www.de-monstrare.nl/pdf/Colliding%20balls%20_1_.pdf</v>
      </c>
      <c r="Q375" s="38" t="str">
        <f xml:space="preserve"> IFERROR(IF(VLOOKUP(G375,Demos!$B$3:$K$1368,8,FALSE)=0,"",VLOOKUP(G375,Demos!$B$3:$K$1368,8,FALSE)),"")</f>
        <v/>
      </c>
      <c r="R375" s="38" t="str">
        <f xml:space="preserve"> IFERROR(IF(VLOOKUP(G375,Demos!$B$3:$K$1368,7,FALSE)=0,"",VLOOKUP(G375,Demos!$B$3:$K$1368,7,FALSE)),"")</f>
        <v xml:space="preserve">See Collegerama 2022 recording TN1612TU_10 from 01:17:10 - https://collegerama.tudelft.nl/Mediasite/Channel/as-bsc-tn/watch/b282d0ac7af745eba483f6120bc37f2d1d </v>
      </c>
      <c r="T375" s="50" t="s">
        <v>1761</v>
      </c>
      <c r="U375" s="31" t="str">
        <f>IFERROR(VLOOKUP(G375,Demos!$B$7:N3684,12,FALSE),"")</f>
        <v/>
      </c>
    </row>
    <row r="376" spans="1:21" ht="45" x14ac:dyDescent="0.25">
      <c r="A376" s="39">
        <f t="shared" si="5"/>
        <v>371</v>
      </c>
      <c r="B376" s="30" t="s">
        <v>38</v>
      </c>
      <c r="C376" s="29" t="str">
        <f xml:space="preserve"> IFERROR(VLOOKUP(B376, Courses!$C$3:$E$836, 2, FALSE),"")</f>
        <v>Mechanics and Theory of Relativity</v>
      </c>
      <c r="D376" s="29" t="str">
        <f xml:space="preserve"> IFERROR(VLOOKUP(MID(G376,1,1), PIRA!$B$1:$E$1146, 2, FALSE),"")</f>
        <v>1 Mechanics</v>
      </c>
      <c r="E376" s="31" t="str">
        <f xml:space="preserve"> IFERROR(VLOOKUP(MID(G376,1,2),PIRA!$B$1:$E$1144,2,FALSE),"")&amp;"
"&amp;IFERROR(VLOOKUP(MID(H376,1,2),PIRA!$B$1:$E$1144,2,FALSE),"")&amp;"
"&amp;IFERROR(VLOOKUP(MID(I376,1,2),PIRA!$B$1:$E$1144,2,FALSE),"")</f>
        <v>Linear Momentum and Collisions
Stellar Astronomy
Relative Motion</v>
      </c>
      <c r="F376" s="31" t="str">
        <f xml:space="preserve"> IFERROR(VLOOKUP(MID(G376,1,4),PIRA!$B$1:$E$1144,2,FALSE),"")&amp;"
"&amp;IFERROR(VLOOKUP(MID(H376,1,4),PIRA!$B$1:$E$1144,2,FALSE),"")&amp;"
"&amp;IFERROR(VLOOKUP(MID(I376,1,4),PIRA!$B$1:$E$1144,2,FALSE),"")</f>
        <v>Collisions in One Dimension
The Sun
Moving Reference Frames</v>
      </c>
      <c r="G376" s="32" t="s">
        <v>471</v>
      </c>
      <c r="H376" s="31" t="str">
        <f>IFERROR(IF(VLOOKUP(G376,Demos!$B$3:$K$1368,2,FALSE)=0,"",VLOOKUP(G376,Demos!$B$3:$K$1368,2,FALSE)),"")</f>
        <v>8B10.50</v>
      </c>
      <c r="I376" s="79" t="str">
        <f>IFERROR(IF(VLOOKUP(G376,Demos!$B$3:$K$1368,3,FALSE)=0,"",VLOOKUP(G376,Demos!$B$3:$K$1368,3,FALSE)),"")</f>
        <v>1E10.01</v>
      </c>
      <c r="J376" s="79" t="str">
        <f>IFERROR(IF(VLOOKUP(G376,Demos!$B$3:$K$1368,4,FALSE)=0,"",VLOOKUP(G376,Demos!$B$3:$K$1368,4,FALSE)),"")</f>
        <v>1N20.09</v>
      </c>
      <c r="K376" s="32" t="s">
        <v>2077</v>
      </c>
      <c r="L376" s="32" t="s">
        <v>22</v>
      </c>
      <c r="M376" s="71">
        <v>44985</v>
      </c>
      <c r="N376" s="33" t="str">
        <f>IFERROR(VLOOKUP(G376,Demos!$B$3:$K$1368,5,FALSE),"")</f>
        <v>Super Balls, Double Ball Drop</v>
      </c>
      <c r="O376" s="28">
        <f>IF(N376="","",COUNTIF($N$6:N2495, N376))</f>
        <v>55</v>
      </c>
      <c r="P376" s="33" t="str">
        <f xml:space="preserve"> IFERROR(IF(VLOOKUP(G376,Demos!$B$3:$K$1368,6,FALSE)=0,"",VLOOKUP(G376,Demos!$B$3:$K$1368,6,FALSE)),"")</f>
        <v>www.de-monstrare.nl/pdf/Superballs.pdf</v>
      </c>
      <c r="Q376" s="38" t="str">
        <f xml:space="preserve"> IFERROR(IF(VLOOKUP(G376,Demos!$B$3:$K$1368,8,FALSE)=0,"",VLOOKUP(G376,Demos!$B$3:$K$1368,8,FALSE)),"")</f>
        <v/>
      </c>
      <c r="R376" s="38" t="str">
        <f xml:space="preserve"> IFERROR(IF(VLOOKUP(G376,Demos!$B$3:$K$1368,7,FALSE)=0,"",VLOOKUP(G376,Demos!$B$3:$K$1368,7,FALSE)),"")</f>
        <v xml:space="preserve">See Collegerama 2022 recording TN1612TU_10 from 01:17:10 - https://collegerama.tudelft.nl/Mediasite/Channel/as-bsc-tn/watch/b282d0ac7af745eba483f6120bc37f2d1d </v>
      </c>
      <c r="T376" s="50" t="s">
        <v>1761</v>
      </c>
      <c r="U376" s="31" t="str">
        <f>IFERROR(VLOOKUP(G376,Demos!$B$7:N3683,12,FALSE),"")</f>
        <v/>
      </c>
    </row>
    <row r="377" spans="1:21" ht="45" x14ac:dyDescent="0.25">
      <c r="A377" s="39">
        <f t="shared" si="5"/>
        <v>372</v>
      </c>
      <c r="B377" s="30" t="s">
        <v>29</v>
      </c>
      <c r="C377" s="29" t="str">
        <f xml:space="preserve"> IFERROR(VLOOKUP(B377, Courses!$C$3:$E$836, 2, FALSE),"")</f>
        <v>Classical and Quantum Mechanics</v>
      </c>
      <c r="D377" s="29" t="str">
        <f xml:space="preserve"> IFERROR(VLOOKUP(MID(G377,1,1), PIRA!$B$1:$E$1146, 2, FALSE),"")</f>
        <v>3 Oscillations and Waves</v>
      </c>
      <c r="E377" s="31" t="str">
        <f xml:space="preserve"> IFERROR(VLOOKUP(MID(G377,1,2),PIRA!$B$1:$E$1144,2,FALSE),"")&amp;"
"&amp;IFERROR(VLOOKUP(MID(H377,1,2),PIRA!$B$1:$E$1144,2,FALSE),"")&amp;"
"&amp;IFERROR(VLOOKUP(MID(I377,1,2),PIRA!$B$1:$E$1144,2,FALSE),"")</f>
        <v xml:space="preserve">Oscillations
</v>
      </c>
      <c r="F377" s="31" t="str">
        <f xml:space="preserve"> IFERROR(VLOOKUP(MID(G377,1,4),PIRA!$B$1:$E$1144,2,FALSE),"")&amp;"
"&amp;IFERROR(VLOOKUP(MID(H377,1,4),PIRA!$B$1:$E$1144,2,FALSE),"")&amp;"
"&amp;IFERROR(VLOOKUP(MID(I377,1,4),PIRA!$B$1:$E$1144,2,FALSE),"")</f>
        <v xml:space="preserve">Simple Harmonic Motion
</v>
      </c>
      <c r="G377" s="32" t="s">
        <v>1182</v>
      </c>
      <c r="H377" s="31" t="str">
        <f>IFERROR(IF(VLOOKUP(G377,Demos!$B$3:$K$1368,2,FALSE)=0,"",VLOOKUP(G377,Demos!$B$3:$K$1368,2,FALSE)),"")</f>
        <v/>
      </c>
      <c r="I377" s="79" t="str">
        <f>IFERROR(IF(VLOOKUP(G377,Demos!$B$3:$K$1368,3,FALSE)=0,"",VLOOKUP(G377,Demos!$B$3:$K$1368,3,FALSE)),"")</f>
        <v/>
      </c>
      <c r="J377" s="79" t="str">
        <f>IFERROR(IF(VLOOKUP(G377,Demos!$B$3:$K$1368,4,FALSE)=0,"",VLOOKUP(G377,Demos!$B$3:$K$1368,4,FALSE)),"")</f>
        <v/>
      </c>
      <c r="K377" s="30" t="s">
        <v>2178</v>
      </c>
      <c r="L377" s="32" t="s">
        <v>2180</v>
      </c>
      <c r="M377" s="71">
        <v>44985</v>
      </c>
      <c r="N377" s="33" t="str">
        <f>IFERROR(VLOOKUP(G377,Demos!$B$3:$K$1368,5,FALSE),"")</f>
        <v>Simple Harmonic Motion (SHM) (3)</v>
      </c>
      <c r="O377" s="28">
        <f>IF(N377="","",COUNTIF($N$6:N2496, N377))</f>
        <v>14</v>
      </c>
      <c r="P377" s="33" t="str">
        <f xml:space="preserve"> IFERROR(IF(VLOOKUP(G377,Demos!$B$3:$K$1368,6,FALSE)=0,"",VLOOKUP(G377,Demos!$B$3:$K$1368,6,FALSE)),"")</f>
        <v>www.de-monstrare.nl/pdf/Simple%20harmonic%20motion%20_SHM_%20_3_.pdf</v>
      </c>
      <c r="Q377" s="38" t="str">
        <f xml:space="preserve"> IFERROR(IF(VLOOKUP(G377,Demos!$B$3:$K$1368,8,FALSE)=0,"",VLOOKUP(G377,Demos!$B$3:$K$1368,8,FALSE)),"")</f>
        <v/>
      </c>
      <c r="R377" s="38" t="str">
        <f xml:space="preserve"> IFERROR(IF(VLOOKUP(G377,Demos!$B$3:$K$1368,7,FALSE)=0,"",VLOOKUP(G377,Demos!$B$3:$K$1368,7,FALSE)),"")</f>
        <v/>
      </c>
      <c r="T377" s="50" t="s">
        <v>2049</v>
      </c>
      <c r="U377" s="31" t="str">
        <f>IFERROR(VLOOKUP(G377,Demos!$B$7:N3661,12,FALSE),"")</f>
        <v/>
      </c>
    </row>
    <row r="378" spans="1:21" ht="45" x14ac:dyDescent="0.25">
      <c r="A378" s="39">
        <f t="shared" si="5"/>
        <v>373</v>
      </c>
      <c r="B378" s="30" t="s">
        <v>29</v>
      </c>
      <c r="C378" s="29" t="str">
        <f xml:space="preserve"> IFERROR(VLOOKUP(B378, Courses!$C$3:$E$836, 2, FALSE),"")</f>
        <v>Classical and Quantum Mechanics</v>
      </c>
      <c r="D378" s="29" t="str">
        <f xml:space="preserve"> IFERROR(VLOOKUP(MID(G378,1,1), PIRA!$B$1:$E$1146, 2, FALSE),"")</f>
        <v>3 Oscillations and Waves</v>
      </c>
      <c r="E378" s="31" t="str">
        <f xml:space="preserve"> IFERROR(VLOOKUP(MID(G378,1,2),PIRA!$B$1:$E$1144,2,FALSE),"")&amp;"
"&amp;IFERROR(VLOOKUP(MID(H378,1,2),PIRA!$B$1:$E$1144,2,FALSE),"")&amp;"
"&amp;IFERROR(VLOOKUP(MID(I378,1,2),PIRA!$B$1:$E$1144,2,FALSE),"")</f>
        <v xml:space="preserve">Oscillations
</v>
      </c>
      <c r="F378" s="31" t="str">
        <f xml:space="preserve"> IFERROR(VLOOKUP(MID(G378,1,4),PIRA!$B$1:$E$1144,2,FALSE),"")&amp;"
"&amp;IFERROR(VLOOKUP(MID(H378,1,4),PIRA!$B$1:$E$1144,2,FALSE),"")&amp;"
"&amp;IFERROR(VLOOKUP(MID(I378,1,4),PIRA!$B$1:$E$1144,2,FALSE),"")</f>
        <v xml:space="preserve">Damped Oscillators
</v>
      </c>
      <c r="G378" s="32" t="s">
        <v>1183</v>
      </c>
      <c r="H378" s="31" t="str">
        <f>IFERROR(IF(VLOOKUP(G378,Demos!$B$3:$K$1368,2,FALSE)=0,"",VLOOKUP(G378,Demos!$B$3:$K$1368,2,FALSE)),"")</f>
        <v/>
      </c>
      <c r="I378" s="79" t="str">
        <f>IFERROR(IF(VLOOKUP(G378,Demos!$B$3:$K$1368,3,FALSE)=0,"",VLOOKUP(G378,Demos!$B$3:$K$1368,3,FALSE)),"")</f>
        <v/>
      </c>
      <c r="J378" s="79" t="str">
        <f>IFERROR(IF(VLOOKUP(G378,Demos!$B$3:$K$1368,4,FALSE)=0,"",VLOOKUP(G378,Demos!$B$3:$K$1368,4,FALSE)),"")</f>
        <v/>
      </c>
      <c r="K378" s="30" t="s">
        <v>2178</v>
      </c>
      <c r="L378" s="32" t="s">
        <v>2180</v>
      </c>
      <c r="M378" s="71">
        <v>44985</v>
      </c>
      <c r="N378" s="33" t="str">
        <f>IFERROR(VLOOKUP(G378,Demos!$B$3:$K$1368,5,FALSE),"")</f>
        <v>Damped Harmonic Motion</v>
      </c>
      <c r="O378" s="28">
        <f>IF(N378="","",COUNTIF($N$6:N2497, N378))</f>
        <v>11</v>
      </c>
      <c r="P378" s="33" t="str">
        <f xml:space="preserve"> IFERROR(IF(VLOOKUP(G378,Demos!$B$3:$K$1368,6,FALSE)=0,"",VLOOKUP(G378,Demos!$B$3:$K$1368,6,FALSE)),"")</f>
        <v>www.de-monstrare.nl/pdf/Damped%20harmonic%20motion.pdf</v>
      </c>
      <c r="Q378" s="38" t="str">
        <f xml:space="preserve"> IFERROR(IF(VLOOKUP(G378,Demos!$B$3:$K$1368,8,FALSE)=0,"",VLOOKUP(G378,Demos!$B$3:$K$1368,8,FALSE)),"")</f>
        <v/>
      </c>
      <c r="R378" s="38" t="str">
        <f xml:space="preserve"> IFERROR(IF(VLOOKUP(G378,Demos!$B$3:$K$1368,7,FALSE)=0,"",VLOOKUP(G378,Demos!$B$3:$K$1368,7,FALSE)),"")</f>
        <v/>
      </c>
      <c r="T378" s="50" t="s">
        <v>2049</v>
      </c>
      <c r="U378" s="31" t="str">
        <f>IFERROR(VLOOKUP(G378,Demos!$B$7:N3662,12,FALSE),"")</f>
        <v/>
      </c>
    </row>
    <row r="379" spans="1:21" ht="45" x14ac:dyDescent="0.25">
      <c r="A379" s="39">
        <f t="shared" si="5"/>
        <v>374</v>
      </c>
      <c r="B379" s="30" t="s">
        <v>2191</v>
      </c>
      <c r="C379" s="29" t="str">
        <f xml:space="preserve"> IFERROR(VLOOKUP(B379, Courses!$C$3:$E$836, 2, FALSE),"")</f>
        <v>Dynamica</v>
      </c>
      <c r="D379" s="29" t="str">
        <f xml:space="preserve"> IFERROR(VLOOKUP(MID(G379,1,1), PIRA!$B$1:$E$1146, 2, FALSE),"")</f>
        <v>1 Mechanics</v>
      </c>
      <c r="E379" s="31" t="str">
        <f xml:space="preserve"> IFERROR(VLOOKUP(MID(G379,1,2),PIRA!$B$1:$E$1144,2,FALSE),"")&amp;"
"&amp;IFERROR(VLOOKUP(MID(H379,1,2),PIRA!$B$1:$E$1144,2,FALSE),"")&amp;"
"&amp;IFERROR(VLOOKUP(MID(I379,1,2),PIRA!$B$1:$E$1144,2,FALSE),"")</f>
        <v xml:space="preserve">Motion in two Dimensions
</v>
      </c>
      <c r="F379" s="31" t="str">
        <f xml:space="preserve"> IFERROR(VLOOKUP(MID(G379,1,4),PIRA!$B$1:$E$1144,2,FALSE),"")&amp;"
"&amp;IFERROR(VLOOKUP(MID(H379,1,4),PIRA!$B$1:$E$1144,2,FALSE),"")&amp;"
"&amp;IFERROR(VLOOKUP(MID(I379,1,4),PIRA!$B$1:$E$1144,2,FALSE),"")</f>
        <v xml:space="preserve">Motion of the Center of Mass
</v>
      </c>
      <c r="G379" s="32" t="s">
        <v>1283</v>
      </c>
      <c r="H379" s="31" t="str">
        <f>IFERROR(IF(VLOOKUP(G379,Demos!$B$3:$K$1368,2,FALSE)=0,"",VLOOKUP(G379,Demos!$B$3:$K$1368,2,FALSE)),"")</f>
        <v/>
      </c>
      <c r="I379" s="79" t="str">
        <f>IFERROR(IF(VLOOKUP(G379,Demos!$B$3:$K$1368,3,FALSE)=0,"",VLOOKUP(G379,Demos!$B$3:$K$1368,3,FALSE)),"")</f>
        <v/>
      </c>
      <c r="J379" s="79" t="str">
        <f>IFERROR(IF(VLOOKUP(G379,Demos!$B$3:$K$1368,4,FALSE)=0,"",VLOOKUP(G379,Demos!$B$3:$K$1368,4,FALSE)),"")</f>
        <v/>
      </c>
      <c r="K379" s="30" t="s">
        <v>2185</v>
      </c>
      <c r="M379" s="71">
        <v>44984</v>
      </c>
      <c r="N379" s="33" t="str">
        <f>IFERROR(VLOOKUP(G379,Demos!$B$3:$K$1368,5,FALSE),"")</f>
        <v>Student's Centre of Mass</v>
      </c>
      <c r="O379" s="28">
        <f>IF(N379="","",COUNTIF($N$6:N2498, N379))</f>
        <v>2</v>
      </c>
      <c r="P379" s="33" t="str">
        <f xml:space="preserve"> IFERROR(IF(VLOOKUP(G379,Demos!$B$3:$K$1368,6,FALSE)=0,"",VLOOKUP(G379,Demos!$B$3:$K$1368,6,FALSE)),"")</f>
        <v>www.de-monstrare.nl/pdf/Students%27%20centre%20of%20mass.pdf</v>
      </c>
      <c r="Q379" s="38" t="str">
        <f xml:space="preserve"> IFERROR(IF(VLOOKUP(G379,Demos!$B$3:$K$1368,8,FALSE)=0,"",VLOOKUP(G379,Demos!$B$3:$K$1368,8,FALSE)),"")</f>
        <v/>
      </c>
      <c r="R379" s="38" t="str">
        <f xml:space="preserve"> IFERROR(IF(VLOOKUP(G379,Demos!$B$3:$K$1368,7,FALSE)=0,"",VLOOKUP(G379,Demos!$B$3:$K$1368,7,FALSE)),"")</f>
        <v/>
      </c>
      <c r="T379" s="50" t="s">
        <v>1762</v>
      </c>
      <c r="U379" s="31" t="str">
        <f>IFERROR(VLOOKUP(G379,Demos!$B$7:N3579,12,FALSE),"")</f>
        <v/>
      </c>
    </row>
    <row r="380" spans="1:21" ht="45" x14ac:dyDescent="0.25">
      <c r="A380" s="39">
        <f t="shared" si="5"/>
        <v>375</v>
      </c>
      <c r="B380" s="30" t="s">
        <v>38</v>
      </c>
      <c r="C380" s="29" t="str">
        <f xml:space="preserve"> IFERROR(VLOOKUP(B380, Courses!$C$3:$E$836, 2, FALSE),"")</f>
        <v>Mechanics and Theory of Relativity</v>
      </c>
      <c r="D380" s="29" t="str">
        <f xml:space="preserve"> IFERROR(VLOOKUP(MID(G380,1,1), PIRA!$B$1:$E$1146, 2, FALSE),"")</f>
        <v>1 Mechanics</v>
      </c>
      <c r="E380" s="31" t="str">
        <f xml:space="preserve"> IFERROR(VLOOKUP(MID(G380,1,2),PIRA!$B$1:$E$1144,2,FALSE),"")&amp;"
"&amp;IFERROR(VLOOKUP(MID(H380,1,2),PIRA!$B$1:$E$1144,2,FALSE),"")&amp;"
"&amp;IFERROR(VLOOKUP(MID(I380,1,2),PIRA!$B$1:$E$1144,2,FALSE),"")</f>
        <v xml:space="preserve">Relative Motion
</v>
      </c>
      <c r="F380" s="31" t="str">
        <f xml:space="preserve"> IFERROR(VLOOKUP(MID(G380,1,4),PIRA!$B$1:$E$1144,2,FALSE),"")&amp;"
"&amp;IFERROR(VLOOKUP(MID(H380,1,4),PIRA!$B$1:$E$1144,2,FALSE),"")&amp;"
"&amp;IFERROR(VLOOKUP(MID(I380,1,4),PIRA!$B$1:$E$1144,2,FALSE),"")</f>
        <v xml:space="preserve">Moving Reference Frames
</v>
      </c>
      <c r="G380" s="32" t="s">
        <v>1135</v>
      </c>
      <c r="H380" s="31" t="str">
        <f>IFERROR(IF(VLOOKUP(G380,Demos!$B$3:$K$1368,2,FALSE)=0,"",VLOOKUP(G380,Demos!$B$3:$K$1368,2,FALSE)),"")</f>
        <v/>
      </c>
      <c r="I380" s="79" t="str">
        <f>IFERROR(IF(VLOOKUP(G380,Demos!$B$3:$K$1368,3,FALSE)=0,"",VLOOKUP(G380,Demos!$B$3:$K$1368,3,FALSE)),"")</f>
        <v/>
      </c>
      <c r="J380" s="79" t="str">
        <f>IFERROR(IF(VLOOKUP(G380,Demos!$B$3:$K$1368,4,FALSE)=0,"",VLOOKUP(G380,Demos!$B$3:$K$1368,4,FALSE)),"")</f>
        <v/>
      </c>
      <c r="K380" s="32" t="s">
        <v>22</v>
      </c>
      <c r="L380" s="32" t="s">
        <v>2077</v>
      </c>
      <c r="M380" s="71">
        <v>44984</v>
      </c>
      <c r="N380" s="33" t="str">
        <f>IFERROR(VLOOKUP(G380,Demos!$B$3:$K$1368,5,FALSE),"")</f>
        <v>Shoot and Catch</v>
      </c>
      <c r="O380" s="28">
        <f>IF(N380="","",COUNTIF($N$6:N2499, N380))</f>
        <v>25</v>
      </c>
      <c r="P380" s="33" t="str">
        <f xml:space="preserve"> IFERROR(IF(VLOOKUP(G380,Demos!$B$3:$K$1368,6,FALSE)=0,"",VLOOKUP(G380,Demos!$B$3:$K$1368,6,FALSE)),"")</f>
        <v>www.de-monstrare.nl/pdf/Shoot%20and%20catch.pdf</v>
      </c>
      <c r="Q380" s="38" t="str">
        <f xml:space="preserve"> IFERROR(IF(VLOOKUP(G380,Demos!$B$3:$K$1368,8,FALSE)=0,"",VLOOKUP(G380,Demos!$B$3:$K$1368,8,FALSE)),"")</f>
        <v/>
      </c>
      <c r="R380" s="38" t="str">
        <f xml:space="preserve"> IFERROR(IF(VLOOKUP(G380,Demos!$B$3:$K$1368,7,FALSE)=0,"",VLOOKUP(G380,Demos!$B$3:$K$1368,7,FALSE)),"")</f>
        <v xml:space="preserve">See Collegerama 2022 recording TN1612TU_09 from 00:38:10 - https://collegerama.tudelft.nl/Mediasite/Channel/as-bsc-tn/watch/01a81742333b4cfeb1cb2f79a689016f1d </v>
      </c>
      <c r="T380" s="50" t="s">
        <v>1761</v>
      </c>
      <c r="U380" s="31" t="str">
        <f>IFERROR(VLOOKUP(G380,Demos!$B$7:N3687,12,FALSE),"")</f>
        <v/>
      </c>
    </row>
    <row r="381" spans="1:21" ht="45" x14ac:dyDescent="0.25">
      <c r="A381" s="39">
        <f t="shared" si="5"/>
        <v>376</v>
      </c>
      <c r="B381" s="30" t="s">
        <v>2191</v>
      </c>
      <c r="C381" s="29" t="str">
        <f xml:space="preserve"> IFERROR(VLOOKUP(B381, Courses!$C$3:$E$836, 2, FALSE),"")</f>
        <v>Dynamica</v>
      </c>
      <c r="D381" s="29" t="str">
        <f xml:space="preserve"> IFERROR(VLOOKUP(MID(G381,1,1), PIRA!$B$1:$E$1146, 2, FALSE),"")</f>
        <v>1 Mechanics</v>
      </c>
      <c r="E381" s="31" t="str">
        <f xml:space="preserve"> IFERROR(VLOOKUP(MID(G381,1,2),PIRA!$B$1:$E$1144,2,FALSE),"")&amp;"
"&amp;IFERROR(VLOOKUP(MID(H381,1,2),PIRA!$B$1:$E$1144,2,FALSE),"")&amp;"
"&amp;IFERROR(VLOOKUP(MID(I381,1,2),PIRA!$B$1:$E$1144,2,FALSE),"")</f>
        <v xml:space="preserve">Applications of Newton's Laws
</v>
      </c>
      <c r="F381" s="31" t="str">
        <f xml:space="preserve"> IFERROR(VLOOKUP(MID(G381,1,4),PIRA!$B$1:$E$1144,2,FALSE),"")&amp;"
"&amp;IFERROR(VLOOKUP(MID(H381,1,4),PIRA!$B$1:$E$1144,2,FALSE),"")&amp;"
"&amp;IFERROR(VLOOKUP(MID(I381,1,4),PIRA!$B$1:$E$1144,2,FALSE),"")</f>
        <v xml:space="preserve">Friction
</v>
      </c>
      <c r="G381" s="32" t="s">
        <v>1348</v>
      </c>
      <c r="H381" s="31" t="str">
        <f>IFERROR(IF(VLOOKUP(G381,Demos!$B$3:$K$1368,2,FALSE)=0,"",VLOOKUP(G381,Demos!$B$3:$K$1368,2,FALSE)),"")</f>
        <v/>
      </c>
      <c r="I381" s="79" t="str">
        <f>IFERROR(IF(VLOOKUP(G381,Demos!$B$3:$K$1368,3,FALSE)=0,"",VLOOKUP(G381,Demos!$B$3:$K$1368,3,FALSE)),"")</f>
        <v/>
      </c>
      <c r="J381" s="79" t="str">
        <f>IFERROR(IF(VLOOKUP(G381,Demos!$B$3:$K$1368,4,FALSE)=0,"",VLOOKUP(G381,Demos!$B$3:$K$1368,4,FALSE)),"")</f>
        <v/>
      </c>
      <c r="K381" s="30" t="s">
        <v>2185</v>
      </c>
      <c r="M381" s="71">
        <v>44984</v>
      </c>
      <c r="N381" s="33" t="str">
        <f>IFERROR(VLOOKUP(G381,Demos!$B$3:$K$1368,5,FALSE),"")</f>
        <v>Pulling a Sliding Block</v>
      </c>
      <c r="O381" s="28">
        <f>IF(N381="","",COUNTIF($N$6:N2500, N381))</f>
        <v>2</v>
      </c>
      <c r="P381" s="33" t="str">
        <f xml:space="preserve"> IFERROR(IF(VLOOKUP(G381,Demos!$B$3:$K$1368,6,FALSE)=0,"",VLOOKUP(G381,Demos!$B$3:$K$1368,6,FALSE)),"")</f>
        <v>www.de-monstrare.nl/pdf/Pulling%20a%20sliding%20block.pdf</v>
      </c>
      <c r="Q381" s="38" t="str">
        <f xml:space="preserve"> IFERROR(IF(VLOOKUP(G381,Demos!$B$3:$K$1368,8,FALSE)=0,"",VLOOKUP(G381,Demos!$B$3:$K$1368,8,FALSE)),"")</f>
        <v/>
      </c>
      <c r="R381" s="38" t="str">
        <f xml:space="preserve"> IFERROR(IF(VLOOKUP(G381,Demos!$B$3:$K$1368,7,FALSE)=0,"",VLOOKUP(G381,Demos!$B$3:$K$1368,7,FALSE)),"")</f>
        <v/>
      </c>
      <c r="T381" s="50" t="s">
        <v>1762</v>
      </c>
      <c r="U381" s="31" t="str">
        <f>IFERROR(VLOOKUP(G381,Demos!$B$7:N3578,12,FALSE),"")</f>
        <v/>
      </c>
    </row>
    <row r="382" spans="1:21" ht="45" x14ac:dyDescent="0.25">
      <c r="A382" s="39">
        <f t="shared" si="5"/>
        <v>377</v>
      </c>
      <c r="B382" s="30" t="s">
        <v>29</v>
      </c>
      <c r="C382" s="29" t="str">
        <f xml:space="preserve"> IFERROR(VLOOKUP(B382, Courses!$C$3:$E$836, 2, FALSE),"")</f>
        <v>Classical and Quantum Mechanics</v>
      </c>
      <c r="D382" s="29" t="str">
        <f xml:space="preserve"> IFERROR(VLOOKUP(MID(G382,1,1), PIRA!$B$1:$E$1146, 2, FALSE),"")</f>
        <v>1 Mechanics</v>
      </c>
      <c r="E382" s="31" t="str">
        <f xml:space="preserve"> IFERROR(VLOOKUP(MID(G382,1,2),PIRA!$B$1:$E$1144,2,FALSE),"")&amp;"
"&amp;IFERROR(VLOOKUP(MID(H382,1,2),PIRA!$B$1:$E$1144,2,FALSE),"")&amp;"
"&amp;IFERROR(VLOOKUP(MID(I382,1,2),PIRA!$B$1:$E$1144,2,FALSE),"")</f>
        <v xml:space="preserve">Rotational Dynamics
Rotational Dynamics
</v>
      </c>
      <c r="F382" s="31" t="str">
        <f xml:space="preserve"> IFERROR(VLOOKUP(MID(G382,1,4),PIRA!$B$1:$E$1144,2,FALSE),"")&amp;"
"&amp;IFERROR(VLOOKUP(MID(H382,1,4),PIRA!$B$1:$E$1144,2,FALSE),"")&amp;"
"&amp;IFERROR(VLOOKUP(MID(I382,1,4),PIRA!$B$1:$E$1144,2,FALSE),"")</f>
        <v xml:space="preserve">Conservation of Angular Momentum
Moment of Inertia
</v>
      </c>
      <c r="G382" s="32" t="s">
        <v>1171</v>
      </c>
      <c r="H382" s="31" t="str">
        <f>IFERROR(IF(VLOOKUP(G382,Demos!$B$3:$K$1368,2,FALSE)=0,"",VLOOKUP(G382,Demos!$B$3:$K$1368,2,FALSE)),"")</f>
        <v>1Q10.XX</v>
      </c>
      <c r="I382" s="79" t="str">
        <f>IFERROR(IF(VLOOKUP(G382,Demos!$B$3:$K$1368,3,FALSE)=0,"",VLOOKUP(G382,Demos!$B$3:$K$1368,3,FALSE)),"")</f>
        <v/>
      </c>
      <c r="J382" s="79" t="str">
        <f>IFERROR(IF(VLOOKUP(G382,Demos!$B$3:$K$1368,4,FALSE)=0,"",VLOOKUP(G382,Demos!$B$3:$K$1368,4,FALSE)),"")</f>
        <v/>
      </c>
      <c r="K382" s="30" t="s">
        <v>2178</v>
      </c>
      <c r="L382" s="32" t="s">
        <v>2180</v>
      </c>
      <c r="M382" s="71">
        <v>44984</v>
      </c>
      <c r="N382" s="33" t="str">
        <f>IFERROR(VLOOKUP(G382,Demos!$B$3:$K$1368,5,FALSE),"")</f>
        <v>Matchbox and Wineglass</v>
      </c>
      <c r="O382" s="28">
        <f>IF(N382="","",COUNTIF($N$6:N2501, N382))</f>
        <v>39</v>
      </c>
      <c r="P382" s="33" t="str">
        <f xml:space="preserve"> IFERROR(IF(VLOOKUP(G382,Demos!$B$3:$K$1368,6,FALSE)=0,"",VLOOKUP(G382,Demos!$B$3:$K$1368,6,FALSE)),"")</f>
        <v>www.de-monstrare.nl/pdf/Matchbox%20and%20wineglass.pdf</v>
      </c>
      <c r="Q382" s="38" t="str">
        <f xml:space="preserve"> IFERROR(IF(VLOOKUP(G382,Demos!$B$3:$K$1368,8,FALSE)=0,"",VLOOKUP(G382,Demos!$B$3:$K$1368,8,FALSE)),"")</f>
        <v/>
      </c>
      <c r="R382" s="38" t="str">
        <f xml:space="preserve"> IFERROR(IF(VLOOKUP(G382,Demos!$B$3:$K$1368,7,FALSE)=0,"",VLOOKUP(G382,Demos!$B$3:$K$1368,7,FALSE)),"")</f>
        <v xml:space="preserve">See Collegerama 2022 recording TN1612TU_17 from about 40 minutes - https://collegerama.tudelft.nl/Mediasite/Channel/as-bsc-tn/watch/068318bc5e2d4c908ecc56ce056d99d81d </v>
      </c>
      <c r="T382" s="50" t="s">
        <v>2049</v>
      </c>
      <c r="U382" s="31" t="str">
        <f>IFERROR(VLOOKUP(G382,Demos!$B$7:N3666,12,FALSE),"")</f>
        <v/>
      </c>
    </row>
    <row r="383" spans="1:21" ht="45" x14ac:dyDescent="0.25">
      <c r="A383" s="39">
        <f t="shared" si="5"/>
        <v>378</v>
      </c>
      <c r="B383" s="30" t="s">
        <v>29</v>
      </c>
      <c r="C383" s="29" t="str">
        <f xml:space="preserve"> IFERROR(VLOOKUP(B383, Courses!$C$3:$E$836, 2, FALSE),"")</f>
        <v>Classical and Quantum Mechanics</v>
      </c>
      <c r="D383" s="29" t="str">
        <f xml:space="preserve"> IFERROR(VLOOKUP(MID(G383,1,1), PIRA!$B$1:$E$1146, 2, FALSE),"")</f>
        <v>1 Mechanics</v>
      </c>
      <c r="E383" s="31" t="str">
        <f xml:space="preserve"> IFERROR(VLOOKUP(MID(G383,1,2),PIRA!$B$1:$E$1144,2,FALSE),"")&amp;"
"&amp;IFERROR(VLOOKUP(MID(H383,1,2),PIRA!$B$1:$E$1144,2,FALSE),"")&amp;"
"&amp;IFERROR(VLOOKUP(MID(I383,1,2),PIRA!$B$1:$E$1144,2,FALSE),"")</f>
        <v xml:space="preserve">Rotational Dynamics
Rotational Dynamics
</v>
      </c>
      <c r="F383" s="31" t="str">
        <f xml:space="preserve"> IFERROR(VLOOKUP(MID(G383,1,4),PIRA!$B$1:$E$1144,2,FALSE),"")&amp;"
"&amp;IFERROR(VLOOKUP(MID(H383,1,4),PIRA!$B$1:$E$1144,2,FALSE),"")&amp;"
"&amp;IFERROR(VLOOKUP(MID(I383,1,4),PIRA!$B$1:$E$1144,2,FALSE),"")</f>
        <v xml:space="preserve">Conservation of Angular Momentum
Moment of Inertia
</v>
      </c>
      <c r="G383" s="32" t="s">
        <v>81</v>
      </c>
      <c r="H383" s="31" t="str">
        <f>IFERROR(IF(VLOOKUP(G383,Demos!$B$3:$K$1368,2,FALSE)=0,"",VLOOKUP(G383,Demos!$B$3:$K$1368,2,FALSE)),"")</f>
        <v>1Q10.01</v>
      </c>
      <c r="I383" s="79" t="str">
        <f>IFERROR(IF(VLOOKUP(G383,Demos!$B$3:$K$1368,3,FALSE)=0,"",VLOOKUP(G383,Demos!$B$3:$K$1368,3,FALSE)),"")</f>
        <v/>
      </c>
      <c r="J383" s="79" t="str">
        <f>IFERROR(IF(VLOOKUP(G383,Demos!$B$3:$K$1368,4,FALSE)=0,"",VLOOKUP(G383,Demos!$B$3:$K$1368,4,FALSE)),"")</f>
        <v/>
      </c>
      <c r="K383" s="30" t="s">
        <v>2178</v>
      </c>
      <c r="L383" s="32" t="s">
        <v>2180</v>
      </c>
      <c r="M383" s="71">
        <v>44984</v>
      </c>
      <c r="N383" s="33" t="str">
        <f>IFERROR(VLOOKUP(G383,Demos!$B$3:$K$1368,5,FALSE),"")</f>
        <v>Pirouette</v>
      </c>
      <c r="O383" s="28">
        <f>IF(N383="","",COUNTIF($N$6:N2502, N383))</f>
        <v>22</v>
      </c>
      <c r="P383" s="33" t="str">
        <f xml:space="preserve"> IFERROR(IF(VLOOKUP(G383,Demos!$B$3:$K$1368,6,FALSE)=0,"",VLOOKUP(G383,Demos!$B$3:$K$1368,6,FALSE)),"")</f>
        <v>www.de-monstrare.nl/pdf/Pirouette.pdf</v>
      </c>
      <c r="Q383" s="38" t="str">
        <f xml:space="preserve"> IFERROR(IF(VLOOKUP(G383,Demos!$B$3:$K$1368,8,FALSE)=0,"",VLOOKUP(G383,Demos!$B$3:$K$1368,8,FALSE)),"")</f>
        <v/>
      </c>
      <c r="R383" s="38" t="str">
        <f xml:space="preserve"> IFERROR(IF(VLOOKUP(G383,Demos!$B$3:$K$1368,7,FALSE)=0,"",VLOOKUP(G383,Demos!$B$3:$K$1368,7,FALSE)),"")</f>
        <v/>
      </c>
      <c r="T383" s="50" t="s">
        <v>2049</v>
      </c>
      <c r="U383" s="31" t="str">
        <f>IFERROR(VLOOKUP(G383,Demos!$B$7:N3665,12,FALSE),"")</f>
        <v/>
      </c>
    </row>
    <row r="384" spans="1:21" ht="45" x14ac:dyDescent="0.25">
      <c r="A384" s="39">
        <f t="shared" si="5"/>
        <v>379</v>
      </c>
      <c r="B384" s="30" t="s">
        <v>2191</v>
      </c>
      <c r="C384" s="29" t="str">
        <f xml:space="preserve"> IFERROR(VLOOKUP(B384, Courses!$C$3:$E$836, 2, FALSE),"")</f>
        <v>Dynamica</v>
      </c>
      <c r="D384" s="29" t="str">
        <f xml:space="preserve"> IFERROR(VLOOKUP(MID(G384,1,1), PIRA!$B$1:$E$1146, 2, FALSE),"")</f>
        <v>3 Oscillations and Waves</v>
      </c>
      <c r="E384" s="31" t="str">
        <f xml:space="preserve"> IFERROR(VLOOKUP(MID(G384,1,2),PIRA!$B$1:$E$1144,2,FALSE),"")&amp;"
"&amp;IFERROR(VLOOKUP(MID(H384,1,2),PIRA!$B$1:$E$1144,2,FALSE),"")&amp;"
"&amp;IFERROR(VLOOKUP(MID(I384,1,2),PIRA!$B$1:$E$1144,2,FALSE),"")</f>
        <v xml:space="preserve">Oscillations
Oscillations
</v>
      </c>
      <c r="F384" s="31" t="str">
        <f xml:space="preserve"> IFERROR(VLOOKUP(MID(G384,1,4),PIRA!$B$1:$E$1144,2,FALSE),"")&amp;"
"&amp;IFERROR(VLOOKUP(MID(H384,1,4),PIRA!$B$1:$E$1144,2,FALSE),"")&amp;"
"&amp;IFERROR(VLOOKUP(MID(I384,1,4),PIRA!$B$1:$E$1144,2,FALSE),"")</f>
        <v xml:space="preserve">Pendula
Simple Harmonic Motion
</v>
      </c>
      <c r="G384" s="32" t="s">
        <v>1442</v>
      </c>
      <c r="H384" s="31" t="str">
        <f>IFERROR(IF(VLOOKUP(G384,Demos!$B$3:$K$1368,2,FALSE)=0,"",VLOOKUP(G384,Demos!$B$3:$K$1368,2,FALSE)),"")</f>
        <v>3A40.01</v>
      </c>
      <c r="I384" s="79" t="str">
        <f>IFERROR(IF(VLOOKUP(G384,Demos!$B$3:$K$1368,3,FALSE)=0,"",VLOOKUP(G384,Demos!$B$3:$K$1368,3,FALSE)),"")</f>
        <v/>
      </c>
      <c r="J384" s="79" t="str">
        <f>IFERROR(IF(VLOOKUP(G384,Demos!$B$3:$K$1368,4,FALSE)=0,"",VLOOKUP(G384,Demos!$B$3:$K$1368,4,FALSE)),"")</f>
        <v/>
      </c>
      <c r="K384" s="30" t="s">
        <v>2185</v>
      </c>
      <c r="M384" s="71">
        <v>44984</v>
      </c>
      <c r="N384" s="33" t="str">
        <f>IFERROR(VLOOKUP(G384,Demos!$B$3:$K$1368,5,FALSE),"")</f>
        <v>Mathematical Pendulum (1) Simple Harmonic Motion</v>
      </c>
      <c r="O384" s="28">
        <f>IF(N384="","",COUNTIF($N$6:N2503, N384))</f>
        <v>4</v>
      </c>
      <c r="P384" s="33" t="str">
        <f xml:space="preserve"> IFERROR(IF(VLOOKUP(G384,Demos!$B$3:$K$1368,6,FALSE)=0,"",VLOOKUP(G384,Demos!$B$3:$K$1368,6,FALSE)),"")</f>
        <v>www.de-monstrare.nl/pdf/Mathematical%20pendulum%20_1_%20-%20Simple%20harmonic%20motion.pdf</v>
      </c>
      <c r="Q384" s="38" t="str">
        <f xml:space="preserve"> IFERROR(IF(VLOOKUP(G384,Demos!$B$3:$K$1368,8,FALSE)=0,"",VLOOKUP(G384,Demos!$B$3:$K$1368,8,FALSE)),"")</f>
        <v/>
      </c>
      <c r="R384" s="38" t="str">
        <f xml:space="preserve"> IFERROR(IF(VLOOKUP(G384,Demos!$B$3:$K$1368,7,FALSE)=0,"",VLOOKUP(G384,Demos!$B$3:$K$1368,7,FALSE)),"")</f>
        <v/>
      </c>
      <c r="T384" s="50" t="s">
        <v>1770</v>
      </c>
      <c r="U384" s="31" t="str">
        <f>IFERROR(VLOOKUP(G384,Demos!$B$7:N3577,12,FALSE),"")</f>
        <v/>
      </c>
    </row>
    <row r="385" spans="1:21" ht="45" x14ac:dyDescent="0.25">
      <c r="A385" s="39">
        <f t="shared" si="5"/>
        <v>380</v>
      </c>
      <c r="B385" s="30" t="s">
        <v>1905</v>
      </c>
      <c r="C385" s="29" t="str">
        <f xml:space="preserve"> IFERROR(VLOOKUP(B385, Courses!$C$3:$E$836, 2, FALSE),"")</f>
        <v>Mechanics and Theory of Relativity</v>
      </c>
      <c r="D385" s="29" t="str">
        <f xml:space="preserve"> IFERROR(VLOOKUP(MID(G385,1,1), PIRA!$B$1:$E$1146, 2, FALSE),"")</f>
        <v>1 Mechanics</v>
      </c>
      <c r="E385" s="31" t="str">
        <f xml:space="preserve"> IFERROR(VLOOKUP(MID(G385,1,2),PIRA!$B$1:$E$1144,2,FALSE),"")&amp;"
"&amp;IFERROR(VLOOKUP(MID(H385,1,2),PIRA!$B$1:$E$1144,2,FALSE),"")&amp;"
"&amp;IFERROR(VLOOKUP(MID(I385,1,2),PIRA!$B$1:$E$1144,2,FALSE),"")</f>
        <v xml:space="preserve">Rotational Dynamics
</v>
      </c>
      <c r="F385" s="31" t="str">
        <f xml:space="preserve"> IFERROR(VLOOKUP(MID(G385,1,4),PIRA!$B$1:$E$1144,2,FALSE),"")&amp;"
"&amp;IFERROR(VLOOKUP(MID(H385,1,4),PIRA!$B$1:$E$1144,2,FALSE),"")&amp;"
"&amp;IFERROR(VLOOKUP(MID(I385,1,4),PIRA!$B$1:$E$1144,2,FALSE),"")</f>
        <v xml:space="preserve">Moment of Inertia
</v>
      </c>
      <c r="G385" s="32" t="s">
        <v>102</v>
      </c>
      <c r="H385" s="31" t="str">
        <f>IFERROR(IF(VLOOKUP(G385,Demos!$B$3:$K$1368,2,FALSE)=0,"",VLOOKUP(G385,Demos!$B$3:$K$1368,2,FALSE)),"")</f>
        <v/>
      </c>
      <c r="I385" s="79" t="str">
        <f>IFERROR(IF(VLOOKUP(G385,Demos!$B$3:$K$1368,3,FALSE)=0,"",VLOOKUP(G385,Demos!$B$3:$K$1368,3,FALSE)),"")</f>
        <v/>
      </c>
      <c r="J385" s="79" t="str">
        <f>IFERROR(IF(VLOOKUP(G385,Demos!$B$3:$K$1368,4,FALSE)=0,"",VLOOKUP(G385,Demos!$B$3:$K$1368,4,FALSE)),"")</f>
        <v/>
      </c>
      <c r="K385" s="30" t="s">
        <v>2099</v>
      </c>
      <c r="M385" s="71">
        <v>44983</v>
      </c>
      <c r="N385" s="33" t="str">
        <f>IFERROR(VLOOKUP(G385,Demos!$B$3:$K$1368,5,FALSE),"")</f>
        <v>Inertia Wands</v>
      </c>
      <c r="O385" s="28">
        <f>IF(N385="","",COUNTIF($N$6:N2504, N385))</f>
        <v>26</v>
      </c>
      <c r="P385" s="33" t="str">
        <f xml:space="preserve"> IFERROR(IF(VLOOKUP(G385,Demos!$B$3:$K$1368,6,FALSE)=0,"",VLOOKUP(G385,Demos!$B$3:$K$1368,6,FALSE)),"")</f>
        <v>N/A</v>
      </c>
      <c r="Q385" s="38" t="str">
        <f xml:space="preserve"> IFERROR(IF(VLOOKUP(G385,Demos!$B$3:$K$1368,8,FALSE)=0,"",VLOOKUP(G385,Demos!$B$3:$K$1368,8,FALSE)),"")</f>
        <v>Not listed in database yet</v>
      </c>
      <c r="R385" s="38" t="str">
        <f xml:space="preserve"> IFERROR(IF(VLOOKUP(G385,Demos!$B$3:$K$1368,7,FALSE)=0,"",VLOOKUP(G385,Demos!$B$3:$K$1368,7,FALSE)),"")</f>
        <v/>
      </c>
      <c r="T385" s="50" t="s">
        <v>2049</v>
      </c>
      <c r="U385" s="31" t="str">
        <f>IFERROR(VLOOKUP(G385,Demos!$B$7:N3669,12,FALSE),"")</f>
        <v/>
      </c>
    </row>
    <row r="386" spans="1:21" ht="45" x14ac:dyDescent="0.25">
      <c r="A386" s="39">
        <f t="shared" si="5"/>
        <v>381</v>
      </c>
      <c r="B386" s="30" t="s">
        <v>1905</v>
      </c>
      <c r="C386" s="29" t="str">
        <f xml:space="preserve"> IFERROR(VLOOKUP(B386, Courses!$C$3:$E$836, 2, FALSE),"")</f>
        <v>Mechanics and Theory of Relativity</v>
      </c>
      <c r="D386" s="29" t="str">
        <f xml:space="preserve"> IFERROR(VLOOKUP(MID(G386,1,1), PIRA!$B$1:$E$1146, 2, FALSE),"")</f>
        <v>1 Mechanics</v>
      </c>
      <c r="E386" s="31" t="str">
        <f xml:space="preserve"> IFERROR(VLOOKUP(MID(G386,1,2),PIRA!$B$1:$E$1144,2,FALSE),"")&amp;"
"&amp;IFERROR(VLOOKUP(MID(H386,1,2),PIRA!$B$1:$E$1144,2,FALSE),"")&amp;"
"&amp;IFERROR(VLOOKUP(MID(I386,1,2),PIRA!$B$1:$E$1144,2,FALSE),"")</f>
        <v xml:space="preserve">Rotational Dynamics
</v>
      </c>
      <c r="F386" s="31" t="str">
        <f xml:space="preserve"> IFERROR(VLOOKUP(MID(G386,1,4),PIRA!$B$1:$E$1144,2,FALSE),"")&amp;"
"&amp;IFERROR(VLOOKUP(MID(H386,1,4),PIRA!$B$1:$E$1144,2,FALSE),"")&amp;"
"&amp;IFERROR(VLOOKUP(MID(I386,1,4),PIRA!$B$1:$E$1144,2,FALSE),"")</f>
        <v xml:space="preserve">Conservation of Angular Momentum
</v>
      </c>
      <c r="G386" s="32" t="s">
        <v>88</v>
      </c>
      <c r="H386" s="31" t="str">
        <f>IFERROR(IF(VLOOKUP(G386,Demos!$B$3:$K$1368,2,FALSE)=0,"",VLOOKUP(G386,Demos!$B$3:$K$1368,2,FALSE)),"")</f>
        <v/>
      </c>
      <c r="I386" s="79" t="str">
        <f>IFERROR(IF(VLOOKUP(G386,Demos!$B$3:$K$1368,3,FALSE)=0,"",VLOOKUP(G386,Demos!$B$3:$K$1368,3,FALSE)),"")</f>
        <v/>
      </c>
      <c r="J386" s="79" t="str">
        <f>IFERROR(IF(VLOOKUP(G386,Demos!$B$3:$K$1368,4,FALSE)=0,"",VLOOKUP(G386,Demos!$B$3:$K$1368,4,FALSE)),"")</f>
        <v/>
      </c>
      <c r="K386" s="30" t="s">
        <v>2099</v>
      </c>
      <c r="M386" s="71">
        <v>44983</v>
      </c>
      <c r="N386" s="33" t="str">
        <f>IFERROR(VLOOKUP(G386,Demos!$B$3:$K$1368,5,FALSE),"")</f>
        <v>Train and Track</v>
      </c>
      <c r="O386" s="28">
        <f>IF(N386="","",COUNTIF($N$6:N2505, N386))</f>
        <v>27</v>
      </c>
      <c r="P386" s="33" t="str">
        <f xml:space="preserve"> IFERROR(IF(VLOOKUP(G386,Demos!$B$3:$K$1368,6,FALSE)=0,"",VLOOKUP(G386,Demos!$B$3:$K$1368,6,FALSE)),"")</f>
        <v>www.de-monstrare.nl/pdf/Train%20and%20track.pdf</v>
      </c>
      <c r="Q386" s="38" t="str">
        <f xml:space="preserve"> IFERROR(IF(VLOOKUP(G386,Demos!$B$3:$K$1368,8,FALSE)=0,"",VLOOKUP(G386,Demos!$B$3:$K$1368,8,FALSE)),"")</f>
        <v/>
      </c>
      <c r="R386" s="38" t="str">
        <f xml:space="preserve"> IFERROR(IF(VLOOKUP(G386,Demos!$B$3:$K$1368,7,FALSE)=0,"",VLOOKUP(G386,Demos!$B$3:$K$1368,7,FALSE)),"")</f>
        <v xml:space="preserve">See Collegerama 2022 recording TN1612TU_17 - https://collegerama.tudelft.nl/Mediasite/Channel/as-bsc-tn/watch/068318bc5e2d4c908ecc56ce056d99d81d </v>
      </c>
      <c r="T386" s="50" t="s">
        <v>2049</v>
      </c>
      <c r="U386" s="31" t="str">
        <f>IFERROR(VLOOKUP(G386,Demos!$B$7:N3668,12,FALSE),"")</f>
        <v/>
      </c>
    </row>
    <row r="387" spans="1:21" ht="45" x14ac:dyDescent="0.25">
      <c r="A387" s="39">
        <f t="shared" si="5"/>
        <v>382</v>
      </c>
      <c r="B387" s="30" t="s">
        <v>29</v>
      </c>
      <c r="C387" s="29" t="str">
        <f xml:space="preserve"> IFERROR(VLOOKUP(B387, Courses!$C$3:$E$836, 2, FALSE),"")</f>
        <v>Classical and Quantum Mechanics</v>
      </c>
      <c r="D387" s="29" t="str">
        <f xml:space="preserve"> IFERROR(VLOOKUP(MID(G387,1,1), PIRA!$B$1:$E$1146, 2, FALSE),"")</f>
        <v>1 Mechanics</v>
      </c>
      <c r="E387" s="31" t="str">
        <f xml:space="preserve"> IFERROR(VLOOKUP(MID(G387,1,2),PIRA!$B$1:$E$1144,2,FALSE),"")&amp;"
"&amp;IFERROR(VLOOKUP(MID(H387,1,2),PIRA!$B$1:$E$1144,2,FALSE),"")&amp;"
"&amp;IFERROR(VLOOKUP(MID(I387,1,2),PIRA!$B$1:$E$1144,2,FALSE),"")</f>
        <v xml:space="preserve">Motion in two Dimensions
</v>
      </c>
      <c r="F387" s="31" t="str">
        <f xml:space="preserve"> IFERROR(VLOOKUP(MID(G387,1,4),PIRA!$B$1:$E$1144,2,FALSE),"")&amp;"
"&amp;IFERROR(VLOOKUP(MID(H387,1,4),PIRA!$B$1:$E$1144,2,FALSE),"")&amp;"
"&amp;IFERROR(VLOOKUP(MID(I387,1,4),PIRA!$B$1:$E$1144,2,FALSE),"")</f>
        <v xml:space="preserve">Motion of the Center of Mass
</v>
      </c>
      <c r="G387" s="32" t="s">
        <v>1130</v>
      </c>
      <c r="H387" s="31" t="str">
        <f>IFERROR(IF(VLOOKUP(G387,Demos!$B$3:$K$1368,2,FALSE)=0,"",VLOOKUP(G387,Demos!$B$3:$K$1368,2,FALSE)),"")</f>
        <v/>
      </c>
      <c r="I387" s="79" t="str">
        <f>IFERROR(IF(VLOOKUP(G387,Demos!$B$3:$K$1368,3,FALSE)=0,"",VLOOKUP(G387,Demos!$B$3:$K$1368,3,FALSE)),"")</f>
        <v/>
      </c>
      <c r="J387" s="79" t="str">
        <f>IFERROR(IF(VLOOKUP(G387,Demos!$B$3:$K$1368,4,FALSE)=0,"",VLOOKUP(G387,Demos!$B$3:$K$1368,4,FALSE)),"")</f>
        <v/>
      </c>
      <c r="K387" s="30" t="s">
        <v>2178</v>
      </c>
      <c r="L387" s="30" t="s">
        <v>2180</v>
      </c>
      <c r="M387" s="71">
        <v>44982</v>
      </c>
      <c r="N387" s="33" t="str">
        <f>IFERROR(VLOOKUP(G387,Demos!$B$3:$K$1368,5,FALSE),"")</f>
        <v>Centre of Mass</v>
      </c>
      <c r="O387" s="28">
        <f>IF(N387="","",COUNTIF($N$6:N2506, N387))</f>
        <v>41</v>
      </c>
      <c r="P387" s="33" t="str">
        <f xml:space="preserve"> IFERROR(IF(VLOOKUP(G387,Demos!$B$3:$K$1368,6,FALSE)=0,"",VLOOKUP(G387,Demos!$B$3:$K$1368,6,FALSE)),"")</f>
        <v>www.de-monstrare.nl/pdf/Centre%20of%20mass.pdf</v>
      </c>
      <c r="Q387" s="38" t="str">
        <f xml:space="preserve"> IFERROR(IF(VLOOKUP(G387,Demos!$B$3:$K$1368,8,FALSE)=0,"",VLOOKUP(G387,Demos!$B$3:$K$1368,8,FALSE)),"")</f>
        <v/>
      </c>
      <c r="R387" s="38" t="str">
        <f xml:space="preserve"> IFERROR(IF(VLOOKUP(G387,Demos!$B$3:$K$1368,7,FALSE)=0,"",VLOOKUP(G387,Demos!$B$3:$K$1368,7,FALSE)),"")</f>
        <v xml:space="preserve">See Collegerama 2022 recording TN1612TU_14 - https://collegerama.tudelft.nl/Mediasite/Channel/as-bsc-tn/watch/64cb5e5c7d2546fb9f465306d41a128b1d </v>
      </c>
      <c r="T387" s="50" t="s">
        <v>2049</v>
      </c>
      <c r="U387" s="31" t="str">
        <f>IFERROR(VLOOKUP(G387,Demos!$B$7:N3675,12,FALSE),"")</f>
        <v/>
      </c>
    </row>
    <row r="388" spans="1:21" ht="45" x14ac:dyDescent="0.25">
      <c r="A388" s="39">
        <f t="shared" si="5"/>
        <v>383</v>
      </c>
      <c r="B388" s="30" t="s">
        <v>29</v>
      </c>
      <c r="C388" s="29" t="str">
        <f xml:space="preserve"> IFERROR(VLOOKUP(B388, Courses!$C$3:$E$836, 2, FALSE),"")</f>
        <v>Classical and Quantum Mechanics</v>
      </c>
      <c r="D388" s="29" t="str">
        <f xml:space="preserve"> IFERROR(VLOOKUP(MID(G388,1,1), PIRA!$B$1:$E$1146, 2, FALSE),"")</f>
        <v>1 Mechanics</v>
      </c>
      <c r="E388" s="31" t="str">
        <f xml:space="preserve"> IFERROR(VLOOKUP(MID(G388,1,2),PIRA!$B$1:$E$1144,2,FALSE),"")&amp;"
"&amp;IFERROR(VLOOKUP(MID(H388,1,2),PIRA!$B$1:$E$1144,2,FALSE),"")&amp;"
"&amp;IFERROR(VLOOKUP(MID(I388,1,2),PIRA!$B$1:$E$1144,2,FALSE),"")</f>
        <v xml:space="preserve">Rotational Dynamics
</v>
      </c>
      <c r="F388" s="31" t="str">
        <f xml:space="preserve"> IFERROR(VLOOKUP(MID(G388,1,4),PIRA!$B$1:$E$1144,2,FALSE),"")&amp;"
"&amp;IFERROR(VLOOKUP(MID(H388,1,4),PIRA!$B$1:$E$1144,2,FALSE),"")&amp;"
"&amp;IFERROR(VLOOKUP(MID(I388,1,4),PIRA!$B$1:$E$1144,2,FALSE),"")</f>
        <v xml:space="preserve">Rotational Energy
</v>
      </c>
      <c r="G388" s="32" t="s">
        <v>1167</v>
      </c>
      <c r="H388" s="31" t="str">
        <f>IFERROR(IF(VLOOKUP(G388,Demos!$B$3:$K$1368,2,FALSE)=0,"",VLOOKUP(G388,Demos!$B$3:$K$1368,2,FALSE)),"")</f>
        <v/>
      </c>
      <c r="I388" s="79" t="str">
        <f>IFERROR(IF(VLOOKUP(G388,Demos!$B$3:$K$1368,3,FALSE)=0,"",VLOOKUP(G388,Demos!$B$3:$K$1368,3,FALSE)),"")</f>
        <v/>
      </c>
      <c r="J388" s="79" t="str">
        <f>IFERROR(IF(VLOOKUP(G388,Demos!$B$3:$K$1368,4,FALSE)=0,"",VLOOKUP(G388,Demos!$B$3:$K$1368,4,FALSE)),"")</f>
        <v/>
      </c>
      <c r="K388" s="30" t="s">
        <v>2178</v>
      </c>
      <c r="L388" s="30" t="s">
        <v>2180</v>
      </c>
      <c r="M388" s="71">
        <v>44982</v>
      </c>
      <c r="N388" s="33" t="str">
        <f>IFERROR(VLOOKUP(G388,Demos!$B$3:$K$1368,5,FALSE),"")</f>
        <v>Maxwheel</v>
      </c>
      <c r="O388" s="28">
        <f>IF(N388="","",COUNTIF($N$6:N2507, N388))</f>
        <v>11</v>
      </c>
      <c r="P388" s="33" t="str">
        <f xml:space="preserve"> IFERROR(IF(VLOOKUP(G388,Demos!$B$3:$K$1368,6,FALSE)=0,"",VLOOKUP(G388,Demos!$B$3:$K$1368,6,FALSE)),"")</f>
        <v>www.de-monstrare.nl/pdf/Maxwheel.pdf</v>
      </c>
      <c r="Q388" s="38" t="str">
        <f xml:space="preserve"> IFERROR(IF(VLOOKUP(G388,Demos!$B$3:$K$1368,8,FALSE)=0,"",VLOOKUP(G388,Demos!$B$3:$K$1368,8,FALSE)),"")</f>
        <v/>
      </c>
      <c r="R388" s="38" t="str">
        <f xml:space="preserve"> IFERROR(IF(VLOOKUP(G388,Demos!$B$3:$K$1368,7,FALSE)=0,"",VLOOKUP(G388,Demos!$B$3:$K$1368,7,FALSE)),"")</f>
        <v/>
      </c>
      <c r="T388" s="50" t="s">
        <v>2049</v>
      </c>
      <c r="U388" s="31" t="str">
        <f>IFERROR(VLOOKUP(G388,Demos!$B$7:N3674,12,FALSE),"")</f>
        <v/>
      </c>
    </row>
    <row r="389" spans="1:21" ht="45" x14ac:dyDescent="0.25">
      <c r="A389" s="39">
        <f t="shared" si="5"/>
        <v>384</v>
      </c>
      <c r="B389" s="30" t="s">
        <v>29</v>
      </c>
      <c r="C389" s="29" t="str">
        <f xml:space="preserve"> IFERROR(VLOOKUP(B389, Courses!$C$3:$E$836, 2, FALSE),"")</f>
        <v>Classical and Quantum Mechanics</v>
      </c>
      <c r="D389" s="29" t="str">
        <f xml:space="preserve"> IFERROR(VLOOKUP(MID(G389,1,1), PIRA!$B$1:$E$1146, 2, FALSE),"")</f>
        <v>1 Mechanics</v>
      </c>
      <c r="E389" s="31" t="str">
        <f xml:space="preserve"> IFERROR(VLOOKUP(MID(G389,1,2),PIRA!$B$1:$E$1144,2,FALSE),"")&amp;"
"&amp;IFERROR(VLOOKUP(MID(H389,1,2),PIRA!$B$1:$E$1144,2,FALSE),"")&amp;"
"&amp;IFERROR(VLOOKUP(MID(I389,1,2),PIRA!$B$1:$E$1144,2,FALSE),"")</f>
        <v xml:space="preserve">Rotational Dynamics
Applications of Newton's Laws
</v>
      </c>
      <c r="F389" s="31" t="str">
        <f xml:space="preserve"> IFERROR(VLOOKUP(MID(G389,1,4),PIRA!$B$1:$E$1144,2,FALSE),"")&amp;"
"&amp;IFERROR(VLOOKUP(MID(H389,1,4),PIRA!$B$1:$E$1144,2,FALSE),"")&amp;"
"&amp;IFERROR(VLOOKUP(MID(I389,1,4),PIRA!$B$1:$E$1144,2,FALSE),"")</f>
        <v xml:space="preserve">Conservation of Angular Momentum
Dynamic Torque
</v>
      </c>
      <c r="G389" s="32" t="s">
        <v>1169</v>
      </c>
      <c r="H389" s="31" t="str">
        <f>IFERROR(IF(VLOOKUP(G389,Demos!$B$3:$K$1368,2,FALSE)=0,"",VLOOKUP(G389,Demos!$B$3:$K$1368,2,FALSE)),"")</f>
        <v>1K10.01</v>
      </c>
      <c r="I389" s="79" t="str">
        <f>IFERROR(IF(VLOOKUP(G389,Demos!$B$3:$K$1368,3,FALSE)=0,"",VLOOKUP(G389,Demos!$B$3:$K$1368,3,FALSE)),"")</f>
        <v/>
      </c>
      <c r="J389" s="79" t="str">
        <f>IFERROR(IF(VLOOKUP(G389,Demos!$B$3:$K$1368,4,FALSE)=0,"",VLOOKUP(G389,Demos!$B$3:$K$1368,4,FALSE)),"")</f>
        <v/>
      </c>
      <c r="K389" s="30" t="s">
        <v>2178</v>
      </c>
      <c r="L389" s="30" t="s">
        <v>2180</v>
      </c>
      <c r="M389" s="71">
        <v>44982</v>
      </c>
      <c r="N389" s="33" t="str">
        <f>IFERROR(VLOOKUP(G389,Demos!$B$3:$K$1368,5,FALSE),"")</f>
        <v>Pulling a Spool (a.k.a. Oma's Garenklosje)</v>
      </c>
      <c r="O389" s="28">
        <f>IF(N389="","",COUNTIF($N$6:N2508, N389))</f>
        <v>37</v>
      </c>
      <c r="P389" s="33" t="str">
        <f xml:space="preserve"> IFERROR(IF(VLOOKUP(G389,Demos!$B$3:$K$1368,6,FALSE)=0,"",VLOOKUP(G389,Demos!$B$3:$K$1368,6,FALSE)),"")</f>
        <v>www.de-monstrare.nl/pdf/Pulling%20a%20spool.pdf</v>
      </c>
      <c r="Q389" s="38" t="str">
        <f xml:space="preserve"> IFERROR(IF(VLOOKUP(G389,Demos!$B$3:$K$1368,8,FALSE)=0,"",VLOOKUP(G389,Demos!$B$3:$K$1368,8,FALSE)),"")</f>
        <v/>
      </c>
      <c r="R389" s="38" t="str">
        <f xml:space="preserve"> IFERROR(IF(VLOOKUP(G389,Demos!$B$3:$K$1368,7,FALSE)=0,"",VLOOKUP(G389,Demos!$B$3:$K$1368,7,FALSE)),"")</f>
        <v xml:space="preserve">See Collegerame 2022 recording TN1612TU_19 - https://collegerama.tudelft.nl/Mediasite/Channel/as-bsc-tn/watch/1525734e9e3e40e6a0113a2e79f6fd7b1d </v>
      </c>
      <c r="T389" s="50" t="s">
        <v>2049</v>
      </c>
      <c r="U389" s="31" t="str">
        <f>IFERROR(VLOOKUP(G389,Demos!$B$7:N3673,12,FALSE),"")</f>
        <v/>
      </c>
    </row>
    <row r="390" spans="1:21" ht="45" x14ac:dyDescent="0.25">
      <c r="A390" s="39">
        <f t="shared" ref="A390:A453" si="6">ROW()-5</f>
        <v>385</v>
      </c>
      <c r="B390" s="30" t="s">
        <v>1905</v>
      </c>
      <c r="C390" s="29" t="str">
        <f xml:space="preserve"> IFERROR(VLOOKUP(B390, Courses!$C$3:$E$836, 2, FALSE),"")</f>
        <v>Mechanics and Theory of Relativity</v>
      </c>
      <c r="D390" s="29" t="str">
        <f xml:space="preserve"> IFERROR(VLOOKUP(MID(G390,1,1), PIRA!$B$1:$E$1146, 2, FALSE),"")</f>
        <v>1 Mechanics</v>
      </c>
      <c r="E390" s="31" t="str">
        <f xml:space="preserve"> IFERROR(VLOOKUP(MID(G390,1,2),PIRA!$B$1:$E$1144,2,FALSE),"")&amp;"
"&amp;IFERROR(VLOOKUP(MID(H390,1,2),PIRA!$B$1:$E$1144,2,FALSE),"")&amp;"
"&amp;IFERROR(VLOOKUP(MID(I390,1,2),PIRA!$B$1:$E$1144,2,FALSE),"")</f>
        <v xml:space="preserve">Motion in two Dimensions
</v>
      </c>
      <c r="F390" s="31" t="str">
        <f xml:space="preserve"> IFERROR(VLOOKUP(MID(G390,1,4),PIRA!$B$1:$E$1144,2,FALSE),"")&amp;"
"&amp;IFERROR(VLOOKUP(MID(H390,1,4),PIRA!$B$1:$E$1144,2,FALSE),"")&amp;"
"&amp;IFERROR(VLOOKUP(MID(I390,1,4),PIRA!$B$1:$E$1144,2,FALSE),"")</f>
        <v xml:space="preserve">Motion of the Center of Mass
</v>
      </c>
      <c r="G390" s="32" t="s">
        <v>1130</v>
      </c>
      <c r="H390" s="31" t="str">
        <f>IFERROR(IF(VLOOKUP(G390,Demos!$B$3:$K$1368,2,FALSE)=0,"",VLOOKUP(G390,Demos!$B$3:$K$1368,2,FALSE)),"")</f>
        <v/>
      </c>
      <c r="I390" s="79" t="str">
        <f>IFERROR(IF(VLOOKUP(G390,Demos!$B$3:$K$1368,3,FALSE)=0,"",VLOOKUP(G390,Demos!$B$3:$K$1368,3,FALSE)),"")</f>
        <v/>
      </c>
      <c r="J390" s="79" t="str">
        <f>IFERROR(IF(VLOOKUP(G390,Demos!$B$3:$K$1368,4,FALSE)=0,"",VLOOKUP(G390,Demos!$B$3:$K$1368,4,FALSE)),"")</f>
        <v/>
      </c>
      <c r="K390" s="32" t="s">
        <v>2099</v>
      </c>
      <c r="M390" s="71">
        <v>44981</v>
      </c>
      <c r="N390" s="33" t="str">
        <f>IFERROR(VLOOKUP(G390,Demos!$B$3:$K$1368,5,FALSE),"")</f>
        <v>Centre of Mass</v>
      </c>
      <c r="O390" s="28">
        <f>IF(N390="","",COUNTIF($N$6:N2509, N390))</f>
        <v>41</v>
      </c>
      <c r="P390" s="33" t="str">
        <f xml:space="preserve"> IFERROR(IF(VLOOKUP(G390,Demos!$B$3:$K$1368,6,FALSE)=0,"",VLOOKUP(G390,Demos!$B$3:$K$1368,6,FALSE)),"")</f>
        <v>www.de-monstrare.nl/pdf/Centre%20of%20mass.pdf</v>
      </c>
      <c r="Q390" s="38" t="str">
        <f xml:space="preserve"> IFERROR(IF(VLOOKUP(G390,Demos!$B$3:$K$1368,8,FALSE)=0,"",VLOOKUP(G390,Demos!$B$3:$K$1368,8,FALSE)),"")</f>
        <v/>
      </c>
      <c r="R390" s="38" t="str">
        <f xml:space="preserve"> IFERROR(IF(VLOOKUP(G390,Demos!$B$3:$K$1368,7,FALSE)=0,"",VLOOKUP(G390,Demos!$B$3:$K$1368,7,FALSE)),"")</f>
        <v xml:space="preserve">See Collegerama 2022 recording TN1612TU_14 - https://collegerama.tudelft.nl/Mediasite/Channel/as-bsc-tn/watch/64cb5e5c7d2546fb9f465306d41a128b1d </v>
      </c>
      <c r="T390" s="50" t="s">
        <v>2049</v>
      </c>
      <c r="U390" s="31" t="str">
        <f>IFERROR(VLOOKUP(G390,Demos!$B$7:N3679,12,FALSE),"")</f>
        <v/>
      </c>
    </row>
    <row r="391" spans="1:21" ht="45" x14ac:dyDescent="0.25">
      <c r="A391" s="39">
        <f t="shared" si="6"/>
        <v>386</v>
      </c>
      <c r="B391" s="30" t="s">
        <v>29</v>
      </c>
      <c r="C391" s="29" t="str">
        <f xml:space="preserve"> IFERROR(VLOOKUP(B391, Courses!$C$3:$E$836, 2, FALSE),"")</f>
        <v>Classical and Quantum Mechanics</v>
      </c>
      <c r="D391" s="29" t="str">
        <f xml:space="preserve"> IFERROR(VLOOKUP(MID(G391,1,1), PIRA!$B$1:$E$1146, 2, FALSE),"")</f>
        <v>1 Mechanics</v>
      </c>
      <c r="E391" s="31" t="str">
        <f xml:space="preserve"> IFERROR(VLOOKUP(MID(G391,1,2),PIRA!$B$1:$E$1144,2,FALSE),"")&amp;"
"&amp;IFERROR(VLOOKUP(MID(H391,1,2),PIRA!$B$1:$E$1144,2,FALSE),"")&amp;"
"&amp;IFERROR(VLOOKUP(MID(I391,1,2),PIRA!$B$1:$E$1144,2,FALSE),"")</f>
        <v xml:space="preserve">Rotational Dynamics
</v>
      </c>
      <c r="F391" s="31" t="str">
        <f xml:space="preserve"> IFERROR(VLOOKUP(MID(G391,1,4),PIRA!$B$1:$E$1144,2,FALSE),"")&amp;"
"&amp;IFERROR(VLOOKUP(MID(H391,1,4),PIRA!$B$1:$E$1144,2,FALSE),"")&amp;"
"&amp;IFERROR(VLOOKUP(MID(I391,1,4),PIRA!$B$1:$E$1144,2,FALSE),"")</f>
        <v xml:space="preserve">Gyros
</v>
      </c>
      <c r="G391" s="32" t="s">
        <v>1176</v>
      </c>
      <c r="H391" s="31" t="str">
        <f>IFERROR(IF(VLOOKUP(G391,Demos!$B$3:$K$1368,2,FALSE)=0,"",VLOOKUP(G391,Demos!$B$3:$K$1368,2,FALSE)),"")</f>
        <v/>
      </c>
      <c r="I391" s="79" t="str">
        <f>IFERROR(IF(VLOOKUP(G391,Demos!$B$3:$K$1368,3,FALSE)=0,"",VLOOKUP(G391,Demos!$B$3:$K$1368,3,FALSE)),"")</f>
        <v/>
      </c>
      <c r="J391" s="79" t="str">
        <f>IFERROR(IF(VLOOKUP(G391,Demos!$B$3:$K$1368,4,FALSE)=0,"",VLOOKUP(G391,Demos!$B$3:$K$1368,4,FALSE)),"")</f>
        <v/>
      </c>
      <c r="K391" s="30" t="s">
        <v>2178</v>
      </c>
      <c r="L391" s="32" t="s">
        <v>2180</v>
      </c>
      <c r="M391" s="71">
        <v>44981</v>
      </c>
      <c r="N391" s="33" t="str">
        <f>IFERROR(VLOOKUP(G391,Demos!$B$3:$K$1368,5,FALSE),"")</f>
        <v>Precession (2)</v>
      </c>
      <c r="O391" s="28">
        <f>IF(N391="","",COUNTIF($N$6:N2510, N391))</f>
        <v>66</v>
      </c>
      <c r="P391" s="33" t="str">
        <f xml:space="preserve"> IFERROR(IF(VLOOKUP(G391,Demos!$B$3:$K$1368,6,FALSE)=0,"",VLOOKUP(G391,Demos!$B$3:$K$1368,6,FALSE)),"")</f>
        <v>www.de-monstrare.nl/pdf/Precession%20_2_.pdf</v>
      </c>
      <c r="Q391" s="38" t="str">
        <f xml:space="preserve"> IFERROR(IF(VLOOKUP(G391,Demos!$B$3:$K$1368,8,FALSE)=0,"",VLOOKUP(G391,Demos!$B$3:$K$1368,8,FALSE)),"")</f>
        <v/>
      </c>
      <c r="R391" s="38" t="str">
        <f xml:space="preserve"> IFERROR(IF(VLOOKUP(G391,Demos!$B$3:$K$1368,7,FALSE)=0,"",VLOOKUP(G391,Demos!$B$3:$K$1368,7,FALSE)),"")</f>
        <v/>
      </c>
      <c r="T391" s="50" t="s">
        <v>2049</v>
      </c>
      <c r="U391" s="31" t="str">
        <f>IFERROR(VLOOKUP(G391,Demos!$B$7:N3676,12,FALSE),"")</f>
        <v/>
      </c>
    </row>
    <row r="392" spans="1:21" ht="45" x14ac:dyDescent="0.25">
      <c r="A392" s="39">
        <f t="shared" si="6"/>
        <v>387</v>
      </c>
      <c r="B392" s="30" t="s">
        <v>29</v>
      </c>
      <c r="C392" s="29" t="str">
        <f xml:space="preserve"> IFERROR(VLOOKUP(B392, Courses!$C$3:$E$836, 2, FALSE),"")</f>
        <v>Classical and Quantum Mechanics</v>
      </c>
      <c r="D392" s="29" t="str">
        <f xml:space="preserve"> IFERROR(VLOOKUP(MID(G392,1,1), PIRA!$B$1:$E$1146, 2, FALSE),"")</f>
        <v>1 Mechanics</v>
      </c>
      <c r="E392" s="31" t="str">
        <f xml:space="preserve"> IFERROR(VLOOKUP(MID(G392,1,2),PIRA!$B$1:$E$1144,2,FALSE),"")&amp;"
"&amp;IFERROR(VLOOKUP(MID(H392,1,2),PIRA!$B$1:$E$1144,2,FALSE),"")&amp;"
"&amp;IFERROR(VLOOKUP(MID(I392,1,2),PIRA!$B$1:$E$1144,2,FALSE),"")</f>
        <v xml:space="preserve">Rotational Dynamics
</v>
      </c>
      <c r="F392" s="31" t="str">
        <f xml:space="preserve"> IFERROR(VLOOKUP(MID(G392,1,4),PIRA!$B$1:$E$1144,2,FALSE),"")&amp;"
"&amp;IFERROR(VLOOKUP(MID(H392,1,4),PIRA!$B$1:$E$1144,2,FALSE),"")&amp;"
"&amp;IFERROR(VLOOKUP(MID(I392,1,4),PIRA!$B$1:$E$1144,2,FALSE),"")</f>
        <v xml:space="preserve">Gyros
</v>
      </c>
      <c r="G392" s="32" t="s">
        <v>1659</v>
      </c>
      <c r="H392" s="31" t="str">
        <f>IFERROR(IF(VLOOKUP(G392,Demos!$B$3:$K$1368,2,FALSE)=0,"",VLOOKUP(G392,Demos!$B$3:$K$1368,2,FALSE)),"")</f>
        <v/>
      </c>
      <c r="I392" s="79" t="str">
        <f>IFERROR(IF(VLOOKUP(G392,Demos!$B$3:$K$1368,3,FALSE)=0,"",VLOOKUP(G392,Demos!$B$3:$K$1368,3,FALSE)),"")</f>
        <v/>
      </c>
      <c r="J392" s="79" t="str">
        <f>IFERROR(IF(VLOOKUP(G392,Demos!$B$3:$K$1368,4,FALSE)=0,"",VLOOKUP(G392,Demos!$B$3:$K$1368,4,FALSE)),"")</f>
        <v/>
      </c>
      <c r="K392" s="30" t="s">
        <v>2178</v>
      </c>
      <c r="L392" s="30" t="s">
        <v>2180</v>
      </c>
      <c r="M392" s="71">
        <v>44981</v>
      </c>
      <c r="N392" s="33" t="str">
        <f>IFERROR(VLOOKUP(G392,Demos!$B$3:$K$1368,5,FALSE),"")</f>
        <v>Gyroscope</v>
      </c>
      <c r="O392" s="28">
        <f>IF(N392="","",COUNTIF($N$6:N2511, N392))</f>
        <v>40</v>
      </c>
      <c r="P392" s="33" t="str">
        <f xml:space="preserve"> IFERROR(IF(VLOOKUP(G392,Demos!$B$3:$K$1368,6,FALSE)=0,"",VLOOKUP(G392,Demos!$B$3:$K$1368,6,FALSE)),"")</f>
        <v>N/A</v>
      </c>
      <c r="Q392" s="38" t="str">
        <f xml:space="preserve"> IFERROR(IF(VLOOKUP(G392,Demos!$B$3:$K$1368,8,FALSE)=0,"",VLOOKUP(G392,Demos!$B$3:$K$1368,8,FALSE)),"")</f>
        <v/>
      </c>
      <c r="R392" s="38" t="str">
        <f xml:space="preserve"> IFERROR(IF(VLOOKUP(G392,Demos!$B$3:$K$1368,7,FALSE)=0,"",VLOOKUP(G392,Demos!$B$3:$K$1368,7,FALSE)),"")</f>
        <v/>
      </c>
      <c r="T392" s="50" t="s">
        <v>2049</v>
      </c>
      <c r="U392" s="31" t="str">
        <f>IFERROR(VLOOKUP(G392,Demos!$B$7:N3677,12,FALSE),"")</f>
        <v/>
      </c>
    </row>
    <row r="393" spans="1:21" ht="45" x14ac:dyDescent="0.25">
      <c r="A393" s="39">
        <f t="shared" si="6"/>
        <v>388</v>
      </c>
      <c r="B393" s="30" t="s">
        <v>38</v>
      </c>
      <c r="C393" s="29" t="str">
        <f xml:space="preserve"> IFERROR(VLOOKUP(B393, Courses!$C$3:$E$836, 2, FALSE),"")</f>
        <v>Mechanics and Theory of Relativity</v>
      </c>
      <c r="D393" s="29" t="str">
        <f xml:space="preserve"> IFERROR(VLOOKUP(MID(G393,1,1), PIRA!$B$1:$E$1146, 2, FALSE),"")</f>
        <v>7 Modern Physics</v>
      </c>
      <c r="E393" s="31" t="str">
        <f xml:space="preserve"> IFERROR(VLOOKUP(MID(G393,1,2),PIRA!$B$1:$E$1144,2,FALSE),"")&amp;"
"&amp;IFERROR(VLOOKUP(MID(H393,1,2),PIRA!$B$1:$E$1144,2,FALSE),"")&amp;"
"&amp;IFERROR(VLOOKUP(MID(I393,1,2),PIRA!$B$1:$E$1144,2,FALSE),"")</f>
        <v xml:space="preserve">Nuclear Physics
</v>
      </c>
      <c r="F393" s="31" t="str">
        <f xml:space="preserve"> IFERROR(VLOOKUP(MID(G393,1,4),PIRA!$B$1:$E$1144,2,FALSE),"")&amp;"
"&amp;IFERROR(VLOOKUP(MID(H393,1,4),PIRA!$B$1:$E$1144,2,FALSE),"")&amp;"
"&amp;IFERROR(VLOOKUP(MID(I393,1,4),PIRA!$B$1:$E$1144,2,FALSE),"")</f>
        <v xml:space="preserve">Models of the Nucleus
</v>
      </c>
      <c r="G393" s="32" t="s">
        <v>353</v>
      </c>
      <c r="H393" s="31" t="str">
        <f>IFERROR(IF(VLOOKUP(G393,Demos!$B$3:$K$1368,2,FALSE)=0,"",VLOOKUP(G393,Demos!$B$3:$K$1368,2,FALSE)),"")</f>
        <v/>
      </c>
      <c r="I393" s="79" t="str">
        <f>IFERROR(IF(VLOOKUP(G393,Demos!$B$3:$K$1368,3,FALSE)=0,"",VLOOKUP(G393,Demos!$B$3:$K$1368,3,FALSE)),"")</f>
        <v/>
      </c>
      <c r="J393" s="79" t="str">
        <f>IFERROR(IF(VLOOKUP(G393,Demos!$B$3:$K$1368,4,FALSE)=0,"",VLOOKUP(G393,Demos!$B$3:$K$1368,4,FALSE)),"")</f>
        <v/>
      </c>
      <c r="K393" s="32" t="s">
        <v>2077</v>
      </c>
      <c r="L393" s="32" t="s">
        <v>22</v>
      </c>
      <c r="M393" s="71">
        <v>44981</v>
      </c>
      <c r="N393" s="33" t="str">
        <f>IFERROR(VLOOKUP(G393,Demos!$B$3:$K$1368,5,FALSE),"")</f>
        <v>Rutherford's Scattering</v>
      </c>
      <c r="O393" s="28">
        <f>IF(N393="","",COUNTIF($N$6:N2512, N393))</f>
        <v>12</v>
      </c>
      <c r="P393" s="33" t="str">
        <f xml:space="preserve"> IFERROR(IF(VLOOKUP(G393,Demos!$B$3:$K$1368,6,FALSE)=0,"",VLOOKUP(G393,Demos!$B$3:$K$1368,6,FALSE)),"")</f>
        <v>N/A</v>
      </c>
      <c r="Q393" s="38" t="str">
        <f xml:space="preserve"> IFERROR(IF(VLOOKUP(G393,Demos!$B$3:$K$1368,8,FALSE)=0,"",VLOOKUP(G393,Demos!$B$3:$K$1368,8,FALSE)),"")</f>
        <v/>
      </c>
      <c r="R393" s="38" t="str">
        <f xml:space="preserve"> IFERROR(IF(VLOOKUP(G393,Demos!$B$3:$K$1368,7,FALSE)=0,"",VLOOKUP(G393,Demos!$B$3:$K$1368,7,FALSE)),"")</f>
        <v xml:space="preserve">See Collegerama 2022 recording TN1612TU_08 from 01:10:10 - https://collegerama.tudelft.nl/Mediasite/Channel/as-bsc-tn/watch/32567a3ebfe440ac9204beced5e8656f1d </v>
      </c>
      <c r="T393" s="50" t="s">
        <v>1761</v>
      </c>
      <c r="U393" s="31" t="str">
        <f>IFERROR(VLOOKUP(G393,Demos!$B$7:N3690,12,FALSE),"")</f>
        <v/>
      </c>
    </row>
    <row r="394" spans="1:21" ht="45" x14ac:dyDescent="0.25">
      <c r="A394" s="39">
        <f t="shared" si="6"/>
        <v>389</v>
      </c>
      <c r="B394" s="30" t="s">
        <v>38</v>
      </c>
      <c r="C394" s="29" t="str">
        <f xml:space="preserve"> IFERROR(VLOOKUP(B394, Courses!$C$3:$E$836, 2, FALSE),"")</f>
        <v>Mechanics and Theory of Relativity</v>
      </c>
      <c r="D394" s="29" t="str">
        <f xml:space="preserve"> IFERROR(VLOOKUP(MID(G394,1,1), PIRA!$B$1:$E$1146, 2, FALSE),"")</f>
        <v>1 Mechanics</v>
      </c>
      <c r="E394" s="31" t="str">
        <f xml:space="preserve"> IFERROR(VLOOKUP(MID(G394,1,2),PIRA!$B$1:$E$1144,2,FALSE),"")&amp;"
"&amp;IFERROR(VLOOKUP(MID(H394,1,2),PIRA!$B$1:$E$1144,2,FALSE),"")&amp;"
"&amp;IFERROR(VLOOKUP(MID(I394,1,2),PIRA!$B$1:$E$1144,2,FALSE),"")</f>
        <v xml:space="preserve">Gravity
Planetary Astronomy
</v>
      </c>
      <c r="F394" s="31" t="str">
        <f xml:space="preserve"> IFERROR(VLOOKUP(MID(G394,1,4),PIRA!$B$1:$E$1144,2,FALSE),"")&amp;"
"&amp;IFERROR(VLOOKUP(MID(H394,1,4),PIRA!$B$1:$E$1144,2,FALSE),"")&amp;"
"&amp;IFERROR(VLOOKUP(MID(I394,1,4),PIRA!$B$1:$E$1144,2,FALSE),"")</f>
        <v xml:space="preserve">Orbits
Solar System Mechanics
</v>
      </c>
      <c r="G394" s="32" t="s">
        <v>1156</v>
      </c>
      <c r="H394" s="31" t="str">
        <f>IFERROR(IF(VLOOKUP(G394,Demos!$B$3:$K$1368,2,FALSE)=0,"",VLOOKUP(G394,Demos!$B$3:$K$1368,2,FALSE)),"")</f>
        <v>8A10.01</v>
      </c>
      <c r="I394" s="79" t="str">
        <f>IFERROR(IF(VLOOKUP(G394,Demos!$B$3:$K$1368,3,FALSE)=0,"",VLOOKUP(G394,Demos!$B$3:$K$1368,3,FALSE)),"")</f>
        <v/>
      </c>
      <c r="J394" s="79" t="str">
        <f>IFERROR(IF(VLOOKUP(G394,Demos!$B$3:$K$1368,4,FALSE)=0,"",VLOOKUP(G394,Demos!$B$3:$K$1368,4,FALSE)),"")</f>
        <v/>
      </c>
      <c r="K394" s="32" t="s">
        <v>22</v>
      </c>
      <c r="L394" s="32" t="s">
        <v>2077</v>
      </c>
      <c r="M394" s="71">
        <v>44980</v>
      </c>
      <c r="N394" s="33" t="str">
        <f>IFERROR(VLOOKUP(G394,Demos!$B$3:$K$1368,5,FALSE),"")</f>
        <v>Kepler's Second Law</v>
      </c>
      <c r="O394" s="28">
        <f>IF(N394="","",COUNTIF($N$6:N2513, N394))</f>
        <v>12</v>
      </c>
      <c r="P394" s="33" t="str">
        <f xml:space="preserve"> IFERROR(IF(VLOOKUP(G394,Demos!$B$3:$K$1368,6,FALSE)=0,"",VLOOKUP(G394,Demos!$B$3:$K$1368,6,FALSE)),"")</f>
        <v>www.de-monstrare.nl/pdf/Kepler's%20second%20law.pdf</v>
      </c>
      <c r="Q394" s="38" t="str">
        <f xml:space="preserve"> IFERROR(IF(VLOOKUP(G394,Demos!$B$3:$K$1368,8,FALSE)=0,"",VLOOKUP(G394,Demos!$B$3:$K$1368,8,FALSE)),"")</f>
        <v/>
      </c>
      <c r="R394" s="38" t="str">
        <f xml:space="preserve"> IFERROR(IF(VLOOKUP(G394,Demos!$B$3:$K$1368,7,FALSE)=0,"",VLOOKUP(G394,Demos!$B$3:$K$1368,7,FALSE)),"")</f>
        <v xml:space="preserve">See Collegerama 2022 recording TN1612TU_07 from 01:01:03 - https://collegerama.tudelft.nl/Mediasite/Channel/as-bsc-tn/watch/4fc5405ffc9343dba9512d207751858a1d </v>
      </c>
      <c r="T394" s="50" t="s">
        <v>1761</v>
      </c>
      <c r="U394" s="31" t="str">
        <f>IFERROR(VLOOKUP(G394,Demos!$B$7:N3695,12,FALSE),"")</f>
        <v/>
      </c>
    </row>
    <row r="395" spans="1:21" ht="45" x14ac:dyDescent="0.25">
      <c r="A395" s="39">
        <f t="shared" si="6"/>
        <v>390</v>
      </c>
      <c r="B395" s="30" t="s">
        <v>1905</v>
      </c>
      <c r="C395" s="29" t="str">
        <f xml:space="preserve"> IFERROR(VLOOKUP(B395, Courses!$C$3:$E$836, 2, FALSE),"")</f>
        <v>Mechanics and Theory of Relativity</v>
      </c>
      <c r="D395" s="29" t="str">
        <f xml:space="preserve"> IFERROR(VLOOKUP(MID(G395,1,1), PIRA!$B$1:$E$1146, 2, FALSE),"")</f>
        <v>1 Mechanics</v>
      </c>
      <c r="E395" s="31" t="str">
        <f xml:space="preserve"> IFERROR(VLOOKUP(MID(G395,1,2),PIRA!$B$1:$E$1144,2,FALSE),"")&amp;"
"&amp;IFERROR(VLOOKUP(MID(H395,1,2),PIRA!$B$1:$E$1144,2,FALSE),"")&amp;"
"&amp;IFERROR(VLOOKUP(MID(I395,1,2),PIRA!$B$1:$E$1144,2,FALSE),"")</f>
        <v xml:space="preserve">Rotational Dynamics
Oscillations
</v>
      </c>
      <c r="F395" s="31" t="str">
        <f xml:space="preserve"> IFERROR(VLOOKUP(MID(G395,1,4),PIRA!$B$1:$E$1144,2,FALSE),"")&amp;"
"&amp;IFERROR(VLOOKUP(MID(H395,1,4),PIRA!$B$1:$E$1144,2,FALSE),"")&amp;"
"&amp;IFERROR(VLOOKUP(MID(I395,1,4),PIRA!$B$1:$E$1144,2,FALSE),"")</f>
        <v xml:space="preserve">Moment of Inertia
Physical Pendula
</v>
      </c>
      <c r="G395" s="32" t="s">
        <v>1387</v>
      </c>
      <c r="H395" s="31" t="str">
        <f>IFERROR(IF(VLOOKUP(G395,Demos!$B$3:$K$1368,2,FALSE)=0,"",VLOOKUP(G395,Demos!$B$3:$K$1368,2,FALSE)),"")</f>
        <v>3A15.01</v>
      </c>
      <c r="I395" s="79" t="str">
        <f>IFERROR(IF(VLOOKUP(G395,Demos!$B$3:$K$1368,3,FALSE)=0,"",VLOOKUP(G395,Demos!$B$3:$K$1368,3,FALSE)),"")</f>
        <v/>
      </c>
      <c r="J395" s="79" t="str">
        <f>IFERROR(IF(VLOOKUP(G395,Demos!$B$3:$K$1368,4,FALSE)=0,"",VLOOKUP(G395,Demos!$B$3:$K$1368,4,FALSE)),"")</f>
        <v/>
      </c>
      <c r="K395" s="32" t="s">
        <v>2099</v>
      </c>
      <c r="M395" s="71">
        <v>44979</v>
      </c>
      <c r="N395" s="33" t="str">
        <f>IFERROR(VLOOKUP(G395,Demos!$B$3:$K$1368,5,FALSE),"")</f>
        <v>Physical Pendulum (2)</v>
      </c>
      <c r="O395" s="28">
        <f>IF(N395="","",COUNTIF($N$6:N2514, N395))</f>
        <v>16</v>
      </c>
      <c r="P395" s="33" t="str">
        <f xml:space="preserve"> IFERROR(IF(VLOOKUP(G395,Demos!$B$3:$K$1368,6,FALSE)=0,"",VLOOKUP(G395,Demos!$B$3:$K$1368,6,FALSE)),"")</f>
        <v>www.de-monstrare.nl/pdf/Physical%20pendulum%20_2_.pdf</v>
      </c>
      <c r="Q395" s="38" t="str">
        <f xml:space="preserve"> IFERROR(IF(VLOOKUP(G395,Demos!$B$3:$K$1368,8,FALSE)=0,"",VLOOKUP(G395,Demos!$B$3:$K$1368,8,FALSE)),"")</f>
        <v/>
      </c>
      <c r="R395" s="38" t="str">
        <f xml:space="preserve"> IFERROR(IF(VLOOKUP(G395,Demos!$B$3:$K$1368,7,FALSE)=0,"",VLOOKUP(G395,Demos!$B$3:$K$1368,7,FALSE)),"")</f>
        <v/>
      </c>
      <c r="T395" s="50" t="s">
        <v>2049</v>
      </c>
      <c r="U395" s="31" t="str">
        <f>IFERROR(VLOOKUP(G395,Demos!$B$7:N3681,12,FALSE),"")</f>
        <v/>
      </c>
    </row>
    <row r="396" spans="1:21" ht="45" x14ac:dyDescent="0.25">
      <c r="A396" s="39">
        <f t="shared" si="6"/>
        <v>391</v>
      </c>
      <c r="B396" s="30" t="s">
        <v>1905</v>
      </c>
      <c r="C396" s="29" t="str">
        <f xml:space="preserve"> IFERROR(VLOOKUP(B396, Courses!$C$3:$E$836, 2, FALSE),"")</f>
        <v>Mechanics and Theory of Relativity</v>
      </c>
      <c r="D396" s="29" t="str">
        <f xml:space="preserve"> IFERROR(VLOOKUP(MID(G396,1,1), PIRA!$B$1:$E$1146, 2, FALSE),"")</f>
        <v>1 Mechanics</v>
      </c>
      <c r="E396" s="31" t="str">
        <f xml:space="preserve"> IFERROR(VLOOKUP(MID(G396,1,2),PIRA!$B$1:$E$1144,2,FALSE),"")&amp;"
"&amp;IFERROR(VLOOKUP(MID(H396,1,2),PIRA!$B$1:$E$1144,2,FALSE),"")&amp;"
"&amp;IFERROR(VLOOKUP(MID(I396,1,2),PIRA!$B$1:$E$1144,2,FALSE),"")</f>
        <v xml:space="preserve">Rotational Dynamics
Applications of Newton's Laws
</v>
      </c>
      <c r="F396" s="31" t="str">
        <f xml:space="preserve"> IFERROR(VLOOKUP(MID(G396,1,4),PIRA!$B$1:$E$1144,2,FALSE),"")&amp;"
"&amp;IFERROR(VLOOKUP(MID(H396,1,4),PIRA!$B$1:$E$1144,2,FALSE),"")&amp;"
"&amp;IFERROR(VLOOKUP(MID(I396,1,4),PIRA!$B$1:$E$1144,2,FALSE),"")</f>
        <v xml:space="preserve">Conservation of Angular Momentum
Dynamic Torque
</v>
      </c>
      <c r="G396" s="32" t="s">
        <v>1169</v>
      </c>
      <c r="H396" s="31" t="str">
        <f>IFERROR(IF(VLOOKUP(G396,Demos!$B$3:$K$1368,2,FALSE)=0,"",VLOOKUP(G396,Demos!$B$3:$K$1368,2,FALSE)),"")</f>
        <v>1K10.01</v>
      </c>
      <c r="I396" s="79" t="str">
        <f>IFERROR(IF(VLOOKUP(G396,Demos!$B$3:$K$1368,3,FALSE)=0,"",VLOOKUP(G396,Demos!$B$3:$K$1368,3,FALSE)),"")</f>
        <v/>
      </c>
      <c r="J396" s="79" t="str">
        <f>IFERROR(IF(VLOOKUP(G396,Demos!$B$3:$K$1368,4,FALSE)=0,"",VLOOKUP(G396,Demos!$B$3:$K$1368,4,FALSE)),"")</f>
        <v/>
      </c>
      <c r="K396" s="30" t="s">
        <v>2099</v>
      </c>
      <c r="M396" s="71">
        <v>44979</v>
      </c>
      <c r="N396" s="33" t="str">
        <f>IFERROR(VLOOKUP(G396,Demos!$B$3:$K$1368,5,FALSE),"")</f>
        <v>Pulling a Spool (a.k.a. Oma's Garenklosje)</v>
      </c>
      <c r="O396" s="28">
        <f>IF(N396="","",COUNTIF($N$6:N2515, N396))</f>
        <v>37</v>
      </c>
      <c r="P396" s="33" t="str">
        <f xml:space="preserve"> IFERROR(IF(VLOOKUP(G396,Demos!$B$3:$K$1368,6,FALSE)=0,"",VLOOKUP(G396,Demos!$B$3:$K$1368,6,FALSE)),"")</f>
        <v>www.de-monstrare.nl/pdf/Pulling%20a%20spool.pdf</v>
      </c>
      <c r="Q396" s="38" t="str">
        <f xml:space="preserve"> IFERROR(IF(VLOOKUP(G396,Demos!$B$3:$K$1368,8,FALSE)=0,"",VLOOKUP(G396,Demos!$B$3:$K$1368,8,FALSE)),"")</f>
        <v/>
      </c>
      <c r="R396" s="38" t="str">
        <f xml:space="preserve"> IFERROR(IF(VLOOKUP(G396,Demos!$B$3:$K$1368,7,FALSE)=0,"",VLOOKUP(G396,Demos!$B$3:$K$1368,7,FALSE)),"")</f>
        <v xml:space="preserve">See Collegerame 2022 recording TN1612TU_19 - https://collegerama.tudelft.nl/Mediasite/Channel/as-bsc-tn/watch/1525734e9e3e40e6a0113a2e79f6fd7b1d </v>
      </c>
      <c r="T396" s="50" t="s">
        <v>2049</v>
      </c>
      <c r="U396" s="31" t="str">
        <f>IFERROR(VLOOKUP(G396,Demos!$B$7:N3680,12,FALSE),"")</f>
        <v/>
      </c>
    </row>
    <row r="397" spans="1:21" ht="45" x14ac:dyDescent="0.25">
      <c r="A397" s="39">
        <f t="shared" si="6"/>
        <v>392</v>
      </c>
      <c r="B397" s="30" t="s">
        <v>29</v>
      </c>
      <c r="C397" s="29" t="str">
        <f xml:space="preserve"> IFERROR(VLOOKUP(B397, Courses!$C$3:$E$836, 2, FALSE),"")</f>
        <v>Classical and Quantum Mechanics</v>
      </c>
      <c r="D397" s="29" t="str">
        <f xml:space="preserve"> IFERROR(VLOOKUP(MID(G397,1,1), PIRA!$B$1:$E$1146, 2, FALSE),"")</f>
        <v>1 Mechanics</v>
      </c>
      <c r="E397" s="31" t="str">
        <f xml:space="preserve"> IFERROR(VLOOKUP(MID(G397,1,2),PIRA!$B$1:$E$1144,2,FALSE),"")&amp;"
"&amp;IFERROR(VLOOKUP(MID(H397,1,2),PIRA!$B$1:$E$1144,2,FALSE),"")&amp;"
"&amp;IFERROR(VLOOKUP(MID(I397,1,2),PIRA!$B$1:$E$1144,2,FALSE),"")</f>
        <v xml:space="preserve">Rotational Dynamics
</v>
      </c>
      <c r="F397" s="31" t="str">
        <f xml:space="preserve"> IFERROR(VLOOKUP(MID(G397,1,4),PIRA!$B$1:$E$1144,2,FALSE),"")&amp;"
"&amp;IFERROR(VLOOKUP(MID(H397,1,4),PIRA!$B$1:$E$1144,2,FALSE),"")&amp;"
"&amp;IFERROR(VLOOKUP(MID(I397,1,4),PIRA!$B$1:$E$1144,2,FALSE),"")</f>
        <v xml:space="preserve">Rotational Energy
</v>
      </c>
      <c r="G397" s="32" t="s">
        <v>1165</v>
      </c>
      <c r="H397" s="31" t="str">
        <f>IFERROR(IF(VLOOKUP(G397,Demos!$B$3:$K$1368,2,FALSE)=0,"",VLOOKUP(G397,Demos!$B$3:$K$1368,2,FALSE)),"")</f>
        <v/>
      </c>
      <c r="I397" s="79" t="str">
        <f>IFERROR(IF(VLOOKUP(G397,Demos!$B$3:$K$1368,3,FALSE)=0,"",VLOOKUP(G397,Demos!$B$3:$K$1368,3,FALSE)),"")</f>
        <v/>
      </c>
      <c r="J397" s="79" t="str">
        <f>IFERROR(IF(VLOOKUP(G397,Demos!$B$3:$K$1368,4,FALSE)=0,"",VLOOKUP(G397,Demos!$B$3:$K$1368,4,FALSE)),"")</f>
        <v/>
      </c>
      <c r="K397" s="30" t="s">
        <v>2178</v>
      </c>
      <c r="L397" s="30" t="s">
        <v>2180</v>
      </c>
      <c r="M397" s="71">
        <v>44978</v>
      </c>
      <c r="N397" s="33" t="str">
        <f>IFERROR(VLOOKUP(G397,Demos!$B$3:$K$1368,5,FALSE),"")</f>
        <v>Dropping Rolls of Toilet Paper</v>
      </c>
      <c r="O397" s="28">
        <f>IF(N397="","",COUNTIF($N$6:N2516, N397))</f>
        <v>11</v>
      </c>
      <c r="P397" s="33" t="str">
        <f xml:space="preserve"> IFERROR(IF(VLOOKUP(G397,Demos!$B$3:$K$1368,6,FALSE)=0,"",VLOOKUP(G397,Demos!$B$3:$K$1368,6,FALSE)),"")</f>
        <v>www.de-monstrare.nl/pdf/Dropping%20rolls%20of%20toilet%20paper.pdf</v>
      </c>
      <c r="Q397" s="38" t="str">
        <f xml:space="preserve"> IFERROR(IF(VLOOKUP(G397,Demos!$B$3:$K$1368,8,FALSE)=0,"",VLOOKUP(G397,Demos!$B$3:$K$1368,8,FALSE)),"")</f>
        <v/>
      </c>
      <c r="R397" s="38" t="str">
        <f xml:space="preserve"> IFERROR(IF(VLOOKUP(G397,Demos!$B$3:$K$1368,7,FALSE)=0,"",VLOOKUP(G397,Demos!$B$3:$K$1368,7,FALSE)),"")</f>
        <v/>
      </c>
      <c r="T397" s="50" t="s">
        <v>2049</v>
      </c>
      <c r="U397" s="31" t="str">
        <f>IFERROR(VLOOKUP(G397,Demos!$B$7:N3686,12,FALSE),"")</f>
        <v/>
      </c>
    </row>
    <row r="398" spans="1:21" ht="45" x14ac:dyDescent="0.25">
      <c r="A398" s="39">
        <f t="shared" si="6"/>
        <v>393</v>
      </c>
      <c r="B398" s="30" t="s">
        <v>29</v>
      </c>
      <c r="C398" s="29" t="str">
        <f xml:space="preserve"> IFERROR(VLOOKUP(B398, Courses!$C$3:$E$836, 2, FALSE),"")</f>
        <v>Classical and Quantum Mechanics</v>
      </c>
      <c r="D398" s="29" t="str">
        <f xml:space="preserve"> IFERROR(VLOOKUP(MID(G398,1,1), PIRA!$B$1:$E$1146, 2, FALSE),"")</f>
        <v>1 Mechanics</v>
      </c>
      <c r="E398" s="31" t="str">
        <f xml:space="preserve"> IFERROR(VLOOKUP(MID(G398,1,2),PIRA!$B$1:$E$1144,2,FALSE),"")&amp;"
"&amp;IFERROR(VLOOKUP(MID(H398,1,2),PIRA!$B$1:$E$1144,2,FALSE),"")&amp;"
"&amp;IFERROR(VLOOKUP(MID(I398,1,2),PIRA!$B$1:$E$1144,2,FALSE),"")</f>
        <v xml:space="preserve">Rotational Dynamics
Rotational Dynamics
</v>
      </c>
      <c r="F398" s="31" t="str">
        <f xml:space="preserve"> IFERROR(VLOOKUP(MID(G398,1,4),PIRA!$B$1:$E$1144,2,FALSE),"")&amp;"
"&amp;IFERROR(VLOOKUP(MID(H398,1,4),PIRA!$B$1:$E$1144,2,FALSE),"")&amp;"
"&amp;IFERROR(VLOOKUP(MID(I398,1,4),PIRA!$B$1:$E$1144,2,FALSE),"")</f>
        <v xml:space="preserve">Rotational Energy
Moment of Inertia
</v>
      </c>
      <c r="G398" s="32" t="s">
        <v>1168</v>
      </c>
      <c r="H398" s="31" t="str">
        <f>IFERROR(IF(VLOOKUP(G398,Demos!$B$3:$K$1368,2,FALSE)=0,"",VLOOKUP(G398,Demos!$B$3:$K$1368,2,FALSE)),"")</f>
        <v>1Q10.02</v>
      </c>
      <c r="I398" s="79" t="str">
        <f>IFERROR(IF(VLOOKUP(G398,Demos!$B$3:$K$1368,3,FALSE)=0,"",VLOOKUP(G398,Demos!$B$3:$K$1368,3,FALSE)),"")</f>
        <v/>
      </c>
      <c r="J398" s="79" t="str">
        <f>IFERROR(IF(VLOOKUP(G398,Demos!$B$3:$K$1368,4,FALSE)=0,"",VLOOKUP(G398,Demos!$B$3:$K$1368,4,FALSE)),"")</f>
        <v/>
      </c>
      <c r="K398" s="30" t="s">
        <v>2178</v>
      </c>
      <c r="L398" s="30" t="s">
        <v>2180</v>
      </c>
      <c r="M398" s="71">
        <v>44978</v>
      </c>
      <c r="N398" s="33" t="str">
        <f>IFERROR(VLOOKUP(G398,Demos!$B$3:$K$1368,5,FALSE),"")</f>
        <v>Rolling Downhill</v>
      </c>
      <c r="O398" s="28">
        <f>IF(N398="","",COUNTIF($N$6:N2517, N398))</f>
        <v>34</v>
      </c>
      <c r="P398" s="33" t="str">
        <f xml:space="preserve"> IFERROR(IF(VLOOKUP(G398,Demos!$B$3:$K$1368,6,FALSE)=0,"",VLOOKUP(G398,Demos!$B$3:$K$1368,6,FALSE)),"")</f>
        <v>www.de-monstrare.nl/pdf/Rolling%20downhill.pdf</v>
      </c>
      <c r="Q398" s="38" t="str">
        <f xml:space="preserve"> IFERROR(IF(VLOOKUP(G398,Demos!$B$3:$K$1368,8,FALSE)=0,"",VLOOKUP(G398,Demos!$B$3:$K$1368,8,FALSE)),"")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398" s="38" t="str">
        <f xml:space="preserve"> IFERROR(IF(VLOOKUP(G398,Demos!$B$3:$K$1368,7,FALSE)=0,"",VLOOKUP(G398,Demos!$B$3:$K$1368,7,FALSE)),"")</f>
        <v xml:space="preserve">See Collegerama 2022 recording TN1612TU_17 - https://collegerama.tudelft.nl/Mediasite/Channel/as-bsc-tn/watch/068318bc5e2d4c908ecc56ce056d99d81d  </v>
      </c>
      <c r="T398" s="50" t="s">
        <v>2049</v>
      </c>
      <c r="U398" s="31" t="str">
        <f>IFERROR(VLOOKUP(G398,Demos!$B$7:N3685,12,FALSE),"")</f>
        <v/>
      </c>
    </row>
    <row r="399" spans="1:21" ht="45" x14ac:dyDescent="0.25">
      <c r="A399" s="39">
        <f t="shared" si="6"/>
        <v>394</v>
      </c>
      <c r="B399" s="30" t="s">
        <v>38</v>
      </c>
      <c r="C399" s="29" t="str">
        <f xml:space="preserve"> IFERROR(VLOOKUP(B399, Courses!$C$3:$E$836, 2, FALSE),"")</f>
        <v>Mechanics and Theory of Relativity</v>
      </c>
      <c r="D399" s="29" t="str">
        <f xml:space="preserve"> IFERROR(VLOOKUP(MID(G399,1,1), PIRA!$B$1:$E$1146, 2, FALSE),"")</f>
        <v>1 Mechanics</v>
      </c>
      <c r="E399" s="31" t="str">
        <f xml:space="preserve"> IFERROR(VLOOKUP(MID(G399,1,2),PIRA!$B$1:$E$1144,2,FALSE),"")&amp;"
"&amp;IFERROR(VLOOKUP(MID(H399,1,2),PIRA!$B$1:$E$1144,2,FALSE),"")&amp;"
"&amp;IFERROR(VLOOKUP(MID(I399,1,2),PIRA!$B$1:$E$1144,2,FALSE),"")</f>
        <v>Applications of Newton's Laws
Applications of Newton's Laws
Linear Momentum and Collisions</v>
      </c>
      <c r="F399" s="31" t="str">
        <f xml:space="preserve"> IFERROR(VLOOKUP(MID(G399,1,4),PIRA!$B$1:$E$1144,2,FALSE),"")&amp;"
"&amp;IFERROR(VLOOKUP(MID(H399,1,4),PIRA!$B$1:$E$1144,2,FALSE),"")&amp;"
"&amp;IFERROR(VLOOKUP(MID(I399,1,4),PIRA!$B$1:$E$1144,2,FALSE),"")</f>
        <v>Dynamic Torque
Friction
Impulse and Thrust</v>
      </c>
      <c r="G399" s="32" t="s">
        <v>1149</v>
      </c>
      <c r="H399" s="31" t="str">
        <f>IFERROR(IF(VLOOKUP(G399,Demos!$B$3:$K$1368,2,FALSE)=0,"",VLOOKUP(G399,Demos!$B$3:$K$1368,2,FALSE)),"")</f>
        <v>1K20.05</v>
      </c>
      <c r="I399" s="79" t="str">
        <f>IFERROR(IF(VLOOKUP(G399,Demos!$B$3:$K$1368,3,FALSE)=0,"",VLOOKUP(G399,Demos!$B$3:$K$1368,3,FALSE)),"")</f>
        <v>1N10.01</v>
      </c>
      <c r="J399" s="79" t="str">
        <f>IFERROR(IF(VLOOKUP(G399,Demos!$B$3:$K$1368,4,FALSE)=0,"",VLOOKUP(G399,Demos!$B$3:$K$1368,4,FALSE)),"")</f>
        <v/>
      </c>
      <c r="K399" s="32" t="s">
        <v>2077</v>
      </c>
      <c r="L399" s="32" t="s">
        <v>22</v>
      </c>
      <c r="M399" s="71">
        <v>44977</v>
      </c>
      <c r="N399" s="33" t="str">
        <f>IFERROR(VLOOKUP(G399,Demos!$B$3:$K$1368,5,FALSE),"")</f>
        <v>Throwing a Basketball</v>
      </c>
      <c r="O399" s="28">
        <f>IF(N399="","",COUNTIF($N$6:N2518, N399))</f>
        <v>12</v>
      </c>
      <c r="P399" s="33" t="str">
        <f xml:space="preserve"> IFERROR(IF(VLOOKUP(G399,Demos!$B$3:$K$1368,6,FALSE)=0,"",VLOOKUP(G399,Demos!$B$3:$K$1368,6,FALSE)),"")</f>
        <v>www.de-monstrare.nl/pdf/Throwing%20a%20basketball.pdf</v>
      </c>
      <c r="Q399" s="38" t="str">
        <f xml:space="preserve"> IFERROR(IF(VLOOKUP(G399,Demos!$B$3:$K$1368,8,FALSE)=0,"",VLOOKUP(G399,Demos!$B$3:$K$1368,8,FALSE)),"")</f>
        <v/>
      </c>
      <c r="R399" s="38" t="str">
        <f xml:space="preserve"> IFERROR(IF(VLOOKUP(G399,Demos!$B$3:$K$1368,7,FALSE)=0,"",VLOOKUP(G399,Demos!$B$3:$K$1368,7,FALSE)),"")</f>
        <v xml:space="preserve">See Collegerama 2022 recording TN1612TU_05 from 01:13:11 - https://collegerama.tudelft.nl/Mediasite/Channel/as-bsc-tn/watch/c62ffe14b9a54c75ada1f93c4d870c901d </v>
      </c>
      <c r="T399" s="50" t="s">
        <v>1763</v>
      </c>
      <c r="U399" s="31" t="str">
        <f>IFERROR(VLOOKUP(G399,Demos!$B$7:N3703,12,FALSE),"")</f>
        <v/>
      </c>
    </row>
    <row r="400" spans="1:21" ht="45" x14ac:dyDescent="0.25">
      <c r="A400" s="39">
        <f t="shared" si="6"/>
        <v>395</v>
      </c>
      <c r="B400" s="30" t="s">
        <v>38</v>
      </c>
      <c r="C400" s="29" t="str">
        <f xml:space="preserve"> IFERROR(VLOOKUP(B400, Courses!$C$3:$E$836, 2, FALSE),"")</f>
        <v>Mechanics and Theory of Relativity</v>
      </c>
      <c r="D400" s="29" t="str">
        <f xml:space="preserve"> IFERROR(VLOOKUP(MID(G400,1,1), PIRA!$B$1:$E$1146, 2, FALSE),"")</f>
        <v>1 Mechanics</v>
      </c>
      <c r="E400" s="31" t="str">
        <f xml:space="preserve"> IFERROR(VLOOKUP(MID(G400,1,2),PIRA!$B$1:$E$1144,2,FALSE),"")&amp;"
"&amp;IFERROR(VLOOKUP(MID(H400,1,2),PIRA!$B$1:$E$1144,2,FALSE),"")&amp;"
"&amp;IFERROR(VLOOKUP(MID(I400,1,2),PIRA!$B$1:$E$1144,2,FALSE),"")</f>
        <v xml:space="preserve">Applications of Newton's Laws
Linear Momentum and Collisions
</v>
      </c>
      <c r="F400" s="31" t="str">
        <f xml:space="preserve"> IFERROR(VLOOKUP(MID(G400,1,4),PIRA!$B$1:$E$1144,2,FALSE),"")&amp;"
"&amp;IFERROR(VLOOKUP(MID(H400,1,4),PIRA!$B$1:$E$1144,2,FALSE),"")&amp;"
"&amp;IFERROR(VLOOKUP(MID(I400,1,4),PIRA!$B$1:$E$1144,2,FALSE),"")</f>
        <v xml:space="preserve">Dynamic Torque
Impulse and Thrust
</v>
      </c>
      <c r="G400" s="32" t="s">
        <v>1150</v>
      </c>
      <c r="H400" s="31" t="str">
        <f>IFERROR(IF(VLOOKUP(G400,Demos!$B$3:$K$1368,2,FALSE)=0,"",VLOOKUP(G400,Demos!$B$3:$K$1368,2,FALSE)),"")</f>
        <v>1N10.02</v>
      </c>
      <c r="I400" s="79" t="str">
        <f>IFERROR(IF(VLOOKUP(G400,Demos!$B$3:$K$1368,3,FALSE)=0,"",VLOOKUP(G400,Demos!$B$3:$K$1368,3,FALSE)),"")</f>
        <v/>
      </c>
      <c r="J400" s="79" t="str">
        <f>IFERROR(IF(VLOOKUP(G400,Demos!$B$3:$K$1368,4,FALSE)=0,"",VLOOKUP(G400,Demos!$B$3:$K$1368,4,FALSE)),"")</f>
        <v/>
      </c>
      <c r="K400" s="32" t="s">
        <v>2077</v>
      </c>
      <c r="L400" s="32" t="s">
        <v>22</v>
      </c>
      <c r="M400" s="71">
        <v>44977</v>
      </c>
      <c r="N400" s="33" t="str">
        <f>IFERROR(VLOOKUP(G400,Demos!$B$3:$K$1368,5,FALSE),"")</f>
        <v>Boomerang Ball (1)</v>
      </c>
      <c r="O400" s="28">
        <f>IF(N400="","",COUNTIF($N$6:N2519, N400))</f>
        <v>12</v>
      </c>
      <c r="P400" s="33" t="str">
        <f xml:space="preserve"> IFERROR(IF(VLOOKUP(G400,Demos!$B$3:$K$1368,6,FALSE)=0,"",VLOOKUP(G400,Demos!$B$3:$K$1368,6,FALSE)),"")</f>
        <v>www.de-monstrare.nl/pdf/Boomerang%20ball%20_1_.pdf</v>
      </c>
      <c r="Q400" s="38" t="str">
        <f xml:space="preserve"> IFERROR(IF(VLOOKUP(G400,Demos!$B$3:$K$1368,8,FALSE)=0,"",VLOOKUP(G400,Demos!$B$3:$K$1368,8,FALSE)),"")</f>
        <v/>
      </c>
      <c r="R400" s="38" t="str">
        <f xml:space="preserve"> IFERROR(IF(VLOOKUP(G400,Demos!$B$3:$K$1368,7,FALSE)=0,"",VLOOKUP(G400,Demos!$B$3:$K$1368,7,FALSE)),"")</f>
        <v xml:space="preserve">See Collegerama 2022 recording TN1612TU_05 from 01:13:11 - https://collegerama.tudelft.nl/Mediasite/Channel/as-bsc-tn/watch/c62ffe14b9a54c75ada1f93c4d870c901d </v>
      </c>
      <c r="T400" s="50" t="s">
        <v>1763</v>
      </c>
      <c r="U400" s="31" t="str">
        <f>IFERROR(VLOOKUP(G400,Demos!$B$7:N3705,12,FALSE),"")</f>
        <v/>
      </c>
    </row>
    <row r="401" spans="1:21" ht="45" x14ac:dyDescent="0.25">
      <c r="A401" s="39">
        <f t="shared" si="6"/>
        <v>396</v>
      </c>
      <c r="B401" s="30" t="s">
        <v>38</v>
      </c>
      <c r="C401" s="29" t="str">
        <f xml:space="preserve"> IFERROR(VLOOKUP(B401, Courses!$C$3:$E$836, 2, FALSE),"")</f>
        <v>Mechanics and Theory of Relativity</v>
      </c>
      <c r="D401" s="29" t="str">
        <f xml:space="preserve"> IFERROR(VLOOKUP(MID(G401,1,1), PIRA!$B$1:$E$1146, 2, FALSE),"")</f>
        <v>1 Mechanics</v>
      </c>
      <c r="E401" s="31" t="str">
        <f xml:space="preserve"> IFERROR(VLOOKUP(MID(G401,1,2),PIRA!$B$1:$E$1144,2,FALSE),"")&amp;"
"&amp;IFERROR(VLOOKUP(MID(H401,1,2),PIRA!$B$1:$E$1144,2,FALSE),"")&amp;"
"&amp;IFERROR(VLOOKUP(MID(I401,1,2),PIRA!$B$1:$E$1144,2,FALSE),"")</f>
        <v xml:space="preserve">Applications of Newton's Laws
Linear Momentum and Collisions
</v>
      </c>
      <c r="F401" s="31" t="str">
        <f xml:space="preserve"> IFERROR(VLOOKUP(MID(G401,1,4),PIRA!$B$1:$E$1144,2,FALSE),"")&amp;"
"&amp;IFERROR(VLOOKUP(MID(H401,1,4),PIRA!$B$1:$E$1144,2,FALSE),"")&amp;"
"&amp;IFERROR(VLOOKUP(MID(I401,1,4),PIRA!$B$1:$E$1144,2,FALSE),"")</f>
        <v xml:space="preserve">Dynamic Torque
Impulse and Thrust
</v>
      </c>
      <c r="G401" s="32" t="s">
        <v>1151</v>
      </c>
      <c r="H401" s="31" t="str">
        <f>IFERROR(IF(VLOOKUP(G401,Demos!$B$3:$K$1368,2,FALSE)=0,"",VLOOKUP(G401,Demos!$B$3:$K$1368,2,FALSE)),"")</f>
        <v>1N10.03</v>
      </c>
      <c r="I401" s="79" t="str">
        <f>IFERROR(IF(VLOOKUP(G401,Demos!$B$3:$K$1368,3,FALSE)=0,"",VLOOKUP(G401,Demos!$B$3:$K$1368,3,FALSE)),"")</f>
        <v/>
      </c>
      <c r="J401" s="79" t="str">
        <f>IFERROR(IF(VLOOKUP(G401,Demos!$B$3:$K$1368,4,FALSE)=0,"",VLOOKUP(G401,Demos!$B$3:$K$1368,4,FALSE)),"")</f>
        <v/>
      </c>
      <c r="K401" s="32" t="s">
        <v>2077</v>
      </c>
      <c r="L401" s="32" t="s">
        <v>22</v>
      </c>
      <c r="M401" s="71">
        <v>44977</v>
      </c>
      <c r="N401" s="33" t="str">
        <f>IFERROR(VLOOKUP(G401,Demos!$B$3:$K$1368,5,FALSE),"")</f>
        <v>Boomerang Ball (2)</v>
      </c>
      <c r="O401" s="28">
        <f>IF(N401="","",COUNTIF($N$6:N2520, N401))</f>
        <v>12</v>
      </c>
      <c r="P401" s="33" t="str">
        <f xml:space="preserve"> IFERROR(IF(VLOOKUP(G401,Demos!$B$3:$K$1368,6,FALSE)=0,"",VLOOKUP(G401,Demos!$B$3:$K$1368,6,FALSE)),"")</f>
        <v>www.de-monstrare.nl/pdf/Boomerang%20ball%20_2_.pdf</v>
      </c>
      <c r="Q401" s="38" t="str">
        <f xml:space="preserve"> IFERROR(IF(VLOOKUP(G401,Demos!$B$3:$K$1368,8,FALSE)=0,"",VLOOKUP(G401,Demos!$B$3:$K$1368,8,FALSE)),"")</f>
        <v/>
      </c>
      <c r="R401" s="38" t="str">
        <f xml:space="preserve"> IFERROR(IF(VLOOKUP(G401,Demos!$B$3:$K$1368,7,FALSE)=0,"",VLOOKUP(G401,Demos!$B$3:$K$1368,7,FALSE)),"")</f>
        <v xml:space="preserve">See Collegerama 2022 recording TN1612TU_05 from 01:13:11 - https://collegerama.tudelft.nl/Mediasite/Channel/as-bsc-tn/watch/c62ffe14b9a54c75ada1f93c4d870c901d </v>
      </c>
      <c r="T401" s="50" t="s">
        <v>1763</v>
      </c>
      <c r="U401" s="31" t="str">
        <f>IFERROR(VLOOKUP(G401,Demos!$B$7:N3704,12,FALSE),"")</f>
        <v/>
      </c>
    </row>
    <row r="402" spans="1:21" ht="45" x14ac:dyDescent="0.25">
      <c r="A402" s="39">
        <f t="shared" si="6"/>
        <v>397</v>
      </c>
      <c r="B402" s="30" t="s">
        <v>29</v>
      </c>
      <c r="C402" s="29" t="str">
        <f xml:space="preserve"> IFERROR(VLOOKUP(B402, Courses!$C$3:$E$836, 2, FALSE),"")</f>
        <v>Classical and Quantum Mechanics</v>
      </c>
      <c r="D402" s="29" t="str">
        <f xml:space="preserve"> IFERROR(VLOOKUP(MID(G402,1,1), PIRA!$B$1:$E$1146, 2, FALSE),"")</f>
        <v>1 Mechanics</v>
      </c>
      <c r="E402" s="31" t="str">
        <f xml:space="preserve"> IFERROR(VLOOKUP(MID(G402,1,2),PIRA!$B$1:$E$1144,2,FALSE),"")&amp;"
"&amp;IFERROR(VLOOKUP(MID(H402,1,2),PIRA!$B$1:$E$1144,2,FALSE),"")&amp;"
"&amp;IFERROR(VLOOKUP(MID(I402,1,2),PIRA!$B$1:$E$1144,2,FALSE),"")</f>
        <v xml:space="preserve">Linear Momentum and Collisions
</v>
      </c>
      <c r="F402" s="31" t="str">
        <f xml:space="preserve"> IFERROR(VLOOKUP(MID(G402,1,4),PIRA!$B$1:$E$1144,2,FALSE),"")&amp;"
"&amp;IFERROR(VLOOKUP(MID(H402,1,4),PIRA!$B$1:$E$1144,2,FALSE),"")&amp;"
"&amp;IFERROR(VLOOKUP(MID(I402,1,4),PIRA!$B$1:$E$1144,2,FALSE),"")</f>
        <v xml:space="preserve">Conservation of Linear Momentum
</v>
      </c>
      <c r="G402" s="32" t="s">
        <v>1161</v>
      </c>
      <c r="H402" s="31" t="str">
        <f>IFERROR(IF(VLOOKUP(G402,Demos!$B$3:$K$1368,2,FALSE)=0,"",VLOOKUP(G402,Demos!$B$3:$K$1368,2,FALSE)),"")</f>
        <v/>
      </c>
      <c r="I402" s="79" t="str">
        <f>IFERROR(IF(VLOOKUP(G402,Demos!$B$3:$K$1368,3,FALSE)=0,"",VLOOKUP(G402,Demos!$B$3:$K$1368,3,FALSE)),"")</f>
        <v/>
      </c>
      <c r="J402" s="79" t="str">
        <f>IFERROR(IF(VLOOKUP(G402,Demos!$B$3:$K$1368,4,FALSE)=0,"",VLOOKUP(G402,Demos!$B$3:$K$1368,4,FALSE)),"")</f>
        <v/>
      </c>
      <c r="K402" s="30" t="s">
        <v>2178</v>
      </c>
      <c r="L402" s="30" t="s">
        <v>2180</v>
      </c>
      <c r="M402" s="71">
        <v>44977</v>
      </c>
      <c r="N402" s="33" t="str">
        <f>IFERROR(VLOOKUP(G402,Demos!$B$3:$K$1368,5,FALSE),"")</f>
        <v>Elastic Collisions</v>
      </c>
      <c r="O402" s="28">
        <f>IF(N402="","",COUNTIF($N$6:N2521, N402))</f>
        <v>18</v>
      </c>
      <c r="P402" s="33" t="str">
        <f xml:space="preserve"> IFERROR(IF(VLOOKUP(G402,Demos!$B$3:$K$1368,6,FALSE)=0,"",VLOOKUP(G402,Demos!$B$3:$K$1368,6,FALSE)),"")</f>
        <v>www.de-monstrare.nl/pdf/Elastic%20collisions.pdf</v>
      </c>
      <c r="Q402" s="38" t="str">
        <f xml:space="preserve"> IFERROR(IF(VLOOKUP(G402,Demos!$B$3:$K$1368,8,FALSE)=0,"",VLOOKUP(G402,Demos!$B$3:$K$1368,8,FALSE)),"")</f>
        <v/>
      </c>
      <c r="R402" s="38" t="str">
        <f xml:space="preserve"> IFERROR(IF(VLOOKUP(G402,Demos!$B$3:$K$1368,7,FALSE)=0,"",VLOOKUP(G402,Demos!$B$3:$K$1368,7,FALSE)),"")</f>
        <v/>
      </c>
      <c r="T402" s="50" t="s">
        <v>2049</v>
      </c>
      <c r="U402" s="31" t="str">
        <f>IFERROR(VLOOKUP(G402,Demos!$B$7:N3689,12,FALSE),"")</f>
        <v/>
      </c>
    </row>
    <row r="403" spans="1:21" ht="45" x14ac:dyDescent="0.25">
      <c r="A403" s="39">
        <f t="shared" si="6"/>
        <v>398</v>
      </c>
      <c r="B403" s="30" t="s">
        <v>29</v>
      </c>
      <c r="C403" s="29" t="str">
        <f xml:space="preserve"> IFERROR(VLOOKUP(B403, Courses!$C$3:$E$836, 2, FALSE),"")</f>
        <v>Classical and Quantum Mechanics</v>
      </c>
      <c r="D403" s="29" t="str">
        <f xml:space="preserve"> IFERROR(VLOOKUP(MID(G403,1,1), PIRA!$B$1:$E$1146, 2, FALSE),"")</f>
        <v>1 Mechanics</v>
      </c>
      <c r="E403" s="31" t="str">
        <f xml:space="preserve"> IFERROR(VLOOKUP(MID(G403,1,2),PIRA!$B$1:$E$1144,2,FALSE),"")&amp;"
"&amp;IFERROR(VLOOKUP(MID(H403,1,2),PIRA!$B$1:$E$1144,2,FALSE),"")&amp;"
"&amp;IFERROR(VLOOKUP(MID(I403,1,2),PIRA!$B$1:$E$1144,2,FALSE),"")</f>
        <v xml:space="preserve">Linear Momentum and Collisions
</v>
      </c>
      <c r="F403" s="31" t="str">
        <f xml:space="preserve"> IFERROR(VLOOKUP(MID(G403,1,4),PIRA!$B$1:$E$1144,2,FALSE),"")&amp;"
"&amp;IFERROR(VLOOKUP(MID(H403,1,4),PIRA!$B$1:$E$1144,2,FALSE),"")&amp;"
"&amp;IFERROR(VLOOKUP(MID(I403,1,4),PIRA!$B$1:$E$1144,2,FALSE),"")</f>
        <v xml:space="preserve">Conservation of Linear Momentum
</v>
      </c>
      <c r="G403" s="32" t="s">
        <v>1162</v>
      </c>
      <c r="H403" s="31" t="str">
        <f>IFERROR(IF(VLOOKUP(G403,Demos!$B$3:$K$1368,2,FALSE)=0,"",VLOOKUP(G403,Demos!$B$3:$K$1368,2,FALSE)),"")</f>
        <v/>
      </c>
      <c r="I403" s="79" t="str">
        <f>IFERROR(IF(VLOOKUP(G403,Demos!$B$3:$K$1368,3,FALSE)=0,"",VLOOKUP(G403,Demos!$B$3:$K$1368,3,FALSE)),"")</f>
        <v/>
      </c>
      <c r="J403" s="79" t="str">
        <f>IFERROR(IF(VLOOKUP(G403,Demos!$B$3:$K$1368,4,FALSE)=0,"",VLOOKUP(G403,Demos!$B$3:$K$1368,4,FALSE)),"")</f>
        <v/>
      </c>
      <c r="K403" s="30" t="s">
        <v>2178</v>
      </c>
      <c r="L403" s="30" t="s">
        <v>2180</v>
      </c>
      <c r="M403" s="71">
        <v>44977</v>
      </c>
      <c r="N403" s="33" t="str">
        <f>IFERROR(VLOOKUP(G403,Demos!$B$3:$K$1368,5,FALSE),"")</f>
        <v>Inelastic Collisions</v>
      </c>
      <c r="O403" s="28">
        <f>IF(N403="","",COUNTIF($N$6:N2522, N403))</f>
        <v>18</v>
      </c>
      <c r="P403" s="33" t="str">
        <f xml:space="preserve"> IFERROR(IF(VLOOKUP(G403,Demos!$B$3:$K$1368,6,FALSE)=0,"",VLOOKUP(G403,Demos!$B$3:$K$1368,6,FALSE)),"")</f>
        <v>www.de-monstrare.nl/pdf/Inelastic%20collisions.pdf</v>
      </c>
      <c r="Q403" s="38" t="str">
        <f xml:space="preserve"> IFERROR(IF(VLOOKUP(G403,Demos!$B$3:$K$1368,8,FALSE)=0,"",VLOOKUP(G403,Demos!$B$3:$K$1368,8,FALSE)),"")</f>
        <v/>
      </c>
      <c r="R403" s="38" t="str">
        <f xml:space="preserve"> IFERROR(IF(VLOOKUP(G403,Demos!$B$3:$K$1368,7,FALSE)=0,"",VLOOKUP(G403,Demos!$B$3:$K$1368,7,FALSE)),"")</f>
        <v/>
      </c>
      <c r="T403" s="50" t="s">
        <v>2049</v>
      </c>
      <c r="U403" s="31" t="str">
        <f>IFERROR(VLOOKUP(G403,Demos!$B$7:N3688,12,FALSE),"")</f>
        <v/>
      </c>
    </row>
    <row r="404" spans="1:21" ht="45" x14ac:dyDescent="0.25">
      <c r="A404" s="39">
        <f t="shared" si="6"/>
        <v>399</v>
      </c>
      <c r="B404" s="30" t="s">
        <v>38</v>
      </c>
      <c r="C404" s="29" t="str">
        <f xml:space="preserve"> IFERROR(VLOOKUP(B404, Courses!$C$3:$E$836, 2, FALSE),"")</f>
        <v>Mechanics and Theory of Relativity</v>
      </c>
      <c r="D404" s="29" t="str">
        <f xml:space="preserve"> IFERROR(VLOOKUP(MID(G404,1,1), PIRA!$B$1:$E$1146, 2, FALSE),"")</f>
        <v>1 Mechanics</v>
      </c>
      <c r="E404" s="31" t="str">
        <f xml:space="preserve"> IFERROR(VLOOKUP(MID(G404,1,2),PIRA!$B$1:$E$1144,2,FALSE),"")&amp;"
"&amp;IFERROR(VLOOKUP(MID(H404,1,2),PIRA!$B$1:$E$1144,2,FALSE),"")&amp;"
"&amp;IFERROR(VLOOKUP(MID(I404,1,2),PIRA!$B$1:$E$1144,2,FALSE),"")</f>
        <v xml:space="preserve">Rotational Dynamics
Rotational Dynamics
</v>
      </c>
      <c r="F404" s="31" t="str">
        <f xml:space="preserve"> IFERROR(VLOOKUP(MID(G404,1,4),PIRA!$B$1:$E$1144,2,FALSE),"")&amp;"
"&amp;IFERROR(VLOOKUP(MID(H404,1,4),PIRA!$B$1:$E$1144,2,FALSE),"")&amp;"
"&amp;IFERROR(VLOOKUP(MID(I404,1,4),PIRA!$B$1:$E$1144,2,FALSE),"")</f>
        <v xml:space="preserve">Conservation of Angular Momentum
Transfer of Angular Momentum
</v>
      </c>
      <c r="G404" s="32" t="s">
        <v>84</v>
      </c>
      <c r="H404" s="31" t="str">
        <f>IFERROR(IF(VLOOKUP(G404,Demos!$B$3:$K$1368,2,FALSE)=0,"",VLOOKUP(G404,Demos!$B$3:$K$1368,2,FALSE)),"")</f>
        <v>1Q30.10</v>
      </c>
      <c r="I404" s="79" t="str">
        <f>IFERROR(IF(VLOOKUP(G404,Demos!$B$3:$K$1368,3,FALSE)=0,"",VLOOKUP(G404,Demos!$B$3:$K$1368,3,FALSE)),"")</f>
        <v/>
      </c>
      <c r="J404" s="79" t="str">
        <f>IFERROR(IF(VLOOKUP(G404,Demos!$B$3:$K$1368,4,FALSE)=0,"",VLOOKUP(G404,Demos!$B$3:$K$1368,4,FALSE)),"")</f>
        <v/>
      </c>
      <c r="K404" s="32" t="s">
        <v>2077</v>
      </c>
      <c r="L404" s="32" t="s">
        <v>22</v>
      </c>
      <c r="M404" s="71">
        <v>44977</v>
      </c>
      <c r="N404" s="33" t="str">
        <f>IFERROR(VLOOKUP(G404,Demos!$B$3:$K$1368,5,FALSE),"")</f>
        <v>Bicycle Wheel and Swivel Chair</v>
      </c>
      <c r="O404" s="28">
        <f>IF(N404="","",COUNTIF($N$6:N2523, N404))</f>
        <v>39</v>
      </c>
      <c r="P404" s="33" t="str">
        <f xml:space="preserve"> IFERROR(IF(VLOOKUP(G404,Demos!$B$3:$K$1368,6,FALSE)=0,"",VLOOKUP(G404,Demos!$B$3:$K$1368,6,FALSE)),"")</f>
        <v>www.de-monstrare.nl/pdf/Bicycle%20wheel%20and%20swivel%20chair.pdf</v>
      </c>
      <c r="Q404" s="38" t="str">
        <f xml:space="preserve"> IFERROR(IF(VLOOKUP(G404,Demos!$B$3:$K$1368,8,FALSE)=0,"",VLOOKUP(G404,Demos!$B$3:$K$1368,8,FALSE)),"")</f>
        <v/>
      </c>
      <c r="R404" s="38" t="str">
        <f xml:space="preserve"> IFERROR(IF(VLOOKUP(G404,Demos!$B$3:$K$1368,7,FALSE)=0,"",VLOOKUP(G404,Demos!$B$3:$K$1368,7,FALSE)),"")</f>
        <v xml:space="preserve">See Collegerama 2022 recording TN1612TU_05 from 01:13:11 - https://collegerama.tudelft.nl/Mediasite/Channel/as-bsc-tn/watch/c62ffe14b9a54c75ada1f93c4d870c901d </v>
      </c>
      <c r="T404" s="50" t="s">
        <v>1763</v>
      </c>
      <c r="U404" s="31" t="str">
        <f>IFERROR(VLOOKUP(G404,Demos!$B$7:N3706,12,FALSE),"")</f>
        <v/>
      </c>
    </row>
    <row r="405" spans="1:21" ht="45" x14ac:dyDescent="0.25">
      <c r="A405" s="39">
        <f t="shared" si="6"/>
        <v>400</v>
      </c>
      <c r="B405" s="30" t="s">
        <v>1905</v>
      </c>
      <c r="C405" s="29" t="str">
        <f xml:space="preserve"> IFERROR(VLOOKUP(B405, Courses!$C$3:$E$836, 2, FALSE),"")</f>
        <v>Mechanics and Theory of Relativity</v>
      </c>
      <c r="D405" s="29" t="str">
        <f xml:space="preserve"> IFERROR(VLOOKUP(MID(G405,1,1), PIRA!$B$1:$E$1146, 2, FALSE),"")</f>
        <v>1 Mechanics</v>
      </c>
      <c r="E405" s="31" t="str">
        <f xml:space="preserve"> IFERROR(VLOOKUP(MID(G405,1,2),PIRA!$B$1:$E$1144,2,FALSE),"")&amp;"
"&amp;IFERROR(VLOOKUP(MID(H405,1,2),PIRA!$B$1:$E$1144,2,FALSE),"")&amp;"
"&amp;IFERROR(VLOOKUP(MID(I405,1,2),PIRA!$B$1:$E$1144,2,FALSE),"")</f>
        <v>Linear Momentum and Collisions
Stellar Astronomy
Relative Motion</v>
      </c>
      <c r="F405" s="31" t="str">
        <f xml:space="preserve"> IFERROR(VLOOKUP(MID(G405,1,4),PIRA!$B$1:$E$1144,2,FALSE),"")&amp;"
"&amp;IFERROR(VLOOKUP(MID(H405,1,4),PIRA!$B$1:$E$1144,2,FALSE),"")&amp;"
"&amp;IFERROR(VLOOKUP(MID(I405,1,4),PIRA!$B$1:$E$1144,2,FALSE),"")</f>
        <v>Collisions in One Dimension
The Sun
Moving Reference Frames</v>
      </c>
      <c r="G405" s="32" t="s">
        <v>471</v>
      </c>
      <c r="H405" s="31" t="str">
        <f>IFERROR(IF(VLOOKUP(G405,Demos!$B$3:$K$1368,2,FALSE)=0,"",VLOOKUP(G405,Demos!$B$3:$K$1368,2,FALSE)),"")</f>
        <v>8B10.50</v>
      </c>
      <c r="I405" s="79" t="str">
        <f>IFERROR(IF(VLOOKUP(G405,Demos!$B$3:$K$1368,3,FALSE)=0,"",VLOOKUP(G405,Demos!$B$3:$K$1368,3,FALSE)),"")</f>
        <v>1E10.01</v>
      </c>
      <c r="J405" s="79" t="str">
        <f>IFERROR(IF(VLOOKUP(G405,Demos!$B$3:$K$1368,4,FALSE)=0,"",VLOOKUP(G405,Demos!$B$3:$K$1368,4,FALSE)),"")</f>
        <v>1N20.09</v>
      </c>
      <c r="K405" s="32" t="s">
        <v>2099</v>
      </c>
      <c r="M405" s="71">
        <v>44975</v>
      </c>
      <c r="N405" s="33" t="str">
        <f>IFERROR(VLOOKUP(G405,Demos!$B$3:$K$1368,5,FALSE),"")</f>
        <v>Super Balls, Double Ball Drop</v>
      </c>
      <c r="O405" s="28">
        <f>IF(N405="","",COUNTIF($N$6:N2524, N405))</f>
        <v>55</v>
      </c>
      <c r="P405" s="33" t="str">
        <f xml:space="preserve"> IFERROR(IF(VLOOKUP(G405,Demos!$B$3:$K$1368,6,FALSE)=0,"",VLOOKUP(G405,Demos!$B$3:$K$1368,6,FALSE)),"")</f>
        <v>www.de-monstrare.nl/pdf/Superballs.pdf</v>
      </c>
      <c r="Q405" s="38" t="str">
        <f xml:space="preserve"> IFERROR(IF(VLOOKUP(G405,Demos!$B$3:$K$1368,8,FALSE)=0,"",VLOOKUP(G405,Demos!$B$3:$K$1368,8,FALSE)),"")</f>
        <v/>
      </c>
      <c r="R405" s="38" t="str">
        <f xml:space="preserve"> IFERROR(IF(VLOOKUP(G405,Demos!$B$3:$K$1368,7,FALSE)=0,"",VLOOKUP(G405,Demos!$B$3:$K$1368,7,FALSE)),"")</f>
        <v xml:space="preserve">See Collegerama 2022 recording TN1612TU_10 from 01:17:10 - https://collegerama.tudelft.nl/Mediasite/Channel/as-bsc-tn/watch/b282d0ac7af745eba483f6120bc37f2d1d </v>
      </c>
      <c r="T405" s="50" t="s">
        <v>2049</v>
      </c>
      <c r="U405" s="31" t="str">
        <f>IFERROR(VLOOKUP(G405,Demos!$B$7:N3691,12,FALSE),"")</f>
        <v/>
      </c>
    </row>
    <row r="406" spans="1:21" ht="45" x14ac:dyDescent="0.25">
      <c r="A406" s="39">
        <f t="shared" si="6"/>
        <v>401</v>
      </c>
      <c r="B406" s="30" t="s">
        <v>29</v>
      </c>
      <c r="C406" s="29" t="str">
        <f xml:space="preserve"> IFERROR(VLOOKUP(B406, Courses!$C$3:$E$836, 2, FALSE),"")</f>
        <v>Classical and Quantum Mechanics</v>
      </c>
      <c r="D406" s="29" t="str">
        <f xml:space="preserve"> IFERROR(VLOOKUP(MID(G406,1,1), PIRA!$B$1:$E$1146, 2, FALSE),"")</f>
        <v>1 Mechanics</v>
      </c>
      <c r="E406" s="31" t="str">
        <f xml:space="preserve"> IFERROR(VLOOKUP(MID(G406,1,2),PIRA!$B$1:$E$1144,2,FALSE),"")&amp;"
"&amp;IFERROR(VLOOKUP(MID(H406,1,2),PIRA!$B$1:$E$1144,2,FALSE),"")&amp;"
"&amp;IFERROR(VLOOKUP(MID(I406,1,2),PIRA!$B$1:$E$1144,2,FALSE),"")</f>
        <v xml:space="preserve">Work and Energy
</v>
      </c>
      <c r="F406" s="31" t="str">
        <f xml:space="preserve"> IFERROR(VLOOKUP(MID(G406,1,4),PIRA!$B$1:$E$1144,2,FALSE),"")&amp;"
"&amp;IFERROR(VLOOKUP(MID(H406,1,4),PIRA!$B$1:$E$1144,2,FALSE),"")&amp;"
"&amp;IFERROR(VLOOKUP(MID(I406,1,4),PIRA!$B$1:$E$1144,2,FALSE),"")</f>
        <v xml:space="preserve">Work
</v>
      </c>
      <c r="G406" s="32" t="s">
        <v>1157</v>
      </c>
      <c r="H406" s="31" t="str">
        <f>IFERROR(IF(VLOOKUP(G406,Demos!$B$3:$K$1368,2,FALSE)=0,"",VLOOKUP(G406,Demos!$B$3:$K$1368,2,FALSE)),"")</f>
        <v/>
      </c>
      <c r="I406" s="79" t="str">
        <f>IFERROR(IF(VLOOKUP(G406,Demos!$B$3:$K$1368,3,FALSE)=0,"",VLOOKUP(G406,Demos!$B$3:$K$1368,3,FALSE)),"")</f>
        <v/>
      </c>
      <c r="J406" s="79" t="str">
        <f>IFERROR(IF(VLOOKUP(G406,Demos!$B$3:$K$1368,4,FALSE)=0,"",VLOOKUP(G406,Demos!$B$3:$K$1368,4,FALSE)),"")</f>
        <v/>
      </c>
      <c r="K406" s="30" t="s">
        <v>2178</v>
      </c>
      <c r="L406" s="30" t="s">
        <v>2180</v>
      </c>
      <c r="M406" s="71">
        <v>44974</v>
      </c>
      <c r="N406" s="33" t="str">
        <f>IFERROR(VLOOKUP(G406,Demos!$B$3:$K$1368,5,FALSE),"")</f>
        <v>How much Work to Break a Soup Tureen?</v>
      </c>
      <c r="O406" s="28">
        <f>IF(N406="","",COUNTIF($N$6:N2525, N406))</f>
        <v>11</v>
      </c>
      <c r="P406" s="33" t="str">
        <f xml:space="preserve"> IFERROR(IF(VLOOKUP(G406,Demos!$B$3:$K$1368,6,FALSE)=0,"",VLOOKUP(G406,Demos!$B$3:$K$1368,6,FALSE)),"")</f>
        <v>www.de-monstrare.nl/pdf/How%20much%20work%20to%20break%20a%20soup-tureen.pdf</v>
      </c>
      <c r="Q406" s="38" t="str">
        <f xml:space="preserve"> IFERROR(IF(VLOOKUP(G406,Demos!$B$3:$K$1368,8,FALSE)=0,"",VLOOKUP(G406,Demos!$B$3:$K$1368,8,FALSE)),"")</f>
        <v/>
      </c>
      <c r="R406" s="38" t="str">
        <f xml:space="preserve"> IFERROR(IF(VLOOKUP(G406,Demos!$B$3:$K$1368,7,FALSE)=0,"",VLOOKUP(G406,Demos!$B$3:$K$1368,7,FALSE)),"")</f>
        <v/>
      </c>
      <c r="T406" s="50" t="s">
        <v>2049</v>
      </c>
      <c r="U406" s="31" t="str">
        <f>IFERROR(VLOOKUP(G406,Demos!$B$7:N3697,12,FALSE),"")</f>
        <v/>
      </c>
    </row>
    <row r="407" spans="1:21" ht="45" x14ac:dyDescent="0.25">
      <c r="A407" s="39">
        <f t="shared" si="6"/>
        <v>402</v>
      </c>
      <c r="B407" s="30" t="s">
        <v>38</v>
      </c>
      <c r="C407" s="29" t="str">
        <f xml:space="preserve"> IFERROR(VLOOKUP(B407, Courses!$C$3:$E$836, 2, FALSE),"")</f>
        <v>Mechanics and Theory of Relativity</v>
      </c>
      <c r="D407" s="29" t="str">
        <f xml:space="preserve"> IFERROR(VLOOKUP(MID(G407,1,1), PIRA!$B$1:$E$1146, 2, FALSE),"")</f>
        <v>1 Mechanics</v>
      </c>
      <c r="E407" s="31" t="str">
        <f xml:space="preserve"> IFERROR(VLOOKUP(MID(G407,1,2),PIRA!$B$1:$E$1144,2,FALSE),"")&amp;"
"&amp;IFERROR(VLOOKUP(MID(H407,1,2),PIRA!$B$1:$E$1144,2,FALSE),"")&amp;"
"&amp;IFERROR(VLOOKUP(MID(I407,1,2),PIRA!$B$1:$E$1144,2,FALSE),"")</f>
        <v xml:space="preserve">Work and Energy
Magnetic Materials
</v>
      </c>
      <c r="F407" s="31" t="str">
        <f xml:space="preserve"> IFERROR(VLOOKUP(MID(G407,1,4),PIRA!$B$1:$E$1144,2,FALSE),"")&amp;"
"&amp;IFERROR(VLOOKUP(MID(H407,1,4),PIRA!$B$1:$E$1144,2,FALSE),"")&amp;"
"&amp;IFERROR(VLOOKUP(MID(I407,1,4),PIRA!$B$1:$E$1144,2,FALSE),"")</f>
        <v xml:space="preserve">Conservation of Energy
Magnets
</v>
      </c>
      <c r="G407" s="32" t="s">
        <v>1158</v>
      </c>
      <c r="H407" s="31" t="str">
        <f>IFERROR(IF(VLOOKUP(G407,Demos!$B$3:$K$1368,2,FALSE)=0,"",VLOOKUP(G407,Demos!$B$3:$K$1368,2,FALSE)),"")</f>
        <v>5G10.80</v>
      </c>
      <c r="I407" s="79" t="str">
        <f>IFERROR(IF(VLOOKUP(G407,Demos!$B$3:$K$1368,3,FALSE)=0,"",VLOOKUP(G407,Demos!$B$3:$K$1368,3,FALSE)),"")</f>
        <v/>
      </c>
      <c r="J407" s="79" t="str">
        <f>IFERROR(IF(VLOOKUP(G407,Demos!$B$3:$K$1368,4,FALSE)=0,"",VLOOKUP(G407,Demos!$B$3:$K$1368,4,FALSE)),"")</f>
        <v/>
      </c>
      <c r="K407" s="32" t="s">
        <v>22</v>
      </c>
      <c r="L407" s="32" t="s">
        <v>2077</v>
      </c>
      <c r="M407" s="71">
        <v>44974</v>
      </c>
      <c r="N407" s="33" t="str">
        <f>IFERROR(VLOOKUP(G407,Demos!$B$3:$K$1368,5,FALSE),"")</f>
        <v>Gauss' Rifle</v>
      </c>
      <c r="O407" s="28">
        <f>IF(N407="","",COUNTIF($N$6:N2526, N407))</f>
        <v>36</v>
      </c>
      <c r="P407" s="33" t="str">
        <f xml:space="preserve"> IFERROR(IF(VLOOKUP(G407,Demos!$B$3:$K$1368,6,FALSE)=0,"",VLOOKUP(G407,Demos!$B$3:$K$1368,6,FALSE)),"")</f>
        <v>www.de-monstrare.nl/pdf/Gauss%27s%20rifle.pdf</v>
      </c>
      <c r="Q407" s="38" t="str">
        <f xml:space="preserve"> IFERROR(IF(VLOOKUP(G407,Demos!$B$3:$K$1368,8,FALSE)=0,"",VLOOKUP(G407,Demos!$B$3:$K$1368,8,FALSE)),"")</f>
        <v/>
      </c>
      <c r="R407" s="38" t="str">
        <f xml:space="preserve"> IFERROR(IF(VLOOKUP(G407,Demos!$B$3:$K$1368,7,FALSE)=0,"",VLOOKUP(G407,Demos!$B$3:$K$1368,7,FALSE)),"")</f>
        <v xml:space="preserve">See Collegerama 2022 recording TN1612TU_04 from 00:39:45 - https://collegerama.tudelft.nl/Mediasite/Channel/as-bsc-tn/watch/a26ab3bd246349b59f418a1b22cc67101d </v>
      </c>
      <c r="T407" s="50" t="s">
        <v>1762</v>
      </c>
      <c r="U407" s="31" t="str">
        <f>IFERROR(VLOOKUP(G407,Demos!$B$7:N3710,12,FALSE),"")</f>
        <v/>
      </c>
    </row>
    <row r="408" spans="1:21" ht="45" x14ac:dyDescent="0.25">
      <c r="A408" s="39">
        <f t="shared" si="6"/>
        <v>403</v>
      </c>
      <c r="B408" s="30" t="s">
        <v>29</v>
      </c>
      <c r="C408" s="29" t="str">
        <f xml:space="preserve"> IFERROR(VLOOKUP(B408, Courses!$C$3:$E$836, 2, FALSE),"")</f>
        <v>Classical and Quantum Mechanics</v>
      </c>
      <c r="D408" s="29" t="str">
        <f xml:space="preserve"> IFERROR(VLOOKUP(MID(G408,1,1), PIRA!$B$1:$E$1146, 2, FALSE),"")</f>
        <v>1 Mechanics</v>
      </c>
      <c r="E408" s="31" t="str">
        <f xml:space="preserve"> IFERROR(VLOOKUP(MID(G408,1,2),PIRA!$B$1:$E$1144,2,FALSE),"")&amp;"
"&amp;IFERROR(VLOOKUP(MID(H408,1,2),PIRA!$B$1:$E$1144,2,FALSE),"")&amp;"
"&amp;IFERROR(VLOOKUP(MID(I408,1,2),PIRA!$B$1:$E$1144,2,FALSE),"")</f>
        <v xml:space="preserve">Work and Energy
</v>
      </c>
      <c r="F408" s="31" t="str">
        <f xml:space="preserve"> IFERROR(VLOOKUP(MID(G408,1,4),PIRA!$B$1:$E$1144,2,FALSE),"")&amp;"
"&amp;IFERROR(VLOOKUP(MID(H408,1,4),PIRA!$B$1:$E$1144,2,FALSE),"")&amp;"
"&amp;IFERROR(VLOOKUP(MID(I408,1,4),PIRA!$B$1:$E$1144,2,FALSE),"")</f>
        <v xml:space="preserve">Conservation of Energy
</v>
      </c>
      <c r="G408" s="32" t="s">
        <v>362</v>
      </c>
      <c r="H408" s="31" t="str">
        <f>IFERROR(IF(VLOOKUP(G408,Demos!$B$3:$K$1368,2,FALSE)=0,"",VLOOKUP(G408,Demos!$B$3:$K$1368,2,FALSE)),"")</f>
        <v/>
      </c>
      <c r="I408" s="79" t="str">
        <f>IFERROR(IF(VLOOKUP(G408,Demos!$B$3:$K$1368,3,FALSE)=0,"",VLOOKUP(G408,Demos!$B$3:$K$1368,3,FALSE)),"")</f>
        <v/>
      </c>
      <c r="J408" s="79" t="str">
        <f>IFERROR(IF(VLOOKUP(G408,Demos!$B$3:$K$1368,4,FALSE)=0,"",VLOOKUP(G408,Demos!$B$3:$K$1368,4,FALSE)),"")</f>
        <v/>
      </c>
      <c r="K408" s="30" t="s">
        <v>2178</v>
      </c>
      <c r="L408" s="30" t="s">
        <v>2180</v>
      </c>
      <c r="M408" s="71">
        <v>44974</v>
      </c>
      <c r="N408" s="33" t="str">
        <f>IFERROR(VLOOKUP(G408,Demos!$B$3:$K$1368,5,FALSE),"")</f>
        <v>Pendulum of Death</v>
      </c>
      <c r="O408" s="28">
        <f>IF(N408="","",COUNTIF($N$6:N2527, N408))</f>
        <v>20</v>
      </c>
      <c r="P408" s="33" t="str">
        <f xml:space="preserve"> IFERROR(IF(VLOOKUP(G408,Demos!$B$3:$K$1368,6,FALSE)=0,"",VLOOKUP(G408,Demos!$B$3:$K$1368,6,FALSE)),"")</f>
        <v>www.de-monstrare.nl/pdf/Pendulum%20of%20death.pdf</v>
      </c>
      <c r="Q408" s="38" t="str">
        <f xml:space="preserve"> IFERROR(IF(VLOOKUP(G408,Demos!$B$3:$K$1368,8,FALSE)=0,"",VLOOKUP(G408,Demos!$B$3:$K$1368,8,FALSE)),"")</f>
        <v>Height floor to hook in the ceiling h = 6.871 m</v>
      </c>
      <c r="R408" s="38" t="str">
        <f xml:space="preserve"> IFERROR(IF(VLOOKUP(G408,Demos!$B$3:$K$1368,7,FALSE)=0,"",VLOOKUP(G408,Demos!$B$3:$K$1368,7,FALSE)),"")</f>
        <v/>
      </c>
      <c r="T408" s="50" t="s">
        <v>2049</v>
      </c>
      <c r="U408" s="31" t="str">
        <f>IFERROR(VLOOKUP(G408,Demos!$B$7:N3696,12,FALSE),"")</f>
        <v/>
      </c>
    </row>
    <row r="409" spans="1:21" ht="45" x14ac:dyDescent="0.25">
      <c r="A409" s="39">
        <f t="shared" si="6"/>
        <v>404</v>
      </c>
      <c r="B409" s="30" t="s">
        <v>29</v>
      </c>
      <c r="C409" s="29" t="str">
        <f xml:space="preserve"> IFERROR(VLOOKUP(B409, Courses!$C$3:$E$836, 2, FALSE),"")</f>
        <v>Classical and Quantum Mechanics</v>
      </c>
      <c r="D409" s="29" t="str">
        <f xml:space="preserve"> IFERROR(VLOOKUP(MID(G409,1,1), PIRA!$B$1:$E$1146, 2, FALSE),"")</f>
        <v>1 Mechanics</v>
      </c>
      <c r="E409" s="31" t="str">
        <f xml:space="preserve"> IFERROR(VLOOKUP(MID(G409,1,2),PIRA!$B$1:$E$1144,2,FALSE),"")&amp;"
"&amp;IFERROR(VLOOKUP(MID(H409,1,2),PIRA!$B$1:$E$1144,2,FALSE),"")&amp;"
"&amp;IFERROR(VLOOKUP(MID(I409,1,2),PIRA!$B$1:$E$1144,2,FALSE),"")</f>
        <v xml:space="preserve">Work and Energy
Motion in one Dimension
</v>
      </c>
      <c r="F409" s="31" t="str">
        <f xml:space="preserve"> IFERROR(VLOOKUP(MID(G409,1,4),PIRA!$B$1:$E$1144,2,FALSE),"")&amp;"
"&amp;IFERROR(VLOOKUP(MID(H409,1,4),PIRA!$B$1:$E$1144,2,FALSE),"")&amp;"
"&amp;IFERROR(VLOOKUP(MID(I409,1,4),PIRA!$B$1:$E$1144,2,FALSE),"")</f>
        <v xml:space="preserve">Conservation of Energy
Velocity
</v>
      </c>
      <c r="G409" s="32" t="s">
        <v>1280</v>
      </c>
      <c r="H409" s="31" t="str">
        <f>IFERROR(IF(VLOOKUP(G409,Demos!$B$3:$K$1368,2,FALSE)=0,"",VLOOKUP(G409,Demos!$B$3:$K$1368,2,FALSE)),"")</f>
        <v>1C10.01</v>
      </c>
      <c r="I409" s="79" t="str">
        <f>IFERROR(IF(VLOOKUP(G409,Demos!$B$3:$K$1368,3,FALSE)=0,"",VLOOKUP(G409,Demos!$B$3:$K$1368,3,FALSE)),"")</f>
        <v/>
      </c>
      <c r="J409" s="79" t="str">
        <f>IFERROR(IF(VLOOKUP(G409,Demos!$B$3:$K$1368,4,FALSE)=0,"",VLOOKUP(G409,Demos!$B$3:$K$1368,4,FALSE)),"")</f>
        <v/>
      </c>
      <c r="K409" s="30" t="s">
        <v>2178</v>
      </c>
      <c r="L409" s="30" t="s">
        <v>2180</v>
      </c>
      <c r="M409" s="71">
        <v>44974</v>
      </c>
      <c r="N409" s="33" t="str">
        <f>IFERROR(VLOOKUP(G409,Demos!$B$3:$K$1368,5,FALSE),"")</f>
        <v>Ballistic Pendulum</v>
      </c>
      <c r="O409" s="28">
        <f>IF(N409="","",COUNTIF($N$6:N2528, N409))</f>
        <v>26</v>
      </c>
      <c r="P409" s="33" t="str">
        <f xml:space="preserve"> IFERROR(IF(VLOOKUP(G409,Demos!$B$3:$K$1368,6,FALSE)=0,"",VLOOKUP(G409,Demos!$B$3:$K$1368,6,FALSE)),"")</f>
        <v>N/A</v>
      </c>
      <c r="Q409" s="38" t="str">
        <f xml:space="preserve"> IFERROR(IF(VLOOKUP(G409,Demos!$B$3:$K$1368,8,FALSE)=0,"",VLOOKUP(G409,Demos!$B$3:$K$1368,8,FALSE)),"")</f>
        <v/>
      </c>
      <c r="R409" s="38" t="str">
        <f xml:space="preserve"> IFERROR(IF(VLOOKUP(G409,Demos!$B$3:$K$1368,7,FALSE)=0,"",VLOOKUP(G409,Demos!$B$3:$K$1368,7,FALSE)),"")</f>
        <v/>
      </c>
      <c r="T409" s="50" t="s">
        <v>2049</v>
      </c>
      <c r="U409" s="31" t="str">
        <f>IFERROR(VLOOKUP(G409,Demos!$B$7:N3694,12,FALSE),"")</f>
        <v/>
      </c>
    </row>
    <row r="410" spans="1:21" ht="45" x14ac:dyDescent="0.25">
      <c r="A410" s="39">
        <f t="shared" si="6"/>
        <v>405</v>
      </c>
      <c r="B410" s="30" t="s">
        <v>29</v>
      </c>
      <c r="C410" s="29" t="str">
        <f xml:space="preserve"> IFERROR(VLOOKUP(B410, Courses!$C$3:$E$836, 2, FALSE),"")</f>
        <v>Classical and Quantum Mechanics</v>
      </c>
      <c r="D410" s="29" t="str">
        <f xml:space="preserve"> IFERROR(VLOOKUP(MID(G410,1,1), PIRA!$B$1:$E$1146, 2, FALSE),"")</f>
        <v>1 Mechanics</v>
      </c>
      <c r="E410" s="31" t="str">
        <f xml:space="preserve"> IFERROR(VLOOKUP(MID(G410,1,2),PIRA!$B$1:$E$1144,2,FALSE),"")&amp;"
"&amp;IFERROR(VLOOKUP(MID(H410,1,2),PIRA!$B$1:$E$1144,2,FALSE),"")&amp;"
"&amp;IFERROR(VLOOKUP(MID(I410,1,2),PIRA!$B$1:$E$1144,2,FALSE),"")</f>
        <v xml:space="preserve">Linear Momentum and Collisions
</v>
      </c>
      <c r="F410" s="31" t="str">
        <f xml:space="preserve"> IFERROR(VLOOKUP(MID(G410,1,4),PIRA!$B$1:$E$1144,2,FALSE),"")&amp;"
"&amp;IFERROR(VLOOKUP(MID(H410,1,4),PIRA!$B$1:$E$1144,2,FALSE),"")&amp;"
"&amp;IFERROR(VLOOKUP(MID(I410,1,4),PIRA!$B$1:$E$1144,2,FALSE),"")</f>
        <v xml:space="preserve">Conservation of Linear Momentum
</v>
      </c>
      <c r="G410" s="32" t="s">
        <v>1163</v>
      </c>
      <c r="H410" s="31" t="str">
        <f>IFERROR(IF(VLOOKUP(G410,Demos!$B$3:$K$1368,2,FALSE)=0,"",VLOOKUP(G410,Demos!$B$3:$K$1368,2,FALSE)),"")</f>
        <v/>
      </c>
      <c r="I410" s="79" t="str">
        <f>IFERROR(IF(VLOOKUP(G410,Demos!$B$3:$K$1368,3,FALSE)=0,"",VLOOKUP(G410,Demos!$B$3:$K$1368,3,FALSE)),"")</f>
        <v/>
      </c>
      <c r="J410" s="79" t="str">
        <f>IFERROR(IF(VLOOKUP(G410,Demos!$B$3:$K$1368,4,FALSE)=0,"",VLOOKUP(G410,Demos!$B$3:$K$1368,4,FALSE)),"")</f>
        <v/>
      </c>
      <c r="K410" s="30" t="s">
        <v>2178</v>
      </c>
      <c r="L410" s="30" t="s">
        <v>2180</v>
      </c>
      <c r="M410" s="71">
        <v>44974</v>
      </c>
      <c r="N410" s="33" t="str">
        <f>IFERROR(VLOOKUP(G410,Demos!$B$3:$K$1368,5,FALSE),"")</f>
        <v>Explosion</v>
      </c>
      <c r="O410" s="28">
        <f>IF(N410="","",COUNTIF($N$6:N2529, N410))</f>
        <v>25</v>
      </c>
      <c r="P410" s="33" t="str">
        <f xml:space="preserve"> IFERROR(IF(VLOOKUP(G410,Demos!$B$3:$K$1368,6,FALSE)=0,"",VLOOKUP(G410,Demos!$B$3:$K$1368,6,FALSE)),"")</f>
        <v>www.de-monstrare.nl/pdf/Explosion.pdf</v>
      </c>
      <c r="Q410" s="38" t="str">
        <f xml:space="preserve"> IFERROR(IF(VLOOKUP(G410,Demos!$B$3:$K$1368,8,FALSE)=0,"",VLOOKUP(G410,Demos!$B$3:$K$1368,8,FALSE)),"")</f>
        <v/>
      </c>
      <c r="R410" s="38" t="str">
        <f xml:space="preserve"> IFERROR(IF(VLOOKUP(G410,Demos!$B$3:$K$1368,7,FALSE)=0,"",VLOOKUP(G410,Demos!$B$3:$K$1368,7,FALSE)),"")</f>
        <v xml:space="preserve">See Collegerama 2022 recording TN1612TU_14 - https://collegerama.tudelft.nl/Mediasite/Channel/as-bsc-tn/watch/64cb5e5c7d2546fb9f465306d41a128b1d </v>
      </c>
      <c r="T410" s="50" t="s">
        <v>2049</v>
      </c>
      <c r="U410" s="31" t="str">
        <f>IFERROR(VLOOKUP(G410,Demos!$B$7:N3693,12,FALSE),"")</f>
        <v/>
      </c>
    </row>
    <row r="411" spans="1:21" ht="45" x14ac:dyDescent="0.25">
      <c r="A411" s="39">
        <f t="shared" si="6"/>
        <v>406</v>
      </c>
      <c r="B411" s="30" t="s">
        <v>29</v>
      </c>
      <c r="C411" s="29" t="str">
        <f xml:space="preserve"> IFERROR(VLOOKUP(B411, Courses!$C$3:$E$836, 2, FALSE),"")</f>
        <v>Classical and Quantum Mechanics</v>
      </c>
      <c r="D411" s="29" t="str">
        <f xml:space="preserve"> IFERROR(VLOOKUP(MID(G411,1,1), PIRA!$B$1:$E$1146, 2, FALSE),"")</f>
        <v>1 Mechanics</v>
      </c>
      <c r="E411" s="31" t="str">
        <f xml:space="preserve"> IFERROR(VLOOKUP(MID(G411,1,2),PIRA!$B$1:$E$1144,2,FALSE),"")&amp;"
"&amp;IFERROR(VLOOKUP(MID(H411,1,2),PIRA!$B$1:$E$1144,2,FALSE),"")&amp;"
"&amp;IFERROR(VLOOKUP(MID(I411,1,2),PIRA!$B$1:$E$1144,2,FALSE),"")</f>
        <v>Linear Momentum and Collisions
Stellar Astronomy
Relative Motion</v>
      </c>
      <c r="F411" s="31" t="str">
        <f xml:space="preserve"> IFERROR(VLOOKUP(MID(G411,1,4),PIRA!$B$1:$E$1144,2,FALSE),"")&amp;"
"&amp;IFERROR(VLOOKUP(MID(H411,1,4),PIRA!$B$1:$E$1144,2,FALSE),"")&amp;"
"&amp;IFERROR(VLOOKUP(MID(I411,1,4),PIRA!$B$1:$E$1144,2,FALSE),"")</f>
        <v>Collisions in One Dimension
The Sun
Moving Reference Frames</v>
      </c>
      <c r="G411" s="32" t="s">
        <v>471</v>
      </c>
      <c r="H411" s="31" t="str">
        <f>IFERROR(IF(VLOOKUP(G411,Demos!$B$3:$K$1368,2,FALSE)=0,"",VLOOKUP(G411,Demos!$B$3:$K$1368,2,FALSE)),"")</f>
        <v>8B10.50</v>
      </c>
      <c r="I411" s="79" t="str">
        <f>IFERROR(IF(VLOOKUP(G411,Demos!$B$3:$K$1368,3,FALSE)=0,"",VLOOKUP(G411,Demos!$B$3:$K$1368,3,FALSE)),"")</f>
        <v>1E10.01</v>
      </c>
      <c r="J411" s="79" t="str">
        <f>IFERROR(IF(VLOOKUP(G411,Demos!$B$3:$K$1368,4,FALSE)=0,"",VLOOKUP(G411,Demos!$B$3:$K$1368,4,FALSE)),"")</f>
        <v>1N20.09</v>
      </c>
      <c r="K411" s="30" t="s">
        <v>2178</v>
      </c>
      <c r="L411" s="30" t="s">
        <v>2180</v>
      </c>
      <c r="M411" s="71">
        <v>44974</v>
      </c>
      <c r="N411" s="33" t="str">
        <f>IFERROR(VLOOKUP(G411,Demos!$B$3:$K$1368,5,FALSE),"")</f>
        <v>Super Balls, Double Ball Drop</v>
      </c>
      <c r="O411" s="28">
        <f>IF(N411="","",COUNTIF($N$6:N2530, N411))</f>
        <v>55</v>
      </c>
      <c r="P411" s="33" t="str">
        <f xml:space="preserve"> IFERROR(IF(VLOOKUP(G411,Demos!$B$3:$K$1368,6,FALSE)=0,"",VLOOKUP(G411,Demos!$B$3:$K$1368,6,FALSE)),"")</f>
        <v>www.de-monstrare.nl/pdf/Superballs.pdf</v>
      </c>
      <c r="Q411" s="38" t="str">
        <f xml:space="preserve"> IFERROR(IF(VLOOKUP(G411,Demos!$B$3:$K$1368,8,FALSE)=0,"",VLOOKUP(G411,Demos!$B$3:$K$1368,8,FALSE)),"")</f>
        <v/>
      </c>
      <c r="R411" s="38" t="str">
        <f xml:space="preserve"> IFERROR(IF(VLOOKUP(G411,Demos!$B$3:$K$1368,7,FALSE)=0,"",VLOOKUP(G411,Demos!$B$3:$K$1368,7,FALSE)),"")</f>
        <v xml:space="preserve">See Collegerama 2022 recording TN1612TU_10 from 01:17:10 - https://collegerama.tudelft.nl/Mediasite/Channel/as-bsc-tn/watch/b282d0ac7af745eba483f6120bc37f2d1d </v>
      </c>
      <c r="T411" s="50" t="s">
        <v>2049</v>
      </c>
      <c r="U411" s="31" t="str">
        <f>IFERROR(VLOOKUP(G411,Demos!$B$7:N3692,12,FALSE),"")</f>
        <v/>
      </c>
    </row>
    <row r="412" spans="1:21" ht="45" x14ac:dyDescent="0.25">
      <c r="A412" s="39">
        <f t="shared" si="6"/>
        <v>407</v>
      </c>
      <c r="B412" s="30" t="s">
        <v>2082</v>
      </c>
      <c r="C412" s="29" t="str">
        <f xml:space="preserve"> IFERROR(VLOOKUP(B412, Courses!$C$3:$E$836, 2, FALSE),"")</f>
        <v>Matching Day</v>
      </c>
      <c r="D412" s="29" t="str">
        <f xml:space="preserve"> IFERROR(VLOOKUP(MID(G412,1,1), PIRA!$B$1:$E$1146, 2, FALSE),"")</f>
        <v>1 Mechanics</v>
      </c>
      <c r="E412" s="31" t="str">
        <f xml:space="preserve"> IFERROR(VLOOKUP(MID(G412,1,2),PIRA!$B$1:$E$1144,2,FALSE),"")&amp;"
"&amp;IFERROR(VLOOKUP(MID(H412,1,2),PIRA!$B$1:$E$1144,2,FALSE),"")&amp;"
"&amp;IFERROR(VLOOKUP(MID(I412,1,2),PIRA!$B$1:$E$1144,2,FALSE),"")</f>
        <v xml:space="preserve">Rotational Dynamics
</v>
      </c>
      <c r="F412" s="31" t="str">
        <f xml:space="preserve"> IFERROR(VLOOKUP(MID(G412,1,4),PIRA!$B$1:$E$1144,2,FALSE),"")&amp;"
"&amp;IFERROR(VLOOKUP(MID(H412,1,4),PIRA!$B$1:$E$1144,2,FALSE),"")&amp;"
"&amp;IFERROR(VLOOKUP(MID(I412,1,4),PIRA!$B$1:$E$1144,2,FALSE),"")</f>
        <v xml:space="preserve">Gyros
</v>
      </c>
      <c r="G412" s="32" t="s">
        <v>1176</v>
      </c>
      <c r="H412" s="31" t="str">
        <f>IFERROR(IF(VLOOKUP(G412,Demos!$B$3:$K$1368,2,FALSE)=0,"",VLOOKUP(G412,Demos!$B$3:$K$1368,2,FALSE)),"")</f>
        <v/>
      </c>
      <c r="I412" s="79" t="str">
        <f>IFERROR(IF(VLOOKUP(G412,Demos!$B$3:$K$1368,3,FALSE)=0,"",VLOOKUP(G412,Demos!$B$3:$K$1368,3,FALSE)),"")</f>
        <v/>
      </c>
      <c r="J412" s="79" t="str">
        <f>IFERROR(IF(VLOOKUP(G412,Demos!$B$3:$K$1368,4,FALSE)=0,"",VLOOKUP(G412,Demos!$B$3:$K$1368,4,FALSE)),"")</f>
        <v/>
      </c>
      <c r="K412" s="32" t="s">
        <v>1066</v>
      </c>
      <c r="L412" s="32" t="s">
        <v>2085</v>
      </c>
      <c r="M412" s="71">
        <v>44974</v>
      </c>
      <c r="N412" s="33" t="str">
        <f>IFERROR(VLOOKUP(G412,Demos!$B$3:$K$1368,5,FALSE),"")</f>
        <v>Precession (2)</v>
      </c>
      <c r="O412" s="28">
        <f>IF(N412="","",COUNTIF($N$6:N2531, N412))</f>
        <v>67</v>
      </c>
      <c r="P412" s="33" t="str">
        <f xml:space="preserve"> IFERROR(IF(VLOOKUP(G412,Demos!$B$3:$K$1368,6,FALSE)=0,"",VLOOKUP(G412,Demos!$B$3:$K$1368,6,FALSE)),"")</f>
        <v>www.de-monstrare.nl/pdf/Precession%20_2_.pdf</v>
      </c>
      <c r="Q412" s="38" t="str">
        <f xml:space="preserve"> IFERROR(IF(VLOOKUP(G412,Demos!$B$3:$K$1368,8,FALSE)=0,"",VLOOKUP(G412,Demos!$B$3:$K$1368,8,FALSE)),"")</f>
        <v/>
      </c>
      <c r="R412" s="38" t="str">
        <f xml:space="preserve"> IFERROR(IF(VLOOKUP(G412,Demos!$B$3:$K$1368,7,FALSE)=0,"",VLOOKUP(G412,Demos!$B$3:$K$1368,7,FALSE)),"")</f>
        <v/>
      </c>
      <c r="T412" s="50" t="s">
        <v>1763</v>
      </c>
      <c r="U412" s="31" t="str">
        <f>IFERROR(VLOOKUP(G412,Demos!$B$7:N3729,12,FALSE),"")</f>
        <v/>
      </c>
    </row>
    <row r="413" spans="1:21" ht="45" x14ac:dyDescent="0.25">
      <c r="A413" s="39">
        <f t="shared" si="6"/>
        <v>408</v>
      </c>
      <c r="B413" s="30" t="s">
        <v>38</v>
      </c>
      <c r="C413" s="29" t="str">
        <f xml:space="preserve"> IFERROR(VLOOKUP(B413, Courses!$C$3:$E$836, 2, FALSE),"")</f>
        <v>Mechanics and Theory of Relativity</v>
      </c>
      <c r="D413" s="29" t="str">
        <f xml:space="preserve"> IFERROR(VLOOKUP(MID(G413,1,1), PIRA!$B$1:$E$1146, 2, FALSE),"")</f>
        <v>1 Mechanics</v>
      </c>
      <c r="E413" s="31" t="str">
        <f xml:space="preserve"> IFERROR(VLOOKUP(MID(G413,1,2),PIRA!$B$1:$E$1144,2,FALSE),"")&amp;"
"&amp;IFERROR(VLOOKUP(MID(H413,1,2),PIRA!$B$1:$E$1144,2,FALSE),"")&amp;"
"&amp;IFERROR(VLOOKUP(MID(I413,1,2),PIRA!$B$1:$E$1144,2,FALSE),"")</f>
        <v xml:space="preserve">Newton's First Law
</v>
      </c>
      <c r="F413" s="31" t="str">
        <f xml:space="preserve"> IFERROR(VLOOKUP(MID(G413,1,4),PIRA!$B$1:$E$1144,2,FALSE),"")&amp;"
"&amp;IFERROR(VLOOKUP(MID(H413,1,4),PIRA!$B$1:$E$1144,2,FALSE),"")&amp;"
"&amp;IFERROR(VLOOKUP(MID(I413,1,4),PIRA!$B$1:$E$1144,2,FALSE),"")</f>
        <v xml:space="preserve">Inertia of Rest
</v>
      </c>
      <c r="G413" s="32" t="s">
        <v>1140</v>
      </c>
      <c r="H413" s="31" t="str">
        <f>IFERROR(IF(VLOOKUP(G413,Demos!$B$3:$K$1368,2,FALSE)=0,"",VLOOKUP(G413,Demos!$B$3:$K$1368,2,FALSE)),"")</f>
        <v/>
      </c>
      <c r="I413" s="79" t="str">
        <f>IFERROR(IF(VLOOKUP(G413,Demos!$B$3:$K$1368,3,FALSE)=0,"",VLOOKUP(G413,Demos!$B$3:$K$1368,3,FALSE)),"")</f>
        <v/>
      </c>
      <c r="J413" s="79" t="str">
        <f>IFERROR(IF(VLOOKUP(G413,Demos!$B$3:$K$1368,4,FALSE)=0,"",VLOOKUP(G413,Demos!$B$3:$K$1368,4,FALSE)),"")</f>
        <v/>
      </c>
      <c r="K413" s="32" t="s">
        <v>2077</v>
      </c>
      <c r="L413" s="32" t="s">
        <v>22</v>
      </c>
      <c r="M413" s="71">
        <v>44971</v>
      </c>
      <c r="N413" s="33" t="str">
        <f>IFERROR(VLOOKUP(G413,Demos!$B$3:$K$1368,5,FALSE),"")</f>
        <v>Tablecloth Pull</v>
      </c>
      <c r="O413" s="28">
        <f>IF(N413="","",COUNTIF($N$6:N2532, N413))</f>
        <v>24</v>
      </c>
      <c r="P413" s="33" t="str">
        <f xml:space="preserve"> IFERROR(IF(VLOOKUP(G413,Demos!$B$3:$K$1368,6,FALSE)=0,"",VLOOKUP(G413,Demos!$B$3:$K$1368,6,FALSE)),"")</f>
        <v>www.de-monstrare.nl/pdf/Tablecloth%20pull.pdf</v>
      </c>
      <c r="Q413" s="38" t="str">
        <f xml:space="preserve"> IFERROR(IF(VLOOKUP(G413,Demos!$B$3:$K$1368,8,FALSE)=0,"",VLOOKUP(G413,Demos!$B$3:$K$1368,8,FALSE)),"")</f>
        <v/>
      </c>
      <c r="R413" s="38" t="str">
        <f xml:space="preserve"> IFERROR(IF(VLOOKUP(G413,Demos!$B$3:$K$1368,7,FALSE)=0,"",VLOOKUP(G413,Demos!$B$3:$K$1368,7,FALSE)),"")</f>
        <v xml:space="preserve">See Collegerama 2022 recording TN1612TU_02 from 00:34:45  and 01:38:25 - https://collegerama.tudelft.nl/Mediasite/Channel/as-bsc-tn/watch/8ae6f50a06ea4d7fb72bb50699c07ef41d </v>
      </c>
      <c r="T413" s="50" t="s">
        <v>1761</v>
      </c>
      <c r="U413" s="31" t="str">
        <f>IFERROR(VLOOKUP(G413,Demos!$B$7:N3717,12,FALSE),"")</f>
        <v/>
      </c>
    </row>
    <row r="414" spans="1:21" ht="45" x14ac:dyDescent="0.25">
      <c r="A414" s="39">
        <f t="shared" si="6"/>
        <v>409</v>
      </c>
      <c r="B414" s="30" t="s">
        <v>29</v>
      </c>
      <c r="C414" s="29" t="str">
        <f xml:space="preserve"> IFERROR(VLOOKUP(B414, Courses!$C$3:$E$836, 2, FALSE),"")</f>
        <v>Classical and Quantum Mechanics</v>
      </c>
      <c r="D414" s="29" t="str">
        <f xml:space="preserve"> IFERROR(VLOOKUP(MID(G414,1,1), PIRA!$B$1:$E$1146, 2, FALSE),"")</f>
        <v>1 Mechanics</v>
      </c>
      <c r="E414" s="31" t="str">
        <f xml:space="preserve"> IFERROR(VLOOKUP(MID(G414,1,2),PIRA!$B$1:$E$1144,2,FALSE),"")&amp;"
"&amp;IFERROR(VLOOKUP(MID(H414,1,2),PIRA!$B$1:$E$1144,2,FALSE),"")&amp;"
"&amp;IFERROR(VLOOKUP(MID(I414,1,2),PIRA!$B$1:$E$1144,2,FALSE),"")</f>
        <v xml:space="preserve">Newton's Second Law
</v>
      </c>
      <c r="F414" s="31" t="str">
        <f xml:space="preserve"> IFERROR(VLOOKUP(MID(G414,1,4),PIRA!$B$1:$E$1144,2,FALSE),"")&amp;"
"&amp;IFERROR(VLOOKUP(MID(H414,1,4),PIRA!$B$1:$E$1144,2,FALSE),"")&amp;"
"&amp;IFERROR(VLOOKUP(MID(I414,1,4),PIRA!$B$1:$E$1144,2,FALSE),"")</f>
        <v xml:space="preserve">Force, Mass, and Acceleration
</v>
      </c>
      <c r="G414" s="32" t="s">
        <v>1143</v>
      </c>
      <c r="H414" s="31" t="str">
        <f>IFERROR(IF(VLOOKUP(G414,Demos!$B$3:$K$1368,2,FALSE)=0,"",VLOOKUP(G414,Demos!$B$3:$K$1368,2,FALSE)),"")</f>
        <v/>
      </c>
      <c r="I414" s="79" t="str">
        <f>IFERROR(IF(VLOOKUP(G414,Demos!$B$3:$K$1368,3,FALSE)=0,"",VLOOKUP(G414,Demos!$B$3:$K$1368,3,FALSE)),"")</f>
        <v/>
      </c>
      <c r="J414" s="79" t="str">
        <f>IFERROR(IF(VLOOKUP(G414,Demos!$B$3:$K$1368,4,FALSE)=0,"",VLOOKUP(G414,Demos!$B$3:$K$1368,4,FALSE)),"")</f>
        <v/>
      </c>
      <c r="K414" s="30" t="s">
        <v>2178</v>
      </c>
      <c r="L414" s="30" t="s">
        <v>2180</v>
      </c>
      <c r="M414" s="71">
        <v>44971</v>
      </c>
      <c r="N414" s="33" t="str">
        <f>IFERROR(VLOOKUP(G414,Demos!$B$3:$K$1368,5,FALSE),"")</f>
        <v>Bungee Jumper</v>
      </c>
      <c r="O414" s="28">
        <f>IF(N414="","",COUNTIF($N$6:N2533, N414))</f>
        <v>11</v>
      </c>
      <c r="P414" s="33" t="str">
        <f xml:space="preserve"> IFERROR(IF(VLOOKUP(G414,Demos!$B$3:$K$1368,6,FALSE)=0,"",VLOOKUP(G414,Demos!$B$3:$K$1368,6,FALSE)),"")</f>
        <v>www.de-monstrare.nl/pdf/Bungee%20jumper.pdf</v>
      </c>
      <c r="Q414" s="38" t="str">
        <f xml:space="preserve"> IFERROR(IF(VLOOKUP(G414,Demos!$B$3:$K$1368,8,FALSE)=0,"",VLOOKUP(G414,Demos!$B$3:$K$1368,8,FALSE)),"")</f>
        <v/>
      </c>
      <c r="R414" s="38" t="str">
        <f xml:space="preserve"> IFERROR(IF(VLOOKUP(G414,Demos!$B$3:$K$1368,7,FALSE)=0,"",VLOOKUP(G414,Demos!$B$3:$K$1368,7,FALSE)),"")</f>
        <v/>
      </c>
      <c r="T414" s="50" t="s">
        <v>2049</v>
      </c>
      <c r="U414" s="31" t="str">
        <f>IFERROR(VLOOKUP(G414,Demos!$B$7:N3702,12,FALSE),"")</f>
        <v/>
      </c>
    </row>
    <row r="415" spans="1:21" ht="45" x14ac:dyDescent="0.25">
      <c r="A415" s="39">
        <f t="shared" si="6"/>
        <v>410</v>
      </c>
      <c r="B415" s="30" t="s">
        <v>38</v>
      </c>
      <c r="C415" s="29" t="str">
        <f xml:space="preserve"> IFERROR(VLOOKUP(B415, Courses!$C$3:$E$836, 2, FALSE),"")</f>
        <v>Mechanics and Theory of Relativity</v>
      </c>
      <c r="D415" s="29" t="str">
        <f xml:space="preserve"> IFERROR(VLOOKUP(MID(G415,1,1), PIRA!$B$1:$E$1146, 2, FALSE),"")</f>
        <v>1 Mechanics</v>
      </c>
      <c r="E415" s="31" t="str">
        <f xml:space="preserve"> IFERROR(VLOOKUP(MID(G415,1,2),PIRA!$B$1:$E$1144,2,FALSE),"")&amp;"
"&amp;IFERROR(VLOOKUP(MID(H415,1,2),PIRA!$B$1:$E$1144,2,FALSE),"")&amp;"
"&amp;IFERROR(VLOOKUP(MID(I415,1,2),PIRA!$B$1:$E$1144,2,FALSE),"")</f>
        <v xml:space="preserve">Newton's Second Law
</v>
      </c>
      <c r="F415" s="31" t="str">
        <f xml:space="preserve"> IFERROR(VLOOKUP(MID(G415,1,4),PIRA!$B$1:$E$1144,2,FALSE),"")&amp;"
"&amp;IFERROR(VLOOKUP(MID(H415,1,4),PIRA!$B$1:$E$1144,2,FALSE),"")&amp;"
"&amp;IFERROR(VLOOKUP(MID(I415,1,4),PIRA!$B$1:$E$1144,2,FALSE),"")</f>
        <v xml:space="preserve">Force, Mass, and Acceleration
</v>
      </c>
      <c r="G415" s="32" t="s">
        <v>1144</v>
      </c>
      <c r="H415" s="31" t="str">
        <f>IFERROR(IF(VLOOKUP(G415,Demos!$B$3:$K$1368,2,FALSE)=0,"",VLOOKUP(G415,Demos!$B$3:$K$1368,2,FALSE)),"")</f>
        <v/>
      </c>
      <c r="I415" s="79" t="str">
        <f>IFERROR(IF(VLOOKUP(G415,Demos!$B$3:$K$1368,3,FALSE)=0,"",VLOOKUP(G415,Demos!$B$3:$K$1368,3,FALSE)),"")</f>
        <v/>
      </c>
      <c r="J415" s="79" t="str">
        <f>IFERROR(IF(VLOOKUP(G415,Demos!$B$3:$K$1368,4,FALSE)=0,"",VLOOKUP(G415,Demos!$B$3:$K$1368,4,FALSE)),"")</f>
        <v/>
      </c>
      <c r="K415" s="32" t="s">
        <v>2077</v>
      </c>
      <c r="L415" s="32" t="s">
        <v>22</v>
      </c>
      <c r="M415" s="71">
        <v>44971</v>
      </c>
      <c r="N415" s="33" t="str">
        <f>IFERROR(VLOOKUP(G415,Demos!$B$3:$K$1368,5,FALSE),"")</f>
        <v>Pulling a Thread</v>
      </c>
      <c r="O415" s="28">
        <f>IF(N415="","",COUNTIF($N$6:N2534, N415))</f>
        <v>33</v>
      </c>
      <c r="P415" s="33" t="str">
        <f xml:space="preserve"> IFERROR(IF(VLOOKUP(G415,Demos!$B$3:$K$1368,6,FALSE)=0,"",VLOOKUP(G415,Demos!$B$3:$K$1368,6,FALSE)),"")</f>
        <v>www.de-monstrare.nl/pdf/Pulling%20a%20thread.pdf</v>
      </c>
      <c r="Q415" s="38" t="str">
        <f xml:space="preserve"> IFERROR(IF(VLOOKUP(G415,Demos!$B$3:$K$1368,8,FALSE)=0,"",VLOOKUP(G415,Demos!$B$3:$K$1368,8,FALSE)),"")</f>
        <v/>
      </c>
      <c r="R415" s="38" t="str">
        <f xml:space="preserve"> IFERROR(IF(VLOOKUP(G415,Demos!$B$3:$K$1368,7,FALSE)=0,"",VLOOKUP(G415,Demos!$B$3:$K$1368,7,FALSE)),"")</f>
        <v xml:space="preserve">See Collegerama 2022 recording TN1612TU_02 from 00:34:45 - https://collegerama.tudelft.nl/Mediasite/Channel/as-bsc-tn/watch/8ae6f50a06ea4d7fb72bb50699c07ef41d </v>
      </c>
      <c r="T415" s="50" t="s">
        <v>1761</v>
      </c>
      <c r="U415" s="31" t="str">
        <f>IFERROR(VLOOKUP(G415,Demos!$B$7:N3718,12,FALSE),"")</f>
        <v/>
      </c>
    </row>
    <row r="416" spans="1:21" ht="45" x14ac:dyDescent="0.25">
      <c r="A416" s="39">
        <f t="shared" si="6"/>
        <v>411</v>
      </c>
      <c r="B416" s="30" t="s">
        <v>38</v>
      </c>
      <c r="C416" s="29" t="str">
        <f xml:space="preserve"> IFERROR(VLOOKUP(B416, Courses!$C$3:$E$836, 2, FALSE),"")</f>
        <v>Mechanics and Theory of Relativity</v>
      </c>
      <c r="D416" s="29" t="str">
        <f xml:space="preserve"> IFERROR(VLOOKUP(MID(G416,1,1), PIRA!$B$1:$E$1146, 2, FALSE),"")</f>
        <v>1 Mechanics</v>
      </c>
      <c r="E416" s="31" t="str">
        <f xml:space="preserve"> IFERROR(VLOOKUP(MID(G416,1,2),PIRA!$B$1:$E$1144,2,FALSE),"")&amp;"
"&amp;IFERROR(VLOOKUP(MID(H416,1,2),PIRA!$B$1:$E$1144,2,FALSE),"")&amp;"
"&amp;IFERROR(VLOOKUP(MID(I416,1,2),PIRA!$B$1:$E$1144,2,FALSE),"")</f>
        <v xml:space="preserve">Newton's Third Law
</v>
      </c>
      <c r="F416" s="31" t="str">
        <f xml:space="preserve"> IFERROR(VLOOKUP(MID(G416,1,4),PIRA!$B$1:$E$1144,2,FALSE),"")&amp;"
"&amp;IFERROR(VLOOKUP(MID(H416,1,4),PIRA!$B$1:$E$1144,2,FALSE),"")&amp;"
"&amp;IFERROR(VLOOKUP(MID(I416,1,4),PIRA!$B$1:$E$1144,2,FALSE),"")</f>
        <v xml:space="preserve">Action and Reaction
</v>
      </c>
      <c r="G416" s="32" t="s">
        <v>1147</v>
      </c>
      <c r="H416" s="31" t="str">
        <f>IFERROR(IF(VLOOKUP(G416,Demos!$B$3:$K$1368,2,FALSE)=0,"",VLOOKUP(G416,Demos!$B$3:$K$1368,2,FALSE)),"")</f>
        <v/>
      </c>
      <c r="I416" s="79" t="str">
        <f>IFERROR(IF(VLOOKUP(G416,Demos!$B$3:$K$1368,3,FALSE)=0,"",VLOOKUP(G416,Demos!$B$3:$K$1368,3,FALSE)),"")</f>
        <v/>
      </c>
      <c r="J416" s="79" t="str">
        <f>IFERROR(IF(VLOOKUP(G416,Demos!$B$3:$K$1368,4,FALSE)=0,"",VLOOKUP(G416,Demos!$B$3:$K$1368,4,FALSE)),"")</f>
        <v/>
      </c>
      <c r="K416" s="32" t="s">
        <v>2077</v>
      </c>
      <c r="L416" s="32" t="s">
        <v>22</v>
      </c>
      <c r="M416" s="71">
        <v>44971</v>
      </c>
      <c r="N416" s="33" t="str">
        <f>IFERROR(VLOOKUP(G416,Demos!$B$3:$K$1368,5,FALSE),"")</f>
        <v>Trying Hard to Pull Differently</v>
      </c>
      <c r="O416" s="28">
        <f>IF(N416="","",COUNTIF($N$6:N2535, N416))</f>
        <v>15</v>
      </c>
      <c r="P416" s="33" t="str">
        <f xml:space="preserve"> IFERROR(IF(VLOOKUP(G416,Demos!$B$3:$K$1368,6,FALSE)=0,"",VLOOKUP(G416,Demos!$B$3:$K$1368,6,FALSE)),"")</f>
        <v>www.de-monstrare.nl/pdf/trying%20hard%20to%20pull%20differntly.pdf</v>
      </c>
      <c r="Q416" s="38" t="str">
        <f xml:space="preserve"> IFERROR(IF(VLOOKUP(G416,Demos!$B$3:$K$1368,8,FALSE)=0,"",VLOOKUP(G416,Demos!$B$3:$K$1368,8,FALSE)),"")</f>
        <v/>
      </c>
      <c r="R416" s="38" t="str">
        <f xml:space="preserve"> IFERROR(IF(VLOOKUP(G416,Demos!$B$3:$K$1368,7,FALSE)=0,"",VLOOKUP(G416,Demos!$B$3:$K$1368,7,FALSE)),"")</f>
        <v>See Collegerama 2022 recording TN1612TU_02 from 00:34:45  and 01:38:25 - https://collegerama.tudelft.nl/Mediasite/Channel/as-bsc-tn/watch/8ae6f50a06ea4d7fb72bb50699c07ef41d ===============  https://collegerama.tudelft.nl/Mediasite/Channel/as-bsc-tn/watch/f53f1fdd5fa04999b1d52f4922846f1a1d ========================Collegerama.tudelft.nl. TN1612TU_02 - 09/02/2021, recorded on 09 Feb 2021 08:45, demo starts at 00:59:27 ====================</v>
      </c>
      <c r="T416" s="50" t="s">
        <v>1761</v>
      </c>
      <c r="U416" s="31" t="str">
        <f>IFERROR(VLOOKUP(G416,Demos!$B$7:N3716,12,FALSE),"")</f>
        <v/>
      </c>
    </row>
    <row r="417" spans="1:21" ht="45" x14ac:dyDescent="0.25">
      <c r="A417" s="39">
        <f t="shared" si="6"/>
        <v>412</v>
      </c>
      <c r="B417" s="30" t="s">
        <v>29</v>
      </c>
      <c r="C417" s="29" t="str">
        <f xml:space="preserve"> IFERROR(VLOOKUP(B417, Courses!$C$3:$E$836, 2, FALSE),"")</f>
        <v>Classical and Quantum Mechanics</v>
      </c>
      <c r="D417" s="29" t="str">
        <f xml:space="preserve"> IFERROR(VLOOKUP(MID(G417,1,1), PIRA!$B$1:$E$1146, 2, FALSE),"")</f>
        <v>1 Mechanics</v>
      </c>
      <c r="E417" s="31" t="str">
        <f xml:space="preserve"> IFERROR(VLOOKUP(MID(G417,1,2),PIRA!$B$1:$E$1144,2,FALSE),"")&amp;"
"&amp;IFERROR(VLOOKUP(MID(H417,1,2),PIRA!$B$1:$E$1144,2,FALSE),"")&amp;"
"&amp;IFERROR(VLOOKUP(MID(I417,1,2),PIRA!$B$1:$E$1144,2,FALSE),"")</f>
        <v xml:space="preserve">Work and Energy
</v>
      </c>
      <c r="F417" s="31" t="str">
        <f xml:space="preserve"> IFERROR(VLOOKUP(MID(G417,1,4),PIRA!$B$1:$E$1144,2,FALSE),"")&amp;"
"&amp;IFERROR(VLOOKUP(MID(H417,1,4),PIRA!$B$1:$E$1144,2,FALSE),"")&amp;"
"&amp;IFERROR(VLOOKUP(MID(I417,1,4),PIRA!$B$1:$E$1144,2,FALSE),"")</f>
        <v xml:space="preserve">Conservation of Energy
</v>
      </c>
      <c r="G417" s="32" t="s">
        <v>1160</v>
      </c>
      <c r="H417" s="31" t="str">
        <f>IFERROR(IF(VLOOKUP(G417,Demos!$B$3:$K$1368,2,FALSE)=0,"",VLOOKUP(G417,Demos!$B$3:$K$1368,2,FALSE)),"")</f>
        <v/>
      </c>
      <c r="I417" s="79" t="str">
        <f>IFERROR(IF(VLOOKUP(G417,Demos!$B$3:$K$1368,3,FALSE)=0,"",VLOOKUP(G417,Demos!$B$3:$K$1368,3,FALSE)),"")</f>
        <v/>
      </c>
      <c r="J417" s="79" t="str">
        <f>IFERROR(IF(VLOOKUP(G417,Demos!$B$3:$K$1368,4,FALSE)=0,"",VLOOKUP(G417,Demos!$B$3:$K$1368,4,FALSE)),"")</f>
        <v/>
      </c>
      <c r="K417" s="30" t="s">
        <v>2178</v>
      </c>
      <c r="L417" s="30" t="s">
        <v>2180</v>
      </c>
      <c r="M417" s="71">
        <v>44971</v>
      </c>
      <c r="N417" s="33" t="str">
        <f>IFERROR(VLOOKUP(G417,Demos!$B$3:$K$1368,5,FALSE),"")</f>
        <v>Mortar</v>
      </c>
      <c r="O417" s="28">
        <f>IF(N417="","",COUNTIF($N$6:N2536, N417))</f>
        <v>14</v>
      </c>
      <c r="P417" s="33" t="str">
        <f xml:space="preserve"> IFERROR(IF(VLOOKUP(G417,Demos!$B$3:$K$1368,6,FALSE)=0,"",VLOOKUP(G417,Demos!$B$3:$K$1368,6,FALSE)),"")</f>
        <v>www.de-monstrare.nl/pdf/Mortar.pdf</v>
      </c>
      <c r="Q417" s="38" t="str">
        <f xml:space="preserve"> IFERROR(IF(VLOOKUP(G417,Demos!$B$3:$K$1368,8,FALSE)=0,"",VLOOKUP(G417,Demos!$B$3:$K$1368,8,FALSE)),"")</f>
        <v/>
      </c>
      <c r="R417" s="38" t="str">
        <f xml:space="preserve"> IFERROR(IF(VLOOKUP(G417,Demos!$B$3:$K$1368,7,FALSE)=0,"",VLOOKUP(G417,Demos!$B$3:$K$1368,7,FALSE)),"")</f>
        <v/>
      </c>
      <c r="T417" s="50" t="s">
        <v>2049</v>
      </c>
      <c r="U417" s="31" t="str">
        <f>IFERROR(VLOOKUP(G417,Demos!$B$7:N3701,12,FALSE),"")</f>
        <v/>
      </c>
    </row>
    <row r="418" spans="1:21" ht="45" x14ac:dyDescent="0.25">
      <c r="A418" s="39">
        <f t="shared" si="6"/>
        <v>413</v>
      </c>
      <c r="B418" s="30" t="s">
        <v>38</v>
      </c>
      <c r="C418" s="29" t="str">
        <f xml:space="preserve"> IFERROR(VLOOKUP(B418, Courses!$C$3:$E$836, 2, FALSE),"")</f>
        <v>Mechanics and Theory of Relativity</v>
      </c>
      <c r="D418" s="29" t="str">
        <f xml:space="preserve"> IFERROR(VLOOKUP(MID(G418,1,1), PIRA!$B$1:$E$1146, 2, FALSE),"")</f>
        <v>1 Mechanics</v>
      </c>
      <c r="E418" s="31" t="str">
        <f xml:space="preserve"> IFERROR(VLOOKUP(MID(G418,1,2),PIRA!$B$1:$E$1144,2,FALSE),"")&amp;"
"&amp;IFERROR(VLOOKUP(MID(H418,1,2),PIRA!$B$1:$E$1144,2,FALSE),"")&amp;"
"&amp;IFERROR(VLOOKUP(MID(I418,1,2),PIRA!$B$1:$E$1144,2,FALSE),"")</f>
        <v xml:space="preserve">Newton's First Law
</v>
      </c>
      <c r="F418" s="31" t="str">
        <f xml:space="preserve"> IFERROR(VLOOKUP(MID(G418,1,4),PIRA!$B$1:$E$1144,2,FALSE),"")&amp;"
"&amp;IFERROR(VLOOKUP(MID(H418,1,4),PIRA!$B$1:$E$1144,2,FALSE),"")&amp;"
"&amp;IFERROR(VLOOKUP(MID(I418,1,4),PIRA!$B$1:$E$1144,2,FALSE),"")</f>
        <v xml:space="preserve">Inertia of Motion
</v>
      </c>
      <c r="G418" s="32" t="s">
        <v>1141</v>
      </c>
      <c r="H418" s="31" t="str">
        <f>IFERROR(IF(VLOOKUP(G418,Demos!$B$3:$K$1368,2,FALSE)=0,"",VLOOKUP(G418,Demos!$B$3:$K$1368,2,FALSE)),"")</f>
        <v/>
      </c>
      <c r="I418" s="79" t="str">
        <f>IFERROR(IF(VLOOKUP(G418,Demos!$B$3:$K$1368,3,FALSE)=0,"",VLOOKUP(G418,Demos!$B$3:$K$1368,3,FALSE)),"")</f>
        <v/>
      </c>
      <c r="J418" s="79" t="str">
        <f>IFERROR(IF(VLOOKUP(G418,Demos!$B$3:$K$1368,4,FALSE)=0,"",VLOOKUP(G418,Demos!$B$3:$K$1368,4,FALSE)),"")</f>
        <v/>
      </c>
      <c r="K418" s="32" t="s">
        <v>2077</v>
      </c>
      <c r="L418" s="32" t="s">
        <v>22</v>
      </c>
      <c r="M418" s="71">
        <v>44970</v>
      </c>
      <c r="N418" s="33" t="str">
        <f>IFERROR(VLOOKUP(G418,Demos!$B$3:$K$1368,5,FALSE),"")</f>
        <v>Galileo's Thoughts</v>
      </c>
      <c r="O418" s="28">
        <f>IF(N418="","",COUNTIF($N$6:N2537, N418))</f>
        <v>14</v>
      </c>
      <c r="P418" s="33" t="str">
        <f xml:space="preserve"> IFERROR(IF(VLOOKUP(G418,Demos!$B$3:$K$1368,6,FALSE)=0,"",VLOOKUP(G418,Demos!$B$3:$K$1368,6,FALSE)),"")</f>
        <v>www.de-monstrare.nl/pdf/Galileo%27s%20thoughts.pdf</v>
      </c>
      <c r="Q418" s="38" t="str">
        <f xml:space="preserve"> IFERROR(IF(VLOOKUP(G418,Demos!$B$3:$K$1368,8,FALSE)=0,"",VLOOKUP(G418,Demos!$B$3:$K$1368,8,FALSE)),"")</f>
        <v/>
      </c>
      <c r="R418" s="38" t="str">
        <f xml:space="preserve"> IFERROR(IF(VLOOKUP(G418,Demos!$B$3:$K$1368,7,FALSE)=0,"",VLOOKUP(G418,Demos!$B$3:$K$1368,7,FALSE)),"")</f>
        <v/>
      </c>
      <c r="T418" s="50" t="s">
        <v>1763</v>
      </c>
      <c r="U418" s="31" t="str">
        <f>IFERROR(VLOOKUP(G418,Demos!$B$7:N3722,12,FALSE),"")</f>
        <v/>
      </c>
    </row>
    <row r="419" spans="1:21" ht="45" x14ac:dyDescent="0.25">
      <c r="A419" s="39">
        <f t="shared" si="6"/>
        <v>414</v>
      </c>
      <c r="B419" s="30" t="s">
        <v>2191</v>
      </c>
      <c r="C419" s="29" t="str">
        <f xml:space="preserve"> IFERROR(VLOOKUP(B419, Courses!$C$3:$E$836, 2, FALSE),"")</f>
        <v>Dynamica</v>
      </c>
      <c r="D419" s="29" t="str">
        <f xml:space="preserve"> IFERROR(VLOOKUP(MID(G419,1,1), PIRA!$B$1:$E$1146, 2, FALSE),"")</f>
        <v>1 Mechanics</v>
      </c>
      <c r="E419" s="31" t="str">
        <f xml:space="preserve"> IFERROR(VLOOKUP(MID(G419,1,2),PIRA!$B$1:$E$1144,2,FALSE),"")&amp;"
"&amp;IFERROR(VLOOKUP(MID(H419,1,2),PIRA!$B$1:$E$1144,2,FALSE),"")&amp;"
"&amp;IFERROR(VLOOKUP(MID(I419,1,2),PIRA!$B$1:$E$1144,2,FALSE),"")</f>
        <v xml:space="preserve">Newton's Second Law
</v>
      </c>
      <c r="F419" s="31" t="str">
        <f xml:space="preserve"> IFERROR(VLOOKUP(MID(G419,1,4),PIRA!$B$1:$E$1144,2,FALSE),"")&amp;"
"&amp;IFERROR(VLOOKUP(MID(H419,1,4),PIRA!$B$1:$E$1144,2,FALSE),"")&amp;"
"&amp;IFERROR(VLOOKUP(MID(I419,1,4),PIRA!$B$1:$E$1144,2,FALSE),"")</f>
        <v xml:space="preserve">Force, Mass, and Acceleration
</v>
      </c>
      <c r="G419" s="32" t="s">
        <v>1144</v>
      </c>
      <c r="H419" s="31" t="str">
        <f>IFERROR(IF(VLOOKUP(G419,Demos!$B$3:$K$1368,2,FALSE)=0,"",VLOOKUP(G419,Demos!$B$3:$K$1368,2,FALSE)),"")</f>
        <v/>
      </c>
      <c r="I419" s="79" t="str">
        <f>IFERROR(IF(VLOOKUP(G419,Demos!$B$3:$K$1368,3,FALSE)=0,"",VLOOKUP(G419,Demos!$B$3:$K$1368,3,FALSE)),"")</f>
        <v/>
      </c>
      <c r="J419" s="79" t="str">
        <f>IFERROR(IF(VLOOKUP(G419,Demos!$B$3:$K$1368,4,FALSE)=0,"",VLOOKUP(G419,Demos!$B$3:$K$1368,4,FALSE)),"")</f>
        <v/>
      </c>
      <c r="K419" s="30" t="s">
        <v>2185</v>
      </c>
      <c r="M419" s="71">
        <v>44970</v>
      </c>
      <c r="N419" s="33" t="str">
        <f>IFERROR(VLOOKUP(G419,Demos!$B$3:$K$1368,5,FALSE),"")</f>
        <v>Pulling a Thread</v>
      </c>
      <c r="O419" s="28">
        <f>IF(N419="","",COUNTIF($N$6:N2538, N419))</f>
        <v>33</v>
      </c>
      <c r="P419" s="33" t="str">
        <f xml:space="preserve"> IFERROR(IF(VLOOKUP(G419,Demos!$B$3:$K$1368,6,FALSE)=0,"",VLOOKUP(G419,Demos!$B$3:$K$1368,6,FALSE)),"")</f>
        <v>www.de-monstrare.nl/pdf/Pulling%20a%20thread.pdf</v>
      </c>
      <c r="Q419" s="38" t="str">
        <f xml:space="preserve"> IFERROR(IF(VLOOKUP(G419,Demos!$B$3:$K$1368,8,FALSE)=0,"",VLOOKUP(G419,Demos!$B$3:$K$1368,8,FALSE)),"")</f>
        <v/>
      </c>
      <c r="R419" s="38" t="str">
        <f xml:space="preserve"> IFERROR(IF(VLOOKUP(G419,Demos!$B$3:$K$1368,7,FALSE)=0,"",VLOOKUP(G419,Demos!$B$3:$K$1368,7,FALSE)),"")</f>
        <v xml:space="preserve">See Collegerama 2022 recording TN1612TU_02 from 00:34:45 - https://collegerama.tudelft.nl/Mediasite/Channel/as-bsc-tn/watch/8ae6f50a06ea4d7fb72bb50699c07ef41d </v>
      </c>
      <c r="T419" s="50" t="s">
        <v>1762</v>
      </c>
      <c r="U419" s="31" t="str">
        <f>IFERROR(VLOOKUP(G419,Demos!$B$7:N3584,12,FALSE),"")</f>
        <v/>
      </c>
    </row>
    <row r="420" spans="1:21" ht="45" x14ac:dyDescent="0.25">
      <c r="A420" s="39">
        <f t="shared" si="6"/>
        <v>415</v>
      </c>
      <c r="B420" s="30" t="s">
        <v>38</v>
      </c>
      <c r="C420" s="29" t="str">
        <f xml:space="preserve"> IFERROR(VLOOKUP(B420, Courses!$C$3:$E$836, 2, FALSE),"")</f>
        <v>Mechanics and Theory of Relativity</v>
      </c>
      <c r="D420" s="29" t="str">
        <f xml:space="preserve"> IFERROR(VLOOKUP(MID(G420,1,1), PIRA!$B$1:$E$1146, 2, FALSE),"")</f>
        <v>1 Mechanics</v>
      </c>
      <c r="E420" s="31" t="str">
        <f xml:space="preserve"> IFERROR(VLOOKUP(MID(G420,1,2),PIRA!$B$1:$E$1144,2,FALSE),"")&amp;"
"&amp;IFERROR(VLOOKUP(MID(H420,1,2),PIRA!$B$1:$E$1144,2,FALSE),"")&amp;"
"&amp;IFERROR(VLOOKUP(MID(I420,1,2),PIRA!$B$1:$E$1144,2,FALSE),"")</f>
        <v xml:space="preserve">Newton's Third Law
</v>
      </c>
      <c r="F420" s="31" t="str">
        <f xml:space="preserve"> IFERROR(VLOOKUP(MID(G420,1,4),PIRA!$B$1:$E$1144,2,FALSE),"")&amp;"
"&amp;IFERROR(VLOOKUP(MID(H420,1,4),PIRA!$B$1:$E$1144,2,FALSE),"")&amp;"
"&amp;IFERROR(VLOOKUP(MID(I420,1,4),PIRA!$B$1:$E$1144,2,FALSE),"")</f>
        <v xml:space="preserve">Action and Reaction
</v>
      </c>
      <c r="G420" s="32" t="s">
        <v>1146</v>
      </c>
      <c r="H420" s="31" t="str">
        <f>IFERROR(IF(VLOOKUP(G420,Demos!$B$3:$K$1368,2,FALSE)=0,"",VLOOKUP(G420,Demos!$B$3:$K$1368,2,FALSE)),"")</f>
        <v/>
      </c>
      <c r="I420" s="79" t="str">
        <f>IFERROR(IF(VLOOKUP(G420,Demos!$B$3:$K$1368,3,FALSE)=0,"",VLOOKUP(G420,Demos!$B$3:$K$1368,3,FALSE)),"")</f>
        <v/>
      </c>
      <c r="J420" s="79" t="str">
        <f>IFERROR(IF(VLOOKUP(G420,Demos!$B$3:$K$1368,4,FALSE)=0,"",VLOOKUP(G420,Demos!$B$3:$K$1368,4,FALSE)),"")</f>
        <v/>
      </c>
      <c r="K420" s="32" t="s">
        <v>2077</v>
      </c>
      <c r="L420" s="32" t="s">
        <v>22</v>
      </c>
      <c r="M420" s="71">
        <v>44970</v>
      </c>
      <c r="N420" s="33" t="str">
        <f>IFERROR(VLOOKUP(G420,Demos!$B$3:$K$1368,5,FALSE),"")</f>
        <v>Who is Pulling?</v>
      </c>
      <c r="O420" s="28">
        <f>IF(N420="","",COUNTIF($N$6:N2539, N420))</f>
        <v>12</v>
      </c>
      <c r="P420" s="33" t="str">
        <f xml:space="preserve"> IFERROR(IF(VLOOKUP(G420,Demos!$B$3:$K$1368,6,FALSE)=0,"",VLOOKUP(G420,Demos!$B$3:$K$1368,6,FALSE)),"")</f>
        <v>www.de-monstrare.nl/pdf/Who%20is%20pulling.pdf</v>
      </c>
      <c r="Q420" s="38" t="str">
        <f xml:space="preserve"> IFERROR(IF(VLOOKUP(G420,Demos!$B$3:$K$1368,8,FALSE)=0,"",VLOOKUP(G420,Demos!$B$3:$K$1368,8,FALSE)),"")</f>
        <v/>
      </c>
      <c r="R420" s="38" t="str">
        <f xml:space="preserve"> IFERROR(IF(VLOOKUP(G420,Demos!$B$3:$K$1368,7,FALSE)=0,"",VLOOKUP(G420,Demos!$B$3:$K$1368,7,FALSE)),"")</f>
        <v/>
      </c>
      <c r="T420" s="50" t="s">
        <v>1763</v>
      </c>
      <c r="U420" s="31" t="str">
        <f>IFERROR(VLOOKUP(G420,Demos!$B$7:N3720,12,FALSE),"")</f>
        <v/>
      </c>
    </row>
    <row r="421" spans="1:21" ht="45" x14ac:dyDescent="0.25">
      <c r="A421" s="39">
        <f t="shared" si="6"/>
        <v>416</v>
      </c>
      <c r="B421" s="30" t="s">
        <v>38</v>
      </c>
      <c r="C421" s="29" t="str">
        <f xml:space="preserve"> IFERROR(VLOOKUP(B421, Courses!$C$3:$E$836, 2, FALSE),"")</f>
        <v>Mechanics and Theory of Relativity</v>
      </c>
      <c r="D421" s="29" t="str">
        <f xml:space="preserve"> IFERROR(VLOOKUP(MID(G421,1,1), PIRA!$B$1:$E$1146, 2, FALSE),"")</f>
        <v>1 Mechanics</v>
      </c>
      <c r="E421" s="31" t="str">
        <f xml:space="preserve"> IFERROR(VLOOKUP(MID(G421,1,2),PIRA!$B$1:$E$1144,2,FALSE),"")&amp;"
"&amp;IFERROR(VLOOKUP(MID(H421,1,2),PIRA!$B$1:$E$1144,2,FALSE),"")&amp;"
"&amp;IFERROR(VLOOKUP(MID(I421,1,2),PIRA!$B$1:$E$1144,2,FALSE),"")</f>
        <v xml:space="preserve">Statics of Rigid Bodies
</v>
      </c>
      <c r="F421" s="31" t="str">
        <f xml:space="preserve"> IFERROR(VLOOKUP(MID(G421,1,4),PIRA!$B$1:$E$1144,2,FALSE),"")&amp;"
"&amp;IFERROR(VLOOKUP(MID(H421,1,4),PIRA!$B$1:$E$1144,2,FALSE),"")&amp;"
"&amp;IFERROR(VLOOKUP(MID(I421,1,4),PIRA!$B$1:$E$1144,2,FALSE),"")</f>
        <v xml:space="preserve">Resolution of Forces
</v>
      </c>
      <c r="G421" s="32" t="s">
        <v>1148</v>
      </c>
      <c r="H421" s="31" t="str">
        <f>IFERROR(IF(VLOOKUP(G421,Demos!$B$3:$K$1368,2,FALSE)=0,"",VLOOKUP(G421,Demos!$B$3:$K$1368,2,FALSE)),"")</f>
        <v/>
      </c>
      <c r="I421" s="79" t="str">
        <f>IFERROR(IF(VLOOKUP(G421,Demos!$B$3:$K$1368,3,FALSE)=0,"",VLOOKUP(G421,Demos!$B$3:$K$1368,3,FALSE)),"")</f>
        <v/>
      </c>
      <c r="J421" s="79" t="str">
        <f>IFERROR(IF(VLOOKUP(G421,Demos!$B$3:$K$1368,4,FALSE)=0,"",VLOOKUP(G421,Demos!$B$3:$K$1368,4,FALSE)),"")</f>
        <v/>
      </c>
      <c r="K421" s="32" t="s">
        <v>2077</v>
      </c>
      <c r="L421" s="32" t="s">
        <v>22</v>
      </c>
      <c r="M421" s="71">
        <v>44970</v>
      </c>
      <c r="N421" s="33" t="str">
        <f>IFERROR(VLOOKUP(G421,Demos!$B$3:$K$1368,5,FALSE),"")</f>
        <v>Strong Professor (Weak Students)</v>
      </c>
      <c r="O421" s="28">
        <f>IF(N421="","",COUNTIF($N$6:N2540, N421))</f>
        <v>23</v>
      </c>
      <c r="P421" s="33" t="str">
        <f xml:space="preserve"> IFERROR(IF(VLOOKUP(G421,Demos!$B$3:$K$1368,6,FALSE)=0,"",VLOOKUP(G421,Demos!$B$3:$K$1368,6,FALSE)),"")</f>
        <v>www.de-monstrare.nl/pdf/Strong%20professor%20_weak%20students_.pdf</v>
      </c>
      <c r="Q421" s="38" t="str">
        <f xml:space="preserve"> IFERROR(IF(VLOOKUP(G421,Demos!$B$3:$K$1368,8,FALSE)=0,"",VLOOKUP(G421,Demos!$B$3:$K$1368,8,FALSE)),"")</f>
        <v/>
      </c>
      <c r="R421" s="38" t="str">
        <f xml:space="preserve"> IFERROR(IF(VLOOKUP(G421,Demos!$B$3:$K$1368,7,FALSE)=0,"",VLOOKUP(G421,Demos!$B$3:$K$1368,7,FALSE)),"")</f>
        <v xml:space="preserve">=================== https://collegerama.tudelft.nl/Mediasite/Channel/as-bsc-tn/watch/f53f1fdd5fa04999b1d52f4922846f1a1d ========================Collegerama.tudelft.nl. TN1612TU_01 - Klassieke mechanica &amp; relativiteit, recoreded on 08 Feb 2021 13:45, demo </v>
      </c>
      <c r="T421" s="50" t="s">
        <v>1763</v>
      </c>
      <c r="U421" s="31" t="str">
        <f>IFERROR(VLOOKUP(G421,Demos!$B$7:N3721,12,FALSE),"")</f>
        <v/>
      </c>
    </row>
    <row r="422" spans="1:21" ht="45" x14ac:dyDescent="0.25">
      <c r="A422" s="39">
        <f t="shared" si="6"/>
        <v>417</v>
      </c>
      <c r="B422" s="30" t="s">
        <v>29</v>
      </c>
      <c r="C422" s="29" t="str">
        <f xml:space="preserve"> IFERROR(VLOOKUP(B422, Courses!$C$3:$E$836, 2, FALSE),"")</f>
        <v>Classical and Quantum Mechanics</v>
      </c>
      <c r="D422" s="29" t="str">
        <f xml:space="preserve"> IFERROR(VLOOKUP(MID(G422,1,1), PIRA!$B$1:$E$1146, 2, FALSE),"")</f>
        <v>1 Mechanics</v>
      </c>
      <c r="E422" s="31" t="str">
        <f xml:space="preserve"> IFERROR(VLOOKUP(MID(G422,1,2),PIRA!$B$1:$E$1144,2,FALSE),"")&amp;"
"&amp;IFERROR(VLOOKUP(MID(H422,1,2),PIRA!$B$1:$E$1144,2,FALSE),"")&amp;"
"&amp;IFERROR(VLOOKUP(MID(I422,1,2),PIRA!$B$1:$E$1144,2,FALSE),"")</f>
        <v xml:space="preserve">Applications of Newton's Laws
</v>
      </c>
      <c r="F422" s="31" t="str">
        <f xml:space="preserve"> IFERROR(VLOOKUP(MID(G422,1,4),PIRA!$B$1:$E$1144,2,FALSE),"")&amp;"
"&amp;IFERROR(VLOOKUP(MID(H422,1,4),PIRA!$B$1:$E$1144,2,FALSE),"")&amp;"
"&amp;IFERROR(VLOOKUP(MID(I422,1,4),PIRA!$B$1:$E$1144,2,FALSE),"")</f>
        <v xml:space="preserve">Friction
</v>
      </c>
      <c r="G422" s="32" t="s">
        <v>1152</v>
      </c>
      <c r="H422" s="31" t="str">
        <f>IFERROR(IF(VLOOKUP(G422,Demos!$B$3:$K$1368,2,FALSE)=0,"",VLOOKUP(G422,Demos!$B$3:$K$1368,2,FALSE)),"")</f>
        <v/>
      </c>
      <c r="I422" s="79" t="str">
        <f>IFERROR(IF(VLOOKUP(G422,Demos!$B$3:$K$1368,3,FALSE)=0,"",VLOOKUP(G422,Demos!$B$3:$K$1368,3,FALSE)),"")</f>
        <v/>
      </c>
      <c r="J422" s="79" t="str">
        <f>IFERROR(IF(VLOOKUP(G422,Demos!$B$3:$K$1368,4,FALSE)=0,"",VLOOKUP(G422,Demos!$B$3:$K$1368,4,FALSE)),"")</f>
        <v/>
      </c>
      <c r="K422" s="30" t="s">
        <v>2178</v>
      </c>
      <c r="L422" s="30" t="s">
        <v>2180</v>
      </c>
      <c r="M422" s="71">
        <v>44970</v>
      </c>
      <c r="N422" s="33" t="str">
        <f>IFERROR(VLOOKUP(G422,Demos!$B$3:$K$1368,5,FALSE),"")</f>
        <v>Braking</v>
      </c>
      <c r="O422" s="28">
        <f>IF(N422="","",COUNTIF($N$6:N2541, N422))</f>
        <v>18</v>
      </c>
      <c r="P422" s="33" t="str">
        <f xml:space="preserve"> IFERROR(IF(VLOOKUP(G422,Demos!$B$3:$K$1368,6,FALSE)=0,"",VLOOKUP(G422,Demos!$B$3:$K$1368,6,FALSE)),"")</f>
        <v>www.de-monstrare.nl/pdf/Braking.pdf</v>
      </c>
      <c r="Q422" s="38" t="str">
        <f xml:space="preserve"> IFERROR(IF(VLOOKUP(G422,Demos!$B$3:$K$1368,8,FALSE)=0,"",VLOOKUP(G422,Demos!$B$3:$K$1368,8,FALSE)),"")</f>
        <v/>
      </c>
      <c r="R422" s="38" t="str">
        <f xml:space="preserve"> IFERROR(IF(VLOOKUP(G422,Demos!$B$3:$K$1368,7,FALSE)=0,"",VLOOKUP(G422,Demos!$B$3:$K$1368,7,FALSE)),"")</f>
        <v/>
      </c>
      <c r="T422" s="50" t="s">
        <v>2049</v>
      </c>
      <c r="U422" s="31" t="str">
        <f>IFERROR(VLOOKUP(G422,Demos!$B$7:N3708,12,FALSE),"")</f>
        <v/>
      </c>
    </row>
    <row r="423" spans="1:21" ht="45" x14ac:dyDescent="0.25">
      <c r="A423" s="39">
        <f t="shared" si="6"/>
        <v>418</v>
      </c>
      <c r="B423" s="30" t="s">
        <v>29</v>
      </c>
      <c r="C423" s="29" t="str">
        <f xml:space="preserve"> IFERROR(VLOOKUP(B423, Courses!$C$3:$E$836, 2, FALSE),"")</f>
        <v>Classical and Quantum Mechanics</v>
      </c>
      <c r="D423" s="29" t="str">
        <f xml:space="preserve"> IFERROR(VLOOKUP(MID(G423,1,1), PIRA!$B$1:$E$1146, 2, FALSE),"")</f>
        <v>1 Mechanics</v>
      </c>
      <c r="E423" s="31" t="str">
        <f xml:space="preserve"> IFERROR(VLOOKUP(MID(G423,1,2),PIRA!$B$1:$E$1144,2,FALSE),"")&amp;"
"&amp;IFERROR(VLOOKUP(MID(H423,1,2),PIRA!$B$1:$E$1144,2,FALSE),"")&amp;"
"&amp;IFERROR(VLOOKUP(MID(I423,1,2),PIRA!$B$1:$E$1144,2,FALSE),"")</f>
        <v xml:space="preserve">Applications of Newton's Laws
</v>
      </c>
      <c r="F423" s="31" t="str">
        <f xml:space="preserve"> IFERROR(VLOOKUP(MID(G423,1,4),PIRA!$B$1:$E$1144,2,FALSE),"")&amp;"
"&amp;IFERROR(VLOOKUP(MID(H423,1,4),PIRA!$B$1:$E$1144,2,FALSE),"")&amp;"
"&amp;IFERROR(VLOOKUP(MID(I423,1,4),PIRA!$B$1:$E$1144,2,FALSE),"")</f>
        <v xml:space="preserve">Friction
</v>
      </c>
      <c r="G423" s="32" t="s">
        <v>1153</v>
      </c>
      <c r="H423" s="31" t="str">
        <f>IFERROR(IF(VLOOKUP(G423,Demos!$B$3:$K$1368,2,FALSE)=0,"",VLOOKUP(G423,Demos!$B$3:$K$1368,2,FALSE)),"")</f>
        <v/>
      </c>
      <c r="I423" s="79" t="str">
        <f>IFERROR(IF(VLOOKUP(G423,Demos!$B$3:$K$1368,3,FALSE)=0,"",VLOOKUP(G423,Demos!$B$3:$K$1368,3,FALSE)),"")</f>
        <v/>
      </c>
      <c r="J423" s="79" t="str">
        <f>IFERROR(IF(VLOOKUP(G423,Demos!$B$3:$K$1368,4,FALSE)=0,"",VLOOKUP(G423,Demos!$B$3:$K$1368,4,FALSE)),"")</f>
        <v/>
      </c>
      <c r="K423" s="30" t="s">
        <v>2178</v>
      </c>
      <c r="L423" s="30" t="s">
        <v>2180</v>
      </c>
      <c r="M423" s="71">
        <v>44970</v>
      </c>
      <c r="N423" s="33" t="str">
        <f>IFERROR(VLOOKUP(G423,Demos!$B$3:$K$1368,5,FALSE),"")</f>
        <v>Phonebook Friction</v>
      </c>
      <c r="O423" s="28">
        <f>IF(N423="","",COUNTIF($N$6:N2542, N423))</f>
        <v>12</v>
      </c>
      <c r="P423" s="33" t="str">
        <f xml:space="preserve"> IFERROR(IF(VLOOKUP(G423,Demos!$B$3:$K$1368,6,FALSE)=0,"",VLOOKUP(G423,Demos!$B$3:$K$1368,6,FALSE)),"")</f>
        <v>www.de-monstrare.nl/pdf/Phonebook%20friction.pdf</v>
      </c>
      <c r="Q423" s="38" t="str">
        <f xml:space="preserve"> IFERROR(IF(VLOOKUP(G423,Demos!$B$3:$K$1368,8,FALSE)=0,"",VLOOKUP(G423,Demos!$B$3:$K$1368,8,FALSE)),"")</f>
        <v/>
      </c>
      <c r="R423" s="38" t="str">
        <f xml:space="preserve"> IFERROR(IF(VLOOKUP(G423,Demos!$B$3:$K$1368,7,FALSE)=0,"",VLOOKUP(G423,Demos!$B$3:$K$1368,7,FALSE)),"")</f>
        <v/>
      </c>
      <c r="T423" s="50" t="s">
        <v>2049</v>
      </c>
      <c r="U423" s="31" t="str">
        <f>IFERROR(VLOOKUP(G423,Demos!$B$7:N3707,12,FALSE),"")</f>
        <v/>
      </c>
    </row>
    <row r="424" spans="1:21" ht="45" x14ac:dyDescent="0.25">
      <c r="A424" s="39">
        <f t="shared" si="6"/>
        <v>419</v>
      </c>
      <c r="B424" s="30" t="s">
        <v>2191</v>
      </c>
      <c r="C424" s="29" t="str">
        <f xml:space="preserve"> IFERROR(VLOOKUP(B424, Courses!$C$3:$E$836, 2, FALSE),"")</f>
        <v>Dynamica</v>
      </c>
      <c r="D424" s="29" t="str">
        <f xml:space="preserve"> IFERROR(VLOOKUP(MID(G424,1,1), PIRA!$B$1:$E$1146, 2, FALSE),"")</f>
        <v>1 Mechanics</v>
      </c>
      <c r="E424" s="31" t="str">
        <f xml:space="preserve"> IFERROR(VLOOKUP(MID(G424,1,2),PIRA!$B$1:$E$1144,2,FALSE),"")&amp;"
"&amp;IFERROR(VLOOKUP(MID(H424,1,2),PIRA!$B$1:$E$1144,2,FALSE),"")&amp;"
"&amp;IFERROR(VLOOKUP(MID(I424,1,2),PIRA!$B$1:$E$1144,2,FALSE),"")</f>
        <v xml:space="preserve">Rotational Dynamics
</v>
      </c>
      <c r="F424" s="31" t="str">
        <f xml:space="preserve"> IFERROR(VLOOKUP(MID(G424,1,4),PIRA!$B$1:$E$1144,2,FALSE),"")&amp;"
"&amp;IFERROR(VLOOKUP(MID(H424,1,4),PIRA!$B$1:$E$1144,2,FALSE),"")&amp;"
"&amp;IFERROR(VLOOKUP(MID(I424,1,4),PIRA!$B$1:$E$1144,2,FALSE),"")</f>
        <v xml:space="preserve">Rotational Stability
</v>
      </c>
      <c r="G424" s="32" t="s">
        <v>1177</v>
      </c>
      <c r="H424" s="31" t="str">
        <f>IFERROR(IF(VLOOKUP(G424,Demos!$B$3:$K$1368,2,FALSE)=0,"",VLOOKUP(G424,Demos!$B$3:$K$1368,2,FALSE)),"")</f>
        <v/>
      </c>
      <c r="I424" s="79" t="str">
        <f>IFERROR(IF(VLOOKUP(G424,Demos!$B$3:$K$1368,3,FALSE)=0,"",VLOOKUP(G424,Demos!$B$3:$K$1368,3,FALSE)),"")</f>
        <v/>
      </c>
      <c r="J424" s="79" t="str">
        <f>IFERROR(IF(VLOOKUP(G424,Demos!$B$3:$K$1368,4,FALSE)=0,"",VLOOKUP(G424,Demos!$B$3:$K$1368,4,FALSE)),"")</f>
        <v/>
      </c>
      <c r="K424" s="30" t="s">
        <v>2185</v>
      </c>
      <c r="M424" s="71">
        <v>44970</v>
      </c>
      <c r="N424" s="33" t="str">
        <f>IFERROR(VLOOKUP(G424,Demos!$B$3:$K$1368,5,FALSE),"")</f>
        <v>Stable Wheel</v>
      </c>
      <c r="O424" s="28">
        <f>IF(N424="","",COUNTIF($N$6:N2543, N424))</f>
        <v>16</v>
      </c>
      <c r="P424" s="33" t="str">
        <f xml:space="preserve"> IFERROR(IF(VLOOKUP(G424,Demos!$B$3:$K$1368,6,FALSE)=0,"",VLOOKUP(G424,Demos!$B$3:$K$1368,6,FALSE)),"")</f>
        <v>www.de-monstrare.nl/pdf/Stable%20wheel.pdf</v>
      </c>
      <c r="Q424" s="38" t="str">
        <f xml:space="preserve"> IFERROR(IF(VLOOKUP(G424,Demos!$B$3:$K$1368,8,FALSE)=0,"",VLOOKUP(G424,Demos!$B$3:$K$1368,8,FALSE)),"")</f>
        <v/>
      </c>
      <c r="R424" s="38" t="str">
        <f xml:space="preserve"> IFERROR(IF(VLOOKUP(G424,Demos!$B$3:$K$1368,7,FALSE)=0,"",VLOOKUP(G424,Demos!$B$3:$K$1368,7,FALSE)),"")</f>
        <v xml:space="preserve">See Collegerama 2022 recording TN1612TU_20 - https://collegerama.tudelft.nl/Mediasite/Channel/as-bsc-tn/watch/1a0c74c4eaf54cb7aa9b646d254fee821d </v>
      </c>
      <c r="T424" s="50" t="s">
        <v>1762</v>
      </c>
      <c r="U424" s="31" t="str">
        <f>IFERROR(VLOOKUP(G424,Demos!$B$7:N3585,12,FALSE),"")</f>
        <v/>
      </c>
    </row>
    <row r="425" spans="1:21" ht="45" x14ac:dyDescent="0.25">
      <c r="A425" s="39">
        <f t="shared" si="6"/>
        <v>420</v>
      </c>
      <c r="B425" s="30" t="s">
        <v>29</v>
      </c>
      <c r="C425" s="29" t="str">
        <f xml:space="preserve"> IFERROR(VLOOKUP(B425, Courses!$C$3:$E$836, 2, FALSE),"")</f>
        <v>Classical and Quantum Mechanics</v>
      </c>
      <c r="D425" s="29" t="str">
        <f xml:space="preserve"> IFERROR(VLOOKUP(MID(G425,1,1), PIRA!$B$1:$E$1146, 2, FALSE),"")</f>
        <v>1 Mechanics</v>
      </c>
      <c r="E425" s="31" t="str">
        <f xml:space="preserve"> IFERROR(VLOOKUP(MID(G425,1,2),PIRA!$B$1:$E$1144,2,FALSE),"")&amp;"
"&amp;IFERROR(VLOOKUP(MID(H425,1,2),PIRA!$B$1:$E$1144,2,FALSE),"")&amp;"
"&amp;IFERROR(VLOOKUP(MID(I425,1,2),PIRA!$B$1:$E$1144,2,FALSE),"")</f>
        <v xml:space="preserve">Statics of Rigid Bodies
</v>
      </c>
      <c r="F425" s="31" t="str">
        <f xml:space="preserve"> IFERROR(VLOOKUP(MID(G425,1,4),PIRA!$B$1:$E$1144,2,FALSE),"")&amp;"
"&amp;IFERROR(VLOOKUP(MID(H425,1,4),PIRA!$B$1:$E$1144,2,FALSE),"")&amp;"
"&amp;IFERROR(VLOOKUP(MID(I425,1,4),PIRA!$B$1:$E$1144,2,FALSE),"")</f>
        <v xml:space="preserve">Resolution of Forces
</v>
      </c>
      <c r="G425" s="32" t="s">
        <v>1148</v>
      </c>
      <c r="H425" s="31" t="str">
        <f>IFERROR(IF(VLOOKUP(G425,Demos!$B$3:$K$1368,2,FALSE)=0,"",VLOOKUP(G425,Demos!$B$3:$K$1368,2,FALSE)),"")</f>
        <v/>
      </c>
      <c r="I425" s="79" t="str">
        <f>IFERROR(IF(VLOOKUP(G425,Demos!$B$3:$K$1368,3,FALSE)=0,"",VLOOKUP(G425,Demos!$B$3:$K$1368,3,FALSE)),"")</f>
        <v/>
      </c>
      <c r="J425" s="79" t="str">
        <f>IFERROR(IF(VLOOKUP(G425,Demos!$B$3:$K$1368,4,FALSE)=0,"",VLOOKUP(G425,Demos!$B$3:$K$1368,4,FALSE)),"")</f>
        <v/>
      </c>
      <c r="K425" s="30" t="s">
        <v>2178</v>
      </c>
      <c r="L425" s="30" t="s">
        <v>2180</v>
      </c>
      <c r="M425" s="71">
        <v>44968</v>
      </c>
      <c r="N425" s="33" t="str">
        <f>IFERROR(VLOOKUP(G425,Demos!$B$3:$K$1368,5,FALSE),"")</f>
        <v>Strong Professor (Weak Students)</v>
      </c>
      <c r="O425" s="28">
        <f>IF(N425="","",COUNTIF($N$6:N2544, N425))</f>
        <v>23</v>
      </c>
      <c r="P425" s="33" t="str">
        <f xml:space="preserve"> IFERROR(IF(VLOOKUP(G425,Demos!$B$3:$K$1368,6,FALSE)=0,"",VLOOKUP(G425,Demos!$B$3:$K$1368,6,FALSE)),"")</f>
        <v>www.de-monstrare.nl/pdf/Strong%20professor%20_weak%20students_.pdf</v>
      </c>
      <c r="Q425" s="38" t="str">
        <f xml:space="preserve"> IFERROR(IF(VLOOKUP(G425,Demos!$B$3:$K$1368,8,FALSE)=0,"",VLOOKUP(G425,Demos!$B$3:$K$1368,8,FALSE)),"")</f>
        <v/>
      </c>
      <c r="R425" s="38" t="str">
        <f xml:space="preserve"> IFERROR(IF(VLOOKUP(G425,Demos!$B$3:$K$1368,7,FALSE)=0,"",VLOOKUP(G425,Demos!$B$3:$K$1368,7,FALSE)),"")</f>
        <v xml:space="preserve">=================== https://collegerama.tudelft.nl/Mediasite/Channel/as-bsc-tn/watch/f53f1fdd5fa04999b1d52f4922846f1a1d ========================Collegerama.tudelft.nl. TN1612TU_01 - Klassieke mechanica &amp; relativiteit, recoreded on 08 Feb 2021 13:45, demo </v>
      </c>
      <c r="T425" s="50" t="s">
        <v>2049</v>
      </c>
      <c r="U425" s="31" t="str">
        <f>IFERROR(VLOOKUP(G425,Demos!$B$7:N3712,12,FALSE),"")</f>
        <v/>
      </c>
    </row>
    <row r="426" spans="1:21" ht="45" x14ac:dyDescent="0.25">
      <c r="A426" s="39">
        <f t="shared" si="6"/>
        <v>421</v>
      </c>
      <c r="B426" s="30" t="s">
        <v>1905</v>
      </c>
      <c r="C426" s="29" t="str">
        <f xml:space="preserve"> IFERROR(VLOOKUP(B426, Courses!$C$3:$E$836, 2, FALSE),"")</f>
        <v>Mechanics and Theory of Relativity</v>
      </c>
      <c r="D426" s="29" t="str">
        <f xml:space="preserve"> IFERROR(VLOOKUP(MID(G426,1,1), PIRA!$B$1:$E$1146, 2, FALSE),"")</f>
        <v>1 Mechanics</v>
      </c>
      <c r="E426" s="31" t="str">
        <f xml:space="preserve"> IFERROR(VLOOKUP(MID(G426,1,2),PIRA!$B$1:$E$1144,2,FALSE),"")&amp;"
"&amp;IFERROR(VLOOKUP(MID(H426,1,2),PIRA!$B$1:$E$1144,2,FALSE),"")&amp;"
"&amp;IFERROR(VLOOKUP(MID(I426,1,2),PIRA!$B$1:$E$1144,2,FALSE),"")</f>
        <v xml:space="preserve">Applications of Newton's Laws
</v>
      </c>
      <c r="F426" s="31" t="str">
        <f xml:space="preserve"> IFERROR(VLOOKUP(MID(G426,1,4),PIRA!$B$1:$E$1144,2,FALSE),"")&amp;"
"&amp;IFERROR(VLOOKUP(MID(H426,1,4),PIRA!$B$1:$E$1144,2,FALSE),"")&amp;"
"&amp;IFERROR(VLOOKUP(MID(I426,1,4),PIRA!$B$1:$E$1144,2,FALSE),"")</f>
        <v xml:space="preserve">Friction
</v>
      </c>
      <c r="G426" s="32" t="s">
        <v>2010</v>
      </c>
      <c r="H426" s="31" t="str">
        <f>IFERROR(IF(VLOOKUP(G426,Demos!$B$3:$K$1368,2,FALSE)=0,"",VLOOKUP(G426,Demos!$B$3:$K$1368,2,FALSE)),"")</f>
        <v/>
      </c>
      <c r="I426" s="79" t="str">
        <f>IFERROR(IF(VLOOKUP(G426,Demos!$B$3:$K$1368,3,FALSE)=0,"",VLOOKUP(G426,Demos!$B$3:$K$1368,3,FALSE)),"")</f>
        <v/>
      </c>
      <c r="J426" s="79" t="str">
        <f>IFERROR(IF(VLOOKUP(G426,Demos!$B$3:$K$1368,4,FALSE)=0,"",VLOOKUP(G426,Demos!$B$3:$K$1368,4,FALSE)),"")</f>
        <v/>
      </c>
      <c r="K426" s="30" t="s">
        <v>2099</v>
      </c>
      <c r="M426" s="71">
        <v>44968</v>
      </c>
      <c r="N426" s="33" t="str">
        <f>IFERROR(VLOOKUP(G426,Demos!$B$3:$K$1368,5,FALSE),"")</f>
        <v>Friction Blocks Surface Material</v>
      </c>
      <c r="O426" s="28">
        <f>IF(N426="","",COUNTIF($N$6:N2545, N426))</f>
        <v>11</v>
      </c>
      <c r="P426" s="33" t="str">
        <f xml:space="preserve"> IFERROR(IF(VLOOKUP(G426,Demos!$B$3:$K$1368,6,FALSE)=0,"",VLOOKUP(G426,Demos!$B$3:$K$1368,6,FALSE)),"")</f>
        <v>N/A</v>
      </c>
      <c r="Q426" s="38" t="str">
        <f xml:space="preserve"> IFERROR(IF(VLOOKUP(G426,Demos!$B$3:$K$1368,8,FALSE)=0,"",VLOOKUP(G426,Demos!$B$3:$K$1368,8,FALSE)),"")</f>
        <v>New demonstration 07 Feb 2017</v>
      </c>
      <c r="R426" s="38" t="str">
        <f xml:space="preserve"> IFERROR(IF(VLOOKUP(G426,Demos!$B$3:$K$1368,7,FALSE)=0,"",VLOOKUP(G426,Demos!$B$3:$K$1368,7,FALSE)),"")</f>
        <v/>
      </c>
      <c r="T426" s="50" t="s">
        <v>2049</v>
      </c>
      <c r="U426" s="31" t="str">
        <f>IFERROR(VLOOKUP(G426,Demos!$B$7:N3711,12,FALSE),"")</f>
        <v/>
      </c>
    </row>
    <row r="427" spans="1:21" ht="45" x14ac:dyDescent="0.25">
      <c r="A427" s="39">
        <f t="shared" si="6"/>
        <v>422</v>
      </c>
      <c r="B427" s="30" t="s">
        <v>1905</v>
      </c>
      <c r="C427" s="29" t="str">
        <f xml:space="preserve"> IFERROR(VLOOKUP(B427, Courses!$C$3:$E$836, 2, FALSE),"")</f>
        <v>Mechanics and Theory of Relativity</v>
      </c>
      <c r="D427" s="29" t="str">
        <f xml:space="preserve"> IFERROR(VLOOKUP(MID(G427,1,1), PIRA!$B$1:$E$1146, 2, FALSE),"")</f>
        <v>1 Mechanics</v>
      </c>
      <c r="E427" s="31" t="str">
        <f xml:space="preserve"> IFERROR(VLOOKUP(MID(G427,1,2),PIRA!$B$1:$E$1144,2,FALSE),"")&amp;"
"&amp;IFERROR(VLOOKUP(MID(H427,1,2),PIRA!$B$1:$E$1144,2,FALSE),"")&amp;"
"&amp;IFERROR(VLOOKUP(MID(I427,1,2),PIRA!$B$1:$E$1144,2,FALSE),"")</f>
        <v xml:space="preserve">Applications of Newton's Laws
</v>
      </c>
      <c r="F427" s="31" t="str">
        <f xml:space="preserve"> IFERROR(VLOOKUP(MID(G427,1,4),PIRA!$B$1:$E$1144,2,FALSE),"")&amp;"
"&amp;IFERROR(VLOOKUP(MID(H427,1,4),PIRA!$B$1:$E$1144,2,FALSE),"")&amp;"
"&amp;IFERROR(VLOOKUP(MID(I427,1,4),PIRA!$B$1:$E$1144,2,FALSE),"")</f>
        <v xml:space="preserve">Friction
</v>
      </c>
      <c r="G427" s="32" t="s">
        <v>2081</v>
      </c>
      <c r="H427" s="31" t="str">
        <f>IFERROR(IF(VLOOKUP(G427,Demos!$B$3:$K$1368,2,FALSE)=0,"",VLOOKUP(G427,Demos!$B$3:$K$1368,2,FALSE)),"")</f>
        <v/>
      </c>
      <c r="I427" s="79" t="str">
        <f>IFERROR(IF(VLOOKUP(G427,Demos!$B$3:$K$1368,3,FALSE)=0,"",VLOOKUP(G427,Demos!$B$3:$K$1368,3,FALSE)),"")</f>
        <v/>
      </c>
      <c r="J427" s="79" t="str">
        <f>IFERROR(IF(VLOOKUP(G427,Demos!$B$3:$K$1368,4,FALSE)=0,"",VLOOKUP(G427,Demos!$B$3:$K$1368,4,FALSE)),"")</f>
        <v/>
      </c>
      <c r="K427" s="30" t="s">
        <v>2099</v>
      </c>
      <c r="M427" s="71">
        <v>44968</v>
      </c>
      <c r="N427" s="33" t="str">
        <f>IFERROR(VLOOKUP(G427,Demos!$B$3:$K$1368,5,FALSE),"")</f>
        <v/>
      </c>
      <c r="O427" s="28" t="str">
        <f>IF(N427="","",COUNTIF($N$6:N2546, N427))</f>
        <v/>
      </c>
      <c r="P427" s="33" t="str">
        <f xml:space="preserve"> IFERROR(IF(VLOOKUP(G427,Demos!$B$3:$K$1368,6,FALSE)=0,"",VLOOKUP(G427,Demos!$B$3:$K$1368,6,FALSE)),"")</f>
        <v/>
      </c>
      <c r="Q427" s="38" t="str">
        <f xml:space="preserve"> IFERROR(IF(VLOOKUP(G427,Demos!$B$3:$K$1368,8,FALSE)=0,"",VLOOKUP(G427,Demos!$B$3:$K$1368,8,FALSE)),"")</f>
        <v/>
      </c>
      <c r="R427" s="38" t="str">
        <f xml:space="preserve"> IFERROR(IF(VLOOKUP(G427,Demos!$B$3:$K$1368,7,FALSE)=0,"",VLOOKUP(G427,Demos!$B$3:$K$1368,7,FALSE)),"")</f>
        <v/>
      </c>
      <c r="T427" s="50" t="s">
        <v>2049</v>
      </c>
      <c r="U427" s="31" t="str">
        <f>IFERROR(VLOOKUP(G427,Demos!$B$7:N3709,12,FALSE),"")</f>
        <v/>
      </c>
    </row>
    <row r="428" spans="1:21" ht="45" x14ac:dyDescent="0.25">
      <c r="A428" s="39">
        <f t="shared" si="6"/>
        <v>423</v>
      </c>
      <c r="B428" s="30" t="s">
        <v>29</v>
      </c>
      <c r="C428" s="29" t="str">
        <f xml:space="preserve"> IFERROR(VLOOKUP(B428, Courses!$C$3:$E$836, 2, FALSE),"")</f>
        <v>Classical and Quantum Mechanics</v>
      </c>
      <c r="D428" s="29" t="str">
        <f xml:space="preserve"> IFERROR(VLOOKUP(MID(G428,1,1), PIRA!$B$1:$E$1146, 2, FALSE),"")</f>
        <v>1 Mechanics</v>
      </c>
      <c r="E428" s="31" t="str">
        <f xml:space="preserve"> IFERROR(VLOOKUP(MID(G428,1,2),PIRA!$B$1:$E$1144,2,FALSE),"")&amp;"
"&amp;IFERROR(VLOOKUP(MID(H428,1,2),PIRA!$B$1:$E$1144,2,FALSE),"")&amp;"
"&amp;IFERROR(VLOOKUP(MID(I428,1,2),PIRA!$B$1:$E$1144,2,FALSE),"")</f>
        <v xml:space="preserve">Newton's Third Law
</v>
      </c>
      <c r="F428" s="31" t="str">
        <f xml:space="preserve"> IFERROR(VLOOKUP(MID(G428,1,4),PIRA!$B$1:$E$1144,2,FALSE),"")&amp;"
"&amp;IFERROR(VLOOKUP(MID(H428,1,4),PIRA!$B$1:$E$1144,2,FALSE),"")&amp;"
"&amp;IFERROR(VLOOKUP(MID(I428,1,4),PIRA!$B$1:$E$1144,2,FALSE),"")</f>
        <v xml:space="preserve">Action and Reaction
</v>
      </c>
      <c r="G428" s="32" t="s">
        <v>1145</v>
      </c>
      <c r="H428" s="31" t="str">
        <f>IFERROR(IF(VLOOKUP(G428,Demos!$B$3:$K$1368,2,FALSE)=0,"",VLOOKUP(G428,Demos!$B$3:$K$1368,2,FALSE)),"")</f>
        <v/>
      </c>
      <c r="I428" s="79" t="str">
        <f>IFERROR(IF(VLOOKUP(G428,Demos!$B$3:$K$1368,3,FALSE)=0,"",VLOOKUP(G428,Demos!$B$3:$K$1368,3,FALSE)),"")</f>
        <v/>
      </c>
      <c r="J428" s="79" t="str">
        <f>IFERROR(IF(VLOOKUP(G428,Demos!$B$3:$K$1368,4,FALSE)=0,"",VLOOKUP(G428,Demos!$B$3:$K$1368,4,FALSE)),"")</f>
        <v/>
      </c>
      <c r="K428" s="30" t="s">
        <v>2178</v>
      </c>
      <c r="L428" s="30" t="s">
        <v>2180</v>
      </c>
      <c r="M428" s="71">
        <v>44967</v>
      </c>
      <c r="N428" s="33" t="str">
        <f>IFERROR(VLOOKUP(G428,Demos!$B$3:$K$1368,5,FALSE),"")</f>
        <v>Who is the Strongest in a Collision?</v>
      </c>
      <c r="O428" s="28">
        <f>IF(N428="","",COUNTIF($N$6:N2547, N428))</f>
        <v>11</v>
      </c>
      <c r="P428" s="33" t="str">
        <f xml:space="preserve"> IFERROR(IF(VLOOKUP(G428,Demos!$B$3:$K$1368,6,FALSE)=0,"",VLOOKUP(G428,Demos!$B$3:$K$1368,6,FALSE)),"")</f>
        <v>www.de-monstrare.nl/pdf/Who%20is%20the%20strongest%20in%20a%20collision.pdf</v>
      </c>
      <c r="Q428" s="38" t="str">
        <f xml:space="preserve"> IFERROR(IF(VLOOKUP(G428,Demos!$B$3:$K$1368,8,FALSE)=0,"",VLOOKUP(G428,Demos!$B$3:$K$1368,8,FALSE)),"")</f>
        <v/>
      </c>
      <c r="R428" s="38" t="str">
        <f xml:space="preserve"> IFERROR(IF(VLOOKUP(G428,Demos!$B$3:$K$1368,7,FALSE)=0,"",VLOOKUP(G428,Demos!$B$3:$K$1368,7,FALSE)),"")</f>
        <v/>
      </c>
      <c r="T428" s="50" t="s">
        <v>2049</v>
      </c>
      <c r="U428" s="31" t="str">
        <f>IFERROR(VLOOKUP(G428,Demos!$B$7:N3715,12,FALSE),"")</f>
        <v/>
      </c>
    </row>
    <row r="429" spans="1:21" ht="45" x14ac:dyDescent="0.25">
      <c r="A429" s="39">
        <f t="shared" si="6"/>
        <v>424</v>
      </c>
      <c r="B429" s="30" t="s">
        <v>29</v>
      </c>
      <c r="C429" s="29" t="str">
        <f xml:space="preserve"> IFERROR(VLOOKUP(B429, Courses!$C$3:$E$836, 2, FALSE),"")</f>
        <v>Classical and Quantum Mechanics</v>
      </c>
      <c r="D429" s="29" t="str">
        <f xml:space="preserve"> IFERROR(VLOOKUP(MID(G429,1,1), PIRA!$B$1:$E$1146, 2, FALSE),"")</f>
        <v>1 Mechanics</v>
      </c>
      <c r="E429" s="31" t="str">
        <f xml:space="preserve"> IFERROR(VLOOKUP(MID(G429,1,2),PIRA!$B$1:$E$1144,2,FALSE),"")&amp;"
"&amp;IFERROR(VLOOKUP(MID(H429,1,2),PIRA!$B$1:$E$1144,2,FALSE),"")&amp;"
"&amp;IFERROR(VLOOKUP(MID(I429,1,2),PIRA!$B$1:$E$1144,2,FALSE),"")</f>
        <v xml:space="preserve">Relative Motion
</v>
      </c>
      <c r="F429" s="31" t="str">
        <f xml:space="preserve"> IFERROR(VLOOKUP(MID(G429,1,4),PIRA!$B$1:$E$1144,2,FALSE),"")&amp;"
"&amp;IFERROR(VLOOKUP(MID(H429,1,4),PIRA!$B$1:$E$1144,2,FALSE),"")&amp;"
"&amp;IFERROR(VLOOKUP(MID(I429,1,4),PIRA!$B$1:$E$1144,2,FALSE),"")</f>
        <v xml:space="preserve">Moving Reference Frames
</v>
      </c>
      <c r="G429" s="32" t="s">
        <v>1135</v>
      </c>
      <c r="H429" s="31" t="str">
        <f>IFERROR(IF(VLOOKUP(G429,Demos!$B$3:$K$1368,2,FALSE)=0,"",VLOOKUP(G429,Demos!$B$3:$K$1368,2,FALSE)),"")</f>
        <v/>
      </c>
      <c r="I429" s="79" t="str">
        <f>IFERROR(IF(VLOOKUP(G429,Demos!$B$3:$K$1368,3,FALSE)=0,"",VLOOKUP(G429,Demos!$B$3:$K$1368,3,FALSE)),"")</f>
        <v/>
      </c>
      <c r="J429" s="79" t="str">
        <f>IFERROR(IF(VLOOKUP(G429,Demos!$B$3:$K$1368,4,FALSE)=0,"",VLOOKUP(G429,Demos!$B$3:$K$1368,4,FALSE)),"")</f>
        <v/>
      </c>
      <c r="K429" s="30" t="s">
        <v>2178</v>
      </c>
      <c r="L429" s="30" t="s">
        <v>2180</v>
      </c>
      <c r="M429" s="71">
        <v>44964</v>
      </c>
      <c r="N429" s="33" t="str">
        <f>IFERROR(VLOOKUP(G429,Demos!$B$3:$K$1368,5,FALSE),"")</f>
        <v>Shoot and Catch</v>
      </c>
      <c r="O429" s="28">
        <f>IF(N429="","",COUNTIF($N$6:N2548, N429))</f>
        <v>25</v>
      </c>
      <c r="P429" s="33" t="str">
        <f xml:space="preserve"> IFERROR(IF(VLOOKUP(G429,Demos!$B$3:$K$1368,6,FALSE)=0,"",VLOOKUP(G429,Demos!$B$3:$K$1368,6,FALSE)),"")</f>
        <v>www.de-monstrare.nl/pdf/Shoot%20and%20catch.pdf</v>
      </c>
      <c r="Q429" s="38" t="str">
        <f xml:space="preserve"> IFERROR(IF(VLOOKUP(G429,Demos!$B$3:$K$1368,8,FALSE)=0,"",VLOOKUP(G429,Demos!$B$3:$K$1368,8,FALSE)),"")</f>
        <v/>
      </c>
      <c r="R429" s="38" t="str">
        <f xml:space="preserve"> IFERROR(IF(VLOOKUP(G429,Demos!$B$3:$K$1368,7,FALSE)=0,"",VLOOKUP(G429,Demos!$B$3:$K$1368,7,FALSE)),"")</f>
        <v xml:space="preserve">See Collegerama 2022 recording TN1612TU_09 from 00:38:10 - https://collegerama.tudelft.nl/Mediasite/Channel/as-bsc-tn/watch/01a81742333b4cfeb1cb2f79a689016f1d </v>
      </c>
      <c r="T429" s="50" t="s">
        <v>2049</v>
      </c>
      <c r="U429" s="31" t="str">
        <f>IFERROR(VLOOKUP(G429,Demos!$B$7:N3719,12,FALSE),"")</f>
        <v/>
      </c>
    </row>
    <row r="430" spans="1:21" ht="45" x14ac:dyDescent="0.25">
      <c r="A430" s="39">
        <f t="shared" si="6"/>
        <v>425</v>
      </c>
      <c r="B430" s="30" t="s">
        <v>1615</v>
      </c>
      <c r="C430" s="29" t="str">
        <f xml:space="preserve"> IFERROR(VLOOKUP(B430, Courses!$C$3:$E$836, 2, FALSE),"")</f>
        <v>Physical Transport Phenomena</v>
      </c>
      <c r="D430" s="29" t="str">
        <f xml:space="preserve"> IFERROR(VLOOKUP(MID(G430,1,1), PIRA!$B$1:$E$1146, 2, FALSE),"")</f>
        <v/>
      </c>
      <c r="E430" s="31" t="str">
        <f xml:space="preserve"> IFERROR(VLOOKUP(MID(G430,1,2),PIRA!$B$1:$E$1144,2,FALSE),"")&amp;"
"&amp;IFERROR(VLOOKUP(MID(H430,1,2),PIRA!$B$1:$E$1144,2,FALSE),"")&amp;"
"&amp;IFERROR(VLOOKUP(MID(I430,1,2),PIRA!$B$1:$E$1144,2,FALSE),"")</f>
        <v xml:space="preserve">
</v>
      </c>
      <c r="F430" s="31" t="str">
        <f xml:space="preserve"> IFERROR(VLOOKUP(MID(G430,1,4),PIRA!$B$1:$E$1144,2,FALSE),"")&amp;"
"&amp;IFERROR(VLOOKUP(MID(H430,1,4),PIRA!$B$1:$E$1144,2,FALSE),"")&amp;"
"&amp;IFERROR(VLOOKUP(MID(I430,1,4),PIRA!$B$1:$E$1144,2,FALSE),"")</f>
        <v xml:space="preserve">
</v>
      </c>
      <c r="H430" s="31" t="str">
        <f>IFERROR(IF(VLOOKUP(G430,Demos!$B$3:$K$1368,2,FALSE)=0,"",VLOOKUP(G430,Demos!$B$3:$K$1368,2,FALSE)),"")</f>
        <v/>
      </c>
      <c r="I430" s="79" t="str">
        <f>IFERROR(IF(VLOOKUP(G430,Demos!$B$3:$K$1368,3,FALSE)=0,"",VLOOKUP(G430,Demos!$B$3:$K$1368,3,FALSE)),"")</f>
        <v/>
      </c>
      <c r="J430" s="79" t="str">
        <f>IFERROR(IF(VLOOKUP(G430,Demos!$B$3:$K$1368,4,FALSE)=0,"",VLOOKUP(G430,Demos!$B$3:$K$1368,4,FALSE)),"")</f>
        <v/>
      </c>
      <c r="K430" s="30" t="s">
        <v>2103</v>
      </c>
      <c r="M430" s="71">
        <v>44963</v>
      </c>
      <c r="N430" s="33" t="str">
        <f>IFERROR(VLOOKUP(G430,Demos!$B$3:$K$1368,5,FALSE),"")</f>
        <v/>
      </c>
      <c r="O430" s="28" t="str">
        <f>IF(N430="","",COUNTIF($N$6:N2549, N430))</f>
        <v/>
      </c>
      <c r="P430" s="33" t="str">
        <f xml:space="preserve"> IFERROR(IF(VLOOKUP(G430,Demos!$B$3:$K$1368,6,FALSE)=0,"",VLOOKUP(G430,Demos!$B$3:$K$1368,6,FALSE)),"")</f>
        <v/>
      </c>
      <c r="Q430" s="38" t="str">
        <f xml:space="preserve"> IFERROR(IF(VLOOKUP(G430,Demos!$B$3:$K$1368,8,FALSE)=0,"",VLOOKUP(G430,Demos!$B$3:$K$1368,8,FALSE)),"")</f>
        <v/>
      </c>
      <c r="R430" s="38" t="str">
        <f xml:space="preserve"> IFERROR(IF(VLOOKUP(G430,Demos!$B$3:$K$1368,7,FALSE)=0,"",VLOOKUP(G430,Demos!$B$3:$K$1368,7,FALSE)),"")</f>
        <v/>
      </c>
      <c r="U430" s="31" t="str">
        <f>IFERROR(VLOOKUP(G430,Demos!$B$7:N3723,12,FALSE),"")</f>
        <v/>
      </c>
    </row>
    <row r="431" spans="1:21" ht="45" x14ac:dyDescent="0.25">
      <c r="A431" s="39">
        <f t="shared" si="6"/>
        <v>426</v>
      </c>
      <c r="B431" s="30" t="s">
        <v>1615</v>
      </c>
      <c r="C431" s="29" t="str">
        <f xml:space="preserve"> IFERROR(VLOOKUP(B431, Courses!$C$3:$E$836, 2, FALSE),"")</f>
        <v>Physical Transport Phenomena</v>
      </c>
      <c r="D431" s="29" t="str">
        <f xml:space="preserve"> IFERROR(VLOOKUP(MID(G431,1,1), PIRA!$B$1:$E$1146, 2, FALSE),"")</f>
        <v/>
      </c>
      <c r="E431" s="31" t="str">
        <f xml:space="preserve"> IFERROR(VLOOKUP(MID(G431,1,2),PIRA!$B$1:$E$1144,2,FALSE),"")&amp;"
"&amp;IFERROR(VLOOKUP(MID(H431,1,2),PIRA!$B$1:$E$1144,2,FALSE),"")&amp;"
"&amp;IFERROR(VLOOKUP(MID(I431,1,2),PIRA!$B$1:$E$1144,2,FALSE),"")</f>
        <v xml:space="preserve">
</v>
      </c>
      <c r="F431" s="31" t="str">
        <f xml:space="preserve"> IFERROR(VLOOKUP(MID(G431,1,4),PIRA!$B$1:$E$1144,2,FALSE),"")&amp;"
"&amp;IFERROR(VLOOKUP(MID(H431,1,4),PIRA!$B$1:$E$1144,2,FALSE),"")&amp;"
"&amp;IFERROR(VLOOKUP(MID(I431,1,4),PIRA!$B$1:$E$1144,2,FALSE),"")</f>
        <v xml:space="preserve">
</v>
      </c>
      <c r="H431" s="31" t="str">
        <f>IFERROR(IF(VLOOKUP(G431,Demos!$B$3:$K$1368,2,FALSE)=0,"",VLOOKUP(G431,Demos!$B$3:$K$1368,2,FALSE)),"")</f>
        <v/>
      </c>
      <c r="I431" s="79" t="str">
        <f>IFERROR(IF(VLOOKUP(G431,Demos!$B$3:$K$1368,3,FALSE)=0,"",VLOOKUP(G431,Demos!$B$3:$K$1368,3,FALSE)),"")</f>
        <v/>
      </c>
      <c r="J431" s="79" t="str">
        <f>IFERROR(IF(VLOOKUP(G431,Demos!$B$3:$K$1368,4,FALSE)=0,"",VLOOKUP(G431,Demos!$B$3:$K$1368,4,FALSE)),"")</f>
        <v/>
      </c>
      <c r="K431" s="30" t="s">
        <v>2103</v>
      </c>
      <c r="M431" s="71">
        <v>44963</v>
      </c>
      <c r="N431" s="33" t="str">
        <f>IFERROR(VLOOKUP(G431,Demos!$B$3:$K$1368,5,FALSE),"")</f>
        <v/>
      </c>
      <c r="O431" s="28" t="str">
        <f>IF(N431="","",COUNTIF($N$6:N2550, N431))</f>
        <v/>
      </c>
      <c r="P431" s="33" t="str">
        <f xml:space="preserve"> IFERROR(IF(VLOOKUP(G431,Demos!$B$3:$K$1368,6,FALSE)=0,"",VLOOKUP(G431,Demos!$B$3:$K$1368,6,FALSE)),"")</f>
        <v/>
      </c>
      <c r="Q431" s="38" t="str">
        <f xml:space="preserve"> IFERROR(IF(VLOOKUP(G431,Demos!$B$3:$K$1368,8,FALSE)=0,"",VLOOKUP(G431,Demos!$B$3:$K$1368,8,FALSE)),"")</f>
        <v/>
      </c>
      <c r="R431" s="38" t="str">
        <f xml:space="preserve"> IFERROR(IF(VLOOKUP(G431,Demos!$B$3:$K$1368,7,FALSE)=0,"",VLOOKUP(G431,Demos!$B$3:$K$1368,7,FALSE)),"")</f>
        <v/>
      </c>
      <c r="U431" s="31" t="str">
        <f>IFERROR(VLOOKUP(G431,Demos!$B$7:N3724,12,FALSE),"")</f>
        <v/>
      </c>
    </row>
    <row r="432" spans="1:21" ht="45" x14ac:dyDescent="0.25">
      <c r="A432" s="39">
        <f t="shared" si="6"/>
        <v>427</v>
      </c>
      <c r="B432" s="30" t="s">
        <v>1615</v>
      </c>
      <c r="C432" s="29" t="str">
        <f xml:space="preserve"> IFERROR(VLOOKUP(B432, Courses!$C$3:$E$836, 2, FALSE),"")</f>
        <v>Physical Transport Phenomena</v>
      </c>
      <c r="D432" s="29" t="str">
        <f xml:space="preserve"> IFERROR(VLOOKUP(MID(G432,1,1), PIRA!$B$1:$E$1146, 2, FALSE),"")</f>
        <v/>
      </c>
      <c r="E432" s="31" t="str">
        <f xml:space="preserve"> IFERROR(VLOOKUP(MID(G432,1,2),PIRA!$B$1:$E$1144,2,FALSE),"")&amp;"
"&amp;IFERROR(VLOOKUP(MID(H432,1,2),PIRA!$B$1:$E$1144,2,FALSE),"")&amp;"
"&amp;IFERROR(VLOOKUP(MID(I432,1,2),PIRA!$B$1:$E$1144,2,FALSE),"")</f>
        <v xml:space="preserve">
</v>
      </c>
      <c r="F432" s="31" t="str">
        <f xml:space="preserve"> IFERROR(VLOOKUP(MID(G432,1,4),PIRA!$B$1:$E$1144,2,FALSE),"")&amp;"
"&amp;IFERROR(VLOOKUP(MID(H432,1,4),PIRA!$B$1:$E$1144,2,FALSE),"")&amp;"
"&amp;IFERROR(VLOOKUP(MID(I432,1,4),PIRA!$B$1:$E$1144,2,FALSE),"")</f>
        <v xml:space="preserve">
</v>
      </c>
      <c r="H432" s="31" t="str">
        <f>IFERROR(IF(VLOOKUP(G432,Demos!$B$3:$K$1368,2,FALSE)=0,"",VLOOKUP(G432,Demos!$B$3:$K$1368,2,FALSE)),"")</f>
        <v/>
      </c>
      <c r="I432" s="79" t="str">
        <f>IFERROR(IF(VLOOKUP(G432,Demos!$B$3:$K$1368,3,FALSE)=0,"",VLOOKUP(G432,Demos!$B$3:$K$1368,3,FALSE)),"")</f>
        <v/>
      </c>
      <c r="J432" s="79" t="str">
        <f>IFERROR(IF(VLOOKUP(G432,Demos!$B$3:$K$1368,4,FALSE)=0,"",VLOOKUP(G432,Demos!$B$3:$K$1368,4,FALSE)),"")</f>
        <v/>
      </c>
      <c r="K432" s="30" t="s">
        <v>2103</v>
      </c>
      <c r="M432" s="71">
        <v>44963</v>
      </c>
      <c r="N432" s="33" t="str">
        <f>IFERROR(VLOOKUP(G432,Demos!$B$3:$K$1368,5,FALSE),"")</f>
        <v/>
      </c>
      <c r="O432" s="28" t="str">
        <f>IF(N432="","",COUNTIF($N$6:N2551, N432))</f>
        <v/>
      </c>
      <c r="P432" s="33" t="str">
        <f xml:space="preserve"> IFERROR(IF(VLOOKUP(G432,Demos!$B$3:$K$1368,6,FALSE)=0,"",VLOOKUP(G432,Demos!$B$3:$K$1368,6,FALSE)),"")</f>
        <v/>
      </c>
      <c r="Q432" s="38" t="str">
        <f xml:space="preserve"> IFERROR(IF(VLOOKUP(G432,Demos!$B$3:$K$1368,8,FALSE)=0,"",VLOOKUP(G432,Demos!$B$3:$K$1368,8,FALSE)),"")</f>
        <v/>
      </c>
      <c r="R432" s="38" t="str">
        <f xml:space="preserve"> IFERROR(IF(VLOOKUP(G432,Demos!$B$3:$K$1368,7,FALSE)=0,"",VLOOKUP(G432,Demos!$B$3:$K$1368,7,FALSE)),"")</f>
        <v/>
      </c>
      <c r="U432" s="31" t="str">
        <f>IFERROR(VLOOKUP(G432,Demos!$B$7:N3725,12,FALSE),"")</f>
        <v/>
      </c>
    </row>
    <row r="433" spans="1:21" ht="45" x14ac:dyDescent="0.25">
      <c r="A433" s="39">
        <f t="shared" si="6"/>
        <v>428</v>
      </c>
      <c r="B433" s="30" t="s">
        <v>1615</v>
      </c>
      <c r="C433" s="29" t="str">
        <f xml:space="preserve"> IFERROR(VLOOKUP(B433, Courses!$C$3:$E$836, 2, FALSE),"")</f>
        <v>Physical Transport Phenomena</v>
      </c>
      <c r="D433" s="29" t="str">
        <f xml:space="preserve"> IFERROR(VLOOKUP(MID(G433,1,1), PIRA!$B$1:$E$1146, 2, FALSE),"")</f>
        <v/>
      </c>
      <c r="E433" s="31" t="str">
        <f xml:space="preserve"> IFERROR(VLOOKUP(MID(G433,1,2),PIRA!$B$1:$E$1144,2,FALSE),"")&amp;"
"&amp;IFERROR(VLOOKUP(MID(H433,1,2),PIRA!$B$1:$E$1144,2,FALSE),"")&amp;"
"&amp;IFERROR(VLOOKUP(MID(I433,1,2),PIRA!$B$1:$E$1144,2,FALSE),"")</f>
        <v xml:space="preserve">
</v>
      </c>
      <c r="F433" s="31" t="str">
        <f xml:space="preserve"> IFERROR(VLOOKUP(MID(G433,1,4),PIRA!$B$1:$E$1144,2,FALSE),"")&amp;"
"&amp;IFERROR(VLOOKUP(MID(H433,1,4),PIRA!$B$1:$E$1144,2,FALSE),"")&amp;"
"&amp;IFERROR(VLOOKUP(MID(I433,1,4),PIRA!$B$1:$E$1144,2,FALSE),"")</f>
        <v xml:space="preserve">
</v>
      </c>
      <c r="H433" s="31" t="str">
        <f>IFERROR(IF(VLOOKUP(G433,Demos!$B$3:$K$1368,2,FALSE)=0,"",VLOOKUP(G433,Demos!$B$3:$K$1368,2,FALSE)),"")</f>
        <v/>
      </c>
      <c r="I433" s="79" t="str">
        <f>IFERROR(IF(VLOOKUP(G433,Demos!$B$3:$K$1368,3,FALSE)=0,"",VLOOKUP(G433,Demos!$B$3:$K$1368,3,FALSE)),"")</f>
        <v/>
      </c>
      <c r="J433" s="79" t="str">
        <f>IFERROR(IF(VLOOKUP(G433,Demos!$B$3:$K$1368,4,FALSE)=0,"",VLOOKUP(G433,Demos!$B$3:$K$1368,4,FALSE)),"")</f>
        <v/>
      </c>
      <c r="K433" s="30" t="s">
        <v>2103</v>
      </c>
      <c r="M433" s="71">
        <v>44963</v>
      </c>
      <c r="N433" s="33" t="str">
        <f>IFERROR(VLOOKUP(G433,Demos!$B$3:$K$1368,5,FALSE),"")</f>
        <v/>
      </c>
      <c r="O433" s="28" t="str">
        <f>IF(N433="","",COUNTIF($N$6:N2552, N433))</f>
        <v/>
      </c>
      <c r="P433" s="33" t="str">
        <f xml:space="preserve"> IFERROR(IF(VLOOKUP(G433,Demos!$B$3:$K$1368,6,FALSE)=0,"",VLOOKUP(G433,Demos!$B$3:$K$1368,6,FALSE)),"")</f>
        <v/>
      </c>
      <c r="Q433" s="38" t="str">
        <f xml:space="preserve"> IFERROR(IF(VLOOKUP(G433,Demos!$B$3:$K$1368,8,FALSE)=0,"",VLOOKUP(G433,Demos!$B$3:$K$1368,8,FALSE)),"")</f>
        <v/>
      </c>
      <c r="R433" s="38" t="str">
        <f xml:space="preserve"> IFERROR(IF(VLOOKUP(G433,Demos!$B$3:$K$1368,7,FALSE)=0,"",VLOOKUP(G433,Demos!$B$3:$K$1368,7,FALSE)),"")</f>
        <v/>
      </c>
      <c r="U433" s="31" t="str">
        <f>IFERROR(VLOOKUP(G433,Demos!$B$7:N3726,12,FALSE),"")</f>
        <v/>
      </c>
    </row>
    <row r="434" spans="1:21" ht="45" x14ac:dyDescent="0.25">
      <c r="A434" s="39">
        <f t="shared" si="6"/>
        <v>429</v>
      </c>
      <c r="B434" s="30" t="s">
        <v>17</v>
      </c>
      <c r="C434" s="29" t="str">
        <f xml:space="preserve"> IFERROR(VLOOKUP(B434, Courses!$C$3:$E$836, 2, FALSE),"")</f>
        <v>Introduction to Waves</v>
      </c>
      <c r="D434" s="29" t="str">
        <f xml:space="preserve"> IFERROR(VLOOKUP(MID(G434,1,1), PIRA!$B$1:$E$1146, 2, FALSE),"")</f>
        <v>6 Optics</v>
      </c>
      <c r="E434" s="31" t="str">
        <f xml:space="preserve"> IFERROR(VLOOKUP(MID(G434,1,2),PIRA!$B$1:$E$1144,2,FALSE),"")&amp;"
"&amp;IFERROR(VLOOKUP(MID(H434,1,2),PIRA!$B$1:$E$1144,2,FALSE),"")&amp;"
"&amp;IFERROR(VLOOKUP(MID(I434,1,2),PIRA!$B$1:$E$1144,2,FALSE),"")</f>
        <v xml:space="preserve">Geometrical Optics
</v>
      </c>
      <c r="F434" s="31" t="str">
        <f xml:space="preserve"> IFERROR(VLOOKUP(MID(G434,1,4),PIRA!$B$1:$E$1144,2,FALSE),"")&amp;"
"&amp;IFERROR(VLOOKUP(MID(H434,1,4),PIRA!$B$1:$E$1144,2,FALSE),"")&amp;"
"&amp;IFERROR(VLOOKUP(MID(I434,1,4),PIRA!$B$1:$E$1144,2,FALSE),"")</f>
        <v xml:space="preserve">Speed of Light
</v>
      </c>
      <c r="G434" s="32" t="s">
        <v>1674</v>
      </c>
      <c r="H434" s="31" t="str">
        <f>IFERROR(IF(VLOOKUP(G434,Demos!$B$3:$K$1368,2,FALSE)=0,"",VLOOKUP(G434,Demos!$B$3:$K$1368,2,FALSE)),"")</f>
        <v/>
      </c>
      <c r="I434" s="79" t="str">
        <f>IFERROR(IF(VLOOKUP(G434,Demos!$B$3:$K$1368,3,FALSE)=0,"",VLOOKUP(G434,Demos!$B$3:$K$1368,3,FALSE)),"")</f>
        <v/>
      </c>
      <c r="J434" s="79" t="str">
        <f>IFERROR(IF(VLOOKUP(G434,Demos!$B$3:$K$1368,4,FALSE)=0,"",VLOOKUP(G434,Demos!$B$3:$K$1368,4,FALSE)),"")</f>
        <v/>
      </c>
      <c r="K434" s="30" t="s">
        <v>46</v>
      </c>
      <c r="L434" s="30" t="s">
        <v>1060</v>
      </c>
      <c r="M434" s="71">
        <v>44950</v>
      </c>
      <c r="N434" s="33" t="str">
        <f>IFERROR(VLOOKUP(G434,Demos!$B$3:$K$1368,5,FALSE),"")</f>
        <v>Speed of Light; Foucault-Michelson</v>
      </c>
      <c r="O434" s="28">
        <f>IF(N434="","",COUNTIF($N$6:N2553, N434))</f>
        <v>12</v>
      </c>
      <c r="P434" s="33" t="str">
        <f xml:space="preserve"> IFERROR(IF(VLOOKUP(G434,Demos!$B$3:$K$1368,6,FALSE)=0,"",VLOOKUP(G434,Demos!$B$3:$K$1368,6,FALSE)),"")</f>
        <v>www.de-monstrare.nl/pdf/Speed%20of%20light-Foucault-Michelson.pdf</v>
      </c>
      <c r="Q434" s="38" t="str">
        <f xml:space="preserve"> IFERROR(IF(VLOOKUP(G434,Demos!$B$3:$K$1368,8,FALSE)=0,"",VLOOKUP(G434,Demos!$B$3:$K$1368,8,FALSE)),"")</f>
        <v/>
      </c>
      <c r="R434" s="38" t="str">
        <f xml:space="preserve"> IFERROR(IF(VLOOKUP(G434,Demos!$B$3:$K$1368,7,FALSE)=0,"",VLOOKUP(G434,Demos!$B$3:$K$1368,7,FALSE)),"")</f>
        <v/>
      </c>
      <c r="T434" s="50" t="s">
        <v>2049</v>
      </c>
      <c r="U434" s="31" t="str">
        <f>IFERROR(VLOOKUP(G434,Demos!$B$7:N3730,12,FALSE),"")</f>
        <v/>
      </c>
    </row>
    <row r="435" spans="1:21" ht="45" x14ac:dyDescent="0.25">
      <c r="A435" s="39">
        <f t="shared" si="6"/>
        <v>430</v>
      </c>
      <c r="B435" s="30" t="s">
        <v>17</v>
      </c>
      <c r="C435" s="29" t="str">
        <f xml:space="preserve"> IFERROR(VLOOKUP(B435, Courses!$C$3:$E$836, 2, FALSE),"")</f>
        <v>Introduction to Waves</v>
      </c>
      <c r="D435" s="29" t="str">
        <f xml:space="preserve"> IFERROR(VLOOKUP(MID(G435,1,1), PIRA!$B$1:$E$1146, 2, FALSE),"")</f>
        <v>6 Optics</v>
      </c>
      <c r="E435" s="31" t="str">
        <f xml:space="preserve"> IFERROR(VLOOKUP(MID(G435,1,2),PIRA!$B$1:$E$1144,2,FALSE),"")&amp;"
"&amp;IFERROR(VLOOKUP(MID(H435,1,2),PIRA!$B$1:$E$1144,2,FALSE),"")&amp;"
"&amp;IFERROR(VLOOKUP(MID(I435,1,2),PIRA!$B$1:$E$1144,2,FALSE),"")</f>
        <v>Geometrical Optics
Geometrical Optics
Polarisation</v>
      </c>
      <c r="F435" s="31" t="str">
        <f xml:space="preserve"> IFERROR(VLOOKUP(MID(G435,1,4),PIRA!$B$1:$E$1144,2,FALSE),"")&amp;"
"&amp;IFERROR(VLOOKUP(MID(H435,1,4),PIRA!$B$1:$E$1144,2,FALSE),"")&amp;"
"&amp;IFERROR(VLOOKUP(MID(I435,1,4),PIRA!$B$1:$E$1144,2,FALSE),"")</f>
        <v>Refraction at Flat Surfaces
Total Internal Reflection
Polarization by Reflection</v>
      </c>
      <c r="G435" s="32" t="s">
        <v>1201</v>
      </c>
      <c r="H435" s="31" t="str">
        <f>IFERROR(IF(VLOOKUP(G435,Demos!$B$3:$K$1368,2,FALSE)=0,"",VLOOKUP(G435,Demos!$B$3:$K$1368,2,FALSE)),"")</f>
        <v>6A44.01</v>
      </c>
      <c r="I435" s="79" t="str">
        <f>IFERROR(IF(VLOOKUP(G435,Demos!$B$3:$K$1368,3,FALSE)=0,"",VLOOKUP(G435,Demos!$B$3:$K$1368,3,FALSE)),"")</f>
        <v>6H20.01</v>
      </c>
      <c r="J435" s="79" t="str">
        <f>IFERROR(IF(VLOOKUP(G435,Demos!$B$3:$K$1368,4,FALSE)=0,"",VLOOKUP(G435,Demos!$B$3:$K$1368,4,FALSE)),"")</f>
        <v/>
      </c>
      <c r="K435" s="30" t="s">
        <v>46</v>
      </c>
      <c r="L435" s="30" t="s">
        <v>1060</v>
      </c>
      <c r="M435" s="71">
        <v>44950</v>
      </c>
      <c r="N435" s="33" t="str">
        <f>IFERROR(VLOOKUP(G435,Demos!$B$3:$K$1368,5,FALSE),"")</f>
        <v>Brewser's Angle (3)</v>
      </c>
      <c r="O435" s="28">
        <f>IF(N435="","",COUNTIF($N$6:N2554, N435))</f>
        <v>24</v>
      </c>
      <c r="P435" s="33" t="str">
        <f xml:space="preserve"> IFERROR(IF(VLOOKUP(G435,Demos!$B$3:$K$1368,6,FALSE)=0,"",VLOOKUP(G435,Demos!$B$3:$K$1368,6,FALSE)),"")</f>
        <v>www.de-monstrare.nl/pdf/Brewster%27s%20angle%20_3_.pdf</v>
      </c>
      <c r="Q435" s="38" t="str">
        <f xml:space="preserve"> IFERROR(IF(VLOOKUP(G435,Demos!$B$3:$K$1368,8,FALSE)=0,"",VLOOKUP(G435,Demos!$B$3:$K$1368,8,FALSE)),"")</f>
        <v/>
      </c>
      <c r="R435" s="38" t="str">
        <f xml:space="preserve"> IFERROR(IF(VLOOKUP(G435,Demos!$B$3:$K$1368,7,FALSE)=0,"",VLOOKUP(G435,Demos!$B$3:$K$1368,7,FALSE)),"")</f>
        <v/>
      </c>
      <c r="T435" s="50" t="s">
        <v>1761</v>
      </c>
      <c r="U435" s="31" t="str">
        <f>IFERROR(VLOOKUP(G435,Demos!$B$7:N3732,12,FALSE),"")</f>
        <v/>
      </c>
    </row>
    <row r="436" spans="1:21" ht="45" x14ac:dyDescent="0.25">
      <c r="A436" s="39">
        <f t="shared" si="6"/>
        <v>431</v>
      </c>
      <c r="B436" s="30" t="s">
        <v>17</v>
      </c>
      <c r="C436" s="29" t="str">
        <f xml:space="preserve"> IFERROR(VLOOKUP(B436, Courses!$C$3:$E$836, 2, FALSE),"")</f>
        <v>Introduction to Waves</v>
      </c>
      <c r="D436" s="29" t="str">
        <f xml:space="preserve"> IFERROR(VLOOKUP(MID(G436,1,1), PIRA!$B$1:$E$1146, 2, FALSE),"")</f>
        <v>6 Optics</v>
      </c>
      <c r="E436" s="31" t="str">
        <f xml:space="preserve"> IFERROR(VLOOKUP(MID(G436,1,2),PIRA!$B$1:$E$1144,2,FALSE),"")&amp;"
"&amp;IFERROR(VLOOKUP(MID(H436,1,2),PIRA!$B$1:$E$1144,2,FALSE),"")&amp;"
"&amp;IFERROR(VLOOKUP(MID(I436,1,2),PIRA!$B$1:$E$1144,2,FALSE),"")</f>
        <v xml:space="preserve">Geometrical Optics
</v>
      </c>
      <c r="F436" s="31" t="str">
        <f xml:space="preserve"> IFERROR(VLOOKUP(MID(G436,1,4),PIRA!$B$1:$E$1144,2,FALSE),"")&amp;"
"&amp;IFERROR(VLOOKUP(MID(H436,1,4),PIRA!$B$1:$E$1144,2,FALSE),"")&amp;"
"&amp;IFERROR(VLOOKUP(MID(I436,1,4),PIRA!$B$1:$E$1144,2,FALSE),"")</f>
        <v xml:space="preserve">Total Internal Reflection
</v>
      </c>
      <c r="G436" s="32" t="s">
        <v>1683</v>
      </c>
      <c r="H436" s="31" t="str">
        <f>IFERROR(IF(VLOOKUP(G436,Demos!$B$3:$K$1368,2,FALSE)=0,"",VLOOKUP(G436,Demos!$B$3:$K$1368,2,FALSE)),"")</f>
        <v/>
      </c>
      <c r="I436" s="79" t="str">
        <f>IFERROR(IF(VLOOKUP(G436,Demos!$B$3:$K$1368,3,FALSE)=0,"",VLOOKUP(G436,Demos!$B$3:$K$1368,3,FALSE)),"")</f>
        <v/>
      </c>
      <c r="J436" s="79" t="str">
        <f>IFERROR(IF(VLOOKUP(G436,Demos!$B$3:$K$1368,4,FALSE)=0,"",VLOOKUP(G436,Demos!$B$3:$K$1368,4,FALSE)),"")</f>
        <v/>
      </c>
      <c r="K436" s="30" t="s">
        <v>46</v>
      </c>
      <c r="L436" s="30" t="s">
        <v>1060</v>
      </c>
      <c r="M436" s="71">
        <v>44950</v>
      </c>
      <c r="N436" s="33" t="str">
        <f>IFERROR(VLOOKUP(G436,Demos!$B$3:$K$1368,5,FALSE),"")</f>
        <v>Manneke Pis (laser waterfall)</v>
      </c>
      <c r="O436" s="28">
        <f>IF(N436="","",COUNTIF($N$6:N2555, N436))</f>
        <v>13</v>
      </c>
      <c r="P436" s="33" t="str">
        <f xml:space="preserve"> IFERROR(IF(VLOOKUP(G436,Demos!$B$3:$K$1368,6,FALSE)=0,"",VLOOKUP(G436,Demos!$B$3:$K$1368,6,FALSE)),"")</f>
        <v>N/A</v>
      </c>
      <c r="Q436" s="38" t="str">
        <f xml:space="preserve"> IFERROR(IF(VLOOKUP(G436,Demos!$B$3:$K$1368,8,FALSE)=0,"",VLOOKUP(G436,Demos!$B$3:$K$1368,8,FALSE)),"")</f>
        <v/>
      </c>
      <c r="R436" s="38" t="str">
        <f xml:space="preserve"> IFERROR(IF(VLOOKUP(G436,Demos!$B$3:$K$1368,7,FALSE)=0,"",VLOOKUP(G436,Demos!$B$3:$K$1368,7,FALSE)),"")</f>
        <v>See: https://surfdrive.surf.nl/files/index.php/s/DHZYIhoACURx7O8?path=%2FHaaksman%2FTN2345%2F10.%20Manneke%20Pis</v>
      </c>
      <c r="T436" s="50" t="s">
        <v>1761</v>
      </c>
      <c r="U436" s="31" t="str">
        <f>IFERROR(VLOOKUP(G436,Demos!$B$7:N3731,12,FALSE),"")</f>
        <v/>
      </c>
    </row>
    <row r="437" spans="1:21" ht="45" x14ac:dyDescent="0.25">
      <c r="A437" s="39">
        <f t="shared" si="6"/>
        <v>432</v>
      </c>
      <c r="B437" s="30" t="s">
        <v>17</v>
      </c>
      <c r="C437" s="29" t="str">
        <f xml:space="preserve"> IFERROR(VLOOKUP(B437, Courses!$C$3:$E$836, 2, FALSE),"")</f>
        <v>Introduction to Waves</v>
      </c>
      <c r="D437" s="29" t="str">
        <f xml:space="preserve"> IFERROR(VLOOKUP(MID(G437,1,1), PIRA!$B$1:$E$1146, 2, FALSE),"")</f>
        <v>6 Optics</v>
      </c>
      <c r="E437" s="31" t="str">
        <f xml:space="preserve"> IFERROR(VLOOKUP(MID(G437,1,2),PIRA!$B$1:$E$1144,2,FALSE),"")&amp;"
"&amp;IFERROR(VLOOKUP(MID(H437,1,2),PIRA!$B$1:$E$1144,2,FALSE),"")&amp;"
"&amp;IFERROR(VLOOKUP(MID(I437,1,2),PIRA!$B$1:$E$1144,2,FALSE),"")</f>
        <v xml:space="preserve">Geometrical Optics
Geometrical Optics
</v>
      </c>
      <c r="F437" s="31" t="str">
        <f xml:space="preserve"> IFERROR(VLOOKUP(MID(G437,1,4),PIRA!$B$1:$E$1144,2,FALSE),"")&amp;"
"&amp;IFERROR(VLOOKUP(MID(H437,1,4),PIRA!$B$1:$E$1144,2,FALSE),"")&amp;"
"&amp;IFERROR(VLOOKUP(MID(I437,1,4),PIRA!$B$1:$E$1144,2,FALSE),"")</f>
        <v xml:space="preserve">Refractive Index
Refractive Index
</v>
      </c>
      <c r="G437" s="32" t="s">
        <v>485</v>
      </c>
      <c r="H437" s="31" t="str">
        <f>IFERROR(IF(VLOOKUP(G437,Demos!$B$3:$K$1368,2,FALSE)=0,"",VLOOKUP(G437,Demos!$B$3:$K$1368,2,FALSE)),"")</f>
        <v>6A40.47</v>
      </c>
      <c r="I437" s="79" t="str">
        <f>IFERROR(IF(VLOOKUP(G437,Demos!$B$3:$K$1368,3,FALSE)=0,"",VLOOKUP(G437,Demos!$B$3:$K$1368,3,FALSE)),"")</f>
        <v/>
      </c>
      <c r="J437" s="79" t="str">
        <f>IFERROR(IF(VLOOKUP(G437,Demos!$B$3:$K$1368,4,FALSE)=0,"",VLOOKUP(G437,Demos!$B$3:$K$1368,4,FALSE)),"")</f>
        <v/>
      </c>
      <c r="K437" s="30" t="s">
        <v>46</v>
      </c>
      <c r="L437" s="30" t="s">
        <v>1060</v>
      </c>
      <c r="M437" s="71">
        <v>44946</v>
      </c>
      <c r="N437" s="33" t="str">
        <f>IFERROR(VLOOKUP(G437,Demos!$B$3:$K$1368,5,FALSE),"")</f>
        <v>Curved Lightbeams</v>
      </c>
      <c r="O437" s="28">
        <f>IF(N437="","",COUNTIF($N$6:N2556, N437))</f>
        <v>13</v>
      </c>
      <c r="P437" s="33" t="str">
        <f xml:space="preserve"> IFERROR(IF(VLOOKUP(G437,Demos!$B$3:$K$1368,6,FALSE)=0,"",VLOOKUP(G437,Demos!$B$3:$K$1368,6,FALSE)),"")</f>
        <v>www.de-monstrare.nl/pdf/Curved%20lightbeams.pdf</v>
      </c>
      <c r="Q437" s="38" t="str">
        <f xml:space="preserve"> IFERROR(IF(VLOOKUP(G437,Demos!$B$3:$K$1368,8,FALSE)=0,"",VLOOKUP(G437,Demos!$B$3:$K$1368,8,FALSE)),"")</f>
        <v/>
      </c>
      <c r="R437" s="38" t="str">
        <f xml:space="preserve"> IFERROR(IF(VLOOKUP(G437,Demos!$B$3:$K$1368,7,FALSE)=0,"",VLOOKUP(G437,Demos!$B$3:$K$1368,7,FALSE)),"")</f>
        <v>See: https://surfdrive.surf.nl/files/index.php/s/DHZYIhoACURx7O8?path=%2FHaaksman%2FTN2345%2F8.%20Curved%20Lightbeams</v>
      </c>
      <c r="T437" s="50" t="s">
        <v>1761</v>
      </c>
      <c r="U437" s="31" t="str">
        <f>IFERROR(VLOOKUP(G437,Demos!$B$7:N3733,12,FALSE),"")</f>
        <v/>
      </c>
    </row>
    <row r="438" spans="1:21" ht="45" x14ac:dyDescent="0.25">
      <c r="A438" s="39">
        <f t="shared" si="6"/>
        <v>433</v>
      </c>
      <c r="B438" s="30" t="s">
        <v>17</v>
      </c>
      <c r="C438" s="29" t="str">
        <f xml:space="preserve"> IFERROR(VLOOKUP(B438, Courses!$C$3:$E$836, 2, FALSE),"")</f>
        <v>Introduction to Waves</v>
      </c>
      <c r="D438" s="29" t="str">
        <f xml:space="preserve"> IFERROR(VLOOKUP(MID(G438,1,1), PIRA!$B$1:$E$1146, 2, FALSE),"")</f>
        <v>6 Optics</v>
      </c>
      <c r="E438" s="31" t="str">
        <f xml:space="preserve"> IFERROR(VLOOKUP(MID(G438,1,2),PIRA!$B$1:$E$1144,2,FALSE),"")&amp;"
"&amp;IFERROR(VLOOKUP(MID(H438,1,2),PIRA!$B$1:$E$1144,2,FALSE),"")&amp;"
"&amp;IFERROR(VLOOKUP(MID(I438,1,2),PIRA!$B$1:$E$1144,2,FALSE),"")</f>
        <v xml:space="preserve">Color
Polarisation
</v>
      </c>
      <c r="F438" s="31" t="str">
        <f xml:space="preserve"> IFERROR(VLOOKUP(MID(G438,1,4),PIRA!$B$1:$E$1144,2,FALSE),"")&amp;"
"&amp;IFERROR(VLOOKUP(MID(H438,1,4),PIRA!$B$1:$E$1144,2,FALSE),"")&amp;"
"&amp;IFERROR(VLOOKUP(MID(I438,1,4),PIRA!$B$1:$E$1144,2,FALSE),"")</f>
        <v xml:space="preserve">Scattering
Polarization by Scattering
</v>
      </c>
      <c r="G438" s="32" t="s">
        <v>359</v>
      </c>
      <c r="H438" s="31" t="str">
        <f>IFERROR(IF(VLOOKUP(G438,Demos!$B$3:$K$1368,2,FALSE)=0,"",VLOOKUP(G438,Demos!$B$3:$K$1368,2,FALSE)),"")</f>
        <v>6H50.10</v>
      </c>
      <c r="I438" s="79" t="str">
        <f>IFERROR(IF(VLOOKUP(G438,Demos!$B$3:$K$1368,3,FALSE)=0,"",VLOOKUP(G438,Demos!$B$3:$K$1368,3,FALSE)),"")</f>
        <v/>
      </c>
      <c r="J438" s="79" t="str">
        <f>IFERROR(IF(VLOOKUP(G438,Demos!$B$3:$K$1368,4,FALSE)=0,"",VLOOKUP(G438,Demos!$B$3:$K$1368,4,FALSE)),"")</f>
        <v/>
      </c>
      <c r="K438" s="30" t="s">
        <v>46</v>
      </c>
      <c r="L438" s="30" t="s">
        <v>1060</v>
      </c>
      <c r="M438" s="71">
        <v>44943</v>
      </c>
      <c r="N438" s="33" t="str">
        <f>IFERROR(VLOOKUP(G438,Demos!$B$3:$K$1368,5,FALSE),"")</f>
        <v>Scattering of Light (Rayleigh in milk/water dilution)</v>
      </c>
      <c r="O438" s="28">
        <f>IF(N438="","",COUNTIF($N$6:N2557, N438))</f>
        <v>15</v>
      </c>
      <c r="P438" s="33" t="str">
        <f xml:space="preserve"> IFERROR(IF(VLOOKUP(G438,Demos!$B$3:$K$1368,6,FALSE)=0,"",VLOOKUP(G438,Demos!$B$3:$K$1368,6,FALSE)),"")</f>
        <v>www.de-monstrare.nl/pdf/Scattering%20of%20light.pdf</v>
      </c>
      <c r="Q438" s="38" t="str">
        <f xml:space="preserve"> IFERROR(IF(VLOOKUP(G438,Demos!$B$3:$K$1368,8,FALSE)=0,"",VLOOKUP(G438,Demos!$B$3:$K$1368,8,FALSE)),"")</f>
        <v>The white light is scattered by the fat molecules in the milk. The fat molecules are small enough for Rayleigh scattering to occur (larger particles tend to scatter by Mie scattering, which is not dependent on wavelength). Rayleigh is wavelength dependent. The shorter wavelengths scatter more than the longer wavelengths, hence the blueish light is scattered out over 90 degrees. The forward propagating light therefore appears redish. Furthermore, the Rayleigh scattered light is linear polarised, whereas the forward propagating light is not polarised. This can de demonstrated using a linear polariser.</v>
      </c>
      <c r="R438" s="38" t="str">
        <f xml:space="preserve"> IFERROR(IF(VLOOKUP(G438,Demos!$B$3:$K$1368,7,FALSE)=0,"",VLOOKUP(G438,Demos!$B$3:$K$1368,7,FALSE)),"")</f>
        <v>See: https://surfdrive.surf.nl/files/index.php/s/DHZYIhoACURx7O8?path=%2FHaaksman%2FTN2345%2F7.%20Rayleigh%20Scattering</v>
      </c>
      <c r="T438" s="50" t="s">
        <v>1761</v>
      </c>
      <c r="U438" s="31" t="str">
        <f>IFERROR(VLOOKUP(G438,Demos!$B$7:N3734,12,FALSE),"")</f>
        <v/>
      </c>
    </row>
    <row r="439" spans="1:21" ht="45" x14ac:dyDescent="0.25">
      <c r="A439" s="39">
        <f t="shared" si="6"/>
        <v>434</v>
      </c>
      <c r="B439" s="30" t="s">
        <v>17</v>
      </c>
      <c r="C439" s="29" t="str">
        <f xml:space="preserve"> IFERROR(VLOOKUP(B439, Courses!$C$3:$E$836, 2, FALSE),"")</f>
        <v>Introduction to Waves</v>
      </c>
      <c r="D439" s="29" t="str">
        <f xml:space="preserve"> IFERROR(VLOOKUP(MID(G439,1,1), PIRA!$B$1:$E$1146, 2, FALSE),"")</f>
        <v>3 Oscillations and Waves</v>
      </c>
      <c r="E439" s="31" t="str">
        <f xml:space="preserve"> IFERROR(VLOOKUP(MID(G439,1,2),PIRA!$B$1:$E$1144,2,FALSE),"")&amp;"
"&amp;IFERROR(VLOOKUP(MID(H439,1,2),PIRA!$B$1:$E$1144,2,FALSE),"")&amp;"
"&amp;IFERROR(VLOOKUP(MID(I439,1,2),PIRA!$B$1:$E$1144,2,FALSE),"")</f>
        <v xml:space="preserve">Wave Motion
Wave Motion
</v>
      </c>
      <c r="F439" s="31" t="str">
        <f xml:space="preserve"> IFERROR(VLOOKUP(MID(G439,1,4),PIRA!$B$1:$E$1144,2,FALSE),"")&amp;"
"&amp;IFERROR(VLOOKUP(MID(H439,1,4),PIRA!$B$1:$E$1144,2,FALSE),"")&amp;"
"&amp;IFERROR(VLOOKUP(MID(I439,1,4),PIRA!$B$1:$E$1144,2,FALSE),"")</f>
        <v xml:space="preserve">Doppler Effect
Beats
</v>
      </c>
      <c r="G439" s="32" t="s">
        <v>1188</v>
      </c>
      <c r="H439" s="31" t="str">
        <f>IFERROR(IF(VLOOKUP(G439,Demos!$B$3:$K$1368,2,FALSE)=0,"",VLOOKUP(G439,Demos!$B$3:$K$1368,2,FALSE)),"")</f>
        <v>3B60.10</v>
      </c>
      <c r="I439" s="79" t="str">
        <f>IFERROR(IF(VLOOKUP(G439,Demos!$B$3:$K$1368,3,FALSE)=0,"",VLOOKUP(G439,Demos!$B$3:$K$1368,3,FALSE)),"")</f>
        <v/>
      </c>
      <c r="J439" s="79" t="str">
        <f>IFERROR(IF(VLOOKUP(G439,Demos!$B$3:$K$1368,4,FALSE)=0,"",VLOOKUP(G439,Demos!$B$3:$K$1368,4,FALSE)),"")</f>
        <v/>
      </c>
      <c r="K439" s="30" t="s">
        <v>1060</v>
      </c>
      <c r="L439" s="30" t="s">
        <v>46</v>
      </c>
      <c r="M439" s="71">
        <v>44936</v>
      </c>
      <c r="N439" s="33" t="str">
        <f>IFERROR(VLOOKUP(G439,Demos!$B$3:$K$1368,5,FALSE),"")</f>
        <v>Doppler</v>
      </c>
      <c r="O439" s="28">
        <f>IF(N439="","",COUNTIF($N$6:N2558, N439))</f>
        <v>21</v>
      </c>
      <c r="P439" s="33" t="str">
        <f xml:space="preserve"> IFERROR(IF(VLOOKUP(G439,Demos!$B$3:$K$1368,6,FALSE)=0,"",VLOOKUP(G439,Demos!$B$3:$K$1368,6,FALSE)),"")</f>
        <v>www.de-monstrare.nl/pdf/Doppler.pdf</v>
      </c>
      <c r="Q439" s="38" t="str">
        <f xml:space="preserve"> IFERROR(IF(VLOOKUP(G439,Demos!$B$3:$K$1368,8,FALSE)=0,"",VLOOKUP(G439,Demos!$B$3:$K$1368,8,FALSE)),"")</f>
        <v/>
      </c>
      <c r="R439" s="38" t="str">
        <f xml:space="preserve"> IFERROR(IF(VLOOKUP(G439,Demos!$B$3:$K$1368,7,FALSE)=0,"",VLOOKUP(G439,Demos!$B$3:$K$1368,7,FALSE)),"")</f>
        <v>See: https://surfdrive.surf.nl/files/index.php/s/DHZYIhoACURx7O8?path=%2FHaaksman%2FTN2345%2F6.%20Doppler</v>
      </c>
      <c r="T439" s="50" t="s">
        <v>2049</v>
      </c>
      <c r="U439" s="31" t="str">
        <f>IFERROR(VLOOKUP(G439,Demos!$B$7:N3735,12,FALSE),"")</f>
        <v/>
      </c>
    </row>
    <row r="440" spans="1:21" ht="45" x14ac:dyDescent="0.25">
      <c r="A440" s="39">
        <f t="shared" si="6"/>
        <v>435</v>
      </c>
      <c r="B440" s="30" t="s">
        <v>17</v>
      </c>
      <c r="C440" s="29" t="str">
        <f xml:space="preserve"> IFERROR(VLOOKUP(B440, Courses!$C$3:$E$836, 2, FALSE),"")</f>
        <v>Introduction to Waves</v>
      </c>
      <c r="D440" s="29" t="str">
        <f xml:space="preserve"> IFERROR(VLOOKUP(MID(G440,1,1), PIRA!$B$1:$E$1146, 2, FALSE),"")</f>
        <v>3 Oscillations and Waves</v>
      </c>
      <c r="E440" s="31" t="str">
        <f xml:space="preserve"> IFERROR(VLOOKUP(MID(G440,1,2),PIRA!$B$1:$E$1144,2,FALSE),"")&amp;"
"&amp;IFERROR(VLOOKUP(MID(H440,1,2),PIRA!$B$1:$E$1144,2,FALSE),"")&amp;"
"&amp;IFERROR(VLOOKUP(MID(I440,1,2),PIRA!$B$1:$E$1144,2,FALSE),"")</f>
        <v xml:space="preserve">Wave Motion
</v>
      </c>
      <c r="F440" s="31" t="str">
        <f xml:space="preserve"> IFERROR(VLOOKUP(MID(G440,1,4),PIRA!$B$1:$E$1144,2,FALSE),"")&amp;"
"&amp;IFERROR(VLOOKUP(MID(H440,1,4),PIRA!$B$1:$E$1144,2,FALSE),"")&amp;"
"&amp;IFERROR(VLOOKUP(MID(I440,1,4),PIRA!$B$1:$E$1144,2,FALSE),"")</f>
        <v xml:space="preserve">Longitudinal Pulses and Waves
</v>
      </c>
      <c r="G440" s="32" t="s">
        <v>1187</v>
      </c>
      <c r="H440" s="31" t="str">
        <f>IFERROR(IF(VLOOKUP(G440,Demos!$B$3:$K$1368,2,FALSE)=0,"",VLOOKUP(G440,Demos!$B$3:$K$1368,2,FALSE)),"")</f>
        <v/>
      </c>
      <c r="I440" s="79" t="str">
        <f>IFERROR(IF(VLOOKUP(G440,Demos!$B$3:$K$1368,3,FALSE)=0,"",VLOOKUP(G440,Demos!$B$3:$K$1368,3,FALSE)),"")</f>
        <v/>
      </c>
      <c r="J440" s="79" t="str">
        <f>IFERROR(IF(VLOOKUP(G440,Demos!$B$3:$K$1368,4,FALSE)=0,"",VLOOKUP(G440,Demos!$B$3:$K$1368,4,FALSE)),"")</f>
        <v/>
      </c>
      <c r="K440" s="30" t="s">
        <v>1060</v>
      </c>
      <c r="L440" s="30" t="s">
        <v>46</v>
      </c>
      <c r="M440" s="71">
        <v>44934</v>
      </c>
      <c r="N440" s="33" t="str">
        <f>IFERROR(VLOOKUP(G440,Demos!$B$3:$K$1368,5,FALSE),"")</f>
        <v>Reflected Sound Pulses</v>
      </c>
      <c r="O440" s="28">
        <f>IF(N440="","",COUNTIF($N$6:N2559, N440))</f>
        <v>16</v>
      </c>
      <c r="P440" s="33" t="str">
        <f xml:space="preserve"> IFERROR(IF(VLOOKUP(G440,Demos!$B$3:$K$1368,6,FALSE)=0,"",VLOOKUP(G440,Demos!$B$3:$K$1368,6,FALSE)),"")</f>
        <v>TBC (or?: http://www.de-monstrare.nl/pdf/Reflected%20sound%20pulses.pdf)</v>
      </c>
      <c r="Q440" s="38" t="str">
        <f xml:space="preserve"> IFERROR(IF(VLOOKUP(G440,Demos!$B$3:$K$1368,8,FALSE)=0,"",VLOOKUP(G440,Demos!$B$3:$K$1368,8,FALSE)),"")</f>
        <v/>
      </c>
      <c r="R440" s="38" t="str">
        <f xml:space="preserve"> IFERROR(IF(VLOOKUP(G440,Demos!$B$3:$K$1368,7,FALSE)=0,"",VLOOKUP(G440,Demos!$B$3:$K$1368,7,FALSE)),"")</f>
        <v>See: https://surfdrive.surf.nl/files/index.php/s/DHZYIhoACURx7O8?path=%2FHaaksman%2FTN2345%2F5.%20Reflected%20Sound%20Pulses</v>
      </c>
      <c r="T440" s="50" t="s">
        <v>1761</v>
      </c>
      <c r="U440" s="31" t="str">
        <f>IFERROR(VLOOKUP(G440,Demos!$B$7:N3737,12,FALSE),"")</f>
        <v/>
      </c>
    </row>
    <row r="441" spans="1:21" ht="45" x14ac:dyDescent="0.25">
      <c r="A441" s="39">
        <f t="shared" si="6"/>
        <v>436</v>
      </c>
      <c r="B441" s="30" t="s">
        <v>17</v>
      </c>
      <c r="C441" s="29" t="str">
        <f xml:space="preserve"> IFERROR(VLOOKUP(B441, Courses!$C$3:$E$836, 2, FALSE),"")</f>
        <v>Introduction to Waves</v>
      </c>
      <c r="D441" s="29" t="str">
        <f xml:space="preserve"> IFERROR(VLOOKUP(MID(G441,1,1), PIRA!$B$1:$E$1146, 2, FALSE),"")</f>
        <v>3 Oscillations and Waves</v>
      </c>
      <c r="E441" s="31" t="str">
        <f xml:space="preserve"> IFERROR(VLOOKUP(MID(G441,1,2),PIRA!$B$1:$E$1144,2,FALSE),"")&amp;"
"&amp;IFERROR(VLOOKUP(MID(H441,1,2),PIRA!$B$1:$E$1144,2,FALSE),"")&amp;"
"&amp;IFERROR(VLOOKUP(MID(I441,1,2),PIRA!$B$1:$E$1144,2,FALSE),"")</f>
        <v xml:space="preserve">Wave Motion
</v>
      </c>
      <c r="F441" s="31" t="str">
        <f xml:space="preserve"> IFERROR(VLOOKUP(MID(G441,1,4),PIRA!$B$1:$E$1144,2,FALSE),"")&amp;"
"&amp;IFERROR(VLOOKUP(MID(H441,1,4),PIRA!$B$1:$E$1144,2,FALSE),"")&amp;"
"&amp;IFERROR(VLOOKUP(MID(I441,1,4),PIRA!$B$1:$E$1144,2,FALSE),"")</f>
        <v xml:space="preserve">Longitudinal Pulses and Waves
</v>
      </c>
      <c r="G441" s="32" t="s">
        <v>126</v>
      </c>
      <c r="H441" s="31" t="str">
        <f>IFERROR(IF(VLOOKUP(G441,Demos!$B$3:$K$1368,2,FALSE)=0,"",VLOOKUP(G441,Demos!$B$3:$K$1368,2,FALSE)),"")</f>
        <v/>
      </c>
      <c r="I441" s="79" t="str">
        <f>IFERROR(IF(VLOOKUP(G441,Demos!$B$3:$K$1368,3,FALSE)=0,"",VLOOKUP(G441,Demos!$B$3:$K$1368,3,FALSE)),"")</f>
        <v/>
      </c>
      <c r="J441" s="79" t="str">
        <f>IFERROR(IF(VLOOKUP(G441,Demos!$B$3:$K$1368,4,FALSE)=0,"",VLOOKUP(G441,Demos!$B$3:$K$1368,4,FALSE)),"")</f>
        <v/>
      </c>
      <c r="K441" s="30" t="s">
        <v>1060</v>
      </c>
      <c r="L441" s="30" t="s">
        <v>46</v>
      </c>
      <c r="M441" s="71">
        <v>44934</v>
      </c>
      <c r="N441" s="33" t="str">
        <f>IFERROR(VLOOKUP(G441,Demos!$B$3:$K$1368,5,FALSE),"")</f>
        <v>Wave Machine</v>
      </c>
      <c r="O441" s="28">
        <f>IF(N441="","",COUNTIF($N$6:N2560, N441))</f>
        <v>26</v>
      </c>
      <c r="P441" s="33" t="str">
        <f xml:space="preserve"> IFERROR(IF(VLOOKUP(G441,Demos!$B$3:$K$1368,6,FALSE)=0,"",VLOOKUP(G441,Demos!$B$3:$K$1368,6,FALSE)),"")</f>
        <v>www.de-monstrare.nl/pdf/Reflections%20of%20transverse%20pulses%20_2_.pdf</v>
      </c>
      <c r="Q441" s="38" t="str">
        <f xml:space="preserve"> IFERROR(IF(VLOOKUP(G441,Demos!$B$3:$K$1368,8,FALSE)=0,"",VLOOKUP(G441,Demos!$B$3:$K$1368,8,FALSE)),"")</f>
        <v>Not listed in database yet</v>
      </c>
      <c r="R441" s="38" t="str">
        <f xml:space="preserve"> IFERROR(IF(VLOOKUP(G441,Demos!$B$3:$K$1368,7,FALSE)=0,"",VLOOKUP(G441,Demos!$B$3:$K$1368,7,FALSE)),"")</f>
        <v/>
      </c>
      <c r="T441" s="50" t="s">
        <v>2049</v>
      </c>
      <c r="U441" s="31" t="str">
        <f>IFERROR(VLOOKUP(G441,Demos!$B$7:N3736,12,FALSE),"")</f>
        <v/>
      </c>
    </row>
    <row r="442" spans="1:21" ht="45" x14ac:dyDescent="0.25">
      <c r="A442" s="39">
        <f t="shared" si="6"/>
        <v>437</v>
      </c>
      <c r="B442" s="30" t="s">
        <v>17</v>
      </c>
      <c r="C442" s="29" t="str">
        <f xml:space="preserve"> IFERROR(VLOOKUP(B442, Courses!$C$3:$E$836, 2, FALSE),"")</f>
        <v>Introduction to Waves</v>
      </c>
      <c r="D442" s="29" t="str">
        <f xml:space="preserve"> IFERROR(VLOOKUP(MID(G442,1,1), PIRA!$B$1:$E$1146, 2, FALSE),"")</f>
        <v>3 Oscillations and Waves</v>
      </c>
      <c r="E442" s="31" t="str">
        <f xml:space="preserve"> IFERROR(VLOOKUP(MID(G442,1,2),PIRA!$B$1:$E$1144,2,FALSE),"")&amp;"
"&amp;IFERROR(VLOOKUP(MID(H442,1,2),PIRA!$B$1:$E$1144,2,FALSE),"")&amp;"
"&amp;IFERROR(VLOOKUP(MID(I442,1,2),PIRA!$B$1:$E$1144,2,FALSE),"")</f>
        <v xml:space="preserve">Instruments
Acoustics
</v>
      </c>
      <c r="F442" s="31" t="str">
        <f xml:space="preserve"> IFERROR(VLOOKUP(MID(G442,1,4),PIRA!$B$1:$E$1144,2,FALSE),"")&amp;"
"&amp;IFERROR(VLOOKUP(MID(H442,1,4),PIRA!$B$1:$E$1144,2,FALSE),"")&amp;"
"&amp;IFERROR(VLOOKUP(MID(I442,1,4),PIRA!$B$1:$E$1144,2,FALSE),"")</f>
        <v xml:space="preserve">Resonance Cavities
Wave Analysis and Synthesis
</v>
      </c>
      <c r="G442" s="32" t="s">
        <v>481</v>
      </c>
      <c r="H442" s="31" t="str">
        <f>IFERROR(IF(VLOOKUP(G442,Demos!$B$3:$K$1368,2,FALSE)=0,"",VLOOKUP(G442,Demos!$B$3:$K$1368,2,FALSE)),"")</f>
        <v>3C50.20</v>
      </c>
      <c r="I442" s="79" t="str">
        <f>IFERROR(IF(VLOOKUP(G442,Demos!$B$3:$K$1368,3,FALSE)=0,"",VLOOKUP(G442,Demos!$B$3:$K$1368,3,FALSE)),"")</f>
        <v/>
      </c>
      <c r="J442" s="79" t="str">
        <f>IFERROR(IF(VLOOKUP(G442,Demos!$B$3:$K$1368,4,FALSE)=0,"",VLOOKUP(G442,Demos!$B$3:$K$1368,4,FALSE)),"")</f>
        <v/>
      </c>
      <c r="K442" s="30" t="s">
        <v>1060</v>
      </c>
      <c r="L442" s="30" t="s">
        <v>46</v>
      </c>
      <c r="M442" s="71">
        <v>44934</v>
      </c>
      <c r="N442" s="33" t="str">
        <f>IFERROR(VLOOKUP(G442,Demos!$B$3:$K$1368,5,FALSE),"")</f>
        <v>Organ Pipe (Sound Resonance Tube)</v>
      </c>
      <c r="O442" s="28">
        <f>IF(N442="","",COUNTIF($N$6:N2561, N442))</f>
        <v>11</v>
      </c>
      <c r="P442" s="33" t="str">
        <f xml:space="preserve"> IFERROR(IF(VLOOKUP(G442,Demos!$B$3:$K$1368,6,FALSE)=0,"",VLOOKUP(G442,Demos!$B$3:$K$1368,6,FALSE)),"")</f>
        <v>N/A</v>
      </c>
      <c r="Q442" s="38" t="str">
        <f xml:space="preserve"> IFERROR(IF(VLOOKUP(G442,Demos!$B$3:$K$1368,8,FALSE)=0,"",VLOOKUP(G442,Demos!$B$3:$K$1368,8,FALSE)),"")</f>
        <v>Not listed in database yet. f = 1 kHz, Variable length</v>
      </c>
      <c r="R442" s="38" t="str">
        <f xml:space="preserve"> IFERROR(IF(VLOOKUP(G442,Demos!$B$3:$K$1368,7,FALSE)=0,"",VLOOKUP(G442,Demos!$B$3:$K$1368,7,FALSE)),"")</f>
        <v/>
      </c>
      <c r="T442" s="50" t="s">
        <v>1761</v>
      </c>
      <c r="U442" s="31" t="str">
        <f>IFERROR(VLOOKUP(G442,Demos!$B$7:N3738,12,FALSE),"")</f>
        <v/>
      </c>
    </row>
    <row r="443" spans="1:21" ht="45" x14ac:dyDescent="0.25">
      <c r="A443" s="39">
        <f t="shared" si="6"/>
        <v>438</v>
      </c>
      <c r="B443" s="30" t="s">
        <v>17</v>
      </c>
      <c r="C443" s="29" t="str">
        <f xml:space="preserve"> IFERROR(VLOOKUP(B443, Courses!$C$3:$E$836, 2, FALSE),"")</f>
        <v>Introduction to Waves</v>
      </c>
      <c r="D443" s="29" t="str">
        <f xml:space="preserve"> IFERROR(VLOOKUP(MID(G443,1,1), PIRA!$B$1:$E$1146, 2, FALSE),"")</f>
        <v>3 Oscillations and Waves</v>
      </c>
      <c r="E443" s="31" t="str">
        <f xml:space="preserve"> IFERROR(VLOOKUP(MID(G443,1,2),PIRA!$B$1:$E$1144,2,FALSE),"")&amp;"
"&amp;IFERROR(VLOOKUP(MID(H443,1,2),PIRA!$B$1:$E$1144,2,FALSE),"")&amp;"
"&amp;IFERROR(VLOOKUP(MID(I443,1,2),PIRA!$B$1:$E$1144,2,FALSE),"")</f>
        <v xml:space="preserve">Instruments
</v>
      </c>
      <c r="F443" s="31" t="str">
        <f xml:space="preserve"> IFERROR(VLOOKUP(MID(G443,1,4),PIRA!$B$1:$E$1144,2,FALSE),"")&amp;"
"&amp;IFERROR(VLOOKUP(MID(H443,1,4),PIRA!$B$1:$E$1144,2,FALSE),"")&amp;"
"&amp;IFERROR(VLOOKUP(MID(I443,1,4),PIRA!$B$1:$E$1144,2,FALSE),"")</f>
        <v xml:space="preserve">Air Column Instruments
</v>
      </c>
      <c r="G443" s="32" t="s">
        <v>1809</v>
      </c>
      <c r="H443" s="31" t="str">
        <f>IFERROR(IF(VLOOKUP(G443,Demos!$B$3:$K$1368,2,FALSE)=0,"",VLOOKUP(G443,Demos!$B$3:$K$1368,2,FALSE)),"")</f>
        <v/>
      </c>
      <c r="I443" s="79" t="str">
        <f>IFERROR(IF(VLOOKUP(G443,Demos!$B$3:$K$1368,3,FALSE)=0,"",VLOOKUP(G443,Demos!$B$3:$K$1368,3,FALSE)),"")</f>
        <v/>
      </c>
      <c r="J443" s="79" t="str">
        <f>IFERROR(IF(VLOOKUP(G443,Demos!$B$3:$K$1368,4,FALSE)=0,"",VLOOKUP(G443,Demos!$B$3:$K$1368,4,FALSE)),"")</f>
        <v/>
      </c>
      <c r="K443" s="30" t="s">
        <v>1060</v>
      </c>
      <c r="L443" s="30" t="s">
        <v>46</v>
      </c>
      <c r="M443" s="71">
        <v>44934</v>
      </c>
      <c r="N443" s="33" t="str">
        <f>IFERROR(VLOOKUP(G443,Demos!$B$3:$K$1368,5,FALSE),"")</f>
        <v>Flute (trekfluit or organ pipe w adjustable stop)</v>
      </c>
      <c r="O443" s="28">
        <f>IF(N443="","",COUNTIF($N$6:N2562, N443))</f>
        <v>11</v>
      </c>
      <c r="P443" s="33" t="str">
        <f xml:space="preserve"> IFERROR(IF(VLOOKUP(G443,Demos!$B$3:$K$1368,6,FALSE)=0,"",VLOOKUP(G443,Demos!$B$3:$K$1368,6,FALSE)),"")</f>
        <v>N/A</v>
      </c>
      <c r="Q443" s="38" t="str">
        <f xml:space="preserve"> IFERROR(IF(VLOOKUP(G443,Demos!$B$3:$K$1368,8,FALSE)=0,"",VLOOKUP(G443,Demos!$B$3:$K$1368,8,FALSE)),"")</f>
        <v>Not listed in database yet. A-tone, Length = 190 mm</v>
      </c>
      <c r="R443" s="38" t="str">
        <f xml:space="preserve"> IFERROR(IF(VLOOKUP(G443,Demos!$B$3:$K$1368,7,FALSE)=0,"",VLOOKUP(G443,Demos!$B$3:$K$1368,7,FALSE)),"")</f>
        <v>See: https://surfdrive.surf.nl/files/index.php/s/DHZYIhoACURx7O8?path=%2FHaaksman%2FTN2345%2F4.%20Flute</v>
      </c>
      <c r="T443" s="50" t="s">
        <v>2049</v>
      </c>
      <c r="U443" s="31" t="str">
        <f>IFERROR(VLOOKUP(G443,Demos!$B$7:N3739,12,FALSE),"")</f>
        <v/>
      </c>
    </row>
    <row r="444" spans="1:21" ht="45" x14ac:dyDescent="0.25">
      <c r="A444" s="39">
        <f t="shared" si="6"/>
        <v>439</v>
      </c>
      <c r="B444" s="30" t="s">
        <v>17</v>
      </c>
      <c r="C444" s="29" t="str">
        <f xml:space="preserve"> IFERROR(VLOOKUP(B444, Courses!$C$3:$E$836, 2, FALSE),"")</f>
        <v>Introduction to Waves</v>
      </c>
      <c r="D444" s="29" t="str">
        <f xml:space="preserve"> IFERROR(VLOOKUP(MID(G444,1,1), PIRA!$B$1:$E$1146, 2, FALSE),"")</f>
        <v>3 Oscillations and Waves</v>
      </c>
      <c r="E444" s="31" t="str">
        <f xml:space="preserve"> IFERROR(VLOOKUP(MID(G444,1,2),PIRA!$B$1:$E$1144,2,FALSE),"")&amp;"
"&amp;IFERROR(VLOOKUP(MID(H444,1,2),PIRA!$B$1:$E$1144,2,FALSE),"")&amp;"
"&amp;IFERROR(VLOOKUP(MID(I444,1,2),PIRA!$B$1:$E$1144,2,FALSE),"")</f>
        <v xml:space="preserve">Wave Motion
</v>
      </c>
      <c r="F444" s="31" t="str">
        <f xml:space="preserve"> IFERROR(VLOOKUP(MID(G444,1,4),PIRA!$B$1:$E$1144,2,FALSE),"")&amp;"
"&amp;IFERROR(VLOOKUP(MID(H444,1,4),PIRA!$B$1:$E$1144,2,FALSE),"")&amp;"
"&amp;IFERROR(VLOOKUP(MID(I444,1,4),PIRA!$B$1:$E$1144,2,FALSE),"")</f>
        <v xml:space="preserve">Standing Waves
</v>
      </c>
      <c r="G444" s="32" t="s">
        <v>105</v>
      </c>
      <c r="H444" s="31" t="str">
        <f>IFERROR(IF(VLOOKUP(G444,Demos!$B$3:$K$1368,2,FALSE)=0,"",VLOOKUP(G444,Demos!$B$3:$K$1368,2,FALSE)),"")</f>
        <v/>
      </c>
      <c r="I444" s="79" t="str">
        <f>IFERROR(IF(VLOOKUP(G444,Demos!$B$3:$K$1368,3,FALSE)=0,"",VLOOKUP(G444,Demos!$B$3:$K$1368,3,FALSE)),"")</f>
        <v/>
      </c>
      <c r="J444" s="79" t="str">
        <f>IFERROR(IF(VLOOKUP(G444,Demos!$B$3:$K$1368,4,FALSE)=0,"",VLOOKUP(G444,Demos!$B$3:$K$1368,4,FALSE)),"")</f>
        <v/>
      </c>
      <c r="K444" s="30" t="s">
        <v>1060</v>
      </c>
      <c r="L444" s="30" t="s">
        <v>46</v>
      </c>
      <c r="M444" s="71">
        <v>44932</v>
      </c>
      <c r="N444" s="33" t="str">
        <f>IFERROR(VLOOKUP(G444,Demos!$B$3:$K$1368,5,FALSE),"")</f>
        <v>Soap Film Standing Waves</v>
      </c>
      <c r="O444" s="28">
        <f>IF(N444="","",COUNTIF($N$6:N2563, N444))</f>
        <v>12</v>
      </c>
      <c r="P444" s="33" t="str">
        <f xml:space="preserve"> IFERROR(IF(VLOOKUP(G444,Demos!$B$3:$K$1368,6,FALSE)=0,"",VLOOKUP(G444,Demos!$B$3:$K$1368,6,FALSE)),"")</f>
        <v>N/A</v>
      </c>
      <c r="Q444" s="38" t="str">
        <f xml:space="preserve"> IFERROR(IF(VLOOKUP(G444,Demos!$B$3:$K$1368,8,FALSE)=0,"",VLOOKUP(G444,Demos!$B$3:$K$1368,8,FALSE)),"")</f>
        <v>Not listed in database yet, see pic P0001577</v>
      </c>
      <c r="R444" s="38" t="str">
        <f xml:space="preserve"> IFERROR(IF(VLOOKUP(G444,Demos!$B$3:$K$1368,7,FALSE)=0,"",VLOOKUP(G444,Demos!$B$3:$K$1368,7,FALSE)),"")</f>
        <v/>
      </c>
      <c r="T444" s="50" t="s">
        <v>2049</v>
      </c>
      <c r="U444" s="31" t="str">
        <f>IFERROR(VLOOKUP(G444,Demos!$B$7:N3740,12,FALSE),"")</f>
        <v/>
      </c>
    </row>
    <row r="445" spans="1:21" ht="45" x14ac:dyDescent="0.25">
      <c r="A445" s="39">
        <f t="shared" si="6"/>
        <v>440</v>
      </c>
      <c r="B445" s="30" t="s">
        <v>17</v>
      </c>
      <c r="C445" s="29" t="str">
        <f xml:space="preserve"> IFERROR(VLOOKUP(B445, Courses!$C$3:$E$836, 2, FALSE),"")</f>
        <v>Introduction to Waves</v>
      </c>
      <c r="D445" s="29" t="str">
        <f xml:space="preserve"> IFERROR(VLOOKUP(MID(G445,1,1), PIRA!$B$1:$E$1146, 2, FALSE),"")</f>
        <v>3 Oscillations and Waves</v>
      </c>
      <c r="E445" s="31" t="str">
        <f xml:space="preserve"> IFERROR(VLOOKUP(MID(G445,1,2),PIRA!$B$1:$E$1144,2,FALSE),"")&amp;"
"&amp;IFERROR(VLOOKUP(MID(H445,1,2),PIRA!$B$1:$E$1144,2,FALSE),"")&amp;"
"&amp;IFERROR(VLOOKUP(MID(I445,1,2),PIRA!$B$1:$E$1144,2,FALSE),"")</f>
        <v xml:space="preserve">Instruments
</v>
      </c>
      <c r="F445" s="31" t="str">
        <f xml:space="preserve"> IFERROR(VLOOKUP(MID(G445,1,4),PIRA!$B$1:$E$1144,2,FALSE),"")&amp;"
"&amp;IFERROR(VLOOKUP(MID(H445,1,4),PIRA!$B$1:$E$1144,2,FALSE),"")&amp;"
"&amp;IFERROR(VLOOKUP(MID(I445,1,4),PIRA!$B$1:$E$1144,2,FALSE),"")</f>
        <v xml:space="preserve">Resonance in Plates, Bars, Solids
</v>
      </c>
      <c r="G445" s="32" t="s">
        <v>124</v>
      </c>
      <c r="H445" s="31" t="str">
        <f>IFERROR(IF(VLOOKUP(G445,Demos!$B$3:$K$1368,2,FALSE)=0,"",VLOOKUP(G445,Demos!$B$3:$K$1368,2,FALSE)),"")</f>
        <v/>
      </c>
      <c r="I445" s="79" t="str">
        <f>IFERROR(IF(VLOOKUP(G445,Demos!$B$3:$K$1368,3,FALSE)=0,"",VLOOKUP(G445,Demos!$B$3:$K$1368,3,FALSE)),"")</f>
        <v/>
      </c>
      <c r="J445" s="79" t="str">
        <f>IFERROR(IF(VLOOKUP(G445,Demos!$B$3:$K$1368,4,FALSE)=0,"",VLOOKUP(G445,Demos!$B$3:$K$1368,4,FALSE)),"")</f>
        <v/>
      </c>
      <c r="K445" s="30" t="s">
        <v>1060</v>
      </c>
      <c r="L445" s="30" t="s">
        <v>46</v>
      </c>
      <c r="M445" s="71">
        <v>44932</v>
      </c>
      <c r="N445" s="33" t="str">
        <f>IFERROR(VLOOKUP(G445,Demos!$B$3:$K$1368,5,FALSE),"")</f>
        <v>Chladni Plates (sand on a vibrating plate)</v>
      </c>
      <c r="O445" s="28">
        <f>IF(N445="","",COUNTIF($N$6:N2564, N445))</f>
        <v>15</v>
      </c>
      <c r="P445" s="33" t="str">
        <f xml:space="preserve"> IFERROR(IF(VLOOKUP(G445,Demos!$B$3:$K$1368,6,FALSE)=0,"",VLOOKUP(G445,Demos!$B$3:$K$1368,6,FALSE)),"")</f>
        <v>N/A</v>
      </c>
      <c r="Q445" s="38" t="str">
        <f xml:space="preserve"> IFERROR(IF(VLOOKUP(G445,Demos!$B$3:$K$1368,8,FALSE)=0,"",VLOOKUP(G445,Demos!$B$3:$K$1368,8,FALSE)),"")</f>
        <v>Not listed in database yet, see pic P0001572</v>
      </c>
      <c r="R445" s="38" t="str">
        <f xml:space="preserve"> IFERROR(IF(VLOOKUP(G445,Demos!$B$3:$K$1368,7,FALSE)=0,"",VLOOKUP(G445,Demos!$B$3:$K$1368,7,FALSE)),"")</f>
        <v>See: https://surfdrive.surf.nl/files/index.php/s/DHZYIhoACURx7O8?path=%2FHaaksman%2FTN2345%2F3.%20Chladni%20Plates</v>
      </c>
      <c r="T445" s="50" t="s">
        <v>1761</v>
      </c>
      <c r="U445" s="31" t="str">
        <f>IFERROR(VLOOKUP(G445,Demos!$B$7:N3741,12,FALSE),"")</f>
        <v/>
      </c>
    </row>
    <row r="446" spans="1:21" ht="45" x14ac:dyDescent="0.25">
      <c r="A446" s="39">
        <f t="shared" si="6"/>
        <v>441</v>
      </c>
      <c r="B446" s="30" t="s">
        <v>17</v>
      </c>
      <c r="C446" s="29" t="str">
        <f xml:space="preserve"> IFERROR(VLOOKUP(B446, Courses!$C$3:$E$836, 2, FALSE),"")</f>
        <v>Introduction to Waves</v>
      </c>
      <c r="D446" s="29" t="str">
        <f xml:space="preserve"> IFERROR(VLOOKUP(MID(G446,1,1), PIRA!$B$1:$E$1146, 2, FALSE),"")</f>
        <v>3 Oscillations and Waves</v>
      </c>
      <c r="E446" s="31" t="str">
        <f xml:space="preserve"> IFERROR(VLOOKUP(MID(G446,1,2),PIRA!$B$1:$E$1144,2,FALSE),"")&amp;"
"&amp;IFERROR(VLOOKUP(MID(H446,1,2),PIRA!$B$1:$E$1144,2,FALSE),"")&amp;"
"&amp;IFERROR(VLOOKUP(MID(I446,1,2),PIRA!$B$1:$E$1144,2,FALSE),"")</f>
        <v xml:space="preserve">
</v>
      </c>
      <c r="F446" s="31" t="str">
        <f xml:space="preserve"> IFERROR(VLOOKUP(MID(G446,1,4),PIRA!$B$1:$E$1144,2,FALSE),"")&amp;"
"&amp;IFERROR(VLOOKUP(MID(H446,1,4),PIRA!$B$1:$E$1144,2,FALSE),"")&amp;"
"&amp;IFERROR(VLOOKUP(MID(I446,1,4),PIRA!$B$1:$E$1144,2,FALSE),"")</f>
        <v xml:space="preserve">
</v>
      </c>
      <c r="G446" s="32" t="s">
        <v>1212</v>
      </c>
      <c r="H446" s="31" t="str">
        <f>IFERROR(IF(VLOOKUP(G446,Demos!$B$3:$K$1368,2,FALSE)=0,"",VLOOKUP(G446,Demos!$B$3:$K$1368,2,FALSE)),"")</f>
        <v/>
      </c>
      <c r="I446" s="79" t="str">
        <f>IFERROR(IF(VLOOKUP(G446,Demos!$B$3:$K$1368,3,FALSE)=0,"",VLOOKUP(G446,Demos!$B$3:$K$1368,3,FALSE)),"")</f>
        <v/>
      </c>
      <c r="J446" s="79" t="str">
        <f>IFERROR(IF(VLOOKUP(G446,Demos!$B$3:$K$1368,4,FALSE)=0,"",VLOOKUP(G446,Demos!$B$3:$K$1368,4,FALSE)),"")</f>
        <v/>
      </c>
      <c r="K446" s="30" t="s">
        <v>1060</v>
      </c>
      <c r="L446" s="30" t="s">
        <v>46</v>
      </c>
      <c r="M446" s="71">
        <v>44915</v>
      </c>
      <c r="N446" s="33" t="str">
        <f>IFERROR(VLOOKUP(G446,Demos!$B$3:$K$1368,5,FALSE),"")</f>
        <v>Reflection at Interface Thick and Thin Rope</v>
      </c>
      <c r="O446" s="28">
        <f>IF(N446="","",COUNTIF($N$6:N2565, N446))</f>
        <v>11</v>
      </c>
      <c r="P446" s="33" t="str">
        <f xml:space="preserve"> IFERROR(IF(VLOOKUP(G446,Demos!$B$3:$K$1368,6,FALSE)=0,"",VLOOKUP(G446,Demos!$B$3:$K$1368,6,FALSE)),"")</f>
        <v>N/A</v>
      </c>
      <c r="Q446" s="38" t="str">
        <f xml:space="preserve"> IFERROR(IF(VLOOKUP(G446,Demos!$B$3:$K$1368,8,FALSE)=0,"",VLOOKUP(G446,Demos!$B$3:$K$1368,8,FALSE)),"")</f>
        <v/>
      </c>
      <c r="R446" s="38" t="str">
        <f xml:space="preserve"> IFERROR(IF(VLOOKUP(G446,Demos!$B$3:$K$1368,7,FALSE)=0,"",VLOOKUP(G446,Demos!$B$3:$K$1368,7,FALSE)),"")</f>
        <v/>
      </c>
      <c r="T446" s="50" t="s">
        <v>1770</v>
      </c>
      <c r="U446" s="31" t="str">
        <f>IFERROR(VLOOKUP(G446,Demos!$B$7:N3742,12,FALSE),"")</f>
        <v/>
      </c>
    </row>
    <row r="447" spans="1:21" ht="45" x14ac:dyDescent="0.25">
      <c r="A447" s="39">
        <f t="shared" si="6"/>
        <v>442</v>
      </c>
      <c r="B447" s="30" t="s">
        <v>17</v>
      </c>
      <c r="C447" s="29" t="str">
        <f xml:space="preserve"> IFERROR(VLOOKUP(B447, Courses!$C$3:$E$836, 2, FALSE),"")</f>
        <v>Introduction to Waves</v>
      </c>
      <c r="D447" s="29" t="str">
        <f xml:space="preserve"> IFERROR(VLOOKUP(MID(G447,1,1), PIRA!$B$1:$E$1146, 2, FALSE),"")</f>
        <v>3 Oscillations and Waves</v>
      </c>
      <c r="E447" s="31" t="str">
        <f xml:space="preserve"> IFERROR(VLOOKUP(MID(G447,1,2),PIRA!$B$1:$E$1144,2,FALSE),"")&amp;"
"&amp;IFERROR(VLOOKUP(MID(H447,1,2),PIRA!$B$1:$E$1144,2,FALSE),"")&amp;"
"&amp;IFERROR(VLOOKUP(MID(I447,1,2),PIRA!$B$1:$E$1144,2,FALSE),"")</f>
        <v xml:space="preserve">Wave Motion
</v>
      </c>
      <c r="F447" s="31" t="str">
        <f xml:space="preserve"> IFERROR(VLOOKUP(MID(G447,1,4),PIRA!$B$1:$E$1144,2,FALSE),"")&amp;"
"&amp;IFERROR(VLOOKUP(MID(H447,1,4),PIRA!$B$1:$E$1144,2,FALSE),"")&amp;"
"&amp;IFERROR(VLOOKUP(MID(I447,1,4),PIRA!$B$1:$E$1144,2,FALSE),"")</f>
        <v xml:space="preserve">Transverse Pulses and Waves
</v>
      </c>
      <c r="G447" s="32" t="s">
        <v>1186</v>
      </c>
      <c r="H447" s="31" t="str">
        <f>IFERROR(IF(VLOOKUP(G447,Demos!$B$3:$K$1368,2,FALSE)=0,"",VLOOKUP(G447,Demos!$B$3:$K$1368,2,FALSE)),"")</f>
        <v/>
      </c>
      <c r="I447" s="79" t="str">
        <f>IFERROR(IF(VLOOKUP(G447,Demos!$B$3:$K$1368,3,FALSE)=0,"",VLOOKUP(G447,Demos!$B$3:$K$1368,3,FALSE)),"")</f>
        <v/>
      </c>
      <c r="J447" s="79" t="str">
        <f>IFERROR(IF(VLOOKUP(G447,Demos!$B$3:$K$1368,4,FALSE)=0,"",VLOOKUP(G447,Demos!$B$3:$K$1368,4,FALSE)),"")</f>
        <v/>
      </c>
      <c r="K447" s="30" t="s">
        <v>1060</v>
      </c>
      <c r="L447" s="30" t="s">
        <v>46</v>
      </c>
      <c r="M447" s="71">
        <v>44913</v>
      </c>
      <c r="N447" s="33" t="str">
        <f>IFERROR(VLOOKUP(G447,Demos!$B$3:$K$1368,5,FALSE),"")</f>
        <v>Speed of a Single Pulse on Different Strings (2)</v>
      </c>
      <c r="O447" s="28">
        <f>IF(N447="","",COUNTIF($N$6:N2566, N447))</f>
        <v>26</v>
      </c>
      <c r="P447" s="33" t="str">
        <f xml:space="preserve"> IFERROR(IF(VLOOKUP(G447,Demos!$B$3:$K$1368,6,FALSE)=0,"",VLOOKUP(G447,Demos!$B$3:$K$1368,6,FALSE)),"")</f>
        <v>www.de-monstrare.nl/pdf/Speed%20of%20a%20single%20pulse%20on%20different%20strings%20_2_.pdf</v>
      </c>
      <c r="Q447" s="38" t="str">
        <f xml:space="preserve"> IFERROR(IF(VLOOKUP(G447,Demos!$B$3:$K$1368,8,FALSE)=0,"",VLOOKUP(G447,Demos!$B$3:$K$1368,8,FALSE)),"")</f>
        <v/>
      </c>
      <c r="R447" s="38" t="str">
        <f xml:space="preserve"> IFERROR(IF(VLOOKUP(G447,Demos!$B$3:$K$1368,7,FALSE)=0,"",VLOOKUP(G447,Demos!$B$3:$K$1368,7,FALSE)),"")</f>
        <v>See: https://surfdrive.surf.nl/files/index.php/s/DHZYIhoACURx7O8?path=%2FHaaksman%2FTN2345%2F2.%20Speed%20of%20a%20Single%20Pulse%20on%20Different%20Strings</v>
      </c>
      <c r="T447" s="50" t="s">
        <v>1761</v>
      </c>
      <c r="U447" s="31" t="str">
        <f>IFERROR(VLOOKUP(G447,Demos!$B$7:N3743,12,FALSE),"")</f>
        <v/>
      </c>
    </row>
    <row r="448" spans="1:21" ht="45" x14ac:dyDescent="0.25">
      <c r="A448" s="39">
        <f t="shared" si="6"/>
        <v>443</v>
      </c>
      <c r="B448" s="30" t="s">
        <v>17</v>
      </c>
      <c r="C448" s="29" t="str">
        <f xml:space="preserve"> IFERROR(VLOOKUP(B448, Courses!$C$3:$E$836, 2, FALSE),"")</f>
        <v>Introduction to Waves</v>
      </c>
      <c r="D448" s="29" t="str">
        <f xml:space="preserve"> IFERROR(VLOOKUP(MID(G448,1,1), PIRA!$B$1:$E$1146, 2, FALSE),"")</f>
        <v>3 Oscillations and Waves</v>
      </c>
      <c r="E448" s="31" t="str">
        <f xml:space="preserve"> IFERROR(VLOOKUP(MID(G448,1,2),PIRA!$B$1:$E$1144,2,FALSE),"")&amp;"
"&amp;IFERROR(VLOOKUP(MID(H448,1,2),PIRA!$B$1:$E$1144,2,FALSE),"")&amp;"
"&amp;IFERROR(VLOOKUP(MID(I448,1,2),PIRA!$B$1:$E$1144,2,FALSE),"")</f>
        <v xml:space="preserve">Acoustics
Wave Motion
</v>
      </c>
      <c r="F448" s="31" t="str">
        <f xml:space="preserve"> IFERROR(VLOOKUP(MID(G448,1,4),PIRA!$B$1:$E$1144,2,FALSE),"")&amp;"
"&amp;IFERROR(VLOOKUP(MID(H448,1,4),PIRA!$B$1:$E$1144,2,FALSE),"")&amp;"
"&amp;IFERROR(VLOOKUP(MID(I448,1,4),PIRA!$B$1:$E$1144,2,FALSE),"")</f>
        <v xml:space="preserve">Wave Analysis and Synthesis
Standing Waves
</v>
      </c>
      <c r="G448" s="32" t="s">
        <v>1189</v>
      </c>
      <c r="H448" s="31" t="str">
        <f>IFERROR(IF(VLOOKUP(G448,Demos!$B$3:$K$1368,2,FALSE)=0,"",VLOOKUP(G448,Demos!$B$3:$K$1368,2,FALSE)),"")</f>
        <v>3B22.05</v>
      </c>
      <c r="I448" s="79" t="str">
        <f>IFERROR(IF(VLOOKUP(G448,Demos!$B$3:$K$1368,3,FALSE)=0,"",VLOOKUP(G448,Demos!$B$3:$K$1368,3,FALSE)),"")</f>
        <v/>
      </c>
      <c r="J448" s="79" t="str">
        <f>IFERROR(IF(VLOOKUP(G448,Demos!$B$3:$K$1368,4,FALSE)=0,"",VLOOKUP(G448,Demos!$B$3:$K$1368,4,FALSE)),"")</f>
        <v/>
      </c>
      <c r="K448" s="30" t="s">
        <v>1060</v>
      </c>
      <c r="L448" s="30" t="s">
        <v>46</v>
      </c>
      <c r="M448" s="71">
        <v>44913</v>
      </c>
      <c r="N448" s="33" t="str">
        <f>IFERROR(VLOOKUP(G448,Demos!$B$3:$K$1368,5,FALSE),"")</f>
        <v>Plucking a String</v>
      </c>
      <c r="O448" s="28">
        <f>IF(N448="","",COUNTIF($N$6:N2567, N448))</f>
        <v>27</v>
      </c>
      <c r="P448" s="33" t="str">
        <f xml:space="preserve"> IFERROR(IF(VLOOKUP(G448,Demos!$B$3:$K$1368,6,FALSE)=0,"",VLOOKUP(G448,Demos!$B$3:$K$1368,6,FALSE)),"")</f>
        <v>www.de-monstrare.nl/pdf/Plucking%20a%20string.pdf</v>
      </c>
      <c r="Q448" s="38" t="str">
        <f xml:space="preserve"> IFERROR(IF(VLOOKUP(G448,Demos!$B$3:$K$1368,8,FALSE)=0,"",VLOOKUP(G448,Demos!$B$3:$K$1368,8,FALSE)),"")</f>
        <v/>
      </c>
      <c r="R448" s="38" t="str">
        <f xml:space="preserve"> IFERROR(IF(VLOOKUP(G448,Demos!$B$3:$K$1368,7,FALSE)=0,"",VLOOKUP(G448,Demos!$B$3:$K$1368,7,FALSE)),"")</f>
        <v>See: https://surfdrive.surf.nl/files/index.php/s/DHZYIhoACURx7O8?path=%2FHaaksman%2FTN2345%2F1.%20Plucking%20a%20String</v>
      </c>
      <c r="T448" s="50" t="s">
        <v>2030</v>
      </c>
      <c r="U448" s="31" t="str">
        <f>IFERROR(VLOOKUP(G448,Demos!$B$7:N3744,12,FALSE),"")</f>
        <v/>
      </c>
    </row>
    <row r="449" spans="1:21" ht="45" x14ac:dyDescent="0.25">
      <c r="A449" s="39">
        <f t="shared" si="6"/>
        <v>444</v>
      </c>
      <c r="B449" s="30" t="s">
        <v>2042</v>
      </c>
      <c r="C449" s="29" t="str">
        <f xml:space="preserve"> IFERROR(VLOOKUP(B449, Courses!$C$3:$E$836, 2, FALSE),"")</f>
        <v>Outreach</v>
      </c>
      <c r="D449" s="29" t="str">
        <f xml:space="preserve"> IFERROR(VLOOKUP(MID(G449,1,1), PIRA!$B$1:$E$1146, 2, FALSE),"")</f>
        <v>7 Modern Physics</v>
      </c>
      <c r="E449" s="31" t="str">
        <f xml:space="preserve"> IFERROR(VLOOKUP(MID(G449,1,2),PIRA!$B$1:$E$1144,2,FALSE),"")&amp;"
"&amp;IFERROR(VLOOKUP(MID(H449,1,2),PIRA!$B$1:$E$1144,2,FALSE),"")&amp;"
"&amp;IFERROR(VLOOKUP(MID(I449,1,2),PIRA!$B$1:$E$1144,2,FALSE),"")</f>
        <v xml:space="preserve">Quantum Effects
</v>
      </c>
      <c r="F449" s="31" t="str">
        <f xml:space="preserve"> IFERROR(VLOOKUP(MID(G449,1,4),PIRA!$B$1:$E$1144,2,FALSE),"")&amp;"
"&amp;IFERROR(VLOOKUP(MID(H449,1,4),PIRA!$B$1:$E$1144,2,FALSE),"")&amp;"
"&amp;IFERROR(VLOOKUP(MID(I449,1,4),PIRA!$B$1:$E$1144,2,FALSE),"")</f>
        <v xml:space="preserve">Photoelectric Effect
</v>
      </c>
      <c r="G449" s="32" t="s">
        <v>134</v>
      </c>
      <c r="H449" s="31" t="str">
        <f>IFERROR(IF(VLOOKUP(G449,Demos!$B$3:$K$1368,2,FALSE)=0,"",VLOOKUP(G449,Demos!$B$3:$K$1368,2,FALSE)),"")</f>
        <v/>
      </c>
      <c r="I449" s="79" t="str">
        <f>IFERROR(IF(VLOOKUP(G449,Demos!$B$3:$K$1368,3,FALSE)=0,"",VLOOKUP(G449,Demos!$B$3:$K$1368,3,FALSE)),"")</f>
        <v/>
      </c>
      <c r="J449" s="79" t="str">
        <f>IFERROR(IF(VLOOKUP(G449,Demos!$B$3:$K$1368,4,FALSE)=0,"",VLOOKUP(G449,Demos!$B$3:$K$1368,4,FALSE)),"")</f>
        <v/>
      </c>
      <c r="K449" s="30" t="s">
        <v>1064</v>
      </c>
      <c r="M449" s="71">
        <v>44907</v>
      </c>
      <c r="N449" s="33" t="str">
        <f>IFERROR(VLOOKUP(G449,Demos!$B$3:$K$1368,5,FALSE),"")</f>
        <v>Photoelectric Effect (discharging a zinc plate)</v>
      </c>
      <c r="O449" s="28">
        <f>IF(N449="","",COUNTIF($N$6:N2568, N449))</f>
        <v>14</v>
      </c>
      <c r="P449" s="33" t="str">
        <f xml:space="preserve"> IFERROR(IF(VLOOKUP(G449,Demos!$B$3:$K$1368,6,FALSE)=0,"",VLOOKUP(G449,Demos!$B$3:$K$1368,6,FALSE)),"")</f>
        <v>N/A</v>
      </c>
      <c r="Q449" s="38" t="str">
        <f xml:space="preserve"> IFERROR(IF(VLOOKUP(G449,Demos!$B$3:$K$1368,8,FALSE)=0,"",VLOOKUP(G449,Demos!$B$3:$K$1368,8,FALSE)),"")</f>
        <v/>
      </c>
      <c r="R449" s="38" t="str">
        <f xml:space="preserve"> IFERROR(IF(VLOOKUP(G449,Demos!$B$3:$K$1368,7,FALSE)=0,"",VLOOKUP(G449,Demos!$B$3:$K$1368,7,FALSE)),"")</f>
        <v/>
      </c>
      <c r="T449" s="50" t="s">
        <v>1762</v>
      </c>
      <c r="U449" s="31" t="str">
        <f>IFERROR(VLOOKUP(G449,Demos!$B$7:N3745,12,FALSE),"")</f>
        <v/>
      </c>
    </row>
    <row r="450" spans="1:21" ht="45" x14ac:dyDescent="0.25">
      <c r="A450" s="39">
        <f t="shared" si="6"/>
        <v>445</v>
      </c>
      <c r="B450" s="30" t="s">
        <v>43</v>
      </c>
      <c r="C450" s="29" t="str">
        <f xml:space="preserve"> IFERROR(VLOOKUP(B450, Courses!$C$3:$E$836, 2, FALSE),"")</f>
        <v>Modern Physics</v>
      </c>
      <c r="D450" s="29" t="str">
        <f xml:space="preserve"> IFERROR(VLOOKUP(MID(G450,1,1), PIRA!$B$1:$E$1146, 2, FALSE),"")</f>
        <v>7 Modern Physics</v>
      </c>
      <c r="E450" s="31" t="str">
        <f xml:space="preserve"> IFERROR(VLOOKUP(MID(G450,1,2),PIRA!$B$1:$E$1144,2,FALSE),"")&amp;"
"&amp;IFERROR(VLOOKUP(MID(H450,1,2),PIRA!$B$1:$E$1144,2,FALSE),"")&amp;"
"&amp;IFERROR(VLOOKUP(MID(I450,1,2),PIRA!$B$1:$E$1144,2,FALSE),"")</f>
        <v xml:space="preserve">Nuclear Physics
</v>
      </c>
      <c r="F450" s="31" t="str">
        <f xml:space="preserve"> IFERROR(VLOOKUP(MID(G450,1,4),PIRA!$B$1:$E$1144,2,FALSE),"")&amp;"
"&amp;IFERROR(VLOOKUP(MID(H450,1,4),PIRA!$B$1:$E$1144,2,FALSE),"")&amp;"
"&amp;IFERROR(VLOOKUP(MID(I450,1,4),PIRA!$B$1:$E$1144,2,FALSE),"")</f>
        <v xml:space="preserve">Radioactivity
</v>
      </c>
      <c r="G450" s="32" t="s">
        <v>1208</v>
      </c>
      <c r="H450" s="31" t="str">
        <f>IFERROR(IF(VLOOKUP(G450,Demos!$B$3:$K$1368,2,FALSE)=0,"",VLOOKUP(G450,Demos!$B$3:$K$1368,2,FALSE)),"")</f>
        <v/>
      </c>
      <c r="I450" s="79" t="str">
        <f>IFERROR(IF(VLOOKUP(G450,Demos!$B$3:$K$1368,3,FALSE)=0,"",VLOOKUP(G450,Demos!$B$3:$K$1368,3,FALSE)),"")</f>
        <v/>
      </c>
      <c r="J450" s="79" t="str">
        <f>IFERROR(IF(VLOOKUP(G450,Demos!$B$3:$K$1368,4,FALSE)=0,"",VLOOKUP(G450,Demos!$B$3:$K$1368,4,FALSE)),"")</f>
        <v/>
      </c>
      <c r="K450" s="30" t="s">
        <v>266</v>
      </c>
      <c r="L450" s="30" t="s">
        <v>2096</v>
      </c>
      <c r="M450" s="71">
        <v>44900</v>
      </c>
      <c r="N450" s="33" t="str">
        <f>IFERROR(VLOOKUP(G450,Demos!$B$3:$K$1368,5,FALSE),"")</f>
        <v>Radioactivity</v>
      </c>
      <c r="O450" s="28">
        <f>IF(N450="","",COUNTIF($N$6:N2569, N450))</f>
        <v>11</v>
      </c>
      <c r="P450" s="33" t="str">
        <f xml:space="preserve"> IFERROR(IF(VLOOKUP(G450,Demos!$B$3:$K$1368,6,FALSE)=0,"",VLOOKUP(G450,Demos!$B$3:$K$1368,6,FALSE)),"")</f>
        <v>N/A</v>
      </c>
      <c r="Q450" s="38" t="str">
        <f xml:space="preserve"> IFERROR(IF(VLOOKUP(G450,Demos!$B$3:$K$1368,8,FALSE)=0,"",VLOOKUP(G450,Demos!$B$3:$K$1368,8,FALSE)),"")</f>
        <v/>
      </c>
      <c r="R450" s="38" t="str">
        <f xml:space="preserve"> IFERROR(IF(VLOOKUP(G450,Demos!$B$3:$K$1368,7,FALSE)=0,"",VLOOKUP(G450,Demos!$B$3:$K$1368,7,FALSE)),"")</f>
        <v xml:space="preserve">See from 23:50 at Collegerama recording TN1312_09 recorded on 29 Nov 2021: https://collegerama.tudelft.nl/Mediasite/Channel/as-bsc-tn/watch/b6f6c02ce5054051864bdc09da6683da1d </v>
      </c>
      <c r="T450" s="50" t="s">
        <v>1761</v>
      </c>
      <c r="U450" s="31" t="str">
        <f>IFERROR(VLOOKUP(G450,Demos!$B$7:N3748,12,FALSE),"")</f>
        <v/>
      </c>
    </row>
    <row r="451" spans="1:21" ht="45" x14ac:dyDescent="0.25">
      <c r="A451" s="39">
        <f t="shared" si="6"/>
        <v>446</v>
      </c>
      <c r="B451" s="30" t="s">
        <v>11</v>
      </c>
      <c r="C451" s="29" t="str">
        <f xml:space="preserve"> IFERROR(VLOOKUP(B451, Courses!$C$3:$E$836, 2, FALSE),"")</f>
        <v>Classical Mechanics</v>
      </c>
      <c r="D451" s="29" t="str">
        <f xml:space="preserve"> IFERROR(VLOOKUP(MID(G451,1,1), PIRA!$B$1:$E$1146, 2, FALSE),"")</f>
        <v/>
      </c>
      <c r="E451" s="31" t="str">
        <f xml:space="preserve"> IFERROR(VLOOKUP(MID(G451,1,2),PIRA!$B$1:$E$1144,2,FALSE),"")&amp;"
"&amp;IFERROR(VLOOKUP(MID(H451,1,2),PIRA!$B$1:$E$1144,2,FALSE),"")&amp;"
"&amp;IFERROR(VLOOKUP(MID(I451,1,2),PIRA!$B$1:$E$1144,2,FALSE),"")</f>
        <v xml:space="preserve">
</v>
      </c>
      <c r="F451" s="31" t="str">
        <f xml:space="preserve"> IFERROR(VLOOKUP(MID(G451,1,4),PIRA!$B$1:$E$1144,2,FALSE),"")&amp;"
"&amp;IFERROR(VLOOKUP(MID(H451,1,4),PIRA!$B$1:$E$1144,2,FALSE),"")&amp;"
"&amp;IFERROR(VLOOKUP(MID(I451,1,4),PIRA!$B$1:$E$1144,2,FALSE),"")</f>
        <v xml:space="preserve">
</v>
      </c>
      <c r="H451" s="31" t="str">
        <f>IFERROR(IF(VLOOKUP(G451,Demos!$B$3:$K$1368,2,FALSE)=0,"",VLOOKUP(G451,Demos!$B$3:$K$1368,2,FALSE)),"")</f>
        <v/>
      </c>
      <c r="I451" s="79" t="str">
        <f>IFERROR(IF(VLOOKUP(G451,Demos!$B$3:$K$1368,3,FALSE)=0,"",VLOOKUP(G451,Demos!$B$3:$K$1368,3,FALSE)),"")</f>
        <v/>
      </c>
      <c r="J451" s="79" t="str">
        <f>IFERROR(IF(VLOOKUP(G451,Demos!$B$3:$K$1368,4,FALSE)=0,"",VLOOKUP(G451,Demos!$B$3:$K$1368,4,FALSE)),"")</f>
        <v/>
      </c>
      <c r="K451" s="30" t="s">
        <v>1065</v>
      </c>
      <c r="L451" s="30" t="s">
        <v>1939</v>
      </c>
      <c r="M451" s="71">
        <v>44900</v>
      </c>
      <c r="N451" s="33" t="str">
        <f>IFERROR(VLOOKUP(G451,Demos!$B$3:$K$1368,5,FALSE),"")</f>
        <v/>
      </c>
      <c r="O451" s="28" t="str">
        <f>IF(N451="","",COUNTIF($N$6:N2570, N451))</f>
        <v/>
      </c>
      <c r="P451" s="33" t="str">
        <f xml:space="preserve"> IFERROR(IF(VLOOKUP(G451,Demos!$B$3:$K$1368,6,FALSE)=0,"",VLOOKUP(G451,Demos!$B$3:$K$1368,6,FALSE)),"")</f>
        <v/>
      </c>
      <c r="Q451" s="38" t="str">
        <f xml:space="preserve"> IFERROR(IF(VLOOKUP(G451,Demos!$B$3:$K$1368,8,FALSE)=0,"",VLOOKUP(G451,Demos!$B$3:$K$1368,8,FALSE)),"")</f>
        <v/>
      </c>
      <c r="R451" s="38" t="str">
        <f xml:space="preserve"> IFERROR(IF(VLOOKUP(G451,Demos!$B$3:$K$1368,7,FALSE)=0,"",VLOOKUP(G451,Demos!$B$3:$K$1368,7,FALSE)),"")</f>
        <v/>
      </c>
      <c r="T451" s="50" t="s">
        <v>1762</v>
      </c>
      <c r="U451" s="31" t="str">
        <f>IFERROR(VLOOKUP(G451,Demos!$B$7:N3746,12,FALSE),"")</f>
        <v/>
      </c>
    </row>
    <row r="452" spans="1:21" ht="45" x14ac:dyDescent="0.25">
      <c r="A452" s="39">
        <f t="shared" si="6"/>
        <v>447</v>
      </c>
      <c r="B452" s="30" t="s">
        <v>11</v>
      </c>
      <c r="C452" s="29" t="str">
        <f xml:space="preserve"> IFERROR(VLOOKUP(B452, Courses!$C$3:$E$836, 2, FALSE),"")</f>
        <v>Classical Mechanics</v>
      </c>
      <c r="D452" s="29" t="str">
        <f xml:space="preserve"> IFERROR(VLOOKUP(MID(G452,1,1), PIRA!$B$1:$E$1146, 2, FALSE),"")</f>
        <v/>
      </c>
      <c r="E452" s="31" t="str">
        <f xml:space="preserve"> IFERROR(VLOOKUP(MID(G452,1,2),PIRA!$B$1:$E$1144,2,FALSE),"")&amp;"
"&amp;IFERROR(VLOOKUP(MID(H452,1,2),PIRA!$B$1:$E$1144,2,FALSE),"")&amp;"
"&amp;IFERROR(VLOOKUP(MID(I452,1,2),PIRA!$B$1:$E$1144,2,FALSE),"")</f>
        <v xml:space="preserve">
</v>
      </c>
      <c r="F452" s="31" t="str">
        <f xml:space="preserve"> IFERROR(VLOOKUP(MID(G452,1,4),PIRA!$B$1:$E$1144,2,FALSE),"")&amp;"
"&amp;IFERROR(VLOOKUP(MID(H452,1,4),PIRA!$B$1:$E$1144,2,FALSE),"")&amp;"
"&amp;IFERROR(VLOOKUP(MID(I452,1,4),PIRA!$B$1:$E$1144,2,FALSE),"")</f>
        <v xml:space="preserve">
</v>
      </c>
      <c r="H452" s="31" t="str">
        <f>IFERROR(IF(VLOOKUP(G452,Demos!$B$3:$K$1368,2,FALSE)=0,"",VLOOKUP(G452,Demos!$B$3:$K$1368,2,FALSE)),"")</f>
        <v/>
      </c>
      <c r="I452" s="79" t="str">
        <f>IFERROR(IF(VLOOKUP(G452,Demos!$B$3:$K$1368,3,FALSE)=0,"",VLOOKUP(G452,Demos!$B$3:$K$1368,3,FALSE)),"")</f>
        <v/>
      </c>
      <c r="J452" s="79" t="str">
        <f>IFERROR(IF(VLOOKUP(G452,Demos!$B$3:$K$1368,4,FALSE)=0,"",VLOOKUP(G452,Demos!$B$3:$K$1368,4,FALSE)),"")</f>
        <v/>
      </c>
      <c r="K452" s="30" t="s">
        <v>1065</v>
      </c>
      <c r="L452" s="30" t="s">
        <v>1939</v>
      </c>
      <c r="M452" s="71">
        <v>44900</v>
      </c>
      <c r="N452" s="33" t="str">
        <f>IFERROR(VLOOKUP(G452,Demos!$B$3:$K$1368,5,FALSE),"")</f>
        <v/>
      </c>
      <c r="O452" s="28" t="str">
        <f>IF(N452="","",COUNTIF($N$6:N2571, N452))</f>
        <v/>
      </c>
      <c r="P452" s="33" t="str">
        <f xml:space="preserve"> IFERROR(IF(VLOOKUP(G452,Demos!$B$3:$K$1368,6,FALSE)=0,"",VLOOKUP(G452,Demos!$B$3:$K$1368,6,FALSE)),"")</f>
        <v/>
      </c>
      <c r="Q452" s="38" t="str">
        <f xml:space="preserve"> IFERROR(IF(VLOOKUP(G452,Demos!$B$3:$K$1368,8,FALSE)=0,"",VLOOKUP(G452,Demos!$B$3:$K$1368,8,FALSE)),"")</f>
        <v/>
      </c>
      <c r="R452" s="38" t="str">
        <f xml:space="preserve"> IFERROR(IF(VLOOKUP(G452,Demos!$B$3:$K$1368,7,FALSE)=0,"",VLOOKUP(G452,Demos!$B$3:$K$1368,7,FALSE)),"")</f>
        <v/>
      </c>
      <c r="T452" s="50" t="s">
        <v>1762</v>
      </c>
      <c r="U452" s="31" t="str">
        <f>IFERROR(VLOOKUP(G452,Demos!$B$7:N3747,12,FALSE),"")</f>
        <v/>
      </c>
    </row>
    <row r="453" spans="1:21" ht="45" x14ac:dyDescent="0.25">
      <c r="A453" s="39">
        <f t="shared" si="6"/>
        <v>448</v>
      </c>
      <c r="B453" s="30" t="s">
        <v>43</v>
      </c>
      <c r="C453" s="29" t="str">
        <f xml:space="preserve"> IFERROR(VLOOKUP(B453, Courses!$C$3:$E$836, 2, FALSE),"")</f>
        <v>Modern Physics</v>
      </c>
      <c r="D453" s="29" t="str">
        <f xml:space="preserve"> IFERROR(VLOOKUP(MID(G453,1,1), PIRA!$B$1:$E$1146, 2, FALSE),"")</f>
        <v>7 Modern Physics</v>
      </c>
      <c r="E453" s="31" t="str">
        <f xml:space="preserve"> IFERROR(VLOOKUP(MID(G453,1,2),PIRA!$B$1:$E$1144,2,FALSE),"")&amp;"
"&amp;IFERROR(VLOOKUP(MID(H453,1,2),PIRA!$B$1:$E$1144,2,FALSE),"")&amp;"
"&amp;IFERROR(VLOOKUP(MID(I453,1,2),PIRA!$B$1:$E$1144,2,FALSE),"")</f>
        <v xml:space="preserve">Atomic Physics
</v>
      </c>
      <c r="F453" s="31" t="str">
        <f xml:space="preserve"> IFERROR(VLOOKUP(MID(G453,1,4),PIRA!$B$1:$E$1144,2,FALSE),"")&amp;"
"&amp;IFERROR(VLOOKUP(MID(H453,1,4),PIRA!$B$1:$E$1144,2,FALSE),"")&amp;"
"&amp;IFERROR(VLOOKUP(MID(I453,1,4),PIRA!$B$1:$E$1144,2,FALSE),"")</f>
        <v xml:space="preserve">Spectra
</v>
      </c>
      <c r="G453" s="32" t="s">
        <v>1207</v>
      </c>
      <c r="H453" s="31" t="str">
        <f>IFERROR(IF(VLOOKUP(G453,Demos!$B$3:$K$1368,2,FALSE)=0,"",VLOOKUP(G453,Demos!$B$3:$K$1368,2,FALSE)),"")</f>
        <v/>
      </c>
      <c r="I453" s="79" t="str">
        <f>IFERROR(IF(VLOOKUP(G453,Demos!$B$3:$K$1368,3,FALSE)=0,"",VLOOKUP(G453,Demos!$B$3:$K$1368,3,FALSE)),"")</f>
        <v/>
      </c>
      <c r="J453" s="79" t="str">
        <f>IFERROR(IF(VLOOKUP(G453,Demos!$B$3:$K$1368,4,FALSE)=0,"",VLOOKUP(G453,Demos!$B$3:$K$1368,4,FALSE)),"")</f>
        <v/>
      </c>
      <c r="K453" s="30" t="s">
        <v>266</v>
      </c>
      <c r="L453" s="30" t="s">
        <v>2096</v>
      </c>
      <c r="M453" s="71">
        <v>44895</v>
      </c>
      <c r="N453" s="33" t="str">
        <f>IFERROR(VLOOKUP(G453,Demos!$B$3:$K$1368,5,FALSE),"")</f>
        <v>Balmer Series</v>
      </c>
      <c r="O453" s="28">
        <f>IF(N453="","",COUNTIF($N$6:N2572, N453))</f>
        <v>12</v>
      </c>
      <c r="P453" s="33" t="str">
        <f xml:space="preserve"> IFERROR(IF(VLOOKUP(G453,Demos!$B$3:$K$1368,6,FALSE)=0,"",VLOOKUP(G453,Demos!$B$3:$K$1368,6,FALSE)),"")</f>
        <v>www.de-monstrare.nl/pdf/Balmer%20series.pdf</v>
      </c>
      <c r="Q453" s="38" t="str">
        <f xml:space="preserve"> IFERROR(IF(VLOOKUP(G453,Demos!$B$3:$K$1368,8,FALSE)=0,"",VLOOKUP(G453,Demos!$B$3:$K$1368,8,FALSE)),"")</f>
        <v/>
      </c>
      <c r="R453" s="38" t="str">
        <f xml:space="preserve"> IFERROR(IF(VLOOKUP(G453,Demos!$B$3:$K$1368,7,FALSE)=0,"",VLOOKUP(G453,Demos!$B$3:$K$1368,7,FALSE)),"")</f>
        <v xml:space="preserve">See Collegerama recording TN1312_06 recorded on 24 Nov 2021 -  https://collegerama.tudelft.nl/Mediasite/Channel/as-bsc-tn/watch/ba2fe29f58d148b3bf4da84cb770a5211d </v>
      </c>
      <c r="T453" s="50" t="s">
        <v>1761</v>
      </c>
      <c r="U453" s="31" t="str">
        <f>IFERROR(VLOOKUP(G453,Demos!$B$7:N3751,12,FALSE),"")</f>
        <v/>
      </c>
    </row>
    <row r="454" spans="1:21" ht="45" x14ac:dyDescent="0.25">
      <c r="A454" s="39">
        <f t="shared" ref="A454:A517" si="7">ROW()-5</f>
        <v>449</v>
      </c>
      <c r="B454" s="30" t="s">
        <v>11</v>
      </c>
      <c r="C454" s="29" t="str">
        <f xml:space="preserve"> IFERROR(VLOOKUP(B454, Courses!$C$3:$E$836, 2, FALSE),"")</f>
        <v>Classical Mechanics</v>
      </c>
      <c r="D454" s="29" t="str">
        <f xml:space="preserve"> IFERROR(VLOOKUP(MID(G454,1,1), PIRA!$B$1:$E$1146, 2, FALSE),"")</f>
        <v/>
      </c>
      <c r="E454" s="31" t="str">
        <f xml:space="preserve"> IFERROR(VLOOKUP(MID(G454,1,2),PIRA!$B$1:$E$1144,2,FALSE),"")&amp;"
"&amp;IFERROR(VLOOKUP(MID(H454,1,2),PIRA!$B$1:$E$1144,2,FALSE),"")&amp;"
"&amp;IFERROR(VLOOKUP(MID(I454,1,2),PIRA!$B$1:$E$1144,2,FALSE),"")</f>
        <v xml:space="preserve">
</v>
      </c>
      <c r="F454" s="31" t="str">
        <f xml:space="preserve"> IFERROR(VLOOKUP(MID(G454,1,4),PIRA!$B$1:$E$1144,2,FALSE),"")&amp;"
"&amp;IFERROR(VLOOKUP(MID(H454,1,4),PIRA!$B$1:$E$1144,2,FALSE),"")&amp;"
"&amp;IFERROR(VLOOKUP(MID(I454,1,4),PIRA!$B$1:$E$1144,2,FALSE),"")</f>
        <v xml:space="preserve">
</v>
      </c>
      <c r="H454" s="31" t="str">
        <f>IFERROR(IF(VLOOKUP(G454,Demos!$B$3:$K$1368,2,FALSE)=0,"",VLOOKUP(G454,Demos!$B$3:$K$1368,2,FALSE)),"")</f>
        <v/>
      </c>
      <c r="I454" s="79" t="str">
        <f>IFERROR(IF(VLOOKUP(G454,Demos!$B$3:$K$1368,3,FALSE)=0,"",VLOOKUP(G454,Demos!$B$3:$K$1368,3,FALSE)),"")</f>
        <v/>
      </c>
      <c r="J454" s="79" t="str">
        <f>IFERROR(IF(VLOOKUP(G454,Demos!$B$3:$K$1368,4,FALSE)=0,"",VLOOKUP(G454,Demos!$B$3:$K$1368,4,FALSE)),"")</f>
        <v/>
      </c>
      <c r="K454" s="30" t="s">
        <v>1065</v>
      </c>
      <c r="L454" s="30" t="s">
        <v>1939</v>
      </c>
      <c r="M454" s="71">
        <v>44895</v>
      </c>
      <c r="N454" s="33" t="str">
        <f>IFERROR(VLOOKUP(G454,Demos!$B$3:$K$1368,5,FALSE),"")</f>
        <v/>
      </c>
      <c r="O454" s="28" t="str">
        <f>IF(N454="","",COUNTIF($N$6:N2573, N454))</f>
        <v/>
      </c>
      <c r="P454" s="33" t="str">
        <f xml:space="preserve"> IFERROR(IF(VLOOKUP(G454,Demos!$B$3:$K$1368,6,FALSE)=0,"",VLOOKUP(G454,Demos!$B$3:$K$1368,6,FALSE)),"")</f>
        <v/>
      </c>
      <c r="Q454" s="38" t="str">
        <f xml:space="preserve"> IFERROR(IF(VLOOKUP(G454,Demos!$B$3:$K$1368,8,FALSE)=0,"",VLOOKUP(G454,Demos!$B$3:$K$1368,8,FALSE)),"")</f>
        <v/>
      </c>
      <c r="R454" s="38" t="str">
        <f xml:space="preserve"> IFERROR(IF(VLOOKUP(G454,Demos!$B$3:$K$1368,7,FALSE)=0,"",VLOOKUP(G454,Demos!$B$3:$K$1368,7,FALSE)),"")</f>
        <v/>
      </c>
      <c r="T454" s="50" t="s">
        <v>1762</v>
      </c>
      <c r="U454" s="31" t="str">
        <f>IFERROR(VLOOKUP(G454,Demos!$B$7:N3749,12,FALSE),"")</f>
        <v/>
      </c>
    </row>
    <row r="455" spans="1:21" ht="45" x14ac:dyDescent="0.25">
      <c r="A455" s="39">
        <f t="shared" si="7"/>
        <v>450</v>
      </c>
      <c r="B455" s="30" t="s">
        <v>11</v>
      </c>
      <c r="C455" s="29" t="str">
        <f xml:space="preserve"> IFERROR(VLOOKUP(B455, Courses!$C$3:$E$836, 2, FALSE),"")</f>
        <v>Classical Mechanics</v>
      </c>
      <c r="D455" s="29" t="str">
        <f xml:space="preserve"> IFERROR(VLOOKUP(MID(G455,1,1), PIRA!$B$1:$E$1146, 2, FALSE),"")</f>
        <v/>
      </c>
      <c r="E455" s="31" t="str">
        <f xml:space="preserve"> IFERROR(VLOOKUP(MID(G455,1,2),PIRA!$B$1:$E$1144,2,FALSE),"")&amp;"
"&amp;IFERROR(VLOOKUP(MID(H455,1,2),PIRA!$B$1:$E$1144,2,FALSE),"")&amp;"
"&amp;IFERROR(VLOOKUP(MID(I455,1,2),PIRA!$B$1:$E$1144,2,FALSE),"")</f>
        <v xml:space="preserve">
</v>
      </c>
      <c r="F455" s="31" t="str">
        <f xml:space="preserve"> IFERROR(VLOOKUP(MID(G455,1,4),PIRA!$B$1:$E$1144,2,FALSE),"")&amp;"
"&amp;IFERROR(VLOOKUP(MID(H455,1,4),PIRA!$B$1:$E$1144,2,FALSE),"")&amp;"
"&amp;IFERROR(VLOOKUP(MID(I455,1,4),PIRA!$B$1:$E$1144,2,FALSE),"")</f>
        <v xml:space="preserve">
</v>
      </c>
      <c r="H455" s="31" t="str">
        <f>IFERROR(IF(VLOOKUP(G455,Demos!$B$3:$K$1368,2,FALSE)=0,"",VLOOKUP(G455,Demos!$B$3:$K$1368,2,FALSE)),"")</f>
        <v/>
      </c>
      <c r="I455" s="79" t="str">
        <f>IFERROR(IF(VLOOKUP(G455,Demos!$B$3:$K$1368,3,FALSE)=0,"",VLOOKUP(G455,Demos!$B$3:$K$1368,3,FALSE)),"")</f>
        <v/>
      </c>
      <c r="J455" s="79" t="str">
        <f>IFERROR(IF(VLOOKUP(G455,Demos!$B$3:$K$1368,4,FALSE)=0,"",VLOOKUP(G455,Demos!$B$3:$K$1368,4,FALSE)),"")</f>
        <v/>
      </c>
      <c r="K455" s="30" t="s">
        <v>1065</v>
      </c>
      <c r="L455" s="30" t="s">
        <v>1939</v>
      </c>
      <c r="M455" s="71">
        <v>44895</v>
      </c>
      <c r="N455" s="33" t="str">
        <f>IFERROR(VLOOKUP(G455,Demos!$B$3:$K$1368,5,FALSE),"")</f>
        <v/>
      </c>
      <c r="O455" s="28" t="str">
        <f>IF(N455="","",COUNTIF($N$6:N2574, N455))</f>
        <v/>
      </c>
      <c r="P455" s="33" t="str">
        <f xml:space="preserve"> IFERROR(IF(VLOOKUP(G455,Demos!$B$3:$K$1368,6,FALSE)=0,"",VLOOKUP(G455,Demos!$B$3:$K$1368,6,FALSE)),"")</f>
        <v/>
      </c>
      <c r="Q455" s="38" t="str">
        <f xml:space="preserve"> IFERROR(IF(VLOOKUP(G455,Demos!$B$3:$K$1368,8,FALSE)=0,"",VLOOKUP(G455,Demos!$B$3:$K$1368,8,FALSE)),"")</f>
        <v/>
      </c>
      <c r="R455" s="38" t="str">
        <f xml:space="preserve"> IFERROR(IF(VLOOKUP(G455,Demos!$B$3:$K$1368,7,FALSE)=0,"",VLOOKUP(G455,Demos!$B$3:$K$1368,7,FALSE)),"")</f>
        <v/>
      </c>
      <c r="T455" s="50" t="s">
        <v>1762</v>
      </c>
      <c r="U455" s="31" t="str">
        <f>IFERROR(VLOOKUP(G455,Demos!$B$7:N3750,12,FALSE),"")</f>
        <v/>
      </c>
    </row>
    <row r="456" spans="1:21" ht="45" x14ac:dyDescent="0.25">
      <c r="A456" s="39">
        <f t="shared" si="7"/>
        <v>451</v>
      </c>
      <c r="B456" s="30" t="s">
        <v>43</v>
      </c>
      <c r="C456" s="29" t="str">
        <f xml:space="preserve"> IFERROR(VLOOKUP(B456, Courses!$C$3:$E$836, 2, FALSE),"")</f>
        <v>Modern Physics</v>
      </c>
      <c r="D456" s="29" t="str">
        <f xml:space="preserve"> IFERROR(VLOOKUP(MID(G456,1,1), PIRA!$B$1:$E$1146, 2, FALSE),"")</f>
        <v>7 Modern Physics</v>
      </c>
      <c r="E456" s="31" t="str">
        <f xml:space="preserve"> IFERROR(VLOOKUP(MID(G456,1,2),PIRA!$B$1:$E$1144,2,FALSE),"")&amp;"
"&amp;IFERROR(VLOOKUP(MID(H456,1,2),PIRA!$B$1:$E$1144,2,FALSE),"")&amp;"
"&amp;IFERROR(VLOOKUP(MID(I456,1,2),PIRA!$B$1:$E$1144,2,FALSE),"")</f>
        <v xml:space="preserve">Quantum Effects
Geometrical Optics
</v>
      </c>
      <c r="F456" s="31" t="str">
        <f xml:space="preserve"> IFERROR(VLOOKUP(MID(G456,1,4),PIRA!$B$1:$E$1144,2,FALSE),"")&amp;"
"&amp;IFERROR(VLOOKUP(MID(H456,1,4),PIRA!$B$1:$E$1144,2,FALSE),"")&amp;"
"&amp;IFERROR(VLOOKUP(MID(I456,1,4),PIRA!$B$1:$E$1144,2,FALSE),"")</f>
        <v xml:space="preserve">Wave Mechanics
Total Internal Reflection
</v>
      </c>
      <c r="G456" s="32" t="s">
        <v>1206</v>
      </c>
      <c r="H456" s="31" t="str">
        <f>IFERROR(IF(VLOOKUP(G456,Demos!$B$3:$K$1368,2,FALSE)=0,"",VLOOKUP(G456,Demos!$B$3:$K$1368,2,FALSE)),"")</f>
        <v>6A44.42</v>
      </c>
      <c r="I456" s="79" t="str">
        <f>IFERROR(IF(VLOOKUP(G456,Demos!$B$3:$K$1368,3,FALSE)=0,"",VLOOKUP(G456,Demos!$B$3:$K$1368,3,FALSE)),"")</f>
        <v/>
      </c>
      <c r="J456" s="79" t="str">
        <f>IFERROR(IF(VLOOKUP(G456,Demos!$B$3:$K$1368,4,FALSE)=0,"",VLOOKUP(G456,Demos!$B$3:$K$1368,4,FALSE)),"")</f>
        <v/>
      </c>
      <c r="K456" s="30" t="s">
        <v>266</v>
      </c>
      <c r="L456" s="30" t="s">
        <v>2096</v>
      </c>
      <c r="M456" s="71">
        <v>44890</v>
      </c>
      <c r="N456" s="33" t="str">
        <f>IFERROR(VLOOKUP(G456,Demos!$B$3:$K$1368,5,FALSE),"")</f>
        <v>Tunneling (1)</v>
      </c>
      <c r="O456" s="28">
        <f>IF(N456="","",COUNTIF($N$6:N2575, N456))</f>
        <v>12</v>
      </c>
      <c r="P456" s="33" t="str">
        <f xml:space="preserve"> IFERROR(IF(VLOOKUP(G456,Demos!$B$3:$K$1368,6,FALSE)=0,"",VLOOKUP(G456,Demos!$B$3:$K$1368,6,FALSE)),"")</f>
        <v>www.de-monstrare.nl/pdf/Tunneling_1_.pdf</v>
      </c>
      <c r="Q456" s="38" t="str">
        <f xml:space="preserve"> IFERROR(IF(VLOOKUP(G456,Demos!$B$3:$K$1368,8,FALSE)=0,"",VLOOKUP(G456,Demos!$B$3:$K$1368,8,FALSE)),"")</f>
        <v/>
      </c>
      <c r="R456" s="38" t="str">
        <f xml:space="preserve"> IFERROR(IF(VLOOKUP(G456,Demos!$B$3:$K$1368,7,FALSE)=0,"",VLOOKUP(G456,Demos!$B$3:$K$1368,7,FALSE)),"")</f>
        <v>See from 19 minutes https://collegerama.tudelft.nl/Mediasite/Channel/as-bsc-tn/watch/ed8b2a520cc04edcb2dcb0dac51306641d =============== At the end of the 1st hour I demonstrated in lecture hall B. https://collegerama.tudelft.nl/Mediasite/Channel/as-bsc-tn/watch/2ab810a948854bedaca54a0ded094bba1d</v>
      </c>
      <c r="T456" s="50" t="s">
        <v>1761</v>
      </c>
      <c r="U456" s="31" t="str">
        <f>IFERROR(VLOOKUP(G456,Demos!$B$7:N3752,12,FALSE),"")</f>
        <v/>
      </c>
    </row>
    <row r="457" spans="1:21" ht="45" x14ac:dyDescent="0.25">
      <c r="A457" s="39">
        <f t="shared" si="7"/>
        <v>452</v>
      </c>
      <c r="B457" s="30" t="s">
        <v>43</v>
      </c>
      <c r="C457" s="29" t="str">
        <f xml:space="preserve"> IFERROR(VLOOKUP(B457, Courses!$C$3:$E$836, 2, FALSE),"")</f>
        <v>Modern Physics</v>
      </c>
      <c r="D457" s="29" t="str">
        <f xml:space="preserve"> IFERROR(VLOOKUP(MID(G457,1,1), PIRA!$B$1:$E$1146, 2, FALSE),"")</f>
        <v>7 Modern Physics</v>
      </c>
      <c r="E457" s="31" t="str">
        <f xml:space="preserve"> IFERROR(VLOOKUP(MID(G457,1,2),PIRA!$B$1:$E$1144,2,FALSE),"")&amp;"
"&amp;IFERROR(VLOOKUP(MID(H457,1,2),PIRA!$B$1:$E$1144,2,FALSE),"")&amp;"
"&amp;IFERROR(VLOOKUP(MID(I457,1,2),PIRA!$B$1:$E$1144,2,FALSE),"")</f>
        <v xml:space="preserve">Quantum Effects
</v>
      </c>
      <c r="F457" s="31" t="str">
        <f xml:space="preserve"> IFERROR(VLOOKUP(MID(G457,1,4),PIRA!$B$1:$E$1144,2,FALSE),"")&amp;"
"&amp;IFERROR(VLOOKUP(MID(H457,1,4),PIRA!$B$1:$E$1144,2,FALSE),"")&amp;"
"&amp;IFERROR(VLOOKUP(MID(I457,1,4),PIRA!$B$1:$E$1144,2,FALSE),"")</f>
        <v xml:space="preserve">Photoelectric Effect
</v>
      </c>
      <c r="G457" s="32" t="s">
        <v>134</v>
      </c>
      <c r="H457" s="31" t="str">
        <f>IFERROR(IF(VLOOKUP(G457,Demos!$B$3:$K$1368,2,FALSE)=0,"",VLOOKUP(G457,Demos!$B$3:$K$1368,2,FALSE)),"")</f>
        <v/>
      </c>
      <c r="I457" s="79" t="str">
        <f>IFERROR(IF(VLOOKUP(G457,Demos!$B$3:$K$1368,3,FALSE)=0,"",VLOOKUP(G457,Demos!$B$3:$K$1368,3,FALSE)),"")</f>
        <v/>
      </c>
      <c r="J457" s="79" t="str">
        <f>IFERROR(IF(VLOOKUP(G457,Demos!$B$3:$K$1368,4,FALSE)=0,"",VLOOKUP(G457,Demos!$B$3:$K$1368,4,FALSE)),"")</f>
        <v/>
      </c>
      <c r="K457" s="30" t="s">
        <v>266</v>
      </c>
      <c r="L457" s="30" t="s">
        <v>2096</v>
      </c>
      <c r="M457" s="71">
        <v>44886</v>
      </c>
      <c r="N457" s="33" t="str">
        <f>IFERROR(VLOOKUP(G457,Demos!$B$3:$K$1368,5,FALSE),"")</f>
        <v>Photoelectric Effect (discharging a zinc plate)</v>
      </c>
      <c r="O457" s="28">
        <f>IF(N457="","",COUNTIF($N$6:N2576, N457))</f>
        <v>14</v>
      </c>
      <c r="P457" s="33" t="str">
        <f xml:space="preserve"> IFERROR(IF(VLOOKUP(G457,Demos!$B$3:$K$1368,6,FALSE)=0,"",VLOOKUP(G457,Demos!$B$3:$K$1368,6,FALSE)),"")</f>
        <v>N/A</v>
      </c>
      <c r="Q457" s="38" t="str">
        <f xml:space="preserve"> IFERROR(IF(VLOOKUP(G457,Demos!$B$3:$K$1368,8,FALSE)=0,"",VLOOKUP(G457,Demos!$B$3:$K$1368,8,FALSE)),"")</f>
        <v/>
      </c>
      <c r="R457" s="38" t="str">
        <f xml:space="preserve"> IFERROR(IF(VLOOKUP(G457,Demos!$B$3:$K$1368,7,FALSE)=0,"",VLOOKUP(G457,Demos!$B$3:$K$1368,7,FALSE)),"")</f>
        <v/>
      </c>
      <c r="T457" s="50" t="s">
        <v>1761</v>
      </c>
      <c r="U457" s="31" t="str">
        <f>IFERROR(VLOOKUP(G457,Demos!$B$7:N3753,12,FALSE),"")</f>
        <v/>
      </c>
    </row>
    <row r="458" spans="1:21" ht="45" x14ac:dyDescent="0.25">
      <c r="A458" s="39">
        <f t="shared" si="7"/>
        <v>453</v>
      </c>
      <c r="B458" s="30" t="s">
        <v>11</v>
      </c>
      <c r="C458" s="29" t="str">
        <f xml:space="preserve"> IFERROR(VLOOKUP(B458, Courses!$C$3:$E$836, 2, FALSE),"")</f>
        <v>Classical Mechanics</v>
      </c>
      <c r="D458" s="29" t="str">
        <f xml:space="preserve"> IFERROR(VLOOKUP(MID(G458,1,1), PIRA!$B$1:$E$1146, 2, FALSE),"")</f>
        <v>2 Fluid Mechanics</v>
      </c>
      <c r="E458" s="31" t="str">
        <f xml:space="preserve"> IFERROR(VLOOKUP(MID(G458,1,2),PIRA!$B$1:$E$1144,2,FALSE),"")&amp;"
"&amp;IFERROR(VLOOKUP(MID(H458,1,2),PIRA!$B$1:$E$1144,2,FALSE),"")&amp;"
"&amp;IFERROR(VLOOKUP(MID(I458,1,2),PIRA!$B$1:$E$1144,2,FALSE),"")</f>
        <v xml:space="preserve">
</v>
      </c>
      <c r="F458" s="31" t="str">
        <f xml:space="preserve"> IFERROR(VLOOKUP(MID(G458,1,4),PIRA!$B$1:$E$1144,2,FALSE),"")&amp;"
"&amp;IFERROR(VLOOKUP(MID(H458,1,4),PIRA!$B$1:$E$1144,2,FALSE),"")&amp;"
"&amp;IFERROR(VLOOKUP(MID(I458,1,4),PIRA!$B$1:$E$1144,2,FALSE),"")</f>
        <v xml:space="preserve">
</v>
      </c>
      <c r="G458" s="32" t="s">
        <v>1611</v>
      </c>
      <c r="H458" s="31" t="str">
        <f>IFERROR(IF(VLOOKUP(G458,Demos!$B$3:$K$1368,2,FALSE)=0,"",VLOOKUP(G458,Demos!$B$3:$K$1368,2,FALSE)),"")</f>
        <v/>
      </c>
      <c r="I458" s="79" t="str">
        <f>IFERROR(IF(VLOOKUP(G458,Demos!$B$3:$K$1368,3,FALSE)=0,"",VLOOKUP(G458,Demos!$B$3:$K$1368,3,FALSE)),"")</f>
        <v/>
      </c>
      <c r="J458" s="79" t="str">
        <f>IFERROR(IF(VLOOKUP(G458,Demos!$B$3:$K$1368,4,FALSE)=0,"",VLOOKUP(G458,Demos!$B$3:$K$1368,4,FALSE)),"")</f>
        <v/>
      </c>
      <c r="K458" s="30" t="s">
        <v>2143</v>
      </c>
      <c r="L458" s="30" t="s">
        <v>1065</v>
      </c>
      <c r="M458" s="71">
        <v>44881</v>
      </c>
      <c r="N458" s="33" t="str">
        <f>IFERROR(VLOOKUP(G458,Demos!$B$3:$K$1368,5,FALSE),"")</f>
        <v>Soap Bubble between two Rings</v>
      </c>
      <c r="O458" s="28">
        <f>IF(N458="","",COUNTIF($N$6:N2577, N458))</f>
        <v>11</v>
      </c>
      <c r="P458" s="33" t="str">
        <f xml:space="preserve"> IFERROR(IF(VLOOKUP(G458,Demos!$B$3:$K$1368,6,FALSE)=0,"",VLOOKUP(G458,Demos!$B$3:$K$1368,6,FALSE)),"")</f>
        <v>N/A</v>
      </c>
      <c r="Q458" s="38" t="str">
        <f xml:space="preserve"> IFERROR(IF(VLOOKUP(G458,Demos!$B$3:$K$1368,8,FALSE)=0,"",VLOOKUP(G458,Demos!$B$3:$K$1368,8,FALSE)),"")</f>
        <v>Not listed in database yet, see pic P0001715</v>
      </c>
      <c r="R458" s="38" t="str">
        <f xml:space="preserve"> IFERROR(IF(VLOOKUP(G458,Demos!$B$3:$K$1368,7,FALSE)=0,"",VLOOKUP(G458,Demos!$B$3:$K$1368,7,FALSE)),"")</f>
        <v/>
      </c>
      <c r="T458" s="50" t="s">
        <v>1761</v>
      </c>
      <c r="U458" s="31" t="str">
        <f>IFERROR(VLOOKUP(G458,Demos!$B$7:N3754,12,FALSE),"")</f>
        <v/>
      </c>
    </row>
    <row r="459" spans="1:21" ht="45" x14ac:dyDescent="0.25">
      <c r="A459" s="39">
        <f t="shared" si="7"/>
        <v>454</v>
      </c>
      <c r="B459" s="30" t="s">
        <v>43</v>
      </c>
      <c r="C459" s="29" t="str">
        <f xml:space="preserve"> IFERROR(VLOOKUP(B459, Courses!$C$3:$E$836, 2, FALSE),"")</f>
        <v>Modern Physics</v>
      </c>
      <c r="D459" s="29" t="str">
        <f xml:space="preserve"> IFERROR(VLOOKUP(MID(G459,1,1), PIRA!$B$1:$E$1146, 2, FALSE),"")</f>
        <v>6 Optics</v>
      </c>
      <c r="E459" s="31" t="str">
        <f xml:space="preserve"> IFERROR(VLOOKUP(MID(G459,1,2),PIRA!$B$1:$E$1144,2,FALSE),"")&amp;"
"&amp;IFERROR(VLOOKUP(MID(H459,1,2),PIRA!$B$1:$E$1144,2,FALSE),"")&amp;"
"&amp;IFERROR(VLOOKUP(MID(I459,1,2),PIRA!$B$1:$E$1144,2,FALSE),"")</f>
        <v xml:space="preserve">Interference
</v>
      </c>
      <c r="F459" s="31" t="str">
        <f xml:space="preserve"> IFERROR(VLOOKUP(MID(G459,1,4),PIRA!$B$1:$E$1144,2,FALSE),"")&amp;"
"&amp;IFERROR(VLOOKUP(MID(H459,1,4),PIRA!$B$1:$E$1144,2,FALSE),"")&amp;"
"&amp;IFERROR(VLOOKUP(MID(I459,1,4),PIRA!$B$1:$E$1144,2,FALSE),"")</f>
        <v xml:space="preserve">Interferometers
</v>
      </c>
      <c r="G459" s="32" t="s">
        <v>327</v>
      </c>
      <c r="H459" s="31" t="str">
        <f>IFERROR(IF(VLOOKUP(G459,Demos!$B$3:$K$1368,2,FALSE)=0,"",VLOOKUP(G459,Demos!$B$3:$K$1368,2,FALSE)),"")</f>
        <v/>
      </c>
      <c r="I459" s="79" t="str">
        <f>IFERROR(IF(VLOOKUP(G459,Demos!$B$3:$K$1368,3,FALSE)=0,"",VLOOKUP(G459,Demos!$B$3:$K$1368,3,FALSE)),"")</f>
        <v/>
      </c>
      <c r="J459" s="79" t="str">
        <f>IFERROR(IF(VLOOKUP(G459,Demos!$B$3:$K$1368,4,FALSE)=0,"",VLOOKUP(G459,Demos!$B$3:$K$1368,4,FALSE)),"")</f>
        <v/>
      </c>
      <c r="K459" s="30" t="s">
        <v>2096</v>
      </c>
      <c r="L459" s="30" t="s">
        <v>266</v>
      </c>
      <c r="M459" s="71">
        <v>44879</v>
      </c>
      <c r="N459" s="33" t="str">
        <f>IFERROR(VLOOKUP(G459,Demos!$B$3:$K$1368,5,FALSE),"")</f>
        <v>Michelson-Morley Interferometer</v>
      </c>
      <c r="O459" s="28">
        <f>IF(N459="","",COUNTIF($N$6:N2578, N459))</f>
        <v>42</v>
      </c>
      <c r="P459" s="33" t="str">
        <f xml:space="preserve"> IFERROR(IF(VLOOKUP(G459,Demos!$B$3:$K$1368,6,FALSE)=0,"",VLOOKUP(G459,Demos!$B$3:$K$1368,6,FALSE)),"")</f>
        <v>www.de-monstrare.nl/pdf/Michelson-Morley%20interferometer.pdf</v>
      </c>
      <c r="Q459" s="38" t="str">
        <f xml:space="preserve"> IFERROR(IF(VLOOKUP(G459,Demos!$B$3:$K$1368,8,FALSE)=0,"",VLOOKUP(G459,Demos!$B$3:$K$1368,8,FALSE)),"")</f>
        <v/>
      </c>
      <c r="R459" s="38" t="str">
        <f xml:space="preserve"> IFERROR(IF(VLOOKUP(G459,Demos!$B$3:$K$1368,7,FALSE)=0,"",VLOOKUP(G459,Demos!$B$3:$K$1368,7,FALSE)),"")</f>
        <v xml:space="preserve">See 2022 recording TN1612TU_24. https://collegerama.tudelft.nl/Mediasite/Channel/as-bsc-tn/watch/7474e760f1e14321b537b197c972eb3e1d </v>
      </c>
      <c r="T459" s="50" t="s">
        <v>1761</v>
      </c>
      <c r="U459" s="31" t="str">
        <f>IFERROR(VLOOKUP(G459,Demos!$B$7:N3755,12,FALSE),"")</f>
        <v/>
      </c>
    </row>
    <row r="460" spans="1:21" ht="45" x14ac:dyDescent="0.25">
      <c r="A460" s="39">
        <f t="shared" si="7"/>
        <v>455</v>
      </c>
      <c r="B460" s="30" t="s">
        <v>151</v>
      </c>
      <c r="C460" s="29" t="str">
        <f xml:space="preserve"> IFERROR(VLOOKUP(B460, Courses!$C$3:$E$836, 2, FALSE),"")</f>
        <v>Introduction to Electricity and Magnetism</v>
      </c>
      <c r="D460" s="29" t="str">
        <f xml:space="preserve"> IFERROR(VLOOKUP(MID(G460,1,1), PIRA!$B$1:$E$1146, 2, FALSE),"")</f>
        <v>5 Electricity and Magnetism</v>
      </c>
      <c r="E460" s="31" t="str">
        <f xml:space="preserve"> IFERROR(VLOOKUP(MID(G460,1,2),PIRA!$B$1:$E$1144,2,FALSE),"")&amp;"
"&amp;IFERROR(VLOOKUP(MID(H460,1,2),PIRA!$B$1:$E$1144,2,FALSE),"")&amp;"
"&amp;IFERROR(VLOOKUP(MID(I460,1,2),PIRA!$B$1:$E$1144,2,FALSE),"")</f>
        <v xml:space="preserve">Electromagnetic Radiation
</v>
      </c>
      <c r="F460" s="31" t="str">
        <f xml:space="preserve"> IFERROR(VLOOKUP(MID(G460,1,4),PIRA!$B$1:$E$1144,2,FALSE),"")&amp;"
"&amp;IFERROR(VLOOKUP(MID(H460,1,4),PIRA!$B$1:$E$1144,2,FALSE),"")&amp;"
"&amp;IFERROR(VLOOKUP(MID(I460,1,4),PIRA!$B$1:$E$1144,2,FALSE),"")</f>
        <v xml:space="preserve">Transmission Lines and Antennas
</v>
      </c>
      <c r="G460" s="32" t="s">
        <v>239</v>
      </c>
      <c r="H460" s="31" t="str">
        <f>IFERROR(IF(VLOOKUP(G460,Demos!$B$3:$K$1368,2,FALSE)=0,"",VLOOKUP(G460,Demos!$B$3:$K$1368,2,FALSE)),"")</f>
        <v/>
      </c>
      <c r="I460" s="79" t="str">
        <f>IFERROR(IF(VLOOKUP(G460,Demos!$B$3:$K$1368,3,FALSE)=0,"",VLOOKUP(G460,Demos!$B$3:$K$1368,3,FALSE)),"")</f>
        <v/>
      </c>
      <c r="J460" s="79" t="str">
        <f>IFERROR(IF(VLOOKUP(G460,Demos!$B$3:$K$1368,4,FALSE)=0,"",VLOOKUP(G460,Demos!$B$3:$K$1368,4,FALSE)),"")</f>
        <v/>
      </c>
      <c r="K460" s="30" t="s">
        <v>1066</v>
      </c>
      <c r="L460" s="30" t="s">
        <v>1923</v>
      </c>
      <c r="M460" s="71">
        <v>44868</v>
      </c>
      <c r="N460" s="33" t="str">
        <f>IFERROR(VLOOKUP(G460,Demos!$B$3:$K$1368,5,FALSE),"")</f>
        <v>Electromagnetic Waves (Lecher Lines)</v>
      </c>
      <c r="O460" s="28">
        <f>IF(N460="","",COUNTIF($N$6:N2579, N460))</f>
        <v>20</v>
      </c>
      <c r="P460" s="33" t="str">
        <f xml:space="preserve"> IFERROR(IF(VLOOKUP(G460,Demos!$B$3:$K$1368,6,FALSE)=0,"",VLOOKUP(G460,Demos!$B$3:$K$1368,6,FALSE)),"")</f>
        <v>www.de-monstrare.nl/pdf/electromagnetic%20waves.pdf</v>
      </c>
      <c r="Q460" s="38" t="str">
        <f xml:space="preserve"> IFERROR(IF(VLOOKUP(G460,Demos!$B$3:$K$1368,8,FALSE)=0,"",VLOOKUP(G460,Demos!$B$3:$K$1368,8,FALSE)),"")</f>
        <v>Reflection, transmission, absorption, polarisation</v>
      </c>
      <c r="R460" s="38" t="str">
        <f xml:space="preserve"> IFERROR(IF(VLOOKUP(G460,Demos!$B$3:$K$1368,7,FALSE)=0,"",VLOOKUP(G460,Demos!$B$3:$K$1368,7,FALSE)),"")</f>
        <v/>
      </c>
      <c r="T460" s="50" t="s">
        <v>1761</v>
      </c>
      <c r="U460" s="31" t="str">
        <f>IFERROR(VLOOKUP(G460,Demos!$B$7:N3756,12,FALSE),"")</f>
        <v/>
      </c>
    </row>
    <row r="461" spans="1:21" ht="45" x14ac:dyDescent="0.25">
      <c r="A461" s="39">
        <f t="shared" si="7"/>
        <v>456</v>
      </c>
      <c r="B461" s="30" t="s">
        <v>151</v>
      </c>
      <c r="C461" s="29" t="str">
        <f xml:space="preserve"> IFERROR(VLOOKUP(B461, Courses!$C$3:$E$836, 2, FALSE),"")</f>
        <v>Introduction to Electricity and Magnetism</v>
      </c>
      <c r="D461" s="29" t="str">
        <f xml:space="preserve"> IFERROR(VLOOKUP(MID(G461,1,1), PIRA!$B$1:$E$1146, 2, FALSE),"")</f>
        <v>5 Electricity and Magnetism</v>
      </c>
      <c r="E461" s="31" t="str">
        <f xml:space="preserve"> IFERROR(VLOOKUP(MID(G461,1,2),PIRA!$B$1:$E$1144,2,FALSE),"")&amp;"
"&amp;IFERROR(VLOOKUP(MID(H461,1,2),PIRA!$B$1:$E$1144,2,FALSE),"")&amp;"
"&amp;IFERROR(VLOOKUP(MID(I461,1,2),PIRA!$B$1:$E$1144,2,FALSE),"")</f>
        <v xml:space="preserve">AC Circuits
</v>
      </c>
      <c r="F461" s="31" t="str">
        <f xml:space="preserve"> IFERROR(VLOOKUP(MID(G461,1,4),PIRA!$B$1:$E$1144,2,FALSE),"")&amp;"
"&amp;IFERROR(VLOOKUP(MID(H461,1,4),PIRA!$B$1:$E$1144,2,FALSE),"")&amp;"
"&amp;IFERROR(VLOOKUP(MID(I461,1,4),PIRA!$B$1:$E$1144,2,FALSE),"")</f>
        <v xml:space="preserve">LCR Circuits - AC
</v>
      </c>
      <c r="G461" s="32" t="s">
        <v>234</v>
      </c>
      <c r="H461" s="31" t="str">
        <f>IFERROR(IF(VLOOKUP(G461,Demos!$B$3:$K$1368,2,FALSE)=0,"",VLOOKUP(G461,Demos!$B$3:$K$1368,2,FALSE)),"")</f>
        <v/>
      </c>
      <c r="I461" s="79" t="str">
        <f>IFERROR(IF(VLOOKUP(G461,Demos!$B$3:$K$1368,3,FALSE)=0,"",VLOOKUP(G461,Demos!$B$3:$K$1368,3,FALSE)),"")</f>
        <v/>
      </c>
      <c r="J461" s="79" t="str">
        <f>IFERROR(IF(VLOOKUP(G461,Demos!$B$3:$K$1368,4,FALSE)=0,"",VLOOKUP(G461,Demos!$B$3:$K$1368,4,FALSE)),"")</f>
        <v/>
      </c>
      <c r="K461" s="30" t="s">
        <v>1066</v>
      </c>
      <c r="L461" s="30" t="s">
        <v>1923</v>
      </c>
      <c r="M461" s="71">
        <v>44867</v>
      </c>
      <c r="N461" s="33" t="str">
        <f>IFERROR(VLOOKUP(G461,Demos!$B$3:$K$1368,5,FALSE),"")</f>
        <v>LRC Circuits</v>
      </c>
      <c r="O461" s="28">
        <f>IF(N461="","",COUNTIF($N$6:N2580, N461))</f>
        <v>14</v>
      </c>
      <c r="P461" s="33" t="str">
        <f xml:space="preserve"> IFERROR(IF(VLOOKUP(G461,Demos!$B$3:$K$1368,6,FALSE)=0,"",VLOOKUP(G461,Demos!$B$3:$K$1368,6,FALSE)),"")</f>
        <v>www.de-monstrare.nl/pdf/LRC%20circuits.pdf</v>
      </c>
      <c r="Q461" s="38" t="str">
        <f xml:space="preserve"> IFERROR(IF(VLOOKUP(G461,Demos!$B$3:$K$1368,8,FALSE)=0,"",VLOOKUP(G461,Demos!$B$3:$K$1368,8,FALSE)),"")</f>
        <v/>
      </c>
      <c r="R461" s="38" t="str">
        <f xml:space="preserve"> IFERROR(IF(VLOOKUP(G461,Demos!$B$3:$K$1368,7,FALSE)=0,"",VLOOKUP(G461,Demos!$B$3:$K$1368,7,FALSE)),"")</f>
        <v/>
      </c>
      <c r="T461" s="50" t="s">
        <v>1761</v>
      </c>
      <c r="U461" s="31" t="str">
        <f>IFERROR(VLOOKUP(G461,Demos!$B$7:N3757,12,FALSE),"")</f>
        <v/>
      </c>
    </row>
    <row r="462" spans="1:21" ht="45" x14ac:dyDescent="0.25">
      <c r="A462" s="39">
        <f t="shared" si="7"/>
        <v>457</v>
      </c>
      <c r="B462" s="30" t="s">
        <v>151</v>
      </c>
      <c r="C462" s="29" t="str">
        <f xml:space="preserve"> IFERROR(VLOOKUP(B462, Courses!$C$3:$E$836, 2, FALSE),"")</f>
        <v>Introduction to Electricity and Magnetism</v>
      </c>
      <c r="D462" s="29" t="str">
        <f xml:space="preserve"> IFERROR(VLOOKUP(MID(G462,1,1), PIRA!$B$1:$E$1146, 2, FALSE),"")</f>
        <v>5 Electricity and Magnetism</v>
      </c>
      <c r="E462" s="31" t="str">
        <f xml:space="preserve"> IFERROR(VLOOKUP(MID(G462,1,2),PIRA!$B$1:$E$1144,2,FALSE),"")&amp;"
"&amp;IFERROR(VLOOKUP(MID(H462,1,2),PIRA!$B$1:$E$1144,2,FALSE),"")&amp;"
"&amp;IFERROR(VLOOKUP(MID(I462,1,2),PIRA!$B$1:$E$1144,2,FALSE),"")</f>
        <v xml:space="preserve">Magnetic Materials
</v>
      </c>
      <c r="F462" s="31" t="str">
        <f xml:space="preserve"> IFERROR(VLOOKUP(MID(G462,1,4),PIRA!$B$1:$E$1144,2,FALSE),"")&amp;"
"&amp;IFERROR(VLOOKUP(MID(H462,1,4),PIRA!$B$1:$E$1144,2,FALSE),"")&amp;"
"&amp;IFERROR(VLOOKUP(MID(I462,1,4),PIRA!$B$1:$E$1144,2,FALSE),"")</f>
        <v xml:space="preserve">Temperature and Magnetism
</v>
      </c>
      <c r="G462" s="32" t="s">
        <v>1713</v>
      </c>
      <c r="H462" s="31" t="str">
        <f>IFERROR(IF(VLOOKUP(G462,Demos!$B$3:$K$1368,2,FALSE)=0,"",VLOOKUP(G462,Demos!$B$3:$K$1368,2,FALSE)),"")</f>
        <v/>
      </c>
      <c r="I462" s="79" t="str">
        <f>IFERROR(IF(VLOOKUP(G462,Demos!$B$3:$K$1368,3,FALSE)=0,"",VLOOKUP(G462,Demos!$B$3:$K$1368,3,FALSE)),"")</f>
        <v/>
      </c>
      <c r="J462" s="79" t="str">
        <f>IFERROR(IF(VLOOKUP(G462,Demos!$B$3:$K$1368,4,FALSE)=0,"",VLOOKUP(G462,Demos!$B$3:$K$1368,4,FALSE)),"")</f>
        <v/>
      </c>
      <c r="K462" s="30" t="s">
        <v>1066</v>
      </c>
      <c r="L462" s="30" t="s">
        <v>1923</v>
      </c>
      <c r="M462" s="71">
        <v>44865</v>
      </c>
      <c r="N462" s="33" t="str">
        <f>IFERROR(VLOOKUP(G462,Demos!$B$3:$K$1368,5,FALSE),"")</f>
        <v>Levitation (superconductivity, flux pinning)</v>
      </c>
      <c r="O462" s="28">
        <f>IF(N462="","",COUNTIF($N$6:N2581, N462))</f>
        <v>18</v>
      </c>
      <c r="P462" s="33" t="str">
        <f xml:space="preserve"> IFERROR(IF(VLOOKUP(G462,Demos!$B$3:$K$1368,6,FALSE)=0,"",VLOOKUP(G462,Demos!$B$3:$K$1368,6,FALSE)),"")</f>
        <v>N/A</v>
      </c>
      <c r="Q462" s="38" t="str">
        <f xml:space="preserve"> IFERROR(IF(VLOOKUP(G462,Demos!$B$3:$K$1368,8,FALSE)=0,"",VLOOKUP(G462,Demos!$B$3:$K$1368,8,FALSE)),"")</f>
        <v/>
      </c>
      <c r="R462" s="38" t="str">
        <f xml:space="preserve"> IFERROR(IF(VLOOKUP(G462,Demos!$B$3:$K$1368,7,FALSE)=0,"",VLOOKUP(G462,Demos!$B$3:$K$1368,7,FALSE)),"")</f>
        <v>See: https://www.youtube.com/watch?v=H3GuLepOKFY&amp;list=PLYMFB4TVFdJJ4DsfXdY6yzDCDgLLiC4ya&amp;index=5</v>
      </c>
      <c r="T462" s="50" t="s">
        <v>1761</v>
      </c>
      <c r="U462" s="31" t="str">
        <f>IFERROR(VLOOKUP(G462,Demos!$B$7:N3758,12,FALSE),"")</f>
        <v/>
      </c>
    </row>
    <row r="463" spans="1:21" ht="45" x14ac:dyDescent="0.25">
      <c r="A463" s="39">
        <f t="shared" si="7"/>
        <v>458</v>
      </c>
      <c r="B463" s="30" t="s">
        <v>151</v>
      </c>
      <c r="C463" s="29" t="str">
        <f xml:space="preserve"> IFERROR(VLOOKUP(B463, Courses!$C$3:$E$836, 2, FALSE),"")</f>
        <v>Introduction to Electricity and Magnetism</v>
      </c>
      <c r="D463" s="29" t="str">
        <f xml:space="preserve"> IFERROR(VLOOKUP(MID(G463,1,1), PIRA!$B$1:$E$1146, 2, FALSE),"")</f>
        <v>5 Electricity and Magnetism</v>
      </c>
      <c r="E463" s="31" t="str">
        <f xml:space="preserve"> IFERROR(VLOOKUP(MID(G463,1,2),PIRA!$B$1:$E$1144,2,FALSE),"")&amp;"
"&amp;IFERROR(VLOOKUP(MID(H463,1,2),PIRA!$B$1:$E$1144,2,FALSE),"")&amp;"
"&amp;IFERROR(VLOOKUP(MID(I463,1,2),PIRA!$B$1:$E$1144,2,FALSE),"")</f>
        <v xml:space="preserve">Electromagnetic Induction
</v>
      </c>
      <c r="F463" s="31" t="str">
        <f xml:space="preserve"> IFERROR(VLOOKUP(MID(G463,1,4),PIRA!$B$1:$E$1144,2,FALSE),"")&amp;"
"&amp;IFERROR(VLOOKUP(MID(H463,1,4),PIRA!$B$1:$E$1144,2,FALSE),"")&amp;"
"&amp;IFERROR(VLOOKUP(MID(I463,1,4),PIRA!$B$1:$E$1144,2,FALSE),"")</f>
        <v xml:space="preserve">Eddy Currents
</v>
      </c>
      <c r="G463" s="32" t="s">
        <v>227</v>
      </c>
      <c r="H463" s="31" t="str">
        <f>IFERROR(IF(VLOOKUP(G463,Demos!$B$3:$K$1368,2,FALSE)=0,"",VLOOKUP(G463,Demos!$B$3:$K$1368,2,FALSE)),"")</f>
        <v/>
      </c>
      <c r="I463" s="79" t="str">
        <f>IFERROR(IF(VLOOKUP(G463,Demos!$B$3:$K$1368,3,FALSE)=0,"",VLOOKUP(G463,Demos!$B$3:$K$1368,3,FALSE)),"")</f>
        <v/>
      </c>
      <c r="J463" s="79" t="str">
        <f>IFERROR(IF(VLOOKUP(G463,Demos!$B$3:$K$1368,4,FALSE)=0,"",VLOOKUP(G463,Demos!$B$3:$K$1368,4,FALSE)),"")</f>
        <v/>
      </c>
      <c r="K463" s="30" t="s">
        <v>1066</v>
      </c>
      <c r="L463" s="30" t="s">
        <v>1923</v>
      </c>
      <c r="M463" s="71">
        <v>44861</v>
      </c>
      <c r="N463" s="33" t="str">
        <f>IFERROR(VLOOKUP(G463,Demos!$B$3:$K$1368,5,FALSE),"")</f>
        <v>Eddy Current Tube</v>
      </c>
      <c r="O463" s="28">
        <f>IF(N463="","",COUNTIF($N$6:N2582, N463))</f>
        <v>13</v>
      </c>
      <c r="P463" s="33" t="str">
        <f xml:space="preserve"> IFERROR(IF(VLOOKUP(G463,Demos!$B$3:$K$1368,6,FALSE)=0,"",VLOOKUP(G463,Demos!$B$3:$K$1368,6,FALSE)),"")</f>
        <v>N/A</v>
      </c>
      <c r="Q463" s="38" t="str">
        <f xml:space="preserve"> IFERROR(IF(VLOOKUP(G463,Demos!$B$3:$K$1368,8,FALSE)=0,"",VLOOKUP(G463,Demos!$B$3:$K$1368,8,FALSE)),"")</f>
        <v/>
      </c>
      <c r="R463" s="38" t="str">
        <f xml:space="preserve"> IFERROR(IF(VLOOKUP(G463,Demos!$B$3:$K$1368,7,FALSE)=0,"",VLOOKUP(G463,Demos!$B$3:$K$1368,7,FALSE)),"")</f>
        <v/>
      </c>
      <c r="T463" s="50" t="s">
        <v>1761</v>
      </c>
      <c r="U463" s="31" t="str">
        <f>IFERROR(VLOOKUP(G463,Demos!$B$7:N3759,12,FALSE),"")</f>
        <v/>
      </c>
    </row>
    <row r="464" spans="1:21" ht="45" x14ac:dyDescent="0.25">
      <c r="A464" s="39">
        <f t="shared" si="7"/>
        <v>459</v>
      </c>
      <c r="B464" s="30" t="s">
        <v>151</v>
      </c>
      <c r="C464" s="29" t="str">
        <f xml:space="preserve"> IFERROR(VLOOKUP(B464, Courses!$C$3:$E$836, 2, FALSE),"")</f>
        <v>Introduction to Electricity and Magnetism</v>
      </c>
      <c r="D464" s="29" t="str">
        <f xml:space="preserve"> IFERROR(VLOOKUP(MID(G464,1,1), PIRA!$B$1:$E$1146, 2, FALSE),"")</f>
        <v>5 Electricity and Magnetism</v>
      </c>
      <c r="E464" s="31" t="str">
        <f xml:space="preserve"> IFERROR(VLOOKUP(MID(G464,1,2),PIRA!$B$1:$E$1144,2,FALSE),"")&amp;"
"&amp;IFERROR(VLOOKUP(MID(H464,1,2),PIRA!$B$1:$E$1144,2,FALSE),"")&amp;"
"&amp;IFERROR(VLOOKUP(MID(I464,1,2),PIRA!$B$1:$E$1144,2,FALSE),"")</f>
        <v xml:space="preserve">Magnetic Fields and Forces
</v>
      </c>
      <c r="F464" s="31" t="str">
        <f xml:space="preserve"> IFERROR(VLOOKUP(MID(G464,1,4),PIRA!$B$1:$E$1144,2,FALSE),"")&amp;"
"&amp;IFERROR(VLOOKUP(MID(H464,1,4),PIRA!$B$1:$E$1144,2,FALSE),"")&amp;"
"&amp;IFERROR(VLOOKUP(MID(I464,1,4),PIRA!$B$1:$E$1144,2,FALSE),"")</f>
        <v xml:space="preserve">Force on Current in Wires
</v>
      </c>
      <c r="G464" s="32" t="s">
        <v>202</v>
      </c>
      <c r="H464" s="31" t="str">
        <f>IFERROR(IF(VLOOKUP(G464,Demos!$B$3:$K$1368,2,FALSE)=0,"",VLOOKUP(G464,Demos!$B$3:$K$1368,2,FALSE)),"")</f>
        <v/>
      </c>
      <c r="I464" s="79" t="str">
        <f>IFERROR(IF(VLOOKUP(G464,Demos!$B$3:$K$1368,3,FALSE)=0,"",VLOOKUP(G464,Demos!$B$3:$K$1368,3,FALSE)),"")</f>
        <v/>
      </c>
      <c r="J464" s="79" t="str">
        <f>IFERROR(IF(VLOOKUP(G464,Demos!$B$3:$K$1368,4,FALSE)=0,"",VLOOKUP(G464,Demos!$B$3:$K$1368,4,FALSE)),"")</f>
        <v/>
      </c>
      <c r="K464" s="30" t="s">
        <v>1066</v>
      </c>
      <c r="L464" s="30" t="s">
        <v>1923</v>
      </c>
      <c r="M464" s="71">
        <v>44860</v>
      </c>
      <c r="N464" s="33" t="str">
        <f>IFERROR(VLOOKUP(G464,Demos!$B$3:$K$1368,5,FALSE),"")</f>
        <v>Parallel Wires</v>
      </c>
      <c r="O464" s="28">
        <f>IF(N464="","",COUNTIF($N$6:N2583, N464))</f>
        <v>19</v>
      </c>
      <c r="P464" s="33" t="str">
        <f xml:space="preserve"> IFERROR(IF(VLOOKUP(G464,Demos!$B$3:$K$1368,6,FALSE)=0,"",VLOOKUP(G464,Demos!$B$3:$K$1368,6,FALSE)),"")</f>
        <v>www.de-monstrare.nl/pdf/parallel%20wires.pdf</v>
      </c>
      <c r="Q464" s="38" t="str">
        <f xml:space="preserve"> IFERROR(IF(VLOOKUP(G464,Demos!$B$3:$K$1368,8,FALSE)=0,"",VLOOKUP(G464,Demos!$B$3:$K$1368,8,FALSE)),"")</f>
        <v/>
      </c>
      <c r="R464" s="38" t="str">
        <f xml:space="preserve"> IFERROR(IF(VLOOKUP(G464,Demos!$B$3:$K$1368,7,FALSE)=0,"",VLOOKUP(G464,Demos!$B$3:$K$1368,7,FALSE)),"")</f>
        <v/>
      </c>
      <c r="T464" s="50" t="s">
        <v>1761</v>
      </c>
      <c r="U464" s="31" t="str">
        <f>IFERROR(VLOOKUP(G464,Demos!$B$7:N3760,12,FALSE),"")</f>
        <v/>
      </c>
    </row>
    <row r="465" spans="1:21" ht="45" x14ac:dyDescent="0.25">
      <c r="A465" s="39">
        <f t="shared" si="7"/>
        <v>460</v>
      </c>
      <c r="B465" s="30" t="s">
        <v>151</v>
      </c>
      <c r="C465" s="29" t="str">
        <f xml:space="preserve"> IFERROR(VLOOKUP(B465, Courses!$C$3:$E$836, 2, FALSE),"")</f>
        <v>Introduction to Electricity and Magnetism</v>
      </c>
      <c r="D465" s="29" t="str">
        <f xml:space="preserve"> IFERROR(VLOOKUP(MID(G465,1,1), PIRA!$B$1:$E$1146, 2, FALSE),"")</f>
        <v>5 Electricity and Magnetism</v>
      </c>
      <c r="E465" s="31" t="str">
        <f xml:space="preserve"> IFERROR(VLOOKUP(MID(G465,1,2),PIRA!$B$1:$E$1144,2,FALSE),"")&amp;"
"&amp;IFERROR(VLOOKUP(MID(H465,1,2),PIRA!$B$1:$E$1144,2,FALSE),"")&amp;"
"&amp;IFERROR(VLOOKUP(MID(I465,1,2),PIRA!$B$1:$E$1144,2,FALSE),"")</f>
        <v xml:space="preserve">Resistance
</v>
      </c>
      <c r="F465" s="31" t="str">
        <f xml:space="preserve"> IFERROR(VLOOKUP(MID(G465,1,4),PIRA!$B$1:$E$1144,2,FALSE),"")&amp;"
"&amp;IFERROR(VLOOKUP(MID(H465,1,4),PIRA!$B$1:$E$1144,2,FALSE),"")&amp;"
"&amp;IFERROR(VLOOKUP(MID(I465,1,4),PIRA!$B$1:$E$1144,2,FALSE),"")</f>
        <v xml:space="preserve">Resistivity and Temperature
</v>
      </c>
      <c r="G465" s="32" t="s">
        <v>1196</v>
      </c>
      <c r="H465" s="31" t="str">
        <f>IFERROR(IF(VLOOKUP(G465,Demos!$B$3:$K$1368,2,FALSE)=0,"",VLOOKUP(G465,Demos!$B$3:$K$1368,2,FALSE)),"")</f>
        <v/>
      </c>
      <c r="I465" s="79" t="str">
        <f>IFERROR(IF(VLOOKUP(G465,Demos!$B$3:$K$1368,3,FALSE)=0,"",VLOOKUP(G465,Demos!$B$3:$K$1368,3,FALSE)),"")</f>
        <v/>
      </c>
      <c r="J465" s="79" t="str">
        <f>IFERROR(IF(VLOOKUP(G465,Demos!$B$3:$K$1368,4,FALSE)=0,"",VLOOKUP(G465,Demos!$B$3:$K$1368,4,FALSE)),"")</f>
        <v/>
      </c>
      <c r="K465" s="30" t="s">
        <v>1944</v>
      </c>
      <c r="L465" s="30" t="s">
        <v>1066</v>
      </c>
      <c r="M465" s="71">
        <v>44854</v>
      </c>
      <c r="N465" s="33" t="str">
        <f>IFERROR(VLOOKUP(G465,Demos!$B$3:$K$1368,5,FALSE),"")</f>
        <v>Positive Temperature Coefficient</v>
      </c>
      <c r="O465" s="28">
        <f>IF(N465="","",COUNTIF($N$6:N2584, N465))</f>
        <v>12</v>
      </c>
      <c r="P465" s="33" t="str">
        <f xml:space="preserve"> IFERROR(IF(VLOOKUP(G465,Demos!$B$3:$K$1368,6,FALSE)=0,"",VLOOKUP(G465,Demos!$B$3:$K$1368,6,FALSE)),"")</f>
        <v>www.de-monstrare.nl/pdf/Positive%20temperature%20coefficient.pdf</v>
      </c>
      <c r="Q465" s="38" t="str">
        <f xml:space="preserve"> IFERROR(IF(VLOOKUP(G465,Demos!$B$3:$K$1368,8,FALSE)=0,"",VLOOKUP(G465,Demos!$B$3:$K$1368,8,FALSE)),"")</f>
        <v/>
      </c>
      <c r="R465" s="38" t="str">
        <f xml:space="preserve"> IFERROR(IF(VLOOKUP(G465,Demos!$B$3:$K$1368,7,FALSE)=0,"",VLOOKUP(G465,Demos!$B$3:$K$1368,7,FALSE)),"")</f>
        <v>See: https://www.youtube.com/watch?v=riR-e0m83Q8&amp;list=PLYMFB4TVFdJJ4DsfXdY6yzDCDgLLiC4ya&amp;index=7</v>
      </c>
      <c r="T465" s="50" t="s">
        <v>1761</v>
      </c>
      <c r="U465" s="31" t="str">
        <f>IFERROR(VLOOKUP(G465,Demos!$B$7:N3761,12,FALSE),"")</f>
        <v/>
      </c>
    </row>
    <row r="466" spans="1:21" ht="45" x14ac:dyDescent="0.25">
      <c r="A466" s="39">
        <f t="shared" si="7"/>
        <v>461</v>
      </c>
      <c r="B466" s="30" t="s">
        <v>151</v>
      </c>
      <c r="C466" s="29" t="str">
        <f xml:space="preserve"> IFERROR(VLOOKUP(B466, Courses!$C$3:$E$836, 2, FALSE),"")</f>
        <v>Introduction to Electricity and Magnetism</v>
      </c>
      <c r="D466" s="29" t="str">
        <f xml:space="preserve"> IFERROR(VLOOKUP(MID(G466,1,1), PIRA!$B$1:$E$1146, 2, FALSE),"")</f>
        <v>5 Electricity and Magnetism</v>
      </c>
      <c r="E466" s="31" t="str">
        <f xml:space="preserve"> IFERROR(VLOOKUP(MID(G466,1,2),PIRA!$B$1:$E$1144,2,FALSE),"")&amp;"
"&amp;IFERROR(VLOOKUP(MID(H466,1,2),PIRA!$B$1:$E$1144,2,FALSE),"")&amp;"
"&amp;IFERROR(VLOOKUP(MID(I466,1,2),PIRA!$B$1:$E$1144,2,FALSE),"")</f>
        <v xml:space="preserve">Resistance
</v>
      </c>
      <c r="F466" s="31" t="str">
        <f xml:space="preserve"> IFERROR(VLOOKUP(MID(G466,1,4),PIRA!$B$1:$E$1144,2,FALSE),"")&amp;"
"&amp;IFERROR(VLOOKUP(MID(H466,1,4),PIRA!$B$1:$E$1144,2,FALSE),"")&amp;"
"&amp;IFERROR(VLOOKUP(MID(I466,1,4),PIRA!$B$1:$E$1144,2,FALSE),"")</f>
        <v xml:space="preserve">Resistivity and Temperature
</v>
      </c>
      <c r="G466" s="32" t="s">
        <v>1197</v>
      </c>
      <c r="H466" s="31" t="str">
        <f>IFERROR(IF(VLOOKUP(G466,Demos!$B$3:$K$1368,2,FALSE)=0,"",VLOOKUP(G466,Demos!$B$3:$K$1368,2,FALSE)),"")</f>
        <v/>
      </c>
      <c r="I466" s="79" t="str">
        <f>IFERROR(IF(VLOOKUP(G466,Demos!$B$3:$K$1368,3,FALSE)=0,"",VLOOKUP(G466,Demos!$B$3:$K$1368,3,FALSE)),"")</f>
        <v/>
      </c>
      <c r="J466" s="79" t="str">
        <f>IFERROR(IF(VLOOKUP(G466,Demos!$B$3:$K$1368,4,FALSE)=0,"",VLOOKUP(G466,Demos!$B$3:$K$1368,4,FALSE)),"")</f>
        <v/>
      </c>
      <c r="K466" s="30" t="s">
        <v>1944</v>
      </c>
      <c r="L466" s="30" t="s">
        <v>1066</v>
      </c>
      <c r="M466" s="71">
        <v>44854</v>
      </c>
      <c r="N466" s="33" t="str">
        <f>IFERROR(VLOOKUP(G466,Demos!$B$3:$K$1368,5,FALSE),"")</f>
        <v>Negative Temperature Coefficient</v>
      </c>
      <c r="O466" s="28">
        <f>IF(N466="","",COUNTIF($N$6:N2585, N466))</f>
        <v>12</v>
      </c>
      <c r="P466" s="33" t="str">
        <f xml:space="preserve"> IFERROR(IF(VLOOKUP(G466,Demos!$B$3:$K$1368,6,FALSE)=0,"",VLOOKUP(G466,Demos!$B$3:$K$1368,6,FALSE)),"")</f>
        <v>www.de-monstrare.nl/pdf/Negative%20temperature%20coefficient.pdf</v>
      </c>
      <c r="Q466" s="38" t="str">
        <f xml:space="preserve"> IFERROR(IF(VLOOKUP(G466,Demos!$B$3:$K$1368,8,FALSE)=0,"",VLOOKUP(G466,Demos!$B$3:$K$1368,8,FALSE)),"")</f>
        <v/>
      </c>
      <c r="R466" s="38" t="str">
        <f xml:space="preserve"> IFERROR(IF(VLOOKUP(G466,Demos!$B$3:$K$1368,7,FALSE)=0,"",VLOOKUP(G466,Demos!$B$3:$K$1368,7,FALSE)),"")</f>
        <v>See: https://www.youtube.com/watch?v=riR-e0m83Q8&amp;list=PLYMFB4TVFdJJ4DsfXdY6yzDCDgLLiC4ya&amp;index=7</v>
      </c>
      <c r="T466" s="50" t="s">
        <v>1761</v>
      </c>
      <c r="U466" s="31" t="str">
        <f>IFERROR(VLOOKUP(G466,Demos!$B$7:N3762,12,FALSE),"")</f>
        <v/>
      </c>
    </row>
    <row r="467" spans="1:21" ht="45" x14ac:dyDescent="0.25">
      <c r="A467" s="39">
        <f t="shared" si="7"/>
        <v>462</v>
      </c>
      <c r="B467" s="30" t="s">
        <v>151</v>
      </c>
      <c r="C467" s="29" t="str">
        <f xml:space="preserve"> IFERROR(VLOOKUP(B467, Courses!$C$3:$E$836, 2, FALSE),"")</f>
        <v>Introduction to Electricity and Magnetism</v>
      </c>
      <c r="D467" s="29" t="str">
        <f xml:space="preserve"> IFERROR(VLOOKUP(MID(G467,1,1), PIRA!$B$1:$E$1146, 2, FALSE),"")</f>
        <v>5 Electricity and Magnetism</v>
      </c>
      <c r="E467" s="31" t="str">
        <f xml:space="preserve"> IFERROR(VLOOKUP(MID(G467,1,2),PIRA!$B$1:$E$1144,2,FALSE),"")&amp;"
"&amp;IFERROR(VLOOKUP(MID(H467,1,2),PIRA!$B$1:$E$1144,2,FALSE),"")&amp;"
"&amp;IFERROR(VLOOKUP(MID(I467,1,2),PIRA!$B$1:$E$1144,2,FALSE),"")</f>
        <v xml:space="preserve">Capacitance
</v>
      </c>
      <c r="F467" s="31" t="str">
        <f xml:space="preserve"> IFERROR(VLOOKUP(MID(G467,1,4),PIRA!$B$1:$E$1144,2,FALSE),"")&amp;"
"&amp;IFERROR(VLOOKUP(MID(H467,1,4),PIRA!$B$1:$E$1144,2,FALSE),"")&amp;"
"&amp;IFERROR(VLOOKUP(MID(I467,1,4),PIRA!$B$1:$E$1144,2,FALSE),"")</f>
        <v xml:space="preserve">Capacitors
</v>
      </c>
      <c r="G467" s="32" t="s">
        <v>248</v>
      </c>
      <c r="H467" s="31" t="str">
        <f>IFERROR(IF(VLOOKUP(G467,Demos!$B$3:$K$1368,2,FALSE)=0,"",VLOOKUP(G467,Demos!$B$3:$K$1368,2,FALSE)),"")</f>
        <v/>
      </c>
      <c r="I467" s="79" t="str">
        <f>IFERROR(IF(VLOOKUP(G467,Demos!$B$3:$K$1368,3,FALSE)=0,"",VLOOKUP(G467,Demos!$B$3:$K$1368,3,FALSE)),"")</f>
        <v/>
      </c>
      <c r="J467" s="79" t="str">
        <f>IFERROR(IF(VLOOKUP(G467,Demos!$B$3:$K$1368,4,FALSE)=0,"",VLOOKUP(G467,Demos!$B$3:$K$1368,4,FALSE)),"")</f>
        <v/>
      </c>
      <c r="K467" s="30" t="s">
        <v>1944</v>
      </c>
      <c r="L467" s="30" t="s">
        <v>1066</v>
      </c>
      <c r="M467" s="71">
        <v>44853</v>
      </c>
      <c r="N467" s="33" t="str">
        <f>IFERROR(VLOOKUP(G467,Demos!$B$3:$K$1368,5,FALSE),"")</f>
        <v>Capacitor (1) Spacing between the Plates</v>
      </c>
      <c r="O467" s="28">
        <f>IF(N467="","",COUNTIF($N$6:N2586, N467))</f>
        <v>22</v>
      </c>
      <c r="P467" s="33" t="str">
        <f xml:space="preserve"> IFERROR(IF(VLOOKUP(G467,Demos!$B$3:$K$1368,6,FALSE)=0,"",VLOOKUP(G467,Demos!$B$3:$K$1368,6,FALSE)),"")</f>
        <v>www.de-monstrare.nl/.../Capacitor%20_1_ %20Spacing%20between%20the%20plates.pdf</v>
      </c>
      <c r="Q467" s="38" t="str">
        <f xml:space="preserve"> IFERROR(IF(VLOOKUP(G467,Demos!$B$3:$K$1368,8,FALSE)=0,"",VLOOKUP(G467,Demos!$B$3:$K$1368,8,FALSE)),"")</f>
        <v/>
      </c>
      <c r="R467" s="38" t="str">
        <f xml:space="preserve"> IFERROR(IF(VLOOKUP(G467,Demos!$B$3:$K$1368,7,FALSE)=0,"",VLOOKUP(G467,Demos!$B$3:$K$1368,7,FALSE)),"")</f>
        <v/>
      </c>
      <c r="T467" s="50" t="s">
        <v>1761</v>
      </c>
      <c r="U467" s="31" t="str">
        <f>IFERROR(VLOOKUP(G467,Demos!$B$7:N3764,12,FALSE),"")</f>
        <v/>
      </c>
    </row>
    <row r="468" spans="1:21" ht="45" x14ac:dyDescent="0.25">
      <c r="A468" s="39">
        <f t="shared" si="7"/>
        <v>463</v>
      </c>
      <c r="B468" s="30" t="s">
        <v>151</v>
      </c>
      <c r="C468" s="29" t="str">
        <f xml:space="preserve"> IFERROR(VLOOKUP(B468, Courses!$C$3:$E$836, 2, FALSE),"")</f>
        <v>Introduction to Electricity and Magnetism</v>
      </c>
      <c r="D468" s="29" t="str">
        <f xml:space="preserve"> IFERROR(VLOOKUP(MID(G468,1,1), PIRA!$B$1:$E$1146, 2, FALSE),"")</f>
        <v>5 Electricity and Magnetism</v>
      </c>
      <c r="E468" s="31" t="str">
        <f xml:space="preserve"> IFERROR(VLOOKUP(MID(G468,1,2),PIRA!$B$1:$E$1144,2,FALSE),"")&amp;"
"&amp;IFERROR(VLOOKUP(MID(H468,1,2),PIRA!$B$1:$E$1144,2,FALSE),"")&amp;"
"&amp;IFERROR(VLOOKUP(MID(I468,1,2),PIRA!$B$1:$E$1144,2,FALSE),"")</f>
        <v xml:space="preserve">Capacitance
Capacitance
</v>
      </c>
      <c r="F468" s="31" t="str">
        <f xml:space="preserve"> IFERROR(VLOOKUP(MID(G468,1,4),PIRA!$B$1:$E$1144,2,FALSE),"")&amp;"
"&amp;IFERROR(VLOOKUP(MID(H468,1,4),PIRA!$B$1:$E$1144,2,FALSE),"")&amp;"
"&amp;IFERROR(VLOOKUP(MID(I468,1,4),PIRA!$B$1:$E$1144,2,FALSE),"")</f>
        <v xml:space="preserve">Dielectric
Energy Stored in a Capacitor
</v>
      </c>
      <c r="G468" s="32" t="s">
        <v>482</v>
      </c>
      <c r="H468" s="31" t="str">
        <f>IFERROR(IF(VLOOKUP(G468,Demos!$B$3:$K$1368,2,FALSE)=0,"",VLOOKUP(G468,Demos!$B$3:$K$1368,2,FALSE)),"")</f>
        <v>5C30.01</v>
      </c>
      <c r="I468" s="79" t="str">
        <f>IFERROR(IF(VLOOKUP(G468,Demos!$B$3:$K$1368,3,FALSE)=0,"",VLOOKUP(G468,Demos!$B$3:$K$1368,3,FALSE)),"")</f>
        <v/>
      </c>
      <c r="J468" s="79" t="str">
        <f>IFERROR(IF(VLOOKUP(G468,Demos!$B$3:$K$1368,4,FALSE)=0,"",VLOOKUP(G468,Demos!$B$3:$K$1368,4,FALSE)),"")</f>
        <v/>
      </c>
      <c r="K468" s="30" t="s">
        <v>1944</v>
      </c>
      <c r="L468" s="30" t="s">
        <v>1066</v>
      </c>
      <c r="M468" s="71">
        <v>44853</v>
      </c>
      <c r="N468" s="33" t="str">
        <f>IFERROR(VLOOKUP(G468,Demos!$B$3:$K$1368,5,FALSE),"")</f>
        <v>Capacitor (2) Different Dielectrics</v>
      </c>
      <c r="O468" s="28">
        <f>IF(N468="","",COUNTIF($N$6:N2587, N468))</f>
        <v>17</v>
      </c>
      <c r="P468" s="33" t="str">
        <f xml:space="preserve"> IFERROR(IF(VLOOKUP(G468,Demos!$B$3:$K$1368,6,FALSE)=0,"",VLOOKUP(G468,Demos!$B$3:$K$1368,6,FALSE)),"")</f>
        <v>www.de-monstrare.nl/pdf/Capacitor%20_2_Different%20dielectrics.pdf</v>
      </c>
      <c r="Q468" s="38" t="str">
        <f xml:space="preserve"> IFERROR(IF(VLOOKUP(G468,Demos!$B$3:$K$1368,8,FALSE)=0,"",VLOOKUP(G468,Demos!$B$3:$K$1368,8,FALSE)),"")</f>
        <v/>
      </c>
      <c r="R468" s="38" t="str">
        <f xml:space="preserve"> IFERROR(IF(VLOOKUP(G468,Demos!$B$3:$K$1368,7,FALSE)=0,"",VLOOKUP(G468,Demos!$B$3:$K$1368,7,FALSE)),"")</f>
        <v/>
      </c>
      <c r="T468" s="50" t="s">
        <v>1761</v>
      </c>
      <c r="U468" s="31" t="str">
        <f>IFERROR(VLOOKUP(G468,Demos!$B$7:N3763,12,FALSE),"")</f>
        <v/>
      </c>
    </row>
    <row r="469" spans="1:21" ht="45" x14ac:dyDescent="0.25">
      <c r="A469" s="39">
        <f t="shared" si="7"/>
        <v>464</v>
      </c>
      <c r="B469" s="30" t="s">
        <v>151</v>
      </c>
      <c r="C469" s="29" t="str">
        <f xml:space="preserve"> IFERROR(VLOOKUP(B469, Courses!$C$3:$E$836, 2, FALSE),"")</f>
        <v>Introduction to Electricity and Magnetism</v>
      </c>
      <c r="D469" s="29" t="str">
        <f xml:space="preserve"> IFERROR(VLOOKUP(MID(G469,1,1), PIRA!$B$1:$E$1146, 2, FALSE),"")</f>
        <v>5 Electricity and Magnetism</v>
      </c>
      <c r="E469" s="31" t="str">
        <f xml:space="preserve"> IFERROR(VLOOKUP(MID(G469,1,2),PIRA!$B$1:$E$1144,2,FALSE),"")&amp;"
"&amp;IFERROR(VLOOKUP(MID(H469,1,2),PIRA!$B$1:$E$1144,2,FALSE),"")&amp;"
"&amp;IFERROR(VLOOKUP(MID(I469,1,2),PIRA!$B$1:$E$1144,2,FALSE),"")</f>
        <v xml:space="preserve">Electrostatics
Electrostatics
</v>
      </c>
      <c r="F469" s="31" t="str">
        <f xml:space="preserve"> IFERROR(VLOOKUP(MID(G469,1,4),PIRA!$B$1:$E$1144,2,FALSE),"")&amp;"
"&amp;IFERROR(VLOOKUP(MID(H469,1,4),PIRA!$B$1:$E$1144,2,FALSE),"")&amp;"
"&amp;IFERROR(VLOOKUP(MID(I469,1,4),PIRA!$B$1:$E$1144,2,FALSE),"")</f>
        <v xml:space="preserve">Induced Charge
Electrostatic Machines
</v>
      </c>
      <c r="G469" s="32" t="s">
        <v>1700</v>
      </c>
      <c r="H469" s="31" t="str">
        <f>IFERROR(IF(VLOOKUP(G469,Demos!$B$3:$K$1368,2,FALSE)=0,"",VLOOKUP(G469,Demos!$B$3:$K$1368,2,FALSE)),"")</f>
        <v>5A50.01</v>
      </c>
      <c r="I469" s="79" t="str">
        <f>IFERROR(IF(VLOOKUP(G469,Demos!$B$3:$K$1368,3,FALSE)=0,"",VLOOKUP(G469,Demos!$B$3:$K$1368,3,FALSE)),"")</f>
        <v/>
      </c>
      <c r="J469" s="79" t="str">
        <f>IFERROR(IF(VLOOKUP(G469,Demos!$B$3:$K$1368,4,FALSE)=0,"",VLOOKUP(G469,Demos!$B$3:$K$1368,4,FALSE)),"")</f>
        <v/>
      </c>
      <c r="K469" s="30" t="s">
        <v>1066</v>
      </c>
      <c r="L469" s="30" t="s">
        <v>1923</v>
      </c>
      <c r="M469" s="71">
        <v>44851</v>
      </c>
      <c r="N469" s="33" t="str">
        <f>IFERROR(VLOOKUP(G469,Demos!$B$3:$K$1368,5,FALSE),"")</f>
        <v>Water Dropper (almost Kelvin water dropper)</v>
      </c>
      <c r="O469" s="28">
        <f>IF(N469="","",COUNTIF($N$6:N2588, N469))</f>
        <v>12</v>
      </c>
      <c r="P469" s="33" t="str">
        <f xml:space="preserve"> IFERROR(IF(VLOOKUP(G469,Demos!$B$3:$K$1368,6,FALSE)=0,"",VLOOKUP(G469,Demos!$B$3:$K$1368,6,FALSE)),"")</f>
        <v>www.de-monstrare.nl/pdf/Water%20dropper.pdf</v>
      </c>
      <c r="Q469" s="38" t="str">
        <f xml:space="preserve"> IFERROR(IF(VLOOKUP(G469,Demos!$B$3:$K$1368,8,FALSE)=0,"",VLOOKUP(G469,Demos!$B$3:$K$1368,8,FALSE)),"")</f>
        <v/>
      </c>
      <c r="R469" s="38" t="str">
        <f xml:space="preserve"> IFERROR(IF(VLOOKUP(G469,Demos!$B$3:$K$1368,7,FALSE)=0,"",VLOOKUP(G469,Demos!$B$3:$K$1368,7,FALSE)),"")</f>
        <v/>
      </c>
      <c r="T469" s="50" t="s">
        <v>1761</v>
      </c>
      <c r="U469" s="31" t="str">
        <f>IFERROR(VLOOKUP(G469,Demos!$B$7:N3765,12,FALSE),"")</f>
        <v/>
      </c>
    </row>
    <row r="470" spans="1:21" ht="45" x14ac:dyDescent="0.25">
      <c r="A470" s="39">
        <f t="shared" si="7"/>
        <v>465</v>
      </c>
      <c r="B470" s="30" t="s">
        <v>151</v>
      </c>
      <c r="C470" s="29" t="str">
        <f xml:space="preserve"> IFERROR(VLOOKUP(B470, Courses!$C$3:$E$836, 2, FALSE),"")</f>
        <v>Introduction to Electricity and Magnetism</v>
      </c>
      <c r="D470" s="29" t="str">
        <f xml:space="preserve"> IFERROR(VLOOKUP(MID(G470,1,1), PIRA!$B$1:$E$1146, 2, FALSE),"")</f>
        <v>5 Electricity and Magnetism</v>
      </c>
      <c r="E470" s="31" t="str">
        <f xml:space="preserve"> IFERROR(VLOOKUP(MID(G470,1,2),PIRA!$B$1:$E$1144,2,FALSE),"")&amp;"
"&amp;IFERROR(VLOOKUP(MID(H470,1,2),PIRA!$B$1:$E$1144,2,FALSE),"")&amp;"
"&amp;IFERROR(VLOOKUP(MID(I470,1,2),PIRA!$B$1:$E$1144,2,FALSE),"")</f>
        <v xml:space="preserve">Electric Fields and Potential
</v>
      </c>
      <c r="F470" s="31" t="str">
        <f xml:space="preserve"> IFERROR(VLOOKUP(MID(G470,1,4),PIRA!$B$1:$E$1144,2,FALSE),"")&amp;"
"&amp;IFERROR(VLOOKUP(MID(H470,1,4),PIRA!$B$1:$E$1144,2,FALSE),"")&amp;"
"&amp;IFERROR(VLOOKUP(MID(I470,1,4),PIRA!$B$1:$E$1144,2,FALSE),"")</f>
        <v xml:space="preserve">Electric Field
</v>
      </c>
      <c r="G470" s="32" t="s">
        <v>1193</v>
      </c>
      <c r="H470" s="31" t="str">
        <f>IFERROR(IF(VLOOKUP(G470,Demos!$B$3:$K$1368,2,FALSE)=0,"",VLOOKUP(G470,Demos!$B$3:$K$1368,2,FALSE)),"")</f>
        <v/>
      </c>
      <c r="I470" s="79" t="str">
        <f>IFERROR(IF(VLOOKUP(G470,Demos!$B$3:$K$1368,3,FALSE)=0,"",VLOOKUP(G470,Demos!$B$3:$K$1368,3,FALSE)),"")</f>
        <v/>
      </c>
      <c r="J470" s="79" t="str">
        <f>IFERROR(IF(VLOOKUP(G470,Demos!$B$3:$K$1368,4,FALSE)=0,"",VLOOKUP(G470,Demos!$B$3:$K$1368,4,FALSE)),"")</f>
        <v/>
      </c>
      <c r="K470" s="30" t="s">
        <v>1944</v>
      </c>
      <c r="L470" s="30" t="s">
        <v>1066</v>
      </c>
      <c r="M470" s="71">
        <v>44848</v>
      </c>
      <c r="N470" s="33" t="str">
        <f>IFERROR(VLOOKUP(G470,Demos!$B$3:$K$1368,5,FALSE),"")</f>
        <v>E-Field Direction (vd Graaff and electric dipole)</v>
      </c>
      <c r="O470" s="28">
        <f>IF(N470="","",COUNTIF($N$6:N2589, N470))</f>
        <v>12</v>
      </c>
      <c r="P470" s="33" t="str">
        <f xml:space="preserve"> IFERROR(IF(VLOOKUP(G470,Demos!$B$3:$K$1368,6,FALSE)=0,"",VLOOKUP(G470,Demos!$B$3:$K$1368,6,FALSE)),"")</f>
        <v>www.de-monstrare.nl/pdf/E-field%20direction.pdf</v>
      </c>
      <c r="Q470" s="38" t="str">
        <f xml:space="preserve"> IFERROR(IF(VLOOKUP(G470,Demos!$B$3:$K$1368,8,FALSE)=0,"",VLOOKUP(G470,Demos!$B$3:$K$1368,8,FALSE)),"")</f>
        <v>Produce an E-dipole and suspend it in the E-field of a vd Graaff</v>
      </c>
      <c r="R470" s="38" t="str">
        <f xml:space="preserve"> IFERROR(IF(VLOOKUP(G470,Demos!$B$3:$K$1368,7,FALSE)=0,"",VLOOKUP(G470,Demos!$B$3:$K$1368,7,FALSE)),"")</f>
        <v>See: https://www.youtube.com/watch?v=5yedECuZIs0&amp;list=PLYMFB4TVFdJJ4DsfXdY6yzDCDgLLiC4ya&amp;index=4</v>
      </c>
      <c r="T470" s="50" t="s">
        <v>1761</v>
      </c>
      <c r="U470" s="31" t="str">
        <f>IFERROR(VLOOKUP(G470,Demos!$B$7:N3766,12,FALSE),"")</f>
        <v/>
      </c>
    </row>
    <row r="471" spans="1:21" ht="45" x14ac:dyDescent="0.25">
      <c r="A471" s="39">
        <f t="shared" si="7"/>
        <v>466</v>
      </c>
      <c r="B471" s="30" t="s">
        <v>151</v>
      </c>
      <c r="C471" s="29" t="str">
        <f xml:space="preserve"> IFERROR(VLOOKUP(B471, Courses!$C$3:$E$836, 2, FALSE),"")</f>
        <v>Introduction to Electricity and Magnetism</v>
      </c>
      <c r="D471" s="29" t="str">
        <f xml:space="preserve"> IFERROR(VLOOKUP(MID(G471,1,1), PIRA!$B$1:$E$1146, 2, FALSE),"")</f>
        <v>5 Electricity and Magnetism</v>
      </c>
      <c r="E471" s="31" t="str">
        <f xml:space="preserve"> IFERROR(VLOOKUP(MID(G471,1,2),PIRA!$B$1:$E$1144,2,FALSE),"")&amp;"
"&amp;IFERROR(VLOOKUP(MID(H471,1,2),PIRA!$B$1:$E$1144,2,FALSE),"")&amp;"
"&amp;IFERROR(VLOOKUP(MID(I471,1,2),PIRA!$B$1:$E$1144,2,FALSE),"")</f>
        <v xml:space="preserve">Electric Fields and Potential
Electric Fields and Potential
</v>
      </c>
      <c r="F471" s="31" t="str">
        <f xml:space="preserve"> IFERROR(VLOOKUP(MID(G471,1,4),PIRA!$B$1:$E$1144,2,FALSE),"")&amp;"
"&amp;IFERROR(VLOOKUP(MID(H471,1,4),PIRA!$B$1:$E$1144,2,FALSE),"")&amp;"
"&amp;IFERROR(VLOOKUP(MID(I471,1,4),PIRA!$B$1:$E$1144,2,FALSE),"")</f>
        <v xml:space="preserve">Electric Field
Gauss' Law
</v>
      </c>
      <c r="G471" s="32" t="s">
        <v>1194</v>
      </c>
      <c r="H471" s="31" t="str">
        <f>IFERROR(IF(VLOOKUP(G471,Demos!$B$3:$K$1368,2,FALSE)=0,"",VLOOKUP(G471,Demos!$B$3:$K$1368,2,FALSE)),"")</f>
        <v>5B20.10</v>
      </c>
      <c r="I471" s="79" t="str">
        <f>IFERROR(IF(VLOOKUP(G471,Demos!$B$3:$K$1368,3,FALSE)=0,"",VLOOKUP(G471,Demos!$B$3:$K$1368,3,FALSE)),"")</f>
        <v/>
      </c>
      <c r="J471" s="79" t="str">
        <f>IFERROR(IF(VLOOKUP(G471,Demos!$B$3:$K$1368,4,FALSE)=0,"",VLOOKUP(G471,Demos!$B$3:$K$1368,4,FALSE)),"")</f>
        <v/>
      </c>
      <c r="K471" s="30" t="s">
        <v>1944</v>
      </c>
      <c r="L471" s="30" t="s">
        <v>1066</v>
      </c>
      <c r="M471" s="71">
        <v>44847</v>
      </c>
      <c r="N471" s="33" t="str">
        <f>IFERROR(VLOOKUP(G471,Demos!$B$3:$K$1368,5,FALSE),"")</f>
        <v>Charge and Field; inside and/or outside?</v>
      </c>
      <c r="O471" s="28">
        <f>IF(N471="","",COUNTIF($N$6:N2590, N471))</f>
        <v>13</v>
      </c>
      <c r="P471" s="33" t="str">
        <f xml:space="preserve"> IFERROR(IF(VLOOKUP(G471,Demos!$B$3:$K$1368,6,FALSE)=0,"",VLOOKUP(G471,Demos!$B$3:$K$1368,6,FALSE)),"")</f>
        <v>www.de-monstrare.nl/.../ Charge%20and%20field%20inside%20and%20or%20outside.pdf</v>
      </c>
      <c r="Q471" s="38" t="str">
        <f xml:space="preserve"> IFERROR(IF(VLOOKUP(G471,Demos!$B$3:$K$1368,8,FALSE)=0,"",VLOOKUP(G471,Demos!$B$3:$K$1368,8,FALSE)),"")</f>
        <v/>
      </c>
      <c r="R471" s="38" t="str">
        <f xml:space="preserve"> IFERROR(IF(VLOOKUP(G471,Demos!$B$3:$K$1368,7,FALSE)=0,"",VLOOKUP(G471,Demos!$B$3:$K$1368,7,FALSE)),"")</f>
        <v>See: https://www.youtube.com/watch?v=11BL47PklLw&amp;list=PLYMFB4TVFdJJ4DsfXdY6yzDCDgLLiC4ya&amp;index=3</v>
      </c>
      <c r="T471" s="50" t="s">
        <v>1761</v>
      </c>
      <c r="U471" s="31" t="str">
        <f>IFERROR(VLOOKUP(G471,Demos!$B$7:N3767,12,FALSE),"")</f>
        <v/>
      </c>
    </row>
    <row r="472" spans="1:21" ht="45" x14ac:dyDescent="0.25">
      <c r="A472" s="39">
        <f t="shared" si="7"/>
        <v>467</v>
      </c>
      <c r="B472" s="30" t="s">
        <v>151</v>
      </c>
      <c r="C472" s="29" t="str">
        <f xml:space="preserve"> IFERROR(VLOOKUP(B472, Courses!$C$3:$E$836, 2, FALSE),"")</f>
        <v>Introduction to Electricity and Magnetism</v>
      </c>
      <c r="D472" s="29" t="str">
        <f xml:space="preserve"> IFERROR(VLOOKUP(MID(G472,1,1), PIRA!$B$1:$E$1146, 2, FALSE),"")</f>
        <v>5 Electricity and Magnetism</v>
      </c>
      <c r="E472" s="31" t="str">
        <f xml:space="preserve"> IFERROR(VLOOKUP(MID(G472,1,2),PIRA!$B$1:$E$1144,2,FALSE),"")&amp;"
"&amp;IFERROR(VLOOKUP(MID(H472,1,2),PIRA!$B$1:$E$1144,2,FALSE),"")&amp;"
"&amp;IFERROR(VLOOKUP(MID(I472,1,2),PIRA!$B$1:$E$1144,2,FALSE),"")</f>
        <v xml:space="preserve">Electrostatics
</v>
      </c>
      <c r="F472" s="31" t="str">
        <f xml:space="preserve"> IFERROR(VLOOKUP(MID(G472,1,4),PIRA!$B$1:$E$1144,2,FALSE),"")&amp;"
"&amp;IFERROR(VLOOKUP(MID(H472,1,4),PIRA!$B$1:$E$1144,2,FALSE),"")&amp;"
"&amp;IFERROR(VLOOKUP(MID(I472,1,4),PIRA!$B$1:$E$1144,2,FALSE),"")</f>
        <v xml:space="preserve">Induced Charge
</v>
      </c>
      <c r="G472" s="32" t="s">
        <v>1191</v>
      </c>
      <c r="H472" s="31" t="str">
        <f>IFERROR(IF(VLOOKUP(G472,Demos!$B$3:$K$1368,2,FALSE)=0,"",VLOOKUP(G472,Demos!$B$3:$K$1368,2,FALSE)),"")</f>
        <v/>
      </c>
      <c r="I472" s="79" t="str">
        <f>IFERROR(IF(VLOOKUP(G472,Demos!$B$3:$K$1368,3,FALSE)=0,"",VLOOKUP(G472,Demos!$B$3:$K$1368,3,FALSE)),"")</f>
        <v/>
      </c>
      <c r="J472" s="79" t="str">
        <f>IFERROR(IF(VLOOKUP(G472,Demos!$B$3:$K$1368,4,FALSE)=0,"",VLOOKUP(G472,Demos!$B$3:$K$1368,4,FALSE)),"")</f>
        <v/>
      </c>
      <c r="K472" s="30" t="s">
        <v>1066</v>
      </c>
      <c r="L472" s="30" t="s">
        <v>1923</v>
      </c>
      <c r="M472" s="71">
        <v>44846</v>
      </c>
      <c r="N472" s="33" t="str">
        <f>IFERROR(VLOOKUP(G472,Demos!$B$3:$K$1368,5,FALSE),"")</f>
        <v>Charging by Induction</v>
      </c>
      <c r="O472" s="28">
        <f>IF(N472="","",COUNTIF($N$6:N2591, N472))</f>
        <v>12</v>
      </c>
      <c r="P472" s="33" t="str">
        <f xml:space="preserve"> IFERROR(IF(VLOOKUP(G472,Demos!$B$3:$K$1368,6,FALSE)=0,"",VLOOKUP(G472,Demos!$B$3:$K$1368,6,FALSE)),"")</f>
        <v>www.de-monstrare.nl/pdf/Charging%20by%20induction.pdf</v>
      </c>
      <c r="Q472" s="38" t="str">
        <f xml:space="preserve"> IFERROR(IF(VLOOKUP(G472,Demos!$B$3:$K$1368,8,FALSE)=0,"",VLOOKUP(G472,Demos!$B$3:$K$1368,8,FALSE)),"")</f>
        <v/>
      </c>
      <c r="R472" s="38" t="str">
        <f xml:space="preserve"> IFERROR(IF(VLOOKUP(G472,Demos!$B$3:$K$1368,7,FALSE)=0,"",VLOOKUP(G472,Demos!$B$3:$K$1368,7,FALSE)),"")</f>
        <v>See: https://www.youtube.com/watch?v=5u-WR7oNJ00&amp;list=PLYMFB4TVFdJJ4DsfXdY6yzDCDgLLiC4ya&amp;index=2</v>
      </c>
      <c r="T472" s="50" t="s">
        <v>1761</v>
      </c>
      <c r="U472" s="31" t="str">
        <f>IFERROR(VLOOKUP(G472,Demos!$B$7:N3768,12,FALSE),"")</f>
        <v/>
      </c>
    </row>
    <row r="473" spans="1:21" ht="45" x14ac:dyDescent="0.25">
      <c r="A473" s="39">
        <f t="shared" si="7"/>
        <v>468</v>
      </c>
      <c r="B473" s="30" t="s">
        <v>151</v>
      </c>
      <c r="C473" s="29" t="str">
        <f xml:space="preserve"> IFERROR(VLOOKUP(B473, Courses!$C$3:$E$836, 2, FALSE),"")</f>
        <v>Introduction to Electricity and Magnetism</v>
      </c>
      <c r="D473" s="29" t="str">
        <f xml:space="preserve"> IFERROR(VLOOKUP(MID(G473,1,1), PIRA!$B$1:$E$1146, 2, FALSE),"")</f>
        <v>5 Electricity and Magnetism</v>
      </c>
      <c r="E473" s="31" t="str">
        <f xml:space="preserve"> IFERROR(VLOOKUP(MID(G473,1,2),PIRA!$B$1:$E$1144,2,FALSE),"")&amp;"
"&amp;IFERROR(VLOOKUP(MID(H473,1,2),PIRA!$B$1:$E$1144,2,FALSE),"")&amp;"
"&amp;IFERROR(VLOOKUP(MID(I473,1,2),PIRA!$B$1:$E$1144,2,FALSE),"")</f>
        <v xml:space="preserve">Electric Fields and Potential
</v>
      </c>
      <c r="F473" s="31" t="str">
        <f xml:space="preserve"> IFERROR(VLOOKUP(MID(G473,1,4),PIRA!$B$1:$E$1144,2,FALSE),"")&amp;"
"&amp;IFERROR(VLOOKUP(MID(H473,1,4),PIRA!$B$1:$E$1144,2,FALSE),"")&amp;"
"&amp;IFERROR(VLOOKUP(MID(I473,1,4),PIRA!$B$1:$E$1144,2,FALSE),"")</f>
        <v xml:space="preserve">Electric Field
</v>
      </c>
      <c r="G473" s="32" t="s">
        <v>1740</v>
      </c>
      <c r="H473" s="31" t="str">
        <f>IFERROR(IF(VLOOKUP(G473,Demos!$B$3:$K$1368,2,FALSE)=0,"",VLOOKUP(G473,Demos!$B$3:$K$1368,2,FALSE)),"")</f>
        <v/>
      </c>
      <c r="I473" s="79" t="str">
        <f>IFERROR(IF(VLOOKUP(G473,Demos!$B$3:$K$1368,3,FALSE)=0,"",VLOOKUP(G473,Demos!$B$3:$K$1368,3,FALSE)),"")</f>
        <v/>
      </c>
      <c r="J473" s="79" t="str">
        <f>IFERROR(IF(VLOOKUP(G473,Demos!$B$3:$K$1368,4,FALSE)=0,"",VLOOKUP(G473,Demos!$B$3:$K$1368,4,FALSE)),"")</f>
        <v/>
      </c>
      <c r="K473" s="30" t="s">
        <v>1066</v>
      </c>
      <c r="L473" s="30" t="s">
        <v>1923</v>
      </c>
      <c r="M473" s="71">
        <v>44844</v>
      </c>
      <c r="N473" s="33" t="str">
        <f>IFERROR(VLOOKUP(G473,Demos!$B$3:$K$1368,5,FALSE),"")</f>
        <v>Squid on vd Graaff</v>
      </c>
      <c r="O473" s="28">
        <f>IF(N473="","",COUNTIF($N$6:N2592, N473))</f>
        <v>12</v>
      </c>
      <c r="P473" s="33" t="str">
        <f xml:space="preserve"> IFERROR(IF(VLOOKUP(G473,Demos!$B$3:$K$1368,6,FALSE)=0,"",VLOOKUP(G473,Demos!$B$3:$K$1368,6,FALSE)),"")</f>
        <v>N/A</v>
      </c>
      <c r="Q473" s="38" t="str">
        <f xml:space="preserve"> IFERROR(IF(VLOOKUP(G473,Demos!$B$3:$K$1368,8,FALSE)=0,"",VLOOKUP(G473,Demos!$B$3:$K$1368,8,FALSE)),"")</f>
        <v>A small stand with thin paper strips is placed on an electrostatic generator</v>
      </c>
      <c r="R473" s="38" t="str">
        <f xml:space="preserve"> IFERROR(IF(VLOOKUP(G473,Demos!$B$3:$K$1368,7,FALSE)=0,"",VLOOKUP(G473,Demos!$B$3:$K$1368,7,FALSE)),"")</f>
        <v/>
      </c>
      <c r="T473" s="50" t="s">
        <v>1761</v>
      </c>
      <c r="U473" s="31" t="str">
        <f>IFERROR(VLOOKUP(G473,Demos!$B$7:N3769,12,FALSE),"")</f>
        <v/>
      </c>
    </row>
    <row r="474" spans="1:21" ht="45" x14ac:dyDescent="0.25">
      <c r="A474" s="39">
        <f t="shared" si="7"/>
        <v>469</v>
      </c>
      <c r="B474" s="30" t="s">
        <v>151</v>
      </c>
      <c r="C474" s="29" t="str">
        <f xml:space="preserve"> IFERROR(VLOOKUP(B474, Courses!$C$3:$E$836, 2, FALSE),"")</f>
        <v>Introduction to Electricity and Magnetism</v>
      </c>
      <c r="D474" s="29" t="str">
        <f xml:space="preserve"> IFERROR(VLOOKUP(MID(G474,1,1), PIRA!$B$1:$E$1146, 2, FALSE),"")</f>
        <v>5 Electricity and Magnetism</v>
      </c>
      <c r="E474" s="31" t="str">
        <f xml:space="preserve"> IFERROR(VLOOKUP(MID(G474,1,2),PIRA!$B$1:$E$1144,2,FALSE),"")&amp;"
"&amp;IFERROR(VLOOKUP(MID(H474,1,2),PIRA!$B$1:$E$1144,2,FALSE),"")&amp;"
"&amp;IFERROR(VLOOKUP(MID(I474,1,2),PIRA!$B$1:$E$1144,2,FALSE),"")</f>
        <v xml:space="preserve">Electrostatics
</v>
      </c>
      <c r="F474" s="31" t="str">
        <f xml:space="preserve"> IFERROR(VLOOKUP(MID(G474,1,4),PIRA!$B$1:$E$1144,2,FALSE),"")&amp;"
"&amp;IFERROR(VLOOKUP(MID(H474,1,4),PIRA!$B$1:$E$1144,2,FALSE),"")&amp;"
"&amp;IFERROR(VLOOKUP(MID(I474,1,4),PIRA!$B$1:$E$1144,2,FALSE),"")</f>
        <v xml:space="preserve">Coulomb's Law
</v>
      </c>
      <c r="G474" s="32" t="s">
        <v>245</v>
      </c>
      <c r="H474" s="31" t="str">
        <f>IFERROR(IF(VLOOKUP(G474,Demos!$B$3:$K$1368,2,FALSE)=0,"",VLOOKUP(G474,Demos!$B$3:$K$1368,2,FALSE)),"")</f>
        <v/>
      </c>
      <c r="I474" s="79" t="str">
        <f>IFERROR(IF(VLOOKUP(G474,Demos!$B$3:$K$1368,3,FALSE)=0,"",VLOOKUP(G474,Demos!$B$3:$K$1368,3,FALSE)),"")</f>
        <v/>
      </c>
      <c r="J474" s="79" t="str">
        <f>IFERROR(IF(VLOOKUP(G474,Demos!$B$3:$K$1368,4,FALSE)=0,"",VLOOKUP(G474,Demos!$B$3:$K$1368,4,FALSE)),"")</f>
        <v/>
      </c>
      <c r="K474" s="30" t="s">
        <v>1066</v>
      </c>
      <c r="L474" s="30" t="s">
        <v>1923</v>
      </c>
      <c r="M474" s="71">
        <v>44838</v>
      </c>
      <c r="N474" s="33" t="str">
        <f>IFERROR(VLOOKUP(G474,Demos!$B$3:$K$1368,5,FALSE),"")</f>
        <v>Coulomb's Law (2)</v>
      </c>
      <c r="O474" s="28">
        <f>IF(N474="","",COUNTIF($N$6:N2593, N474))</f>
        <v>17</v>
      </c>
      <c r="P474" s="33" t="str">
        <f xml:space="preserve"> IFERROR(IF(VLOOKUP(G474,Demos!$B$3:$K$1368,6,FALSE)=0,"",VLOOKUP(G474,Demos!$B$3:$K$1368,6,FALSE)),"")</f>
        <v>www.de-monstrare.nl/pdf/Coulomb's%20law%20_2_.pdf</v>
      </c>
      <c r="Q474" s="38" t="str">
        <f xml:space="preserve"> IFERROR(IF(VLOOKUP(G474,Demos!$B$3:$K$1368,8,FALSE)=0,"",VLOOKUP(G474,Demos!$B$3:$K$1368,8,FALSE)),"")</f>
        <v/>
      </c>
      <c r="R474" s="38" t="str">
        <f xml:space="preserve"> IFERROR(IF(VLOOKUP(G474,Demos!$B$3:$K$1368,7,FALSE)=0,"",VLOOKUP(G474,Demos!$B$3:$K$1368,7,FALSE)),"")</f>
        <v/>
      </c>
      <c r="T474" s="50" t="s">
        <v>2049</v>
      </c>
      <c r="U474" s="31" t="str">
        <f>IFERROR(VLOOKUP(G474,Demos!$B$7:N3771,12,FALSE),"")</f>
        <v/>
      </c>
    </row>
    <row r="475" spans="1:21" ht="45" x14ac:dyDescent="0.25">
      <c r="A475" s="39">
        <f t="shared" si="7"/>
        <v>470</v>
      </c>
      <c r="B475" s="30" t="s">
        <v>151</v>
      </c>
      <c r="C475" s="29" t="str">
        <f xml:space="preserve"> IFERROR(VLOOKUP(B475, Courses!$C$3:$E$836, 2, FALSE),"")</f>
        <v>Introduction to Electricity and Magnetism</v>
      </c>
      <c r="D475" s="29" t="str">
        <f xml:space="preserve"> IFERROR(VLOOKUP(MID(G475,1,1), PIRA!$B$1:$E$1146, 2, FALSE),"")</f>
        <v/>
      </c>
      <c r="E475" s="31" t="str">
        <f xml:space="preserve"> IFERROR(VLOOKUP(MID(G475,1,2),PIRA!$B$1:$E$1144,2,FALSE),"")&amp;"
"&amp;IFERROR(VLOOKUP(MID(H475,1,2),PIRA!$B$1:$E$1144,2,FALSE),"")&amp;"
"&amp;IFERROR(VLOOKUP(MID(I475,1,2),PIRA!$B$1:$E$1144,2,FALSE),"")</f>
        <v xml:space="preserve">
</v>
      </c>
      <c r="F475" s="31" t="str">
        <f xml:space="preserve"> IFERROR(VLOOKUP(MID(G475,1,4),PIRA!$B$1:$E$1144,2,FALSE),"")&amp;"
"&amp;IFERROR(VLOOKUP(MID(H475,1,4),PIRA!$B$1:$E$1144,2,FALSE),"")&amp;"
"&amp;IFERROR(VLOOKUP(MID(I475,1,4),PIRA!$B$1:$E$1144,2,FALSE),"")</f>
        <v xml:space="preserve">
</v>
      </c>
      <c r="H475" s="31" t="str">
        <f>IFERROR(IF(VLOOKUP(G475,Demos!$B$3:$K$1368,2,FALSE)=0,"",VLOOKUP(G475,Demos!$B$3:$K$1368,2,FALSE)),"")</f>
        <v/>
      </c>
      <c r="I475" s="79" t="str">
        <f>IFERROR(IF(VLOOKUP(G475,Demos!$B$3:$K$1368,3,FALSE)=0,"",VLOOKUP(G475,Demos!$B$3:$K$1368,3,FALSE)),"")</f>
        <v/>
      </c>
      <c r="J475" s="79" t="str">
        <f>IFERROR(IF(VLOOKUP(G475,Demos!$B$3:$K$1368,4,FALSE)=0,"",VLOOKUP(G475,Demos!$B$3:$K$1368,4,FALSE)),"")</f>
        <v/>
      </c>
      <c r="K475" s="30" t="s">
        <v>1944</v>
      </c>
      <c r="L475" s="30" t="s">
        <v>1066</v>
      </c>
      <c r="M475" s="71">
        <v>44838</v>
      </c>
      <c r="N475" s="33" t="str">
        <f>IFERROR(VLOOKUP(G475,Demos!$B$3:$K$1368,5,FALSE),"")</f>
        <v/>
      </c>
      <c r="O475" s="28" t="str">
        <f>IF(N475="","",COUNTIF($N$6:N2594, N475))</f>
        <v/>
      </c>
      <c r="P475" s="33" t="str">
        <f xml:space="preserve"> IFERROR(IF(VLOOKUP(G475,Demos!$B$3:$K$1368,6,FALSE)=0,"",VLOOKUP(G475,Demos!$B$3:$K$1368,6,FALSE)),"")</f>
        <v/>
      </c>
      <c r="Q475" s="38" t="str">
        <f xml:space="preserve"> IFERROR(IF(VLOOKUP(G475,Demos!$B$3:$K$1368,8,FALSE)=0,"",VLOOKUP(G475,Demos!$B$3:$K$1368,8,FALSE)),"")</f>
        <v/>
      </c>
      <c r="R475" s="38" t="str">
        <f xml:space="preserve"> IFERROR(IF(VLOOKUP(G475,Demos!$B$3:$K$1368,7,FALSE)=0,"",VLOOKUP(G475,Demos!$B$3:$K$1368,7,FALSE)),"")</f>
        <v/>
      </c>
      <c r="T475" s="50" t="s">
        <v>2049</v>
      </c>
      <c r="U475" s="31" t="str">
        <f>IFERROR(VLOOKUP(G475,Demos!$B$7:N3770,12,FALSE),"")</f>
        <v/>
      </c>
    </row>
    <row r="476" spans="1:21" ht="45" x14ac:dyDescent="0.25">
      <c r="A476" s="39">
        <f t="shared" si="7"/>
        <v>471</v>
      </c>
      <c r="B476" s="30" t="s">
        <v>148</v>
      </c>
      <c r="C476" s="29" t="str">
        <f xml:space="preserve"> IFERROR(VLOOKUP(B476, Courses!$C$3:$E$836, 2, FALSE),"")</f>
        <v>Introduction to Mechanics, Waves and Optics</v>
      </c>
      <c r="D476" s="29" t="str">
        <f xml:space="preserve"> IFERROR(VLOOKUP(MID(G476,1,1), PIRA!$B$1:$E$1146, 2, FALSE),"")</f>
        <v>6 Optics</v>
      </c>
      <c r="E476" s="31" t="str">
        <f xml:space="preserve"> IFERROR(VLOOKUP(MID(G476,1,2),PIRA!$B$1:$E$1144,2,FALSE),"")&amp;"
"&amp;IFERROR(VLOOKUP(MID(H476,1,2),PIRA!$B$1:$E$1144,2,FALSE),"")&amp;"
"&amp;IFERROR(VLOOKUP(MID(I476,1,2),PIRA!$B$1:$E$1144,2,FALSE),"")</f>
        <v xml:space="preserve">Diffraction
</v>
      </c>
      <c r="F476" s="31" t="str">
        <f xml:space="preserve"> IFERROR(VLOOKUP(MID(G476,1,4),PIRA!$B$1:$E$1144,2,FALSE),"")&amp;"
"&amp;IFERROR(VLOOKUP(MID(H476,1,4),PIRA!$B$1:$E$1144,2,FALSE),"")&amp;"
"&amp;IFERROR(VLOOKUP(MID(I476,1,4),PIRA!$B$1:$E$1144,2,FALSE),"")</f>
        <v xml:space="preserve">Diffraction Around Objects
</v>
      </c>
      <c r="G476" s="32" t="s">
        <v>2141</v>
      </c>
      <c r="H476" s="31" t="str">
        <f>IFERROR(IF(VLOOKUP(G476,Demos!$B$3:$K$1368,2,FALSE)=0,"",VLOOKUP(G476,Demos!$B$3:$K$1368,2,FALSE)),"")</f>
        <v/>
      </c>
      <c r="I476" s="79" t="str">
        <f>IFERROR(IF(VLOOKUP(G476,Demos!$B$3:$K$1368,3,FALSE)=0,"",VLOOKUP(G476,Demos!$B$3:$K$1368,3,FALSE)),"")</f>
        <v/>
      </c>
      <c r="J476" s="79" t="str">
        <f>IFERROR(IF(VLOOKUP(G476,Demos!$B$3:$K$1368,4,FALSE)=0,"",VLOOKUP(G476,Demos!$B$3:$K$1368,4,FALSE)),"")</f>
        <v/>
      </c>
      <c r="K476" s="30" t="s">
        <v>1614</v>
      </c>
      <c r="L476" s="30" t="s">
        <v>2053</v>
      </c>
      <c r="M476" s="71">
        <v>44834</v>
      </c>
      <c r="N476" s="33" t="str">
        <f>IFERROR(VLOOKUP(G476,Demos!$B$3:$K$1368,5,FALSE),"")</f>
        <v>Diffraction Arago's Spot</v>
      </c>
      <c r="O476" s="28">
        <f>IF(N476="","",COUNTIF($N$6:N2595, N476))</f>
        <v>2</v>
      </c>
      <c r="P476" s="33" t="str">
        <f xml:space="preserve"> IFERROR(IF(VLOOKUP(G476,Demos!$B$3:$K$1368,6,FALSE)=0,"",VLOOKUP(G476,Demos!$B$3:$K$1368,6,FALSE)),"")</f>
        <v>N/A</v>
      </c>
      <c r="Q476" s="38" t="str">
        <f xml:space="preserve"> IFERROR(IF(VLOOKUP(G476,Demos!$B$3:$K$1368,8,FALSE)=0,"",VLOOKUP(G476,Demos!$B$3:$K$1368,8,FALSE)),"")</f>
        <v/>
      </c>
      <c r="R476" s="38" t="str">
        <f xml:space="preserve"> IFERROR(IF(VLOOKUP(G476,Demos!$B$3:$K$1368,7,FALSE)=0,"",VLOOKUP(G476,Demos!$B$3:$K$1368,7,FALSE)),"")</f>
        <v/>
      </c>
      <c r="T476" s="50" t="s">
        <v>1761</v>
      </c>
      <c r="U476" s="31" t="str">
        <f>IFERROR(VLOOKUP(G476,Demos!$B$7:N3772,12,FALSE),"")</f>
        <v/>
      </c>
    </row>
    <row r="477" spans="1:21" ht="45" x14ac:dyDescent="0.25">
      <c r="A477" s="39">
        <f t="shared" si="7"/>
        <v>472</v>
      </c>
      <c r="B477" s="30" t="s">
        <v>148</v>
      </c>
      <c r="C477" s="29" t="str">
        <f xml:space="preserve"> IFERROR(VLOOKUP(B477, Courses!$C$3:$E$836, 2, FALSE),"")</f>
        <v>Introduction to Mechanics, Waves and Optics</v>
      </c>
      <c r="D477" s="29" t="str">
        <f xml:space="preserve"> IFERROR(VLOOKUP(MID(G477,1,1), PIRA!$B$1:$E$1146, 2, FALSE),"")</f>
        <v>6 Optics</v>
      </c>
      <c r="E477" s="31" t="str">
        <f xml:space="preserve"> IFERROR(VLOOKUP(MID(G477,1,2),PIRA!$B$1:$E$1144,2,FALSE),"")&amp;"
"&amp;IFERROR(VLOOKUP(MID(H477,1,2),PIRA!$B$1:$E$1144,2,FALSE),"")&amp;"
"&amp;IFERROR(VLOOKUP(MID(I477,1,2),PIRA!$B$1:$E$1144,2,FALSE),"")</f>
        <v xml:space="preserve">Interference
Diffraction
</v>
      </c>
      <c r="F477" s="31" t="str">
        <f xml:space="preserve"> IFERROR(VLOOKUP(MID(G477,1,4),PIRA!$B$1:$E$1144,2,FALSE),"")&amp;"
"&amp;IFERROR(VLOOKUP(MID(H477,1,4),PIRA!$B$1:$E$1144,2,FALSE),"")&amp;"
"&amp;IFERROR(VLOOKUP(MID(I477,1,4),PIRA!$B$1:$E$1144,2,FALSE),"")</f>
        <v xml:space="preserve">Interference From Two Sources
Diffraction Through One Slit
</v>
      </c>
      <c r="G477" s="32" t="s">
        <v>487</v>
      </c>
      <c r="H477" s="31" t="str">
        <f>IFERROR(IF(VLOOKUP(G477,Demos!$B$3:$K$1368,2,FALSE)=0,"",VLOOKUP(G477,Demos!$B$3:$K$1368,2,FALSE)),"")</f>
        <v>6C10.26</v>
      </c>
      <c r="I477" s="79" t="str">
        <f>IFERROR(IF(VLOOKUP(G477,Demos!$B$3:$K$1368,3,FALSE)=0,"",VLOOKUP(G477,Demos!$B$3:$K$1368,3,FALSE)),"")</f>
        <v/>
      </c>
      <c r="J477" s="79" t="str">
        <f>IFERROR(IF(VLOOKUP(G477,Demos!$B$3:$K$1368,4,FALSE)=0,"",VLOOKUP(G477,Demos!$B$3:$K$1368,4,FALSE)),"")</f>
        <v/>
      </c>
      <c r="K477" s="30" t="s">
        <v>252</v>
      </c>
      <c r="L477" s="30" t="s">
        <v>2053</v>
      </c>
      <c r="M477" s="71">
        <v>44833</v>
      </c>
      <c r="N477" s="33" t="str">
        <f>IFERROR(VLOOKUP(G477,Demos!$B$3:$K$1368,5,FALSE),"")</f>
        <v>Young's Double Slit</v>
      </c>
      <c r="O477" s="28">
        <f>IF(N477="","",COUNTIF($N$6:N2596, N477))</f>
        <v>20</v>
      </c>
      <c r="P477" s="33" t="str">
        <f xml:space="preserve"> IFERROR(IF(VLOOKUP(G477,Demos!$B$3:$K$1368,6,FALSE)=0,"",VLOOKUP(G477,Demos!$B$3:$K$1368,6,FALSE)),"")</f>
        <v>www.de-monstrare.nl/pdf/Young%27s%20double%20slit.pdf</v>
      </c>
      <c r="Q477" s="38" t="str">
        <f xml:space="preserve"> IFERROR(IF(VLOOKUP(G477,Demos!$B$3:$K$1368,8,FALSE)=0,"",VLOOKUP(G477,Demos!$B$3:$K$1368,8,FALSE)),"")</f>
        <v>Not in database yet</v>
      </c>
      <c r="R477" s="38" t="str">
        <f xml:space="preserve"> IFERROR(IF(VLOOKUP(G477,Demos!$B$3:$K$1368,7,FALSE)=0,"",VLOOKUP(G477,Demos!$B$3:$K$1368,7,FALSE)),"")</f>
        <v>See 09 Apr 2019 Collegerama recoring TN2421_10 from 01:29:55 - https://collegerama.tudelft.nl/Mediasite/Channel/as-bsc-tn/watch/a70c41f4099e41a3966d61dab00a21c61d</v>
      </c>
      <c r="T477" s="50" t="s">
        <v>2049</v>
      </c>
      <c r="U477" s="31" t="str">
        <f>IFERROR(VLOOKUP(G477,Demos!$B$7:N3773,12,FALSE),"")</f>
        <v/>
      </c>
    </row>
    <row r="478" spans="1:21" ht="45" x14ac:dyDescent="0.25">
      <c r="A478" s="39">
        <f t="shared" si="7"/>
        <v>473</v>
      </c>
      <c r="B478" s="30" t="s">
        <v>148</v>
      </c>
      <c r="C478" s="29" t="str">
        <f xml:space="preserve"> IFERROR(VLOOKUP(B478, Courses!$C$3:$E$836, 2, FALSE),"")</f>
        <v>Introduction to Mechanics, Waves and Optics</v>
      </c>
      <c r="D478" s="29" t="str">
        <f xml:space="preserve"> IFERROR(VLOOKUP(MID(G478,1,1), PIRA!$B$1:$E$1146, 2, FALSE),"")</f>
        <v>6 Optics</v>
      </c>
      <c r="E478" s="31" t="str">
        <f xml:space="preserve"> IFERROR(VLOOKUP(MID(G478,1,2),PIRA!$B$1:$E$1144,2,FALSE),"")&amp;"
"&amp;IFERROR(VLOOKUP(MID(H478,1,2),PIRA!$B$1:$E$1144,2,FALSE),"")&amp;"
"&amp;IFERROR(VLOOKUP(MID(I478,1,2),PIRA!$B$1:$E$1144,2,FALSE),"")</f>
        <v xml:space="preserve">Geometrical Optics
</v>
      </c>
      <c r="F478" s="31" t="str">
        <f xml:space="preserve"> IFERROR(VLOOKUP(MID(G478,1,4),PIRA!$B$1:$E$1144,2,FALSE),"")&amp;"
"&amp;IFERROR(VLOOKUP(MID(H478,1,4),PIRA!$B$1:$E$1144,2,FALSE),"")&amp;"
"&amp;IFERROR(VLOOKUP(MID(I478,1,4),PIRA!$B$1:$E$1144,2,FALSE),"")</f>
        <v xml:space="preserve">Refraction at Flat Surfaces
</v>
      </c>
      <c r="G478" s="32" t="s">
        <v>374</v>
      </c>
      <c r="H478" s="31" t="str">
        <f>IFERROR(IF(VLOOKUP(G478,Demos!$B$3:$K$1368,2,FALSE)=0,"",VLOOKUP(G478,Demos!$B$3:$K$1368,2,FALSE)),"")</f>
        <v/>
      </c>
      <c r="I478" s="79" t="str">
        <f>IFERROR(IF(VLOOKUP(G478,Demos!$B$3:$K$1368,3,FALSE)=0,"",VLOOKUP(G478,Demos!$B$3:$K$1368,3,FALSE)),"")</f>
        <v/>
      </c>
      <c r="J478" s="79" t="str">
        <f>IFERROR(IF(VLOOKUP(G478,Demos!$B$3:$K$1368,4,FALSE)=0,"",VLOOKUP(G478,Demos!$B$3:$K$1368,4,FALSE)),"")</f>
        <v/>
      </c>
      <c r="K478" s="30" t="s">
        <v>252</v>
      </c>
      <c r="L478" s="30" t="s">
        <v>2053</v>
      </c>
      <c r="M478" s="71">
        <v>44832</v>
      </c>
      <c r="N478" s="33" t="str">
        <f>IFERROR(VLOOKUP(G478,Demos!$B$3:$K$1368,5,FALSE),"")</f>
        <v>Rays through a Slab, Prism and Semi-Circular Block</v>
      </c>
      <c r="O478" s="28">
        <f>IF(N478="","",COUNTIF($N$6:N2597, N478))</f>
        <v>13</v>
      </c>
      <c r="P478" s="33" t="str">
        <f xml:space="preserve"> IFERROR(IF(VLOOKUP(G478,Demos!$B$3:$K$1368,6,FALSE)=0,"",VLOOKUP(G478,Demos!$B$3:$K$1368,6,FALSE)),"")</f>
        <v>N/A</v>
      </c>
      <c r="Q478" s="38" t="str">
        <f xml:space="preserve"> IFERROR(IF(VLOOKUP(G478,Demos!$B$3:$K$1368,8,FALSE)=0,"",VLOOKUP(G478,Demos!$B$3:$K$1368,8,FALSE)),"")</f>
        <v/>
      </c>
      <c r="R478" s="38" t="str">
        <f xml:space="preserve"> IFERROR(IF(VLOOKUP(G478,Demos!$B$3:$K$1368,7,FALSE)=0,"",VLOOKUP(G478,Demos!$B$3:$K$1368,7,FALSE)),"")</f>
        <v/>
      </c>
      <c r="S478" s="85"/>
      <c r="T478" s="50" t="s">
        <v>1762</v>
      </c>
      <c r="U478" s="31" t="str">
        <f>IFERROR(VLOOKUP(G478,Demos!$B$7:N3774,12,FALSE),"")</f>
        <v/>
      </c>
    </row>
    <row r="479" spans="1:21" ht="45" x14ac:dyDescent="0.25">
      <c r="A479" s="39">
        <f t="shared" si="7"/>
        <v>474</v>
      </c>
      <c r="B479" s="30" t="s">
        <v>148</v>
      </c>
      <c r="C479" s="29" t="str">
        <f xml:space="preserve"> IFERROR(VLOOKUP(B479, Courses!$C$3:$E$836, 2, FALSE),"")</f>
        <v>Introduction to Mechanics, Waves and Optics</v>
      </c>
      <c r="D479" s="29" t="str">
        <f xml:space="preserve"> IFERROR(VLOOKUP(MID(G479,1,1), PIRA!$B$1:$E$1146, 2, FALSE),"")</f>
        <v>1 Mechanics</v>
      </c>
      <c r="E479" s="31" t="str">
        <f xml:space="preserve"> IFERROR(VLOOKUP(MID(G479,1,2),PIRA!$B$1:$E$1144,2,FALSE),"")&amp;"
"&amp;IFERROR(VLOOKUP(MID(H479,1,2),PIRA!$B$1:$E$1144,2,FALSE),"")&amp;"
"&amp;IFERROR(VLOOKUP(MID(I479,1,2),PIRA!$B$1:$E$1144,2,FALSE),"")</f>
        <v xml:space="preserve">Rotational Dynamics
</v>
      </c>
      <c r="F479" s="31" t="str">
        <f xml:space="preserve"> IFERROR(VLOOKUP(MID(G479,1,4),PIRA!$B$1:$E$1144,2,FALSE),"")&amp;"
"&amp;IFERROR(VLOOKUP(MID(H479,1,4),PIRA!$B$1:$E$1144,2,FALSE),"")&amp;"
"&amp;IFERROR(VLOOKUP(MID(I479,1,4),PIRA!$B$1:$E$1144,2,FALSE),"")</f>
        <v xml:space="preserve">Gyros
</v>
      </c>
      <c r="G479" s="32" t="s">
        <v>1176</v>
      </c>
      <c r="H479" s="31" t="str">
        <f>IFERROR(IF(VLOOKUP(G479,Demos!$B$3:$K$1368,2,FALSE)=0,"",VLOOKUP(G479,Demos!$B$3:$K$1368,2,FALSE)),"")</f>
        <v/>
      </c>
      <c r="I479" s="79" t="str">
        <f>IFERROR(IF(VLOOKUP(G479,Demos!$B$3:$K$1368,3,FALSE)=0,"",VLOOKUP(G479,Demos!$B$3:$K$1368,3,FALSE)),"")</f>
        <v/>
      </c>
      <c r="J479" s="79" t="str">
        <f>IFERROR(IF(VLOOKUP(G479,Demos!$B$3:$K$1368,4,FALSE)=0,"",VLOOKUP(G479,Demos!$B$3:$K$1368,4,FALSE)),"")</f>
        <v/>
      </c>
      <c r="K479" s="30" t="s">
        <v>2053</v>
      </c>
      <c r="L479" s="30" t="s">
        <v>1614</v>
      </c>
      <c r="M479" s="71">
        <v>44830</v>
      </c>
      <c r="N479" s="33" t="str">
        <f>IFERROR(VLOOKUP(G479,Demos!$B$3:$K$1368,5,FALSE),"")</f>
        <v>Precession (2)</v>
      </c>
      <c r="O479" s="28">
        <f>IF(N479="","",COUNTIF($N$6:N2598, N479))</f>
        <v>67</v>
      </c>
      <c r="P479" s="33" t="str">
        <f xml:space="preserve"> IFERROR(IF(VLOOKUP(G479,Demos!$B$3:$K$1368,6,FALSE)=0,"",VLOOKUP(G479,Demos!$B$3:$K$1368,6,FALSE)),"")</f>
        <v>www.de-monstrare.nl/pdf/Precession%20_2_.pdf</v>
      </c>
      <c r="Q479" s="38" t="str">
        <f xml:space="preserve"> IFERROR(IF(VLOOKUP(G479,Demos!$B$3:$K$1368,8,FALSE)=0,"",VLOOKUP(G479,Demos!$B$3:$K$1368,8,FALSE)),"")</f>
        <v/>
      </c>
      <c r="R479" s="38" t="str">
        <f xml:space="preserve"> IFERROR(IF(VLOOKUP(G479,Demos!$B$3:$K$1368,7,FALSE)=0,"",VLOOKUP(G479,Demos!$B$3:$K$1368,7,FALSE)),"")</f>
        <v/>
      </c>
      <c r="S479" s="85"/>
      <c r="U479" s="31" t="str">
        <f>IFERROR(VLOOKUP(G479,Demos!$B$7:N3777,12,FALSE),"")</f>
        <v/>
      </c>
    </row>
    <row r="480" spans="1:21" ht="45" x14ac:dyDescent="0.25">
      <c r="A480" s="39">
        <f t="shared" si="7"/>
        <v>475</v>
      </c>
      <c r="B480" s="30" t="s">
        <v>148</v>
      </c>
      <c r="C480" s="29" t="str">
        <f xml:space="preserve"> IFERROR(VLOOKUP(B480, Courses!$C$3:$E$836, 2, FALSE),"")</f>
        <v>Introduction to Mechanics, Waves and Optics</v>
      </c>
      <c r="D480" s="29" t="str">
        <f xml:space="preserve"> IFERROR(VLOOKUP(MID(G480,1,1), PIRA!$B$1:$E$1146, 2, FALSE),"")</f>
        <v>3 Oscillations and Waves</v>
      </c>
      <c r="E480" s="31" t="str">
        <f xml:space="preserve"> IFERROR(VLOOKUP(MID(G480,1,2),PIRA!$B$1:$E$1144,2,FALSE),"")&amp;"
"&amp;IFERROR(VLOOKUP(MID(H480,1,2),PIRA!$B$1:$E$1144,2,FALSE),"")&amp;"
"&amp;IFERROR(VLOOKUP(MID(I480,1,2),PIRA!$B$1:$E$1144,2,FALSE),"")</f>
        <v xml:space="preserve">Wave Motion
</v>
      </c>
      <c r="F480" s="31" t="str">
        <f xml:space="preserve"> IFERROR(VLOOKUP(MID(G480,1,4),PIRA!$B$1:$E$1144,2,FALSE),"")&amp;"
"&amp;IFERROR(VLOOKUP(MID(H480,1,4),PIRA!$B$1:$E$1144,2,FALSE),"")&amp;"
"&amp;IFERROR(VLOOKUP(MID(I480,1,4),PIRA!$B$1:$E$1144,2,FALSE),"")</f>
        <v xml:space="preserve">Transverse Pulses and Waves
</v>
      </c>
      <c r="G480" s="32" t="s">
        <v>1469</v>
      </c>
      <c r="H480" s="31" t="str">
        <f>IFERROR(IF(VLOOKUP(G480,Demos!$B$3:$K$1368,2,FALSE)=0,"",VLOOKUP(G480,Demos!$B$3:$K$1368,2,FALSE)),"")</f>
        <v/>
      </c>
      <c r="I480" s="79" t="str">
        <f>IFERROR(IF(VLOOKUP(G480,Demos!$B$3:$K$1368,3,FALSE)=0,"",VLOOKUP(G480,Demos!$B$3:$K$1368,3,FALSE)),"")</f>
        <v/>
      </c>
      <c r="J480" s="79" t="str">
        <f>IFERROR(IF(VLOOKUP(G480,Demos!$B$3:$K$1368,4,FALSE)=0,"",VLOOKUP(G480,Demos!$B$3:$K$1368,4,FALSE)),"")</f>
        <v/>
      </c>
      <c r="K480" s="30" t="s">
        <v>252</v>
      </c>
      <c r="L480" s="30" t="s">
        <v>2053</v>
      </c>
      <c r="M480" s="71">
        <v>44830</v>
      </c>
      <c r="N480" s="33" t="str">
        <f>IFERROR(VLOOKUP(G480,Demos!$B$3:$K$1368,5,FALSE),"")</f>
        <v>Reflections of Transverse Pulses (1)</v>
      </c>
      <c r="O480" s="28">
        <f>IF(N480="","",COUNTIF($N$6:N2599, N480))</f>
        <v>11</v>
      </c>
      <c r="P480" s="33" t="str">
        <f xml:space="preserve"> IFERROR(IF(VLOOKUP(G480,Demos!$B$3:$K$1368,6,FALSE)=0,"",VLOOKUP(G480,Demos!$B$3:$K$1368,6,FALSE)),"")</f>
        <v>www.de-monstrare.nl/pdf/Reflections%20of%20transverse%20pulses%20_1_.pdf</v>
      </c>
      <c r="Q480" s="38" t="str">
        <f xml:space="preserve"> IFERROR(IF(VLOOKUP(G480,Demos!$B$3:$K$1368,8,FALSE)=0,"",VLOOKUP(G480,Demos!$B$3:$K$1368,8,FALSE)),"")</f>
        <v/>
      </c>
      <c r="R480" s="38" t="str">
        <f xml:space="preserve"> IFERROR(IF(VLOOKUP(G480,Demos!$B$3:$K$1368,7,FALSE)=0,"",VLOOKUP(G480,Demos!$B$3:$K$1368,7,FALSE)),"")</f>
        <v/>
      </c>
      <c r="S480" s="85"/>
      <c r="T480" s="50" t="s">
        <v>1761</v>
      </c>
      <c r="U480" s="31" t="str">
        <f>IFERROR(VLOOKUP(G480,Demos!$B$7:N3776,12,FALSE),"")</f>
        <v/>
      </c>
    </row>
    <row r="481" spans="1:21" ht="45" x14ac:dyDescent="0.25">
      <c r="A481" s="39">
        <f t="shared" si="7"/>
        <v>476</v>
      </c>
      <c r="B481" s="30" t="s">
        <v>148</v>
      </c>
      <c r="C481" s="29" t="str">
        <f xml:space="preserve"> IFERROR(VLOOKUP(B481, Courses!$C$3:$E$836, 2, FALSE),"")</f>
        <v>Introduction to Mechanics, Waves and Optics</v>
      </c>
      <c r="D481" s="29" t="str">
        <f xml:space="preserve"> IFERROR(VLOOKUP(MID(G481,1,1), PIRA!$B$1:$E$1146, 2, FALSE),"")</f>
        <v>3 Oscillations and Waves</v>
      </c>
      <c r="E481" s="31" t="str">
        <f xml:space="preserve"> IFERROR(VLOOKUP(MID(G481,1,2),PIRA!$B$1:$E$1144,2,FALSE),"")&amp;"
"&amp;IFERROR(VLOOKUP(MID(H481,1,2),PIRA!$B$1:$E$1144,2,FALSE),"")&amp;"
"&amp;IFERROR(VLOOKUP(MID(I481,1,2),PIRA!$B$1:$E$1144,2,FALSE),"")</f>
        <v xml:space="preserve">Wave Motion
Wave Motion
</v>
      </c>
      <c r="F481" s="31" t="str">
        <f xml:space="preserve"> IFERROR(VLOOKUP(MID(G481,1,4),PIRA!$B$1:$E$1144,2,FALSE),"")&amp;"
"&amp;IFERROR(VLOOKUP(MID(H481,1,4),PIRA!$B$1:$E$1144,2,FALSE),"")&amp;"
"&amp;IFERROR(VLOOKUP(MID(I481,1,4),PIRA!$B$1:$E$1144,2,FALSE),"")</f>
        <v xml:space="preserve">Doppler Effect
Beats
</v>
      </c>
      <c r="G481" s="32" t="s">
        <v>1188</v>
      </c>
      <c r="H481" s="31" t="str">
        <f>IFERROR(IF(VLOOKUP(G481,Demos!$B$3:$K$1368,2,FALSE)=0,"",VLOOKUP(G481,Demos!$B$3:$K$1368,2,FALSE)),"")</f>
        <v>3B60.10</v>
      </c>
      <c r="I481" s="79" t="str">
        <f>IFERROR(IF(VLOOKUP(G481,Demos!$B$3:$K$1368,3,FALSE)=0,"",VLOOKUP(G481,Demos!$B$3:$K$1368,3,FALSE)),"")</f>
        <v/>
      </c>
      <c r="J481" s="79" t="str">
        <f>IFERROR(IF(VLOOKUP(G481,Demos!$B$3:$K$1368,4,FALSE)=0,"",VLOOKUP(G481,Demos!$B$3:$K$1368,4,FALSE)),"")</f>
        <v/>
      </c>
      <c r="K481" s="30" t="s">
        <v>252</v>
      </c>
      <c r="L481" s="30" t="s">
        <v>2053</v>
      </c>
      <c r="M481" s="71">
        <v>44830</v>
      </c>
      <c r="N481" s="33" t="str">
        <f>IFERROR(VLOOKUP(G481,Demos!$B$3:$K$1368,5,FALSE),"")</f>
        <v>Doppler</v>
      </c>
      <c r="O481" s="28">
        <f>IF(N481="","",COUNTIF($N$6:N2600, N481))</f>
        <v>21</v>
      </c>
      <c r="P481" s="33" t="str">
        <f xml:space="preserve"> IFERROR(IF(VLOOKUP(G481,Demos!$B$3:$K$1368,6,FALSE)=0,"",VLOOKUP(G481,Demos!$B$3:$K$1368,6,FALSE)),"")</f>
        <v>www.de-monstrare.nl/pdf/Doppler.pdf</v>
      </c>
      <c r="Q481" s="38" t="str">
        <f xml:space="preserve"> IFERROR(IF(VLOOKUP(G481,Demos!$B$3:$K$1368,8,FALSE)=0,"",VLOOKUP(G481,Demos!$B$3:$K$1368,8,FALSE)),"")</f>
        <v/>
      </c>
      <c r="R481" s="38" t="str">
        <f xml:space="preserve"> IFERROR(IF(VLOOKUP(G481,Demos!$B$3:$K$1368,7,FALSE)=0,"",VLOOKUP(G481,Demos!$B$3:$K$1368,7,FALSE)),"")</f>
        <v>See: https://surfdrive.surf.nl/files/index.php/s/DHZYIhoACURx7O8?path=%2FHaaksman%2FTN2345%2F6.%20Doppler</v>
      </c>
      <c r="S481" s="85"/>
      <c r="T481" s="50" t="s">
        <v>2049</v>
      </c>
      <c r="U481" s="31" t="str">
        <f>IFERROR(VLOOKUP(G481,Demos!$B$7:N3775,12,FALSE),"")</f>
        <v/>
      </c>
    </row>
    <row r="482" spans="1:21" ht="45" x14ac:dyDescent="0.25">
      <c r="A482" s="39">
        <f t="shared" si="7"/>
        <v>477</v>
      </c>
      <c r="B482" s="30" t="s">
        <v>148</v>
      </c>
      <c r="C482" s="29" t="str">
        <f xml:space="preserve"> IFERROR(VLOOKUP(B482, Courses!$C$3:$E$836, 2, FALSE),"")</f>
        <v>Introduction to Mechanics, Waves and Optics</v>
      </c>
      <c r="D482" s="29" t="str">
        <f xml:space="preserve"> IFERROR(VLOOKUP(MID(G482,1,1), PIRA!$B$1:$E$1146, 2, FALSE),"")</f>
        <v>3 Oscillations and Waves</v>
      </c>
      <c r="E482" s="31" t="str">
        <f xml:space="preserve"> IFERROR(VLOOKUP(MID(G482,1,2),PIRA!$B$1:$E$1144,2,FALSE),"")&amp;"
"&amp;IFERROR(VLOOKUP(MID(H482,1,2),PIRA!$B$1:$E$1144,2,FALSE),"")&amp;"
"&amp;IFERROR(VLOOKUP(MID(I482,1,2),PIRA!$B$1:$E$1144,2,FALSE),"")</f>
        <v xml:space="preserve">Oscillations
</v>
      </c>
      <c r="F482" s="31" t="str">
        <f xml:space="preserve"> IFERROR(VLOOKUP(MID(G482,1,4),PIRA!$B$1:$E$1144,2,FALSE),"")&amp;"
"&amp;IFERROR(VLOOKUP(MID(H482,1,4),PIRA!$B$1:$E$1144,2,FALSE),"")&amp;"
"&amp;IFERROR(VLOOKUP(MID(I482,1,4),PIRA!$B$1:$E$1144,2,FALSE),"")</f>
        <v xml:space="preserve">Simple Harmonic Motion
</v>
      </c>
      <c r="G482" s="32" t="s">
        <v>1450</v>
      </c>
      <c r="H482" s="31" t="str">
        <f>IFERROR(IF(VLOOKUP(G482,Demos!$B$3:$K$1368,2,FALSE)=0,"",VLOOKUP(G482,Demos!$B$3:$K$1368,2,FALSE)),"")</f>
        <v/>
      </c>
      <c r="I482" s="79" t="str">
        <f>IFERROR(IF(VLOOKUP(G482,Demos!$B$3:$K$1368,3,FALSE)=0,"",VLOOKUP(G482,Demos!$B$3:$K$1368,3,FALSE)),"")</f>
        <v/>
      </c>
      <c r="J482" s="79" t="str">
        <f>IFERROR(IF(VLOOKUP(G482,Demos!$B$3:$K$1368,4,FALSE)=0,"",VLOOKUP(G482,Demos!$B$3:$K$1368,4,FALSE)),"")</f>
        <v/>
      </c>
      <c r="K482" s="30" t="s">
        <v>252</v>
      </c>
      <c r="L482" s="30" t="s">
        <v>2053</v>
      </c>
      <c r="M482" s="71">
        <v>44826</v>
      </c>
      <c r="N482" s="33" t="str">
        <f>IFERROR(VLOOKUP(G482,Demos!$B$3:$K$1368,5,FALSE),"")</f>
        <v>Simple Harmonic Motion (SHM) (1)</v>
      </c>
      <c r="O482" s="28">
        <f>IF(N482="","",COUNTIF($N$6:N2601, N482))</f>
        <v>11</v>
      </c>
      <c r="P482" s="33" t="str">
        <f xml:space="preserve"> IFERROR(IF(VLOOKUP(G482,Demos!$B$3:$K$1368,6,FALSE)=0,"",VLOOKUP(G482,Demos!$B$3:$K$1368,6,FALSE)),"")</f>
        <v>www.de-monstrare.nl/pdf/Simple%20harmonic%20motion%20_SHM_%20_1_.pdf</v>
      </c>
      <c r="Q482" s="38" t="str">
        <f xml:space="preserve"> IFERROR(IF(VLOOKUP(G482,Demos!$B$3:$K$1368,8,FALSE)=0,"",VLOOKUP(G482,Demos!$B$3:$K$1368,8,FALSE)),"")</f>
        <v/>
      </c>
      <c r="R482" s="38" t="str">
        <f xml:space="preserve"> IFERROR(IF(VLOOKUP(G482,Demos!$B$3:$K$1368,7,FALSE)=0,"",VLOOKUP(G482,Demos!$B$3:$K$1368,7,FALSE)),"")</f>
        <v/>
      </c>
      <c r="S482" s="85"/>
      <c r="T482" s="50" t="s">
        <v>1762</v>
      </c>
      <c r="U482" s="31" t="str">
        <f>IFERROR(VLOOKUP(G482,Demos!$B$7:N3778,12,FALSE),"")</f>
        <v/>
      </c>
    </row>
    <row r="483" spans="1:21" ht="45" x14ac:dyDescent="0.25">
      <c r="A483" s="39">
        <f t="shared" si="7"/>
        <v>478</v>
      </c>
      <c r="B483" s="30" t="s">
        <v>148</v>
      </c>
      <c r="C483" s="29" t="str">
        <f xml:space="preserve"> IFERROR(VLOOKUP(B483, Courses!$C$3:$E$836, 2, FALSE),"")</f>
        <v>Introduction to Mechanics, Waves and Optics</v>
      </c>
      <c r="D483" s="29" t="str">
        <f xml:space="preserve"> IFERROR(VLOOKUP(MID(G483,1,1), PIRA!$B$1:$E$1146, 2, FALSE),"")</f>
        <v/>
      </c>
      <c r="E483" s="31" t="str">
        <f xml:space="preserve"> IFERROR(VLOOKUP(MID(G483,1,2),PIRA!$B$1:$E$1144,2,FALSE),"")&amp;"
"&amp;IFERROR(VLOOKUP(MID(H483,1,2),PIRA!$B$1:$E$1144,2,FALSE),"")&amp;"
"&amp;IFERROR(VLOOKUP(MID(I483,1,2),PIRA!$B$1:$E$1144,2,FALSE),"")</f>
        <v xml:space="preserve">
</v>
      </c>
      <c r="F483" s="31" t="str">
        <f xml:space="preserve"> IFERROR(VLOOKUP(MID(G483,1,4),PIRA!$B$1:$E$1144,2,FALSE),"")&amp;"
"&amp;IFERROR(VLOOKUP(MID(H483,1,4),PIRA!$B$1:$E$1144,2,FALSE),"")&amp;"
"&amp;IFERROR(VLOOKUP(MID(I483,1,4),PIRA!$B$1:$E$1144,2,FALSE),"")</f>
        <v xml:space="preserve">
</v>
      </c>
      <c r="H483" s="31" t="str">
        <f>IFERROR(IF(VLOOKUP(G483,Demos!$B$3:$K$1368,2,FALSE)=0,"",VLOOKUP(G483,Demos!$B$3:$K$1368,2,FALSE)),"")</f>
        <v/>
      </c>
      <c r="I483" s="79" t="str">
        <f>IFERROR(IF(VLOOKUP(G483,Demos!$B$3:$K$1368,3,FALSE)=0,"",VLOOKUP(G483,Demos!$B$3:$K$1368,3,FALSE)),"")</f>
        <v/>
      </c>
      <c r="J483" s="79" t="str">
        <f>IFERROR(IF(VLOOKUP(G483,Demos!$B$3:$K$1368,4,FALSE)=0,"",VLOOKUP(G483,Demos!$B$3:$K$1368,4,FALSE)),"")</f>
        <v/>
      </c>
      <c r="K483" s="30" t="s">
        <v>252</v>
      </c>
      <c r="L483" s="30" t="s">
        <v>2053</v>
      </c>
      <c r="M483" s="71">
        <v>44825</v>
      </c>
      <c r="N483" s="33" t="str">
        <f>IFERROR(VLOOKUP(G483,Demos!$B$3:$K$1368,5,FALSE),"")</f>
        <v/>
      </c>
      <c r="O483" s="28" t="str">
        <f>IF(N483="","",COUNTIF($N$6:N2602, N483))</f>
        <v/>
      </c>
      <c r="P483" s="33" t="str">
        <f xml:space="preserve"> IFERROR(IF(VLOOKUP(G483,Demos!$B$3:$K$1368,6,FALSE)=0,"",VLOOKUP(G483,Demos!$B$3:$K$1368,6,FALSE)),"")</f>
        <v/>
      </c>
      <c r="Q483" s="38" t="str">
        <f xml:space="preserve"> IFERROR(IF(VLOOKUP(G483,Demos!$B$3:$K$1368,8,FALSE)=0,"",VLOOKUP(G483,Demos!$B$3:$K$1368,8,FALSE)),"")</f>
        <v/>
      </c>
      <c r="R483" s="38" t="str">
        <f xml:space="preserve"> IFERROR(IF(VLOOKUP(G483,Demos!$B$3:$K$1368,7,FALSE)=0,"",VLOOKUP(G483,Demos!$B$3:$K$1368,7,FALSE)),"")</f>
        <v/>
      </c>
      <c r="S483" s="85"/>
      <c r="T483" s="50" t="s">
        <v>1763</v>
      </c>
      <c r="U483" s="31" t="str">
        <f>IFERROR(VLOOKUP(G483,Demos!$B$7:N3779,12,FALSE),"")</f>
        <v/>
      </c>
    </row>
    <row r="484" spans="1:21" ht="45" x14ac:dyDescent="0.25">
      <c r="A484" s="39">
        <f t="shared" si="7"/>
        <v>479</v>
      </c>
      <c r="B484" s="30" t="s">
        <v>148</v>
      </c>
      <c r="C484" s="29" t="str">
        <f xml:space="preserve"> IFERROR(VLOOKUP(B484, Courses!$C$3:$E$836, 2, FALSE),"")</f>
        <v>Introduction to Mechanics, Waves and Optics</v>
      </c>
      <c r="D484" s="29" t="str">
        <f xml:space="preserve"> IFERROR(VLOOKUP(MID(G484,1,1), PIRA!$B$1:$E$1146, 2, FALSE),"")</f>
        <v>1 Mechanics</v>
      </c>
      <c r="E484" s="31" t="str">
        <f xml:space="preserve"> IFERROR(VLOOKUP(MID(G484,1,2),PIRA!$B$1:$E$1144,2,FALSE),"")&amp;"
"&amp;IFERROR(VLOOKUP(MID(H484,1,2),PIRA!$B$1:$E$1144,2,FALSE),"")&amp;"
"&amp;IFERROR(VLOOKUP(MID(I484,1,2),PIRA!$B$1:$E$1144,2,FALSE),"")</f>
        <v xml:space="preserve">Work and Energy
</v>
      </c>
      <c r="F484" s="31" t="str">
        <f xml:space="preserve"> IFERROR(VLOOKUP(MID(G484,1,4),PIRA!$B$1:$E$1144,2,FALSE),"")&amp;"
"&amp;IFERROR(VLOOKUP(MID(H484,1,4),PIRA!$B$1:$E$1144,2,FALSE),"")&amp;"
"&amp;IFERROR(VLOOKUP(MID(I484,1,4),PIRA!$B$1:$E$1144,2,FALSE),"")</f>
        <v xml:space="preserve">Conservation of Energy
</v>
      </c>
      <c r="G484" s="32" t="s">
        <v>72</v>
      </c>
      <c r="H484" s="31" t="str">
        <f>IFERROR(IF(VLOOKUP(G484,Demos!$B$3:$K$1368,2,FALSE)=0,"",VLOOKUP(G484,Demos!$B$3:$K$1368,2,FALSE)),"")</f>
        <v/>
      </c>
      <c r="I484" s="79" t="str">
        <f>IFERROR(IF(VLOOKUP(G484,Demos!$B$3:$K$1368,3,FALSE)=0,"",VLOOKUP(G484,Demos!$B$3:$K$1368,3,FALSE)),"")</f>
        <v/>
      </c>
      <c r="J484" s="79" t="str">
        <f>IFERROR(IF(VLOOKUP(G484,Demos!$B$3:$K$1368,4,FALSE)=0,"",VLOOKUP(G484,Demos!$B$3:$K$1368,4,FALSE)),"")</f>
        <v/>
      </c>
      <c r="K484" s="30" t="s">
        <v>252</v>
      </c>
      <c r="L484" s="30" t="s">
        <v>2053</v>
      </c>
      <c r="M484" s="71">
        <v>44823</v>
      </c>
      <c r="N484" s="33" t="str">
        <f>IFERROR(VLOOKUP(G484,Demos!$B$3:$K$1368,5,FALSE),"")</f>
        <v>Rattleback</v>
      </c>
      <c r="O484" s="28">
        <f>IF(N484="","",COUNTIF($N$6:N2603, N484))</f>
        <v>9</v>
      </c>
      <c r="P484" s="33" t="str">
        <f xml:space="preserve"> IFERROR(IF(VLOOKUP(G484,Demos!$B$3:$K$1368,6,FALSE)=0,"",VLOOKUP(G484,Demos!$B$3:$K$1368,6,FALSE)),"")</f>
        <v>N/A</v>
      </c>
      <c r="Q484" s="38" t="str">
        <f xml:space="preserve"> IFERROR(IF(VLOOKUP(G484,Demos!$B$3:$K$1368,8,FALSE)=0,"",VLOOKUP(G484,Demos!$B$3:$K$1368,8,FALSE)),"")</f>
        <v/>
      </c>
      <c r="R484" s="38" t="str">
        <f xml:space="preserve"> IFERROR(IF(VLOOKUP(G484,Demos!$B$3:$K$1368,7,FALSE)=0,"",VLOOKUP(G484,Demos!$B$3:$K$1368,7,FALSE)),"")</f>
        <v/>
      </c>
      <c r="S484" s="85"/>
      <c r="T484" s="50" t="s">
        <v>2049</v>
      </c>
      <c r="U484" s="31" t="str">
        <f>IFERROR(VLOOKUP(G484,Demos!$B$7:N3780,12,FALSE),"")</f>
        <v/>
      </c>
    </row>
    <row r="485" spans="1:21" ht="45" x14ac:dyDescent="0.25">
      <c r="A485" s="39">
        <f t="shared" si="7"/>
        <v>480</v>
      </c>
      <c r="B485" s="30" t="s">
        <v>148</v>
      </c>
      <c r="C485" s="29" t="str">
        <f xml:space="preserve"> IFERROR(VLOOKUP(B485, Courses!$C$3:$E$836, 2, FALSE),"")</f>
        <v>Introduction to Mechanics, Waves and Optics</v>
      </c>
      <c r="D485" s="29" t="str">
        <f xml:space="preserve"> IFERROR(VLOOKUP(MID(G485,1,1), PIRA!$B$1:$E$1146, 2, FALSE),"")</f>
        <v>1 Mechanics</v>
      </c>
      <c r="E485" s="31" t="str">
        <f xml:space="preserve"> IFERROR(VLOOKUP(MID(G485,1,2),PIRA!$B$1:$E$1144,2,FALSE),"")&amp;"
"&amp;IFERROR(VLOOKUP(MID(H485,1,2),PIRA!$B$1:$E$1144,2,FALSE),"")&amp;"
"&amp;IFERROR(VLOOKUP(MID(I485,1,2),PIRA!$B$1:$E$1144,2,FALSE),"")</f>
        <v xml:space="preserve">Rotational Dynamics
Rotational Dynamics
</v>
      </c>
      <c r="F485" s="31" t="str">
        <f xml:space="preserve"> IFERROR(VLOOKUP(MID(G485,1,4),PIRA!$B$1:$E$1144,2,FALSE),"")&amp;"
"&amp;IFERROR(VLOOKUP(MID(H485,1,4),PIRA!$B$1:$E$1144,2,FALSE),"")&amp;"
"&amp;IFERROR(VLOOKUP(MID(I485,1,4),PIRA!$B$1:$E$1144,2,FALSE),"")</f>
        <v xml:space="preserve">Conservation of Angular Momentum
Transfer of Angular Momentum
</v>
      </c>
      <c r="G485" s="32" t="s">
        <v>84</v>
      </c>
      <c r="H485" s="31" t="str">
        <f>IFERROR(IF(VLOOKUP(G485,Demos!$B$3:$K$1368,2,FALSE)=0,"",VLOOKUP(G485,Demos!$B$3:$K$1368,2,FALSE)),"")</f>
        <v>1Q30.10</v>
      </c>
      <c r="I485" s="79" t="str">
        <f>IFERROR(IF(VLOOKUP(G485,Demos!$B$3:$K$1368,3,FALSE)=0,"",VLOOKUP(G485,Demos!$B$3:$K$1368,3,FALSE)),"")</f>
        <v/>
      </c>
      <c r="J485" s="79" t="str">
        <f>IFERROR(IF(VLOOKUP(G485,Demos!$B$3:$K$1368,4,FALSE)=0,"",VLOOKUP(G485,Demos!$B$3:$K$1368,4,FALSE)),"")</f>
        <v/>
      </c>
      <c r="K485" s="30" t="s">
        <v>2053</v>
      </c>
      <c r="L485" s="30" t="s">
        <v>1614</v>
      </c>
      <c r="M485" s="71">
        <v>44823</v>
      </c>
      <c r="N485" s="33" t="str">
        <f>IFERROR(VLOOKUP(G485,Demos!$B$3:$K$1368,5,FALSE),"")</f>
        <v>Bicycle Wheel and Swivel Chair</v>
      </c>
      <c r="O485" s="28">
        <f>IF(N485="","",COUNTIF($N$6:N2604, N485))</f>
        <v>39</v>
      </c>
      <c r="P485" s="33" t="str">
        <f xml:space="preserve"> IFERROR(IF(VLOOKUP(G485,Demos!$B$3:$K$1368,6,FALSE)=0,"",VLOOKUP(G485,Demos!$B$3:$K$1368,6,FALSE)),"")</f>
        <v>www.de-monstrare.nl/pdf/Bicycle%20wheel%20and%20swivel%20chair.pdf</v>
      </c>
      <c r="Q485" s="38" t="str">
        <f xml:space="preserve"> IFERROR(IF(VLOOKUP(G485,Demos!$B$3:$K$1368,8,FALSE)=0,"",VLOOKUP(G485,Demos!$B$3:$K$1368,8,FALSE)),"")</f>
        <v/>
      </c>
      <c r="R485" s="38" t="str">
        <f xml:space="preserve"> IFERROR(IF(VLOOKUP(G485,Demos!$B$3:$K$1368,7,FALSE)=0,"",VLOOKUP(G485,Demos!$B$3:$K$1368,7,FALSE)),"")</f>
        <v xml:space="preserve">See Collegerama 2022 recording TN1612TU_05 from 01:13:11 - https://collegerama.tudelft.nl/Mediasite/Channel/as-bsc-tn/watch/c62ffe14b9a54c75ada1f93c4d870c901d </v>
      </c>
      <c r="S485" s="85"/>
      <c r="T485" s="50" t="s">
        <v>1761</v>
      </c>
      <c r="U485" s="31" t="str">
        <f>IFERROR(VLOOKUP(G485,Demos!$B$7:N3781,12,FALSE),"")</f>
        <v/>
      </c>
    </row>
    <row r="486" spans="1:21" ht="45" x14ac:dyDescent="0.25">
      <c r="A486" s="39">
        <f t="shared" si="7"/>
        <v>481</v>
      </c>
      <c r="B486" s="30" t="s">
        <v>148</v>
      </c>
      <c r="C486" s="29" t="str">
        <f xml:space="preserve"> IFERROR(VLOOKUP(B486, Courses!$C$3:$E$836, 2, FALSE),"")</f>
        <v>Introduction to Mechanics, Waves and Optics</v>
      </c>
      <c r="D486" s="29" t="str">
        <f xml:space="preserve"> IFERROR(VLOOKUP(MID(G486,1,1), PIRA!$B$1:$E$1146, 2, FALSE),"")</f>
        <v>1 Mechanics</v>
      </c>
      <c r="E486" s="31" t="str">
        <f xml:space="preserve"> IFERROR(VLOOKUP(MID(G486,1,2),PIRA!$B$1:$E$1144,2,FALSE),"")&amp;"
"&amp;IFERROR(VLOOKUP(MID(H486,1,2),PIRA!$B$1:$E$1144,2,FALSE),"")&amp;"
"&amp;IFERROR(VLOOKUP(MID(I486,1,2),PIRA!$B$1:$E$1144,2,FALSE),"")</f>
        <v xml:space="preserve">Rotational Dynamics
Rotational Dynamics
</v>
      </c>
      <c r="F486" s="31" t="str">
        <f xml:space="preserve"> IFERROR(VLOOKUP(MID(G486,1,4),PIRA!$B$1:$E$1144,2,FALSE),"")&amp;"
"&amp;IFERROR(VLOOKUP(MID(H486,1,4),PIRA!$B$1:$E$1144,2,FALSE),"")&amp;"
"&amp;IFERROR(VLOOKUP(MID(I486,1,4),PIRA!$B$1:$E$1144,2,FALSE),"")</f>
        <v xml:space="preserve">Rotational Energy
Moment of Inertia
</v>
      </c>
      <c r="G486" s="32" t="s">
        <v>1168</v>
      </c>
      <c r="H486" s="31" t="str">
        <f>IFERROR(IF(VLOOKUP(G486,Demos!$B$3:$K$1368,2,FALSE)=0,"",VLOOKUP(G486,Demos!$B$3:$K$1368,2,FALSE)),"")</f>
        <v>1Q10.02</v>
      </c>
      <c r="I486" s="79" t="str">
        <f>IFERROR(IF(VLOOKUP(G486,Demos!$B$3:$K$1368,3,FALSE)=0,"",VLOOKUP(G486,Demos!$B$3:$K$1368,3,FALSE)),"")</f>
        <v/>
      </c>
      <c r="J486" s="79" t="str">
        <f>IFERROR(IF(VLOOKUP(G486,Demos!$B$3:$K$1368,4,FALSE)=0,"",VLOOKUP(G486,Demos!$B$3:$K$1368,4,FALSE)),"")</f>
        <v/>
      </c>
      <c r="K486" s="30" t="s">
        <v>2053</v>
      </c>
      <c r="L486" s="30" t="s">
        <v>1614</v>
      </c>
      <c r="M486" s="71">
        <v>44820</v>
      </c>
      <c r="N486" s="33" t="str">
        <f>IFERROR(VLOOKUP(G486,Demos!$B$3:$K$1368,5,FALSE),"")</f>
        <v>Rolling Downhill</v>
      </c>
      <c r="O486" s="28">
        <f>IF(N486="","",COUNTIF($N$6:N2605, N486))</f>
        <v>35</v>
      </c>
      <c r="P486" s="33" t="str">
        <f xml:space="preserve"> IFERROR(IF(VLOOKUP(G486,Demos!$B$3:$K$1368,6,FALSE)=0,"",VLOOKUP(G486,Demos!$B$3:$K$1368,6,FALSE)),"")</f>
        <v>www.de-monstrare.nl/pdf/Rolling%20downhill.pdf</v>
      </c>
      <c r="Q486" s="38" t="str">
        <f xml:space="preserve"> IFERROR(IF(VLOOKUP(G486,Demos!$B$3:$K$1368,8,FALSE)=0,"",VLOOKUP(G486,Demos!$B$3:$K$1368,8,FALSE)),"")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486" s="38" t="str">
        <f xml:space="preserve"> IFERROR(IF(VLOOKUP(G486,Demos!$B$3:$K$1368,7,FALSE)=0,"",VLOOKUP(G486,Demos!$B$3:$K$1368,7,FALSE)),"")</f>
        <v xml:space="preserve">See Collegerama 2022 recording TN1612TU_17 - https://collegerama.tudelft.nl/Mediasite/Channel/as-bsc-tn/watch/068318bc5e2d4c908ecc56ce056d99d81d  </v>
      </c>
      <c r="S486" s="85"/>
      <c r="T486" s="50" t="s">
        <v>1761</v>
      </c>
      <c r="U486" s="31" t="str">
        <f>IFERROR(VLOOKUP(G486,Demos!$B$7:N3782,12,FALSE),"")</f>
        <v/>
      </c>
    </row>
    <row r="487" spans="1:21" ht="45" x14ac:dyDescent="0.25">
      <c r="A487" s="39">
        <f t="shared" si="7"/>
        <v>482</v>
      </c>
      <c r="B487" s="30" t="s">
        <v>148</v>
      </c>
      <c r="C487" s="29" t="str">
        <f xml:space="preserve"> IFERROR(VLOOKUP(B487, Courses!$C$3:$E$836, 2, FALSE),"")</f>
        <v>Introduction to Mechanics, Waves and Optics</v>
      </c>
      <c r="D487" s="29" t="str">
        <f xml:space="preserve"> IFERROR(VLOOKUP(MID(G487,1,1), PIRA!$B$1:$E$1146, 2, FALSE),"")</f>
        <v>1 Mechanics</v>
      </c>
      <c r="E487" s="31" t="str">
        <f xml:space="preserve"> IFERROR(VLOOKUP(MID(G487,1,2),PIRA!$B$1:$E$1144,2,FALSE),"")&amp;"
"&amp;IFERROR(VLOOKUP(MID(H487,1,2),PIRA!$B$1:$E$1144,2,FALSE),"")&amp;"
"&amp;IFERROR(VLOOKUP(MID(I487,1,2),PIRA!$B$1:$E$1144,2,FALSE),"")</f>
        <v xml:space="preserve">Rotational Dynamics
Rotational Dynamics
</v>
      </c>
      <c r="F487" s="31" t="str">
        <f xml:space="preserve"> IFERROR(VLOOKUP(MID(G487,1,4),PIRA!$B$1:$E$1144,2,FALSE),"")&amp;"
"&amp;IFERROR(VLOOKUP(MID(H487,1,4),PIRA!$B$1:$E$1144,2,FALSE),"")&amp;"
"&amp;IFERROR(VLOOKUP(MID(I487,1,4),PIRA!$B$1:$E$1144,2,FALSE),"")</f>
        <v xml:space="preserve">Conservation of Angular Momentum
Moment of Inertia
</v>
      </c>
      <c r="G487" s="32" t="s">
        <v>81</v>
      </c>
      <c r="H487" s="31" t="str">
        <f>IFERROR(IF(VLOOKUP(G487,Demos!$B$3:$K$1368,2,FALSE)=0,"",VLOOKUP(G487,Demos!$B$3:$K$1368,2,FALSE)),"")</f>
        <v>1Q10.01</v>
      </c>
      <c r="I487" s="79" t="str">
        <f>IFERROR(IF(VLOOKUP(G487,Demos!$B$3:$K$1368,3,FALSE)=0,"",VLOOKUP(G487,Demos!$B$3:$K$1368,3,FALSE)),"")</f>
        <v/>
      </c>
      <c r="J487" s="79" t="str">
        <f>IFERROR(IF(VLOOKUP(G487,Demos!$B$3:$K$1368,4,FALSE)=0,"",VLOOKUP(G487,Demos!$B$3:$K$1368,4,FALSE)),"")</f>
        <v/>
      </c>
      <c r="K487" s="30" t="s">
        <v>2053</v>
      </c>
      <c r="L487" s="30" t="s">
        <v>1614</v>
      </c>
      <c r="M487" s="71">
        <v>44820</v>
      </c>
      <c r="N487" s="33" t="str">
        <f>IFERROR(VLOOKUP(G487,Demos!$B$3:$K$1368,5,FALSE),"")</f>
        <v>Pirouette</v>
      </c>
      <c r="O487" s="28">
        <f>IF(N487="","",COUNTIF($N$6:N2606, N487))</f>
        <v>23</v>
      </c>
      <c r="P487" s="33" t="str">
        <f xml:space="preserve"> IFERROR(IF(VLOOKUP(G487,Demos!$B$3:$K$1368,6,FALSE)=0,"",VLOOKUP(G487,Demos!$B$3:$K$1368,6,FALSE)),"")</f>
        <v>www.de-monstrare.nl/pdf/Pirouette.pdf</v>
      </c>
      <c r="Q487" s="38" t="str">
        <f xml:space="preserve"> IFERROR(IF(VLOOKUP(G487,Demos!$B$3:$K$1368,8,FALSE)=0,"",VLOOKUP(G487,Demos!$B$3:$K$1368,8,FALSE)),"")</f>
        <v/>
      </c>
      <c r="R487" s="38" t="str">
        <f xml:space="preserve"> IFERROR(IF(VLOOKUP(G487,Demos!$B$3:$K$1368,7,FALSE)=0,"",VLOOKUP(G487,Demos!$B$3:$K$1368,7,FALSE)),"")</f>
        <v/>
      </c>
      <c r="S487" s="85"/>
      <c r="T487" s="50" t="s">
        <v>1763</v>
      </c>
      <c r="U487" s="31" t="str">
        <f>IFERROR(VLOOKUP(G487,Demos!$B$7:N3783,12,FALSE),"")</f>
        <v/>
      </c>
    </row>
    <row r="488" spans="1:21" ht="45" x14ac:dyDescent="0.25">
      <c r="A488" s="39">
        <f t="shared" si="7"/>
        <v>483</v>
      </c>
      <c r="B488" s="30" t="s">
        <v>148</v>
      </c>
      <c r="C488" s="29" t="str">
        <f xml:space="preserve"> IFERROR(VLOOKUP(B488, Courses!$C$3:$E$836, 2, FALSE),"")</f>
        <v>Introduction to Mechanics, Waves and Optics</v>
      </c>
      <c r="D488" s="29" t="str">
        <f xml:space="preserve"> IFERROR(VLOOKUP(MID(G488,1,1), PIRA!$B$1:$E$1146, 2, FALSE),"")</f>
        <v>1 Mechanics</v>
      </c>
      <c r="E488" s="31" t="str">
        <f xml:space="preserve"> IFERROR(VLOOKUP(MID(G488,1,2),PIRA!$B$1:$E$1144,2,FALSE),"")&amp;"
"&amp;IFERROR(VLOOKUP(MID(H488,1,2),PIRA!$B$1:$E$1144,2,FALSE),"")&amp;"
"&amp;IFERROR(VLOOKUP(MID(I488,1,2),PIRA!$B$1:$E$1144,2,FALSE),"")</f>
        <v xml:space="preserve">Linear Momentum and Collisions
</v>
      </c>
      <c r="F488" s="31" t="str">
        <f xml:space="preserve"> IFERROR(VLOOKUP(MID(G488,1,4),PIRA!$B$1:$E$1144,2,FALSE),"")&amp;"
"&amp;IFERROR(VLOOKUP(MID(H488,1,4),PIRA!$B$1:$E$1144,2,FALSE),"")&amp;"
"&amp;IFERROR(VLOOKUP(MID(I488,1,4),PIRA!$B$1:$E$1144,2,FALSE),"")</f>
        <v xml:space="preserve">Conservation of Linear Momentum
</v>
      </c>
      <c r="G488" s="32" t="s">
        <v>1164</v>
      </c>
      <c r="H488" s="31" t="str">
        <f>IFERROR(IF(VLOOKUP(G488,Demos!$B$3:$K$1368,2,FALSE)=0,"",VLOOKUP(G488,Demos!$B$3:$K$1368,2,FALSE)),"")</f>
        <v/>
      </c>
      <c r="I488" s="79" t="str">
        <f>IFERROR(IF(VLOOKUP(G488,Demos!$B$3:$K$1368,3,FALSE)=0,"",VLOOKUP(G488,Demos!$B$3:$K$1368,3,FALSE)),"")</f>
        <v/>
      </c>
      <c r="J488" s="79" t="str">
        <f>IFERROR(IF(VLOOKUP(G488,Demos!$B$3:$K$1368,4,FALSE)=0,"",VLOOKUP(G488,Demos!$B$3:$K$1368,4,FALSE)),"")</f>
        <v/>
      </c>
      <c r="K488" s="30" t="s">
        <v>2053</v>
      </c>
      <c r="L488" s="30" t="s">
        <v>1614</v>
      </c>
      <c r="M488" s="71">
        <v>44818</v>
      </c>
      <c r="N488" s="33" t="str">
        <f>IFERROR(VLOOKUP(G488,Demos!$B$3:$K$1368,5,FALSE),"")</f>
        <v>Colliding Balls (1)</v>
      </c>
      <c r="O488" s="28">
        <f>IF(N488="","",COUNTIF($N$6:N2607, N488))</f>
        <v>22</v>
      </c>
      <c r="P488" s="33" t="str">
        <f xml:space="preserve"> IFERROR(IF(VLOOKUP(G488,Demos!$B$3:$K$1368,6,FALSE)=0,"",VLOOKUP(G488,Demos!$B$3:$K$1368,6,FALSE)),"")</f>
        <v>www.de-monstrare.nl/pdf/Colliding%20balls%20_1_.pdf</v>
      </c>
      <c r="Q488" s="38" t="str">
        <f xml:space="preserve"> IFERROR(IF(VLOOKUP(G488,Demos!$B$3:$K$1368,8,FALSE)=0,"",VLOOKUP(G488,Demos!$B$3:$K$1368,8,FALSE)),"")</f>
        <v/>
      </c>
      <c r="R488" s="38" t="str">
        <f xml:space="preserve"> IFERROR(IF(VLOOKUP(G488,Demos!$B$3:$K$1368,7,FALSE)=0,"",VLOOKUP(G488,Demos!$B$3:$K$1368,7,FALSE)),"")</f>
        <v xml:space="preserve">See Collegerama 2022 recording TN1612TU_10 from 01:17:10 - https://collegerama.tudelft.nl/Mediasite/Channel/as-bsc-tn/watch/b282d0ac7af745eba483f6120bc37f2d1d </v>
      </c>
      <c r="S488" s="85"/>
      <c r="T488" s="50" t="s">
        <v>1761</v>
      </c>
      <c r="U488" s="31" t="str">
        <f>IFERROR(VLOOKUP(G488,Demos!$B$7:N3784,12,FALSE),"")</f>
        <v/>
      </c>
    </row>
    <row r="489" spans="1:21" ht="45" x14ac:dyDescent="0.25">
      <c r="A489" s="39">
        <f t="shared" si="7"/>
        <v>484</v>
      </c>
      <c r="B489" s="30" t="s">
        <v>148</v>
      </c>
      <c r="C489" s="29" t="str">
        <f xml:space="preserve"> IFERROR(VLOOKUP(B489, Courses!$C$3:$E$836, 2, FALSE),"")</f>
        <v>Introduction to Mechanics, Waves and Optics</v>
      </c>
      <c r="D489" s="29" t="str">
        <f xml:space="preserve"> IFERROR(VLOOKUP(MID(G489,1,1), PIRA!$B$1:$E$1146, 2, FALSE),"")</f>
        <v>1 Mechanics</v>
      </c>
      <c r="E489" s="31" t="str">
        <f xml:space="preserve"> IFERROR(VLOOKUP(MID(G489,1,2),PIRA!$B$1:$E$1144,2,FALSE),"")&amp;"
"&amp;IFERROR(VLOOKUP(MID(H489,1,2),PIRA!$B$1:$E$1144,2,FALSE),"")&amp;"
"&amp;IFERROR(VLOOKUP(MID(I489,1,2),PIRA!$B$1:$E$1144,2,FALSE),"")</f>
        <v xml:space="preserve">Work and Energy
</v>
      </c>
      <c r="F489" s="31" t="str">
        <f xml:space="preserve"> IFERROR(VLOOKUP(MID(G489,1,4),PIRA!$B$1:$E$1144,2,FALSE),"")&amp;"
"&amp;IFERROR(VLOOKUP(MID(H489,1,4),PIRA!$B$1:$E$1144,2,FALSE),"")&amp;"
"&amp;IFERROR(VLOOKUP(MID(I489,1,4),PIRA!$B$1:$E$1144,2,FALSE),"")</f>
        <v xml:space="preserve">Conservation of Energy
</v>
      </c>
      <c r="G489" s="32" t="s">
        <v>362</v>
      </c>
      <c r="H489" s="31" t="str">
        <f>IFERROR(IF(VLOOKUP(G489,Demos!$B$3:$K$1368,2,FALSE)=0,"",VLOOKUP(G489,Demos!$B$3:$K$1368,2,FALSE)),"")</f>
        <v/>
      </c>
      <c r="I489" s="79" t="str">
        <f>IFERROR(IF(VLOOKUP(G489,Demos!$B$3:$K$1368,3,FALSE)=0,"",VLOOKUP(G489,Demos!$B$3:$K$1368,3,FALSE)),"")</f>
        <v/>
      </c>
      <c r="J489" s="79" t="str">
        <f>IFERROR(IF(VLOOKUP(G489,Demos!$B$3:$K$1368,4,FALSE)=0,"",VLOOKUP(G489,Demos!$B$3:$K$1368,4,FALSE)),"")</f>
        <v/>
      </c>
      <c r="K489" s="30" t="s">
        <v>2053</v>
      </c>
      <c r="L489" s="30" t="s">
        <v>1614</v>
      </c>
      <c r="M489" s="71">
        <v>44813</v>
      </c>
      <c r="N489" s="33" t="str">
        <f>IFERROR(VLOOKUP(G489,Demos!$B$3:$K$1368,5,FALSE),"")</f>
        <v>Pendulum of Death</v>
      </c>
      <c r="O489" s="28">
        <f>IF(N489="","",COUNTIF($N$6:N2608, N489))</f>
        <v>20</v>
      </c>
      <c r="P489" s="33" t="str">
        <f xml:space="preserve"> IFERROR(IF(VLOOKUP(G489,Demos!$B$3:$K$1368,6,FALSE)=0,"",VLOOKUP(G489,Demos!$B$3:$K$1368,6,FALSE)),"")</f>
        <v>www.de-monstrare.nl/pdf/Pendulum%20of%20death.pdf</v>
      </c>
      <c r="Q489" s="38" t="str">
        <f xml:space="preserve"> IFERROR(IF(VLOOKUP(G489,Demos!$B$3:$K$1368,8,FALSE)=0,"",VLOOKUP(G489,Demos!$B$3:$K$1368,8,FALSE)),"")</f>
        <v>Height floor to hook in the ceiling h = 6.871 m</v>
      </c>
      <c r="R489" s="38" t="str">
        <f xml:space="preserve"> IFERROR(IF(VLOOKUP(G489,Demos!$B$3:$K$1368,7,FALSE)=0,"",VLOOKUP(G489,Demos!$B$3:$K$1368,7,FALSE)),"")</f>
        <v/>
      </c>
      <c r="S489" s="85"/>
      <c r="T489" s="50" t="s">
        <v>2091</v>
      </c>
      <c r="U489" s="31" t="str">
        <f>IFERROR(VLOOKUP(G489,Demos!$B$7:N3785,12,FALSE),"")</f>
        <v/>
      </c>
    </row>
    <row r="490" spans="1:21" ht="45" x14ac:dyDescent="0.25">
      <c r="A490" s="39">
        <f t="shared" si="7"/>
        <v>485</v>
      </c>
      <c r="B490" s="30" t="s">
        <v>148</v>
      </c>
      <c r="C490" s="29" t="str">
        <f xml:space="preserve"> IFERROR(VLOOKUP(B490, Courses!$C$3:$E$836, 2, FALSE),"")</f>
        <v>Introduction to Mechanics, Waves and Optics</v>
      </c>
      <c r="D490" s="29" t="str">
        <f xml:space="preserve"> IFERROR(VLOOKUP(MID(G490,1,1), PIRA!$B$1:$E$1146, 2, FALSE),"")</f>
        <v/>
      </c>
      <c r="E490" s="31" t="str">
        <f xml:space="preserve"> IFERROR(VLOOKUP(MID(G490,1,2),PIRA!$B$1:$E$1144,2,FALSE),"")&amp;"
"&amp;IFERROR(VLOOKUP(MID(H490,1,2),PIRA!$B$1:$E$1144,2,FALSE),"")&amp;"
"&amp;IFERROR(VLOOKUP(MID(I490,1,2),PIRA!$B$1:$E$1144,2,FALSE),"")</f>
        <v xml:space="preserve">
</v>
      </c>
      <c r="F490" s="31" t="str">
        <f xml:space="preserve"> IFERROR(VLOOKUP(MID(G490,1,4),PIRA!$B$1:$E$1144,2,FALSE),"")&amp;"
"&amp;IFERROR(VLOOKUP(MID(H490,1,4),PIRA!$B$1:$E$1144,2,FALSE),"")&amp;"
"&amp;IFERROR(VLOOKUP(MID(I490,1,4),PIRA!$B$1:$E$1144,2,FALSE),"")</f>
        <v xml:space="preserve">
</v>
      </c>
      <c r="H490" s="31" t="str">
        <f>IFERROR(IF(VLOOKUP(G490,Demos!$B$3:$K$1368,2,FALSE)=0,"",VLOOKUP(G490,Demos!$B$3:$K$1368,2,FALSE)),"")</f>
        <v/>
      </c>
      <c r="I490" s="79" t="str">
        <f>IFERROR(IF(VLOOKUP(G490,Demos!$B$3:$K$1368,3,FALSE)=0,"",VLOOKUP(G490,Demos!$B$3:$K$1368,3,FALSE)),"")</f>
        <v/>
      </c>
      <c r="J490" s="79" t="str">
        <f>IFERROR(IF(VLOOKUP(G490,Demos!$B$3:$K$1368,4,FALSE)=0,"",VLOOKUP(G490,Demos!$B$3:$K$1368,4,FALSE)),"")</f>
        <v/>
      </c>
      <c r="K490" s="30" t="s">
        <v>1614</v>
      </c>
      <c r="L490" s="30" t="s">
        <v>2053</v>
      </c>
      <c r="M490" s="71">
        <v>44809</v>
      </c>
      <c r="N490" s="33" t="str">
        <f>IFERROR(VLOOKUP(G490,Demos!$B$3:$K$1368,5,FALSE),"")</f>
        <v/>
      </c>
      <c r="O490" s="28" t="str">
        <f>IF(N490="","",COUNTIF($N$6:N2609, N490))</f>
        <v/>
      </c>
      <c r="P490" s="33" t="str">
        <f xml:space="preserve"> IFERROR(IF(VLOOKUP(G490,Demos!$B$3:$K$1368,6,FALSE)=0,"",VLOOKUP(G490,Demos!$B$3:$K$1368,6,FALSE)),"")</f>
        <v/>
      </c>
      <c r="Q490" s="38" t="str">
        <f xml:space="preserve"> IFERROR(IF(VLOOKUP(G490,Demos!$B$3:$K$1368,8,FALSE)=0,"",VLOOKUP(G490,Demos!$B$3:$K$1368,8,FALSE)),"")</f>
        <v/>
      </c>
      <c r="R490" s="38" t="str">
        <f xml:space="preserve"> IFERROR(IF(VLOOKUP(G490,Demos!$B$3:$K$1368,7,FALSE)=0,"",VLOOKUP(G490,Demos!$B$3:$K$1368,7,FALSE)),"")</f>
        <v/>
      </c>
      <c r="T490" s="50" t="s">
        <v>1762</v>
      </c>
      <c r="U490" s="31" t="str">
        <f>IFERROR(VLOOKUP(G490,Demos!$B$7:N3786,12,FALSE),"")</f>
        <v/>
      </c>
    </row>
    <row r="491" spans="1:21" ht="45" x14ac:dyDescent="0.25">
      <c r="A491" s="39">
        <f t="shared" si="7"/>
        <v>486</v>
      </c>
      <c r="B491" s="30" t="s">
        <v>148</v>
      </c>
      <c r="C491" s="29" t="str">
        <f xml:space="preserve"> IFERROR(VLOOKUP(B491, Courses!$C$3:$E$836, 2, FALSE),"")</f>
        <v>Introduction to Mechanics, Waves and Optics</v>
      </c>
      <c r="D491" s="29" t="str">
        <f xml:space="preserve"> IFERROR(VLOOKUP(MID(G491,1,1), PIRA!$B$1:$E$1146, 2, FALSE),"")</f>
        <v>1 Mechanics</v>
      </c>
      <c r="E491" s="31" t="str">
        <f xml:space="preserve"> IFERROR(VLOOKUP(MID(G491,1,2),PIRA!$B$1:$E$1144,2,FALSE),"")&amp;"
"&amp;IFERROR(VLOOKUP(MID(H491,1,2),PIRA!$B$1:$E$1144,2,FALSE),"")&amp;"
"&amp;IFERROR(VLOOKUP(MID(I491,1,2),PIRA!$B$1:$E$1144,2,FALSE),"")</f>
        <v xml:space="preserve">Applications of Newton's Laws
</v>
      </c>
      <c r="F491" s="31" t="str">
        <f xml:space="preserve"> IFERROR(VLOOKUP(MID(G491,1,4),PIRA!$B$1:$E$1144,2,FALSE),"")&amp;"
"&amp;IFERROR(VLOOKUP(MID(H491,1,4),PIRA!$B$1:$E$1144,2,FALSE),"")&amp;"
"&amp;IFERROR(VLOOKUP(MID(I491,1,4),PIRA!$B$1:$E$1144,2,FALSE),"")</f>
        <v xml:space="preserve">Friction
</v>
      </c>
      <c r="G491" s="32" t="s">
        <v>1152</v>
      </c>
      <c r="H491" s="31" t="str">
        <f>IFERROR(IF(VLOOKUP(G491,Demos!$B$3:$K$1368,2,FALSE)=0,"",VLOOKUP(G491,Demos!$B$3:$K$1368,2,FALSE)),"")</f>
        <v/>
      </c>
      <c r="I491" s="79" t="str">
        <f>IFERROR(IF(VLOOKUP(G491,Demos!$B$3:$K$1368,3,FALSE)=0,"",VLOOKUP(G491,Demos!$B$3:$K$1368,3,FALSE)),"")</f>
        <v/>
      </c>
      <c r="J491" s="79" t="str">
        <f>IFERROR(IF(VLOOKUP(G491,Demos!$B$3:$K$1368,4,FALSE)=0,"",VLOOKUP(G491,Demos!$B$3:$K$1368,4,FALSE)),"")</f>
        <v/>
      </c>
      <c r="K491" s="30" t="s">
        <v>2053</v>
      </c>
      <c r="L491" s="30" t="s">
        <v>1614</v>
      </c>
      <c r="M491" s="71">
        <v>44807</v>
      </c>
      <c r="N491" s="33" t="str">
        <f>IFERROR(VLOOKUP(G491,Demos!$B$3:$K$1368,5,FALSE),"")</f>
        <v>Braking</v>
      </c>
      <c r="O491" s="28">
        <f>IF(N491="","",COUNTIF($N$6:N2610, N491))</f>
        <v>19</v>
      </c>
      <c r="P491" s="33" t="str">
        <f xml:space="preserve"> IFERROR(IF(VLOOKUP(G491,Demos!$B$3:$K$1368,6,FALSE)=0,"",VLOOKUP(G491,Demos!$B$3:$K$1368,6,FALSE)),"")</f>
        <v>www.de-monstrare.nl/pdf/Braking.pdf</v>
      </c>
      <c r="Q491" s="38" t="str">
        <f xml:space="preserve"> IFERROR(IF(VLOOKUP(G491,Demos!$B$3:$K$1368,8,FALSE)=0,"",VLOOKUP(G491,Demos!$B$3:$K$1368,8,FALSE)),"")</f>
        <v/>
      </c>
      <c r="R491" s="38" t="str">
        <f xml:space="preserve"> IFERROR(IF(VLOOKUP(G491,Demos!$B$3:$K$1368,7,FALSE)=0,"",VLOOKUP(G491,Demos!$B$3:$K$1368,7,FALSE)),"")</f>
        <v/>
      </c>
      <c r="T491" s="50" t="s">
        <v>2091</v>
      </c>
      <c r="U491" s="31" t="str">
        <f>IFERROR(VLOOKUP(G491,Demos!$B$7:N3787,12,FALSE),"")</f>
        <v/>
      </c>
    </row>
    <row r="492" spans="1:21" ht="45" x14ac:dyDescent="0.25">
      <c r="A492" s="39">
        <f t="shared" si="7"/>
        <v>487</v>
      </c>
      <c r="B492" s="30" t="s">
        <v>148</v>
      </c>
      <c r="C492" s="29" t="str">
        <f xml:space="preserve"> IFERROR(VLOOKUP(B492, Courses!$C$3:$E$836, 2, FALSE),"")</f>
        <v>Introduction to Mechanics, Waves and Optics</v>
      </c>
      <c r="D492" s="29" t="str">
        <f xml:space="preserve"> IFERROR(VLOOKUP(MID(G492,1,1), PIRA!$B$1:$E$1146, 2, FALSE),"")</f>
        <v>1 Mechanics</v>
      </c>
      <c r="E492" s="31" t="str">
        <f xml:space="preserve"> IFERROR(VLOOKUP(MID(G492,1,2),PIRA!$B$1:$E$1144,2,FALSE),"")&amp;"
"&amp;IFERROR(VLOOKUP(MID(H492,1,2),PIRA!$B$1:$E$1144,2,FALSE),"")&amp;"
"&amp;IFERROR(VLOOKUP(MID(I492,1,2),PIRA!$B$1:$E$1144,2,FALSE),"")</f>
        <v xml:space="preserve">Newton's Second Law
</v>
      </c>
      <c r="F492" s="31" t="str">
        <f xml:space="preserve"> IFERROR(VLOOKUP(MID(G492,1,4),PIRA!$B$1:$E$1144,2,FALSE),"")&amp;"
"&amp;IFERROR(VLOOKUP(MID(H492,1,4),PIRA!$B$1:$E$1144,2,FALSE),"")&amp;"
"&amp;IFERROR(VLOOKUP(MID(I492,1,4),PIRA!$B$1:$E$1144,2,FALSE),"")</f>
        <v xml:space="preserve">Force, Mass, and Acceleration
</v>
      </c>
      <c r="G492" s="32" t="s">
        <v>1142</v>
      </c>
      <c r="H492" s="31" t="str">
        <f>IFERROR(IF(VLOOKUP(G492,Demos!$B$3:$K$1368,2,FALSE)=0,"",VLOOKUP(G492,Demos!$B$3:$K$1368,2,FALSE)),"")</f>
        <v/>
      </c>
      <c r="I492" s="79" t="str">
        <f>IFERROR(IF(VLOOKUP(G492,Demos!$B$3:$K$1368,3,FALSE)=0,"",VLOOKUP(G492,Demos!$B$3:$K$1368,3,FALSE)),"")</f>
        <v/>
      </c>
      <c r="J492" s="79" t="str">
        <f>IFERROR(IF(VLOOKUP(G492,Demos!$B$3:$K$1368,4,FALSE)=0,"",VLOOKUP(G492,Demos!$B$3:$K$1368,4,FALSE)),"")</f>
        <v/>
      </c>
      <c r="K492" s="30" t="s">
        <v>2053</v>
      </c>
      <c r="L492" s="30" t="s">
        <v>1614</v>
      </c>
      <c r="M492" s="71">
        <v>44805</v>
      </c>
      <c r="N492" s="33" t="str">
        <f>IFERROR(VLOOKUP(G492,Demos!$B$3:$K$1368,5,FALSE),"")</f>
        <v>Throwing Eggs</v>
      </c>
      <c r="O492" s="28">
        <f>IF(N492="","",COUNTIF($N$6:N2611, N492))</f>
        <v>11</v>
      </c>
      <c r="P492" s="33" t="str">
        <f xml:space="preserve"> IFERROR(IF(VLOOKUP(G492,Demos!$B$3:$K$1368,6,FALSE)=0,"",VLOOKUP(G492,Demos!$B$3:$K$1368,6,FALSE)),"")</f>
        <v>www.de-monstrare.nl/pdf/Throwing%20eggs.pdf</v>
      </c>
      <c r="Q492" s="38" t="str">
        <f xml:space="preserve"> IFERROR(IF(VLOOKUP(G492,Demos!$B$3:$K$1368,8,FALSE)=0,"",VLOOKUP(G492,Demos!$B$3:$K$1368,8,FALSE)),"")</f>
        <v/>
      </c>
      <c r="R492" s="38" t="str">
        <f xml:space="preserve"> IFERROR(IF(VLOOKUP(G492,Demos!$B$3:$K$1368,7,FALSE)=0,"",VLOOKUP(G492,Demos!$B$3:$K$1368,7,FALSE)),"")</f>
        <v/>
      </c>
      <c r="T492" s="50" t="s">
        <v>2091</v>
      </c>
      <c r="U492" s="31" t="str">
        <f>IFERROR(VLOOKUP(G492,Demos!$B$7:N3789,12,FALSE),"")</f>
        <v/>
      </c>
    </row>
    <row r="493" spans="1:21" ht="45" x14ac:dyDescent="0.25">
      <c r="A493" s="39">
        <f t="shared" si="7"/>
        <v>488</v>
      </c>
      <c r="B493" s="30" t="s">
        <v>148</v>
      </c>
      <c r="C493" s="29" t="str">
        <f xml:space="preserve"> IFERROR(VLOOKUP(B493, Courses!$C$3:$E$836, 2, FALSE),"")</f>
        <v>Introduction to Mechanics, Waves and Optics</v>
      </c>
      <c r="D493" s="29" t="str">
        <f xml:space="preserve"> IFERROR(VLOOKUP(MID(G493,1,1), PIRA!$B$1:$E$1146, 2, FALSE),"")</f>
        <v>1 Mechanics</v>
      </c>
      <c r="E493" s="31" t="str">
        <f xml:space="preserve"> IFERROR(VLOOKUP(MID(G493,1,2),PIRA!$B$1:$E$1144,2,FALSE),"")&amp;"
"&amp;IFERROR(VLOOKUP(MID(H493,1,2),PIRA!$B$1:$E$1144,2,FALSE),"")&amp;"
"&amp;IFERROR(VLOOKUP(MID(I493,1,2),PIRA!$B$1:$E$1144,2,FALSE),"")</f>
        <v xml:space="preserve">Newton's Second Law
</v>
      </c>
      <c r="F493" s="31" t="str">
        <f xml:space="preserve"> IFERROR(VLOOKUP(MID(G493,1,4),PIRA!$B$1:$E$1144,2,FALSE),"")&amp;"
"&amp;IFERROR(VLOOKUP(MID(H493,1,4),PIRA!$B$1:$E$1144,2,FALSE),"")&amp;"
"&amp;IFERROR(VLOOKUP(MID(I493,1,4),PIRA!$B$1:$E$1144,2,FALSE),"")</f>
        <v xml:space="preserve">Accelerated Reference Frames
</v>
      </c>
      <c r="G493" s="32" t="s">
        <v>1919</v>
      </c>
      <c r="H493" s="31" t="str">
        <f>IFERROR(IF(VLOOKUP(G493,Demos!$B$3:$K$1368,2,FALSE)=0,"",VLOOKUP(G493,Demos!$B$3:$K$1368,2,FALSE)),"")</f>
        <v/>
      </c>
      <c r="I493" s="79" t="str">
        <f>IFERROR(IF(VLOOKUP(G493,Demos!$B$3:$K$1368,3,FALSE)=0,"",VLOOKUP(G493,Demos!$B$3:$K$1368,3,FALSE)),"")</f>
        <v/>
      </c>
      <c r="J493" s="79" t="str">
        <f>IFERROR(IF(VLOOKUP(G493,Demos!$B$3:$K$1368,4,FALSE)=0,"",VLOOKUP(G493,Demos!$B$3:$K$1368,4,FALSE)),"")</f>
        <v/>
      </c>
      <c r="K493" s="30" t="s">
        <v>2053</v>
      </c>
      <c r="L493" s="30" t="s">
        <v>1614</v>
      </c>
      <c r="M493" s="71">
        <v>44805</v>
      </c>
      <c r="N493" s="33" t="str">
        <f>IFERROR(VLOOKUP(G493,Demos!$B$3:$K$1368,5,FALSE),"")</f>
        <v>Vanishing Weight (Apparent weight)</v>
      </c>
      <c r="O493" s="28">
        <f>IF(N493="","",COUNTIF($N$6:N2612, N493))</f>
        <v>9</v>
      </c>
      <c r="P493" s="33" t="str">
        <f xml:space="preserve"> IFERROR(IF(VLOOKUP(G493,Demos!$B$3:$K$1368,6,FALSE)=0,"",VLOOKUP(G493,Demos!$B$3:$K$1368,6,FALSE)),"")</f>
        <v>N/A</v>
      </c>
      <c r="Q493" s="38" t="str">
        <f xml:space="preserve"> IFERROR(IF(VLOOKUP(G493,Demos!$B$3:$K$1368,8,FALSE)=0,"",VLOOKUP(G493,Demos!$B$3:$K$1368,8,FALSE)),"")</f>
        <v/>
      </c>
      <c r="R493" s="38" t="str">
        <f xml:space="preserve"> IFERROR(IF(VLOOKUP(G493,Demos!$B$3:$K$1368,7,FALSE)=0,"",VLOOKUP(G493,Demos!$B$3:$K$1368,7,FALSE)),"")</f>
        <v/>
      </c>
      <c r="T493" s="50" t="s">
        <v>2091</v>
      </c>
      <c r="U493" s="31" t="str">
        <f>IFERROR(VLOOKUP(G493,Demos!$B$7:N3788,12,FALSE),"")</f>
        <v/>
      </c>
    </row>
    <row r="494" spans="1:21" ht="45" x14ac:dyDescent="0.25">
      <c r="A494" s="39">
        <f t="shared" si="7"/>
        <v>489</v>
      </c>
      <c r="B494" s="30" t="s">
        <v>148</v>
      </c>
      <c r="C494" s="29" t="str">
        <f xml:space="preserve"> IFERROR(VLOOKUP(B494, Courses!$C$3:$E$836, 2, FALSE),"")</f>
        <v>Introduction to Mechanics, Waves and Optics</v>
      </c>
      <c r="D494" s="29" t="str">
        <f xml:space="preserve"> IFERROR(VLOOKUP(MID(G494,1,1), PIRA!$B$1:$E$1146, 2, FALSE),"")</f>
        <v/>
      </c>
      <c r="E494" s="31" t="str">
        <f xml:space="preserve"> IFERROR(VLOOKUP(MID(G494,1,2),PIRA!$B$1:$E$1144,2,FALSE),"")&amp;"
"&amp;IFERROR(VLOOKUP(MID(H494,1,2),PIRA!$B$1:$E$1144,2,FALSE),"")&amp;"
"&amp;IFERROR(VLOOKUP(MID(I494,1,2),PIRA!$B$1:$E$1144,2,FALSE),"")</f>
        <v xml:space="preserve">
</v>
      </c>
      <c r="F494" s="31" t="str">
        <f xml:space="preserve"> IFERROR(VLOOKUP(MID(G494,1,4),PIRA!$B$1:$E$1144,2,FALSE),"")&amp;"
"&amp;IFERROR(VLOOKUP(MID(H494,1,4),PIRA!$B$1:$E$1144,2,FALSE),"")&amp;"
"&amp;IFERROR(VLOOKUP(MID(I494,1,4),PIRA!$B$1:$E$1144,2,FALSE),"")</f>
        <v xml:space="preserve">
</v>
      </c>
      <c r="H494" s="31" t="str">
        <f>IFERROR(IF(VLOOKUP(G494,Demos!$B$3:$K$1368,2,FALSE)=0,"",VLOOKUP(G494,Demos!$B$3:$K$1368,2,FALSE)),"")</f>
        <v/>
      </c>
      <c r="I494" s="79" t="str">
        <f>IFERROR(IF(VLOOKUP(G494,Demos!$B$3:$K$1368,3,FALSE)=0,"",VLOOKUP(G494,Demos!$B$3:$K$1368,3,FALSE)),"")</f>
        <v/>
      </c>
      <c r="J494" s="79" t="str">
        <f>IFERROR(IF(VLOOKUP(G494,Demos!$B$3:$K$1368,4,FALSE)=0,"",VLOOKUP(G494,Demos!$B$3:$K$1368,4,FALSE)),"")</f>
        <v/>
      </c>
      <c r="K494" s="30" t="s">
        <v>2053</v>
      </c>
      <c r="L494" s="30" t="s">
        <v>1614</v>
      </c>
      <c r="M494" s="71">
        <v>44805</v>
      </c>
      <c r="N494" s="33" t="str">
        <f>IFERROR(VLOOKUP(G494,Demos!$B$3:$K$1368,5,FALSE),"")</f>
        <v/>
      </c>
      <c r="O494" s="28" t="str">
        <f>IF(N494="","",COUNTIF($N$6:N2613, N494))</f>
        <v/>
      </c>
      <c r="P494" s="33" t="str">
        <f xml:space="preserve"> IFERROR(IF(VLOOKUP(G494,Demos!$B$3:$K$1368,6,FALSE)=0,"",VLOOKUP(G494,Demos!$B$3:$K$1368,6,FALSE)),"")</f>
        <v/>
      </c>
      <c r="Q494" s="38" t="str">
        <f xml:space="preserve"> IFERROR(IF(VLOOKUP(G494,Demos!$B$3:$K$1368,8,FALSE)=0,"",VLOOKUP(G494,Demos!$B$3:$K$1368,8,FALSE)),"")</f>
        <v/>
      </c>
      <c r="R494" s="38" t="str">
        <f xml:space="preserve"> IFERROR(IF(VLOOKUP(G494,Demos!$B$3:$K$1368,7,FALSE)=0,"",VLOOKUP(G494,Demos!$B$3:$K$1368,7,FALSE)),"")</f>
        <v/>
      </c>
      <c r="T494" s="50" t="s">
        <v>2049</v>
      </c>
      <c r="U494" s="31" t="str">
        <f>IFERROR(VLOOKUP(G494,Demos!$B$7:N3790,12,FALSE),"")</f>
        <v/>
      </c>
    </row>
    <row r="495" spans="1:21" ht="45" x14ac:dyDescent="0.25">
      <c r="A495" s="39">
        <f t="shared" si="7"/>
        <v>490</v>
      </c>
      <c r="B495" s="30" t="s">
        <v>2082</v>
      </c>
      <c r="C495" s="29" t="str">
        <f xml:space="preserve"> IFERROR(VLOOKUP(B495, Courses!$C$3:$E$836, 2, FALSE),"")</f>
        <v>Matching Day</v>
      </c>
      <c r="D495" s="29" t="str">
        <f xml:space="preserve"> IFERROR(VLOOKUP(MID(G495,1,1), PIRA!$B$1:$E$1146, 2, FALSE),"")</f>
        <v>1 Mechanics</v>
      </c>
      <c r="E495" s="31" t="str">
        <f xml:space="preserve"> IFERROR(VLOOKUP(MID(G495,1,2),PIRA!$B$1:$E$1144,2,FALSE),"")&amp;"
"&amp;IFERROR(VLOOKUP(MID(H495,1,2),PIRA!$B$1:$E$1144,2,FALSE),"")&amp;"
"&amp;IFERROR(VLOOKUP(MID(I495,1,2),PIRA!$B$1:$E$1144,2,FALSE),"")</f>
        <v xml:space="preserve">Rotational Dynamics
</v>
      </c>
      <c r="F495" s="31" t="str">
        <f xml:space="preserve"> IFERROR(VLOOKUP(MID(G495,1,4),PIRA!$B$1:$E$1144,2,FALSE),"")&amp;"
"&amp;IFERROR(VLOOKUP(MID(H495,1,4),PIRA!$B$1:$E$1144,2,FALSE),"")&amp;"
"&amp;IFERROR(VLOOKUP(MID(I495,1,4),PIRA!$B$1:$E$1144,2,FALSE),"")</f>
        <v xml:space="preserve">Gyros
</v>
      </c>
      <c r="G495" s="32" t="s">
        <v>1176</v>
      </c>
      <c r="H495" s="31" t="str">
        <f>IFERROR(IF(VLOOKUP(G495,Demos!$B$3:$K$1368,2,FALSE)=0,"",VLOOKUP(G495,Demos!$B$3:$K$1368,2,FALSE)),"")</f>
        <v/>
      </c>
      <c r="I495" s="79" t="str">
        <f>IFERROR(IF(VLOOKUP(G495,Demos!$B$3:$K$1368,3,FALSE)=0,"",VLOOKUP(G495,Demos!$B$3:$K$1368,3,FALSE)),"")</f>
        <v/>
      </c>
      <c r="J495" s="79" t="str">
        <f>IFERROR(IF(VLOOKUP(G495,Demos!$B$3:$K$1368,4,FALSE)=0,"",VLOOKUP(G495,Demos!$B$3:$K$1368,4,FALSE)),"")</f>
        <v/>
      </c>
      <c r="K495" s="30" t="s">
        <v>1614</v>
      </c>
      <c r="M495" s="71">
        <v>44728</v>
      </c>
      <c r="N495" s="33" t="str">
        <f>IFERROR(VLOOKUP(G495,Demos!$B$3:$K$1368,5,FALSE),"")</f>
        <v>Precession (2)</v>
      </c>
      <c r="O495" s="28">
        <f>IF(N495="","",COUNTIF($N$6:N2614, N495))</f>
        <v>67</v>
      </c>
      <c r="P495" s="33" t="str">
        <f xml:space="preserve"> IFERROR(IF(VLOOKUP(G495,Demos!$B$3:$K$1368,6,FALSE)=0,"",VLOOKUP(G495,Demos!$B$3:$K$1368,6,FALSE)),"")</f>
        <v>www.de-monstrare.nl/pdf/Precession%20_2_.pdf</v>
      </c>
      <c r="Q495" s="38" t="str">
        <f xml:space="preserve"> IFERROR(IF(VLOOKUP(G495,Demos!$B$3:$K$1368,8,FALSE)=0,"",VLOOKUP(G495,Demos!$B$3:$K$1368,8,FALSE)),"")</f>
        <v/>
      </c>
      <c r="R495" s="38" t="str">
        <f xml:space="preserve"> IFERROR(IF(VLOOKUP(G495,Demos!$B$3:$K$1368,7,FALSE)=0,"",VLOOKUP(G495,Demos!$B$3:$K$1368,7,FALSE)),"")</f>
        <v/>
      </c>
      <c r="T495" s="50" t="s">
        <v>1761</v>
      </c>
      <c r="U495" s="31" t="str">
        <f>IFERROR(VLOOKUP(G495,Demos!$B$7:N3791,12,FALSE),"")</f>
        <v/>
      </c>
    </row>
    <row r="496" spans="1:21" ht="45" x14ac:dyDescent="0.25">
      <c r="A496" s="39">
        <f t="shared" si="7"/>
        <v>491</v>
      </c>
      <c r="B496" s="30" t="s">
        <v>1617</v>
      </c>
      <c r="C496" s="29" t="str">
        <f xml:space="preserve"> IFERROR(VLOOKUP(B496, Courses!$C$3:$E$836, 2, FALSE),"")</f>
        <v>Physical Transport Phenomena</v>
      </c>
      <c r="D496" s="29" t="str">
        <f xml:space="preserve"> IFERROR(VLOOKUP(MID(G496,1,1), PIRA!$B$1:$E$1146, 2, FALSE),"")</f>
        <v>2 Fluid Mechanics</v>
      </c>
      <c r="E496" s="31" t="str">
        <f xml:space="preserve"> IFERROR(VLOOKUP(MID(G496,1,2),PIRA!$B$1:$E$1144,2,FALSE),"")&amp;"
"&amp;IFERROR(VLOOKUP(MID(H496,1,2),PIRA!$B$1:$E$1144,2,FALSE),"")&amp;"
"&amp;IFERROR(VLOOKUP(MID(I496,1,2),PIRA!$B$1:$E$1144,2,FALSE),"")</f>
        <v xml:space="preserve">Dynamics of Fluids
</v>
      </c>
      <c r="F496" s="31" t="str">
        <f xml:space="preserve"> IFERROR(VLOOKUP(MID(G496,1,4),PIRA!$B$1:$E$1144,2,FALSE),"")&amp;"
"&amp;IFERROR(VLOOKUP(MID(H496,1,4),PIRA!$B$1:$E$1144,2,FALSE),"")&amp;"
"&amp;IFERROR(VLOOKUP(MID(I496,1,4),PIRA!$B$1:$E$1144,2,FALSE),"")</f>
        <v xml:space="preserve">Non Newtonian Fluids
</v>
      </c>
      <c r="G496" s="32" t="s">
        <v>2067</v>
      </c>
      <c r="H496" s="31" t="str">
        <f>IFERROR(IF(VLOOKUP(G496,Demos!$B$3:$K$1368,2,FALSE)=0,"",VLOOKUP(G496,Demos!$B$3:$K$1368,2,FALSE)),"")</f>
        <v/>
      </c>
      <c r="I496" s="79" t="str">
        <f>IFERROR(IF(VLOOKUP(G496,Demos!$B$3:$K$1368,3,FALSE)=0,"",VLOOKUP(G496,Demos!$B$3:$K$1368,3,FALSE)),"")</f>
        <v/>
      </c>
      <c r="J496" s="79" t="str">
        <f>IFERROR(IF(VLOOKUP(G496,Demos!$B$3:$K$1368,4,FALSE)=0,"",VLOOKUP(G496,Demos!$B$3:$K$1368,4,FALSE)),"")</f>
        <v/>
      </c>
      <c r="K496" s="30" t="s">
        <v>2020</v>
      </c>
      <c r="M496" s="71">
        <v>44727</v>
      </c>
      <c r="N496" s="33" t="str">
        <f>IFERROR(VLOOKUP(G496,Demos!$B$3:$K$1368,5,FALSE),"")</f>
        <v>Cornstarch</v>
      </c>
      <c r="O496" s="28">
        <f>IF(N496="","",COUNTIF($N$6:N2615, N496))</f>
        <v>7</v>
      </c>
      <c r="P496" s="33" t="str">
        <f xml:space="preserve"> IFERROR(IF(VLOOKUP(G496,Demos!$B$3:$K$1368,6,FALSE)=0,"",VLOOKUP(G496,Demos!$B$3:$K$1368,6,FALSE)),"")</f>
        <v>N/A</v>
      </c>
      <c r="Q496" s="38" t="str">
        <f xml:space="preserve"> IFERROR(IF(VLOOKUP(G496,Demos!$B$3:$K$1368,8,FALSE)=0,"",VLOOKUP(G496,Demos!$B$3:$K$1368,8,FALSE)),"")</f>
        <v>Cornstarch mixed with water, punch it, throw a metal ball in it from a height, or just slowely place the sphere on the surface.</v>
      </c>
      <c r="R496" s="38" t="str">
        <f xml:space="preserve"> IFERROR(IF(VLOOKUP(G496,Demos!$B$3:$K$1368,7,FALSE)=0,"",VLOOKUP(G496,Demos!$B$3:$K$1368,7,FALSE)),"")</f>
        <v>See 2021 Zoomopname "Recording (1).mp4" that is "opname hoorcollege 19.mp4" from 01:07 and Collegerama recording 2011/2012 - https://collegerama.tudelft.nl/Mediasite/Channel/as-bsc-tn/watch/ and 20June 2023 "TN2786_020" recording from 00:18:48 on https://collegeramavideoportal.tudelft.nl/catalogue/tn2786/presentation/68504749c58049f6866eec6f346bbda21d?academicYear=2022-2023-tn2786</v>
      </c>
      <c r="T496" s="50" t="s">
        <v>1761</v>
      </c>
      <c r="U496" s="31">
        <f>IFERROR(VLOOKUP(G496,Demos!$B$7:N3792,12,FALSE),"")</f>
        <v>0</v>
      </c>
    </row>
    <row r="497" spans="1:21" ht="45" x14ac:dyDescent="0.25">
      <c r="A497" s="39">
        <f t="shared" si="7"/>
        <v>492</v>
      </c>
      <c r="B497" s="30" t="s">
        <v>1877</v>
      </c>
      <c r="C497" s="29" t="str">
        <f xml:space="preserve"> IFERROR(VLOOKUP(B497, Courses!$C$3:$E$836, 2, FALSE),"")</f>
        <v>Electromagnetism</v>
      </c>
      <c r="D497" s="29" t="str">
        <f xml:space="preserve"> IFERROR(VLOOKUP(MID(G497,1,1), PIRA!$B$1:$E$1146, 2, FALSE),"")</f>
        <v>5 Electricity and Magnetism</v>
      </c>
      <c r="E497" s="31" t="str">
        <f xml:space="preserve"> IFERROR(VLOOKUP(MID(G497,1,2),PIRA!$B$1:$E$1144,2,FALSE),"")&amp;"
"&amp;IFERROR(VLOOKUP(MID(H497,1,2),PIRA!$B$1:$E$1144,2,FALSE),"")&amp;"
"&amp;IFERROR(VLOOKUP(MID(I497,1,2),PIRA!$B$1:$E$1144,2,FALSE),"")</f>
        <v xml:space="preserve">Electromagnetic Radiation
</v>
      </c>
      <c r="F497" s="31" t="str">
        <f xml:space="preserve"> IFERROR(VLOOKUP(MID(G497,1,4),PIRA!$B$1:$E$1144,2,FALSE),"")&amp;"
"&amp;IFERROR(VLOOKUP(MID(H497,1,4),PIRA!$B$1:$E$1144,2,FALSE),"")&amp;"
"&amp;IFERROR(VLOOKUP(MID(I497,1,4),PIRA!$B$1:$E$1144,2,FALSE),"")</f>
        <v xml:space="preserve">Transmission Lines and Antennas
</v>
      </c>
      <c r="G497" s="32" t="s">
        <v>239</v>
      </c>
      <c r="H497" s="31" t="str">
        <f>IFERROR(IF(VLOOKUP(G497,Demos!$B$3:$K$1368,2,FALSE)=0,"",VLOOKUP(G497,Demos!$B$3:$K$1368,2,FALSE)),"")</f>
        <v/>
      </c>
      <c r="I497" s="79" t="str">
        <f>IFERROR(IF(VLOOKUP(G497,Demos!$B$3:$K$1368,3,FALSE)=0,"",VLOOKUP(G497,Demos!$B$3:$K$1368,3,FALSE)),"")</f>
        <v/>
      </c>
      <c r="J497" s="79" t="str">
        <f>IFERROR(IF(VLOOKUP(G497,Demos!$B$3:$K$1368,4,FALSE)=0,"",VLOOKUP(G497,Demos!$B$3:$K$1368,4,FALSE)),"")</f>
        <v/>
      </c>
      <c r="K497" s="30" t="s">
        <v>2134</v>
      </c>
      <c r="L497" s="30" t="s">
        <v>177</v>
      </c>
      <c r="M497" s="71">
        <v>44726</v>
      </c>
      <c r="N497" s="33" t="str">
        <f>IFERROR(VLOOKUP(G497,Demos!$B$3:$K$1368,5,FALSE),"")</f>
        <v>Electromagnetic Waves (Lecher Lines)</v>
      </c>
      <c r="O497" s="28">
        <f>IF(N497="","",COUNTIF($N$6:N2616, N497))</f>
        <v>20</v>
      </c>
      <c r="P497" s="33" t="str">
        <f xml:space="preserve"> IFERROR(IF(VLOOKUP(G497,Demos!$B$3:$K$1368,6,FALSE)=0,"",VLOOKUP(G497,Demos!$B$3:$K$1368,6,FALSE)),"")</f>
        <v>www.de-monstrare.nl/pdf/electromagnetic%20waves.pdf</v>
      </c>
      <c r="Q497" s="38" t="str">
        <f xml:space="preserve"> IFERROR(IF(VLOOKUP(G497,Demos!$B$3:$K$1368,8,FALSE)=0,"",VLOOKUP(G497,Demos!$B$3:$K$1368,8,FALSE)),"")</f>
        <v>Reflection, transmission, absorption, polarisation</v>
      </c>
      <c r="R497" s="38" t="str">
        <f xml:space="preserve"> IFERROR(IF(VLOOKUP(G497,Demos!$B$3:$K$1368,7,FALSE)=0,"",VLOOKUP(G497,Demos!$B$3:$K$1368,7,FALSE)),"")</f>
        <v/>
      </c>
      <c r="U497" s="31" t="str">
        <f>IFERROR(VLOOKUP(G497,Demos!$B$7:N3793,12,FALSE),"")</f>
        <v/>
      </c>
    </row>
    <row r="498" spans="1:21" ht="45" x14ac:dyDescent="0.25">
      <c r="A498" s="39">
        <f t="shared" si="7"/>
        <v>493</v>
      </c>
      <c r="B498" s="30" t="s">
        <v>1617</v>
      </c>
      <c r="C498" s="29" t="str">
        <f xml:space="preserve"> IFERROR(VLOOKUP(B498, Courses!$C$3:$E$836, 2, FALSE),"")</f>
        <v>Physical Transport Phenomena</v>
      </c>
      <c r="D498" s="29" t="str">
        <f xml:space="preserve"> IFERROR(VLOOKUP(MID(G498,1,1), PIRA!$B$1:$E$1146, 2, FALSE),"")</f>
        <v>4 Thermodynamics</v>
      </c>
      <c r="E498" s="31" t="str">
        <f xml:space="preserve"> IFERROR(VLOOKUP(MID(G498,1,2),PIRA!$B$1:$E$1144,2,FALSE),"")&amp;"
"&amp;IFERROR(VLOOKUP(MID(H498,1,2),PIRA!$B$1:$E$1144,2,FALSE),"")&amp;"
"&amp;IFERROR(VLOOKUP(MID(I498,1,2),PIRA!$B$1:$E$1144,2,FALSE),"")</f>
        <v xml:space="preserve">Entropy and the Second Law
</v>
      </c>
      <c r="F498" s="31" t="str">
        <f xml:space="preserve"> IFERROR(VLOOKUP(MID(G498,1,4),PIRA!$B$1:$E$1144,2,FALSE),"")&amp;"
"&amp;IFERROR(VLOOKUP(MID(H498,1,4),PIRA!$B$1:$E$1144,2,FALSE),"")&amp;"
"&amp;IFERROR(VLOOKUP(MID(I498,1,4),PIRA!$B$1:$E$1144,2,FALSE),"")</f>
        <v xml:space="preserve">Entropy
</v>
      </c>
      <c r="G498" s="32" t="s">
        <v>1852</v>
      </c>
      <c r="H498" s="31" t="str">
        <f>IFERROR(IF(VLOOKUP(G498,Demos!$B$3:$K$1368,2,FALSE)=0,"",VLOOKUP(G498,Demos!$B$3:$K$1368,2,FALSE)),"")</f>
        <v/>
      </c>
      <c r="I498" s="79" t="str">
        <f>IFERROR(IF(VLOOKUP(G498,Demos!$B$3:$K$1368,3,FALSE)=0,"",VLOOKUP(G498,Demos!$B$3:$K$1368,3,FALSE)),"")</f>
        <v/>
      </c>
      <c r="J498" s="79" t="str">
        <f>IFERROR(IF(VLOOKUP(G498,Demos!$B$3:$K$1368,4,FALSE)=0,"",VLOOKUP(G498,Demos!$B$3:$K$1368,4,FALSE)),"")</f>
        <v/>
      </c>
      <c r="K498" s="30" t="s">
        <v>2020</v>
      </c>
      <c r="M498" s="71">
        <v>44725</v>
      </c>
      <c r="N498" s="33" t="str">
        <f>IFERROR(VLOOKUP(G498,Demos!$B$3:$K$1368,5,FALSE),"")</f>
        <v>Violation of the Entropy Law?</v>
      </c>
      <c r="O498" s="28">
        <f>IF(N498="","",COUNTIF($N$6:N2617, N498))</f>
        <v>11</v>
      </c>
      <c r="P498" s="33" t="str">
        <f xml:space="preserve"> IFERROR(IF(VLOOKUP(G498,Demos!$B$3:$K$1368,6,FALSE)=0,"",VLOOKUP(G498,Demos!$B$3:$K$1368,6,FALSE)),"")</f>
        <v>http://www.de-monstrare.nl/pdf/Violation%20of%20the%20entropy%20law.pdf</v>
      </c>
      <c r="Q498" s="38" t="str">
        <f xml:space="preserve"> IFERROR(IF(VLOOKUP(G498,Demos!$B$3:$K$1368,8,FALSE)=0,"",VLOOKUP(G498,Demos!$B$3:$K$1368,8,FALSE)),"")</f>
        <v/>
      </c>
      <c r="R498" s="38" t="str">
        <f xml:space="preserve"> IFERROR(IF(VLOOKUP(G498,Demos!$B$3:$K$1368,7,FALSE)=0,"",VLOOKUP(G498,Demos!$B$3:$K$1368,7,FALSE)),"")</f>
        <v>See 2021 Zoomopname "Recording1.mp4" that is "opname hoorcollege 18.mp4" from 01:18:01 and Collegerama recording 2011/2012 - https://collegerama.tudelft.nl/Mediasite/Channel/as-bsc-tn/watch/b6b2331bc2144aba9c70d01fb3cfa6311d and 16 June 2023 "TN2786_019" recording from 00:05:40 on https://collegeramavideoportal.tudelft.nl/catalogue/tn2786/presentation/b21269167c454661aa9f66f4762bcfda1d?academicYear=2022-2023-tn2786</v>
      </c>
      <c r="T498" s="50" t="s">
        <v>1761</v>
      </c>
      <c r="U498" s="31" t="str">
        <f>IFERROR(VLOOKUP(G498,Demos!$B$7:N3794,12,FALSE),"")</f>
        <v/>
      </c>
    </row>
    <row r="499" spans="1:21" ht="45" x14ac:dyDescent="0.25">
      <c r="A499" s="39">
        <f t="shared" si="7"/>
        <v>494</v>
      </c>
      <c r="B499" s="30" t="s">
        <v>1877</v>
      </c>
      <c r="C499" s="29" t="str">
        <f xml:space="preserve"> IFERROR(VLOOKUP(B499, Courses!$C$3:$E$836, 2, FALSE),"")</f>
        <v>Electromagnetism</v>
      </c>
      <c r="D499" s="29" t="str">
        <f xml:space="preserve"> IFERROR(VLOOKUP(MID(G499,1,1), PIRA!$B$1:$E$1146, 2, FALSE),"")</f>
        <v>5 Electricity and Magnetism</v>
      </c>
      <c r="E499" s="31" t="str">
        <f xml:space="preserve"> IFERROR(VLOOKUP(MID(G499,1,2),PIRA!$B$1:$E$1144,2,FALSE),"")&amp;"
"&amp;IFERROR(VLOOKUP(MID(H499,1,2),PIRA!$B$1:$E$1144,2,FALSE),"")&amp;"
"&amp;IFERROR(VLOOKUP(MID(I499,1,2),PIRA!$B$1:$E$1144,2,FALSE),"")</f>
        <v xml:space="preserve">AC Circuits
Magnetic Fields and Forces
</v>
      </c>
      <c r="F499" s="31" t="str">
        <f xml:space="preserve"> IFERROR(VLOOKUP(MID(G499,1,4),PIRA!$B$1:$E$1144,2,FALSE),"")&amp;"
"&amp;IFERROR(VLOOKUP(MID(H499,1,4),PIRA!$B$1:$E$1144,2,FALSE),"")&amp;"
"&amp;IFERROR(VLOOKUP(MID(I499,1,4),PIRA!$B$1:$E$1144,2,FALSE),"")</f>
        <v xml:space="preserve">Impedance
Magnetic Fields
</v>
      </c>
      <c r="G499" s="32" t="s">
        <v>232</v>
      </c>
      <c r="H499" s="31" t="str">
        <f>IFERROR(IF(VLOOKUP(G499,Demos!$B$3:$K$1368,2,FALSE)=0,"",VLOOKUP(G499,Demos!$B$3:$K$1368,2,FALSE)),"")</f>
        <v>5H10.61</v>
      </c>
      <c r="I499" s="79" t="str">
        <f>IFERROR(IF(VLOOKUP(G499,Demos!$B$3:$K$1368,3,FALSE)=0,"",VLOOKUP(G499,Demos!$B$3:$K$1368,3,FALSE)),"")</f>
        <v/>
      </c>
      <c r="J499" s="79" t="str">
        <f>IFERROR(IF(VLOOKUP(G499,Demos!$B$3:$K$1368,4,FALSE)=0,"",VLOOKUP(G499,Demos!$B$3:$K$1368,4,FALSE)),"")</f>
        <v/>
      </c>
      <c r="K499" s="30" t="s">
        <v>2134</v>
      </c>
      <c r="L499" s="30" t="s">
        <v>177</v>
      </c>
      <c r="M499" s="71">
        <v>44725</v>
      </c>
      <c r="N499" s="33" t="str">
        <f>IFERROR(VLOOKUP(G499,Demos!$B$3:$K$1368,5,FALSE),"")</f>
        <v>Skin Effect</v>
      </c>
      <c r="O499" s="28">
        <f>IF(N499="","",COUNTIF($N$6:N2618, N499))</f>
        <v>7</v>
      </c>
      <c r="P499" s="33" t="str">
        <f xml:space="preserve"> IFERROR(IF(VLOOKUP(G499,Demos!$B$3:$K$1368,6,FALSE)=0,"",VLOOKUP(G499,Demos!$B$3:$K$1368,6,FALSE)),"")</f>
        <v>N/A</v>
      </c>
      <c r="Q499" s="38" t="str">
        <f xml:space="preserve"> IFERROR(IF(VLOOKUP(G499,Demos!$B$3:$K$1368,8,FALSE)=0,"",VLOOKUP(G499,Demos!$B$3:$K$1368,8,FALSE)),"")</f>
        <v>Still have to device a demonstration setup (12-Sep-13)</v>
      </c>
      <c r="R499" s="38" t="str">
        <f xml:space="preserve"> IFERROR(IF(VLOOKUP(G499,Demos!$B$3:$K$1368,7,FALSE)=0,"",VLOOKUP(G499,Demos!$B$3:$K$1368,7,FALSE)),"")</f>
        <v/>
      </c>
      <c r="T499" s="50" t="s">
        <v>1761</v>
      </c>
      <c r="U499" s="31" t="str">
        <f>IFERROR(VLOOKUP(G499,Demos!$B$7:N3795,12,FALSE),"")</f>
        <v/>
      </c>
    </row>
    <row r="500" spans="1:21" ht="45" x14ac:dyDescent="0.25">
      <c r="A500" s="39">
        <f t="shared" si="7"/>
        <v>495</v>
      </c>
      <c r="B500" s="30" t="s">
        <v>1617</v>
      </c>
      <c r="C500" s="29" t="str">
        <f xml:space="preserve"> IFERROR(VLOOKUP(B500, Courses!$C$3:$E$836, 2, FALSE),"")</f>
        <v>Physical Transport Phenomena</v>
      </c>
      <c r="D500" s="29" t="str">
        <f xml:space="preserve"> IFERROR(VLOOKUP(MID(G500,1,1), PIRA!$B$1:$E$1146, 2, FALSE),"")</f>
        <v>2 Fluid Mechanics</v>
      </c>
      <c r="E500" s="31" t="str">
        <f xml:space="preserve"> IFERROR(VLOOKUP(MID(G500,1,2),PIRA!$B$1:$E$1144,2,FALSE),"")&amp;"
"&amp;IFERROR(VLOOKUP(MID(H500,1,2),PIRA!$B$1:$E$1144,2,FALSE),"")&amp;"
"&amp;IFERROR(VLOOKUP(MID(I500,1,2),PIRA!$B$1:$E$1144,2,FALSE),"")</f>
        <v xml:space="preserve">Dynamics of Fluids
</v>
      </c>
      <c r="F500" s="31" t="str">
        <f xml:space="preserve"> IFERROR(VLOOKUP(MID(G500,1,4),PIRA!$B$1:$E$1144,2,FALSE),"")&amp;"
"&amp;IFERROR(VLOOKUP(MID(H500,1,4),PIRA!$B$1:$E$1144,2,FALSE),"")&amp;"
"&amp;IFERROR(VLOOKUP(MID(I500,1,4),PIRA!$B$1:$E$1144,2,FALSE),"")</f>
        <v xml:space="preserve">Flow Rate
</v>
      </c>
      <c r="G500" s="32" t="s">
        <v>2073</v>
      </c>
      <c r="H500" s="31" t="str">
        <f>IFERROR(IF(VLOOKUP(G500,Demos!$B$3:$K$1368,2,FALSE)=0,"",VLOOKUP(G500,Demos!$B$3:$K$1368,2,FALSE)),"")</f>
        <v/>
      </c>
      <c r="I500" s="79" t="str">
        <f>IFERROR(IF(VLOOKUP(G500,Demos!$B$3:$K$1368,3,FALSE)=0,"",VLOOKUP(G500,Demos!$B$3:$K$1368,3,FALSE)),"")</f>
        <v/>
      </c>
      <c r="J500" s="79" t="str">
        <f>IFERROR(IF(VLOOKUP(G500,Demos!$B$3:$K$1368,4,FALSE)=0,"",VLOOKUP(G500,Demos!$B$3:$K$1368,4,FALSE)),"")</f>
        <v/>
      </c>
      <c r="K500" s="30" t="s">
        <v>2020</v>
      </c>
      <c r="M500" s="71">
        <v>44722</v>
      </c>
      <c r="N500" s="33" t="str">
        <f>IFERROR(VLOOKUP(G500,Demos!$B$3:$K$1368,5,FALSE),"")</f>
        <v>Draining time of a water container through a long and short hose</v>
      </c>
      <c r="O500" s="28">
        <f>IF(N500="","",COUNTIF($N$6:N2619, N500))</f>
        <v>7</v>
      </c>
      <c r="P500" s="33" t="str">
        <f xml:space="preserve"> IFERROR(IF(VLOOKUP(G500,Demos!$B$3:$K$1368,6,FALSE)=0,"",VLOOKUP(G500,Demos!$B$3:$K$1368,6,FALSE)),"")</f>
        <v>N/A</v>
      </c>
      <c r="Q500" s="38" t="str">
        <f xml:space="preserve"> IFERROR(IF(VLOOKUP(G500,Demos!$B$3:$K$1368,8,FALSE)=0,"",VLOOKUP(G500,Demos!$B$3:$K$1368,8,FALSE)),"")</f>
        <v/>
      </c>
      <c r="R500" s="38" t="str">
        <f xml:space="preserve"> IFERROR(IF(VLOOKUP(G500,Demos!$B$3:$K$1368,7,FALSE)=0,"",VLOOKUP(G500,Demos!$B$3:$K$1368,7,FALSE)),"")</f>
        <v>See 2021 Zoomopname "Recording.mp4", that is "opname hoorcollege 17.mp4" and Collegerama recording 2011/2012 - https://collegerama.tudelft.nl/Mediasite/Channel/as-bsc-tn/watch/b6b2331bc2144aba9c70d01fb3cfa6311d and 14 June 2023 recording "TN2786_018" from 01:01:30 up until 01:21:00 https://collegeramavideoportal.tudelft.nl/catalogue/tn2786/presentation/20fe5ac00eb6426484f37c124af17dd31d?academicYear=2022-2023-tn2786</v>
      </c>
      <c r="T500" s="50" t="s">
        <v>1761</v>
      </c>
      <c r="U500" s="31">
        <f>IFERROR(VLOOKUP(G500,Demos!$B$7:N3796,12,FALSE),"")</f>
        <v>0</v>
      </c>
    </row>
    <row r="501" spans="1:21" ht="45" x14ac:dyDescent="0.25">
      <c r="A501" s="39">
        <f t="shared" si="7"/>
        <v>496</v>
      </c>
      <c r="B501" s="30" t="s">
        <v>2082</v>
      </c>
      <c r="C501" s="29" t="str">
        <f xml:space="preserve"> IFERROR(VLOOKUP(B501, Courses!$C$3:$E$836, 2, FALSE),"")</f>
        <v>Matching Day</v>
      </c>
      <c r="D501" s="29" t="str">
        <f xml:space="preserve"> IFERROR(VLOOKUP(MID(G501,1,1), PIRA!$B$1:$E$1146, 2, FALSE),"")</f>
        <v>1 Mechanics</v>
      </c>
      <c r="E501" s="31" t="str">
        <f xml:space="preserve"> IFERROR(VLOOKUP(MID(G501,1,2),PIRA!$B$1:$E$1144,2,FALSE),"")&amp;"
"&amp;IFERROR(VLOOKUP(MID(H501,1,2),PIRA!$B$1:$E$1144,2,FALSE),"")&amp;"
"&amp;IFERROR(VLOOKUP(MID(I501,1,2),PIRA!$B$1:$E$1144,2,FALSE),"")</f>
        <v xml:space="preserve">Rotational Dynamics
</v>
      </c>
      <c r="F501" s="31" t="str">
        <f xml:space="preserve"> IFERROR(VLOOKUP(MID(G501,1,4),PIRA!$B$1:$E$1144,2,FALSE),"")&amp;"
"&amp;IFERROR(VLOOKUP(MID(H501,1,4),PIRA!$B$1:$E$1144,2,FALSE),"")&amp;"
"&amp;IFERROR(VLOOKUP(MID(I501,1,4),PIRA!$B$1:$E$1144,2,FALSE),"")</f>
        <v xml:space="preserve">Gyros
</v>
      </c>
      <c r="G501" s="32" t="s">
        <v>1176</v>
      </c>
      <c r="H501" s="31" t="str">
        <f>IFERROR(IF(VLOOKUP(G501,Demos!$B$3:$K$1368,2,FALSE)=0,"",VLOOKUP(G501,Demos!$B$3:$K$1368,2,FALSE)),"")</f>
        <v/>
      </c>
      <c r="I501" s="79" t="str">
        <f>IFERROR(IF(VLOOKUP(G501,Demos!$B$3:$K$1368,3,FALSE)=0,"",VLOOKUP(G501,Demos!$B$3:$K$1368,3,FALSE)),"")</f>
        <v/>
      </c>
      <c r="J501" s="79" t="str">
        <f>IFERROR(IF(VLOOKUP(G501,Demos!$B$3:$K$1368,4,FALSE)=0,"",VLOOKUP(G501,Demos!$B$3:$K$1368,4,FALSE)),"")</f>
        <v/>
      </c>
      <c r="K501" s="32" t="s">
        <v>2096</v>
      </c>
      <c r="L501" s="32"/>
      <c r="M501" s="71">
        <v>44714</v>
      </c>
      <c r="N501" s="33" t="str">
        <f>IFERROR(VLOOKUP(G501,Demos!$B$3:$K$1368,5,FALSE),"")</f>
        <v>Precession (2)</v>
      </c>
      <c r="O501" s="28">
        <f>IF(N501="","",COUNTIF($N$6:N2620, N501))</f>
        <v>67</v>
      </c>
      <c r="P501" s="33" t="str">
        <f xml:space="preserve"> IFERROR(IF(VLOOKUP(G501,Demos!$B$3:$K$1368,6,FALSE)=0,"",VLOOKUP(G501,Demos!$B$3:$K$1368,6,FALSE)),"")</f>
        <v>www.de-monstrare.nl/pdf/Precession%20_2_.pdf</v>
      </c>
      <c r="Q501" s="38" t="str">
        <f xml:space="preserve"> IFERROR(IF(VLOOKUP(G501,Demos!$B$3:$K$1368,8,FALSE)=0,"",VLOOKUP(G501,Demos!$B$3:$K$1368,8,FALSE)),"")</f>
        <v/>
      </c>
      <c r="R501" s="38" t="str">
        <f xml:space="preserve"> IFERROR(IF(VLOOKUP(G501,Demos!$B$3:$K$1368,7,FALSE)=0,"",VLOOKUP(G501,Demos!$B$3:$K$1368,7,FALSE)),"")</f>
        <v/>
      </c>
      <c r="T501" s="50" t="s">
        <v>1761</v>
      </c>
      <c r="U501" s="31" t="str">
        <f>IFERROR(VLOOKUP(G501,Demos!$B$7:N3797,12,FALSE),"")</f>
        <v/>
      </c>
    </row>
    <row r="502" spans="1:21" ht="45" x14ac:dyDescent="0.25">
      <c r="A502" s="39">
        <f t="shared" si="7"/>
        <v>497</v>
      </c>
      <c r="B502" s="30" t="s">
        <v>145</v>
      </c>
      <c r="C502" s="29" t="str">
        <f xml:space="preserve"> IFERROR(VLOOKUP(B502, Courses!$C$3:$E$836, 2, FALSE),"")</f>
        <v>Thermodynamics</v>
      </c>
      <c r="D502" s="29" t="str">
        <f xml:space="preserve"> IFERROR(VLOOKUP(MID(G502,1,1), PIRA!$B$1:$E$1146, 2, FALSE),"")</f>
        <v>4 Thermodynamics</v>
      </c>
      <c r="E502" s="31" t="str">
        <f xml:space="preserve"> IFERROR(VLOOKUP(MID(G502,1,2),PIRA!$B$1:$E$1144,2,FALSE),"")&amp;"
"&amp;IFERROR(VLOOKUP(MID(H502,1,2),PIRA!$B$1:$E$1144,2,FALSE),"")&amp;"
"&amp;IFERROR(VLOOKUP(MID(I502,1,2),PIRA!$B$1:$E$1144,2,FALSE),"")</f>
        <v xml:space="preserve">Entropy and the Second Law
</v>
      </c>
      <c r="F502" s="31" t="str">
        <f xml:space="preserve"> IFERROR(VLOOKUP(MID(G502,1,4),PIRA!$B$1:$E$1144,2,FALSE),"")&amp;"
"&amp;IFERROR(VLOOKUP(MID(H502,1,4),PIRA!$B$1:$E$1144,2,FALSE),"")&amp;"
"&amp;IFERROR(VLOOKUP(MID(I502,1,4),PIRA!$B$1:$E$1144,2,FALSE),"")</f>
        <v xml:space="preserve">Heat Cycles
</v>
      </c>
      <c r="G502" s="32" t="s">
        <v>1845</v>
      </c>
      <c r="H502" s="31" t="str">
        <f>IFERROR(IF(VLOOKUP(G502,Demos!$B$3:$K$1368,2,FALSE)=0,"",VLOOKUP(G502,Demos!$B$3:$K$1368,2,FALSE)),"")</f>
        <v/>
      </c>
      <c r="I502" s="79" t="str">
        <f>IFERROR(IF(VLOOKUP(G502,Demos!$B$3:$K$1368,3,FALSE)=0,"",VLOOKUP(G502,Demos!$B$3:$K$1368,3,FALSE)),"")</f>
        <v/>
      </c>
      <c r="J502" s="79" t="str">
        <f>IFERROR(IF(VLOOKUP(G502,Demos!$B$3:$K$1368,4,FALSE)=0,"",VLOOKUP(G502,Demos!$B$3:$K$1368,4,FALSE)),"")</f>
        <v/>
      </c>
      <c r="K502" s="30" t="s">
        <v>1057</v>
      </c>
      <c r="L502" s="30" t="s">
        <v>147</v>
      </c>
      <c r="M502" s="71">
        <v>44713</v>
      </c>
      <c r="N502" s="33" t="str">
        <f>IFERROR(VLOOKUP(G502,Demos!$B$3:$K$1368,5,FALSE),"")</f>
        <v>Stirling Engine</v>
      </c>
      <c r="O502" s="28">
        <f>IF(N502="","",COUNTIF($N$6:N2621, N502))</f>
        <v>19</v>
      </c>
      <c r="P502" s="33" t="str">
        <f xml:space="preserve"> IFERROR(IF(VLOOKUP(G502,Demos!$B$3:$K$1368,6,FALSE)=0,"",VLOOKUP(G502,Demos!$B$3:$K$1368,6,FALSE)),"")</f>
        <v>http://www.de-monstrare.nl/pdf/Stirling%20engine.pdf</v>
      </c>
      <c r="Q502" s="38" t="str">
        <f xml:space="preserve"> IFERROR(IF(VLOOKUP(G502,Demos!$B$3:$K$1368,8,FALSE)=0,"",VLOOKUP(G502,Demos!$B$3:$K$1368,8,FALSE)),"")</f>
        <v/>
      </c>
      <c r="R502" s="38" t="str">
        <f xml:space="preserve"> IFERROR(IF(VLOOKUP(G502,Demos!$B$3:$K$1368,7,FALSE)=0,"",VLOOKUP(G502,Demos!$B$3:$K$1368,7,FALSE)),"")</f>
        <v>See from 01:02:03: U:\Elearning TP\Natk4all\college ted\dag 7</v>
      </c>
      <c r="T502" s="50" t="s">
        <v>1761</v>
      </c>
      <c r="U502" s="31" t="str">
        <f>IFERROR(VLOOKUP(G502,Demos!$B$7:N3798,12,FALSE),"")</f>
        <v/>
      </c>
    </row>
    <row r="503" spans="1:21" ht="45" x14ac:dyDescent="0.25">
      <c r="A503" s="39">
        <f t="shared" si="7"/>
        <v>498</v>
      </c>
      <c r="B503" s="30" t="s">
        <v>145</v>
      </c>
      <c r="C503" s="29" t="str">
        <f xml:space="preserve"> IFERROR(VLOOKUP(B503, Courses!$C$3:$E$836, 2, FALSE),"")</f>
        <v>Thermodynamics</v>
      </c>
      <c r="D503" s="29" t="str">
        <f xml:space="preserve"> IFERROR(VLOOKUP(MID(G503,1,1), PIRA!$B$1:$E$1146, 2, FALSE),"")</f>
        <v>4 Thermodynamics</v>
      </c>
      <c r="E503" s="31" t="str">
        <f xml:space="preserve"> IFERROR(VLOOKUP(MID(G503,1,2),PIRA!$B$1:$E$1144,2,FALSE),"")&amp;"
"&amp;IFERROR(VLOOKUP(MID(H503,1,2),PIRA!$B$1:$E$1144,2,FALSE),"")&amp;"
"&amp;IFERROR(VLOOKUP(MID(I503,1,2),PIRA!$B$1:$E$1144,2,FALSE),"")</f>
        <v xml:space="preserve">Heat and the First Law
</v>
      </c>
      <c r="F503" s="31" t="str">
        <f xml:space="preserve"> IFERROR(VLOOKUP(MID(G503,1,4),PIRA!$B$1:$E$1144,2,FALSE),"")&amp;"
"&amp;IFERROR(VLOOKUP(MID(H503,1,4),PIRA!$B$1:$E$1144,2,FALSE),"")&amp;"
"&amp;IFERROR(VLOOKUP(MID(I503,1,4),PIRA!$B$1:$E$1144,2,FALSE),"")</f>
        <v xml:space="preserve">Mechanical Equivalent of Heat
</v>
      </c>
      <c r="G503" s="32" t="s">
        <v>1880</v>
      </c>
      <c r="H503" s="31" t="str">
        <f>IFERROR(IF(VLOOKUP(G503,Demos!$B$3:$K$1368,2,FALSE)=0,"",VLOOKUP(G503,Demos!$B$3:$K$1368,2,FALSE)),"")</f>
        <v/>
      </c>
      <c r="I503" s="79" t="str">
        <f>IFERROR(IF(VLOOKUP(G503,Demos!$B$3:$K$1368,3,FALSE)=0,"",VLOOKUP(G503,Demos!$B$3:$K$1368,3,FALSE)),"")</f>
        <v/>
      </c>
      <c r="J503" s="79" t="str">
        <f>IFERROR(IF(VLOOKUP(G503,Demos!$B$3:$K$1368,4,FALSE)=0,"",VLOOKUP(G503,Demos!$B$3:$K$1368,4,FALSE)),"")</f>
        <v/>
      </c>
      <c r="K503" s="30" t="s">
        <v>1057</v>
      </c>
      <c r="L503" s="30" t="s">
        <v>147</v>
      </c>
      <c r="M503" s="71">
        <v>44712</v>
      </c>
      <c r="N503" s="33" t="str">
        <f>IFERROR(VLOOKUP(G503,Demos!$B$3:$K$1368,5,FALSE),"")</f>
        <v>Dropping Lead Shot</v>
      </c>
      <c r="O503" s="28">
        <f>IF(N503="","",COUNTIF($N$6:N2622, N503))</f>
        <v>10</v>
      </c>
      <c r="P503" s="33" t="str">
        <f xml:space="preserve"> IFERROR(IF(VLOOKUP(G503,Demos!$B$3:$K$1368,6,FALSE)=0,"",VLOOKUP(G503,Demos!$B$3:$K$1368,6,FALSE)),"")</f>
        <v>N/A</v>
      </c>
      <c r="Q503" s="38" t="str">
        <f xml:space="preserve"> IFERROR(IF(VLOOKUP(G503,Demos!$B$3:$K$1368,8,FALSE)=0,"",VLOOKUP(G503,Demos!$B$3:$K$1368,8,FALSE)),"")</f>
        <v/>
      </c>
      <c r="R503" s="38" t="str">
        <f xml:space="preserve"> IFERROR(IF(VLOOKUP(G503,Demos!$B$3:$K$1368,7,FALSE)=0,"",VLOOKUP(G503,Demos!$B$3:$K$1368,7,FALSE)),"")</f>
        <v/>
      </c>
      <c r="T503" s="50" t="s">
        <v>1761</v>
      </c>
      <c r="U503" s="31" t="str">
        <f>IFERROR(VLOOKUP(G503,Demos!$B$7:N3799,12,FALSE),"")</f>
        <v/>
      </c>
    </row>
    <row r="504" spans="1:21" ht="45" x14ac:dyDescent="0.25">
      <c r="A504" s="39">
        <f t="shared" si="7"/>
        <v>499</v>
      </c>
      <c r="B504" s="30" t="s">
        <v>145</v>
      </c>
      <c r="C504" s="29" t="str">
        <f xml:space="preserve"> IFERROR(VLOOKUP(B504, Courses!$C$3:$E$836, 2, FALSE),"")</f>
        <v>Thermodynamics</v>
      </c>
      <c r="D504" s="29" t="str">
        <f xml:space="preserve"> IFERROR(VLOOKUP(MID(G504,1,1), PIRA!$B$1:$E$1146, 2, FALSE),"")</f>
        <v>4 Thermodynamics</v>
      </c>
      <c r="E504" s="31" t="str">
        <f xml:space="preserve"> IFERROR(VLOOKUP(MID(G504,1,2),PIRA!$B$1:$E$1144,2,FALSE),"")&amp;"
"&amp;IFERROR(VLOOKUP(MID(H504,1,2),PIRA!$B$1:$E$1144,2,FALSE),"")&amp;"
"&amp;IFERROR(VLOOKUP(MID(I504,1,2),PIRA!$B$1:$E$1144,2,FALSE),"")</f>
        <v xml:space="preserve">Change of State
</v>
      </c>
      <c r="F504" s="31" t="str">
        <f xml:space="preserve"> IFERROR(VLOOKUP(MID(G504,1,4),PIRA!$B$1:$E$1144,2,FALSE),"")&amp;"
"&amp;IFERROR(VLOOKUP(MID(H504,1,4),PIRA!$B$1:$E$1144,2,FALSE),"")&amp;"
"&amp;IFERROR(VLOOKUP(MID(I504,1,4),PIRA!$B$1:$E$1144,2,FALSE),"")</f>
        <v xml:space="preserve">PVT Surfaces
</v>
      </c>
      <c r="G504" s="32" t="s">
        <v>1841</v>
      </c>
      <c r="H504" s="31" t="str">
        <f>IFERROR(IF(VLOOKUP(G504,Demos!$B$3:$K$1368,2,FALSE)=0,"",VLOOKUP(G504,Demos!$B$3:$K$1368,2,FALSE)),"")</f>
        <v/>
      </c>
      <c r="I504" s="79" t="str">
        <f>IFERROR(IF(VLOOKUP(G504,Demos!$B$3:$K$1368,3,FALSE)=0,"",VLOOKUP(G504,Demos!$B$3:$K$1368,3,FALSE)),"")</f>
        <v/>
      </c>
      <c r="J504" s="79" t="str">
        <f>IFERROR(IF(VLOOKUP(G504,Demos!$B$3:$K$1368,4,FALSE)=0,"",VLOOKUP(G504,Demos!$B$3:$K$1368,4,FALSE)),"")</f>
        <v/>
      </c>
      <c r="K504" s="30" t="s">
        <v>1057</v>
      </c>
      <c r="L504" s="30" t="s">
        <v>147</v>
      </c>
      <c r="M504" s="71">
        <v>44706</v>
      </c>
      <c r="N504" s="33" t="str">
        <f>IFERROR(VLOOKUP(G504,Demos!$B$3:$K$1368,5,FALSE),"")</f>
        <v>Work = int(PdV)</v>
      </c>
      <c r="O504" s="28">
        <f>IF(N504="","",COUNTIF($N$6:N2623, N504))</f>
        <v>12</v>
      </c>
      <c r="P504" s="33" t="str">
        <f xml:space="preserve"> IFERROR(IF(VLOOKUP(G504,Demos!$B$3:$K$1368,6,FALSE)=0,"",VLOOKUP(G504,Demos!$B$3:$K$1368,6,FALSE)),"")</f>
        <v>http://www.de-monstrare.nl/pdf/pdV.pdf</v>
      </c>
      <c r="Q504" s="38" t="str">
        <f xml:space="preserve"> IFERROR(IF(VLOOKUP(G504,Demos!$B$3:$K$1368,8,FALSE)=0,"",VLOOKUP(G504,Demos!$B$3:$K$1368,8,FALSE)),"")</f>
        <v/>
      </c>
      <c r="R504" s="38" t="str">
        <f xml:space="preserve"> IFERROR(IF(VLOOKUP(G504,Demos!$B$3:$K$1368,7,FALSE)=0,"",VLOOKUP(G504,Demos!$B$3:$K$1368,7,FALSE)),"")</f>
        <v/>
      </c>
      <c r="T504" s="50" t="s">
        <v>1761</v>
      </c>
      <c r="U504" s="31" t="str">
        <f>IFERROR(VLOOKUP(G504,Demos!$B$7:N3800,12,FALSE),"")</f>
        <v/>
      </c>
    </row>
    <row r="505" spans="1:21" ht="45" x14ac:dyDescent="0.25">
      <c r="A505" s="39">
        <f t="shared" si="7"/>
        <v>500</v>
      </c>
      <c r="B505" s="30" t="s">
        <v>145</v>
      </c>
      <c r="C505" s="29" t="str">
        <f xml:space="preserve"> IFERROR(VLOOKUP(B505, Courses!$C$3:$E$836, 2, FALSE),"")</f>
        <v>Thermodynamics</v>
      </c>
      <c r="D505" s="29" t="str">
        <f xml:space="preserve"> IFERROR(VLOOKUP(MID(G505,1,1), PIRA!$B$1:$E$1146, 2, FALSE),"")</f>
        <v>4 Thermodynamics</v>
      </c>
      <c r="E505" s="31" t="str">
        <f xml:space="preserve"> IFERROR(VLOOKUP(MID(G505,1,2),PIRA!$B$1:$E$1144,2,FALSE),"")&amp;"
"&amp;IFERROR(VLOOKUP(MID(H505,1,2),PIRA!$B$1:$E$1144,2,FALSE),"")&amp;"
"&amp;IFERROR(VLOOKUP(MID(I505,1,2),PIRA!$B$1:$E$1144,2,FALSE),"")</f>
        <v xml:space="preserve">Thermal Properties of Matter
</v>
      </c>
      <c r="F505" s="31" t="str">
        <f xml:space="preserve"> IFERROR(VLOOKUP(MID(G505,1,4),PIRA!$B$1:$E$1144,2,FALSE),"")&amp;"
"&amp;IFERROR(VLOOKUP(MID(H505,1,4),PIRA!$B$1:$E$1144,2,FALSE),"")&amp;"
"&amp;IFERROR(VLOOKUP(MID(I505,1,4),PIRA!$B$1:$E$1144,2,FALSE),"")</f>
        <v xml:space="preserve">Thermometry
</v>
      </c>
      <c r="G505" s="32" t="s">
        <v>1835</v>
      </c>
      <c r="H505" s="31" t="str">
        <f>IFERROR(IF(VLOOKUP(G505,Demos!$B$3:$K$1368,2,FALSE)=0,"",VLOOKUP(G505,Demos!$B$3:$K$1368,2,FALSE)),"")</f>
        <v/>
      </c>
      <c r="I505" s="79" t="str">
        <f>IFERROR(IF(VLOOKUP(G505,Demos!$B$3:$K$1368,3,FALSE)=0,"",VLOOKUP(G505,Demos!$B$3:$K$1368,3,FALSE)),"")</f>
        <v/>
      </c>
      <c r="J505" s="79" t="str">
        <f>IFERROR(IF(VLOOKUP(G505,Demos!$B$3:$K$1368,4,FALSE)=0,"",VLOOKUP(G505,Demos!$B$3:$K$1368,4,FALSE)),"")</f>
        <v/>
      </c>
      <c r="K505" s="30" t="s">
        <v>1057</v>
      </c>
      <c r="L505" s="30" t="s">
        <v>147</v>
      </c>
      <c r="M505" s="71">
        <v>44705</v>
      </c>
      <c r="N505" s="33" t="str">
        <f>IFERROR(VLOOKUP(G505,Demos!$B$3:$K$1368,5,FALSE),"")</f>
        <v>Inverted Thermometer</v>
      </c>
      <c r="O505" s="28">
        <f>IF(N505="","",COUNTIF($N$6:N2624, N505))</f>
        <v>10</v>
      </c>
      <c r="P505" s="33" t="str">
        <f xml:space="preserve"> IFERROR(IF(VLOOKUP(G505,Demos!$B$3:$K$1368,6,FALSE)=0,"",VLOOKUP(G505,Demos!$B$3:$K$1368,6,FALSE)),"")</f>
        <v>http://www.de-monstrare.nl/pdf/Inverted%20thermometer.pdf</v>
      </c>
      <c r="Q505" s="38" t="str">
        <f xml:space="preserve"> IFERROR(IF(VLOOKUP(G505,Demos!$B$3:$K$1368,8,FALSE)=0,"",VLOOKUP(G505,Demos!$B$3:$K$1368,8,FALSE)),"")</f>
        <v/>
      </c>
      <c r="R505" s="38" t="str">
        <f xml:space="preserve"> IFERROR(IF(VLOOKUP(G505,Demos!$B$3:$K$1368,7,FALSE)=0,"",VLOOKUP(G505,Demos!$B$3:$K$1368,7,FALSE)),"")</f>
        <v/>
      </c>
      <c r="T505" s="50" t="s">
        <v>1761</v>
      </c>
      <c r="U505" s="31" t="str">
        <f>IFERROR(VLOOKUP(G505,Demos!$B$7:N3803,12,FALSE),"")</f>
        <v/>
      </c>
    </row>
    <row r="506" spans="1:21" ht="45" x14ac:dyDescent="0.25">
      <c r="A506" s="39">
        <f t="shared" si="7"/>
        <v>501</v>
      </c>
      <c r="B506" s="30" t="s">
        <v>145</v>
      </c>
      <c r="C506" s="29" t="str">
        <f xml:space="preserve"> IFERROR(VLOOKUP(B506, Courses!$C$3:$E$836, 2, FALSE),"")</f>
        <v>Thermodynamics</v>
      </c>
      <c r="D506" s="29" t="str">
        <f xml:space="preserve"> IFERROR(VLOOKUP(MID(G506,1,1), PIRA!$B$1:$E$1146, 2, FALSE),"")</f>
        <v>4 Thermodynamics</v>
      </c>
      <c r="E506" s="31" t="str">
        <f xml:space="preserve"> IFERROR(VLOOKUP(MID(G506,1,2),PIRA!$B$1:$E$1144,2,FALSE),"")&amp;"
"&amp;IFERROR(VLOOKUP(MID(H506,1,2),PIRA!$B$1:$E$1144,2,FALSE),"")&amp;"
"&amp;IFERROR(VLOOKUP(MID(I506,1,2),PIRA!$B$1:$E$1144,2,FALSE),"")</f>
        <v xml:space="preserve">Change of State
</v>
      </c>
      <c r="F506" s="31" t="str">
        <f xml:space="preserve"> IFERROR(VLOOKUP(MID(G506,1,4),PIRA!$B$1:$E$1144,2,FALSE),"")&amp;"
"&amp;IFERROR(VLOOKUP(MID(H506,1,4),PIRA!$B$1:$E$1144,2,FALSE),"")&amp;"
"&amp;IFERROR(VLOOKUP(MID(I506,1,4),PIRA!$B$1:$E$1144,2,FALSE),"")</f>
        <v xml:space="preserve">Vapor Pressure
</v>
      </c>
      <c r="G506" s="32" t="s">
        <v>1846</v>
      </c>
      <c r="H506" s="31" t="str">
        <f>IFERROR(IF(VLOOKUP(G506,Demos!$B$3:$K$1368,2,FALSE)=0,"",VLOOKUP(G506,Demos!$B$3:$K$1368,2,FALSE)),"")</f>
        <v/>
      </c>
      <c r="I506" s="79" t="str">
        <f>IFERROR(IF(VLOOKUP(G506,Demos!$B$3:$K$1368,3,FALSE)=0,"",VLOOKUP(G506,Demos!$B$3:$K$1368,3,FALSE)),"")</f>
        <v/>
      </c>
      <c r="J506" s="79" t="str">
        <f>IFERROR(IF(VLOOKUP(G506,Demos!$B$3:$K$1368,4,FALSE)=0,"",VLOOKUP(G506,Demos!$B$3:$K$1368,4,FALSE)),"")</f>
        <v/>
      </c>
      <c r="K506" s="30" t="s">
        <v>1057</v>
      </c>
      <c r="L506" s="30" t="s">
        <v>147</v>
      </c>
      <c r="M506" s="71">
        <v>44705</v>
      </c>
      <c r="N506" s="33" t="str">
        <f>IFERROR(VLOOKUP(G506,Demos!$B$3:$K$1368,5,FALSE),"")</f>
        <v>Boiling Water at Reduced Pressure</v>
      </c>
      <c r="O506" s="28">
        <f>IF(N506="","",COUNTIF($N$6:N2625, N506))</f>
        <v>10</v>
      </c>
      <c r="P506" s="33" t="str">
        <f xml:space="preserve"> IFERROR(IF(VLOOKUP(G506,Demos!$B$3:$K$1368,6,FALSE)=0,"",VLOOKUP(G506,Demos!$B$3:$K$1368,6,FALSE)),"")</f>
        <v>http://www.de-monstrare.nl/pdf/Boiling%20water%20at%20reduced%20pressure.pdf</v>
      </c>
      <c r="Q506" s="38" t="str">
        <f xml:space="preserve"> IFERROR(IF(VLOOKUP(G506,Demos!$B$3:$K$1368,8,FALSE)=0,"",VLOOKUP(G506,Demos!$B$3:$K$1368,8,FALSE)),"")</f>
        <v/>
      </c>
      <c r="R506" s="38" t="str">
        <f xml:space="preserve"> IFERROR(IF(VLOOKUP(G506,Demos!$B$3:$K$1368,7,FALSE)=0,"",VLOOKUP(G506,Demos!$B$3:$K$1368,7,FALSE)),"")</f>
        <v/>
      </c>
      <c r="T506" s="50" t="s">
        <v>1890</v>
      </c>
      <c r="U506" s="31" t="str">
        <f>IFERROR(VLOOKUP(G506,Demos!$B$7:N3802,12,FALSE),"")</f>
        <v/>
      </c>
    </row>
    <row r="507" spans="1:21" ht="45" x14ac:dyDescent="0.25">
      <c r="A507" s="39">
        <f t="shared" si="7"/>
        <v>502</v>
      </c>
      <c r="B507" s="30" t="s">
        <v>145</v>
      </c>
      <c r="C507" s="29" t="str">
        <f xml:space="preserve"> IFERROR(VLOOKUP(B507, Courses!$C$3:$E$836, 2, FALSE),"")</f>
        <v>Thermodynamics</v>
      </c>
      <c r="D507" s="29" t="str">
        <f xml:space="preserve"> IFERROR(VLOOKUP(MID(G507,1,1), PIRA!$B$1:$E$1146, 2, FALSE),"")</f>
        <v>4 Thermodynamics</v>
      </c>
      <c r="E507" s="31" t="str">
        <f xml:space="preserve"> IFERROR(VLOOKUP(MID(G507,1,2),PIRA!$B$1:$E$1144,2,FALSE),"")&amp;"
"&amp;IFERROR(VLOOKUP(MID(H507,1,2),PIRA!$B$1:$E$1144,2,FALSE),"")&amp;"
"&amp;IFERROR(VLOOKUP(MID(I507,1,2),PIRA!$B$1:$E$1144,2,FALSE),"")</f>
        <v xml:space="preserve">Change of State
</v>
      </c>
      <c r="F507" s="31" t="str">
        <f xml:space="preserve"> IFERROR(VLOOKUP(MID(G507,1,4),PIRA!$B$1:$E$1144,2,FALSE),"")&amp;"
"&amp;IFERROR(VLOOKUP(MID(H507,1,4),PIRA!$B$1:$E$1144,2,FALSE),"")&amp;"
"&amp;IFERROR(VLOOKUP(MID(I507,1,4),PIRA!$B$1:$E$1144,2,FALSE),"")</f>
        <v xml:space="preserve">Critical Point
</v>
      </c>
      <c r="G507" s="32" t="s">
        <v>1881</v>
      </c>
      <c r="H507" s="31" t="str">
        <f>IFERROR(IF(VLOOKUP(G507,Demos!$B$3:$K$1368,2,FALSE)=0,"",VLOOKUP(G507,Demos!$B$3:$K$1368,2,FALSE)),"")</f>
        <v/>
      </c>
      <c r="I507" s="79" t="str">
        <f>IFERROR(IF(VLOOKUP(G507,Demos!$B$3:$K$1368,3,FALSE)=0,"",VLOOKUP(G507,Demos!$B$3:$K$1368,3,FALSE)),"")</f>
        <v/>
      </c>
      <c r="J507" s="79" t="str">
        <f>IFERROR(IF(VLOOKUP(G507,Demos!$B$3:$K$1368,4,FALSE)=0,"",VLOOKUP(G507,Demos!$B$3:$K$1368,4,FALSE)),"")</f>
        <v/>
      </c>
      <c r="K507" s="30" t="s">
        <v>1057</v>
      </c>
      <c r="L507" s="30" t="s">
        <v>147</v>
      </c>
      <c r="M507" s="71">
        <v>44705</v>
      </c>
      <c r="N507" s="33" t="str">
        <f>IFERROR(VLOOKUP(G507,Demos!$B$3:$K$1368,5,FALSE),"")</f>
        <v>Critical Opalscence</v>
      </c>
      <c r="O507" s="28">
        <f>IF(N507="","",COUNTIF($N$6:N2626, N507))</f>
        <v>11</v>
      </c>
      <c r="P507" s="33" t="str">
        <f xml:space="preserve"> IFERROR(IF(VLOOKUP(G507,Demos!$B$3:$K$1368,6,FALSE)=0,"",VLOOKUP(G507,Demos!$B$3:$K$1368,6,FALSE)),"")</f>
        <v>N/A</v>
      </c>
      <c r="Q507" s="38" t="str">
        <f xml:space="preserve"> IFERROR(IF(VLOOKUP(G507,Demos!$B$3:$K$1368,8,FALSE)=0,"",VLOOKUP(G507,Demos!$B$3:$K$1368,8,FALSE)),"")</f>
        <v/>
      </c>
      <c r="R507" s="38" t="str">
        <f xml:space="preserve"> IFERROR(IF(VLOOKUP(G507,Demos!$B$3:$K$1368,7,FALSE)=0,"",VLOOKUP(G507,Demos!$B$3:$K$1368,7,FALSE)),"")</f>
        <v/>
      </c>
      <c r="T507" s="50" t="s">
        <v>1890</v>
      </c>
      <c r="U507" s="31" t="str">
        <f>IFERROR(VLOOKUP(G507,Demos!$B$7:N3801,12,FALSE),"")</f>
        <v/>
      </c>
    </row>
    <row r="508" spans="1:21" ht="45" x14ac:dyDescent="0.25">
      <c r="A508" s="39">
        <f t="shared" si="7"/>
        <v>503</v>
      </c>
      <c r="B508" s="30" t="s">
        <v>1617</v>
      </c>
      <c r="C508" s="29" t="str">
        <f xml:space="preserve"> IFERROR(VLOOKUP(B508, Courses!$C$3:$E$836, 2, FALSE),"")</f>
        <v>Physical Transport Phenomena</v>
      </c>
      <c r="D508" s="29" t="str">
        <f xml:space="preserve"> IFERROR(VLOOKUP(MID(G508,1,1), PIRA!$B$1:$E$1146, 2, FALSE),"")</f>
        <v>4 Thermodynamics</v>
      </c>
      <c r="E508" s="31" t="str">
        <f xml:space="preserve"> IFERROR(VLOOKUP(MID(G508,1,2),PIRA!$B$1:$E$1144,2,FALSE),"")&amp;"
"&amp;IFERROR(VLOOKUP(MID(H508,1,2),PIRA!$B$1:$E$1144,2,FALSE),"")&amp;"
"&amp;IFERROR(VLOOKUP(MID(I508,1,2),PIRA!$B$1:$E$1144,2,FALSE),"")</f>
        <v xml:space="preserve">Heat and the First Law
</v>
      </c>
      <c r="F508" s="31" t="str">
        <f xml:space="preserve"> IFERROR(VLOOKUP(MID(G508,1,4),PIRA!$B$1:$E$1144,2,FALSE),"")&amp;"
"&amp;IFERROR(VLOOKUP(MID(H508,1,4),PIRA!$B$1:$E$1144,2,FALSE),"")&amp;"
"&amp;IFERROR(VLOOKUP(MID(I508,1,4),PIRA!$B$1:$E$1144,2,FALSE),"")</f>
        <v xml:space="preserve">Convection
</v>
      </c>
      <c r="G508" s="32" t="s">
        <v>2075</v>
      </c>
      <c r="H508" s="31" t="str">
        <f>IFERROR(IF(VLOOKUP(G508,Demos!$B$3:$K$1368,2,FALSE)=0,"",VLOOKUP(G508,Demos!$B$3:$K$1368,2,FALSE)),"")</f>
        <v/>
      </c>
      <c r="I508" s="79" t="str">
        <f>IFERROR(IF(VLOOKUP(G508,Demos!$B$3:$K$1368,3,FALSE)=0,"",VLOOKUP(G508,Demos!$B$3:$K$1368,3,FALSE)),"")</f>
        <v/>
      </c>
      <c r="J508" s="79" t="str">
        <f>IFERROR(IF(VLOOKUP(G508,Demos!$B$3:$K$1368,4,FALSE)=0,"",VLOOKUP(G508,Demos!$B$3:$K$1368,4,FALSE)),"")</f>
        <v/>
      </c>
      <c r="K508" s="32" t="s">
        <v>2020</v>
      </c>
      <c r="L508" s="32"/>
      <c r="M508" s="71">
        <v>44704</v>
      </c>
      <c r="N508" s="33" t="str">
        <f>IFERROR(VLOOKUP(G508,Demos!$B$3:$K$1368,5,FALSE),"")</f>
        <v>Convection in a water container, heated from its bottom</v>
      </c>
      <c r="O508" s="28">
        <f>IF(N508="","",COUNTIF($N$6:N2627, N508))</f>
        <v>9</v>
      </c>
      <c r="P508" s="33" t="str">
        <f xml:space="preserve"> IFERROR(IF(VLOOKUP(G508,Demos!$B$3:$K$1368,6,FALSE)=0,"",VLOOKUP(G508,Demos!$B$3:$K$1368,6,FALSE)),"")</f>
        <v>N/A</v>
      </c>
      <c r="Q508" s="38" t="str">
        <f xml:space="preserve"> IFERROR(IF(VLOOKUP(G508,Demos!$B$3:$K$1368,8,FALSE)=0,"",VLOOKUP(G508,Demos!$B$3:$K$1368,8,FALSE)),"")</f>
        <v/>
      </c>
      <c r="R508" s="38" t="str">
        <f xml:space="preserve"> IFERROR(IF(VLOOKUP(G508,Demos!$B$3:$K$1368,7,FALSE)=0,"",VLOOKUP(G508,Demos!$B$3:$K$1368,7,FALSE)),"")</f>
        <v>See 2021 Zoomopname "opname hoorcollege 11.mp4" and Collegerama recording 2011/2012 - https://collegerama.tudelft.nl/ and 31 May 2023 "TN2786_012" recording from 00:06:20 and the calculation from 01:39:00 https://collegeramavideoportal.tudelft.nl/catalogue/tn2786/presentation/b21af4fd845e4bc3a51eff1850205d251d?academicYear=2022-2023-tn2786</v>
      </c>
      <c r="T508" s="50" t="s">
        <v>1761</v>
      </c>
      <c r="U508" s="31">
        <f>IFERROR(VLOOKUP(G508,Demos!$B$7:N3804,12,FALSE),"")</f>
        <v>0</v>
      </c>
    </row>
    <row r="509" spans="1:21" ht="45" x14ac:dyDescent="0.25">
      <c r="A509" s="39">
        <f t="shared" si="7"/>
        <v>504</v>
      </c>
      <c r="B509" s="30" t="s">
        <v>2117</v>
      </c>
      <c r="C509" s="29" t="str">
        <f xml:space="preserve"> IFERROR(VLOOKUP(B509, Courses!$C$3:$E$836, 2, FALSE),"")</f>
        <v>Materiaalkunde</v>
      </c>
      <c r="D509" s="29" t="str">
        <f xml:space="preserve"> IFERROR(VLOOKUP(MID(G509,1,1), PIRA!$B$1:$E$1146, 2, FALSE),"")</f>
        <v>5 Electricity and Magnetism</v>
      </c>
      <c r="E509" s="31" t="str">
        <f xml:space="preserve"> IFERROR(VLOOKUP(MID(G509,1,2),PIRA!$B$1:$E$1144,2,FALSE),"")&amp;"
"&amp;IFERROR(VLOOKUP(MID(H509,1,2),PIRA!$B$1:$E$1144,2,FALSE),"")&amp;"
"&amp;IFERROR(VLOOKUP(MID(I509,1,2),PIRA!$B$1:$E$1144,2,FALSE),"")</f>
        <v xml:space="preserve">Magnetic Materials
</v>
      </c>
      <c r="F509" s="31" t="str">
        <f xml:space="preserve"> IFERROR(VLOOKUP(MID(G509,1,4),PIRA!$B$1:$E$1144,2,FALSE),"")&amp;"
"&amp;IFERROR(VLOOKUP(MID(H509,1,4),PIRA!$B$1:$E$1144,2,FALSE),"")&amp;"
"&amp;IFERROR(VLOOKUP(MID(I509,1,4),PIRA!$B$1:$E$1144,2,FALSE),"")</f>
        <v xml:space="preserve">Temperature and Magnetism
</v>
      </c>
      <c r="G509" s="32" t="s">
        <v>1713</v>
      </c>
      <c r="H509" s="31" t="str">
        <f>IFERROR(IF(VLOOKUP(G509,Demos!$B$3:$K$1368,2,FALSE)=0,"",VLOOKUP(G509,Demos!$B$3:$K$1368,2,FALSE)),"")</f>
        <v/>
      </c>
      <c r="I509" s="79" t="str">
        <f>IFERROR(IF(VLOOKUP(G509,Demos!$B$3:$K$1368,3,FALSE)=0,"",VLOOKUP(G509,Demos!$B$3:$K$1368,3,FALSE)),"")</f>
        <v/>
      </c>
      <c r="J509" s="79" t="str">
        <f>IFERROR(IF(VLOOKUP(G509,Demos!$B$3:$K$1368,4,FALSE)=0,"",VLOOKUP(G509,Demos!$B$3:$K$1368,4,FALSE)),"")</f>
        <v/>
      </c>
      <c r="K509" s="30" t="s">
        <v>2085</v>
      </c>
      <c r="L509" s="30" t="s">
        <v>2131</v>
      </c>
      <c r="M509" s="71">
        <v>44699</v>
      </c>
      <c r="N509" s="33" t="str">
        <f>IFERROR(VLOOKUP(G509,Demos!$B$3:$K$1368,5,FALSE),"")</f>
        <v>Levitation (superconductivity, flux pinning)</v>
      </c>
      <c r="O509" s="28">
        <f>IF(N509="","",COUNTIF($N$6:N2628, N509))</f>
        <v>18</v>
      </c>
      <c r="P509" s="33" t="str">
        <f xml:space="preserve"> IFERROR(IF(VLOOKUP(G509,Demos!$B$3:$K$1368,6,FALSE)=0,"",VLOOKUP(G509,Demos!$B$3:$K$1368,6,FALSE)),"")</f>
        <v>N/A</v>
      </c>
      <c r="Q509" s="38" t="str">
        <f xml:space="preserve"> IFERROR(IF(VLOOKUP(G509,Demos!$B$3:$K$1368,8,FALSE)=0,"",VLOOKUP(G509,Demos!$B$3:$K$1368,8,FALSE)),"")</f>
        <v/>
      </c>
      <c r="R509" s="38" t="str">
        <f xml:space="preserve"> IFERROR(IF(VLOOKUP(G509,Demos!$B$3:$K$1368,7,FALSE)=0,"",VLOOKUP(G509,Demos!$B$3:$K$1368,7,FALSE)),"")</f>
        <v>See: https://www.youtube.com/watch?v=H3GuLepOKFY&amp;list=PLYMFB4TVFdJJ4DsfXdY6yzDCDgLLiC4ya&amp;index=5</v>
      </c>
      <c r="T509" s="50" t="s">
        <v>1761</v>
      </c>
      <c r="U509" s="31" t="str">
        <f>IFERROR(VLOOKUP(G509,Demos!$B$7:N3805,12,FALSE),"")</f>
        <v/>
      </c>
    </row>
    <row r="510" spans="1:21" ht="45" x14ac:dyDescent="0.25">
      <c r="A510" s="39">
        <f t="shared" si="7"/>
        <v>505</v>
      </c>
      <c r="B510" s="30" t="s">
        <v>1617</v>
      </c>
      <c r="C510" s="29" t="str">
        <f xml:space="preserve"> IFERROR(VLOOKUP(B510, Courses!$C$3:$E$836, 2, FALSE),"")</f>
        <v>Physical Transport Phenomena</v>
      </c>
      <c r="D510" s="29" t="str">
        <f xml:space="preserve"> IFERROR(VLOOKUP(MID(G510,1,1), PIRA!$B$1:$E$1146, 2, FALSE),"")</f>
        <v>4 Thermodynamics</v>
      </c>
      <c r="E510" s="31" t="str">
        <f xml:space="preserve"> IFERROR(VLOOKUP(MID(G510,1,2),PIRA!$B$1:$E$1144,2,FALSE),"")&amp;"
"&amp;IFERROR(VLOOKUP(MID(H510,1,2),PIRA!$B$1:$E$1144,2,FALSE),"")&amp;"
"&amp;IFERROR(VLOOKUP(MID(I510,1,2),PIRA!$B$1:$E$1144,2,FALSE),"")</f>
        <v xml:space="preserve">Heat and the First Law
</v>
      </c>
      <c r="F510" s="31" t="str">
        <f xml:space="preserve"> IFERROR(VLOOKUP(MID(G510,1,4),PIRA!$B$1:$E$1144,2,FALSE),"")&amp;"
"&amp;IFERROR(VLOOKUP(MID(H510,1,4),PIRA!$B$1:$E$1144,2,FALSE),"")&amp;"
"&amp;IFERROR(VLOOKUP(MID(I510,1,4),PIRA!$B$1:$E$1144,2,FALSE),"")</f>
        <v xml:space="preserve">Conduction
</v>
      </c>
      <c r="G510" s="32" t="s">
        <v>2070</v>
      </c>
      <c r="H510" s="31" t="str">
        <f>IFERROR(IF(VLOOKUP(G510,Demos!$B$3:$K$1368,2,FALSE)=0,"",VLOOKUP(G510,Demos!$B$3:$K$1368,2,FALSE)),"")</f>
        <v/>
      </c>
      <c r="I510" s="79" t="str">
        <f>IFERROR(IF(VLOOKUP(G510,Demos!$B$3:$K$1368,3,FALSE)=0,"",VLOOKUP(G510,Demos!$B$3:$K$1368,3,FALSE)),"")</f>
        <v/>
      </c>
      <c r="J510" s="79" t="str">
        <f>IFERROR(IF(VLOOKUP(G510,Demos!$B$3:$K$1368,4,FALSE)=0,"",VLOOKUP(G510,Demos!$B$3:$K$1368,4,FALSE)),"")</f>
        <v/>
      </c>
      <c r="K510" s="32" t="s">
        <v>2020</v>
      </c>
      <c r="L510" s="32"/>
      <c r="M510" s="71">
        <v>44687</v>
      </c>
      <c r="N510" s="33" t="str">
        <f>IFERROR(VLOOKUP(G510,Demos!$B$3:$K$1368,5,FALSE),"")</f>
        <v>Conduction Slab</v>
      </c>
      <c r="O510" s="28">
        <f>IF(N510="","",COUNTIF($N$6:N2629, N510))</f>
        <v>7</v>
      </c>
      <c r="P510" s="33" t="str">
        <f xml:space="preserve"> IFERROR(IF(VLOOKUP(G510,Demos!$B$3:$K$1368,6,FALSE)=0,"",VLOOKUP(G510,Demos!$B$3:$K$1368,6,FALSE)),"")</f>
        <v>N/A</v>
      </c>
      <c r="Q510" s="38" t="str">
        <f xml:space="preserve"> IFERROR(IF(VLOOKUP(G510,Demos!$B$3:$K$1368,8,FALSE)=0,"",VLOOKUP(G510,Demos!$B$3:$K$1368,8,FALSE)),"")</f>
        <v>A stainless steel slab, heat from one end. Heat sensitive film is stuck on the plate, such that the heat conduction can be observed.</v>
      </c>
      <c r="R510" s="38" t="str">
        <f xml:space="preserve"> IFERROR(IF(VLOOKUP(G510,Demos!$B$3:$K$1368,7,FALSE)=0,"",VLOOKUP(G510,Demos!$B$3:$K$1368,7,FALSE)),"")</f>
        <v>See 2021 Zoomopname "opname hoorcollege 7.mp4" and Collegerama recording 2011/2012 - https://collegerama.tudelft.nl/Mediasite/Channel/as-bsc-tn/watch/b6b2331bc2144aba9c70d01fb3cfa6311d and 12 May 2023 "TN2786_008" recording from 00:04:00 on https://collegeramavideoportal.tudelft.nl/catalogue/tn2786/presentation/1701937ea67942759c7f810749f0fb891d?academicYear=2022-2023-tn2786</v>
      </c>
      <c r="T510" s="50" t="s">
        <v>1761</v>
      </c>
      <c r="U510" s="31">
        <f>IFERROR(VLOOKUP(G510,Demos!$B$7:N3806,12,FALSE),"")</f>
        <v>0</v>
      </c>
    </row>
    <row r="511" spans="1:21" ht="45" x14ac:dyDescent="0.25">
      <c r="A511" s="39">
        <f t="shared" si="7"/>
        <v>506</v>
      </c>
      <c r="B511" s="30" t="s">
        <v>1617</v>
      </c>
      <c r="C511" s="29" t="str">
        <f xml:space="preserve"> IFERROR(VLOOKUP(B511, Courses!$C$3:$E$836, 2, FALSE),"")</f>
        <v>Physical Transport Phenomena</v>
      </c>
      <c r="D511" s="29" t="str">
        <f xml:space="preserve"> IFERROR(VLOOKUP(MID(G511,1,1), PIRA!$B$1:$E$1146, 2, FALSE),"")</f>
        <v/>
      </c>
      <c r="E511" s="31" t="str">
        <f xml:space="preserve"> IFERROR(VLOOKUP(MID(G511,1,2),PIRA!$B$1:$E$1144,2,FALSE),"")&amp;"
"&amp;IFERROR(VLOOKUP(MID(H511,1,2),PIRA!$B$1:$E$1144,2,FALSE),"")&amp;"
"&amp;IFERROR(VLOOKUP(MID(I511,1,2),PIRA!$B$1:$E$1144,2,FALSE),"")</f>
        <v xml:space="preserve">
</v>
      </c>
      <c r="F511" s="31" t="str">
        <f xml:space="preserve"> IFERROR(VLOOKUP(MID(G511,1,4),PIRA!$B$1:$E$1144,2,FALSE),"")&amp;"
"&amp;IFERROR(VLOOKUP(MID(H511,1,4),PIRA!$B$1:$E$1144,2,FALSE),"")&amp;"
"&amp;IFERROR(VLOOKUP(MID(I511,1,4),PIRA!$B$1:$E$1144,2,FALSE),"")</f>
        <v xml:space="preserve">
</v>
      </c>
      <c r="H511" s="31" t="str">
        <f>IFERROR(IF(VLOOKUP(G511,Demos!$B$3:$K$1368,2,FALSE)=0,"",VLOOKUP(G511,Demos!$B$3:$K$1368,2,FALSE)),"")</f>
        <v/>
      </c>
      <c r="I511" s="79" t="str">
        <f>IFERROR(IF(VLOOKUP(G511,Demos!$B$3:$K$1368,3,FALSE)=0,"",VLOOKUP(G511,Demos!$B$3:$K$1368,3,FALSE)),"")</f>
        <v/>
      </c>
      <c r="J511" s="79" t="str">
        <f>IFERROR(IF(VLOOKUP(G511,Demos!$B$3:$K$1368,4,FALSE)=0,"",VLOOKUP(G511,Demos!$B$3:$K$1368,4,FALSE)),"")</f>
        <v/>
      </c>
      <c r="K511" s="30" t="s">
        <v>2020</v>
      </c>
      <c r="M511" s="71">
        <v>44680</v>
      </c>
      <c r="N511" s="33" t="str">
        <f>IFERROR(VLOOKUP(G511,Demos!$B$3:$K$1368,5,FALSE),"")</f>
        <v/>
      </c>
      <c r="O511" s="28" t="str">
        <f>IF(N511="","",COUNTIF($N$6:N2630, N511))</f>
        <v/>
      </c>
      <c r="P511" s="33" t="str">
        <f xml:space="preserve"> IFERROR(IF(VLOOKUP(G511,Demos!$B$3:$K$1368,6,FALSE)=0,"",VLOOKUP(G511,Demos!$B$3:$K$1368,6,FALSE)),"")</f>
        <v/>
      </c>
      <c r="Q511" s="38" t="str">
        <f xml:space="preserve"> IFERROR(IF(VLOOKUP(G511,Demos!$B$3:$K$1368,8,FALSE)=0,"",VLOOKUP(G511,Demos!$B$3:$K$1368,8,FALSE)),"")</f>
        <v/>
      </c>
      <c r="R511" s="38" t="str">
        <f xml:space="preserve"> IFERROR(IF(VLOOKUP(G511,Demos!$B$3:$K$1368,7,FALSE)=0,"",VLOOKUP(G511,Demos!$B$3:$K$1368,7,FALSE)),"")</f>
        <v/>
      </c>
      <c r="T511" s="50" t="s">
        <v>2049</v>
      </c>
      <c r="U511" s="31" t="str">
        <f>IFERROR(VLOOKUP(G511,Demos!$B$7:N3807,12,FALSE),"")</f>
        <v/>
      </c>
    </row>
    <row r="512" spans="1:21" ht="45" x14ac:dyDescent="0.25">
      <c r="A512" s="39">
        <f t="shared" si="7"/>
        <v>507</v>
      </c>
      <c r="B512" s="30" t="s">
        <v>1617</v>
      </c>
      <c r="C512" s="29" t="str">
        <f xml:space="preserve"> IFERROR(VLOOKUP(B512, Courses!$C$3:$E$836, 2, FALSE),"")</f>
        <v>Physical Transport Phenomena</v>
      </c>
      <c r="D512" s="29" t="str">
        <f xml:space="preserve"> IFERROR(VLOOKUP(MID(G512,1,1), PIRA!$B$1:$E$1146, 2, FALSE),"")</f>
        <v/>
      </c>
      <c r="E512" s="31" t="str">
        <f xml:space="preserve"> IFERROR(VLOOKUP(MID(G512,1,2),PIRA!$B$1:$E$1144,2,FALSE),"")&amp;"
"&amp;IFERROR(VLOOKUP(MID(H512,1,2),PIRA!$B$1:$E$1144,2,FALSE),"")&amp;"
"&amp;IFERROR(VLOOKUP(MID(I512,1,2),PIRA!$B$1:$E$1144,2,FALSE),"")</f>
        <v xml:space="preserve">
</v>
      </c>
      <c r="F512" s="31" t="str">
        <f xml:space="preserve"> IFERROR(VLOOKUP(MID(G512,1,4),PIRA!$B$1:$E$1144,2,FALSE),"")&amp;"
"&amp;IFERROR(VLOOKUP(MID(H512,1,4),PIRA!$B$1:$E$1144,2,FALSE),"")&amp;"
"&amp;IFERROR(VLOOKUP(MID(I512,1,4),PIRA!$B$1:$E$1144,2,FALSE),"")</f>
        <v xml:space="preserve">
</v>
      </c>
      <c r="H512" s="31" t="str">
        <f>IFERROR(IF(VLOOKUP(G512,Demos!$B$3:$K$1368,2,FALSE)=0,"",VLOOKUP(G512,Demos!$B$3:$K$1368,2,FALSE)),"")</f>
        <v/>
      </c>
      <c r="I512" s="79" t="str">
        <f>IFERROR(IF(VLOOKUP(G512,Demos!$B$3:$K$1368,3,FALSE)=0,"",VLOOKUP(G512,Demos!$B$3:$K$1368,3,FALSE)),"")</f>
        <v/>
      </c>
      <c r="J512" s="79" t="str">
        <f>IFERROR(IF(VLOOKUP(G512,Demos!$B$3:$K$1368,4,FALSE)=0,"",VLOOKUP(G512,Demos!$B$3:$K$1368,4,FALSE)),"")</f>
        <v/>
      </c>
      <c r="K512" s="30" t="s">
        <v>2020</v>
      </c>
      <c r="M512" s="71">
        <v>44679</v>
      </c>
      <c r="N512" s="33" t="str">
        <f>IFERROR(VLOOKUP(G512,Demos!$B$3:$K$1368,5,FALSE),"")</f>
        <v/>
      </c>
      <c r="O512" s="28" t="str">
        <f>IF(N512="","",COUNTIF($N$6:N2631, N512))</f>
        <v/>
      </c>
      <c r="P512" s="33" t="str">
        <f xml:space="preserve"> IFERROR(IF(VLOOKUP(G512,Demos!$B$3:$K$1368,6,FALSE)=0,"",VLOOKUP(G512,Demos!$B$3:$K$1368,6,FALSE)),"")</f>
        <v/>
      </c>
      <c r="Q512" s="38" t="str">
        <f xml:space="preserve"> IFERROR(IF(VLOOKUP(G512,Demos!$B$3:$K$1368,8,FALSE)=0,"",VLOOKUP(G512,Demos!$B$3:$K$1368,8,FALSE)),"")</f>
        <v/>
      </c>
      <c r="R512" s="38" t="str">
        <f xml:space="preserve"> IFERROR(IF(VLOOKUP(G512,Demos!$B$3:$K$1368,7,FALSE)=0,"",VLOOKUP(G512,Demos!$B$3:$K$1368,7,FALSE)),"")</f>
        <v/>
      </c>
      <c r="T512" s="50" t="s">
        <v>1769</v>
      </c>
      <c r="U512" s="31" t="str">
        <f>IFERROR(VLOOKUP(G512,Demos!$B$7:N3808,12,FALSE),"")</f>
        <v/>
      </c>
    </row>
    <row r="513" spans="1:21" ht="45" x14ac:dyDescent="0.25">
      <c r="A513" s="39">
        <f t="shared" si="7"/>
        <v>508</v>
      </c>
      <c r="B513" s="30" t="s">
        <v>1617</v>
      </c>
      <c r="C513" s="29" t="str">
        <f xml:space="preserve"> IFERROR(VLOOKUP(B513, Courses!$C$3:$E$836, 2, FALSE),"")</f>
        <v>Physical Transport Phenomena</v>
      </c>
      <c r="D513" s="29" t="str">
        <f xml:space="preserve"> IFERROR(VLOOKUP(MID(G513,1,1), PIRA!$B$1:$E$1146, 2, FALSE),"")</f>
        <v/>
      </c>
      <c r="E513" s="31" t="str">
        <f xml:space="preserve"> IFERROR(VLOOKUP(MID(G513,1,2),PIRA!$B$1:$E$1144,2,FALSE),"")&amp;"
"&amp;IFERROR(VLOOKUP(MID(H513,1,2),PIRA!$B$1:$E$1144,2,FALSE),"")&amp;"
"&amp;IFERROR(VLOOKUP(MID(I513,1,2),PIRA!$B$1:$E$1144,2,FALSE),"")</f>
        <v xml:space="preserve">
</v>
      </c>
      <c r="F513" s="31" t="str">
        <f xml:space="preserve"> IFERROR(VLOOKUP(MID(G513,1,4),PIRA!$B$1:$E$1144,2,FALSE),"")&amp;"
"&amp;IFERROR(VLOOKUP(MID(H513,1,4),PIRA!$B$1:$E$1144,2,FALSE),"")&amp;"
"&amp;IFERROR(VLOOKUP(MID(I513,1,4),PIRA!$B$1:$E$1144,2,FALSE),"")</f>
        <v xml:space="preserve">
</v>
      </c>
      <c r="H513" s="31" t="str">
        <f>IFERROR(IF(VLOOKUP(G513,Demos!$B$3:$K$1368,2,FALSE)=0,"",VLOOKUP(G513,Demos!$B$3:$K$1368,2,FALSE)),"")</f>
        <v/>
      </c>
      <c r="I513" s="79" t="str">
        <f>IFERROR(IF(VLOOKUP(G513,Demos!$B$3:$K$1368,3,FALSE)=0,"",VLOOKUP(G513,Demos!$B$3:$K$1368,3,FALSE)),"")</f>
        <v/>
      </c>
      <c r="J513" s="79" t="str">
        <f>IFERROR(IF(VLOOKUP(G513,Demos!$B$3:$K$1368,4,FALSE)=0,"",VLOOKUP(G513,Demos!$B$3:$K$1368,4,FALSE)),"")</f>
        <v/>
      </c>
      <c r="K513" s="30" t="s">
        <v>2020</v>
      </c>
      <c r="M513" s="71">
        <v>44679</v>
      </c>
      <c r="N513" s="33" t="str">
        <f>IFERROR(VLOOKUP(G513,Demos!$B$3:$K$1368,5,FALSE),"")</f>
        <v/>
      </c>
      <c r="O513" s="28" t="str">
        <f>IF(N513="","",COUNTIF($N$6:N2632, N513))</f>
        <v/>
      </c>
      <c r="P513" s="33" t="str">
        <f xml:space="preserve"> IFERROR(IF(VLOOKUP(G513,Demos!$B$3:$K$1368,6,FALSE)=0,"",VLOOKUP(G513,Demos!$B$3:$K$1368,6,FALSE)),"")</f>
        <v/>
      </c>
      <c r="Q513" s="38" t="str">
        <f xml:space="preserve"> IFERROR(IF(VLOOKUP(G513,Demos!$B$3:$K$1368,8,FALSE)=0,"",VLOOKUP(G513,Demos!$B$3:$K$1368,8,FALSE)),"")</f>
        <v/>
      </c>
      <c r="R513" s="38" t="str">
        <f xml:space="preserve"> IFERROR(IF(VLOOKUP(G513,Demos!$B$3:$K$1368,7,FALSE)=0,"",VLOOKUP(G513,Demos!$B$3:$K$1368,7,FALSE)),"")</f>
        <v/>
      </c>
      <c r="T513" s="50" t="s">
        <v>1769</v>
      </c>
      <c r="U513" s="31" t="str">
        <f>IFERROR(VLOOKUP(G513,Demos!$B$7:N3809,12,FALSE),"")</f>
        <v/>
      </c>
    </row>
    <row r="514" spans="1:21" ht="45" x14ac:dyDescent="0.25">
      <c r="A514" s="39">
        <f t="shared" si="7"/>
        <v>509</v>
      </c>
      <c r="B514" s="30" t="s">
        <v>1617</v>
      </c>
      <c r="C514" s="29" t="str">
        <f xml:space="preserve"> IFERROR(VLOOKUP(B514, Courses!$C$3:$E$836, 2, FALSE),"")</f>
        <v>Physical Transport Phenomena</v>
      </c>
      <c r="D514" s="29" t="str">
        <f xml:space="preserve"> IFERROR(VLOOKUP(MID(G514,1,1), PIRA!$B$1:$E$1146, 2, FALSE),"")</f>
        <v/>
      </c>
      <c r="E514" s="31" t="str">
        <f xml:space="preserve"> IFERROR(VLOOKUP(MID(G514,1,2),PIRA!$B$1:$E$1144,2,FALSE),"")&amp;"
"&amp;IFERROR(VLOOKUP(MID(H514,1,2),PIRA!$B$1:$E$1144,2,FALSE),"")&amp;"
"&amp;IFERROR(VLOOKUP(MID(I514,1,2),PIRA!$B$1:$E$1144,2,FALSE),"")</f>
        <v xml:space="preserve">
</v>
      </c>
      <c r="F514" s="31" t="str">
        <f xml:space="preserve"> IFERROR(VLOOKUP(MID(G514,1,4),PIRA!$B$1:$E$1144,2,FALSE),"")&amp;"
"&amp;IFERROR(VLOOKUP(MID(H514,1,4),PIRA!$B$1:$E$1144,2,FALSE),"")&amp;"
"&amp;IFERROR(VLOOKUP(MID(I514,1,4),PIRA!$B$1:$E$1144,2,FALSE),"")</f>
        <v xml:space="preserve">
</v>
      </c>
      <c r="H514" s="31" t="str">
        <f>IFERROR(IF(VLOOKUP(G514,Demos!$B$3:$K$1368,2,FALSE)=0,"",VLOOKUP(G514,Demos!$B$3:$K$1368,2,FALSE)),"")</f>
        <v/>
      </c>
      <c r="I514" s="79" t="str">
        <f>IFERROR(IF(VLOOKUP(G514,Demos!$B$3:$K$1368,3,FALSE)=0,"",VLOOKUP(G514,Demos!$B$3:$K$1368,3,FALSE)),"")</f>
        <v/>
      </c>
      <c r="J514" s="79" t="str">
        <f>IFERROR(IF(VLOOKUP(G514,Demos!$B$3:$K$1368,4,FALSE)=0,"",VLOOKUP(G514,Demos!$B$3:$K$1368,4,FALSE)),"")</f>
        <v/>
      </c>
      <c r="K514" s="30" t="s">
        <v>2020</v>
      </c>
      <c r="M514" s="71">
        <v>44679</v>
      </c>
      <c r="N514" s="33" t="str">
        <f>IFERROR(VLOOKUP(G514,Demos!$B$3:$K$1368,5,FALSE),"")</f>
        <v/>
      </c>
      <c r="O514" s="28" t="str">
        <f>IF(N514="","",COUNTIF($N$6:N2633, N514))</f>
        <v/>
      </c>
      <c r="P514" s="33" t="str">
        <f xml:space="preserve"> IFERROR(IF(VLOOKUP(G514,Demos!$B$3:$K$1368,6,FALSE)=0,"",VLOOKUP(G514,Demos!$B$3:$K$1368,6,FALSE)),"")</f>
        <v/>
      </c>
      <c r="Q514" s="38" t="str">
        <f xml:space="preserve"> IFERROR(IF(VLOOKUP(G514,Demos!$B$3:$K$1368,8,FALSE)=0,"",VLOOKUP(G514,Demos!$B$3:$K$1368,8,FALSE)),"")</f>
        <v/>
      </c>
      <c r="R514" s="38" t="str">
        <f xml:space="preserve"> IFERROR(IF(VLOOKUP(G514,Demos!$B$3:$K$1368,7,FALSE)=0,"",VLOOKUP(G514,Demos!$B$3:$K$1368,7,FALSE)),"")</f>
        <v/>
      </c>
      <c r="T514" s="50" t="s">
        <v>1769</v>
      </c>
      <c r="U514" s="31" t="str">
        <f>IFERROR(VLOOKUP(G514,Demos!$B$7:N3810,12,FALSE),"")</f>
        <v/>
      </c>
    </row>
    <row r="515" spans="1:21" ht="45" x14ac:dyDescent="0.25">
      <c r="A515" s="39">
        <f t="shared" si="7"/>
        <v>510</v>
      </c>
      <c r="B515" s="30" t="s">
        <v>1617</v>
      </c>
      <c r="C515" s="29" t="str">
        <f xml:space="preserve"> IFERROR(VLOOKUP(B515, Courses!$C$3:$E$836, 2, FALSE),"")</f>
        <v>Physical Transport Phenomena</v>
      </c>
      <c r="D515" s="29" t="str">
        <f xml:space="preserve"> IFERROR(VLOOKUP(MID(G515,1,1), PIRA!$B$1:$E$1146, 2, FALSE),"")</f>
        <v/>
      </c>
      <c r="E515" s="31" t="str">
        <f xml:space="preserve"> IFERROR(VLOOKUP(MID(G515,1,2),PIRA!$B$1:$E$1144,2,FALSE),"")&amp;"
"&amp;IFERROR(VLOOKUP(MID(H515,1,2),PIRA!$B$1:$E$1144,2,FALSE),"")&amp;"
"&amp;IFERROR(VLOOKUP(MID(I515,1,2),PIRA!$B$1:$E$1144,2,FALSE),"")</f>
        <v xml:space="preserve">
</v>
      </c>
      <c r="F515" s="31" t="str">
        <f xml:space="preserve"> IFERROR(VLOOKUP(MID(G515,1,4),PIRA!$B$1:$E$1144,2,FALSE),"")&amp;"
"&amp;IFERROR(VLOOKUP(MID(H515,1,4),PIRA!$B$1:$E$1144,2,FALSE),"")&amp;"
"&amp;IFERROR(VLOOKUP(MID(I515,1,4),PIRA!$B$1:$E$1144,2,FALSE),"")</f>
        <v xml:space="preserve">
</v>
      </c>
      <c r="H515" s="31" t="str">
        <f>IFERROR(IF(VLOOKUP(G515,Demos!$B$3:$K$1368,2,FALSE)=0,"",VLOOKUP(G515,Demos!$B$3:$K$1368,2,FALSE)),"")</f>
        <v/>
      </c>
      <c r="I515" s="79" t="str">
        <f>IFERROR(IF(VLOOKUP(G515,Demos!$B$3:$K$1368,3,FALSE)=0,"",VLOOKUP(G515,Demos!$B$3:$K$1368,3,FALSE)),"")</f>
        <v/>
      </c>
      <c r="J515" s="79" t="str">
        <f>IFERROR(IF(VLOOKUP(G515,Demos!$B$3:$K$1368,4,FALSE)=0,"",VLOOKUP(G515,Demos!$B$3:$K$1368,4,FALSE)),"")</f>
        <v/>
      </c>
      <c r="K515" s="30" t="s">
        <v>2020</v>
      </c>
      <c r="M515" s="71">
        <v>44679</v>
      </c>
      <c r="N515" s="33" t="str">
        <f>IFERROR(VLOOKUP(G515,Demos!$B$3:$K$1368,5,FALSE),"")</f>
        <v/>
      </c>
      <c r="O515" s="28" t="str">
        <f>IF(N515="","",COUNTIF($N$6:N2634, N515))</f>
        <v/>
      </c>
      <c r="P515" s="33" t="str">
        <f xml:space="preserve"> IFERROR(IF(VLOOKUP(G515,Demos!$B$3:$K$1368,6,FALSE)=0,"",VLOOKUP(G515,Demos!$B$3:$K$1368,6,FALSE)),"")</f>
        <v/>
      </c>
      <c r="Q515" s="38" t="str">
        <f xml:space="preserve"> IFERROR(IF(VLOOKUP(G515,Demos!$B$3:$K$1368,8,FALSE)=0,"",VLOOKUP(G515,Demos!$B$3:$K$1368,8,FALSE)),"")</f>
        <v/>
      </c>
      <c r="R515" s="38" t="str">
        <f xml:space="preserve"> IFERROR(IF(VLOOKUP(G515,Demos!$B$3:$K$1368,7,FALSE)=0,"",VLOOKUP(G515,Demos!$B$3:$K$1368,7,FALSE)),"")</f>
        <v/>
      </c>
      <c r="T515" s="50" t="s">
        <v>1769</v>
      </c>
      <c r="U515" s="31" t="str">
        <f>IFERROR(VLOOKUP(G515,Demos!$B$7:N3811,12,FALSE),"")</f>
        <v/>
      </c>
    </row>
    <row r="516" spans="1:21" ht="45" x14ac:dyDescent="0.25">
      <c r="A516" s="39">
        <f t="shared" si="7"/>
        <v>511</v>
      </c>
      <c r="B516" s="30" t="s">
        <v>1617</v>
      </c>
      <c r="C516" s="29" t="str">
        <f xml:space="preserve"> IFERROR(VLOOKUP(B516, Courses!$C$3:$E$836, 2, FALSE),"")</f>
        <v>Physical Transport Phenomena</v>
      </c>
      <c r="D516" s="29" t="str">
        <f xml:space="preserve"> IFERROR(VLOOKUP(MID(G516,1,1), PIRA!$B$1:$E$1146, 2, FALSE),"")</f>
        <v/>
      </c>
      <c r="E516" s="31" t="str">
        <f xml:space="preserve"> IFERROR(VLOOKUP(MID(G516,1,2),PIRA!$B$1:$E$1144,2,FALSE),"")&amp;"
"&amp;IFERROR(VLOOKUP(MID(H516,1,2),PIRA!$B$1:$E$1144,2,FALSE),"")&amp;"
"&amp;IFERROR(VLOOKUP(MID(I516,1,2),PIRA!$B$1:$E$1144,2,FALSE),"")</f>
        <v xml:space="preserve">
</v>
      </c>
      <c r="F516" s="31" t="str">
        <f xml:space="preserve"> IFERROR(VLOOKUP(MID(G516,1,4),PIRA!$B$1:$E$1144,2,FALSE),"")&amp;"
"&amp;IFERROR(VLOOKUP(MID(H516,1,4),PIRA!$B$1:$E$1144,2,FALSE),"")&amp;"
"&amp;IFERROR(VLOOKUP(MID(I516,1,4),PIRA!$B$1:$E$1144,2,FALSE),"")</f>
        <v xml:space="preserve">
</v>
      </c>
      <c r="H516" s="31" t="str">
        <f>IFERROR(IF(VLOOKUP(G516,Demos!$B$3:$K$1368,2,FALSE)=0,"",VLOOKUP(G516,Demos!$B$3:$K$1368,2,FALSE)),"")</f>
        <v/>
      </c>
      <c r="I516" s="79" t="str">
        <f>IFERROR(IF(VLOOKUP(G516,Demos!$B$3:$K$1368,3,FALSE)=0,"",VLOOKUP(G516,Demos!$B$3:$K$1368,3,FALSE)),"")</f>
        <v/>
      </c>
      <c r="J516" s="79" t="str">
        <f>IFERROR(IF(VLOOKUP(G516,Demos!$B$3:$K$1368,4,FALSE)=0,"",VLOOKUP(G516,Demos!$B$3:$K$1368,4,FALSE)),"")</f>
        <v/>
      </c>
      <c r="K516" s="30" t="s">
        <v>2020</v>
      </c>
      <c r="M516" s="71">
        <v>44679</v>
      </c>
      <c r="N516" s="33" t="str">
        <f>IFERROR(VLOOKUP(G516,Demos!$B$3:$K$1368,5,FALSE),"")</f>
        <v/>
      </c>
      <c r="O516" s="28" t="str">
        <f>IF(N516="","",COUNTIF($N$6:N2635, N516))</f>
        <v/>
      </c>
      <c r="P516" s="33" t="str">
        <f xml:space="preserve"> IFERROR(IF(VLOOKUP(G516,Demos!$B$3:$K$1368,6,FALSE)=0,"",VLOOKUP(G516,Demos!$B$3:$K$1368,6,FALSE)),"")</f>
        <v/>
      </c>
      <c r="Q516" s="38" t="str">
        <f xml:space="preserve"> IFERROR(IF(VLOOKUP(G516,Demos!$B$3:$K$1368,8,FALSE)=0,"",VLOOKUP(G516,Demos!$B$3:$K$1368,8,FALSE)),"")</f>
        <v/>
      </c>
      <c r="R516" s="38" t="str">
        <f xml:space="preserve"> IFERROR(IF(VLOOKUP(G516,Demos!$B$3:$K$1368,7,FALSE)=0,"",VLOOKUP(G516,Demos!$B$3:$K$1368,7,FALSE)),"")</f>
        <v/>
      </c>
      <c r="T516" s="50" t="s">
        <v>1769</v>
      </c>
      <c r="U516" s="31" t="str">
        <f>IFERROR(VLOOKUP(G516,Demos!$B$7:N3812,12,FALSE),"")</f>
        <v/>
      </c>
    </row>
    <row r="517" spans="1:21" ht="45" x14ac:dyDescent="0.25">
      <c r="A517" s="39">
        <f t="shared" si="7"/>
        <v>512</v>
      </c>
      <c r="B517" s="30" t="s">
        <v>1617</v>
      </c>
      <c r="C517" s="29" t="str">
        <f xml:space="preserve"> IFERROR(VLOOKUP(B517, Courses!$C$3:$E$836, 2, FALSE),"")</f>
        <v>Physical Transport Phenomena</v>
      </c>
      <c r="D517" s="29" t="str">
        <f xml:space="preserve"> IFERROR(VLOOKUP(MID(G517,1,1), PIRA!$B$1:$E$1146, 2, FALSE),"")</f>
        <v/>
      </c>
      <c r="E517" s="31" t="str">
        <f xml:space="preserve"> IFERROR(VLOOKUP(MID(G517,1,2),PIRA!$B$1:$E$1144,2,FALSE),"")&amp;"
"&amp;IFERROR(VLOOKUP(MID(H517,1,2),PIRA!$B$1:$E$1144,2,FALSE),"")&amp;"
"&amp;IFERROR(VLOOKUP(MID(I517,1,2),PIRA!$B$1:$E$1144,2,FALSE),"")</f>
        <v xml:space="preserve">
</v>
      </c>
      <c r="F517" s="31" t="str">
        <f xml:space="preserve"> IFERROR(VLOOKUP(MID(G517,1,4),PIRA!$B$1:$E$1144,2,FALSE),"")&amp;"
"&amp;IFERROR(VLOOKUP(MID(H517,1,4),PIRA!$B$1:$E$1144,2,FALSE),"")&amp;"
"&amp;IFERROR(VLOOKUP(MID(I517,1,4),PIRA!$B$1:$E$1144,2,FALSE),"")</f>
        <v xml:space="preserve">
</v>
      </c>
      <c r="H517" s="31" t="str">
        <f>IFERROR(IF(VLOOKUP(G517,Demos!$B$3:$K$1368,2,FALSE)=0,"",VLOOKUP(G517,Demos!$B$3:$K$1368,2,FALSE)),"")</f>
        <v/>
      </c>
      <c r="I517" s="79" t="str">
        <f>IFERROR(IF(VLOOKUP(G517,Demos!$B$3:$K$1368,3,FALSE)=0,"",VLOOKUP(G517,Demos!$B$3:$K$1368,3,FALSE)),"")</f>
        <v/>
      </c>
      <c r="J517" s="79" t="str">
        <f>IFERROR(IF(VLOOKUP(G517,Demos!$B$3:$K$1368,4,FALSE)=0,"",VLOOKUP(G517,Demos!$B$3:$K$1368,4,FALSE)),"")</f>
        <v/>
      </c>
      <c r="K517" s="30" t="s">
        <v>2020</v>
      </c>
      <c r="M517" s="71">
        <v>44679</v>
      </c>
      <c r="N517" s="33" t="str">
        <f>IFERROR(VLOOKUP(G517,Demos!$B$3:$K$1368,5,FALSE),"")</f>
        <v/>
      </c>
      <c r="O517" s="28" t="str">
        <f>IF(N517="","",COUNTIF($N$6:N2636, N517))</f>
        <v/>
      </c>
      <c r="P517" s="33" t="str">
        <f xml:space="preserve"> IFERROR(IF(VLOOKUP(G517,Demos!$B$3:$K$1368,6,FALSE)=0,"",VLOOKUP(G517,Demos!$B$3:$K$1368,6,FALSE)),"")</f>
        <v/>
      </c>
      <c r="Q517" s="38" t="str">
        <f xml:space="preserve"> IFERROR(IF(VLOOKUP(G517,Demos!$B$3:$K$1368,8,FALSE)=0,"",VLOOKUP(G517,Demos!$B$3:$K$1368,8,FALSE)),"")</f>
        <v/>
      </c>
      <c r="R517" s="38" t="str">
        <f xml:space="preserve"> IFERROR(IF(VLOOKUP(G517,Demos!$B$3:$K$1368,7,FALSE)=0,"",VLOOKUP(G517,Demos!$B$3:$K$1368,7,FALSE)),"")</f>
        <v/>
      </c>
      <c r="T517" s="50" t="s">
        <v>1769</v>
      </c>
      <c r="U517" s="31" t="str">
        <f>IFERROR(VLOOKUP(G517,Demos!$B$7:N3813,12,FALSE),"")</f>
        <v/>
      </c>
    </row>
    <row r="518" spans="1:21" ht="45" x14ac:dyDescent="0.25">
      <c r="A518" s="39">
        <f t="shared" ref="A518:A581" si="8">ROW()-5</f>
        <v>513</v>
      </c>
      <c r="B518" s="30" t="s">
        <v>1617</v>
      </c>
      <c r="C518" s="29" t="str">
        <f xml:space="preserve"> IFERROR(VLOOKUP(B518, Courses!$C$3:$E$836, 2, FALSE),"")</f>
        <v>Physical Transport Phenomena</v>
      </c>
      <c r="D518" s="29" t="str">
        <f xml:space="preserve"> IFERROR(VLOOKUP(MID(G518,1,1), PIRA!$B$1:$E$1146, 2, FALSE),"")</f>
        <v/>
      </c>
      <c r="E518" s="31" t="str">
        <f xml:space="preserve"> IFERROR(VLOOKUP(MID(G518,1,2),PIRA!$B$1:$E$1144,2,FALSE),"")&amp;"
"&amp;IFERROR(VLOOKUP(MID(H518,1,2),PIRA!$B$1:$E$1144,2,FALSE),"")&amp;"
"&amp;IFERROR(VLOOKUP(MID(I518,1,2),PIRA!$B$1:$E$1144,2,FALSE),"")</f>
        <v xml:space="preserve">
</v>
      </c>
      <c r="F518" s="31" t="str">
        <f xml:space="preserve"> IFERROR(VLOOKUP(MID(G518,1,4),PIRA!$B$1:$E$1144,2,FALSE),"")&amp;"
"&amp;IFERROR(VLOOKUP(MID(H518,1,4),PIRA!$B$1:$E$1144,2,FALSE),"")&amp;"
"&amp;IFERROR(VLOOKUP(MID(I518,1,4),PIRA!$B$1:$E$1144,2,FALSE),"")</f>
        <v xml:space="preserve">
</v>
      </c>
      <c r="H518" s="31" t="str">
        <f>IFERROR(IF(VLOOKUP(G518,Demos!$B$3:$K$1368,2,FALSE)=0,"",VLOOKUP(G518,Demos!$B$3:$K$1368,2,FALSE)),"")</f>
        <v/>
      </c>
      <c r="I518" s="79" t="str">
        <f>IFERROR(IF(VLOOKUP(G518,Demos!$B$3:$K$1368,3,FALSE)=0,"",VLOOKUP(G518,Demos!$B$3:$K$1368,3,FALSE)),"")</f>
        <v/>
      </c>
      <c r="J518" s="79" t="str">
        <f>IFERROR(IF(VLOOKUP(G518,Demos!$B$3:$K$1368,4,FALSE)=0,"",VLOOKUP(G518,Demos!$B$3:$K$1368,4,FALSE)),"")</f>
        <v/>
      </c>
      <c r="K518" s="30" t="s">
        <v>2020</v>
      </c>
      <c r="M518" s="71">
        <v>44679</v>
      </c>
      <c r="N518" s="33" t="str">
        <f>IFERROR(VLOOKUP(G518,Demos!$B$3:$K$1368,5,FALSE),"")</f>
        <v/>
      </c>
      <c r="O518" s="28" t="str">
        <f>IF(N518="","",COUNTIF($N$6:N2637, N518))</f>
        <v/>
      </c>
      <c r="P518" s="33" t="str">
        <f xml:space="preserve"> IFERROR(IF(VLOOKUP(G518,Demos!$B$3:$K$1368,6,FALSE)=0,"",VLOOKUP(G518,Demos!$B$3:$K$1368,6,FALSE)),"")</f>
        <v/>
      </c>
      <c r="Q518" s="38" t="str">
        <f xml:space="preserve"> IFERROR(IF(VLOOKUP(G518,Demos!$B$3:$K$1368,8,FALSE)=0,"",VLOOKUP(G518,Demos!$B$3:$K$1368,8,FALSE)),"")</f>
        <v/>
      </c>
      <c r="R518" s="38" t="str">
        <f xml:space="preserve"> IFERROR(IF(VLOOKUP(G518,Demos!$B$3:$K$1368,7,FALSE)=0,"",VLOOKUP(G518,Demos!$B$3:$K$1368,7,FALSE)),"")</f>
        <v/>
      </c>
      <c r="T518" s="50" t="s">
        <v>1769</v>
      </c>
      <c r="U518" s="31" t="str">
        <f>IFERROR(VLOOKUP(G518,Demos!$B$7:N3814,12,FALSE),"")</f>
        <v/>
      </c>
    </row>
    <row r="519" spans="1:21" ht="45" x14ac:dyDescent="0.25">
      <c r="A519" s="39">
        <f t="shared" si="8"/>
        <v>514</v>
      </c>
      <c r="B519" s="30" t="s">
        <v>1877</v>
      </c>
      <c r="C519" s="29" t="str">
        <f xml:space="preserve"> IFERROR(VLOOKUP(B519, Courses!$C$3:$E$836, 2, FALSE),"")</f>
        <v>Electromagnetism</v>
      </c>
      <c r="D519" s="29" t="str">
        <f xml:space="preserve"> IFERROR(VLOOKUP(MID(G519,1,1), PIRA!$B$1:$E$1146, 2, FALSE),"")</f>
        <v>5 Electricity and Magnetism</v>
      </c>
      <c r="E519" s="31" t="str">
        <f xml:space="preserve"> IFERROR(VLOOKUP(MID(G519,1,2),PIRA!$B$1:$E$1144,2,FALSE),"")&amp;"
"&amp;IFERROR(VLOOKUP(MID(H519,1,2),PIRA!$B$1:$E$1144,2,FALSE),"")&amp;"
"&amp;IFERROR(VLOOKUP(MID(I519,1,2),PIRA!$B$1:$E$1144,2,FALSE),"")</f>
        <v xml:space="preserve">Electrostatics
</v>
      </c>
      <c r="F519" s="31" t="str">
        <f xml:space="preserve"> IFERROR(VLOOKUP(MID(G519,1,4),PIRA!$B$1:$E$1144,2,FALSE),"")&amp;"
"&amp;IFERROR(VLOOKUP(MID(H519,1,4),PIRA!$B$1:$E$1144,2,FALSE),"")&amp;"
"&amp;IFERROR(VLOOKUP(MID(I519,1,4),PIRA!$B$1:$E$1144,2,FALSE),"")</f>
        <v xml:space="preserve">Coulomb's Law
</v>
      </c>
      <c r="G519" s="32" t="s">
        <v>1698</v>
      </c>
      <c r="H519" s="31" t="str">
        <f>IFERROR(IF(VLOOKUP(G519,Demos!$B$3:$K$1368,2,FALSE)=0,"",VLOOKUP(G519,Demos!$B$3:$K$1368,2,FALSE)),"")</f>
        <v/>
      </c>
      <c r="I519" s="79" t="str">
        <f>IFERROR(IF(VLOOKUP(G519,Demos!$B$3:$K$1368,3,FALSE)=0,"",VLOOKUP(G519,Demos!$B$3:$K$1368,3,FALSE)),"")</f>
        <v/>
      </c>
      <c r="J519" s="79" t="str">
        <f>IFERROR(IF(VLOOKUP(G519,Demos!$B$3:$K$1368,4,FALSE)=0,"",VLOOKUP(G519,Demos!$B$3:$K$1368,4,FALSE)),"")</f>
        <v/>
      </c>
      <c r="K519" s="30" t="s">
        <v>177</v>
      </c>
      <c r="L519" s="30" t="s">
        <v>246</v>
      </c>
      <c r="M519" s="71">
        <v>44677</v>
      </c>
      <c r="N519" s="33" t="str">
        <f>IFERROR(VLOOKUP(G519,Demos!$B$3:$K$1368,5,FALSE),"")</f>
        <v/>
      </c>
      <c r="O519" s="28" t="str">
        <f>IF(N519="","",COUNTIF($N$6:N2638, N519))</f>
        <v/>
      </c>
      <c r="P519" s="33" t="str">
        <f xml:space="preserve"> IFERROR(IF(VLOOKUP(G519,Demos!$B$3:$K$1368,6,FALSE)=0,"",VLOOKUP(G519,Demos!$B$3:$K$1368,6,FALSE)),"")</f>
        <v/>
      </c>
      <c r="Q519" s="38" t="str">
        <f xml:space="preserve"> IFERROR(IF(VLOOKUP(G519,Demos!$B$3:$K$1368,8,FALSE)=0,"",VLOOKUP(G519,Demos!$B$3:$K$1368,8,FALSE)),"")</f>
        <v/>
      </c>
      <c r="R519" s="38" t="str">
        <f xml:space="preserve"> IFERROR(IF(VLOOKUP(G519,Demos!$B$3:$K$1368,7,FALSE)=0,"",VLOOKUP(G519,Demos!$B$3:$K$1368,7,FALSE)),"")</f>
        <v/>
      </c>
      <c r="T519" s="50" t="s">
        <v>1761</v>
      </c>
      <c r="U519" s="31" t="str">
        <f>IFERROR(VLOOKUP(G519,Demos!$B$7:N3815,12,FALSE),"")</f>
        <v/>
      </c>
    </row>
    <row r="520" spans="1:21" ht="45" x14ac:dyDescent="0.25">
      <c r="A520" s="39">
        <f t="shared" si="8"/>
        <v>515</v>
      </c>
      <c r="B520" s="30" t="s">
        <v>2082</v>
      </c>
      <c r="C520" s="29" t="str">
        <f xml:space="preserve"> IFERROR(VLOOKUP(B520, Courses!$C$3:$E$836, 2, FALSE),"")</f>
        <v>Matching Day</v>
      </c>
      <c r="D520" s="29" t="str">
        <f xml:space="preserve"> IFERROR(VLOOKUP(MID(G520,1,1), PIRA!$B$1:$E$1146, 2, FALSE),"")</f>
        <v>1 Mechanics</v>
      </c>
      <c r="E520" s="31" t="str">
        <f xml:space="preserve"> IFERROR(VLOOKUP(MID(G520,1,2),PIRA!$B$1:$E$1144,2,FALSE),"")&amp;"
"&amp;IFERROR(VLOOKUP(MID(H520,1,2),PIRA!$B$1:$E$1144,2,FALSE),"")&amp;"
"&amp;IFERROR(VLOOKUP(MID(I520,1,2),PIRA!$B$1:$E$1144,2,FALSE),"")</f>
        <v xml:space="preserve">Rotational Dynamics
</v>
      </c>
      <c r="F520" s="31" t="str">
        <f xml:space="preserve"> IFERROR(VLOOKUP(MID(G520,1,4),PIRA!$B$1:$E$1144,2,FALSE),"")&amp;"
"&amp;IFERROR(VLOOKUP(MID(H520,1,4),PIRA!$B$1:$E$1144,2,FALSE),"")&amp;"
"&amp;IFERROR(VLOOKUP(MID(I520,1,4),PIRA!$B$1:$E$1144,2,FALSE),"")</f>
        <v xml:space="preserve">Gyros
</v>
      </c>
      <c r="G520" s="32" t="s">
        <v>1176</v>
      </c>
      <c r="H520" s="31" t="str">
        <f>IFERROR(IF(VLOOKUP(G520,Demos!$B$3:$K$1368,2,FALSE)=0,"",VLOOKUP(G520,Demos!$B$3:$K$1368,2,FALSE)),"")</f>
        <v/>
      </c>
      <c r="I520" s="79" t="str">
        <f>IFERROR(IF(VLOOKUP(G520,Demos!$B$3:$K$1368,3,FALSE)=0,"",VLOOKUP(G520,Demos!$B$3:$K$1368,3,FALSE)),"")</f>
        <v/>
      </c>
      <c r="J520" s="79" t="str">
        <f>IFERROR(IF(VLOOKUP(G520,Demos!$B$3:$K$1368,4,FALSE)=0,"",VLOOKUP(G520,Demos!$B$3:$K$1368,4,FALSE)),"")</f>
        <v/>
      </c>
      <c r="K520" s="32" t="s">
        <v>2096</v>
      </c>
      <c r="L520" s="32"/>
      <c r="M520" s="71">
        <v>44674</v>
      </c>
      <c r="N520" s="33" t="str">
        <f>IFERROR(VLOOKUP(G520,Demos!$B$3:$K$1368,5,FALSE),"")</f>
        <v>Precession (2)</v>
      </c>
      <c r="O520" s="28">
        <f>IF(N520="","",COUNTIF($N$6:N2639, N520))</f>
        <v>67</v>
      </c>
      <c r="P520" s="33" t="str">
        <f xml:space="preserve"> IFERROR(IF(VLOOKUP(G520,Demos!$B$3:$K$1368,6,FALSE)=0,"",VLOOKUP(G520,Demos!$B$3:$K$1368,6,FALSE)),"")</f>
        <v>www.de-monstrare.nl/pdf/Precession%20_2_.pdf</v>
      </c>
      <c r="Q520" s="38" t="str">
        <f xml:space="preserve"> IFERROR(IF(VLOOKUP(G520,Demos!$B$3:$K$1368,8,FALSE)=0,"",VLOOKUP(G520,Demos!$B$3:$K$1368,8,FALSE)),"")</f>
        <v/>
      </c>
      <c r="R520" s="38" t="str">
        <f xml:space="preserve"> IFERROR(IF(VLOOKUP(G520,Demos!$B$3:$K$1368,7,FALSE)=0,"",VLOOKUP(G520,Demos!$B$3:$K$1368,7,FALSE)),"")</f>
        <v/>
      </c>
      <c r="T520" s="50" t="s">
        <v>1761</v>
      </c>
      <c r="U520" s="31" t="str">
        <f>IFERROR(VLOOKUP(G520,Demos!$B$7:N3816,12,FALSE),"")</f>
        <v/>
      </c>
    </row>
    <row r="521" spans="1:21" ht="45" x14ac:dyDescent="0.25">
      <c r="A521" s="39">
        <f t="shared" si="8"/>
        <v>516</v>
      </c>
      <c r="B521" s="30" t="s">
        <v>1617</v>
      </c>
      <c r="C521" s="29" t="str">
        <f xml:space="preserve"> IFERROR(VLOOKUP(B521, Courses!$C$3:$E$836, 2, FALSE),"")</f>
        <v>Physical Transport Phenomena</v>
      </c>
      <c r="D521" s="29" t="str">
        <f xml:space="preserve"> IFERROR(VLOOKUP(MID(G521,1,1), PIRA!$B$1:$E$1146, 2, FALSE),"")</f>
        <v>2 Fluid Mechanics</v>
      </c>
      <c r="E521" s="31" t="str">
        <f xml:space="preserve"> IFERROR(VLOOKUP(MID(G521,1,2),PIRA!$B$1:$E$1144,2,FALSE),"")&amp;"
"&amp;IFERROR(VLOOKUP(MID(H521,1,2),PIRA!$B$1:$E$1144,2,FALSE),"")&amp;"
"&amp;IFERROR(VLOOKUP(MID(I521,1,2),PIRA!$B$1:$E$1144,2,FALSE),"")</f>
        <v xml:space="preserve">Dynamics of Fluids
</v>
      </c>
      <c r="F521" s="31" t="str">
        <f xml:space="preserve"> IFERROR(VLOOKUP(MID(G521,1,4),PIRA!$B$1:$E$1144,2,FALSE),"")&amp;"
"&amp;IFERROR(VLOOKUP(MID(H521,1,4),PIRA!$B$1:$E$1144,2,FALSE),"")&amp;"
"&amp;IFERROR(VLOOKUP(MID(I521,1,4),PIRA!$B$1:$E$1144,2,FALSE),"")</f>
        <v xml:space="preserve">Forces in Moving Fluids
</v>
      </c>
      <c r="G521" s="32" t="s">
        <v>337</v>
      </c>
      <c r="H521" s="31" t="str">
        <f>IFERROR(IF(VLOOKUP(G521,Demos!$B$3:$K$1368,2,FALSE)=0,"",VLOOKUP(G521,Demos!$B$3:$K$1368,2,FALSE)),"")</f>
        <v/>
      </c>
      <c r="I521" s="79" t="str">
        <f>IFERROR(IF(VLOOKUP(G521,Demos!$B$3:$K$1368,3,FALSE)=0,"",VLOOKUP(G521,Demos!$B$3:$K$1368,3,FALSE)),"")</f>
        <v/>
      </c>
      <c r="J521" s="79" t="str">
        <f>IFERROR(IF(VLOOKUP(G521,Demos!$B$3:$K$1368,4,FALSE)=0,"",VLOOKUP(G521,Demos!$B$3:$K$1368,4,FALSE)),"")</f>
        <v/>
      </c>
      <c r="K521" s="30" t="s">
        <v>2020</v>
      </c>
      <c r="M521" s="71">
        <v>44671</v>
      </c>
      <c r="N521" s="33" t="str">
        <f>IFERROR(VLOOKUP(G521,Demos!$B$3:$K$1368,5,FALSE),"")</f>
        <v>Vacuum Cleaner and Ping-Pong Ball</v>
      </c>
      <c r="O521" s="28">
        <f>IF(N521="","",COUNTIF($N$6:N2640, N521))</f>
        <v>21</v>
      </c>
      <c r="P521" s="33" t="str">
        <f xml:space="preserve"> IFERROR(IF(VLOOKUP(G521,Demos!$B$3:$K$1368,6,FALSE)=0,"",VLOOKUP(G521,Demos!$B$3:$K$1368,6,FALSE)),"")</f>
        <v>N/A</v>
      </c>
      <c r="Q521" s="38" t="str">
        <f xml:space="preserve"> IFERROR(IF(VLOOKUP(G521,Demos!$B$3:$K$1368,8,FALSE)=0,"",VLOOKUP(G521,Demos!$B$3:$K$1368,8,FALSE)),"")</f>
        <v/>
      </c>
      <c r="R521" s="38" t="str">
        <f xml:space="preserve"> IFERROR(IF(VLOOKUP(G521,Demos!$B$3:$K$1368,7,FALSE)=0,"",VLOOKUP(G521,Demos!$B$3:$K$1368,7,FALSE)),"")</f>
        <v>See 2021 Zoomopname "opname hoorcollege 2.mp4" and Collegerama recording 2011/2012 - https://collegerama.tudelft.nl/Mediasite/Channel/as-bsc-tn/watch/b6b2331bc2144aba9c70d01fb3cfa6311d and 2022-2023 from 01:25:40 https://collegerama.tudelft.nl/Mediasite/Channel/as-bsc-tn/watch/2f27d3d6436b4dc9b44a4a21e91f98331d</v>
      </c>
      <c r="T521" s="50" t="s">
        <v>1761</v>
      </c>
      <c r="U521" s="31" t="str">
        <f>IFERROR(VLOOKUP(G521,Demos!$B$7:N3817,12,FALSE),"")</f>
        <v/>
      </c>
    </row>
    <row r="522" spans="1:21" ht="45" x14ac:dyDescent="0.25">
      <c r="A522" s="39">
        <f t="shared" si="8"/>
        <v>517</v>
      </c>
      <c r="B522" s="30" t="s">
        <v>1617</v>
      </c>
      <c r="C522" s="29" t="str">
        <f xml:space="preserve"> IFERROR(VLOOKUP(B522, Courses!$C$3:$E$836, 2, FALSE),"")</f>
        <v>Physical Transport Phenomena</v>
      </c>
      <c r="D522" s="29" t="str">
        <f xml:space="preserve"> IFERROR(VLOOKUP(MID(G522,1,1), PIRA!$B$1:$E$1146, 2, FALSE),"")</f>
        <v>2 Fluid Mechanics</v>
      </c>
      <c r="E522" s="31" t="str">
        <f xml:space="preserve"> IFERROR(VLOOKUP(MID(G522,1,2),PIRA!$B$1:$E$1144,2,FALSE),"")&amp;"
"&amp;IFERROR(VLOOKUP(MID(H522,1,2),PIRA!$B$1:$E$1144,2,FALSE),"")&amp;"
"&amp;IFERROR(VLOOKUP(MID(I522,1,2),PIRA!$B$1:$E$1144,2,FALSE),"")</f>
        <v xml:space="preserve">Dynamics of Fluids
</v>
      </c>
      <c r="F522" s="31" t="str">
        <f xml:space="preserve"> IFERROR(VLOOKUP(MID(G522,1,4),PIRA!$B$1:$E$1144,2,FALSE),"")&amp;"
"&amp;IFERROR(VLOOKUP(MID(H522,1,4),PIRA!$B$1:$E$1144,2,FALSE),"")&amp;"
"&amp;IFERROR(VLOOKUP(MID(I522,1,4),PIRA!$B$1:$E$1144,2,FALSE),"")</f>
        <v xml:space="preserve">Forces in Moving Fluids
</v>
      </c>
      <c r="G522" s="32" t="s">
        <v>337</v>
      </c>
      <c r="H522" s="31" t="str">
        <f>IFERROR(IF(VLOOKUP(G522,Demos!$B$3:$K$1368,2,FALSE)=0,"",VLOOKUP(G522,Demos!$B$3:$K$1368,2,FALSE)),"")</f>
        <v/>
      </c>
      <c r="I522" s="79" t="str">
        <f>IFERROR(IF(VLOOKUP(G522,Demos!$B$3:$K$1368,3,FALSE)=0,"",VLOOKUP(G522,Demos!$B$3:$K$1368,3,FALSE)),"")</f>
        <v/>
      </c>
      <c r="J522" s="79" t="str">
        <f>IFERROR(IF(VLOOKUP(G522,Demos!$B$3:$K$1368,4,FALSE)=0,"",VLOOKUP(G522,Demos!$B$3:$K$1368,4,FALSE)),"")</f>
        <v/>
      </c>
      <c r="K522" s="30" t="s">
        <v>2020</v>
      </c>
      <c r="M522" s="71">
        <v>44671</v>
      </c>
      <c r="N522" s="33" t="str">
        <f>IFERROR(VLOOKUP(G522,Demos!$B$3:$K$1368,5,FALSE),"")</f>
        <v>Vacuum Cleaner and Ping-Pong Ball</v>
      </c>
      <c r="O522" s="28">
        <f>IF(N522="","",COUNTIF($N$6:N2641, N522))</f>
        <v>21</v>
      </c>
      <c r="P522" s="33" t="str">
        <f xml:space="preserve"> IFERROR(IF(VLOOKUP(G522,Demos!$B$3:$K$1368,6,FALSE)=0,"",VLOOKUP(G522,Demos!$B$3:$K$1368,6,FALSE)),"")</f>
        <v>N/A</v>
      </c>
      <c r="Q522" s="38" t="str">
        <f xml:space="preserve"> IFERROR(IF(VLOOKUP(G522,Demos!$B$3:$K$1368,8,FALSE)=0,"",VLOOKUP(G522,Demos!$B$3:$K$1368,8,FALSE)),"")</f>
        <v/>
      </c>
      <c r="R522" s="38" t="str">
        <f xml:space="preserve"> IFERROR(IF(VLOOKUP(G522,Demos!$B$3:$K$1368,7,FALSE)=0,"",VLOOKUP(G522,Demos!$B$3:$K$1368,7,FALSE)),"")</f>
        <v>See 2021 Zoomopname "opname hoorcollege 2.mp4" and Collegerama recording 2011/2012 - https://collegerama.tudelft.nl/Mediasite/Channel/as-bsc-tn/watch/b6b2331bc2144aba9c70d01fb3cfa6311d and 2022-2023 from 01:25:40 https://collegerama.tudelft.nl/Mediasite/Channel/as-bsc-tn/watch/2f27d3d6436b4dc9b44a4a21e91f98331d</v>
      </c>
      <c r="T522" s="50" t="s">
        <v>1761</v>
      </c>
      <c r="U522" s="31" t="str">
        <f>IFERROR(VLOOKUP(G522,Demos!$B$7:N3818,12,FALSE),"")</f>
        <v/>
      </c>
    </row>
    <row r="523" spans="1:21" ht="45" x14ac:dyDescent="0.25">
      <c r="A523" s="39">
        <f t="shared" si="8"/>
        <v>518</v>
      </c>
      <c r="B523" s="30" t="s">
        <v>275</v>
      </c>
      <c r="C523" s="29" t="str">
        <f xml:space="preserve"> IFERROR(VLOOKUP(B523, Courses!$C$3:$E$836, 2, FALSE),"")</f>
        <v>Optics</v>
      </c>
      <c r="D523" s="29" t="str">
        <f xml:space="preserve"> IFERROR(VLOOKUP(MID(G523,1,1), PIRA!$B$1:$E$1146, 2, FALSE),"")</f>
        <v>6 Optics</v>
      </c>
      <c r="E523" s="31" t="str">
        <f xml:space="preserve"> IFERROR(VLOOKUP(MID(G523,1,2),PIRA!$B$1:$E$1144,2,FALSE),"")&amp;"
"&amp;IFERROR(VLOOKUP(MID(H523,1,2),PIRA!$B$1:$E$1144,2,FALSE),"")&amp;"
"&amp;IFERROR(VLOOKUP(MID(I523,1,2),PIRA!$B$1:$E$1144,2,FALSE),"")</f>
        <v xml:space="preserve">Diffraction
</v>
      </c>
      <c r="F523" s="31" t="str">
        <f xml:space="preserve"> IFERROR(VLOOKUP(MID(G523,1,4),PIRA!$B$1:$E$1144,2,FALSE),"")&amp;"
"&amp;IFERROR(VLOOKUP(MID(H523,1,4),PIRA!$B$1:$E$1144,2,FALSE),"")&amp;"
"&amp;IFERROR(VLOOKUP(MID(I523,1,4),PIRA!$B$1:$E$1144,2,FALSE),"")</f>
        <v xml:space="preserve">Diffraction Around Objects
</v>
      </c>
      <c r="G523" s="32" t="s">
        <v>1573</v>
      </c>
      <c r="H523" s="31" t="str">
        <f>IFERROR(IF(VLOOKUP(G523,Demos!$B$3:$K$1368,2,FALSE)=0,"",VLOOKUP(G523,Demos!$B$3:$K$1368,2,FALSE)),"")</f>
        <v/>
      </c>
      <c r="I523" s="79" t="str">
        <f>IFERROR(IF(VLOOKUP(G523,Demos!$B$3:$K$1368,3,FALSE)=0,"",VLOOKUP(G523,Demos!$B$3:$K$1368,3,FALSE)),"")</f>
        <v/>
      </c>
      <c r="J523" s="79" t="str">
        <f>IFERROR(IF(VLOOKUP(G523,Demos!$B$3:$K$1368,4,FALSE)=0,"",VLOOKUP(G523,Demos!$B$3:$K$1368,4,FALSE)),"")</f>
        <v/>
      </c>
      <c r="K523" s="30" t="s">
        <v>1983</v>
      </c>
      <c r="L523" s="30" t="s">
        <v>1614</v>
      </c>
      <c r="M523" s="71">
        <v>44659</v>
      </c>
      <c r="N523" s="33" t="str">
        <f>IFERROR(VLOOKUP(G523,Demos!$B$3:$K$1368,5,FALSE),"")</f>
        <v>Diffraction (2b), Single Slit</v>
      </c>
      <c r="O523" s="28">
        <f>IF(N523="","",COUNTIF($N$6:N2642, N523))</f>
        <v>12</v>
      </c>
      <c r="P523" s="33" t="str">
        <f xml:space="preserve"> IFERROR(IF(VLOOKUP(G523,Demos!$B$3:$K$1368,6,FALSE)=0,"",VLOOKUP(G523,Demos!$B$3:$K$1368,6,FALSE)),"")</f>
        <v>www.de-monstrare.nl/pdf/Diffraction_2b_,%20single%20slit.pdf</v>
      </c>
      <c r="Q523" s="38" t="str">
        <f xml:space="preserve"> IFERROR(IF(VLOOKUP(G523,Demos!$B$3:$K$1368,8,FALSE)=0,"",VLOOKUP(G523,Demos!$B$3:$K$1368,8,FALSE)),"")</f>
        <v/>
      </c>
      <c r="R523" s="38" t="str">
        <f xml:space="preserve"> IFERROR(IF(VLOOKUP(G523,Demos!$B$3:$K$1368,7,FALSE)=0,"",VLOOKUP(G523,Demos!$B$3:$K$1368,7,FALSE)),"")</f>
        <v/>
      </c>
      <c r="T523" s="50" t="s">
        <v>1761</v>
      </c>
      <c r="U523" s="31" t="str">
        <f>IFERROR(VLOOKUP(G523,Demos!$B$7:N3821,12,FALSE),"")</f>
        <v/>
      </c>
    </row>
    <row r="524" spans="1:21" ht="45" x14ac:dyDescent="0.25">
      <c r="A524" s="39">
        <f t="shared" si="8"/>
        <v>519</v>
      </c>
      <c r="B524" s="30" t="s">
        <v>275</v>
      </c>
      <c r="C524" s="29" t="str">
        <f xml:space="preserve"> IFERROR(VLOOKUP(B524, Courses!$C$3:$E$836, 2, FALSE),"")</f>
        <v>Optics</v>
      </c>
      <c r="D524" s="29" t="str">
        <f xml:space="preserve"> IFERROR(VLOOKUP(MID(G524,1,1), PIRA!$B$1:$E$1146, 2, FALSE),"")</f>
        <v>6 Optics</v>
      </c>
      <c r="E524" s="31" t="str">
        <f xml:space="preserve"> IFERROR(VLOOKUP(MID(G524,1,2),PIRA!$B$1:$E$1144,2,FALSE),"")&amp;"
"&amp;IFERROR(VLOOKUP(MID(H524,1,2),PIRA!$B$1:$E$1144,2,FALSE),"")&amp;"
"&amp;IFERROR(VLOOKUP(MID(I524,1,2),PIRA!$B$1:$E$1144,2,FALSE),"")</f>
        <v xml:space="preserve">Interference
Diffraction
</v>
      </c>
      <c r="F524" s="31" t="str">
        <f xml:space="preserve"> IFERROR(VLOOKUP(MID(G524,1,4),PIRA!$B$1:$E$1144,2,FALSE),"")&amp;"
"&amp;IFERROR(VLOOKUP(MID(H524,1,4),PIRA!$B$1:$E$1144,2,FALSE),"")&amp;"
"&amp;IFERROR(VLOOKUP(MID(I524,1,4),PIRA!$B$1:$E$1144,2,FALSE),"")</f>
        <v xml:space="preserve">Interference From Two Sources
Diffraction Through One Slit
</v>
      </c>
      <c r="G524" s="32" t="s">
        <v>487</v>
      </c>
      <c r="H524" s="31" t="str">
        <f>IFERROR(IF(VLOOKUP(G524,Demos!$B$3:$K$1368,2,FALSE)=0,"",VLOOKUP(G524,Demos!$B$3:$K$1368,2,FALSE)),"")</f>
        <v>6C10.26</v>
      </c>
      <c r="I524" s="79" t="str">
        <f>IFERROR(IF(VLOOKUP(G524,Demos!$B$3:$K$1368,3,FALSE)=0,"",VLOOKUP(G524,Demos!$B$3:$K$1368,3,FALSE)),"")</f>
        <v/>
      </c>
      <c r="J524" s="79" t="str">
        <f>IFERROR(IF(VLOOKUP(G524,Demos!$B$3:$K$1368,4,FALSE)=0,"",VLOOKUP(G524,Demos!$B$3:$K$1368,4,FALSE)),"")</f>
        <v/>
      </c>
      <c r="K524" s="30" t="s">
        <v>1983</v>
      </c>
      <c r="L524" s="30" t="s">
        <v>1614</v>
      </c>
      <c r="M524" s="71">
        <v>44659</v>
      </c>
      <c r="N524" s="33" t="str">
        <f>IFERROR(VLOOKUP(G524,Demos!$B$3:$K$1368,5,FALSE),"")</f>
        <v>Young's Double Slit</v>
      </c>
      <c r="O524" s="28">
        <f>IF(N524="","",COUNTIF($N$6:N2643, N524))</f>
        <v>20</v>
      </c>
      <c r="P524" s="33" t="str">
        <f xml:space="preserve"> IFERROR(IF(VLOOKUP(G524,Demos!$B$3:$K$1368,6,FALSE)=0,"",VLOOKUP(G524,Demos!$B$3:$K$1368,6,FALSE)),"")</f>
        <v>www.de-monstrare.nl/pdf/Young%27s%20double%20slit.pdf</v>
      </c>
      <c r="Q524" s="38" t="str">
        <f xml:space="preserve"> IFERROR(IF(VLOOKUP(G524,Demos!$B$3:$K$1368,8,FALSE)=0,"",VLOOKUP(G524,Demos!$B$3:$K$1368,8,FALSE)),"")</f>
        <v>Not in database yet</v>
      </c>
      <c r="R524" s="38" t="str">
        <f xml:space="preserve"> IFERROR(IF(VLOOKUP(G524,Demos!$B$3:$K$1368,7,FALSE)=0,"",VLOOKUP(G524,Demos!$B$3:$K$1368,7,FALSE)),"")</f>
        <v>See 09 Apr 2019 Collegerama recoring TN2421_10 from 01:29:55 - https://collegerama.tudelft.nl/Mediasite/Channel/as-bsc-tn/watch/a70c41f4099e41a3966d61dab00a21c61d</v>
      </c>
      <c r="T524" s="50" t="s">
        <v>1761</v>
      </c>
      <c r="U524" s="31" t="str">
        <f>IFERROR(VLOOKUP(G524,Demos!$B$7:N3820,12,FALSE),"")</f>
        <v/>
      </c>
    </row>
    <row r="525" spans="1:21" ht="45" x14ac:dyDescent="0.25">
      <c r="A525" s="39">
        <f t="shared" si="8"/>
        <v>520</v>
      </c>
      <c r="B525" s="30" t="s">
        <v>1993</v>
      </c>
      <c r="C525" s="29" t="str">
        <f xml:space="preserve"> IFERROR(VLOOKUP(B525, Courses!$C$3:$E$836, 2, FALSE),"")</f>
        <v>Optics and Microscopy</v>
      </c>
      <c r="D525" s="29" t="str">
        <f xml:space="preserve"> IFERROR(VLOOKUP(MID(G525,1,1), PIRA!$B$1:$E$1146, 2, FALSE),"")</f>
        <v>6 Optics</v>
      </c>
      <c r="E525" s="31" t="str">
        <f xml:space="preserve"> IFERROR(VLOOKUP(MID(G525,1,2),PIRA!$B$1:$E$1144,2,FALSE),"")&amp;"
"&amp;IFERROR(VLOOKUP(MID(H525,1,2),PIRA!$B$1:$E$1144,2,FALSE),"")&amp;"
"&amp;IFERROR(VLOOKUP(MID(I525,1,2),PIRA!$B$1:$E$1144,2,FALSE),"")</f>
        <v xml:space="preserve">Polarisation
</v>
      </c>
      <c r="F525" s="31" t="str">
        <f xml:space="preserve"> IFERROR(VLOOKUP(MID(G525,1,4),PIRA!$B$1:$E$1144,2,FALSE),"")&amp;"
"&amp;IFERROR(VLOOKUP(MID(H525,1,4),PIRA!$B$1:$E$1144,2,FALSE),"")&amp;"
"&amp;IFERROR(VLOOKUP(MID(I525,1,4),PIRA!$B$1:$E$1144,2,FALSE),"")</f>
        <v xml:space="preserve">Birefringence
</v>
      </c>
      <c r="G525" s="32" t="s">
        <v>1204</v>
      </c>
      <c r="H525" s="31" t="str">
        <f>IFERROR(IF(VLOOKUP(G525,Demos!$B$3:$K$1368,2,FALSE)=0,"",VLOOKUP(G525,Demos!$B$3:$K$1368,2,FALSE)),"")</f>
        <v/>
      </c>
      <c r="I525" s="79" t="str">
        <f>IFERROR(IF(VLOOKUP(G525,Demos!$B$3:$K$1368,3,FALSE)=0,"",VLOOKUP(G525,Demos!$B$3:$K$1368,3,FALSE)),"")</f>
        <v/>
      </c>
      <c r="J525" s="79" t="str">
        <f>IFERROR(IF(VLOOKUP(G525,Demos!$B$3:$K$1368,4,FALSE)=0,"",VLOOKUP(G525,Demos!$B$3:$K$1368,4,FALSE)),"")</f>
        <v/>
      </c>
      <c r="K525" s="30" t="s">
        <v>2065</v>
      </c>
      <c r="L525" s="30" t="s">
        <v>1062</v>
      </c>
      <c r="M525" s="71">
        <v>44659</v>
      </c>
      <c r="N525" s="33" t="str">
        <f>IFERROR(VLOOKUP(G525,Demos!$B$3:$K$1368,5,FALSE),"")</f>
        <v>Kaleidoscope</v>
      </c>
      <c r="O525" s="28">
        <f>IF(N525="","",COUNTIF($N$6:N2644, N525))</f>
        <v>14</v>
      </c>
      <c r="P525" s="33" t="str">
        <f xml:space="preserve"> IFERROR(IF(VLOOKUP(G525,Demos!$B$3:$K$1368,6,FALSE)=0,"",VLOOKUP(G525,Demos!$B$3:$K$1368,6,FALSE)),"")</f>
        <v>N/A</v>
      </c>
      <c r="Q525" s="38" t="str">
        <f xml:space="preserve"> IFERROR(IF(VLOOKUP(G525,Demos!$B$3:$K$1368,8,FALSE)=0,"",VLOOKUP(G525,Demos!$B$3:$K$1368,8,FALSE)),"")</f>
        <v/>
      </c>
      <c r="R525" s="38" t="str">
        <f xml:space="preserve"> IFERROR(IF(VLOOKUP(G525,Demos!$B$3:$K$1368,7,FALSE)=0,"",VLOOKUP(G525,Demos!$B$3:$K$1368,7,FALSE)),"")</f>
        <v/>
      </c>
      <c r="U525" s="31" t="str">
        <f>IFERROR(VLOOKUP(G525,Demos!$B$7:N3819,12,FALSE),"")</f>
        <v/>
      </c>
    </row>
    <row r="526" spans="1:21" ht="45" x14ac:dyDescent="0.25">
      <c r="A526" s="39">
        <f t="shared" si="8"/>
        <v>521</v>
      </c>
      <c r="B526" s="30" t="s">
        <v>275</v>
      </c>
      <c r="C526" s="29" t="str">
        <f xml:space="preserve"> IFERROR(VLOOKUP(B526, Courses!$C$3:$E$836, 2, FALSE),"")</f>
        <v>Optics</v>
      </c>
      <c r="D526" s="29" t="str">
        <f xml:space="preserve"> IFERROR(VLOOKUP(MID(G526,1,1), PIRA!$B$1:$E$1146, 2, FALSE),"")</f>
        <v>9 Equipment</v>
      </c>
      <c r="E526" s="31" t="str">
        <f xml:space="preserve"> IFERROR(VLOOKUP(MID(G526,1,2),PIRA!$B$1:$E$1144,2,FALSE),"")&amp;"
"&amp;IFERROR(VLOOKUP(MID(H526,1,2),PIRA!$B$1:$E$1144,2,FALSE),"")&amp;"
"&amp;IFERROR(VLOOKUP(MID(I526,1,2),PIRA!$B$1:$E$1144,2,FALSE),"")</f>
        <v xml:space="preserve">Electronic
</v>
      </c>
      <c r="F526" s="31" t="str">
        <f xml:space="preserve"> IFERROR(VLOOKUP(MID(G526,1,4),PIRA!$B$1:$E$1144,2,FALSE),"")&amp;"
"&amp;IFERROR(VLOOKUP(MID(H526,1,4),PIRA!$B$1:$E$1144,2,FALSE),"")&amp;"
"&amp;IFERROR(VLOOKUP(MID(I526,1,4),PIRA!$B$1:$E$1144,2,FALSE),"")</f>
        <v xml:space="preserve">Lasers
</v>
      </c>
      <c r="G526" s="32" t="s">
        <v>2013</v>
      </c>
      <c r="H526" s="31" t="str">
        <f>IFERROR(IF(VLOOKUP(G526,Demos!$B$3:$K$1368,2,FALSE)=0,"",VLOOKUP(G526,Demos!$B$3:$K$1368,2,FALSE)),"")</f>
        <v/>
      </c>
      <c r="I526" s="79" t="str">
        <f>IFERROR(IF(VLOOKUP(G526,Demos!$B$3:$K$1368,3,FALSE)=0,"",VLOOKUP(G526,Demos!$B$3:$K$1368,3,FALSE)),"")</f>
        <v/>
      </c>
      <c r="J526" s="79" t="str">
        <f>IFERROR(IF(VLOOKUP(G526,Demos!$B$3:$K$1368,4,FALSE)=0,"",VLOOKUP(G526,Demos!$B$3:$K$1368,4,FALSE)),"")</f>
        <v/>
      </c>
      <c r="K526" s="30" t="s">
        <v>1614</v>
      </c>
      <c r="L526" s="30" t="s">
        <v>1983</v>
      </c>
      <c r="M526" s="71">
        <v>44653</v>
      </c>
      <c r="N526" s="33" t="str">
        <f>IFERROR(VLOOKUP(G526,Demos!$B$3:$K$1368,5,FALSE),"")</f>
        <v>Lasers</v>
      </c>
      <c r="O526" s="28">
        <f>IF(N526="","",COUNTIF($N$6:N2645, N526))</f>
        <v>8</v>
      </c>
      <c r="P526" s="33" t="str">
        <f xml:space="preserve"> IFERROR(IF(VLOOKUP(G526,Demos!$B$3:$K$1368,6,FALSE)=0,"",VLOOKUP(G526,Demos!$B$3:$K$1368,6,FALSE)),"")</f>
        <v>N/A</v>
      </c>
      <c r="Q526" s="38" t="str">
        <f xml:space="preserve"> IFERROR(IF(VLOOKUP(G526,Demos!$B$3:$K$1368,8,FALSE)=0,"",VLOOKUP(G526,Demos!$B$3:$K$1368,8,FALSE)),"")</f>
        <v>A worked open HeNe laser</v>
      </c>
      <c r="R526" s="38" t="str">
        <f xml:space="preserve"> IFERROR(IF(VLOOKUP(G526,Demos!$B$3:$K$1368,7,FALSE)=0,"",VLOOKUP(G526,Demos!$B$3:$K$1368,7,FALSE)),"")</f>
        <v/>
      </c>
      <c r="T526" s="50" t="s">
        <v>2049</v>
      </c>
      <c r="U526" s="31" t="str">
        <f>IFERROR(VLOOKUP(G526,Demos!$B$7:N3822,12,FALSE),"")</f>
        <v/>
      </c>
    </row>
    <row r="527" spans="1:21" ht="45" x14ac:dyDescent="0.25">
      <c r="A527" s="39">
        <f t="shared" si="8"/>
        <v>522</v>
      </c>
      <c r="B527" s="30" t="s">
        <v>275</v>
      </c>
      <c r="C527" s="29" t="str">
        <f xml:space="preserve"> IFERROR(VLOOKUP(B527, Courses!$C$3:$E$836, 2, FALSE),"")</f>
        <v>Optics</v>
      </c>
      <c r="D527" s="29" t="str">
        <f xml:space="preserve"> IFERROR(VLOOKUP(MID(G527,1,1), PIRA!$B$1:$E$1146, 2, FALSE),"")</f>
        <v>6 Optics</v>
      </c>
      <c r="E527" s="31" t="str">
        <f xml:space="preserve"> IFERROR(VLOOKUP(MID(G527,1,2),PIRA!$B$1:$E$1144,2,FALSE),"")&amp;"
"&amp;IFERROR(VLOOKUP(MID(H527,1,2),PIRA!$B$1:$E$1144,2,FALSE),"")&amp;"
"&amp;IFERROR(VLOOKUP(MID(I527,1,2),PIRA!$B$1:$E$1144,2,FALSE),"")</f>
        <v xml:space="preserve">Geometrical Optics
</v>
      </c>
      <c r="F527" s="31" t="str">
        <f xml:space="preserve"> IFERROR(VLOOKUP(MID(G527,1,4),PIRA!$B$1:$E$1144,2,FALSE),"")&amp;"
"&amp;IFERROR(VLOOKUP(MID(H527,1,4),PIRA!$B$1:$E$1144,2,FALSE),"")&amp;"
"&amp;IFERROR(VLOOKUP(MID(I527,1,4),PIRA!$B$1:$E$1144,2,FALSE),"")</f>
        <v xml:space="preserve">Optical Instruments
</v>
      </c>
      <c r="G527" s="32" t="s">
        <v>1995</v>
      </c>
      <c r="H527" s="31" t="str">
        <f>IFERROR(IF(VLOOKUP(G527,Demos!$B$3:$K$1368,2,FALSE)=0,"",VLOOKUP(G527,Demos!$B$3:$K$1368,2,FALSE)),"")</f>
        <v/>
      </c>
      <c r="I527" s="79" t="str">
        <f>IFERROR(IF(VLOOKUP(G527,Demos!$B$3:$K$1368,3,FALSE)=0,"",VLOOKUP(G527,Demos!$B$3:$K$1368,3,FALSE)),"")</f>
        <v/>
      </c>
      <c r="J527" s="79" t="str">
        <f>IFERROR(IF(VLOOKUP(G527,Demos!$B$3:$K$1368,4,FALSE)=0,"",VLOOKUP(G527,Demos!$B$3:$K$1368,4,FALSE)),"")</f>
        <v/>
      </c>
      <c r="K527" s="32" t="s">
        <v>1614</v>
      </c>
      <c r="L527" s="32" t="s">
        <v>1983</v>
      </c>
      <c r="M527" s="71">
        <v>44649</v>
      </c>
      <c r="N527" s="33" t="str">
        <f>IFERROR(VLOOKUP(G527,Demos!$B$3:$K$1368,5,FALSE),"")</f>
        <v>Keplerian Telescope</v>
      </c>
      <c r="O527" s="28">
        <f>IF(N527="","",COUNTIF($N$6:N2646, N527))</f>
        <v>9</v>
      </c>
      <c r="P527" s="33" t="str">
        <f xml:space="preserve"> IFERROR(IF(VLOOKUP(G527,Demos!$B$3:$K$1368,6,FALSE)=0,"",VLOOKUP(G527,Demos!$B$3:$K$1368,6,FALSE)),"")</f>
        <v>N/A</v>
      </c>
      <c r="Q527" s="38" t="str">
        <f xml:space="preserve"> IFERROR(IF(VLOOKUP(G527,Demos!$B$3:$K$1368,8,FALSE)=0,"",VLOOKUP(G527,Demos!$B$3:$K$1368,8,FALSE)),"")</f>
        <v/>
      </c>
      <c r="R527" s="38" t="str">
        <f xml:space="preserve"> IFERROR(IF(VLOOKUP(G527,Demos!$B$3:$K$1368,7,FALSE)=0,"",VLOOKUP(G527,Demos!$B$3:$K$1368,7,FALSE)),"")</f>
        <v>See Collegerama 26 Mar 2019 recording TN2421_04 from 01:11:00 - https://collegerama.tudelft.nl/Mediasite/Channel/as-bsc-tn/watch/5986b73fc03045928aacec9507916c621d</v>
      </c>
      <c r="T527" s="50" t="s">
        <v>1761</v>
      </c>
      <c r="U527" s="31" t="str">
        <f>IFERROR(VLOOKUP(G527,Demos!$B$7:N3825,12,FALSE),"")</f>
        <v/>
      </c>
    </row>
    <row r="528" spans="1:21" ht="45" x14ac:dyDescent="0.25">
      <c r="A528" s="39">
        <f t="shared" si="8"/>
        <v>523</v>
      </c>
      <c r="B528" s="30" t="s">
        <v>275</v>
      </c>
      <c r="C528" s="29" t="str">
        <f xml:space="preserve"> IFERROR(VLOOKUP(B528, Courses!$C$3:$E$836, 2, FALSE),"")</f>
        <v>Optics</v>
      </c>
      <c r="D528" s="29" t="str">
        <f xml:space="preserve"> IFERROR(VLOOKUP(MID(G528,1,1), PIRA!$B$1:$E$1146, 2, FALSE),"")</f>
        <v>6 Optics</v>
      </c>
      <c r="E528" s="31" t="str">
        <f xml:space="preserve"> IFERROR(VLOOKUP(MID(G528,1,2),PIRA!$B$1:$E$1144,2,FALSE),"")&amp;"
"&amp;IFERROR(VLOOKUP(MID(H528,1,2),PIRA!$B$1:$E$1144,2,FALSE),"")&amp;"
"&amp;IFERROR(VLOOKUP(MID(I528,1,2),PIRA!$B$1:$E$1144,2,FALSE),"")</f>
        <v xml:space="preserve">Interference
</v>
      </c>
      <c r="F528" s="31" t="str">
        <f xml:space="preserve"> IFERROR(VLOOKUP(MID(G528,1,4),PIRA!$B$1:$E$1144,2,FALSE),"")&amp;"
"&amp;IFERROR(VLOOKUP(MID(H528,1,4),PIRA!$B$1:$E$1144,2,FALSE),"")&amp;"
"&amp;IFERROR(VLOOKUP(MID(I528,1,4),PIRA!$B$1:$E$1144,2,FALSE),"")</f>
        <v xml:space="preserve">Interferometers
</v>
      </c>
      <c r="G528" s="32" t="s">
        <v>327</v>
      </c>
      <c r="H528" s="31" t="str">
        <f>IFERROR(IF(VLOOKUP(G528,Demos!$B$3:$K$1368,2,FALSE)=0,"",VLOOKUP(G528,Demos!$B$3:$K$1368,2,FALSE)),"")</f>
        <v/>
      </c>
      <c r="I528" s="79" t="str">
        <f>IFERROR(IF(VLOOKUP(G528,Demos!$B$3:$K$1368,3,FALSE)=0,"",VLOOKUP(G528,Demos!$B$3:$K$1368,3,FALSE)),"")</f>
        <v/>
      </c>
      <c r="J528" s="79" t="str">
        <f>IFERROR(IF(VLOOKUP(G528,Demos!$B$3:$K$1368,4,FALSE)=0,"",VLOOKUP(G528,Demos!$B$3:$K$1368,4,FALSE)),"")</f>
        <v/>
      </c>
      <c r="K528" s="32" t="s">
        <v>1056</v>
      </c>
      <c r="L528" s="32" t="s">
        <v>1614</v>
      </c>
      <c r="M528" s="71">
        <v>44649</v>
      </c>
      <c r="N528" s="33" t="str">
        <f>IFERROR(VLOOKUP(G528,Demos!$B$3:$K$1368,5,FALSE),"")</f>
        <v>Michelson-Morley Interferometer</v>
      </c>
      <c r="O528" s="28">
        <f>IF(N528="","",COUNTIF($N$6:N2647, N528))</f>
        <v>42</v>
      </c>
      <c r="P528" s="33" t="str">
        <f xml:space="preserve"> IFERROR(IF(VLOOKUP(G528,Demos!$B$3:$K$1368,6,FALSE)=0,"",VLOOKUP(G528,Demos!$B$3:$K$1368,6,FALSE)),"")</f>
        <v>www.de-monstrare.nl/pdf/Michelson-Morley%20interferometer.pdf</v>
      </c>
      <c r="Q528" s="38" t="str">
        <f xml:space="preserve"> IFERROR(IF(VLOOKUP(G528,Demos!$B$3:$K$1368,8,FALSE)=0,"",VLOOKUP(G528,Demos!$B$3:$K$1368,8,FALSE)),"")</f>
        <v/>
      </c>
      <c r="R528" s="38" t="str">
        <f xml:space="preserve"> IFERROR(IF(VLOOKUP(G528,Demos!$B$3:$K$1368,7,FALSE)=0,"",VLOOKUP(G528,Demos!$B$3:$K$1368,7,FALSE)),"")</f>
        <v xml:space="preserve">See 2022 recording TN1612TU_24. https://collegerama.tudelft.nl/Mediasite/Channel/as-bsc-tn/watch/7474e760f1e14321b537b197c972eb3e1d </v>
      </c>
      <c r="T528" s="50" t="s">
        <v>1761</v>
      </c>
      <c r="U528" s="31" t="str">
        <f>IFERROR(VLOOKUP(G528,Demos!$B$7:N3824,12,FALSE),"")</f>
        <v/>
      </c>
    </row>
    <row r="529" spans="1:21" ht="45" x14ac:dyDescent="0.25">
      <c r="A529" s="39">
        <f t="shared" si="8"/>
        <v>524</v>
      </c>
      <c r="B529" s="30" t="s">
        <v>275</v>
      </c>
      <c r="C529" s="29" t="str">
        <f xml:space="preserve"> IFERROR(VLOOKUP(B529, Courses!$C$3:$E$836, 2, FALSE),"")</f>
        <v>Optics</v>
      </c>
      <c r="D529" s="29" t="str">
        <f xml:space="preserve"> IFERROR(VLOOKUP(MID(G529,1,1), PIRA!$B$1:$E$1146, 2, FALSE),"")</f>
        <v>6 Optics</v>
      </c>
      <c r="E529" s="31" t="str">
        <f xml:space="preserve"> IFERROR(VLOOKUP(MID(G529,1,2),PIRA!$B$1:$E$1144,2,FALSE),"")&amp;"
"&amp;IFERROR(VLOOKUP(MID(H529,1,2),PIRA!$B$1:$E$1144,2,FALSE),"")&amp;"
"&amp;IFERROR(VLOOKUP(MID(I529,1,2),PIRA!$B$1:$E$1144,2,FALSE),"")</f>
        <v xml:space="preserve">Interference
</v>
      </c>
      <c r="F529" s="31" t="str">
        <f xml:space="preserve"> IFERROR(VLOOKUP(MID(G529,1,4),PIRA!$B$1:$E$1144,2,FALSE),"")&amp;"
"&amp;IFERROR(VLOOKUP(MID(H529,1,4),PIRA!$B$1:$E$1144,2,FALSE),"")&amp;"
"&amp;IFERROR(VLOOKUP(MID(I529,1,4),PIRA!$B$1:$E$1144,2,FALSE),"")</f>
        <v xml:space="preserve">Interferometers
</v>
      </c>
      <c r="G529" s="32" t="s">
        <v>2015</v>
      </c>
      <c r="H529" s="31" t="str">
        <f>IFERROR(IF(VLOOKUP(G529,Demos!$B$3:$K$1368,2,FALSE)=0,"",VLOOKUP(G529,Demos!$B$3:$K$1368,2,FALSE)),"")</f>
        <v/>
      </c>
      <c r="I529" s="79" t="str">
        <f>IFERROR(IF(VLOOKUP(G529,Demos!$B$3:$K$1368,3,FALSE)=0,"",VLOOKUP(G529,Demos!$B$3:$K$1368,3,FALSE)),"")</f>
        <v/>
      </c>
      <c r="J529" s="79" t="str">
        <f>IFERROR(IF(VLOOKUP(G529,Demos!$B$3:$K$1368,4,FALSE)=0,"",VLOOKUP(G529,Demos!$B$3:$K$1368,4,FALSE)),"")</f>
        <v/>
      </c>
      <c r="K529" s="30" t="s">
        <v>1614</v>
      </c>
      <c r="L529" s="30" t="s">
        <v>1983</v>
      </c>
      <c r="M529" s="71">
        <v>44649</v>
      </c>
      <c r="N529" s="33" t="str">
        <f>IFERROR(VLOOKUP(G529,Demos!$B$3:$K$1368,5,FALSE),"")</f>
        <v>Coherence</v>
      </c>
      <c r="O529" s="28">
        <f>IF(N529="","",COUNTIF($N$6:N2648, N529))</f>
        <v>8</v>
      </c>
      <c r="P529" s="33" t="str">
        <f xml:space="preserve"> IFERROR(IF(VLOOKUP(G529,Demos!$B$3:$K$1368,6,FALSE)=0,"",VLOOKUP(G529,Demos!$B$3:$K$1368,6,FALSE)),"")</f>
        <v>N/A</v>
      </c>
      <c r="Q529" s="38" t="str">
        <f xml:space="preserve"> IFERROR(IF(VLOOKUP(G529,Demos!$B$3:$K$1368,8,FALSE)=0,"",VLOOKUP(G529,Demos!$B$3:$K$1368,8,FALSE)),"")</f>
        <v>Demonstrate difference in coherence length of a white light LED and a red laser using a Michelson interferometer by detuning one of its mirrors such that the white light fringes quickly disappear whilst the red laser fringe visibility is still there.</v>
      </c>
      <c r="R529" s="38" t="str">
        <f xml:space="preserve"> IFERROR(IF(VLOOKUP(G529,Demos!$B$3:$K$1368,7,FALSE)=0,"",VLOOKUP(G529,Demos!$B$3:$K$1368,7,FALSE)),"")</f>
        <v>See 02 Apr 2019 Collegerama recording TN2421_07 from 01:19:10 - https://collegerama.tudelft.nl/Mediasite/Channel/as-bsc-tn/watch/57fdc9d36e244cb5afdc01190b14676a1d</v>
      </c>
      <c r="T529" s="50" t="s">
        <v>1761</v>
      </c>
      <c r="U529" s="31" t="str">
        <f>IFERROR(VLOOKUP(G529,Demos!$B$7:N3823,12,FALSE),"")</f>
        <v/>
      </c>
    </row>
    <row r="530" spans="1:21" ht="45" x14ac:dyDescent="0.25">
      <c r="A530" s="39">
        <f t="shared" si="8"/>
        <v>525</v>
      </c>
      <c r="B530" s="30" t="s">
        <v>275</v>
      </c>
      <c r="C530" s="29" t="str">
        <f xml:space="preserve"> IFERROR(VLOOKUP(B530, Courses!$C$3:$E$836, 2, FALSE),"")</f>
        <v>Optics</v>
      </c>
      <c r="D530" s="29" t="str">
        <f xml:space="preserve"> IFERROR(VLOOKUP(MID(G530,1,1), PIRA!$B$1:$E$1146, 2, FALSE),"")</f>
        <v>6 Optics</v>
      </c>
      <c r="E530" s="31" t="str">
        <f xml:space="preserve"> IFERROR(VLOOKUP(MID(G530,1,2),PIRA!$B$1:$E$1144,2,FALSE),"")&amp;"
"&amp;IFERROR(VLOOKUP(MID(H530,1,2),PIRA!$B$1:$E$1144,2,FALSE),"")&amp;"
"&amp;IFERROR(VLOOKUP(MID(I530,1,2),PIRA!$B$1:$E$1144,2,FALSE),"")</f>
        <v>Geometrical Optics
Geometrical Optics
Polarisation</v>
      </c>
      <c r="F530" s="31" t="str">
        <f xml:space="preserve"> IFERROR(VLOOKUP(MID(G530,1,4),PIRA!$B$1:$E$1144,2,FALSE),"")&amp;"
"&amp;IFERROR(VLOOKUP(MID(H530,1,4),PIRA!$B$1:$E$1144,2,FALSE),"")&amp;"
"&amp;IFERROR(VLOOKUP(MID(I530,1,4),PIRA!$B$1:$E$1144,2,FALSE),"")</f>
        <v>Refraction at Flat Surfaces
Total Internal Reflection
Polarization by Reflection</v>
      </c>
      <c r="G530" s="32" t="s">
        <v>1201</v>
      </c>
      <c r="H530" s="31" t="str">
        <f>IFERROR(IF(VLOOKUP(G530,Demos!$B$3:$K$1368,2,FALSE)=0,"",VLOOKUP(G530,Demos!$B$3:$K$1368,2,FALSE)),"")</f>
        <v>6A44.01</v>
      </c>
      <c r="I530" s="79" t="str">
        <f>IFERROR(IF(VLOOKUP(G530,Demos!$B$3:$K$1368,3,FALSE)=0,"",VLOOKUP(G530,Demos!$B$3:$K$1368,3,FALSE)),"")</f>
        <v>6H20.01</v>
      </c>
      <c r="J530" s="79" t="str">
        <f>IFERROR(IF(VLOOKUP(G530,Demos!$B$3:$K$1368,4,FALSE)=0,"",VLOOKUP(G530,Demos!$B$3:$K$1368,4,FALSE)),"")</f>
        <v/>
      </c>
      <c r="K530" s="30" t="s">
        <v>1983</v>
      </c>
      <c r="L530" s="32" t="s">
        <v>1614</v>
      </c>
      <c r="M530" s="71">
        <v>44645</v>
      </c>
      <c r="N530" s="33" t="str">
        <f>IFERROR(VLOOKUP(G530,Demos!$B$3:$K$1368,5,FALSE),"")</f>
        <v>Brewser's Angle (3)</v>
      </c>
      <c r="O530" s="28">
        <f>IF(N530="","",COUNTIF($N$6:N2649, N530))</f>
        <v>24</v>
      </c>
      <c r="P530" s="33" t="str">
        <f xml:space="preserve"> IFERROR(IF(VLOOKUP(G530,Demos!$B$3:$K$1368,6,FALSE)=0,"",VLOOKUP(G530,Demos!$B$3:$K$1368,6,FALSE)),"")</f>
        <v>www.de-monstrare.nl/pdf/Brewster%27s%20angle%20_3_.pdf</v>
      </c>
      <c r="Q530" s="38" t="str">
        <f xml:space="preserve"> IFERROR(IF(VLOOKUP(G530,Demos!$B$3:$K$1368,8,FALSE)=0,"",VLOOKUP(G530,Demos!$B$3:$K$1368,8,FALSE)),"")</f>
        <v/>
      </c>
      <c r="R530" s="38" t="str">
        <f xml:space="preserve"> IFERROR(IF(VLOOKUP(G530,Demos!$B$3:$K$1368,7,FALSE)=0,"",VLOOKUP(G530,Demos!$B$3:$K$1368,7,FALSE)),"")</f>
        <v/>
      </c>
      <c r="T530" s="50" t="s">
        <v>1761</v>
      </c>
      <c r="U530" s="31" t="str">
        <f>IFERROR(VLOOKUP(G530,Demos!$B$7:N3826,12,FALSE),"")</f>
        <v/>
      </c>
    </row>
    <row r="531" spans="1:21" ht="45" x14ac:dyDescent="0.25">
      <c r="A531" s="39">
        <f t="shared" si="8"/>
        <v>526</v>
      </c>
      <c r="B531" s="30" t="s">
        <v>38</v>
      </c>
      <c r="C531" s="29" t="str">
        <f xml:space="preserve"> IFERROR(VLOOKUP(B531, Courses!$C$3:$E$836, 2, FALSE),"")</f>
        <v>Mechanics and Theory of Relativity</v>
      </c>
      <c r="D531" s="29" t="str">
        <f xml:space="preserve"> IFERROR(VLOOKUP(MID(G531,1,1), PIRA!$B$1:$E$1146, 2, FALSE),"")</f>
        <v>6 Optics</v>
      </c>
      <c r="E531" s="31" t="str">
        <f xml:space="preserve"> IFERROR(VLOOKUP(MID(G531,1,2),PIRA!$B$1:$E$1144,2,FALSE),"")&amp;"
"&amp;IFERROR(VLOOKUP(MID(H531,1,2),PIRA!$B$1:$E$1144,2,FALSE),"")&amp;"
"&amp;IFERROR(VLOOKUP(MID(I531,1,2),PIRA!$B$1:$E$1144,2,FALSE),"")</f>
        <v xml:space="preserve">Interference
</v>
      </c>
      <c r="F531" s="31" t="str">
        <f xml:space="preserve"> IFERROR(VLOOKUP(MID(G531,1,4),PIRA!$B$1:$E$1144,2,FALSE),"")&amp;"
"&amp;IFERROR(VLOOKUP(MID(H531,1,4),PIRA!$B$1:$E$1144,2,FALSE),"")&amp;"
"&amp;IFERROR(VLOOKUP(MID(I531,1,4),PIRA!$B$1:$E$1144,2,FALSE),"")</f>
        <v xml:space="preserve">Interferometers
</v>
      </c>
      <c r="G531" s="32" t="s">
        <v>327</v>
      </c>
      <c r="H531" s="31" t="str">
        <f>IFERROR(IF(VLOOKUP(G531,Demos!$B$3:$K$1368,2,FALSE)=0,"",VLOOKUP(G531,Demos!$B$3:$K$1368,2,FALSE)),"")</f>
        <v/>
      </c>
      <c r="I531" s="79" t="str">
        <f>IFERROR(IF(VLOOKUP(G531,Demos!$B$3:$K$1368,3,FALSE)=0,"",VLOOKUP(G531,Demos!$B$3:$K$1368,3,FALSE)),"")</f>
        <v/>
      </c>
      <c r="J531" s="79" t="str">
        <f>IFERROR(IF(VLOOKUP(G531,Demos!$B$3:$K$1368,4,FALSE)=0,"",VLOOKUP(G531,Demos!$B$3:$K$1368,4,FALSE)),"")</f>
        <v/>
      </c>
      <c r="K531" s="32" t="s">
        <v>22</v>
      </c>
      <c r="L531" s="32" t="s">
        <v>2077</v>
      </c>
      <c r="M531" s="71">
        <v>44644</v>
      </c>
      <c r="N531" s="33" t="str">
        <f>IFERROR(VLOOKUP(G531,Demos!$B$3:$K$1368,5,FALSE),"")</f>
        <v>Michelson-Morley Interferometer</v>
      </c>
      <c r="O531" s="28">
        <f>IF(N531="","",COUNTIF($N$6:N2650, N531))</f>
        <v>42</v>
      </c>
      <c r="P531" s="33" t="str">
        <f xml:space="preserve"> IFERROR(IF(VLOOKUP(G531,Demos!$B$3:$K$1368,6,FALSE)=0,"",VLOOKUP(G531,Demos!$B$3:$K$1368,6,FALSE)),"")</f>
        <v>www.de-monstrare.nl/pdf/Michelson-Morley%20interferometer.pdf</v>
      </c>
      <c r="Q531" s="38" t="str">
        <f xml:space="preserve"> IFERROR(IF(VLOOKUP(G531,Demos!$B$3:$K$1368,8,FALSE)=0,"",VLOOKUP(G531,Demos!$B$3:$K$1368,8,FALSE)),"")</f>
        <v/>
      </c>
      <c r="R531" s="38" t="str">
        <f xml:space="preserve"> IFERROR(IF(VLOOKUP(G531,Demos!$B$3:$K$1368,7,FALSE)=0,"",VLOOKUP(G531,Demos!$B$3:$K$1368,7,FALSE)),"")</f>
        <v xml:space="preserve">See 2022 recording TN1612TU_24. https://collegerama.tudelft.nl/Mediasite/Channel/as-bsc-tn/watch/7474e760f1e14321b537b197c972eb3e1d </v>
      </c>
      <c r="T531" s="50" t="s">
        <v>1761</v>
      </c>
      <c r="U531" s="31" t="str">
        <f>IFERROR(VLOOKUP(G531,Demos!$B$7:N3827,12,FALSE),"")</f>
        <v/>
      </c>
    </row>
    <row r="532" spans="1:21" ht="45" x14ac:dyDescent="0.25">
      <c r="A532" s="39">
        <f t="shared" si="8"/>
        <v>527</v>
      </c>
      <c r="B532" s="30" t="s">
        <v>38</v>
      </c>
      <c r="C532" s="29" t="str">
        <f xml:space="preserve"> IFERROR(VLOOKUP(B532, Courses!$C$3:$E$836, 2, FALSE),"")</f>
        <v>Mechanics and Theory of Relativity</v>
      </c>
      <c r="D532" s="29" t="str">
        <f xml:space="preserve"> IFERROR(VLOOKUP(MID(G532,1,1), PIRA!$B$1:$E$1146, 2, FALSE),"")</f>
        <v>1 Mechanics</v>
      </c>
      <c r="E532" s="31" t="str">
        <f xml:space="preserve"> IFERROR(VLOOKUP(MID(G532,1,2),PIRA!$B$1:$E$1144,2,FALSE),"")&amp;"
"&amp;IFERROR(VLOOKUP(MID(H532,1,2),PIRA!$B$1:$E$1144,2,FALSE),"")&amp;"
"&amp;IFERROR(VLOOKUP(MID(I532,1,2),PIRA!$B$1:$E$1144,2,FALSE),"")</f>
        <v xml:space="preserve">Motion in two Dimensions
</v>
      </c>
      <c r="F532" s="31" t="str">
        <f xml:space="preserve"> IFERROR(VLOOKUP(MID(G532,1,4),PIRA!$B$1:$E$1144,2,FALSE),"")&amp;"
"&amp;IFERROR(VLOOKUP(MID(H532,1,4),PIRA!$B$1:$E$1144,2,FALSE),"")&amp;"
"&amp;IFERROR(VLOOKUP(MID(I532,1,4),PIRA!$B$1:$E$1144,2,FALSE),"")</f>
        <v xml:space="preserve">Central Forces
</v>
      </c>
      <c r="G532" s="32" t="s">
        <v>1132</v>
      </c>
      <c r="H532" s="31" t="str">
        <f>IFERROR(IF(VLOOKUP(G532,Demos!$B$3:$K$1368,2,FALSE)=0,"",VLOOKUP(G532,Demos!$B$3:$K$1368,2,FALSE)),"")</f>
        <v/>
      </c>
      <c r="I532" s="79" t="str">
        <f>IFERROR(IF(VLOOKUP(G532,Demos!$B$3:$K$1368,3,FALSE)=0,"",VLOOKUP(G532,Demos!$B$3:$K$1368,3,FALSE)),"")</f>
        <v xml:space="preserve"> </v>
      </c>
      <c r="J532" s="79" t="str">
        <f>IFERROR(IF(VLOOKUP(G532,Demos!$B$3:$K$1368,4,FALSE)=0,"",VLOOKUP(G532,Demos!$B$3:$K$1368,4,FALSE)),"")</f>
        <v/>
      </c>
      <c r="K532" s="30" t="s">
        <v>2077</v>
      </c>
      <c r="L532" s="30" t="s">
        <v>22</v>
      </c>
      <c r="M532" s="71">
        <v>44642</v>
      </c>
      <c r="N532" s="33" t="str">
        <f>IFERROR(VLOOKUP(G532,Demos!$B$3:$K$1368,5,FALSE),"")</f>
        <v>Going Round in Circles</v>
      </c>
      <c r="O532" s="28">
        <f>IF(N532="","",COUNTIF($N$6:N2651, N532))</f>
        <v>11</v>
      </c>
      <c r="P532" s="33" t="str">
        <f xml:space="preserve"> IFERROR(IF(VLOOKUP(G532,Demos!$B$3:$K$1368,6,FALSE)=0,"",VLOOKUP(G532,Demos!$B$3:$K$1368,6,FALSE)),"")</f>
        <v>www.de-monstrare.nl/pdf/Going%20round%20in%20circles.pdf</v>
      </c>
      <c r="Q532" s="38" t="str">
        <f xml:space="preserve"> IFERROR(IF(VLOOKUP(G532,Demos!$B$3:$K$1368,8,FALSE)=0,"",VLOOKUP(G532,Demos!$B$3:$K$1368,8,FALSE)),"")</f>
        <v/>
      </c>
      <c r="R532" s="38" t="str">
        <f xml:space="preserve"> IFERROR(IF(VLOOKUP(G532,Demos!$B$3:$K$1368,7,FALSE)=0,"",VLOOKUP(G532,Demos!$B$3:$K$1368,7,FALSE)),"")</f>
        <v/>
      </c>
      <c r="T532" s="50" t="s">
        <v>1761</v>
      </c>
      <c r="U532" s="31" t="str">
        <f>IFERROR(VLOOKUP(G532,Demos!$B$7:N3830,12,FALSE),"")</f>
        <v/>
      </c>
    </row>
    <row r="533" spans="1:21" ht="45" x14ac:dyDescent="0.25">
      <c r="A533" s="39">
        <f t="shared" si="8"/>
        <v>528</v>
      </c>
      <c r="B533" s="30" t="s">
        <v>38</v>
      </c>
      <c r="C533" s="29" t="str">
        <f xml:space="preserve"> IFERROR(VLOOKUP(B533, Courses!$C$3:$E$836, 2, FALSE),"")</f>
        <v>Mechanics and Theory of Relativity</v>
      </c>
      <c r="D533" s="29" t="str">
        <f xml:space="preserve"> IFERROR(VLOOKUP(MID(G533,1,1), PIRA!$B$1:$E$1146, 2, FALSE),"")</f>
        <v>1 Mechanics</v>
      </c>
      <c r="E533" s="31" t="str">
        <f xml:space="preserve"> IFERROR(VLOOKUP(MID(G533,1,2),PIRA!$B$1:$E$1144,2,FALSE),"")&amp;"
"&amp;IFERROR(VLOOKUP(MID(H533,1,2),PIRA!$B$1:$E$1144,2,FALSE),"")&amp;"
"&amp;IFERROR(VLOOKUP(MID(I533,1,2),PIRA!$B$1:$E$1144,2,FALSE),"")</f>
        <v xml:space="preserve">Relative Motion
</v>
      </c>
      <c r="F533" s="31" t="str">
        <f xml:space="preserve"> IFERROR(VLOOKUP(MID(G533,1,4),PIRA!$B$1:$E$1144,2,FALSE),"")&amp;"
"&amp;IFERROR(VLOOKUP(MID(H533,1,4),PIRA!$B$1:$E$1144,2,FALSE),"")&amp;"
"&amp;IFERROR(VLOOKUP(MID(I533,1,4),PIRA!$B$1:$E$1144,2,FALSE),"")</f>
        <v xml:space="preserve">
</v>
      </c>
      <c r="G533" s="32" t="s">
        <v>1984</v>
      </c>
      <c r="H533" s="31" t="str">
        <f>IFERROR(IF(VLOOKUP(G533,Demos!$B$3:$K$1368,2,FALSE)=0,"",VLOOKUP(G533,Demos!$B$3:$K$1368,2,FALSE)),"")</f>
        <v/>
      </c>
      <c r="I533" s="79" t="str">
        <f>IFERROR(IF(VLOOKUP(G533,Demos!$B$3:$K$1368,3,FALSE)=0,"",VLOOKUP(G533,Demos!$B$3:$K$1368,3,FALSE)),"")</f>
        <v/>
      </c>
      <c r="J533" s="79" t="str">
        <f>IFERROR(IF(VLOOKUP(G533,Demos!$B$3:$K$1368,4,FALSE)=0,"",VLOOKUP(G533,Demos!$B$3:$K$1368,4,FALSE)),"")</f>
        <v/>
      </c>
      <c r="K533" s="30" t="s">
        <v>2077</v>
      </c>
      <c r="L533" s="30" t="s">
        <v>22</v>
      </c>
      <c r="M533" s="71">
        <v>44642</v>
      </c>
      <c r="N533" s="33" t="str">
        <f>IFERROR(VLOOKUP(G533,Demos!$B$3:$K$1368,5,FALSE),"")</f>
        <v>Person in Wheeled chair</v>
      </c>
      <c r="O533" s="28">
        <f>IF(N533="","",COUNTIF($N$6:N2652, N533))</f>
        <v>10</v>
      </c>
      <c r="P533" s="33" t="str">
        <f xml:space="preserve"> IFERROR(IF(VLOOKUP(G533,Demos!$B$3:$K$1368,6,FALSE)=0,"",VLOOKUP(G533,Demos!$B$3:$K$1368,6,FALSE)),"")</f>
        <v>N/A</v>
      </c>
      <c r="Q533" s="38" t="str">
        <f xml:space="preserve"> IFERROR(IF(VLOOKUP(G533,Demos!$B$3:$K$1368,8,FALSE)=0,"",VLOOKUP(G533,Demos!$B$3:$K$1368,8,FALSE)),"")</f>
        <v>As a demonstration of existance of fictitious forces, push a student whilst sitting in a chair on wheels, so they can feel the force that pushes them into the back rest of the chair.</v>
      </c>
      <c r="R533" s="38" t="str">
        <f xml:space="preserve"> IFERROR(IF(VLOOKUP(G533,Demos!$B$3:$K$1368,7,FALSE)=0,"",VLOOKUP(G533,Demos!$B$3:$K$1368,7,FALSE)),"")</f>
        <v/>
      </c>
      <c r="U533" s="31" t="str">
        <f>IFERROR(VLOOKUP(G533,Demos!$B$7:N3829,12,FALSE),"")</f>
        <v/>
      </c>
    </row>
    <row r="534" spans="1:21" ht="45" x14ac:dyDescent="0.25">
      <c r="A534" s="39">
        <f t="shared" si="8"/>
        <v>529</v>
      </c>
      <c r="B534" s="30" t="s">
        <v>38</v>
      </c>
      <c r="C534" s="29" t="str">
        <f xml:space="preserve"> IFERROR(VLOOKUP(B534, Courses!$C$3:$E$836, 2, FALSE),"")</f>
        <v>Mechanics and Theory of Relativity</v>
      </c>
      <c r="D534" s="29" t="str">
        <f xml:space="preserve"> IFERROR(VLOOKUP(MID(G534,1,1), PIRA!$B$1:$E$1146, 2, FALSE),"")</f>
        <v>1 Mechanics</v>
      </c>
      <c r="E534" s="31" t="str">
        <f xml:space="preserve"> IFERROR(VLOOKUP(MID(G534,1,2),PIRA!$B$1:$E$1144,2,FALSE),"")&amp;"
"&amp;IFERROR(VLOOKUP(MID(H534,1,2),PIRA!$B$1:$E$1144,2,FALSE),"")&amp;"
"&amp;IFERROR(VLOOKUP(MID(I534,1,2),PIRA!$B$1:$E$1144,2,FALSE),"")</f>
        <v xml:space="preserve">Relative Motion
</v>
      </c>
      <c r="F534" s="31" t="str">
        <f xml:space="preserve"> IFERROR(VLOOKUP(MID(G534,1,4),PIRA!$B$1:$E$1144,2,FALSE),"")&amp;"
"&amp;IFERROR(VLOOKUP(MID(H534,1,4),PIRA!$B$1:$E$1144,2,FALSE),"")&amp;"
"&amp;IFERROR(VLOOKUP(MID(I534,1,4),PIRA!$B$1:$E$1144,2,FALSE),"")</f>
        <v xml:space="preserve">Rotating Reference Frames
</v>
      </c>
      <c r="G534" s="32" t="s">
        <v>1137</v>
      </c>
      <c r="H534" s="31" t="str">
        <f>IFERROR(IF(VLOOKUP(G534,Demos!$B$3:$K$1368,2,FALSE)=0,"",VLOOKUP(G534,Demos!$B$3:$K$1368,2,FALSE)),"")</f>
        <v/>
      </c>
      <c r="I534" s="79" t="str">
        <f>IFERROR(IF(VLOOKUP(G534,Demos!$B$3:$K$1368,3,FALSE)=0,"",VLOOKUP(G534,Demos!$B$3:$K$1368,3,FALSE)),"")</f>
        <v/>
      </c>
      <c r="J534" s="79" t="str">
        <f>IFERROR(IF(VLOOKUP(G534,Demos!$B$3:$K$1368,4,FALSE)=0,"",VLOOKUP(G534,Demos!$B$3:$K$1368,4,FALSE)),"")</f>
        <v/>
      </c>
      <c r="K534" s="30" t="s">
        <v>2077</v>
      </c>
      <c r="L534" s="30" t="s">
        <v>22</v>
      </c>
      <c r="M534" s="71">
        <v>44642</v>
      </c>
      <c r="N534" s="33" t="str">
        <f>IFERROR(VLOOKUP(G534,Demos!$B$3:$K$1368,5,FALSE),"")</f>
        <v>Coriolis (1a)</v>
      </c>
      <c r="O534" s="28">
        <f>IF(N534="","",COUNTIF($N$6:N2653, N534))</f>
        <v>11</v>
      </c>
      <c r="P534" s="33" t="str">
        <f xml:space="preserve"> IFERROR(IF(VLOOKUP(G534,Demos!$B$3:$K$1368,6,FALSE)=0,"",VLOOKUP(G534,Demos!$B$3:$K$1368,6,FALSE)),"")</f>
        <v>www.de-monstrare.nl/pdf/Coriolis%20_1a_.pdf</v>
      </c>
      <c r="Q534" s="38" t="str">
        <f xml:space="preserve"> IFERROR(IF(VLOOKUP(G534,Demos!$B$3:$K$1368,8,FALSE)=0,"",VLOOKUP(G534,Demos!$B$3:$K$1368,8,FALSE)),"")</f>
        <v/>
      </c>
      <c r="R534" s="38" t="str">
        <f xml:space="preserve"> IFERROR(IF(VLOOKUP(G534,Demos!$B$3:$K$1368,7,FALSE)=0,"",VLOOKUP(G534,Demos!$B$3:$K$1368,7,FALSE)),"")</f>
        <v xml:space="preserve">See Collegerama 2022 recording TN1612TU_22 - https://collegerama.tudelft.nl/Mediasite/Channel/as-bsc-tn/watch/18ed1dabe394424f863782ea19d168bf1d </v>
      </c>
      <c r="T534" s="50" t="s">
        <v>1761</v>
      </c>
      <c r="U534" s="31" t="str">
        <f>IFERROR(VLOOKUP(G534,Demos!$B$7:N3835,12,FALSE),"")</f>
        <v/>
      </c>
    </row>
    <row r="535" spans="1:21" ht="45" x14ac:dyDescent="0.25">
      <c r="A535" s="39">
        <f t="shared" si="8"/>
        <v>530</v>
      </c>
      <c r="B535" s="30" t="s">
        <v>38</v>
      </c>
      <c r="C535" s="29" t="str">
        <f xml:space="preserve"> IFERROR(VLOOKUP(B535, Courses!$C$3:$E$836, 2, FALSE),"")</f>
        <v>Mechanics and Theory of Relativity</v>
      </c>
      <c r="D535" s="29" t="str">
        <f xml:space="preserve"> IFERROR(VLOOKUP(MID(G535,1,1), PIRA!$B$1:$E$1146, 2, FALSE),"")</f>
        <v>1 Mechanics</v>
      </c>
      <c r="E535" s="31" t="str">
        <f xml:space="preserve"> IFERROR(VLOOKUP(MID(G535,1,2),PIRA!$B$1:$E$1144,2,FALSE),"")&amp;"
"&amp;IFERROR(VLOOKUP(MID(H535,1,2),PIRA!$B$1:$E$1144,2,FALSE),"")&amp;"
"&amp;IFERROR(VLOOKUP(MID(I535,1,2),PIRA!$B$1:$E$1144,2,FALSE),"")</f>
        <v xml:space="preserve">Relative Motion
</v>
      </c>
      <c r="F535" s="31" t="str">
        <f xml:space="preserve"> IFERROR(VLOOKUP(MID(G535,1,4),PIRA!$B$1:$E$1144,2,FALSE),"")&amp;"
"&amp;IFERROR(VLOOKUP(MID(H535,1,4),PIRA!$B$1:$E$1144,2,FALSE),"")&amp;"
"&amp;IFERROR(VLOOKUP(MID(I535,1,4),PIRA!$B$1:$E$1144,2,FALSE),"")</f>
        <v xml:space="preserve">Rotating Reference Frames
</v>
      </c>
      <c r="G535" s="32" t="s">
        <v>1138</v>
      </c>
      <c r="H535" s="31" t="str">
        <f>IFERROR(IF(VLOOKUP(G535,Demos!$B$3:$K$1368,2,FALSE)=0,"",VLOOKUP(G535,Demos!$B$3:$K$1368,2,FALSE)),"")</f>
        <v/>
      </c>
      <c r="I535" s="79" t="str">
        <f>IFERROR(IF(VLOOKUP(G535,Demos!$B$3:$K$1368,3,FALSE)=0,"",VLOOKUP(G535,Demos!$B$3:$K$1368,3,FALSE)),"")</f>
        <v/>
      </c>
      <c r="J535" s="79" t="str">
        <f>IFERROR(IF(VLOOKUP(G535,Demos!$B$3:$K$1368,4,FALSE)=0,"",VLOOKUP(G535,Demos!$B$3:$K$1368,4,FALSE)),"")</f>
        <v/>
      </c>
      <c r="K535" s="30" t="s">
        <v>2077</v>
      </c>
      <c r="L535" s="30" t="s">
        <v>22</v>
      </c>
      <c r="M535" s="71">
        <v>44642</v>
      </c>
      <c r="N535" s="33" t="str">
        <f>IFERROR(VLOOKUP(G535,Demos!$B$3:$K$1368,5,FALSE),"")</f>
        <v>Coriolis (1b)</v>
      </c>
      <c r="O535" s="28">
        <f>IF(N535="","",COUNTIF($N$6:N2654, N535))</f>
        <v>34</v>
      </c>
      <c r="P535" s="33" t="str">
        <f xml:space="preserve"> IFERROR(IF(VLOOKUP(G535,Demos!$B$3:$K$1368,6,FALSE)=0,"",VLOOKUP(G535,Demos!$B$3:$K$1368,6,FALSE)),"")</f>
        <v>www.de-monstrare.nl/pdf/Coriolis%20_1b_.pdf</v>
      </c>
      <c r="Q535" s="38" t="str">
        <f xml:space="preserve"> IFERROR(IF(VLOOKUP(G535,Demos!$B$3:$K$1368,8,FALSE)=0,"",VLOOKUP(G535,Demos!$B$3:$K$1368,8,FALSE)),"")</f>
        <v/>
      </c>
      <c r="R535" s="38" t="str">
        <f xml:space="preserve"> IFERROR(IF(VLOOKUP(G535,Demos!$B$3:$K$1368,7,FALSE)=0,"",VLOOKUP(G535,Demos!$B$3:$K$1368,7,FALSE)),"")</f>
        <v xml:space="preserve">See Collegerama 2022 recording TN1612TU_22 - https://collegerama.tudelft.nl/Mediasite/Channel/as-bsc-tn/watch/18ed1dabe394424f863782ea19d168bf1d </v>
      </c>
      <c r="T535" s="50" t="s">
        <v>1761</v>
      </c>
      <c r="U535" s="31" t="str">
        <f>IFERROR(VLOOKUP(G535,Demos!$B$7:N3832,12,FALSE),"")</f>
        <v/>
      </c>
    </row>
    <row r="536" spans="1:21" ht="45" x14ac:dyDescent="0.25">
      <c r="A536" s="39">
        <f t="shared" si="8"/>
        <v>531</v>
      </c>
      <c r="B536" s="30" t="s">
        <v>38</v>
      </c>
      <c r="C536" s="29" t="str">
        <f xml:space="preserve"> IFERROR(VLOOKUP(B536, Courses!$C$3:$E$836, 2, FALSE),"")</f>
        <v>Mechanics and Theory of Relativity</v>
      </c>
      <c r="D536" s="29" t="str">
        <f xml:space="preserve"> IFERROR(VLOOKUP(MID(G536,1,1), PIRA!$B$1:$E$1146, 2, FALSE),"")</f>
        <v>1 Mechanics</v>
      </c>
      <c r="E536" s="31" t="str">
        <f xml:space="preserve"> IFERROR(VLOOKUP(MID(G536,1,2),PIRA!$B$1:$E$1144,2,FALSE),"")&amp;"
"&amp;IFERROR(VLOOKUP(MID(H536,1,2),PIRA!$B$1:$E$1144,2,FALSE),"")&amp;"
"&amp;IFERROR(VLOOKUP(MID(I536,1,2),PIRA!$B$1:$E$1144,2,FALSE),"")</f>
        <v xml:space="preserve">Relative Motion
</v>
      </c>
      <c r="F536" s="31" t="str">
        <f xml:space="preserve"> IFERROR(VLOOKUP(MID(G536,1,4),PIRA!$B$1:$E$1144,2,FALSE),"")&amp;"
"&amp;IFERROR(VLOOKUP(MID(H536,1,4),PIRA!$B$1:$E$1144,2,FALSE),"")&amp;"
"&amp;IFERROR(VLOOKUP(MID(I536,1,4),PIRA!$B$1:$E$1144,2,FALSE),"")</f>
        <v xml:space="preserve">Rotating Reference Frames
</v>
      </c>
      <c r="G536" s="32" t="s">
        <v>1138</v>
      </c>
      <c r="H536" s="31" t="str">
        <f>IFERROR(IF(VLOOKUP(G536,Demos!$B$3:$K$1368,2,FALSE)=0,"",VLOOKUP(G536,Demos!$B$3:$K$1368,2,FALSE)),"")</f>
        <v/>
      </c>
      <c r="I536" s="79" t="str">
        <f>IFERROR(IF(VLOOKUP(G536,Demos!$B$3:$K$1368,3,FALSE)=0,"",VLOOKUP(G536,Demos!$B$3:$K$1368,3,FALSE)),"")</f>
        <v/>
      </c>
      <c r="J536" s="79" t="str">
        <f>IFERROR(IF(VLOOKUP(G536,Demos!$B$3:$K$1368,4,FALSE)=0,"",VLOOKUP(G536,Demos!$B$3:$K$1368,4,FALSE)),"")</f>
        <v/>
      </c>
      <c r="K536" s="30" t="s">
        <v>2077</v>
      </c>
      <c r="L536" s="30" t="s">
        <v>22</v>
      </c>
      <c r="M536" s="71">
        <v>44642</v>
      </c>
      <c r="N536" s="33" t="str">
        <f>IFERROR(VLOOKUP(G536,Demos!$B$3:$K$1368,5,FALSE),"")</f>
        <v>Coriolis (1b)</v>
      </c>
      <c r="O536" s="28">
        <f>IF(N536="","",COUNTIF($N$6:N2655, N536))</f>
        <v>34</v>
      </c>
      <c r="P536" s="33" t="str">
        <f xml:space="preserve"> IFERROR(IF(VLOOKUP(G536,Demos!$B$3:$K$1368,6,FALSE)=0,"",VLOOKUP(G536,Demos!$B$3:$K$1368,6,FALSE)),"")</f>
        <v>www.de-monstrare.nl/pdf/Coriolis%20_1b_.pdf</v>
      </c>
      <c r="Q536" s="38" t="str">
        <f xml:space="preserve"> IFERROR(IF(VLOOKUP(G536,Demos!$B$3:$K$1368,8,FALSE)=0,"",VLOOKUP(G536,Demos!$B$3:$K$1368,8,FALSE)),"")</f>
        <v/>
      </c>
      <c r="R536" s="38" t="str">
        <f xml:space="preserve"> IFERROR(IF(VLOOKUP(G536,Demos!$B$3:$K$1368,7,FALSE)=0,"",VLOOKUP(G536,Demos!$B$3:$K$1368,7,FALSE)),"")</f>
        <v xml:space="preserve">See Collegerama 2022 recording TN1612TU_22 - https://collegerama.tudelft.nl/Mediasite/Channel/as-bsc-tn/watch/18ed1dabe394424f863782ea19d168bf1d </v>
      </c>
      <c r="T536" s="50" t="s">
        <v>1761</v>
      </c>
      <c r="U536" s="31" t="str">
        <f>IFERROR(VLOOKUP(G536,Demos!$B$7:N3833,12,FALSE),"")</f>
        <v/>
      </c>
    </row>
    <row r="537" spans="1:21" ht="45" x14ac:dyDescent="0.25">
      <c r="A537" s="39">
        <f t="shared" si="8"/>
        <v>532</v>
      </c>
      <c r="B537" s="30" t="s">
        <v>38</v>
      </c>
      <c r="C537" s="29" t="str">
        <f xml:space="preserve"> IFERROR(VLOOKUP(B537, Courses!$C$3:$E$836, 2, FALSE),"")</f>
        <v>Mechanics and Theory of Relativity</v>
      </c>
      <c r="D537" s="29" t="str">
        <f xml:space="preserve"> IFERROR(VLOOKUP(MID(G537,1,1), PIRA!$B$1:$E$1146, 2, FALSE),"")</f>
        <v>1 Mechanics</v>
      </c>
      <c r="E537" s="31" t="str">
        <f xml:space="preserve"> IFERROR(VLOOKUP(MID(G537,1,2),PIRA!$B$1:$E$1144,2,FALSE),"")&amp;"
"&amp;IFERROR(VLOOKUP(MID(H537,1,2),PIRA!$B$1:$E$1144,2,FALSE),"")&amp;"
"&amp;IFERROR(VLOOKUP(MID(I537,1,2),PIRA!$B$1:$E$1144,2,FALSE),"")</f>
        <v xml:space="preserve">Relative Motion
</v>
      </c>
      <c r="F537" s="31" t="str">
        <f xml:space="preserve"> IFERROR(VLOOKUP(MID(G537,1,4),PIRA!$B$1:$E$1144,2,FALSE),"")&amp;"
"&amp;IFERROR(VLOOKUP(MID(H537,1,4),PIRA!$B$1:$E$1144,2,FALSE),"")&amp;"
"&amp;IFERROR(VLOOKUP(MID(I537,1,4),PIRA!$B$1:$E$1144,2,FALSE),"")</f>
        <v xml:space="preserve">Rotating Reference Frames
</v>
      </c>
      <c r="G537" s="32" t="s">
        <v>1138</v>
      </c>
      <c r="H537" s="31" t="str">
        <f>IFERROR(IF(VLOOKUP(G537,Demos!$B$3:$K$1368,2,FALSE)=0,"",VLOOKUP(G537,Demos!$B$3:$K$1368,2,FALSE)),"")</f>
        <v/>
      </c>
      <c r="I537" s="79" t="str">
        <f>IFERROR(IF(VLOOKUP(G537,Demos!$B$3:$K$1368,3,FALSE)=0,"",VLOOKUP(G537,Demos!$B$3:$K$1368,3,FALSE)),"")</f>
        <v/>
      </c>
      <c r="J537" s="79" t="str">
        <f>IFERROR(IF(VLOOKUP(G537,Demos!$B$3:$K$1368,4,FALSE)=0,"",VLOOKUP(G537,Demos!$B$3:$K$1368,4,FALSE)),"")</f>
        <v/>
      </c>
      <c r="K537" s="30" t="s">
        <v>2077</v>
      </c>
      <c r="L537" s="30" t="s">
        <v>22</v>
      </c>
      <c r="M537" s="71">
        <v>44642</v>
      </c>
      <c r="N537" s="33" t="str">
        <f>IFERROR(VLOOKUP(G537,Demos!$B$3:$K$1368,5,FALSE),"")</f>
        <v>Coriolis (1b)</v>
      </c>
      <c r="O537" s="28">
        <f>IF(N537="","",COUNTIF($N$6:N2656, N537))</f>
        <v>34</v>
      </c>
      <c r="P537" s="33" t="str">
        <f xml:space="preserve"> IFERROR(IF(VLOOKUP(G537,Demos!$B$3:$K$1368,6,FALSE)=0,"",VLOOKUP(G537,Demos!$B$3:$K$1368,6,FALSE)),"")</f>
        <v>www.de-monstrare.nl/pdf/Coriolis%20_1b_.pdf</v>
      </c>
      <c r="Q537" s="38" t="str">
        <f xml:space="preserve"> IFERROR(IF(VLOOKUP(G537,Demos!$B$3:$K$1368,8,FALSE)=0,"",VLOOKUP(G537,Demos!$B$3:$K$1368,8,FALSE)),"")</f>
        <v/>
      </c>
      <c r="R537" s="38" t="str">
        <f xml:space="preserve"> IFERROR(IF(VLOOKUP(G537,Demos!$B$3:$K$1368,7,FALSE)=0,"",VLOOKUP(G537,Demos!$B$3:$K$1368,7,FALSE)),"")</f>
        <v xml:space="preserve">See Collegerama 2022 recording TN1612TU_22 - https://collegerama.tudelft.nl/Mediasite/Channel/as-bsc-tn/watch/18ed1dabe394424f863782ea19d168bf1d </v>
      </c>
      <c r="T537" s="50" t="s">
        <v>1761</v>
      </c>
      <c r="U537" s="31" t="str">
        <f>IFERROR(VLOOKUP(G537,Demos!$B$7:N3834,12,FALSE),"")</f>
        <v/>
      </c>
    </row>
    <row r="538" spans="1:21" ht="45" x14ac:dyDescent="0.25">
      <c r="A538" s="39">
        <f t="shared" si="8"/>
        <v>533</v>
      </c>
      <c r="B538" s="30" t="s">
        <v>38</v>
      </c>
      <c r="C538" s="29" t="str">
        <f xml:space="preserve"> IFERROR(VLOOKUP(B538, Courses!$C$3:$E$836, 2, FALSE),"")</f>
        <v>Mechanics and Theory of Relativity</v>
      </c>
      <c r="D538" s="29" t="str">
        <f xml:space="preserve"> IFERROR(VLOOKUP(MID(G538,1,1), PIRA!$B$1:$E$1146, 2, FALSE),"")</f>
        <v>1 Mechanics</v>
      </c>
      <c r="E538" s="31" t="str">
        <f xml:space="preserve"> IFERROR(VLOOKUP(MID(G538,1,2),PIRA!$B$1:$E$1144,2,FALSE),"")&amp;"
"&amp;IFERROR(VLOOKUP(MID(H538,1,2),PIRA!$B$1:$E$1144,2,FALSE),"")&amp;"
"&amp;IFERROR(VLOOKUP(MID(I538,1,2),PIRA!$B$1:$E$1144,2,FALSE),"")</f>
        <v xml:space="preserve">Relative Motion
</v>
      </c>
      <c r="F538" s="31" t="str">
        <f xml:space="preserve"> IFERROR(VLOOKUP(MID(G538,1,4),PIRA!$B$1:$E$1144,2,FALSE),"")&amp;"
"&amp;IFERROR(VLOOKUP(MID(H538,1,4),PIRA!$B$1:$E$1144,2,FALSE),"")&amp;"
"&amp;IFERROR(VLOOKUP(MID(I538,1,4),PIRA!$B$1:$E$1144,2,FALSE),"")</f>
        <v xml:space="preserve">Rotating Reference Frames
</v>
      </c>
      <c r="G538" s="32" t="s">
        <v>1139</v>
      </c>
      <c r="H538" s="31" t="str">
        <f>IFERROR(IF(VLOOKUP(G538,Demos!$B$3:$K$1368,2,FALSE)=0,"",VLOOKUP(G538,Demos!$B$3:$K$1368,2,FALSE)),"")</f>
        <v/>
      </c>
      <c r="I538" s="79" t="str">
        <f>IFERROR(IF(VLOOKUP(G538,Demos!$B$3:$K$1368,3,FALSE)=0,"",VLOOKUP(G538,Demos!$B$3:$K$1368,3,FALSE)),"")</f>
        <v/>
      </c>
      <c r="J538" s="79" t="str">
        <f>IFERROR(IF(VLOOKUP(G538,Demos!$B$3:$K$1368,4,FALSE)=0,"",VLOOKUP(G538,Demos!$B$3:$K$1368,4,FALSE)),"")</f>
        <v/>
      </c>
      <c r="K538" s="32" t="s">
        <v>2077</v>
      </c>
      <c r="L538" s="32" t="s">
        <v>22</v>
      </c>
      <c r="M538" s="71">
        <v>44642</v>
      </c>
      <c r="N538" s="33" t="str">
        <f>IFERROR(VLOOKUP(G538,Demos!$B$3:$K$1368,5,FALSE),"")</f>
        <v>Coriolis Merry-go-Round</v>
      </c>
      <c r="O538" s="28">
        <f>IF(N538="","",COUNTIF($N$6:N2657, N538))</f>
        <v>15</v>
      </c>
      <c r="P538" s="33" t="str">
        <f xml:space="preserve"> IFERROR(IF(VLOOKUP(G538,Demos!$B$3:$K$1368,6,FALSE)=0,"",VLOOKUP(G538,Demos!$B$3:$K$1368,6,FALSE)),"")</f>
        <v>www.de-monstrare.nl/pdf/Coriolis%20merry-go-round.pdf</v>
      </c>
      <c r="Q538" s="38" t="str">
        <f xml:space="preserve"> IFERROR(IF(VLOOKUP(G538,Demos!$B$3:$K$1368,8,FALSE)=0,"",VLOOKUP(G538,Demos!$B$3:$K$1368,8,FALSE)),"")</f>
        <v/>
      </c>
      <c r="R538" s="38" t="str">
        <f xml:space="preserve"> IFERROR(IF(VLOOKUP(G538,Demos!$B$3:$K$1368,7,FALSE)=0,"",VLOOKUP(G538,Demos!$B$3:$K$1368,7,FALSE)),"")</f>
        <v/>
      </c>
      <c r="U538" s="31" t="str">
        <f>IFERROR(VLOOKUP(G538,Demos!$B$7:N3831,12,FALSE),"")</f>
        <v/>
      </c>
    </row>
    <row r="539" spans="1:21" ht="45" x14ac:dyDescent="0.25">
      <c r="A539" s="39">
        <f t="shared" si="8"/>
        <v>534</v>
      </c>
      <c r="B539" s="30" t="s">
        <v>275</v>
      </c>
      <c r="C539" s="29" t="str">
        <f xml:space="preserve"> IFERROR(VLOOKUP(B539, Courses!$C$3:$E$836, 2, FALSE),"")</f>
        <v>Optics</v>
      </c>
      <c r="D539" s="29" t="str">
        <f xml:space="preserve"> IFERROR(VLOOKUP(MID(G539,1,1), PIRA!$B$1:$E$1146, 2, FALSE),"")</f>
        <v>6 Optics</v>
      </c>
      <c r="E539" s="31" t="str">
        <f xml:space="preserve"> IFERROR(VLOOKUP(MID(G539,1,2),PIRA!$B$1:$E$1144,2,FALSE),"")&amp;"
"&amp;IFERROR(VLOOKUP(MID(H539,1,2),PIRA!$B$1:$E$1144,2,FALSE),"")&amp;"
"&amp;IFERROR(VLOOKUP(MID(I539,1,2),PIRA!$B$1:$E$1144,2,FALSE),"")</f>
        <v xml:space="preserve">Geometrical Optics
</v>
      </c>
      <c r="F539" s="31" t="str">
        <f xml:space="preserve"> IFERROR(VLOOKUP(MID(G539,1,4),PIRA!$B$1:$E$1144,2,FALSE),"")&amp;"
"&amp;IFERROR(VLOOKUP(MID(H539,1,4),PIRA!$B$1:$E$1144,2,FALSE),"")&amp;"
"&amp;IFERROR(VLOOKUP(MID(I539,1,4),PIRA!$B$1:$E$1144,2,FALSE),"")</f>
        <v xml:space="preserve">Optical Instruments
</v>
      </c>
      <c r="G539" s="32" t="s">
        <v>1990</v>
      </c>
      <c r="H539" s="31" t="str">
        <f>IFERROR(IF(VLOOKUP(G539,Demos!$B$3:$K$1368,2,FALSE)=0,"",VLOOKUP(G539,Demos!$B$3:$K$1368,2,FALSE)),"")</f>
        <v/>
      </c>
      <c r="I539" s="79" t="str">
        <f>IFERROR(IF(VLOOKUP(G539,Demos!$B$3:$K$1368,3,FALSE)=0,"",VLOOKUP(G539,Demos!$B$3:$K$1368,3,FALSE)),"")</f>
        <v/>
      </c>
      <c r="J539" s="79" t="str">
        <f>IFERROR(IF(VLOOKUP(G539,Demos!$B$3:$K$1368,4,FALSE)=0,"",VLOOKUP(G539,Demos!$B$3:$K$1368,4,FALSE)),"")</f>
        <v/>
      </c>
      <c r="K539" s="30" t="s">
        <v>1614</v>
      </c>
      <c r="L539" s="30" t="s">
        <v>1983</v>
      </c>
      <c r="M539" s="71">
        <v>44642</v>
      </c>
      <c r="N539" s="33" t="str">
        <f>IFERROR(VLOOKUP(G539,Demos!$B$3:$K$1368,5,FALSE),"")</f>
        <v>Camera Model</v>
      </c>
      <c r="O539" s="28">
        <f>IF(N539="","",COUNTIF($N$6:N2658, N539))</f>
        <v>9</v>
      </c>
      <c r="P539" s="33" t="str">
        <f xml:space="preserve"> IFERROR(IF(VLOOKUP(G539,Demos!$B$3:$K$1368,6,FALSE)=0,"",VLOOKUP(G539,Demos!$B$3:$K$1368,6,FALSE)),"")</f>
        <v>N/A</v>
      </c>
      <c r="Q539" s="38" t="str">
        <f xml:space="preserve"> IFERROR(IF(VLOOKUP(G539,Demos!$B$3:$K$1368,8,FALSE)=0,"",VLOOKUP(G539,Demos!$B$3:$K$1368,8,FALSE)),"")</f>
        <v>Ray Optics Demonstration Set (RODS) from Kvant Ltd.</v>
      </c>
      <c r="R539" s="38" t="str">
        <f xml:space="preserve"> IFERROR(IF(VLOOKUP(G539,Demos!$B$3:$K$1368,7,FALSE)=0,"",VLOOKUP(G539,Demos!$B$3:$K$1368,7,FALSE)),"")</f>
        <v>See Collegerama 22 Mar 2019 recording TN2421_03 from 01:03:24 - https://collegerama.tudelft.nl/Mediasite/Channel/as-bsc-tn/watch/7c8258fc2522409bbf4ee846f39c1ecc1d</v>
      </c>
      <c r="T539" s="50" t="s">
        <v>1761</v>
      </c>
      <c r="U539" s="31" t="str">
        <f>IFERROR(VLOOKUP(G539,Demos!$B$7:N3828,12,FALSE),"")</f>
        <v/>
      </c>
    </row>
    <row r="540" spans="1:21" ht="45" x14ac:dyDescent="0.25">
      <c r="A540" s="39">
        <f t="shared" si="8"/>
        <v>535</v>
      </c>
      <c r="B540" s="30" t="s">
        <v>38</v>
      </c>
      <c r="C540" s="29" t="str">
        <f xml:space="preserve"> IFERROR(VLOOKUP(B540, Courses!$C$3:$E$836, 2, FALSE),"")</f>
        <v>Mechanics and Theory of Relativity</v>
      </c>
      <c r="D540" s="29" t="str">
        <f xml:space="preserve"> IFERROR(VLOOKUP(MID(G540,1,1), PIRA!$B$1:$E$1146, 2, FALSE),"")</f>
        <v/>
      </c>
      <c r="E540" s="31" t="str">
        <f xml:space="preserve"> IFERROR(VLOOKUP(MID(G540,1,2),PIRA!$B$1:$E$1144,2,FALSE),"")&amp;"
"&amp;IFERROR(VLOOKUP(MID(H540,1,2),PIRA!$B$1:$E$1144,2,FALSE),"")&amp;"
"&amp;IFERROR(VLOOKUP(MID(I540,1,2),PIRA!$B$1:$E$1144,2,FALSE),"")</f>
        <v xml:space="preserve">
</v>
      </c>
      <c r="F540" s="31" t="str">
        <f xml:space="preserve"> IFERROR(VLOOKUP(MID(G540,1,4),PIRA!$B$1:$E$1144,2,FALSE),"")&amp;"
"&amp;IFERROR(VLOOKUP(MID(H540,1,4),PIRA!$B$1:$E$1144,2,FALSE),"")&amp;"
"&amp;IFERROR(VLOOKUP(MID(I540,1,4),PIRA!$B$1:$E$1144,2,FALSE),"")</f>
        <v xml:space="preserve">
</v>
      </c>
      <c r="H540" s="31" t="str">
        <f>IFERROR(IF(VLOOKUP(G540,Demos!$B$3:$K$1368,2,FALSE)=0,"",VLOOKUP(G540,Demos!$B$3:$K$1368,2,FALSE)),"")</f>
        <v/>
      </c>
      <c r="I540" s="79" t="str">
        <f>IFERROR(IF(VLOOKUP(G540,Demos!$B$3:$K$1368,3,FALSE)=0,"",VLOOKUP(G540,Demos!$B$3:$K$1368,3,FALSE)),"")</f>
        <v/>
      </c>
      <c r="J540" s="79" t="str">
        <f>IFERROR(IF(VLOOKUP(G540,Demos!$B$3:$K$1368,4,FALSE)=0,"",VLOOKUP(G540,Demos!$B$3:$K$1368,4,FALSE)),"")</f>
        <v/>
      </c>
      <c r="K540" s="30" t="s">
        <v>22</v>
      </c>
      <c r="L540" s="30" t="s">
        <v>2077</v>
      </c>
      <c r="M540" s="71">
        <v>44642</v>
      </c>
      <c r="N540" s="33" t="str">
        <f>IFERROR(VLOOKUP(G540,Demos!$B$3:$K$1368,5,FALSE),"")</f>
        <v/>
      </c>
      <c r="O540" s="28" t="str">
        <f>IF(N540="","",COUNTIF($N$6:N2659, N540))</f>
        <v/>
      </c>
      <c r="P540" s="33" t="str">
        <f xml:space="preserve"> IFERROR(IF(VLOOKUP(G540,Demos!$B$3:$K$1368,6,FALSE)=0,"",VLOOKUP(G540,Demos!$B$3:$K$1368,6,FALSE)),"")</f>
        <v/>
      </c>
      <c r="Q540" s="38" t="str">
        <f xml:space="preserve"> IFERROR(IF(VLOOKUP(G540,Demos!$B$3:$K$1368,8,FALSE)=0,"",VLOOKUP(G540,Demos!$B$3:$K$1368,8,FALSE)),"")</f>
        <v/>
      </c>
      <c r="R540" s="38" t="str">
        <f xml:space="preserve"> IFERROR(IF(VLOOKUP(G540,Demos!$B$3:$K$1368,7,FALSE)=0,"",VLOOKUP(G540,Demos!$B$3:$K$1368,7,FALSE)),"")</f>
        <v/>
      </c>
      <c r="T540" s="50" t="s">
        <v>1761</v>
      </c>
      <c r="U540" s="31" t="str">
        <f>IFERROR(VLOOKUP(G540,Demos!$B$7:N3836,12,FALSE),"")</f>
        <v/>
      </c>
    </row>
    <row r="541" spans="1:21" ht="45" x14ac:dyDescent="0.25">
      <c r="A541" s="39">
        <f t="shared" si="8"/>
        <v>536</v>
      </c>
      <c r="B541" s="30" t="s">
        <v>38</v>
      </c>
      <c r="C541" s="29" t="str">
        <f xml:space="preserve"> IFERROR(VLOOKUP(B541, Courses!$C$3:$E$836, 2, FALSE),"")</f>
        <v>Mechanics and Theory of Relativity</v>
      </c>
      <c r="D541" s="29" t="str">
        <f xml:space="preserve"> IFERROR(VLOOKUP(MID(G541,1,1), PIRA!$B$1:$E$1146, 2, FALSE),"")</f>
        <v>1 Mechanics</v>
      </c>
      <c r="E541" s="31" t="str">
        <f xml:space="preserve"> IFERROR(VLOOKUP(MID(G541,1,2),PIRA!$B$1:$E$1144,2,FALSE),"")&amp;"
"&amp;IFERROR(VLOOKUP(MID(H541,1,2),PIRA!$B$1:$E$1144,2,FALSE),"")&amp;"
"&amp;IFERROR(VLOOKUP(MID(I541,1,2),PIRA!$B$1:$E$1144,2,FALSE),"")</f>
        <v xml:space="preserve">Rotational Dynamics
</v>
      </c>
      <c r="F541" s="31" t="str">
        <f xml:space="preserve"> IFERROR(VLOOKUP(MID(G541,1,4),PIRA!$B$1:$E$1144,2,FALSE),"")&amp;"
"&amp;IFERROR(VLOOKUP(MID(H541,1,4),PIRA!$B$1:$E$1144,2,FALSE),"")&amp;"
"&amp;IFERROR(VLOOKUP(MID(I541,1,4),PIRA!$B$1:$E$1144,2,FALSE),"")</f>
        <v xml:space="preserve">Rotational Stability
</v>
      </c>
      <c r="G541" s="32" t="s">
        <v>1177</v>
      </c>
      <c r="H541" s="31" t="str">
        <f>IFERROR(IF(VLOOKUP(G541,Demos!$B$3:$K$1368,2,FALSE)=0,"",VLOOKUP(G541,Demos!$B$3:$K$1368,2,FALSE)),"")</f>
        <v/>
      </c>
      <c r="I541" s="79" t="str">
        <f>IFERROR(IF(VLOOKUP(G541,Demos!$B$3:$K$1368,3,FALSE)=0,"",VLOOKUP(G541,Demos!$B$3:$K$1368,3,FALSE)),"")</f>
        <v/>
      </c>
      <c r="J541" s="79" t="str">
        <f>IFERROR(IF(VLOOKUP(G541,Demos!$B$3:$K$1368,4,FALSE)=0,"",VLOOKUP(G541,Demos!$B$3:$K$1368,4,FALSE)),"")</f>
        <v/>
      </c>
      <c r="K541" s="32" t="s">
        <v>2077</v>
      </c>
      <c r="L541" s="32" t="s">
        <v>22</v>
      </c>
      <c r="M541" s="71">
        <v>44638</v>
      </c>
      <c r="N541" s="33" t="str">
        <f>IFERROR(VLOOKUP(G541,Demos!$B$3:$K$1368,5,FALSE),"")</f>
        <v>Stable Wheel</v>
      </c>
      <c r="O541" s="28">
        <f>IF(N541="","",COUNTIF($N$6:N2660, N541))</f>
        <v>16</v>
      </c>
      <c r="P541" s="33" t="str">
        <f xml:space="preserve"> IFERROR(IF(VLOOKUP(G541,Demos!$B$3:$K$1368,6,FALSE)=0,"",VLOOKUP(G541,Demos!$B$3:$K$1368,6,FALSE)),"")</f>
        <v>www.de-monstrare.nl/pdf/Stable%20wheel.pdf</v>
      </c>
      <c r="Q541" s="38" t="str">
        <f xml:space="preserve"> IFERROR(IF(VLOOKUP(G541,Demos!$B$3:$K$1368,8,FALSE)=0,"",VLOOKUP(G541,Demos!$B$3:$K$1368,8,FALSE)),"")</f>
        <v/>
      </c>
      <c r="R541" s="38" t="str">
        <f xml:space="preserve"> IFERROR(IF(VLOOKUP(G541,Demos!$B$3:$K$1368,7,FALSE)=0,"",VLOOKUP(G541,Demos!$B$3:$K$1368,7,FALSE)),"")</f>
        <v xml:space="preserve">See Collegerama 2022 recording TN1612TU_20 - https://collegerama.tudelft.nl/Mediasite/Channel/as-bsc-tn/watch/1a0c74c4eaf54cb7aa9b646d254fee821d </v>
      </c>
      <c r="T541" s="50" t="s">
        <v>1762</v>
      </c>
      <c r="U541" s="31" t="str">
        <f>IFERROR(VLOOKUP(G541,Demos!$B$7:N3838,12,FALSE),"")</f>
        <v/>
      </c>
    </row>
    <row r="542" spans="1:21" ht="45" x14ac:dyDescent="0.25">
      <c r="A542" s="39">
        <f t="shared" si="8"/>
        <v>537</v>
      </c>
      <c r="B542" s="30" t="s">
        <v>38</v>
      </c>
      <c r="C542" s="29" t="str">
        <f xml:space="preserve"> IFERROR(VLOOKUP(B542, Courses!$C$3:$E$836, 2, FALSE),"")</f>
        <v>Mechanics and Theory of Relativity</v>
      </c>
      <c r="D542" s="29" t="str">
        <f xml:space="preserve"> IFERROR(VLOOKUP(MID(G542,1,1), PIRA!$B$1:$E$1146, 2, FALSE),"")</f>
        <v>1 Mechanics</v>
      </c>
      <c r="E542" s="31" t="str">
        <f xml:space="preserve"> IFERROR(VLOOKUP(MID(G542,1,2),PIRA!$B$1:$E$1144,2,FALSE),"")&amp;"
"&amp;IFERROR(VLOOKUP(MID(H542,1,2),PIRA!$B$1:$E$1144,2,FALSE),"")&amp;"
"&amp;IFERROR(VLOOKUP(MID(I542,1,2),PIRA!$B$1:$E$1144,2,FALSE),"")</f>
        <v xml:space="preserve">Rotational Dynamics
Rotational Dynamics
</v>
      </c>
      <c r="F542" s="31" t="str">
        <f xml:space="preserve"> IFERROR(VLOOKUP(MID(G542,1,4),PIRA!$B$1:$E$1144,2,FALSE),"")&amp;"
"&amp;IFERROR(VLOOKUP(MID(H542,1,4),PIRA!$B$1:$E$1144,2,FALSE),"")&amp;"
"&amp;IFERROR(VLOOKUP(MID(I542,1,4),PIRA!$B$1:$E$1144,2,FALSE),"")</f>
        <v xml:space="preserve">Rotational Stability
Conservation of Angular Momentum
</v>
      </c>
      <c r="G542" s="32" t="s">
        <v>1658</v>
      </c>
      <c r="H542" s="31" t="str">
        <f>IFERROR(IF(VLOOKUP(G542,Demos!$B$3:$K$1368,2,FALSE)=0,"",VLOOKUP(G542,Demos!$B$3:$K$1368,2,FALSE)),"")</f>
        <v>1Q40.12</v>
      </c>
      <c r="I542" s="79" t="str">
        <f>IFERROR(IF(VLOOKUP(G542,Demos!$B$3:$K$1368,3,FALSE)=0,"",VLOOKUP(G542,Demos!$B$3:$K$1368,3,FALSE)),"")</f>
        <v/>
      </c>
      <c r="J542" s="79" t="str">
        <f>IFERROR(IF(VLOOKUP(G542,Demos!$B$3:$K$1368,4,FALSE)=0,"",VLOOKUP(G542,Demos!$B$3:$K$1368,4,FALSE)),"")</f>
        <v/>
      </c>
      <c r="K542" s="32" t="s">
        <v>2077</v>
      </c>
      <c r="L542" s="32" t="s">
        <v>22</v>
      </c>
      <c r="M542" s="71">
        <v>44638</v>
      </c>
      <c r="N542" s="33" t="str">
        <f>IFERROR(VLOOKUP(G542,Demos!$B$3:$K$1368,5,FALSE),"")</f>
        <v>Tippe Top</v>
      </c>
      <c r="O542" s="28">
        <f>IF(N542="","",COUNTIF($N$6:N2661, N542))</f>
        <v>28</v>
      </c>
      <c r="P542" s="33" t="str">
        <f xml:space="preserve"> IFERROR(IF(VLOOKUP(G542,Demos!$B$3:$K$1368,6,FALSE)=0,"",VLOOKUP(G542,Demos!$B$3:$K$1368,6,FALSE)),"")</f>
        <v>www.de-monstrare.nl/pdf/Tippe%20top.pdf</v>
      </c>
      <c r="Q542" s="38" t="str">
        <f xml:space="preserve"> IFERROR(IF(VLOOKUP(G542,Demos!$B$3:$K$1368,8,FALSE)=0,"",VLOOKUP(G542,Demos!$B$3:$K$1368,8,FALSE)),"")</f>
        <v/>
      </c>
      <c r="R542" s="38" t="str">
        <f xml:space="preserve"> IFERROR(IF(VLOOKUP(G542,Demos!$B$3:$K$1368,7,FALSE)=0,"",VLOOKUP(G542,Demos!$B$3:$K$1368,7,FALSE)),"")</f>
        <v xml:space="preserve">See Collegerama 2022 recording TN1612TU_20 - https://collegerama.tudelft.nl/Mediasite/Channel/as-bsc-tn/watch/1a0c74c4eaf54cb7aa9b646d254fee821d </v>
      </c>
      <c r="T542" s="50" t="s">
        <v>1762</v>
      </c>
      <c r="U542" s="31" t="str">
        <f>IFERROR(VLOOKUP(G542,Demos!$B$7:N3837,12,FALSE),"")</f>
        <v/>
      </c>
    </row>
    <row r="543" spans="1:21" ht="45" x14ac:dyDescent="0.25">
      <c r="A543" s="39">
        <f t="shared" si="8"/>
        <v>538</v>
      </c>
      <c r="B543" s="30" t="s">
        <v>38</v>
      </c>
      <c r="C543" s="29" t="str">
        <f xml:space="preserve"> IFERROR(VLOOKUP(B543, Courses!$C$3:$E$836, 2, FALSE),"")</f>
        <v>Mechanics and Theory of Relativity</v>
      </c>
      <c r="D543" s="29" t="str">
        <f xml:space="preserve"> IFERROR(VLOOKUP(MID(G543,1,1), PIRA!$B$1:$E$1146, 2, FALSE),"")</f>
        <v>1 Mechanics</v>
      </c>
      <c r="E543" s="31" t="str">
        <f xml:space="preserve"> IFERROR(VLOOKUP(MID(G543,1,2),PIRA!$B$1:$E$1144,2,FALSE),"")&amp;"
"&amp;IFERROR(VLOOKUP(MID(H543,1,2),PIRA!$B$1:$E$1144,2,FALSE),"")&amp;"
"&amp;IFERROR(VLOOKUP(MID(I543,1,2),PIRA!$B$1:$E$1144,2,FALSE),"")</f>
        <v xml:space="preserve">Rotational Dynamics
Applications of Newton's Laws
</v>
      </c>
      <c r="F543" s="31" t="str">
        <f xml:space="preserve"> IFERROR(VLOOKUP(MID(G543,1,4),PIRA!$B$1:$E$1144,2,FALSE),"")&amp;"
"&amp;IFERROR(VLOOKUP(MID(H543,1,4),PIRA!$B$1:$E$1144,2,FALSE),"")&amp;"
"&amp;IFERROR(VLOOKUP(MID(I543,1,4),PIRA!$B$1:$E$1144,2,FALSE),"")</f>
        <v xml:space="preserve">Conservation of Angular Momentum
Dynamic Torque
</v>
      </c>
      <c r="G543" s="32" t="s">
        <v>1169</v>
      </c>
      <c r="H543" s="31" t="str">
        <f>IFERROR(IF(VLOOKUP(G543,Demos!$B$3:$K$1368,2,FALSE)=0,"",VLOOKUP(G543,Demos!$B$3:$K$1368,2,FALSE)),"")</f>
        <v>1K10.01</v>
      </c>
      <c r="I543" s="79" t="str">
        <f>IFERROR(IF(VLOOKUP(G543,Demos!$B$3:$K$1368,3,FALSE)=0,"",VLOOKUP(G543,Demos!$B$3:$K$1368,3,FALSE)),"")</f>
        <v/>
      </c>
      <c r="J543" s="79" t="str">
        <f>IFERROR(IF(VLOOKUP(G543,Demos!$B$3:$K$1368,4,FALSE)=0,"",VLOOKUP(G543,Demos!$B$3:$K$1368,4,FALSE)),"")</f>
        <v/>
      </c>
      <c r="K543" s="32" t="s">
        <v>22</v>
      </c>
      <c r="L543" s="32" t="s">
        <v>2077</v>
      </c>
      <c r="M543" s="71">
        <v>44637</v>
      </c>
      <c r="N543" s="33" t="str">
        <f>IFERROR(VLOOKUP(G543,Demos!$B$3:$K$1368,5,FALSE),"")</f>
        <v>Pulling a Spool (a.k.a. Oma's Garenklosje)</v>
      </c>
      <c r="O543" s="28">
        <f>IF(N543="","",COUNTIF($N$6:N2662, N543))</f>
        <v>39</v>
      </c>
      <c r="P543" s="33" t="str">
        <f xml:space="preserve"> IFERROR(IF(VLOOKUP(G543,Demos!$B$3:$K$1368,6,FALSE)=0,"",VLOOKUP(G543,Demos!$B$3:$K$1368,6,FALSE)),"")</f>
        <v>www.de-monstrare.nl/pdf/Pulling%20a%20spool.pdf</v>
      </c>
      <c r="Q543" s="38" t="str">
        <f xml:space="preserve"> IFERROR(IF(VLOOKUP(G543,Demos!$B$3:$K$1368,8,FALSE)=0,"",VLOOKUP(G543,Demos!$B$3:$K$1368,8,FALSE)),"")</f>
        <v/>
      </c>
      <c r="R543" s="38" t="str">
        <f xml:space="preserve"> IFERROR(IF(VLOOKUP(G543,Demos!$B$3:$K$1368,7,FALSE)=0,"",VLOOKUP(G543,Demos!$B$3:$K$1368,7,FALSE)),"")</f>
        <v xml:space="preserve">See Collegerame 2022 recording TN1612TU_19 - https://collegerama.tudelft.nl/Mediasite/Channel/as-bsc-tn/watch/1525734e9e3e40e6a0113a2e79f6fd7b1d </v>
      </c>
      <c r="T543" s="50" t="s">
        <v>1761</v>
      </c>
      <c r="U543" s="31" t="str">
        <f>IFERROR(VLOOKUP(G543,Demos!$B$7:N3839,12,FALSE),"")</f>
        <v/>
      </c>
    </row>
    <row r="544" spans="1:21" ht="45" x14ac:dyDescent="0.25">
      <c r="A544" s="39">
        <f t="shared" si="8"/>
        <v>539</v>
      </c>
      <c r="B544" s="30" t="s">
        <v>38</v>
      </c>
      <c r="C544" s="29" t="str">
        <f xml:space="preserve"> IFERROR(VLOOKUP(B544, Courses!$C$3:$E$836, 2, FALSE),"")</f>
        <v>Mechanics and Theory of Relativity</v>
      </c>
      <c r="D544" s="29" t="str">
        <f xml:space="preserve"> IFERROR(VLOOKUP(MID(G544,1,1), PIRA!$B$1:$E$1146, 2, FALSE),"")</f>
        <v>1 Mechanics</v>
      </c>
      <c r="E544" s="31" t="str">
        <f xml:space="preserve"> IFERROR(VLOOKUP(MID(G544,1,2),PIRA!$B$1:$E$1144,2,FALSE),"")&amp;"
"&amp;IFERROR(VLOOKUP(MID(H544,1,2),PIRA!$B$1:$E$1144,2,FALSE),"")&amp;"
"&amp;IFERROR(VLOOKUP(MID(I544,1,2),PIRA!$B$1:$E$1144,2,FALSE),"")</f>
        <v xml:space="preserve">Rotational Dynamics
</v>
      </c>
      <c r="F544" s="31" t="str">
        <f xml:space="preserve"> IFERROR(VLOOKUP(MID(G544,1,4),PIRA!$B$1:$E$1144,2,FALSE),"")&amp;"
"&amp;IFERROR(VLOOKUP(MID(H544,1,4),PIRA!$B$1:$E$1144,2,FALSE),"")&amp;"
"&amp;IFERROR(VLOOKUP(MID(I544,1,4),PIRA!$B$1:$E$1144,2,FALSE),"")</f>
        <v xml:space="preserve">Moment of Inertia
</v>
      </c>
      <c r="G544" s="32" t="s">
        <v>102</v>
      </c>
      <c r="H544" s="31" t="str">
        <f>IFERROR(IF(VLOOKUP(G544,Demos!$B$3:$K$1368,2,FALSE)=0,"",VLOOKUP(G544,Demos!$B$3:$K$1368,2,FALSE)),"")</f>
        <v/>
      </c>
      <c r="I544" s="79" t="str">
        <f>IFERROR(IF(VLOOKUP(G544,Demos!$B$3:$K$1368,3,FALSE)=0,"",VLOOKUP(G544,Demos!$B$3:$K$1368,3,FALSE)),"")</f>
        <v/>
      </c>
      <c r="J544" s="79" t="str">
        <f>IFERROR(IF(VLOOKUP(G544,Demos!$B$3:$K$1368,4,FALSE)=0,"",VLOOKUP(G544,Demos!$B$3:$K$1368,4,FALSE)),"")</f>
        <v/>
      </c>
      <c r="K544" s="30" t="s">
        <v>22</v>
      </c>
      <c r="L544" s="30" t="s">
        <v>2077</v>
      </c>
      <c r="M544" s="71">
        <v>44636</v>
      </c>
      <c r="N544" s="33" t="str">
        <f>IFERROR(VLOOKUP(G544,Demos!$B$3:$K$1368,5,FALSE),"")</f>
        <v>Inertia Wands</v>
      </c>
      <c r="O544" s="28">
        <f>IF(N544="","",COUNTIF($N$6:N2663, N544))</f>
        <v>26</v>
      </c>
      <c r="P544" s="33" t="str">
        <f xml:space="preserve"> IFERROR(IF(VLOOKUP(G544,Demos!$B$3:$K$1368,6,FALSE)=0,"",VLOOKUP(G544,Demos!$B$3:$K$1368,6,FALSE)),"")</f>
        <v>N/A</v>
      </c>
      <c r="Q544" s="38" t="str">
        <f xml:space="preserve"> IFERROR(IF(VLOOKUP(G544,Demos!$B$3:$K$1368,8,FALSE)=0,"",VLOOKUP(G544,Demos!$B$3:$K$1368,8,FALSE)),"")</f>
        <v>Not listed in database yet</v>
      </c>
      <c r="R544" s="38" t="str">
        <f xml:space="preserve"> IFERROR(IF(VLOOKUP(G544,Demos!$B$3:$K$1368,7,FALSE)=0,"",VLOOKUP(G544,Demos!$B$3:$K$1368,7,FALSE)),"")</f>
        <v/>
      </c>
      <c r="U544" s="31" t="str">
        <f>IFERROR(VLOOKUP(G544,Demos!$B$7:N3840,12,FALSE),"")</f>
        <v/>
      </c>
    </row>
    <row r="545" spans="1:21" ht="45" x14ac:dyDescent="0.25">
      <c r="A545" s="39">
        <f t="shared" si="8"/>
        <v>540</v>
      </c>
      <c r="B545" s="30" t="s">
        <v>38</v>
      </c>
      <c r="C545" s="29" t="str">
        <f xml:space="preserve"> IFERROR(VLOOKUP(B545, Courses!$C$3:$E$836, 2, FALSE),"")</f>
        <v>Mechanics and Theory of Relativity</v>
      </c>
      <c r="D545" s="29" t="str">
        <f xml:space="preserve"> IFERROR(VLOOKUP(MID(G545,1,1), PIRA!$B$1:$E$1146, 2, FALSE),"")</f>
        <v>1 Mechanics</v>
      </c>
      <c r="E545" s="31" t="str">
        <f xml:space="preserve"> IFERROR(VLOOKUP(MID(G545,1,2),PIRA!$B$1:$E$1144,2,FALSE),"")&amp;"
"&amp;IFERROR(VLOOKUP(MID(H545,1,2),PIRA!$B$1:$E$1144,2,FALSE),"")&amp;"
"&amp;IFERROR(VLOOKUP(MID(I545,1,2),PIRA!$B$1:$E$1144,2,FALSE),"")</f>
        <v xml:space="preserve">Motion in two Dimensions
</v>
      </c>
      <c r="F545" s="31" t="str">
        <f xml:space="preserve"> IFERROR(VLOOKUP(MID(G545,1,4),PIRA!$B$1:$E$1144,2,FALSE),"")&amp;"
"&amp;IFERROR(VLOOKUP(MID(H545,1,4),PIRA!$B$1:$E$1144,2,FALSE),"")&amp;"
"&amp;IFERROR(VLOOKUP(MID(I545,1,4),PIRA!$B$1:$E$1144,2,FALSE),"")</f>
        <v xml:space="preserve">Motion of the Center of Mass
</v>
      </c>
      <c r="G545" s="32" t="s">
        <v>1131</v>
      </c>
      <c r="H545" s="31" t="str">
        <f>IFERROR(IF(VLOOKUP(G545,Demos!$B$3:$K$1368,2,FALSE)=0,"",VLOOKUP(G545,Demos!$B$3:$K$1368,2,FALSE)),"")</f>
        <v/>
      </c>
      <c r="I545" s="79" t="str">
        <f>IFERROR(IF(VLOOKUP(G545,Demos!$B$3:$K$1368,3,FALSE)=0,"",VLOOKUP(G545,Demos!$B$3:$K$1368,3,FALSE)),"")</f>
        <v/>
      </c>
      <c r="J545" s="79" t="str">
        <f>IFERROR(IF(VLOOKUP(G545,Demos!$B$3:$K$1368,4,FALSE)=0,"",VLOOKUP(G545,Demos!$B$3:$K$1368,4,FALSE)),"")</f>
        <v/>
      </c>
      <c r="K545" s="32" t="s">
        <v>22</v>
      </c>
      <c r="L545" s="32" t="s">
        <v>2077</v>
      </c>
      <c r="M545" s="71">
        <v>44635</v>
      </c>
      <c r="N545" s="33" t="str">
        <f>IFERROR(VLOOKUP(G545,Demos!$B$3:$K$1368,5,FALSE),"")</f>
        <v>Centre of Rotation</v>
      </c>
      <c r="O545" s="28">
        <f>IF(N545="","",COUNTIF($N$6:N2664, N545))</f>
        <v>12</v>
      </c>
      <c r="P545" s="33" t="str">
        <f xml:space="preserve"> IFERROR(IF(VLOOKUP(G545,Demos!$B$3:$K$1368,6,FALSE)=0,"",VLOOKUP(G545,Demos!$B$3:$K$1368,6,FALSE)),"")</f>
        <v>www.de-monstrare.nl/pdf/Centre%20of%20ratation.pdf</v>
      </c>
      <c r="Q545" s="38" t="str">
        <f xml:space="preserve"> IFERROR(IF(VLOOKUP(G545,Demos!$B$3:$K$1368,8,FALSE)=0,"",VLOOKUP(G545,Demos!$B$3:$K$1368,8,FALSE)),"")</f>
        <v/>
      </c>
      <c r="R545" s="38" t="str">
        <f xml:space="preserve"> IFERROR(IF(VLOOKUP(G545,Demos!$B$3:$K$1368,7,FALSE)=0,"",VLOOKUP(G545,Demos!$B$3:$K$1368,7,FALSE)),"")</f>
        <v xml:space="preserve">See Collegerama 2022 recording TN1612TU_18 - https://collegerama.tudelft.nl/Mediasite/Channel/as-bsc-tn/watch/30a014274f6a49bfbd89af1bd43cc8f31d </v>
      </c>
      <c r="T545" s="50" t="s">
        <v>1761</v>
      </c>
      <c r="U545" s="31" t="str">
        <f>IFERROR(VLOOKUP(G545,Demos!$B$7:N3844,12,FALSE),"")</f>
        <v/>
      </c>
    </row>
    <row r="546" spans="1:21" ht="45" x14ac:dyDescent="0.25">
      <c r="A546" s="39">
        <f t="shared" si="8"/>
        <v>541</v>
      </c>
      <c r="B546" s="30" t="s">
        <v>38</v>
      </c>
      <c r="C546" s="29" t="str">
        <f xml:space="preserve"> IFERROR(VLOOKUP(B546, Courses!$C$3:$E$836, 2, FALSE),"")</f>
        <v>Mechanics and Theory of Relativity</v>
      </c>
      <c r="D546" s="29" t="str">
        <f xml:space="preserve"> IFERROR(VLOOKUP(MID(G546,1,1), PIRA!$B$1:$E$1146, 2, FALSE),"")</f>
        <v>1 Mechanics</v>
      </c>
      <c r="E546" s="31" t="str">
        <f xml:space="preserve"> IFERROR(VLOOKUP(MID(G546,1,2),PIRA!$B$1:$E$1144,2,FALSE),"")&amp;"
"&amp;IFERROR(VLOOKUP(MID(H546,1,2),PIRA!$B$1:$E$1144,2,FALSE),"")&amp;"
"&amp;IFERROR(VLOOKUP(MID(I546,1,2),PIRA!$B$1:$E$1144,2,FALSE),"")</f>
        <v xml:space="preserve">Rotational Dynamics
</v>
      </c>
      <c r="F546" s="31" t="str">
        <f xml:space="preserve"> IFERROR(VLOOKUP(MID(G546,1,4),PIRA!$B$1:$E$1144,2,FALSE),"")&amp;"
"&amp;IFERROR(VLOOKUP(MID(H546,1,4),PIRA!$B$1:$E$1144,2,FALSE),"")&amp;"
"&amp;IFERROR(VLOOKUP(MID(I546,1,4),PIRA!$B$1:$E$1144,2,FALSE),"")</f>
        <v xml:space="preserve">Gyros
</v>
      </c>
      <c r="G546" s="32" t="s">
        <v>1176</v>
      </c>
      <c r="H546" s="31" t="str">
        <f>IFERROR(IF(VLOOKUP(G546,Demos!$B$3:$K$1368,2,FALSE)=0,"",VLOOKUP(G546,Demos!$B$3:$K$1368,2,FALSE)),"")</f>
        <v/>
      </c>
      <c r="I546" s="79" t="str">
        <f>IFERROR(IF(VLOOKUP(G546,Demos!$B$3:$K$1368,3,FALSE)=0,"",VLOOKUP(G546,Demos!$B$3:$K$1368,3,FALSE)),"")</f>
        <v/>
      </c>
      <c r="J546" s="79" t="str">
        <f>IFERROR(IF(VLOOKUP(G546,Demos!$B$3:$K$1368,4,FALSE)=0,"",VLOOKUP(G546,Demos!$B$3:$K$1368,4,FALSE)),"")</f>
        <v/>
      </c>
      <c r="K546" s="32" t="s">
        <v>22</v>
      </c>
      <c r="L546" s="32" t="s">
        <v>2077</v>
      </c>
      <c r="M546" s="71">
        <v>44635</v>
      </c>
      <c r="N546" s="33" t="str">
        <f>IFERROR(VLOOKUP(G546,Demos!$B$3:$K$1368,5,FALSE),"")</f>
        <v>Precession (2)</v>
      </c>
      <c r="O546" s="28">
        <f>IF(N546="","",COUNTIF($N$6:N2665, N546))</f>
        <v>67</v>
      </c>
      <c r="P546" s="33" t="str">
        <f xml:space="preserve"> IFERROR(IF(VLOOKUP(G546,Demos!$B$3:$K$1368,6,FALSE)=0,"",VLOOKUP(G546,Demos!$B$3:$K$1368,6,FALSE)),"")</f>
        <v>www.de-monstrare.nl/pdf/Precession%20_2_.pdf</v>
      </c>
      <c r="Q546" s="38" t="str">
        <f xml:space="preserve"> IFERROR(IF(VLOOKUP(G546,Demos!$B$3:$K$1368,8,FALSE)=0,"",VLOOKUP(G546,Demos!$B$3:$K$1368,8,FALSE)),"")</f>
        <v/>
      </c>
      <c r="R546" s="38" t="str">
        <f xml:space="preserve"> IFERROR(IF(VLOOKUP(G546,Demos!$B$3:$K$1368,7,FALSE)=0,"",VLOOKUP(G546,Demos!$B$3:$K$1368,7,FALSE)),"")</f>
        <v/>
      </c>
      <c r="T546" s="50" t="s">
        <v>1761</v>
      </c>
      <c r="U546" s="31" t="str">
        <f>IFERROR(VLOOKUP(G546,Demos!$B$7:N3842,12,FALSE),"")</f>
        <v/>
      </c>
    </row>
    <row r="547" spans="1:21" ht="45" x14ac:dyDescent="0.25">
      <c r="A547" s="39">
        <f t="shared" si="8"/>
        <v>542</v>
      </c>
      <c r="B547" s="30" t="s">
        <v>38</v>
      </c>
      <c r="C547" s="29" t="str">
        <f xml:space="preserve"> IFERROR(VLOOKUP(B547, Courses!$C$3:$E$836, 2, FALSE),"")</f>
        <v>Mechanics and Theory of Relativity</v>
      </c>
      <c r="D547" s="29" t="str">
        <f xml:space="preserve"> IFERROR(VLOOKUP(MID(G547,1,1), PIRA!$B$1:$E$1146, 2, FALSE),"")</f>
        <v>1 Mechanics</v>
      </c>
      <c r="E547" s="31" t="str">
        <f xml:space="preserve"> IFERROR(VLOOKUP(MID(G547,1,2),PIRA!$B$1:$E$1144,2,FALSE),"")&amp;"
"&amp;IFERROR(VLOOKUP(MID(H547,1,2),PIRA!$B$1:$E$1144,2,FALSE),"")&amp;"
"&amp;IFERROR(VLOOKUP(MID(I547,1,2),PIRA!$B$1:$E$1144,2,FALSE),"")</f>
        <v xml:space="preserve">Rotational Dynamics
</v>
      </c>
      <c r="F547" s="31" t="str">
        <f xml:space="preserve"> IFERROR(VLOOKUP(MID(G547,1,4),PIRA!$B$1:$E$1144,2,FALSE),"")&amp;"
"&amp;IFERROR(VLOOKUP(MID(H547,1,4),PIRA!$B$1:$E$1144,2,FALSE),"")&amp;"
"&amp;IFERROR(VLOOKUP(MID(I547,1,4),PIRA!$B$1:$E$1144,2,FALSE),"")</f>
        <v xml:space="preserve">Gyros
</v>
      </c>
      <c r="G547" s="32" t="s">
        <v>1659</v>
      </c>
      <c r="H547" s="31" t="str">
        <f>IFERROR(IF(VLOOKUP(G547,Demos!$B$3:$K$1368,2,FALSE)=0,"",VLOOKUP(G547,Demos!$B$3:$K$1368,2,FALSE)),"")</f>
        <v/>
      </c>
      <c r="I547" s="79" t="str">
        <f>IFERROR(IF(VLOOKUP(G547,Demos!$B$3:$K$1368,3,FALSE)=0,"",VLOOKUP(G547,Demos!$B$3:$K$1368,3,FALSE)),"")</f>
        <v/>
      </c>
      <c r="J547" s="79" t="str">
        <f>IFERROR(IF(VLOOKUP(G547,Demos!$B$3:$K$1368,4,FALSE)=0,"",VLOOKUP(G547,Demos!$B$3:$K$1368,4,FALSE)),"")</f>
        <v/>
      </c>
      <c r="K547" s="32" t="s">
        <v>22</v>
      </c>
      <c r="L547" s="32" t="s">
        <v>2077</v>
      </c>
      <c r="M547" s="71">
        <v>44635</v>
      </c>
      <c r="N547" s="33" t="str">
        <f>IFERROR(VLOOKUP(G547,Demos!$B$3:$K$1368,5,FALSE),"")</f>
        <v>Gyroscope</v>
      </c>
      <c r="O547" s="28">
        <f>IF(N547="","",COUNTIF($N$6:N2666, N547))</f>
        <v>40</v>
      </c>
      <c r="P547" s="33" t="str">
        <f xml:space="preserve"> IFERROR(IF(VLOOKUP(G547,Demos!$B$3:$K$1368,6,FALSE)=0,"",VLOOKUP(G547,Demos!$B$3:$K$1368,6,FALSE)),"")</f>
        <v>N/A</v>
      </c>
      <c r="Q547" s="38" t="str">
        <f xml:space="preserve"> IFERROR(IF(VLOOKUP(G547,Demos!$B$3:$K$1368,8,FALSE)=0,"",VLOOKUP(G547,Demos!$B$3:$K$1368,8,FALSE)),"")</f>
        <v/>
      </c>
      <c r="R547" s="38" t="str">
        <f xml:space="preserve"> IFERROR(IF(VLOOKUP(G547,Demos!$B$3:$K$1368,7,FALSE)=0,"",VLOOKUP(G547,Demos!$B$3:$K$1368,7,FALSE)),"")</f>
        <v/>
      </c>
      <c r="T547" s="50" t="s">
        <v>1761</v>
      </c>
      <c r="U547" s="31" t="str">
        <f>IFERROR(VLOOKUP(G547,Demos!$B$7:N3843,12,FALSE),"")</f>
        <v/>
      </c>
    </row>
    <row r="548" spans="1:21" ht="45" x14ac:dyDescent="0.25">
      <c r="A548" s="39">
        <f t="shared" si="8"/>
        <v>543</v>
      </c>
      <c r="B548" s="30" t="s">
        <v>38</v>
      </c>
      <c r="C548" s="29" t="str">
        <f xml:space="preserve"> IFERROR(VLOOKUP(B548, Courses!$C$3:$E$836, 2, FALSE),"")</f>
        <v>Mechanics and Theory of Relativity</v>
      </c>
      <c r="D548" s="29" t="str">
        <f xml:space="preserve"> IFERROR(VLOOKUP(MID(G548,1,1), PIRA!$B$1:$E$1146, 2, FALSE),"")</f>
        <v>1 Mechanics</v>
      </c>
      <c r="E548" s="31" t="str">
        <f xml:space="preserve"> IFERROR(VLOOKUP(MID(G548,1,2),PIRA!$B$1:$E$1144,2,FALSE),"")&amp;"
"&amp;IFERROR(VLOOKUP(MID(H548,1,2),PIRA!$B$1:$E$1144,2,FALSE),"")&amp;"
"&amp;IFERROR(VLOOKUP(MID(I548,1,2),PIRA!$B$1:$E$1144,2,FALSE),"")</f>
        <v xml:space="preserve">Rotational Dynamics
</v>
      </c>
      <c r="F548" s="31" t="str">
        <f xml:space="preserve"> IFERROR(VLOOKUP(MID(G548,1,4),PIRA!$B$1:$E$1144,2,FALSE),"")&amp;"
"&amp;IFERROR(VLOOKUP(MID(H548,1,4),PIRA!$B$1:$E$1144,2,FALSE),"")&amp;"
"&amp;IFERROR(VLOOKUP(MID(I548,1,4),PIRA!$B$1:$E$1144,2,FALSE),"")</f>
        <v xml:space="preserve">Gyros
</v>
      </c>
      <c r="G548" s="32" t="s">
        <v>91</v>
      </c>
      <c r="H548" s="31" t="str">
        <f>IFERROR(IF(VLOOKUP(G548,Demos!$B$3:$K$1368,2,FALSE)=0,"",VLOOKUP(G548,Demos!$B$3:$K$1368,2,FALSE)),"")</f>
        <v/>
      </c>
      <c r="I548" s="79" t="str">
        <f>IFERROR(IF(VLOOKUP(G548,Demos!$B$3:$K$1368,3,FALSE)=0,"",VLOOKUP(G548,Demos!$B$3:$K$1368,3,FALSE)),"")</f>
        <v/>
      </c>
      <c r="J548" s="79" t="str">
        <f>IFERROR(IF(VLOOKUP(G548,Demos!$B$3:$K$1368,4,FALSE)=0,"",VLOOKUP(G548,Demos!$B$3:$K$1368,4,FALSE)),"")</f>
        <v/>
      </c>
      <c r="K548" s="32" t="s">
        <v>2077</v>
      </c>
      <c r="L548" s="32" t="s">
        <v>22</v>
      </c>
      <c r="M548" s="71">
        <v>44635</v>
      </c>
      <c r="N548" s="33" t="str">
        <f>IFERROR(VLOOKUP(G548,Demos!$B$3:$K$1368,5,FALSE),"")</f>
        <v>Suitcase with Flywheel</v>
      </c>
      <c r="O548" s="28">
        <f>IF(N548="","",COUNTIF($N$6:N2667, N548))</f>
        <v>26</v>
      </c>
      <c r="P548" s="33" t="str">
        <f xml:space="preserve"> IFERROR(IF(VLOOKUP(G548,Demos!$B$3:$K$1368,6,FALSE)=0,"",VLOOKUP(G548,Demos!$B$3:$K$1368,6,FALSE)),"")</f>
        <v>N/A</v>
      </c>
      <c r="Q548" s="38" t="str">
        <f xml:space="preserve"> IFERROR(IF(VLOOKUP(G548,Demos!$B$3:$K$1368,8,FALSE)=0,"",VLOOKUP(G548,Demos!$B$3:$K$1368,8,FALSE)),"")</f>
        <v/>
      </c>
      <c r="R548" s="38" t="str">
        <f xml:space="preserve"> IFERROR(IF(VLOOKUP(G548,Demos!$B$3:$K$1368,7,FALSE)=0,"",VLOOKUP(G548,Demos!$B$3:$K$1368,7,FALSE)),"")</f>
        <v xml:space="preserve">See Collegerama 2022 recording TN1612TU_20 - https://collegerama.tudelft.nl/Mediasite/Channel/as-bsc-tn/watch/1a0c74c4eaf54cb7aa9b646d254fee821d </v>
      </c>
      <c r="T548" s="50" t="s">
        <v>1761</v>
      </c>
      <c r="U548" s="31" t="str">
        <f>IFERROR(VLOOKUP(G548,Demos!$B$7:N3841,12,FALSE),"")</f>
        <v/>
      </c>
    </row>
    <row r="549" spans="1:21" ht="45" x14ac:dyDescent="0.25">
      <c r="A549" s="39">
        <f t="shared" si="8"/>
        <v>544</v>
      </c>
      <c r="B549" s="30" t="s">
        <v>38</v>
      </c>
      <c r="C549" s="29" t="str">
        <f xml:space="preserve"> IFERROR(VLOOKUP(B549, Courses!$C$3:$E$836, 2, FALSE),"")</f>
        <v>Mechanics and Theory of Relativity</v>
      </c>
      <c r="D549" s="29" t="str">
        <f xml:space="preserve"> IFERROR(VLOOKUP(MID(G549,1,1), PIRA!$B$1:$E$1146, 2, FALSE),"")</f>
        <v>1 Mechanics</v>
      </c>
      <c r="E549" s="31" t="str">
        <f xml:space="preserve"> IFERROR(VLOOKUP(MID(G549,1,2),PIRA!$B$1:$E$1144,2,FALSE),"")&amp;"
"&amp;IFERROR(VLOOKUP(MID(H549,1,2),PIRA!$B$1:$E$1144,2,FALSE),"")&amp;"
"&amp;IFERROR(VLOOKUP(MID(I549,1,2),PIRA!$B$1:$E$1144,2,FALSE),"")</f>
        <v xml:space="preserve">Rotational Dynamics
Rotational Dynamics
</v>
      </c>
      <c r="F549" s="31" t="str">
        <f xml:space="preserve"> IFERROR(VLOOKUP(MID(G549,1,4),PIRA!$B$1:$E$1144,2,FALSE),"")&amp;"
"&amp;IFERROR(VLOOKUP(MID(H549,1,4),PIRA!$B$1:$E$1144,2,FALSE),"")&amp;"
"&amp;IFERROR(VLOOKUP(MID(I549,1,4),PIRA!$B$1:$E$1144,2,FALSE),"")</f>
        <v xml:space="preserve">Rotational Energy
Moment of Inertia
</v>
      </c>
      <c r="G549" s="32" t="s">
        <v>1168</v>
      </c>
      <c r="H549" s="31" t="str">
        <f>IFERROR(IF(VLOOKUP(G549,Demos!$B$3:$K$1368,2,FALSE)=0,"",VLOOKUP(G549,Demos!$B$3:$K$1368,2,FALSE)),"")</f>
        <v>1Q10.02</v>
      </c>
      <c r="I549" s="79" t="str">
        <f>IFERROR(IF(VLOOKUP(G549,Demos!$B$3:$K$1368,3,FALSE)=0,"",VLOOKUP(G549,Demos!$B$3:$K$1368,3,FALSE)),"")</f>
        <v/>
      </c>
      <c r="J549" s="79" t="str">
        <f>IFERROR(IF(VLOOKUP(G549,Demos!$B$3:$K$1368,4,FALSE)=0,"",VLOOKUP(G549,Demos!$B$3:$K$1368,4,FALSE)),"")</f>
        <v/>
      </c>
      <c r="K549" s="32" t="s">
        <v>22</v>
      </c>
      <c r="L549" s="32" t="s">
        <v>2077</v>
      </c>
      <c r="M549" s="71">
        <v>44634</v>
      </c>
      <c r="N549" s="33" t="str">
        <f>IFERROR(VLOOKUP(G549,Demos!$B$3:$K$1368,5,FALSE),"")</f>
        <v>Rolling Downhill</v>
      </c>
      <c r="O549" s="28">
        <f>IF(N549="","",COUNTIF($N$6:N2668, N549))</f>
        <v>35</v>
      </c>
      <c r="P549" s="33" t="str">
        <f xml:space="preserve"> IFERROR(IF(VLOOKUP(G549,Demos!$B$3:$K$1368,6,FALSE)=0,"",VLOOKUP(G549,Demos!$B$3:$K$1368,6,FALSE)),"")</f>
        <v>www.de-monstrare.nl/pdf/Rolling%20downhill.pdf</v>
      </c>
      <c r="Q549" s="38" t="str">
        <f xml:space="preserve"> IFERROR(IF(VLOOKUP(G549,Demos!$B$3:$K$1368,8,FALSE)=0,"",VLOOKUP(G549,Demos!$B$3:$K$1368,8,FALSE)),"")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549" s="38" t="str">
        <f xml:space="preserve"> IFERROR(IF(VLOOKUP(G549,Demos!$B$3:$K$1368,7,FALSE)=0,"",VLOOKUP(G549,Demos!$B$3:$K$1368,7,FALSE)),"")</f>
        <v xml:space="preserve">See Collegerama 2022 recording TN1612TU_17 - https://collegerama.tudelft.nl/Mediasite/Channel/as-bsc-tn/watch/068318bc5e2d4c908ecc56ce056d99d81d  </v>
      </c>
      <c r="T549" s="50" t="s">
        <v>1761</v>
      </c>
      <c r="U549" s="31" t="str">
        <f>IFERROR(VLOOKUP(G549,Demos!$B$7:N3846,12,FALSE),"")</f>
        <v/>
      </c>
    </row>
    <row r="550" spans="1:21" ht="45" x14ac:dyDescent="0.25">
      <c r="A550" s="39">
        <f t="shared" si="8"/>
        <v>545</v>
      </c>
      <c r="B550" s="30" t="s">
        <v>38</v>
      </c>
      <c r="C550" s="29" t="str">
        <f xml:space="preserve"> IFERROR(VLOOKUP(B550, Courses!$C$3:$E$836, 2, FALSE),"")</f>
        <v>Mechanics and Theory of Relativity</v>
      </c>
      <c r="D550" s="29" t="str">
        <f xml:space="preserve"> IFERROR(VLOOKUP(MID(G550,1,1), PIRA!$B$1:$E$1146, 2, FALSE),"")</f>
        <v>1 Mechanics</v>
      </c>
      <c r="E550" s="31" t="str">
        <f xml:space="preserve"> IFERROR(VLOOKUP(MID(G550,1,2),PIRA!$B$1:$E$1144,2,FALSE),"")&amp;"
"&amp;IFERROR(VLOOKUP(MID(H550,1,2),PIRA!$B$1:$E$1144,2,FALSE),"")&amp;"
"&amp;IFERROR(VLOOKUP(MID(I550,1,2),PIRA!$B$1:$E$1144,2,FALSE),"")</f>
        <v xml:space="preserve">Rotational Dynamics
Rotational Dynamics
</v>
      </c>
      <c r="F550" s="31" t="str">
        <f xml:space="preserve"> IFERROR(VLOOKUP(MID(G550,1,4),PIRA!$B$1:$E$1144,2,FALSE),"")&amp;"
"&amp;IFERROR(VLOOKUP(MID(H550,1,4),PIRA!$B$1:$E$1144,2,FALSE),"")&amp;"
"&amp;IFERROR(VLOOKUP(MID(I550,1,4),PIRA!$B$1:$E$1144,2,FALSE),"")</f>
        <v xml:space="preserve">Conservation of Angular Momentum
Moment of Inertia
</v>
      </c>
      <c r="G550" s="32" t="s">
        <v>1171</v>
      </c>
      <c r="H550" s="31" t="str">
        <f>IFERROR(IF(VLOOKUP(G550,Demos!$B$3:$K$1368,2,FALSE)=0,"",VLOOKUP(G550,Demos!$B$3:$K$1368,2,FALSE)),"")</f>
        <v>1Q10.XX</v>
      </c>
      <c r="I550" s="79" t="str">
        <f>IFERROR(IF(VLOOKUP(G550,Demos!$B$3:$K$1368,3,FALSE)=0,"",VLOOKUP(G550,Demos!$B$3:$K$1368,3,FALSE)),"")</f>
        <v/>
      </c>
      <c r="J550" s="79" t="str">
        <f>IFERROR(IF(VLOOKUP(G550,Demos!$B$3:$K$1368,4,FALSE)=0,"",VLOOKUP(G550,Demos!$B$3:$K$1368,4,FALSE)),"")</f>
        <v/>
      </c>
      <c r="K550" s="32" t="s">
        <v>22</v>
      </c>
      <c r="L550" s="32" t="s">
        <v>2077</v>
      </c>
      <c r="M550" s="71">
        <v>44634</v>
      </c>
      <c r="N550" s="33" t="str">
        <f>IFERROR(VLOOKUP(G550,Demos!$B$3:$K$1368,5,FALSE),"")</f>
        <v>Matchbox and Wineglass</v>
      </c>
      <c r="O550" s="28">
        <f>IF(N550="","",COUNTIF($N$6:N2669, N550))</f>
        <v>40</v>
      </c>
      <c r="P550" s="33" t="str">
        <f xml:space="preserve"> IFERROR(IF(VLOOKUP(G550,Demos!$B$3:$K$1368,6,FALSE)=0,"",VLOOKUP(G550,Demos!$B$3:$K$1368,6,FALSE)),"")</f>
        <v>www.de-monstrare.nl/pdf/Matchbox%20and%20wineglass.pdf</v>
      </c>
      <c r="Q550" s="38" t="str">
        <f xml:space="preserve"> IFERROR(IF(VLOOKUP(G550,Demos!$B$3:$K$1368,8,FALSE)=0,"",VLOOKUP(G550,Demos!$B$3:$K$1368,8,FALSE)),"")</f>
        <v/>
      </c>
      <c r="R550" s="38" t="str">
        <f xml:space="preserve"> IFERROR(IF(VLOOKUP(G550,Demos!$B$3:$K$1368,7,FALSE)=0,"",VLOOKUP(G550,Demos!$B$3:$K$1368,7,FALSE)),"")</f>
        <v xml:space="preserve">See Collegerama 2022 recording TN1612TU_17 from about 40 minutes - https://collegerama.tudelft.nl/Mediasite/Channel/as-bsc-tn/watch/068318bc5e2d4c908ecc56ce056d99d81d </v>
      </c>
      <c r="T550" s="50" t="s">
        <v>1761</v>
      </c>
      <c r="U550" s="31" t="str">
        <f>IFERROR(VLOOKUP(G550,Demos!$B$7:N3847,12,FALSE),"")</f>
        <v/>
      </c>
    </row>
    <row r="551" spans="1:21" ht="45" x14ac:dyDescent="0.25">
      <c r="A551" s="39">
        <f t="shared" si="8"/>
        <v>546</v>
      </c>
      <c r="B551" s="30" t="s">
        <v>38</v>
      </c>
      <c r="C551" s="29" t="str">
        <f xml:space="preserve"> IFERROR(VLOOKUP(B551, Courses!$C$3:$E$836, 2, FALSE),"")</f>
        <v>Mechanics and Theory of Relativity</v>
      </c>
      <c r="D551" s="29" t="str">
        <f xml:space="preserve"> IFERROR(VLOOKUP(MID(G551,1,1), PIRA!$B$1:$E$1146, 2, FALSE),"")</f>
        <v>1 Mechanics</v>
      </c>
      <c r="E551" s="31" t="str">
        <f xml:space="preserve"> IFERROR(VLOOKUP(MID(G551,1,2),PIRA!$B$1:$E$1144,2,FALSE),"")&amp;"
"&amp;IFERROR(VLOOKUP(MID(H551,1,2),PIRA!$B$1:$E$1144,2,FALSE),"")&amp;"
"&amp;IFERROR(VLOOKUP(MID(I551,1,2),PIRA!$B$1:$E$1144,2,FALSE),"")</f>
        <v xml:space="preserve">Rotational Dynamics
</v>
      </c>
      <c r="F551" s="31" t="str">
        <f xml:space="preserve"> IFERROR(VLOOKUP(MID(G551,1,4),PIRA!$B$1:$E$1144,2,FALSE),"")&amp;"
"&amp;IFERROR(VLOOKUP(MID(H551,1,4),PIRA!$B$1:$E$1144,2,FALSE),"")&amp;"
"&amp;IFERROR(VLOOKUP(MID(I551,1,4),PIRA!$B$1:$E$1144,2,FALSE),"")</f>
        <v xml:space="preserve">Conservation of Angular Momentum
</v>
      </c>
      <c r="G551" s="32" t="s">
        <v>88</v>
      </c>
      <c r="H551" s="31" t="str">
        <f>IFERROR(IF(VLOOKUP(G551,Demos!$B$3:$K$1368,2,FALSE)=0,"",VLOOKUP(G551,Demos!$B$3:$K$1368,2,FALSE)),"")</f>
        <v/>
      </c>
      <c r="I551" s="79" t="str">
        <f>IFERROR(IF(VLOOKUP(G551,Demos!$B$3:$K$1368,3,FALSE)=0,"",VLOOKUP(G551,Demos!$B$3:$K$1368,3,FALSE)),"")</f>
        <v/>
      </c>
      <c r="J551" s="79" t="str">
        <f>IFERROR(IF(VLOOKUP(G551,Demos!$B$3:$K$1368,4,FALSE)=0,"",VLOOKUP(G551,Demos!$B$3:$K$1368,4,FALSE)),"")</f>
        <v/>
      </c>
      <c r="K551" s="32" t="s">
        <v>22</v>
      </c>
      <c r="L551" s="32" t="s">
        <v>2077</v>
      </c>
      <c r="M551" s="71">
        <v>44634</v>
      </c>
      <c r="N551" s="33" t="str">
        <f>IFERROR(VLOOKUP(G551,Demos!$B$3:$K$1368,5,FALSE),"")</f>
        <v>Train and Track</v>
      </c>
      <c r="O551" s="28">
        <f>IF(N551="","",COUNTIF($N$6:N2670, N551))</f>
        <v>27</v>
      </c>
      <c r="P551" s="33" t="str">
        <f xml:space="preserve"> IFERROR(IF(VLOOKUP(G551,Demos!$B$3:$K$1368,6,FALSE)=0,"",VLOOKUP(G551,Demos!$B$3:$K$1368,6,FALSE)),"")</f>
        <v>www.de-monstrare.nl/pdf/Train%20and%20track.pdf</v>
      </c>
      <c r="Q551" s="38" t="str">
        <f xml:space="preserve"> IFERROR(IF(VLOOKUP(G551,Demos!$B$3:$K$1368,8,FALSE)=0,"",VLOOKUP(G551,Demos!$B$3:$K$1368,8,FALSE)),"")</f>
        <v/>
      </c>
      <c r="R551" s="38" t="str">
        <f xml:space="preserve"> IFERROR(IF(VLOOKUP(G551,Demos!$B$3:$K$1368,7,FALSE)=0,"",VLOOKUP(G551,Demos!$B$3:$K$1368,7,FALSE)),"")</f>
        <v xml:space="preserve">See Collegerama 2022 recording TN1612TU_17 - https://collegerama.tudelft.nl/Mediasite/Channel/as-bsc-tn/watch/068318bc5e2d4c908ecc56ce056d99d81d </v>
      </c>
      <c r="T551" s="50" t="s">
        <v>1761</v>
      </c>
      <c r="U551" s="31" t="str">
        <f>IFERROR(VLOOKUP(G551,Demos!$B$7:N3845,12,FALSE),"")</f>
        <v/>
      </c>
    </row>
    <row r="552" spans="1:21" ht="45" x14ac:dyDescent="0.25">
      <c r="A552" s="39">
        <f t="shared" si="8"/>
        <v>547</v>
      </c>
      <c r="B552" s="30" t="s">
        <v>2040</v>
      </c>
      <c r="C552" s="29" t="str">
        <f xml:space="preserve"> IFERROR(VLOOKUP(B552, Courses!$C$3:$E$836, 2, FALSE),"")</f>
        <v>Open Days</v>
      </c>
      <c r="D552" s="29" t="str">
        <f xml:space="preserve"> IFERROR(VLOOKUP(MID(G552,1,1), PIRA!$B$1:$E$1146, 2, FALSE),"")</f>
        <v>3 Oscillations and Waves</v>
      </c>
      <c r="E552" s="31" t="str">
        <f xml:space="preserve"> IFERROR(VLOOKUP(MID(G552,1,2),PIRA!$B$1:$E$1144,2,FALSE),"")&amp;"
"&amp;IFERROR(VLOOKUP(MID(H552,1,2),PIRA!$B$1:$E$1144,2,FALSE),"")&amp;"
"&amp;IFERROR(VLOOKUP(MID(I552,1,2),PIRA!$B$1:$E$1144,2,FALSE),"")</f>
        <v xml:space="preserve">Oscillations
Oscillations
</v>
      </c>
      <c r="F552" s="31" t="str">
        <f xml:space="preserve"> IFERROR(VLOOKUP(MID(G552,1,4),PIRA!$B$1:$E$1144,2,FALSE),"")&amp;"
"&amp;IFERROR(VLOOKUP(MID(H552,1,4),PIRA!$B$1:$E$1144,2,FALSE),"")&amp;"
"&amp;IFERROR(VLOOKUP(MID(I552,1,4),PIRA!$B$1:$E$1144,2,FALSE),"")</f>
        <v xml:space="preserve">Pendula
Simple Harmonic Motion
</v>
      </c>
      <c r="G552" s="32" t="s">
        <v>1442</v>
      </c>
      <c r="H552" s="31" t="str">
        <f>IFERROR(IF(VLOOKUP(G552,Demos!$B$3:$K$1368,2,FALSE)=0,"",VLOOKUP(G552,Demos!$B$3:$K$1368,2,FALSE)),"")</f>
        <v>3A40.01</v>
      </c>
      <c r="I552" s="79" t="str">
        <f>IFERROR(IF(VLOOKUP(G552,Demos!$B$3:$K$1368,3,FALSE)=0,"",VLOOKUP(G552,Demos!$B$3:$K$1368,3,FALSE)),"")</f>
        <v/>
      </c>
      <c r="J552" s="79" t="str">
        <f>IFERROR(IF(VLOOKUP(G552,Demos!$B$3:$K$1368,4,FALSE)=0,"",VLOOKUP(G552,Demos!$B$3:$K$1368,4,FALSE)),"")</f>
        <v/>
      </c>
      <c r="K552" s="30" t="s">
        <v>2085</v>
      </c>
      <c r="L552" s="30" t="s">
        <v>1614</v>
      </c>
      <c r="M552" s="71">
        <v>44632</v>
      </c>
      <c r="N552" s="33" t="str">
        <f>IFERROR(VLOOKUP(G552,Demos!$B$3:$K$1368,5,FALSE),"")</f>
        <v>Mathematical Pendulum (1) Simple Harmonic Motion</v>
      </c>
      <c r="O552" s="28">
        <f>IF(N552="","",COUNTIF($N$6:N2671, N552))</f>
        <v>4</v>
      </c>
      <c r="P552" s="33" t="str">
        <f xml:space="preserve"> IFERROR(IF(VLOOKUP(G552,Demos!$B$3:$K$1368,6,FALSE)=0,"",VLOOKUP(G552,Demos!$B$3:$K$1368,6,FALSE)),"")</f>
        <v>www.de-monstrare.nl/pdf/Mathematical%20pendulum%20_1_%20-%20Simple%20harmonic%20motion.pdf</v>
      </c>
      <c r="Q552" s="38" t="str">
        <f xml:space="preserve"> IFERROR(IF(VLOOKUP(G552,Demos!$B$3:$K$1368,8,FALSE)=0,"",VLOOKUP(G552,Demos!$B$3:$K$1368,8,FALSE)),"")</f>
        <v/>
      </c>
      <c r="R552" s="38" t="str">
        <f xml:space="preserve"> IFERROR(IF(VLOOKUP(G552,Demos!$B$3:$K$1368,7,FALSE)=0,"",VLOOKUP(G552,Demos!$B$3:$K$1368,7,FALSE)),"")</f>
        <v/>
      </c>
      <c r="U552" s="31" t="str">
        <f>IFERROR(VLOOKUP(G552,Demos!$B$7:N3848,12,FALSE),"")</f>
        <v/>
      </c>
    </row>
    <row r="553" spans="1:21" ht="45" x14ac:dyDescent="0.25">
      <c r="A553" s="39">
        <f t="shared" si="8"/>
        <v>548</v>
      </c>
      <c r="B553" s="30" t="s">
        <v>1905</v>
      </c>
      <c r="C553" s="29" t="str">
        <f xml:space="preserve"> IFERROR(VLOOKUP(B553, Courses!$C$3:$E$836, 2, FALSE),"")</f>
        <v>Mechanics and Theory of Relativity</v>
      </c>
      <c r="D553" s="29" t="str">
        <f xml:space="preserve"> IFERROR(VLOOKUP(MID(G553,1,1), PIRA!$B$1:$E$1146, 2, FALSE),"")</f>
        <v>1 Mechanics</v>
      </c>
      <c r="E553" s="31" t="str">
        <f xml:space="preserve"> IFERROR(VLOOKUP(MID(G553,1,2),PIRA!$B$1:$E$1144,2,FALSE),"")&amp;"
"&amp;IFERROR(VLOOKUP(MID(H553,1,2),PIRA!$B$1:$E$1144,2,FALSE),"")&amp;"
"&amp;IFERROR(VLOOKUP(MID(I553,1,2),PIRA!$B$1:$E$1144,2,FALSE),"")</f>
        <v xml:space="preserve">Relative Motion
</v>
      </c>
      <c r="F553" s="31" t="str">
        <f xml:space="preserve"> IFERROR(VLOOKUP(MID(G553,1,4),PIRA!$B$1:$E$1144,2,FALSE),"")&amp;"
"&amp;IFERROR(VLOOKUP(MID(H553,1,4),PIRA!$B$1:$E$1144,2,FALSE),"")&amp;"
"&amp;IFERROR(VLOOKUP(MID(I553,1,4),PIRA!$B$1:$E$1144,2,FALSE),"")</f>
        <v xml:space="preserve">Rotating Reference Frames
</v>
      </c>
      <c r="G553" s="32" t="s">
        <v>1138</v>
      </c>
      <c r="H553" s="31" t="str">
        <f>IFERROR(IF(VLOOKUP(G553,Demos!$B$3:$K$1368,2,FALSE)=0,"",VLOOKUP(G553,Demos!$B$3:$K$1368,2,FALSE)),"")</f>
        <v/>
      </c>
      <c r="I553" s="79" t="str">
        <f>IFERROR(IF(VLOOKUP(G553,Demos!$B$3:$K$1368,3,FALSE)=0,"",VLOOKUP(G553,Demos!$B$3:$K$1368,3,FALSE)),"")</f>
        <v/>
      </c>
      <c r="J553" s="79" t="str">
        <f>IFERROR(IF(VLOOKUP(G553,Demos!$B$3:$K$1368,4,FALSE)=0,"",VLOOKUP(G553,Demos!$B$3:$K$1368,4,FALSE)),"")</f>
        <v/>
      </c>
      <c r="K553" s="30" t="s">
        <v>2099</v>
      </c>
      <c r="M553" s="71">
        <v>44624</v>
      </c>
      <c r="N553" s="33" t="str">
        <f>IFERROR(VLOOKUP(G553,Demos!$B$3:$K$1368,5,FALSE),"")</f>
        <v>Coriolis (1b)</v>
      </c>
      <c r="O553" s="28">
        <f>IF(N553="","",COUNTIF($N$6:N2672, N553))</f>
        <v>34</v>
      </c>
      <c r="P553" s="33" t="str">
        <f xml:space="preserve"> IFERROR(IF(VLOOKUP(G553,Demos!$B$3:$K$1368,6,FALSE)=0,"",VLOOKUP(G553,Demos!$B$3:$K$1368,6,FALSE)),"")</f>
        <v>www.de-monstrare.nl/pdf/Coriolis%20_1b_.pdf</v>
      </c>
      <c r="Q553" s="38" t="str">
        <f xml:space="preserve"> IFERROR(IF(VLOOKUP(G553,Demos!$B$3:$K$1368,8,FALSE)=0,"",VLOOKUP(G553,Demos!$B$3:$K$1368,8,FALSE)),"")</f>
        <v/>
      </c>
      <c r="R553" s="38" t="str">
        <f xml:space="preserve"> IFERROR(IF(VLOOKUP(G553,Demos!$B$3:$K$1368,7,FALSE)=0,"",VLOOKUP(G553,Demos!$B$3:$K$1368,7,FALSE)),"")</f>
        <v xml:space="preserve">See Collegerama 2022 recording TN1612TU_22 - https://collegerama.tudelft.nl/Mediasite/Channel/as-bsc-tn/watch/18ed1dabe394424f863782ea19d168bf1d </v>
      </c>
      <c r="T553" s="50" t="s">
        <v>2108</v>
      </c>
      <c r="U553" s="31" t="str">
        <f>IFERROR(VLOOKUP(G553,Demos!$B$7:N3855,12,FALSE),"")</f>
        <v/>
      </c>
    </row>
    <row r="554" spans="1:21" ht="45" x14ac:dyDescent="0.25">
      <c r="A554" s="39">
        <f t="shared" si="8"/>
        <v>549</v>
      </c>
      <c r="B554" s="30" t="s">
        <v>1905</v>
      </c>
      <c r="C554" s="29" t="str">
        <f xml:space="preserve"> IFERROR(VLOOKUP(B554, Courses!$C$3:$E$836, 2, FALSE),"")</f>
        <v>Mechanics and Theory of Relativity</v>
      </c>
      <c r="D554" s="29" t="str">
        <f xml:space="preserve"> IFERROR(VLOOKUP(MID(G554,1,1), PIRA!$B$1:$E$1146, 2, FALSE),"")</f>
        <v>1 Mechanics</v>
      </c>
      <c r="E554" s="31" t="str">
        <f xml:space="preserve"> IFERROR(VLOOKUP(MID(G554,1,2),PIRA!$B$1:$E$1144,2,FALSE),"")&amp;"
"&amp;IFERROR(VLOOKUP(MID(H554,1,2),PIRA!$B$1:$E$1144,2,FALSE),"")&amp;"
"&amp;IFERROR(VLOOKUP(MID(I554,1,2),PIRA!$B$1:$E$1144,2,FALSE),"")</f>
        <v>Gravity
Planetary Astronomy
Rotational Dynamics</v>
      </c>
      <c r="F554" s="31" t="str">
        <f xml:space="preserve"> IFERROR(VLOOKUP(MID(G554,1,4),PIRA!$B$1:$E$1144,2,FALSE),"")&amp;"
"&amp;IFERROR(VLOOKUP(MID(H554,1,4),PIRA!$B$1:$E$1144,2,FALSE),"")&amp;"
"&amp;IFERROR(VLOOKUP(MID(I554,1,4),PIRA!$B$1:$E$1144,2,FALSE),"")</f>
        <v>Orbits
Solar System Mechanics
Gyros</v>
      </c>
      <c r="G554" s="32" t="s">
        <v>1660</v>
      </c>
      <c r="H554" s="31" t="str">
        <f>IFERROR(IF(VLOOKUP(G554,Demos!$B$3:$K$1368,2,FALSE)=0,"",VLOOKUP(G554,Demos!$B$3:$K$1368,2,FALSE)),"")</f>
        <v>8A10.02</v>
      </c>
      <c r="I554" s="79" t="str">
        <f>IFERROR(IF(VLOOKUP(G554,Demos!$B$3:$K$1368,3,FALSE)=0,"",VLOOKUP(G554,Demos!$B$3:$K$1368,3,FALSE)),"")</f>
        <v>1Q50.02</v>
      </c>
      <c r="J554" s="79" t="str">
        <f>IFERROR(IF(VLOOKUP(G554,Demos!$B$3:$K$1368,4,FALSE)=0,"",VLOOKUP(G554,Demos!$B$3:$K$1368,4,FALSE)),"")</f>
        <v/>
      </c>
      <c r="K554" s="30" t="s">
        <v>2099</v>
      </c>
      <c r="M554" s="71">
        <v>44624</v>
      </c>
      <c r="N554" s="33" t="str">
        <f>IFERROR(VLOOKUP(G554,Demos!$B$3:$K$1368,5,FALSE),"")</f>
        <v>Precessing Orbit (1)</v>
      </c>
      <c r="O554" s="28">
        <f>IF(N554="","",COUNTIF($N$6:N2673, N554))</f>
        <v>15</v>
      </c>
      <c r="P554" s="33" t="str">
        <f xml:space="preserve"> IFERROR(IF(VLOOKUP(G554,Demos!$B$3:$K$1368,6,FALSE)=0,"",VLOOKUP(G554,Demos!$B$3:$K$1368,6,FALSE)),"")</f>
        <v>www.de-monstrare.nl/pdf/Precessing%20orbit%20_1_.pdf</v>
      </c>
      <c r="Q554" s="38" t="str">
        <f xml:space="preserve"> IFERROR(IF(VLOOKUP(G554,Demos!$B$3:$K$1368,8,FALSE)=0,"",VLOOKUP(G554,Demos!$B$3:$K$1368,8,FALSE)),"")</f>
        <v/>
      </c>
      <c r="R554" s="38" t="str">
        <f xml:space="preserve"> IFERROR(IF(VLOOKUP(G554,Demos!$B$3:$K$1368,7,FALSE)=0,"",VLOOKUP(G554,Demos!$B$3:$K$1368,7,FALSE)),"")</f>
        <v/>
      </c>
      <c r="T554" s="50" t="s">
        <v>2049</v>
      </c>
      <c r="U554" s="31" t="str">
        <f>IFERROR(VLOOKUP(G554,Demos!$B$7:N3853,12,FALSE),"")</f>
        <v/>
      </c>
    </row>
    <row r="555" spans="1:21" ht="45" x14ac:dyDescent="0.25">
      <c r="A555" s="39">
        <f t="shared" si="8"/>
        <v>550</v>
      </c>
      <c r="B555" s="30" t="s">
        <v>1905</v>
      </c>
      <c r="C555" s="29" t="str">
        <f xml:space="preserve"> IFERROR(VLOOKUP(B555, Courses!$C$3:$E$836, 2, FALSE),"")</f>
        <v>Mechanics and Theory of Relativity</v>
      </c>
      <c r="D555" s="29" t="str">
        <f xml:space="preserve"> IFERROR(VLOOKUP(MID(G555,1,1), PIRA!$B$1:$E$1146, 2, FALSE),"")</f>
        <v>1 Mechanics</v>
      </c>
      <c r="E555" s="31" t="str">
        <f xml:space="preserve"> IFERROR(VLOOKUP(MID(G555,1,2),PIRA!$B$1:$E$1144,2,FALSE),"")&amp;"
"&amp;IFERROR(VLOOKUP(MID(H555,1,2),PIRA!$B$1:$E$1144,2,FALSE),"")&amp;"
"&amp;IFERROR(VLOOKUP(MID(I555,1,2),PIRA!$B$1:$E$1144,2,FALSE),"")</f>
        <v xml:space="preserve">Rotational Dynamics
</v>
      </c>
      <c r="F555" s="31" t="str">
        <f xml:space="preserve"> IFERROR(VLOOKUP(MID(G555,1,4),PIRA!$B$1:$E$1144,2,FALSE),"")&amp;"
"&amp;IFERROR(VLOOKUP(MID(H555,1,4),PIRA!$B$1:$E$1144,2,FALSE),"")&amp;"
"&amp;IFERROR(VLOOKUP(MID(I555,1,4),PIRA!$B$1:$E$1144,2,FALSE),"")</f>
        <v xml:space="preserve">Gyros
</v>
      </c>
      <c r="G555" s="32" t="s">
        <v>1176</v>
      </c>
      <c r="H555" s="31" t="str">
        <f>IFERROR(IF(VLOOKUP(G555,Demos!$B$3:$K$1368,2,FALSE)=0,"",VLOOKUP(G555,Demos!$B$3:$K$1368,2,FALSE)),"")</f>
        <v/>
      </c>
      <c r="I555" s="79" t="str">
        <f>IFERROR(IF(VLOOKUP(G555,Demos!$B$3:$K$1368,3,FALSE)=0,"",VLOOKUP(G555,Demos!$B$3:$K$1368,3,FALSE)),"")</f>
        <v/>
      </c>
      <c r="J555" s="79" t="str">
        <f>IFERROR(IF(VLOOKUP(G555,Demos!$B$3:$K$1368,4,FALSE)=0,"",VLOOKUP(G555,Demos!$B$3:$K$1368,4,FALSE)),"")</f>
        <v/>
      </c>
      <c r="K555" s="32" t="s">
        <v>2099</v>
      </c>
      <c r="M555" s="71">
        <v>44624</v>
      </c>
      <c r="N555" s="33" t="str">
        <f>IFERROR(VLOOKUP(G555,Demos!$B$3:$K$1368,5,FALSE),"")</f>
        <v>Precession (2)</v>
      </c>
      <c r="O555" s="28">
        <f>IF(N555="","",COUNTIF($N$6:N2674, N555))</f>
        <v>67</v>
      </c>
      <c r="P555" s="33" t="str">
        <f xml:space="preserve"> IFERROR(IF(VLOOKUP(G555,Demos!$B$3:$K$1368,6,FALSE)=0,"",VLOOKUP(G555,Demos!$B$3:$K$1368,6,FALSE)),"")</f>
        <v>www.de-monstrare.nl/pdf/Precession%20_2_.pdf</v>
      </c>
      <c r="Q555" s="38" t="str">
        <f xml:space="preserve"> IFERROR(IF(VLOOKUP(G555,Demos!$B$3:$K$1368,8,FALSE)=0,"",VLOOKUP(G555,Demos!$B$3:$K$1368,8,FALSE)),"")</f>
        <v/>
      </c>
      <c r="R555" s="38" t="str">
        <f xml:space="preserve"> IFERROR(IF(VLOOKUP(G555,Demos!$B$3:$K$1368,7,FALSE)=0,"",VLOOKUP(G555,Demos!$B$3:$K$1368,7,FALSE)),"")</f>
        <v/>
      </c>
      <c r="T555" s="50" t="s">
        <v>2108</v>
      </c>
      <c r="U555" s="31" t="str">
        <f>IFERROR(VLOOKUP(G555,Demos!$B$7:N3852,12,FALSE),"")</f>
        <v/>
      </c>
    </row>
    <row r="556" spans="1:21" ht="45" x14ac:dyDescent="0.25">
      <c r="A556" s="39">
        <f t="shared" si="8"/>
        <v>551</v>
      </c>
      <c r="B556" s="30" t="s">
        <v>1905</v>
      </c>
      <c r="C556" s="29" t="str">
        <f xml:space="preserve"> IFERROR(VLOOKUP(B556, Courses!$C$3:$E$836, 2, FALSE),"")</f>
        <v>Mechanics and Theory of Relativity</v>
      </c>
      <c r="D556" s="29" t="str">
        <f xml:space="preserve"> IFERROR(VLOOKUP(MID(G556,1,1), PIRA!$B$1:$E$1146, 2, FALSE),"")</f>
        <v>1 Mechanics</v>
      </c>
      <c r="E556" s="31" t="str">
        <f xml:space="preserve"> IFERROR(VLOOKUP(MID(G556,1,2),PIRA!$B$1:$E$1144,2,FALSE),"")&amp;"
"&amp;IFERROR(VLOOKUP(MID(H556,1,2),PIRA!$B$1:$E$1144,2,FALSE),"")&amp;"
"&amp;IFERROR(VLOOKUP(MID(I556,1,2),PIRA!$B$1:$E$1144,2,FALSE),"")</f>
        <v xml:space="preserve">Rotational Dynamics
</v>
      </c>
      <c r="F556" s="31" t="str">
        <f xml:space="preserve"> IFERROR(VLOOKUP(MID(G556,1,4),PIRA!$B$1:$E$1144,2,FALSE),"")&amp;"
"&amp;IFERROR(VLOOKUP(MID(H556,1,4),PIRA!$B$1:$E$1144,2,FALSE),"")&amp;"
"&amp;IFERROR(VLOOKUP(MID(I556,1,4),PIRA!$B$1:$E$1144,2,FALSE),"")</f>
        <v xml:space="preserve">Gyros
</v>
      </c>
      <c r="G556" s="32" t="s">
        <v>1659</v>
      </c>
      <c r="H556" s="31" t="str">
        <f>IFERROR(IF(VLOOKUP(G556,Demos!$B$3:$K$1368,2,FALSE)=0,"",VLOOKUP(G556,Demos!$B$3:$K$1368,2,FALSE)),"")</f>
        <v/>
      </c>
      <c r="I556" s="79" t="str">
        <f>IFERROR(IF(VLOOKUP(G556,Demos!$B$3:$K$1368,3,FALSE)=0,"",VLOOKUP(G556,Demos!$B$3:$K$1368,3,FALSE)),"")</f>
        <v/>
      </c>
      <c r="J556" s="79" t="str">
        <f>IFERROR(IF(VLOOKUP(G556,Demos!$B$3:$K$1368,4,FALSE)=0,"",VLOOKUP(G556,Demos!$B$3:$K$1368,4,FALSE)),"")</f>
        <v/>
      </c>
      <c r="K556" s="30" t="s">
        <v>2099</v>
      </c>
      <c r="M556" s="71">
        <v>44624</v>
      </c>
      <c r="N556" s="33" t="str">
        <f>IFERROR(VLOOKUP(G556,Demos!$B$3:$K$1368,5,FALSE),"")</f>
        <v>Gyroscope</v>
      </c>
      <c r="O556" s="28">
        <f>IF(N556="","",COUNTIF($N$6:N2675, N556))</f>
        <v>40</v>
      </c>
      <c r="P556" s="33" t="str">
        <f xml:space="preserve"> IFERROR(IF(VLOOKUP(G556,Demos!$B$3:$K$1368,6,FALSE)=0,"",VLOOKUP(G556,Demos!$B$3:$K$1368,6,FALSE)),"")</f>
        <v>N/A</v>
      </c>
      <c r="Q556" s="38" t="str">
        <f xml:space="preserve"> IFERROR(IF(VLOOKUP(G556,Demos!$B$3:$K$1368,8,FALSE)=0,"",VLOOKUP(G556,Demos!$B$3:$K$1368,8,FALSE)),"")</f>
        <v/>
      </c>
      <c r="R556" s="38" t="str">
        <f xml:space="preserve"> IFERROR(IF(VLOOKUP(G556,Demos!$B$3:$K$1368,7,FALSE)=0,"",VLOOKUP(G556,Demos!$B$3:$K$1368,7,FALSE)),"")</f>
        <v/>
      </c>
      <c r="T556" s="50" t="s">
        <v>2049</v>
      </c>
      <c r="U556" s="31" t="str">
        <f>IFERROR(VLOOKUP(G556,Demos!$B$7:N3854,12,FALSE),"")</f>
        <v/>
      </c>
    </row>
    <row r="557" spans="1:21" ht="45" x14ac:dyDescent="0.25">
      <c r="A557" s="39">
        <f t="shared" si="8"/>
        <v>552</v>
      </c>
      <c r="B557" s="30" t="s">
        <v>1905</v>
      </c>
      <c r="C557" s="29" t="str">
        <f xml:space="preserve"> IFERROR(VLOOKUP(B557, Courses!$C$3:$E$836, 2, FALSE),"")</f>
        <v>Mechanics and Theory of Relativity</v>
      </c>
      <c r="D557" s="29" t="str">
        <f xml:space="preserve"> IFERROR(VLOOKUP(MID(G557,1,1), PIRA!$B$1:$E$1146, 2, FALSE),"")</f>
        <v>1 Mechanics</v>
      </c>
      <c r="E557" s="31" t="str">
        <f xml:space="preserve"> IFERROR(VLOOKUP(MID(G557,1,2),PIRA!$B$1:$E$1144,2,FALSE),"")&amp;"
"&amp;IFERROR(VLOOKUP(MID(H557,1,2),PIRA!$B$1:$E$1144,2,FALSE),"")&amp;"
"&amp;IFERROR(VLOOKUP(MID(I557,1,2),PIRA!$B$1:$E$1144,2,FALSE),"")</f>
        <v xml:space="preserve">Rotational Dynamics
</v>
      </c>
      <c r="F557" s="31" t="str">
        <f xml:space="preserve"> IFERROR(VLOOKUP(MID(G557,1,4),PIRA!$B$1:$E$1144,2,FALSE),"")&amp;"
"&amp;IFERROR(VLOOKUP(MID(H557,1,4),PIRA!$B$1:$E$1144,2,FALSE),"")&amp;"
"&amp;IFERROR(VLOOKUP(MID(I557,1,4),PIRA!$B$1:$E$1144,2,FALSE),"")</f>
        <v xml:space="preserve">Gyros
</v>
      </c>
      <c r="G557" s="32" t="s">
        <v>91</v>
      </c>
      <c r="H557" s="31" t="str">
        <f>IFERROR(IF(VLOOKUP(G557,Demos!$B$3:$K$1368,2,FALSE)=0,"",VLOOKUP(G557,Demos!$B$3:$K$1368,2,FALSE)),"")</f>
        <v/>
      </c>
      <c r="I557" s="79" t="str">
        <f>IFERROR(IF(VLOOKUP(G557,Demos!$B$3:$K$1368,3,FALSE)=0,"",VLOOKUP(G557,Demos!$B$3:$K$1368,3,FALSE)),"")</f>
        <v/>
      </c>
      <c r="J557" s="79" t="str">
        <f>IFERROR(IF(VLOOKUP(G557,Demos!$B$3:$K$1368,4,FALSE)=0,"",VLOOKUP(G557,Demos!$B$3:$K$1368,4,FALSE)),"")</f>
        <v/>
      </c>
      <c r="K557" s="30" t="s">
        <v>2099</v>
      </c>
      <c r="M557" s="71">
        <v>44624</v>
      </c>
      <c r="N557" s="33" t="str">
        <f>IFERROR(VLOOKUP(G557,Demos!$B$3:$K$1368,5,FALSE),"")</f>
        <v>Suitcase with Flywheel</v>
      </c>
      <c r="O557" s="28">
        <f>IF(N557="","",COUNTIF($N$6:N2676, N557))</f>
        <v>26</v>
      </c>
      <c r="P557" s="33" t="str">
        <f xml:space="preserve"> IFERROR(IF(VLOOKUP(G557,Demos!$B$3:$K$1368,6,FALSE)=0,"",VLOOKUP(G557,Demos!$B$3:$K$1368,6,FALSE)),"")</f>
        <v>N/A</v>
      </c>
      <c r="Q557" s="38" t="str">
        <f xml:space="preserve"> IFERROR(IF(VLOOKUP(G557,Demos!$B$3:$K$1368,8,FALSE)=0,"",VLOOKUP(G557,Demos!$B$3:$K$1368,8,FALSE)),"")</f>
        <v/>
      </c>
      <c r="R557" s="38" t="str">
        <f xml:space="preserve"> IFERROR(IF(VLOOKUP(G557,Demos!$B$3:$K$1368,7,FALSE)=0,"",VLOOKUP(G557,Demos!$B$3:$K$1368,7,FALSE)),"")</f>
        <v xml:space="preserve">See Collegerama 2022 recording TN1612TU_20 - https://collegerama.tudelft.nl/Mediasite/Channel/as-bsc-tn/watch/1a0c74c4eaf54cb7aa9b646d254fee821d </v>
      </c>
      <c r="T557" s="50" t="s">
        <v>2049</v>
      </c>
      <c r="U557" s="31" t="str">
        <f>IFERROR(VLOOKUP(G557,Demos!$B$7:N3850,12,FALSE),"")</f>
        <v/>
      </c>
    </row>
    <row r="558" spans="1:21" ht="45" x14ac:dyDescent="0.25">
      <c r="A558" s="39">
        <f t="shared" si="8"/>
        <v>553</v>
      </c>
      <c r="B558" s="30" t="s">
        <v>1905</v>
      </c>
      <c r="C558" s="29" t="str">
        <f xml:space="preserve"> IFERROR(VLOOKUP(B558, Courses!$C$3:$E$836, 2, FALSE),"")</f>
        <v>Mechanics and Theory of Relativity</v>
      </c>
      <c r="D558" s="29" t="str">
        <f xml:space="preserve"> IFERROR(VLOOKUP(MID(G558,1,1), PIRA!$B$1:$E$1146, 2, FALSE),"")</f>
        <v>1 Mechanics</v>
      </c>
      <c r="E558" s="31" t="str">
        <f xml:space="preserve"> IFERROR(VLOOKUP(MID(G558,1,2),PIRA!$B$1:$E$1144,2,FALSE),"")&amp;"
"&amp;IFERROR(VLOOKUP(MID(H558,1,2),PIRA!$B$1:$E$1144,2,FALSE),"")&amp;"
"&amp;IFERROR(VLOOKUP(MID(I558,1,2),PIRA!$B$1:$E$1144,2,FALSE),"")</f>
        <v xml:space="preserve">Rotational Dynamics
</v>
      </c>
      <c r="F558" s="31" t="str">
        <f xml:space="preserve"> IFERROR(VLOOKUP(MID(G558,1,4),PIRA!$B$1:$E$1144,2,FALSE),"")&amp;"
"&amp;IFERROR(VLOOKUP(MID(H558,1,4),PIRA!$B$1:$E$1144,2,FALSE),"")&amp;"
"&amp;IFERROR(VLOOKUP(MID(I558,1,4),PIRA!$B$1:$E$1144,2,FALSE),"")</f>
        <v xml:space="preserve">Rotational Stability
</v>
      </c>
      <c r="G558" s="32" t="s">
        <v>1430</v>
      </c>
      <c r="H558" s="31" t="str">
        <f>IFERROR(IF(VLOOKUP(G558,Demos!$B$3:$K$1368,2,FALSE)=0,"",VLOOKUP(G558,Demos!$B$3:$K$1368,2,FALSE)),"")</f>
        <v/>
      </c>
      <c r="I558" s="79" t="str">
        <f>IFERROR(IF(VLOOKUP(G558,Demos!$B$3:$K$1368,3,FALSE)=0,"",VLOOKUP(G558,Demos!$B$3:$K$1368,3,FALSE)),"")</f>
        <v/>
      </c>
      <c r="J558" s="79" t="str">
        <f>IFERROR(IF(VLOOKUP(G558,Demos!$B$3:$K$1368,4,FALSE)=0,"",VLOOKUP(G558,Demos!$B$3:$K$1368,4,FALSE)),"")</f>
        <v/>
      </c>
      <c r="K558" s="30" t="s">
        <v>2099</v>
      </c>
      <c r="M558" s="71">
        <v>44624</v>
      </c>
      <c r="N558" s="33" t="str">
        <f>IFERROR(VLOOKUP(G558,Demos!$B$3:$K$1368,5,FALSE),"")</f>
        <v>Sleeper</v>
      </c>
      <c r="O558" s="28">
        <f>IF(N558="","",COUNTIF($N$6:N2677, N558))</f>
        <v>12</v>
      </c>
      <c r="P558" s="33" t="str">
        <f xml:space="preserve"> IFERROR(IF(VLOOKUP(G558,Demos!$B$3:$K$1368,6,FALSE)=0,"",VLOOKUP(G558,Demos!$B$3:$K$1368,6,FALSE)),"")</f>
        <v>www.de-monstrare.nl/pdf/Sleeper.pdf</v>
      </c>
      <c r="Q558" s="38" t="str">
        <f xml:space="preserve"> IFERROR(IF(VLOOKUP(G558,Demos!$B$3:$K$1368,8,FALSE)=0,"",VLOOKUP(G558,Demos!$B$3:$K$1368,8,FALSE)),"")</f>
        <v/>
      </c>
      <c r="R558" s="38" t="str">
        <f xml:space="preserve"> IFERROR(IF(VLOOKUP(G558,Demos!$B$3:$K$1368,7,FALSE)=0,"",VLOOKUP(G558,Demos!$B$3:$K$1368,7,FALSE)),"")</f>
        <v/>
      </c>
      <c r="T558" s="50" t="s">
        <v>2049</v>
      </c>
      <c r="U558" s="31" t="str">
        <f>IFERROR(VLOOKUP(G558,Demos!$B$7:N3851,12,FALSE),"")</f>
        <v/>
      </c>
    </row>
    <row r="559" spans="1:21" ht="45" x14ac:dyDescent="0.25">
      <c r="A559" s="39">
        <f t="shared" si="8"/>
        <v>554</v>
      </c>
      <c r="B559" s="30" t="s">
        <v>1905</v>
      </c>
      <c r="C559" s="29" t="str">
        <f xml:space="preserve"> IFERROR(VLOOKUP(B559, Courses!$C$3:$E$836, 2, FALSE),"")</f>
        <v>Mechanics and Theory of Relativity</v>
      </c>
      <c r="D559" s="29" t="str">
        <f xml:space="preserve"> IFERROR(VLOOKUP(MID(G559,1,1), PIRA!$B$1:$E$1146, 2, FALSE),"")</f>
        <v>1 Mechanics</v>
      </c>
      <c r="E559" s="31" t="str">
        <f xml:space="preserve"> IFERROR(VLOOKUP(MID(G559,1,2),PIRA!$B$1:$E$1144,2,FALSE),"")&amp;"
"&amp;IFERROR(VLOOKUP(MID(H559,1,2),PIRA!$B$1:$E$1144,2,FALSE),"")&amp;"
"&amp;IFERROR(VLOOKUP(MID(I559,1,2),PIRA!$B$1:$E$1144,2,FALSE),"")</f>
        <v xml:space="preserve">Rotational Dynamics
Rotational Dynamics
</v>
      </c>
      <c r="F559" s="31" t="str">
        <f xml:space="preserve"> IFERROR(VLOOKUP(MID(G559,1,4),PIRA!$B$1:$E$1144,2,FALSE),"")&amp;"
"&amp;IFERROR(VLOOKUP(MID(H559,1,4),PIRA!$B$1:$E$1144,2,FALSE),"")&amp;"
"&amp;IFERROR(VLOOKUP(MID(I559,1,4),PIRA!$B$1:$E$1144,2,FALSE),"")</f>
        <v xml:space="preserve">Rotational Stability
Conservation of Angular Momentum
</v>
      </c>
      <c r="G559" s="32" t="s">
        <v>1658</v>
      </c>
      <c r="H559" s="31" t="str">
        <f>IFERROR(IF(VLOOKUP(G559,Demos!$B$3:$K$1368,2,FALSE)=0,"",VLOOKUP(G559,Demos!$B$3:$K$1368,2,FALSE)),"")</f>
        <v>1Q40.12</v>
      </c>
      <c r="I559" s="79" t="str">
        <f>IFERROR(IF(VLOOKUP(G559,Demos!$B$3:$K$1368,3,FALSE)=0,"",VLOOKUP(G559,Demos!$B$3:$K$1368,3,FALSE)),"")</f>
        <v/>
      </c>
      <c r="J559" s="79" t="str">
        <f>IFERROR(IF(VLOOKUP(G559,Demos!$B$3:$K$1368,4,FALSE)=0,"",VLOOKUP(G559,Demos!$B$3:$K$1368,4,FALSE)),"")</f>
        <v/>
      </c>
      <c r="K559" s="30" t="s">
        <v>2099</v>
      </c>
      <c r="M559" s="71">
        <v>44624</v>
      </c>
      <c r="N559" s="33" t="str">
        <f>IFERROR(VLOOKUP(G559,Demos!$B$3:$K$1368,5,FALSE),"")</f>
        <v>Tippe Top</v>
      </c>
      <c r="O559" s="28">
        <f>IF(N559="","",COUNTIF($N$6:N2678, N559))</f>
        <v>28</v>
      </c>
      <c r="P559" s="33" t="str">
        <f xml:space="preserve"> IFERROR(IF(VLOOKUP(G559,Demos!$B$3:$K$1368,6,FALSE)=0,"",VLOOKUP(G559,Demos!$B$3:$K$1368,6,FALSE)),"")</f>
        <v>www.de-monstrare.nl/pdf/Tippe%20top.pdf</v>
      </c>
      <c r="Q559" s="38" t="str">
        <f xml:space="preserve"> IFERROR(IF(VLOOKUP(G559,Demos!$B$3:$K$1368,8,FALSE)=0,"",VLOOKUP(G559,Demos!$B$3:$K$1368,8,FALSE)),"")</f>
        <v/>
      </c>
      <c r="R559" s="38" t="str">
        <f xml:space="preserve"> IFERROR(IF(VLOOKUP(G559,Demos!$B$3:$K$1368,7,FALSE)=0,"",VLOOKUP(G559,Demos!$B$3:$K$1368,7,FALSE)),"")</f>
        <v xml:space="preserve">See Collegerama 2022 recording TN1612TU_20 - https://collegerama.tudelft.nl/Mediasite/Channel/as-bsc-tn/watch/1a0c74c4eaf54cb7aa9b646d254fee821d </v>
      </c>
      <c r="T559" s="50" t="s">
        <v>2049</v>
      </c>
      <c r="U559" s="31" t="str">
        <f>IFERROR(VLOOKUP(G559,Demos!$B$7:N3849,12,FALSE),"")</f>
        <v/>
      </c>
    </row>
    <row r="560" spans="1:21" ht="45" x14ac:dyDescent="0.25">
      <c r="A560" s="39">
        <f t="shared" si="8"/>
        <v>555</v>
      </c>
      <c r="B560" s="30" t="s">
        <v>29</v>
      </c>
      <c r="C560" s="29" t="str">
        <f xml:space="preserve"> IFERROR(VLOOKUP(B560, Courses!$C$3:$E$836, 2, FALSE),"")</f>
        <v>Classical and Quantum Mechanics</v>
      </c>
      <c r="D560" s="29" t="str">
        <f xml:space="preserve"> IFERROR(VLOOKUP(MID(G560,1,1), PIRA!$B$1:$E$1146, 2, FALSE),"")</f>
        <v>3 Oscillations and Waves</v>
      </c>
      <c r="E560" s="31" t="str">
        <f xml:space="preserve"> IFERROR(VLOOKUP(MID(G560,1,2),PIRA!$B$1:$E$1144,2,FALSE),"")&amp;"
"&amp;IFERROR(VLOOKUP(MID(H560,1,2),PIRA!$B$1:$E$1144,2,FALSE),"")&amp;"
"&amp;IFERROR(VLOOKUP(MID(I560,1,2),PIRA!$B$1:$E$1144,2,FALSE),"")</f>
        <v xml:space="preserve">Oscillations
</v>
      </c>
      <c r="F560" s="31" t="str">
        <f xml:space="preserve"> IFERROR(VLOOKUP(MID(G560,1,4),PIRA!$B$1:$E$1144,2,FALSE),"")&amp;"
"&amp;IFERROR(VLOOKUP(MID(H560,1,4),PIRA!$B$1:$E$1144,2,FALSE),"")&amp;"
"&amp;IFERROR(VLOOKUP(MID(I560,1,4),PIRA!$B$1:$E$1144,2,FALSE),"")</f>
        <v xml:space="preserve">Physical Pendula
</v>
      </c>
      <c r="G560" s="32" t="s">
        <v>1181</v>
      </c>
      <c r="H560" s="31" t="str">
        <f>IFERROR(IF(VLOOKUP(G560,Demos!$B$3:$K$1368,2,FALSE)=0,"",VLOOKUP(G560,Demos!$B$3:$K$1368,2,FALSE)),"")</f>
        <v/>
      </c>
      <c r="I560" s="79" t="str">
        <f>IFERROR(IF(VLOOKUP(G560,Demos!$B$3:$K$1368,3,FALSE)=0,"",VLOOKUP(G560,Demos!$B$3:$K$1368,3,FALSE)),"")</f>
        <v/>
      </c>
      <c r="J560" s="79" t="str">
        <f>IFERROR(IF(VLOOKUP(G560,Demos!$B$3:$K$1368,4,FALSE)=0,"",VLOOKUP(G560,Demos!$B$3:$K$1368,4,FALSE)),"")</f>
        <v/>
      </c>
      <c r="K560" s="32" t="s">
        <v>373</v>
      </c>
      <c r="L560" s="32"/>
      <c r="M560" s="71">
        <v>44623</v>
      </c>
      <c r="N560" s="33" t="str">
        <f>IFERROR(VLOOKUP(G560,Demos!$B$3:$K$1368,5,FALSE),"")</f>
        <v>Physical Pendulum (1) Compound Pendulum</v>
      </c>
      <c r="O560" s="28">
        <f>IF(N560="","",COUNTIF($N$6:N2679, N560))</f>
        <v>12</v>
      </c>
      <c r="P560" s="33" t="str">
        <f xml:space="preserve"> IFERROR(IF(VLOOKUP(G560,Demos!$B$3:$K$1368,6,FALSE)=0,"",VLOOKUP(G560,Demos!$B$3:$K$1368,6,FALSE)),"")</f>
        <v>www.de-monstrare.nl/pdf/Physical%20pendulum%20_1_%20-%20Compound%20pendulum.pdf</v>
      </c>
      <c r="Q560" s="38" t="str">
        <f xml:space="preserve"> IFERROR(IF(VLOOKUP(G560,Demos!$B$3:$K$1368,8,FALSE)=0,"",VLOOKUP(G560,Demos!$B$3:$K$1368,8,FALSE)),"")</f>
        <v/>
      </c>
      <c r="R560" s="38" t="str">
        <f xml:space="preserve"> IFERROR(IF(VLOOKUP(G560,Demos!$B$3:$K$1368,7,FALSE)=0,"",VLOOKUP(G560,Demos!$B$3:$K$1368,7,FALSE)),"")</f>
        <v/>
      </c>
      <c r="T560" s="50" t="s">
        <v>2049</v>
      </c>
      <c r="U560" s="31" t="str">
        <f>IFERROR(VLOOKUP(G560,Demos!$B$7:N3860,12,FALSE),"")</f>
        <v/>
      </c>
    </row>
    <row r="561" spans="1:21" ht="45" x14ac:dyDescent="0.25">
      <c r="A561" s="39">
        <f t="shared" si="8"/>
        <v>556</v>
      </c>
      <c r="B561" s="30" t="s">
        <v>29</v>
      </c>
      <c r="C561" s="29" t="str">
        <f xml:space="preserve"> IFERROR(VLOOKUP(B561, Courses!$C$3:$E$836, 2, FALSE),"")</f>
        <v>Classical and Quantum Mechanics</v>
      </c>
      <c r="D561" s="29" t="str">
        <f xml:space="preserve"> IFERROR(VLOOKUP(MID(G561,1,1), PIRA!$B$1:$E$1146, 2, FALSE),"")</f>
        <v>3 Oscillations and Waves</v>
      </c>
      <c r="E561" s="31" t="str">
        <f xml:space="preserve"> IFERROR(VLOOKUP(MID(G561,1,2),PIRA!$B$1:$E$1144,2,FALSE),"")&amp;"
"&amp;IFERROR(VLOOKUP(MID(H561,1,2),PIRA!$B$1:$E$1144,2,FALSE),"")&amp;"
"&amp;IFERROR(VLOOKUP(MID(I561,1,2),PIRA!$B$1:$E$1144,2,FALSE),"")</f>
        <v xml:space="preserve">Wave Motion
</v>
      </c>
      <c r="F561" s="31" t="str">
        <f xml:space="preserve"> IFERROR(VLOOKUP(MID(G561,1,4),PIRA!$B$1:$E$1144,2,FALSE),"")&amp;"
"&amp;IFERROR(VLOOKUP(MID(H561,1,4),PIRA!$B$1:$E$1144,2,FALSE),"")&amp;"
"&amp;IFERROR(VLOOKUP(MID(I561,1,4),PIRA!$B$1:$E$1144,2,FALSE),"")</f>
        <v xml:space="preserve">Transverse Pulses and Waves
</v>
      </c>
      <c r="G561" s="32" t="s">
        <v>1186</v>
      </c>
      <c r="H561" s="31" t="str">
        <f>IFERROR(IF(VLOOKUP(G561,Demos!$B$3:$K$1368,2,FALSE)=0,"",VLOOKUP(G561,Demos!$B$3:$K$1368,2,FALSE)),"")</f>
        <v/>
      </c>
      <c r="I561" s="79" t="str">
        <f>IFERROR(IF(VLOOKUP(G561,Demos!$B$3:$K$1368,3,FALSE)=0,"",VLOOKUP(G561,Demos!$B$3:$K$1368,3,FALSE)),"")</f>
        <v/>
      </c>
      <c r="J561" s="79" t="str">
        <f>IFERROR(IF(VLOOKUP(G561,Demos!$B$3:$K$1368,4,FALSE)=0,"",VLOOKUP(G561,Demos!$B$3:$K$1368,4,FALSE)),"")</f>
        <v/>
      </c>
      <c r="K561" s="32" t="s">
        <v>373</v>
      </c>
      <c r="L561" s="32"/>
      <c r="M561" s="71">
        <v>44623</v>
      </c>
      <c r="N561" s="33" t="str">
        <f>IFERROR(VLOOKUP(G561,Demos!$B$3:$K$1368,5,FALSE),"")</f>
        <v>Speed of a Single Pulse on Different Strings (2)</v>
      </c>
      <c r="O561" s="28">
        <f>IF(N561="","",COUNTIF($N$6:N2680, N561))</f>
        <v>26</v>
      </c>
      <c r="P561" s="33" t="str">
        <f xml:space="preserve"> IFERROR(IF(VLOOKUP(G561,Demos!$B$3:$K$1368,6,FALSE)=0,"",VLOOKUP(G561,Demos!$B$3:$K$1368,6,FALSE)),"")</f>
        <v>www.de-monstrare.nl/pdf/Speed%20of%20a%20single%20pulse%20on%20different%20strings%20_2_.pdf</v>
      </c>
      <c r="Q561" s="38" t="str">
        <f xml:space="preserve"> IFERROR(IF(VLOOKUP(G561,Demos!$B$3:$K$1368,8,FALSE)=0,"",VLOOKUP(G561,Demos!$B$3:$K$1368,8,FALSE)),"")</f>
        <v/>
      </c>
      <c r="R561" s="38" t="str">
        <f xml:space="preserve"> IFERROR(IF(VLOOKUP(G561,Demos!$B$3:$K$1368,7,FALSE)=0,"",VLOOKUP(G561,Demos!$B$3:$K$1368,7,FALSE)),"")</f>
        <v>See: https://surfdrive.surf.nl/files/index.php/s/DHZYIhoACURx7O8?path=%2FHaaksman%2FTN2345%2F2.%20Speed%20of%20a%20Single%20Pulse%20on%20Different%20Strings</v>
      </c>
      <c r="T561" s="50" t="s">
        <v>1762</v>
      </c>
      <c r="U561" s="31" t="str">
        <f>IFERROR(VLOOKUP(G561,Demos!$B$7:N3857,12,FALSE),"")</f>
        <v/>
      </c>
    </row>
    <row r="562" spans="1:21" ht="45" x14ac:dyDescent="0.25">
      <c r="A562" s="39">
        <f t="shared" si="8"/>
        <v>557</v>
      </c>
      <c r="B562" s="30" t="s">
        <v>29</v>
      </c>
      <c r="C562" s="29" t="str">
        <f xml:space="preserve"> IFERROR(VLOOKUP(B562, Courses!$C$3:$E$836, 2, FALSE),"")</f>
        <v>Classical and Quantum Mechanics</v>
      </c>
      <c r="D562" s="29" t="str">
        <f xml:space="preserve"> IFERROR(VLOOKUP(MID(G562,1,1), PIRA!$B$1:$E$1146, 2, FALSE),"")</f>
        <v>3 Oscillations and Waves</v>
      </c>
      <c r="E562" s="31" t="str">
        <f xml:space="preserve"> IFERROR(VLOOKUP(MID(G562,1,2),PIRA!$B$1:$E$1144,2,FALSE),"")&amp;"
"&amp;IFERROR(VLOOKUP(MID(H562,1,2),PIRA!$B$1:$E$1144,2,FALSE),"")&amp;"
"&amp;IFERROR(VLOOKUP(MID(I562,1,2),PIRA!$B$1:$E$1144,2,FALSE),"")</f>
        <v xml:space="preserve">Wave Motion
</v>
      </c>
      <c r="F562" s="31" t="str">
        <f xml:space="preserve"> IFERROR(VLOOKUP(MID(G562,1,4),PIRA!$B$1:$E$1144,2,FALSE),"")&amp;"
"&amp;IFERROR(VLOOKUP(MID(H562,1,4),PIRA!$B$1:$E$1144,2,FALSE),"")&amp;"
"&amp;IFERROR(VLOOKUP(MID(I562,1,4),PIRA!$B$1:$E$1144,2,FALSE),"")</f>
        <v xml:space="preserve">Longitudinal Pulses and Waves
</v>
      </c>
      <c r="G562" s="32" t="s">
        <v>126</v>
      </c>
      <c r="H562" s="31" t="str">
        <f>IFERROR(IF(VLOOKUP(G562,Demos!$B$3:$K$1368,2,FALSE)=0,"",VLOOKUP(G562,Demos!$B$3:$K$1368,2,FALSE)),"")</f>
        <v/>
      </c>
      <c r="I562" s="79" t="str">
        <f>IFERROR(IF(VLOOKUP(G562,Demos!$B$3:$K$1368,3,FALSE)=0,"",VLOOKUP(G562,Demos!$B$3:$K$1368,3,FALSE)),"")</f>
        <v/>
      </c>
      <c r="J562" s="79" t="str">
        <f>IFERROR(IF(VLOOKUP(G562,Demos!$B$3:$K$1368,4,FALSE)=0,"",VLOOKUP(G562,Demos!$B$3:$K$1368,4,FALSE)),"")</f>
        <v/>
      </c>
      <c r="K562" s="32" t="s">
        <v>373</v>
      </c>
      <c r="L562" s="32"/>
      <c r="M562" s="71">
        <v>44623</v>
      </c>
      <c r="N562" s="33" t="str">
        <f>IFERROR(VLOOKUP(G562,Demos!$B$3:$K$1368,5,FALSE),"")</f>
        <v>Wave Machine</v>
      </c>
      <c r="O562" s="28">
        <f>IF(N562="","",COUNTIF($N$6:N2681, N562))</f>
        <v>26</v>
      </c>
      <c r="P562" s="33" t="str">
        <f xml:space="preserve"> IFERROR(IF(VLOOKUP(G562,Demos!$B$3:$K$1368,6,FALSE)=0,"",VLOOKUP(G562,Demos!$B$3:$K$1368,6,FALSE)),"")</f>
        <v>www.de-monstrare.nl/pdf/Reflections%20of%20transverse%20pulses%20_2_.pdf</v>
      </c>
      <c r="Q562" s="38" t="str">
        <f xml:space="preserve"> IFERROR(IF(VLOOKUP(G562,Demos!$B$3:$K$1368,8,FALSE)=0,"",VLOOKUP(G562,Demos!$B$3:$K$1368,8,FALSE)),"")</f>
        <v>Not listed in database yet</v>
      </c>
      <c r="R562" s="38" t="str">
        <f xml:space="preserve"> IFERROR(IF(VLOOKUP(G562,Demos!$B$3:$K$1368,7,FALSE)=0,"",VLOOKUP(G562,Demos!$B$3:$K$1368,7,FALSE)),"")</f>
        <v/>
      </c>
      <c r="T562" s="50" t="s">
        <v>1762</v>
      </c>
      <c r="U562" s="31" t="str">
        <f>IFERROR(VLOOKUP(G562,Demos!$B$7:N3856,12,FALSE),"")</f>
        <v/>
      </c>
    </row>
    <row r="563" spans="1:21" ht="45" x14ac:dyDescent="0.25">
      <c r="A563" s="39">
        <f t="shared" si="8"/>
        <v>558</v>
      </c>
      <c r="B563" s="30" t="s">
        <v>29</v>
      </c>
      <c r="C563" s="29" t="str">
        <f xml:space="preserve"> IFERROR(VLOOKUP(B563, Courses!$C$3:$E$836, 2, FALSE),"")</f>
        <v>Classical and Quantum Mechanics</v>
      </c>
      <c r="D563" s="29" t="str">
        <f xml:space="preserve"> IFERROR(VLOOKUP(MID(G563,1,1), PIRA!$B$1:$E$1146, 2, FALSE),"")</f>
        <v>3 Oscillations and Waves</v>
      </c>
      <c r="E563" s="31" t="str">
        <f xml:space="preserve"> IFERROR(VLOOKUP(MID(G563,1,2),PIRA!$B$1:$E$1144,2,FALSE),"")&amp;"
"&amp;IFERROR(VLOOKUP(MID(H563,1,2),PIRA!$B$1:$E$1144,2,FALSE),"")&amp;"
"&amp;IFERROR(VLOOKUP(MID(I563,1,2),PIRA!$B$1:$E$1144,2,FALSE),"")</f>
        <v xml:space="preserve">Acoustics
Wave Motion
</v>
      </c>
      <c r="F563" s="31" t="str">
        <f xml:space="preserve"> IFERROR(VLOOKUP(MID(G563,1,4),PIRA!$B$1:$E$1144,2,FALSE),"")&amp;"
"&amp;IFERROR(VLOOKUP(MID(H563,1,4),PIRA!$B$1:$E$1144,2,FALSE),"")&amp;"
"&amp;IFERROR(VLOOKUP(MID(I563,1,4),PIRA!$B$1:$E$1144,2,FALSE),"")</f>
        <v xml:space="preserve">Wave Analysis and Synthesis
Standing Waves
</v>
      </c>
      <c r="G563" s="32" t="s">
        <v>1189</v>
      </c>
      <c r="H563" s="31" t="str">
        <f>IFERROR(IF(VLOOKUP(G563,Demos!$B$3:$K$1368,2,FALSE)=0,"",VLOOKUP(G563,Demos!$B$3:$K$1368,2,FALSE)),"")</f>
        <v>3B22.05</v>
      </c>
      <c r="I563" s="79" t="str">
        <f>IFERROR(IF(VLOOKUP(G563,Demos!$B$3:$K$1368,3,FALSE)=0,"",VLOOKUP(G563,Demos!$B$3:$K$1368,3,FALSE)),"")</f>
        <v/>
      </c>
      <c r="J563" s="79" t="str">
        <f>IFERROR(IF(VLOOKUP(G563,Demos!$B$3:$K$1368,4,FALSE)=0,"",VLOOKUP(G563,Demos!$B$3:$K$1368,4,FALSE)),"")</f>
        <v/>
      </c>
      <c r="K563" s="32" t="s">
        <v>373</v>
      </c>
      <c r="L563" s="32"/>
      <c r="M563" s="71">
        <v>44623</v>
      </c>
      <c r="N563" s="33" t="str">
        <f>IFERROR(VLOOKUP(G563,Demos!$B$3:$K$1368,5,FALSE),"")</f>
        <v>Plucking a String</v>
      </c>
      <c r="O563" s="28">
        <f>IF(N563="","",COUNTIF($N$6:N2682, N563))</f>
        <v>27</v>
      </c>
      <c r="P563" s="33" t="str">
        <f xml:space="preserve"> IFERROR(IF(VLOOKUP(G563,Demos!$B$3:$K$1368,6,FALSE)=0,"",VLOOKUP(G563,Demos!$B$3:$K$1368,6,FALSE)),"")</f>
        <v>www.de-monstrare.nl/pdf/Plucking%20a%20string.pdf</v>
      </c>
      <c r="Q563" s="38" t="str">
        <f xml:space="preserve"> IFERROR(IF(VLOOKUP(G563,Demos!$B$3:$K$1368,8,FALSE)=0,"",VLOOKUP(G563,Demos!$B$3:$K$1368,8,FALSE)),"")</f>
        <v/>
      </c>
      <c r="R563" s="38" t="str">
        <f xml:space="preserve"> IFERROR(IF(VLOOKUP(G563,Demos!$B$3:$K$1368,7,FALSE)=0,"",VLOOKUP(G563,Demos!$B$3:$K$1368,7,FALSE)),"")</f>
        <v>See: https://surfdrive.surf.nl/files/index.php/s/DHZYIhoACURx7O8?path=%2FHaaksman%2FTN2345%2F1.%20Plucking%20a%20String</v>
      </c>
      <c r="T563" s="50" t="s">
        <v>1761</v>
      </c>
      <c r="U563" s="31" t="str">
        <f>IFERROR(VLOOKUP(G563,Demos!$B$7:N3858,12,FALSE),"")</f>
        <v/>
      </c>
    </row>
    <row r="564" spans="1:21" ht="45" x14ac:dyDescent="0.25">
      <c r="A564" s="39">
        <f t="shared" si="8"/>
        <v>559</v>
      </c>
      <c r="B564" s="30" t="s">
        <v>29</v>
      </c>
      <c r="C564" s="29" t="str">
        <f xml:space="preserve"> IFERROR(VLOOKUP(B564, Courses!$C$3:$E$836, 2, FALSE),"")</f>
        <v>Classical and Quantum Mechanics</v>
      </c>
      <c r="D564" s="29" t="str">
        <f xml:space="preserve"> IFERROR(VLOOKUP(MID(G564,1,1), PIRA!$B$1:$E$1146, 2, FALSE),"")</f>
        <v>3 Oscillations and Waves</v>
      </c>
      <c r="E564" s="31" t="str">
        <f xml:space="preserve"> IFERROR(VLOOKUP(MID(G564,1,2),PIRA!$B$1:$E$1144,2,FALSE),"")&amp;"
"&amp;IFERROR(VLOOKUP(MID(H564,1,2),PIRA!$B$1:$E$1144,2,FALSE),"")&amp;"
"&amp;IFERROR(VLOOKUP(MID(I564,1,2),PIRA!$B$1:$E$1144,2,FALSE),"")</f>
        <v xml:space="preserve">Instruments
</v>
      </c>
      <c r="F564" s="31" t="str">
        <f xml:space="preserve"> IFERROR(VLOOKUP(MID(G564,1,4),PIRA!$B$1:$E$1144,2,FALSE),"")&amp;"
"&amp;IFERROR(VLOOKUP(MID(H564,1,4),PIRA!$B$1:$E$1144,2,FALSE),"")&amp;"
"&amp;IFERROR(VLOOKUP(MID(I564,1,4),PIRA!$B$1:$E$1144,2,FALSE),"")</f>
        <v xml:space="preserve">Resonance in Plates, Bars, Solids
</v>
      </c>
      <c r="G564" s="32" t="s">
        <v>2008</v>
      </c>
      <c r="H564" s="31" t="str">
        <f>IFERROR(IF(VLOOKUP(G564,Demos!$B$3:$K$1368,2,FALSE)=0,"",VLOOKUP(G564,Demos!$B$3:$K$1368,2,FALSE)),"")</f>
        <v/>
      </c>
      <c r="I564" s="79" t="str">
        <f>IFERROR(IF(VLOOKUP(G564,Demos!$B$3:$K$1368,3,FALSE)=0,"",VLOOKUP(G564,Demos!$B$3:$K$1368,3,FALSE)),"")</f>
        <v/>
      </c>
      <c r="J564" s="79" t="str">
        <f>IFERROR(IF(VLOOKUP(G564,Demos!$B$3:$K$1368,4,FALSE)=0,"",VLOOKUP(G564,Demos!$B$3:$K$1368,4,FALSE)),"")</f>
        <v/>
      </c>
      <c r="K564" s="32" t="s">
        <v>373</v>
      </c>
      <c r="L564" s="32"/>
      <c r="M564" s="71">
        <v>44623</v>
      </c>
      <c r="N564" s="33" t="str">
        <f>IFERROR(VLOOKUP(G564,Demos!$B$3:$K$1368,5,FALSE),"")</f>
        <v>Glass Breaking with Sound</v>
      </c>
      <c r="O564" s="28">
        <f>IF(N564="","",COUNTIF($N$6:N2683, N564))</f>
        <v>16</v>
      </c>
      <c r="P564" s="33" t="str">
        <f xml:space="preserve"> IFERROR(IF(VLOOKUP(G564,Demos!$B$3:$K$1368,6,FALSE)=0,"",VLOOKUP(G564,Demos!$B$3:$K$1368,6,FALSE)),"")</f>
        <v>N/A</v>
      </c>
      <c r="Q564" s="38" t="str">
        <f xml:space="preserve"> IFERROR(IF(VLOOKUP(G564,Demos!$B$3:$K$1368,8,FALSE)=0,"",VLOOKUP(G564,Demos!$B$3:$K$1368,8,FALSE)),"")</f>
        <v>Not listed in database yet</v>
      </c>
      <c r="R564" s="38" t="str">
        <f xml:space="preserve"> IFERROR(IF(VLOOKUP(G564,Demos!$B$3:$K$1368,7,FALSE)=0,"",VLOOKUP(G564,Demos!$B$3:$K$1368,7,FALSE)),"")</f>
        <v/>
      </c>
      <c r="T564" s="50" t="s">
        <v>1996</v>
      </c>
      <c r="U564" s="31" t="str">
        <f>IFERROR(VLOOKUP(G564,Demos!$B$7:N3861,12,FALSE),"")</f>
        <v/>
      </c>
    </row>
    <row r="565" spans="1:21" ht="45" x14ac:dyDescent="0.25">
      <c r="A565" s="39">
        <f t="shared" si="8"/>
        <v>560</v>
      </c>
      <c r="B565" s="30" t="s">
        <v>29</v>
      </c>
      <c r="C565" s="29" t="str">
        <f xml:space="preserve"> IFERROR(VLOOKUP(B565, Courses!$C$3:$E$836, 2, FALSE),"")</f>
        <v>Classical and Quantum Mechanics</v>
      </c>
      <c r="D565" s="29" t="str">
        <f xml:space="preserve"> IFERROR(VLOOKUP(MID(G565,1,1), PIRA!$B$1:$E$1146, 2, FALSE),"")</f>
        <v>3 Oscillations and Waves</v>
      </c>
      <c r="E565" s="31" t="str">
        <f xml:space="preserve"> IFERROR(VLOOKUP(MID(G565,1,2),PIRA!$B$1:$E$1144,2,FALSE),"")&amp;"
"&amp;IFERROR(VLOOKUP(MID(H565,1,2),PIRA!$B$1:$E$1144,2,FALSE),"")&amp;"
"&amp;IFERROR(VLOOKUP(MID(I565,1,2),PIRA!$B$1:$E$1144,2,FALSE),"")</f>
        <v xml:space="preserve">Instruments
</v>
      </c>
      <c r="F565" s="31" t="str">
        <f xml:space="preserve"> IFERROR(VLOOKUP(MID(G565,1,4),PIRA!$B$1:$E$1144,2,FALSE),"")&amp;"
"&amp;IFERROR(VLOOKUP(MID(H565,1,4),PIRA!$B$1:$E$1144,2,FALSE),"")&amp;"
"&amp;IFERROR(VLOOKUP(MID(I565,1,4),PIRA!$B$1:$E$1144,2,FALSE),"")</f>
        <v xml:space="preserve">Tuning Forks
</v>
      </c>
      <c r="G565" s="32" t="s">
        <v>1190</v>
      </c>
      <c r="H565" s="31" t="str">
        <f>IFERROR(IF(VLOOKUP(G565,Demos!$B$3:$K$1368,2,FALSE)=0,"",VLOOKUP(G565,Demos!$B$3:$K$1368,2,FALSE)),"")</f>
        <v/>
      </c>
      <c r="I565" s="79" t="str">
        <f>IFERROR(IF(VLOOKUP(G565,Demos!$B$3:$K$1368,3,FALSE)=0,"",VLOOKUP(G565,Demos!$B$3:$K$1368,3,FALSE)),"")</f>
        <v/>
      </c>
      <c r="J565" s="79" t="str">
        <f>IFERROR(IF(VLOOKUP(G565,Demos!$B$3:$K$1368,4,FALSE)=0,"",VLOOKUP(G565,Demos!$B$3:$K$1368,4,FALSE)),"")</f>
        <v/>
      </c>
      <c r="K565" s="32" t="s">
        <v>373</v>
      </c>
      <c r="L565" s="32"/>
      <c r="M565" s="71">
        <v>44623</v>
      </c>
      <c r="N565" s="33" t="str">
        <f>IFERROR(VLOOKUP(G565,Demos!$B$3:$K$1368,5,FALSE),"")</f>
        <v>Beats between Tuning Forks</v>
      </c>
      <c r="O565" s="28">
        <f>IF(N565="","",COUNTIF($N$6:N2684, N565))</f>
        <v>12</v>
      </c>
      <c r="P565" s="33" t="str">
        <f xml:space="preserve"> IFERROR(IF(VLOOKUP(G565,Demos!$B$3:$K$1368,6,FALSE)=0,"",VLOOKUP(G565,Demos!$B$3:$K$1368,6,FALSE)),"")</f>
        <v>N/A</v>
      </c>
      <c r="Q565" s="38" t="str">
        <f xml:space="preserve"> IFERROR(IF(VLOOKUP(G565,Demos!$B$3:$K$1368,8,FALSE)=0,"",VLOOKUP(G565,Demos!$B$3:$K$1368,8,FALSE)),"")</f>
        <v/>
      </c>
      <c r="R565" s="38" t="str">
        <f xml:space="preserve"> IFERROR(IF(VLOOKUP(G565,Demos!$B$3:$K$1368,7,FALSE)=0,"",VLOOKUP(G565,Demos!$B$3:$K$1368,7,FALSE)),"")</f>
        <v/>
      </c>
      <c r="T565" s="50" t="s">
        <v>1762</v>
      </c>
      <c r="U565" s="31" t="str">
        <f>IFERROR(VLOOKUP(G565,Demos!$B$7:N3859,12,FALSE),"")</f>
        <v/>
      </c>
    </row>
    <row r="566" spans="1:21" ht="45" x14ac:dyDescent="0.25">
      <c r="A566" s="39">
        <f t="shared" si="8"/>
        <v>561</v>
      </c>
      <c r="B566" s="30" t="s">
        <v>1905</v>
      </c>
      <c r="C566" s="29" t="str">
        <f xml:space="preserve"> IFERROR(VLOOKUP(B566, Courses!$C$3:$E$836, 2, FALSE),"")</f>
        <v>Mechanics and Theory of Relativity</v>
      </c>
      <c r="D566" s="29" t="str">
        <f xml:space="preserve"> IFERROR(VLOOKUP(MID(G566,1,1), PIRA!$B$1:$E$1146, 2, FALSE),"")</f>
        <v/>
      </c>
      <c r="E566" s="31" t="str">
        <f xml:space="preserve"> IFERROR(VLOOKUP(MID(G566,1,2),PIRA!$B$1:$E$1144,2,FALSE),"")&amp;"
"&amp;IFERROR(VLOOKUP(MID(H566,1,2),PIRA!$B$1:$E$1144,2,FALSE),"")&amp;"
"&amp;IFERROR(VLOOKUP(MID(I566,1,2),PIRA!$B$1:$E$1144,2,FALSE),"")</f>
        <v xml:space="preserve">
</v>
      </c>
      <c r="F566" s="31" t="str">
        <f xml:space="preserve"> IFERROR(VLOOKUP(MID(G566,1,4),PIRA!$B$1:$E$1144,2,FALSE),"")&amp;"
"&amp;IFERROR(VLOOKUP(MID(H566,1,4),PIRA!$B$1:$E$1144,2,FALSE),"")&amp;"
"&amp;IFERROR(VLOOKUP(MID(I566,1,4),PIRA!$B$1:$E$1144,2,FALSE),"")</f>
        <v xml:space="preserve">
</v>
      </c>
      <c r="G566" s="32" t="s">
        <v>1982</v>
      </c>
      <c r="H566" s="31" t="str">
        <f>IFERROR(IF(VLOOKUP(G566,Demos!$B$3:$K$1368,2,FALSE)=0,"",VLOOKUP(G566,Demos!$B$3:$K$1368,2,FALSE)),"")</f>
        <v/>
      </c>
      <c r="I566" s="79" t="str">
        <f>IFERROR(IF(VLOOKUP(G566,Demos!$B$3:$K$1368,3,FALSE)=0,"",VLOOKUP(G566,Demos!$B$3:$K$1368,3,FALSE)),"")</f>
        <v/>
      </c>
      <c r="J566" s="79" t="str">
        <f>IFERROR(IF(VLOOKUP(G566,Demos!$B$3:$K$1368,4,FALSE)=0,"",VLOOKUP(G566,Demos!$B$3:$K$1368,4,FALSE)),"")</f>
        <v/>
      </c>
      <c r="K566" s="30" t="s">
        <v>2099</v>
      </c>
      <c r="M566" s="71">
        <v>44622</v>
      </c>
      <c r="N566" s="33" t="str">
        <f>IFERROR(VLOOKUP(G566,Demos!$B$3:$K$1368,5,FALSE),"")</f>
        <v/>
      </c>
      <c r="O566" s="28" t="str">
        <f>IF(N566="","",COUNTIF($N$6:N2685, N566))</f>
        <v/>
      </c>
      <c r="P566" s="33" t="str">
        <f xml:space="preserve"> IFERROR(IF(VLOOKUP(G566,Demos!$B$3:$K$1368,6,FALSE)=0,"",VLOOKUP(G566,Demos!$B$3:$K$1368,6,FALSE)),"")</f>
        <v/>
      </c>
      <c r="Q566" s="38" t="str">
        <f xml:space="preserve"> IFERROR(IF(VLOOKUP(G566,Demos!$B$3:$K$1368,8,FALSE)=0,"",VLOOKUP(G566,Demos!$B$3:$K$1368,8,FALSE)),"")</f>
        <v/>
      </c>
      <c r="R566" s="38" t="str">
        <f xml:space="preserve"> IFERROR(IF(VLOOKUP(G566,Demos!$B$3:$K$1368,7,FALSE)=0,"",VLOOKUP(G566,Demos!$B$3:$K$1368,7,FALSE)),"")</f>
        <v/>
      </c>
      <c r="T566" s="50" t="s">
        <v>2049</v>
      </c>
      <c r="U566" s="31" t="str">
        <f>IFERROR(VLOOKUP(G566,Demos!$B$7:N3862,12,FALSE),"")</f>
        <v/>
      </c>
    </row>
    <row r="567" spans="1:21" ht="45" x14ac:dyDescent="0.25">
      <c r="A567" s="39">
        <f t="shared" si="8"/>
        <v>562</v>
      </c>
      <c r="B567" s="30" t="s">
        <v>38</v>
      </c>
      <c r="C567" s="29" t="str">
        <f xml:space="preserve"> IFERROR(VLOOKUP(B567, Courses!$C$3:$E$836, 2, FALSE),"")</f>
        <v>Mechanics and Theory of Relativity</v>
      </c>
      <c r="D567" s="29" t="str">
        <f xml:space="preserve"> IFERROR(VLOOKUP(MID(G567,1,1), PIRA!$B$1:$E$1146, 2, FALSE),"")</f>
        <v>1 Mechanics</v>
      </c>
      <c r="E567" s="31" t="str">
        <f xml:space="preserve"> IFERROR(VLOOKUP(MID(G567,1,2),PIRA!$B$1:$E$1144,2,FALSE),"")&amp;"
"&amp;IFERROR(VLOOKUP(MID(H567,1,2),PIRA!$B$1:$E$1144,2,FALSE),"")&amp;"
"&amp;IFERROR(VLOOKUP(MID(I567,1,2),PIRA!$B$1:$E$1144,2,FALSE),"")</f>
        <v xml:space="preserve">Motion in two Dimensions
</v>
      </c>
      <c r="F567" s="31" t="str">
        <f xml:space="preserve"> IFERROR(VLOOKUP(MID(G567,1,4),PIRA!$B$1:$E$1144,2,FALSE),"")&amp;"
"&amp;IFERROR(VLOOKUP(MID(H567,1,4),PIRA!$B$1:$E$1144,2,FALSE),"")&amp;"
"&amp;IFERROR(VLOOKUP(MID(I567,1,4),PIRA!$B$1:$E$1144,2,FALSE),"")</f>
        <v xml:space="preserve">Motion of the Center of Mass
</v>
      </c>
      <c r="G567" s="32" t="s">
        <v>1130</v>
      </c>
      <c r="H567" s="31" t="str">
        <f>IFERROR(IF(VLOOKUP(G567,Demos!$B$3:$K$1368,2,FALSE)=0,"",VLOOKUP(G567,Demos!$B$3:$K$1368,2,FALSE)),"")</f>
        <v/>
      </c>
      <c r="I567" s="79" t="str">
        <f>IFERROR(IF(VLOOKUP(G567,Demos!$B$3:$K$1368,3,FALSE)=0,"",VLOOKUP(G567,Demos!$B$3:$K$1368,3,FALSE)),"")</f>
        <v/>
      </c>
      <c r="J567" s="79" t="str">
        <f>IFERROR(IF(VLOOKUP(G567,Demos!$B$3:$K$1368,4,FALSE)=0,"",VLOOKUP(G567,Demos!$B$3:$K$1368,4,FALSE)),"")</f>
        <v/>
      </c>
      <c r="K567" s="32" t="s">
        <v>22</v>
      </c>
      <c r="L567" s="32" t="s">
        <v>2077</v>
      </c>
      <c r="M567" s="71">
        <v>44621</v>
      </c>
      <c r="N567" s="33" t="str">
        <f>IFERROR(VLOOKUP(G567,Demos!$B$3:$K$1368,5,FALSE),"")</f>
        <v>Centre of Mass</v>
      </c>
      <c r="O567" s="28">
        <f>IF(N567="","",COUNTIF($N$6:N2686, N567))</f>
        <v>42</v>
      </c>
      <c r="P567" s="33" t="str">
        <f xml:space="preserve"> IFERROR(IF(VLOOKUP(G567,Demos!$B$3:$K$1368,6,FALSE)=0,"",VLOOKUP(G567,Demos!$B$3:$K$1368,6,FALSE)),"")</f>
        <v>www.de-monstrare.nl/pdf/Centre%20of%20mass.pdf</v>
      </c>
      <c r="Q567" s="38" t="str">
        <f xml:space="preserve"> IFERROR(IF(VLOOKUP(G567,Demos!$B$3:$K$1368,8,FALSE)=0,"",VLOOKUP(G567,Demos!$B$3:$K$1368,8,FALSE)),"")</f>
        <v/>
      </c>
      <c r="R567" s="38" t="str">
        <f xml:space="preserve"> IFERROR(IF(VLOOKUP(G567,Demos!$B$3:$K$1368,7,FALSE)=0,"",VLOOKUP(G567,Demos!$B$3:$K$1368,7,FALSE)),"")</f>
        <v xml:space="preserve">See Collegerama 2022 recording TN1612TU_14 - https://collegerama.tudelft.nl/Mediasite/Channel/as-bsc-tn/watch/64cb5e5c7d2546fb9f465306d41a128b1d </v>
      </c>
      <c r="T567" s="50" t="s">
        <v>1761</v>
      </c>
      <c r="U567" s="31" t="str">
        <f>IFERROR(VLOOKUP(G567,Demos!$B$7:N3864,12,FALSE),"")</f>
        <v/>
      </c>
    </row>
    <row r="568" spans="1:21" ht="45" x14ac:dyDescent="0.25">
      <c r="A568" s="39">
        <f t="shared" si="8"/>
        <v>563</v>
      </c>
      <c r="B568" s="30" t="s">
        <v>38</v>
      </c>
      <c r="C568" s="29" t="str">
        <f xml:space="preserve"> IFERROR(VLOOKUP(B568, Courses!$C$3:$E$836, 2, FALSE),"")</f>
        <v>Mechanics and Theory of Relativity</v>
      </c>
      <c r="D568" s="29" t="str">
        <f xml:space="preserve"> IFERROR(VLOOKUP(MID(G568,1,1), PIRA!$B$1:$E$1146, 2, FALSE),"")</f>
        <v>1 Mechanics</v>
      </c>
      <c r="E568" s="31" t="str">
        <f xml:space="preserve"> IFERROR(VLOOKUP(MID(G568,1,2),PIRA!$B$1:$E$1144,2,FALSE),"")&amp;"
"&amp;IFERROR(VLOOKUP(MID(H568,1,2),PIRA!$B$1:$E$1144,2,FALSE),"")&amp;"
"&amp;IFERROR(VLOOKUP(MID(I568,1,2),PIRA!$B$1:$E$1144,2,FALSE),"")</f>
        <v xml:space="preserve">Linear Momentum and Collisions
</v>
      </c>
      <c r="F568" s="31" t="str">
        <f xml:space="preserve"> IFERROR(VLOOKUP(MID(G568,1,4),PIRA!$B$1:$E$1144,2,FALSE),"")&amp;"
"&amp;IFERROR(VLOOKUP(MID(H568,1,4),PIRA!$B$1:$E$1144,2,FALSE),"")&amp;"
"&amp;IFERROR(VLOOKUP(MID(I568,1,4),PIRA!$B$1:$E$1144,2,FALSE),"")</f>
        <v xml:space="preserve">Conservation of Linear Momentum
</v>
      </c>
      <c r="G568" s="32" t="s">
        <v>1163</v>
      </c>
      <c r="H568" s="31" t="str">
        <f>IFERROR(IF(VLOOKUP(G568,Demos!$B$3:$K$1368,2,FALSE)=0,"",VLOOKUP(G568,Demos!$B$3:$K$1368,2,FALSE)),"")</f>
        <v/>
      </c>
      <c r="I568" s="79" t="str">
        <f>IFERROR(IF(VLOOKUP(G568,Demos!$B$3:$K$1368,3,FALSE)=0,"",VLOOKUP(G568,Demos!$B$3:$K$1368,3,FALSE)),"")</f>
        <v/>
      </c>
      <c r="J568" s="79" t="str">
        <f>IFERROR(IF(VLOOKUP(G568,Demos!$B$3:$K$1368,4,FALSE)=0,"",VLOOKUP(G568,Demos!$B$3:$K$1368,4,FALSE)),"")</f>
        <v/>
      </c>
      <c r="K568" s="32" t="s">
        <v>22</v>
      </c>
      <c r="L568" s="32" t="s">
        <v>2077</v>
      </c>
      <c r="M568" s="71">
        <v>44621</v>
      </c>
      <c r="N568" s="33" t="str">
        <f>IFERROR(VLOOKUP(G568,Demos!$B$3:$K$1368,5,FALSE),"")</f>
        <v>Explosion</v>
      </c>
      <c r="O568" s="28">
        <f>IF(N568="","",COUNTIF($N$6:N2687, N568))</f>
        <v>26</v>
      </c>
      <c r="P568" s="33" t="str">
        <f xml:space="preserve"> IFERROR(IF(VLOOKUP(G568,Demos!$B$3:$K$1368,6,FALSE)=0,"",VLOOKUP(G568,Demos!$B$3:$K$1368,6,FALSE)),"")</f>
        <v>www.de-monstrare.nl/pdf/Explosion.pdf</v>
      </c>
      <c r="Q568" s="38" t="str">
        <f xml:space="preserve"> IFERROR(IF(VLOOKUP(G568,Demos!$B$3:$K$1368,8,FALSE)=0,"",VLOOKUP(G568,Demos!$B$3:$K$1368,8,FALSE)),"")</f>
        <v/>
      </c>
      <c r="R568" s="38" t="str">
        <f xml:space="preserve"> IFERROR(IF(VLOOKUP(G568,Demos!$B$3:$K$1368,7,FALSE)=0,"",VLOOKUP(G568,Demos!$B$3:$K$1368,7,FALSE)),"")</f>
        <v xml:space="preserve">See Collegerama 2022 recording TN1612TU_14 - https://collegerama.tudelft.nl/Mediasite/Channel/as-bsc-tn/watch/64cb5e5c7d2546fb9f465306d41a128b1d </v>
      </c>
      <c r="T568" s="50" t="s">
        <v>1761</v>
      </c>
      <c r="U568" s="31" t="str">
        <f>IFERROR(VLOOKUP(G568,Demos!$B$7:N3863,12,FALSE),"")</f>
        <v/>
      </c>
    </row>
    <row r="569" spans="1:21" ht="45" x14ac:dyDescent="0.25">
      <c r="A569" s="39">
        <f t="shared" si="8"/>
        <v>564</v>
      </c>
      <c r="B569" s="30" t="s">
        <v>29</v>
      </c>
      <c r="C569" s="29" t="str">
        <f xml:space="preserve"> IFERROR(VLOOKUP(B569, Courses!$C$3:$E$836, 2, FALSE),"")</f>
        <v>Classical and Quantum Mechanics</v>
      </c>
      <c r="D569" s="29" t="str">
        <f xml:space="preserve"> IFERROR(VLOOKUP(MID(G569,1,1), PIRA!$B$1:$E$1146, 2, FALSE),"")</f>
        <v>3 Oscillations and Waves</v>
      </c>
      <c r="E569" s="31" t="str">
        <f xml:space="preserve"> IFERROR(VLOOKUP(MID(G569,1,2),PIRA!$B$1:$E$1144,2,FALSE),"")&amp;"
"&amp;IFERROR(VLOOKUP(MID(H569,1,2),PIRA!$B$1:$E$1144,2,FALSE),"")&amp;"
"&amp;IFERROR(VLOOKUP(MID(I569,1,2),PIRA!$B$1:$E$1144,2,FALSE),"")</f>
        <v xml:space="preserve">Oscillations
</v>
      </c>
      <c r="F569" s="31" t="str">
        <f xml:space="preserve"> IFERROR(VLOOKUP(MID(G569,1,4),PIRA!$B$1:$E$1144,2,FALSE),"")&amp;"
"&amp;IFERROR(VLOOKUP(MID(H569,1,4),PIRA!$B$1:$E$1144,2,FALSE),"")&amp;"
"&amp;IFERROR(VLOOKUP(MID(I569,1,4),PIRA!$B$1:$E$1144,2,FALSE),"")</f>
        <v xml:space="preserve">Simple Harmonic Motion
</v>
      </c>
      <c r="G569" s="32" t="s">
        <v>1182</v>
      </c>
      <c r="H569" s="31" t="str">
        <f>IFERROR(IF(VLOOKUP(G569,Demos!$B$3:$K$1368,2,FALSE)=0,"",VLOOKUP(G569,Demos!$B$3:$K$1368,2,FALSE)),"")</f>
        <v/>
      </c>
      <c r="I569" s="79" t="str">
        <f>IFERROR(IF(VLOOKUP(G569,Demos!$B$3:$K$1368,3,FALSE)=0,"",VLOOKUP(G569,Demos!$B$3:$K$1368,3,FALSE)),"")</f>
        <v/>
      </c>
      <c r="J569" s="79" t="str">
        <f>IFERROR(IF(VLOOKUP(G569,Demos!$B$3:$K$1368,4,FALSE)=0,"",VLOOKUP(G569,Demos!$B$3:$K$1368,4,FALSE)),"")</f>
        <v/>
      </c>
      <c r="K569" s="32" t="s">
        <v>373</v>
      </c>
      <c r="L569" s="32"/>
      <c r="M569" s="71">
        <v>44620</v>
      </c>
      <c r="N569" s="33" t="str">
        <f>IFERROR(VLOOKUP(G569,Demos!$B$3:$K$1368,5,FALSE),"")</f>
        <v>Simple Harmonic Motion (SHM) (3)</v>
      </c>
      <c r="O569" s="28">
        <f>IF(N569="","",COUNTIF($N$6:N2688, N569))</f>
        <v>15</v>
      </c>
      <c r="P569" s="33" t="str">
        <f xml:space="preserve"> IFERROR(IF(VLOOKUP(G569,Demos!$B$3:$K$1368,6,FALSE)=0,"",VLOOKUP(G569,Demos!$B$3:$K$1368,6,FALSE)),"")</f>
        <v>www.de-monstrare.nl/pdf/Simple%20harmonic%20motion%20_SHM_%20_3_.pdf</v>
      </c>
      <c r="Q569" s="38" t="str">
        <f xml:space="preserve"> IFERROR(IF(VLOOKUP(G569,Demos!$B$3:$K$1368,8,FALSE)=0,"",VLOOKUP(G569,Demos!$B$3:$K$1368,8,FALSE)),"")</f>
        <v/>
      </c>
      <c r="R569" s="38" t="str">
        <f xml:space="preserve"> IFERROR(IF(VLOOKUP(G569,Demos!$B$3:$K$1368,7,FALSE)=0,"",VLOOKUP(G569,Demos!$B$3:$K$1368,7,FALSE)),"")</f>
        <v/>
      </c>
      <c r="T569" s="50" t="s">
        <v>1890</v>
      </c>
      <c r="U569" s="31" t="str">
        <f>IFERROR(VLOOKUP(G569,Demos!$B$7:N3865,12,FALSE),"")</f>
        <v/>
      </c>
    </row>
    <row r="570" spans="1:21" ht="45" x14ac:dyDescent="0.25">
      <c r="A570" s="39">
        <f t="shared" si="8"/>
        <v>565</v>
      </c>
      <c r="B570" s="30" t="s">
        <v>29</v>
      </c>
      <c r="C570" s="29" t="str">
        <f xml:space="preserve"> IFERROR(VLOOKUP(B570, Courses!$C$3:$E$836, 2, FALSE),"")</f>
        <v>Classical and Quantum Mechanics</v>
      </c>
      <c r="D570" s="29" t="str">
        <f xml:space="preserve"> IFERROR(VLOOKUP(MID(G570,1,1), PIRA!$B$1:$E$1146, 2, FALSE),"")</f>
        <v>3 Oscillations and Waves</v>
      </c>
      <c r="E570" s="31" t="str">
        <f xml:space="preserve"> IFERROR(VLOOKUP(MID(G570,1,2),PIRA!$B$1:$E$1144,2,FALSE),"")&amp;"
"&amp;IFERROR(VLOOKUP(MID(H570,1,2),PIRA!$B$1:$E$1144,2,FALSE),"")&amp;"
"&amp;IFERROR(VLOOKUP(MID(I570,1,2),PIRA!$B$1:$E$1144,2,FALSE),"")</f>
        <v xml:space="preserve">Oscillations
</v>
      </c>
      <c r="F570" s="31" t="str">
        <f xml:space="preserve"> IFERROR(VLOOKUP(MID(G570,1,4),PIRA!$B$1:$E$1144,2,FALSE),"")&amp;"
"&amp;IFERROR(VLOOKUP(MID(H570,1,4),PIRA!$B$1:$E$1144,2,FALSE),"")&amp;"
"&amp;IFERROR(VLOOKUP(MID(I570,1,4),PIRA!$B$1:$E$1144,2,FALSE),"")</f>
        <v xml:space="preserve">Damped Oscillators
</v>
      </c>
      <c r="G570" s="32" t="s">
        <v>1183</v>
      </c>
      <c r="H570" s="31" t="str">
        <f>IFERROR(IF(VLOOKUP(G570,Demos!$B$3:$K$1368,2,FALSE)=0,"",VLOOKUP(G570,Demos!$B$3:$K$1368,2,FALSE)),"")</f>
        <v/>
      </c>
      <c r="I570" s="79" t="str">
        <f>IFERROR(IF(VLOOKUP(G570,Demos!$B$3:$K$1368,3,FALSE)=0,"",VLOOKUP(G570,Demos!$B$3:$K$1368,3,FALSE)),"")</f>
        <v/>
      </c>
      <c r="J570" s="79" t="str">
        <f>IFERROR(IF(VLOOKUP(G570,Demos!$B$3:$K$1368,4,FALSE)=0,"",VLOOKUP(G570,Demos!$B$3:$K$1368,4,FALSE)),"")</f>
        <v/>
      </c>
      <c r="K570" s="32" t="s">
        <v>373</v>
      </c>
      <c r="L570" s="32"/>
      <c r="M570" s="71">
        <v>44620</v>
      </c>
      <c r="N570" s="33" t="str">
        <f>IFERROR(VLOOKUP(G570,Demos!$B$3:$K$1368,5,FALSE),"")</f>
        <v>Damped Harmonic Motion</v>
      </c>
      <c r="O570" s="28">
        <f>IF(N570="","",COUNTIF($N$6:N2689, N570))</f>
        <v>12</v>
      </c>
      <c r="P570" s="33" t="str">
        <f xml:space="preserve"> IFERROR(IF(VLOOKUP(G570,Demos!$B$3:$K$1368,6,FALSE)=0,"",VLOOKUP(G570,Demos!$B$3:$K$1368,6,FALSE)),"")</f>
        <v>www.de-monstrare.nl/pdf/Damped%20harmonic%20motion.pdf</v>
      </c>
      <c r="Q570" s="38" t="str">
        <f xml:space="preserve"> IFERROR(IF(VLOOKUP(G570,Demos!$B$3:$K$1368,8,FALSE)=0,"",VLOOKUP(G570,Demos!$B$3:$K$1368,8,FALSE)),"")</f>
        <v/>
      </c>
      <c r="R570" s="38" t="str">
        <f xml:space="preserve"> IFERROR(IF(VLOOKUP(G570,Demos!$B$3:$K$1368,7,FALSE)=0,"",VLOOKUP(G570,Demos!$B$3:$K$1368,7,FALSE)),"")</f>
        <v/>
      </c>
      <c r="T570" s="50" t="s">
        <v>1763</v>
      </c>
      <c r="U570" s="31" t="str">
        <f>IFERROR(VLOOKUP(G570,Demos!$B$7:N3866,12,FALSE),"")</f>
        <v/>
      </c>
    </row>
    <row r="571" spans="1:21" ht="45" x14ac:dyDescent="0.25">
      <c r="A571" s="39">
        <f t="shared" si="8"/>
        <v>566</v>
      </c>
      <c r="B571" s="30" t="s">
        <v>38</v>
      </c>
      <c r="C571" s="29" t="str">
        <f xml:space="preserve"> IFERROR(VLOOKUP(B571, Courses!$C$3:$E$836, 2, FALSE),"")</f>
        <v>Mechanics and Theory of Relativity</v>
      </c>
      <c r="D571" s="29" t="str">
        <f xml:space="preserve"> IFERROR(VLOOKUP(MID(G571,1,1), PIRA!$B$1:$E$1146, 2, FALSE),"")</f>
        <v>3 Oscillations and Waves</v>
      </c>
      <c r="E571" s="31" t="str">
        <f xml:space="preserve"> IFERROR(VLOOKUP(MID(G571,1,2),PIRA!$B$1:$E$1144,2,FALSE),"")&amp;"
"&amp;IFERROR(VLOOKUP(MID(H571,1,2),PIRA!$B$1:$E$1144,2,FALSE),"")&amp;"
"&amp;IFERROR(VLOOKUP(MID(I571,1,2),PIRA!$B$1:$E$1144,2,FALSE),"")</f>
        <v xml:space="preserve">Oscillations
</v>
      </c>
      <c r="F571" s="31" t="str">
        <f xml:space="preserve"> IFERROR(VLOOKUP(MID(G571,1,4),PIRA!$B$1:$E$1144,2,FALSE),"")&amp;"
"&amp;IFERROR(VLOOKUP(MID(H571,1,4),PIRA!$B$1:$E$1144,2,FALSE),"")&amp;"
"&amp;IFERROR(VLOOKUP(MID(I571,1,4),PIRA!$B$1:$E$1144,2,FALSE),"")</f>
        <v xml:space="preserve">Damped Oscillators
</v>
      </c>
      <c r="G571" s="32" t="s">
        <v>1184</v>
      </c>
      <c r="H571" s="31" t="str">
        <f>IFERROR(IF(VLOOKUP(G571,Demos!$B$3:$K$1368,2,FALSE)=0,"",VLOOKUP(G571,Demos!$B$3:$K$1368,2,FALSE)),"")</f>
        <v/>
      </c>
      <c r="I571" s="79" t="str">
        <f>IFERROR(IF(VLOOKUP(G571,Demos!$B$3:$K$1368,3,FALSE)=0,"",VLOOKUP(G571,Demos!$B$3:$K$1368,3,FALSE)),"")</f>
        <v/>
      </c>
      <c r="J571" s="79" t="str">
        <f>IFERROR(IF(VLOOKUP(G571,Demos!$B$3:$K$1368,4,FALSE)=0,"",VLOOKUP(G571,Demos!$B$3:$K$1368,4,FALSE)),"")</f>
        <v/>
      </c>
      <c r="K571" s="32" t="s">
        <v>22</v>
      </c>
      <c r="L571" s="32" t="s">
        <v>2077</v>
      </c>
      <c r="M571" s="71">
        <v>44620</v>
      </c>
      <c r="N571" s="33" t="str">
        <f>IFERROR(VLOOKUP(G571,Demos!$B$3:$K$1368,5,FALSE),"")</f>
        <v>Damped Pendulum</v>
      </c>
      <c r="O571" s="28">
        <f>IF(N571="","",COUNTIF($N$6:N2690, N571))</f>
        <v>12</v>
      </c>
      <c r="P571" s="33" t="str">
        <f xml:space="preserve"> IFERROR(IF(VLOOKUP(G571,Demos!$B$3:$K$1368,6,FALSE)=0,"",VLOOKUP(G571,Demos!$B$3:$K$1368,6,FALSE)),"")</f>
        <v>N/A</v>
      </c>
      <c r="Q571" s="38" t="str">
        <f xml:space="preserve"> IFERROR(IF(VLOOKUP(G571,Demos!$B$3:$K$1368,8,FALSE)=0,"",VLOOKUP(G571,Demos!$B$3:$K$1368,8,FALSE)),"")</f>
        <v/>
      </c>
      <c r="R571" s="38" t="str">
        <f xml:space="preserve"> IFERROR(IF(VLOOKUP(G571,Demos!$B$3:$K$1368,7,FALSE)=0,"",VLOOKUP(G571,Demos!$B$3:$K$1368,7,FALSE)),"")</f>
        <v xml:space="preserve">See Collegerama 2022 recording TN1612TU_13 - https://collegerama.tudelft.nl/Mediasite/Channel/as-bsc-tn/watch/f6468acd43774fe6bb7af784bb7ea65a1d </v>
      </c>
      <c r="T571" s="50" t="s">
        <v>1761</v>
      </c>
      <c r="U571" s="31" t="str">
        <f>IFERROR(VLOOKUP(G571,Demos!$B$7:N3867,12,FALSE),"")</f>
        <v/>
      </c>
    </row>
    <row r="572" spans="1:21" ht="45" x14ac:dyDescent="0.25">
      <c r="A572" s="39">
        <f t="shared" si="8"/>
        <v>567</v>
      </c>
      <c r="B572" s="30" t="s">
        <v>38</v>
      </c>
      <c r="C572" s="29" t="str">
        <f xml:space="preserve"> IFERROR(VLOOKUP(B572, Courses!$C$3:$E$836, 2, FALSE),"")</f>
        <v>Mechanics and Theory of Relativity</v>
      </c>
      <c r="D572" s="29" t="str">
        <f xml:space="preserve"> IFERROR(VLOOKUP(MID(G572,1,1), PIRA!$B$1:$E$1146, 2, FALSE),"")</f>
        <v>3 Oscillations and Waves</v>
      </c>
      <c r="E572" s="31" t="str">
        <f xml:space="preserve"> IFERROR(VLOOKUP(MID(G572,1,2),PIRA!$B$1:$E$1144,2,FALSE),"")&amp;"
"&amp;IFERROR(VLOOKUP(MID(H572,1,2),PIRA!$B$1:$E$1144,2,FALSE),"")&amp;"
"&amp;IFERROR(VLOOKUP(MID(I572,1,2),PIRA!$B$1:$E$1144,2,FALSE),"")</f>
        <v xml:space="preserve">Instruments
</v>
      </c>
      <c r="F572" s="31" t="str">
        <f xml:space="preserve"> IFERROR(VLOOKUP(MID(G572,1,4),PIRA!$B$1:$E$1144,2,FALSE),"")&amp;"
"&amp;IFERROR(VLOOKUP(MID(H572,1,4),PIRA!$B$1:$E$1144,2,FALSE),"")&amp;"
"&amp;IFERROR(VLOOKUP(MID(I572,1,4),PIRA!$B$1:$E$1144,2,FALSE),"")</f>
        <v xml:space="preserve">Resonance in Plates, Bars, Solids
</v>
      </c>
      <c r="G572" s="32" t="s">
        <v>2008</v>
      </c>
      <c r="H572" s="31" t="str">
        <f>IFERROR(IF(VLOOKUP(G572,Demos!$B$3:$K$1368,2,FALSE)=0,"",VLOOKUP(G572,Demos!$B$3:$K$1368,2,FALSE)),"")</f>
        <v/>
      </c>
      <c r="I572" s="79" t="str">
        <f>IFERROR(IF(VLOOKUP(G572,Demos!$B$3:$K$1368,3,FALSE)=0,"",VLOOKUP(G572,Demos!$B$3:$K$1368,3,FALSE)),"")</f>
        <v/>
      </c>
      <c r="J572" s="79" t="str">
        <f>IFERROR(IF(VLOOKUP(G572,Demos!$B$3:$K$1368,4,FALSE)=0,"",VLOOKUP(G572,Demos!$B$3:$K$1368,4,FALSE)),"")</f>
        <v/>
      </c>
      <c r="K572" s="30" t="s">
        <v>22</v>
      </c>
      <c r="L572" s="30" t="s">
        <v>2077</v>
      </c>
      <c r="M572" s="71">
        <v>44620</v>
      </c>
      <c r="N572" s="33" t="str">
        <f>IFERROR(VLOOKUP(G572,Demos!$B$3:$K$1368,5,FALSE),"")</f>
        <v>Glass Breaking with Sound</v>
      </c>
      <c r="O572" s="28">
        <f>IF(N572="","",COUNTIF($N$6:N2691, N572))</f>
        <v>16</v>
      </c>
      <c r="P572" s="33" t="str">
        <f xml:space="preserve"> IFERROR(IF(VLOOKUP(G572,Demos!$B$3:$K$1368,6,FALSE)=0,"",VLOOKUP(G572,Demos!$B$3:$K$1368,6,FALSE)),"")</f>
        <v>N/A</v>
      </c>
      <c r="Q572" s="38" t="str">
        <f xml:space="preserve"> IFERROR(IF(VLOOKUP(G572,Demos!$B$3:$K$1368,8,FALSE)=0,"",VLOOKUP(G572,Demos!$B$3:$K$1368,8,FALSE)),"")</f>
        <v>Not listed in database yet</v>
      </c>
      <c r="R572" s="38" t="str">
        <f xml:space="preserve"> IFERROR(IF(VLOOKUP(G572,Demos!$B$3:$K$1368,7,FALSE)=0,"",VLOOKUP(G572,Demos!$B$3:$K$1368,7,FALSE)),"")</f>
        <v/>
      </c>
      <c r="T572" s="50" t="s">
        <v>2049</v>
      </c>
      <c r="U572" s="31" t="str">
        <f>IFERROR(VLOOKUP(G572,Demos!$B$7:N3868,12,FALSE),"")</f>
        <v/>
      </c>
    </row>
    <row r="573" spans="1:21" ht="45" x14ac:dyDescent="0.25">
      <c r="A573" s="39">
        <f t="shared" si="8"/>
        <v>568</v>
      </c>
      <c r="B573" s="30" t="s">
        <v>29</v>
      </c>
      <c r="C573" s="29" t="str">
        <f xml:space="preserve"> IFERROR(VLOOKUP(B573, Courses!$C$3:$E$836, 2, FALSE),"")</f>
        <v>Classical and Quantum Mechanics</v>
      </c>
      <c r="D573" s="29" t="str">
        <f xml:space="preserve"> IFERROR(VLOOKUP(MID(G573,1,1), PIRA!$B$1:$E$1146, 2, FALSE),"")</f>
        <v>1 Mechanics</v>
      </c>
      <c r="E573" s="31" t="str">
        <f xml:space="preserve"> IFERROR(VLOOKUP(MID(G573,1,2),PIRA!$B$1:$E$1144,2,FALSE),"")&amp;"
"&amp;IFERROR(VLOOKUP(MID(H573,1,2),PIRA!$B$1:$E$1144,2,FALSE),"")&amp;"
"&amp;IFERROR(VLOOKUP(MID(I573,1,2),PIRA!$B$1:$E$1144,2,FALSE),"")</f>
        <v xml:space="preserve">Rotational Dynamics
Rotational Dynamics
</v>
      </c>
      <c r="F573" s="31" t="str">
        <f xml:space="preserve"> IFERROR(VLOOKUP(MID(G573,1,4),PIRA!$B$1:$E$1144,2,FALSE),"")&amp;"
"&amp;IFERROR(VLOOKUP(MID(H573,1,4),PIRA!$B$1:$E$1144,2,FALSE),"")&amp;"
"&amp;IFERROR(VLOOKUP(MID(I573,1,4),PIRA!$B$1:$E$1144,2,FALSE),"")</f>
        <v xml:space="preserve">Conservation of Angular Momentum
Moment of Inertia
</v>
      </c>
      <c r="G573" s="32" t="s">
        <v>1171</v>
      </c>
      <c r="H573" s="31" t="str">
        <f>IFERROR(IF(VLOOKUP(G573,Demos!$B$3:$K$1368,2,FALSE)=0,"",VLOOKUP(G573,Demos!$B$3:$K$1368,2,FALSE)),"")</f>
        <v>1Q10.XX</v>
      </c>
      <c r="I573" s="79" t="str">
        <f>IFERROR(IF(VLOOKUP(G573,Demos!$B$3:$K$1368,3,FALSE)=0,"",VLOOKUP(G573,Demos!$B$3:$K$1368,3,FALSE)),"")</f>
        <v/>
      </c>
      <c r="J573" s="79" t="str">
        <f>IFERROR(IF(VLOOKUP(G573,Demos!$B$3:$K$1368,4,FALSE)=0,"",VLOOKUP(G573,Demos!$B$3:$K$1368,4,FALSE)),"")</f>
        <v/>
      </c>
      <c r="K573" s="32" t="s">
        <v>373</v>
      </c>
      <c r="L573" s="32"/>
      <c r="M573" s="71">
        <v>44619</v>
      </c>
      <c r="N573" s="33" t="str">
        <f>IFERROR(VLOOKUP(G573,Demos!$B$3:$K$1368,5,FALSE),"")</f>
        <v>Matchbox and Wineglass</v>
      </c>
      <c r="O573" s="28">
        <f>IF(N573="","",COUNTIF($N$6:N2692, N573))</f>
        <v>40</v>
      </c>
      <c r="P573" s="33" t="str">
        <f xml:space="preserve"> IFERROR(IF(VLOOKUP(G573,Demos!$B$3:$K$1368,6,FALSE)=0,"",VLOOKUP(G573,Demos!$B$3:$K$1368,6,FALSE)),"")</f>
        <v>www.de-monstrare.nl/pdf/Matchbox%20and%20wineglass.pdf</v>
      </c>
      <c r="Q573" s="38" t="str">
        <f xml:space="preserve"> IFERROR(IF(VLOOKUP(G573,Demos!$B$3:$K$1368,8,FALSE)=0,"",VLOOKUP(G573,Demos!$B$3:$K$1368,8,FALSE)),"")</f>
        <v/>
      </c>
      <c r="R573" s="38" t="str">
        <f xml:space="preserve"> IFERROR(IF(VLOOKUP(G573,Demos!$B$3:$K$1368,7,FALSE)=0,"",VLOOKUP(G573,Demos!$B$3:$K$1368,7,FALSE)),"")</f>
        <v xml:space="preserve">See Collegerama 2022 recording TN1612TU_17 from about 40 minutes - https://collegerama.tudelft.nl/Mediasite/Channel/as-bsc-tn/watch/068318bc5e2d4c908ecc56ce056d99d81d </v>
      </c>
      <c r="T573" s="50" t="s">
        <v>2049</v>
      </c>
      <c r="U573" s="31" t="str">
        <f>IFERROR(VLOOKUP(G573,Demos!$B$7:N3870,12,FALSE),"")</f>
        <v/>
      </c>
    </row>
    <row r="574" spans="1:21" ht="45" x14ac:dyDescent="0.25">
      <c r="A574" s="39">
        <f t="shared" si="8"/>
        <v>569</v>
      </c>
      <c r="B574" s="30" t="s">
        <v>29</v>
      </c>
      <c r="C574" s="29" t="str">
        <f xml:space="preserve"> IFERROR(VLOOKUP(B574, Courses!$C$3:$E$836, 2, FALSE),"")</f>
        <v>Classical and Quantum Mechanics</v>
      </c>
      <c r="D574" s="29" t="str">
        <f xml:space="preserve"> IFERROR(VLOOKUP(MID(G574,1,1), PIRA!$B$1:$E$1146, 2, FALSE),"")</f>
        <v>1 Mechanics</v>
      </c>
      <c r="E574" s="31" t="str">
        <f xml:space="preserve"> IFERROR(VLOOKUP(MID(G574,1,2),PIRA!$B$1:$E$1144,2,FALSE),"")&amp;"
"&amp;IFERROR(VLOOKUP(MID(H574,1,2),PIRA!$B$1:$E$1144,2,FALSE),"")&amp;"
"&amp;IFERROR(VLOOKUP(MID(I574,1,2),PIRA!$B$1:$E$1144,2,FALSE),"")</f>
        <v xml:space="preserve">Rotational Dynamics
Rotational Dynamics
</v>
      </c>
      <c r="F574" s="31" t="str">
        <f xml:space="preserve"> IFERROR(VLOOKUP(MID(G574,1,4),PIRA!$B$1:$E$1144,2,FALSE),"")&amp;"
"&amp;IFERROR(VLOOKUP(MID(H574,1,4),PIRA!$B$1:$E$1144,2,FALSE),"")&amp;"
"&amp;IFERROR(VLOOKUP(MID(I574,1,4),PIRA!$B$1:$E$1144,2,FALSE),"")</f>
        <v xml:space="preserve">Conservation of Angular Momentum
Moment of Inertia
</v>
      </c>
      <c r="G574" s="32" t="s">
        <v>81</v>
      </c>
      <c r="H574" s="31" t="str">
        <f>IFERROR(IF(VLOOKUP(G574,Demos!$B$3:$K$1368,2,FALSE)=0,"",VLOOKUP(G574,Demos!$B$3:$K$1368,2,FALSE)),"")</f>
        <v>1Q10.01</v>
      </c>
      <c r="I574" s="79" t="str">
        <f>IFERROR(IF(VLOOKUP(G574,Demos!$B$3:$K$1368,3,FALSE)=0,"",VLOOKUP(G574,Demos!$B$3:$K$1368,3,FALSE)),"")</f>
        <v/>
      </c>
      <c r="J574" s="79" t="str">
        <f>IFERROR(IF(VLOOKUP(G574,Demos!$B$3:$K$1368,4,FALSE)=0,"",VLOOKUP(G574,Demos!$B$3:$K$1368,4,FALSE)),"")</f>
        <v/>
      </c>
      <c r="K574" s="32" t="s">
        <v>373</v>
      </c>
      <c r="L574" s="32"/>
      <c r="M574" s="71">
        <v>44619</v>
      </c>
      <c r="N574" s="33" t="str">
        <f>IFERROR(VLOOKUP(G574,Demos!$B$3:$K$1368,5,FALSE),"")</f>
        <v>Pirouette</v>
      </c>
      <c r="O574" s="28">
        <f>IF(N574="","",COUNTIF($N$6:N2693, N574))</f>
        <v>23</v>
      </c>
      <c r="P574" s="33" t="str">
        <f xml:space="preserve"> IFERROR(IF(VLOOKUP(G574,Demos!$B$3:$K$1368,6,FALSE)=0,"",VLOOKUP(G574,Demos!$B$3:$K$1368,6,FALSE)),"")</f>
        <v>www.de-monstrare.nl/pdf/Pirouette.pdf</v>
      </c>
      <c r="Q574" s="38" t="str">
        <f xml:space="preserve"> IFERROR(IF(VLOOKUP(G574,Demos!$B$3:$K$1368,8,FALSE)=0,"",VLOOKUP(G574,Demos!$B$3:$K$1368,8,FALSE)),"")</f>
        <v/>
      </c>
      <c r="R574" s="38" t="str">
        <f xml:space="preserve"> IFERROR(IF(VLOOKUP(G574,Demos!$B$3:$K$1368,7,FALSE)=0,"",VLOOKUP(G574,Demos!$B$3:$K$1368,7,FALSE)),"")</f>
        <v/>
      </c>
      <c r="T574" s="50" t="s">
        <v>2049</v>
      </c>
      <c r="U574" s="31" t="str">
        <f>IFERROR(VLOOKUP(G574,Demos!$B$7:N3869,12,FALSE),"")</f>
        <v/>
      </c>
    </row>
    <row r="575" spans="1:21" ht="45" x14ac:dyDescent="0.25">
      <c r="A575" s="39">
        <f t="shared" si="8"/>
        <v>570</v>
      </c>
      <c r="B575" s="30" t="s">
        <v>1905</v>
      </c>
      <c r="C575" s="29" t="str">
        <f xml:space="preserve"> IFERROR(VLOOKUP(B575, Courses!$C$3:$E$836, 2, FALSE),"")</f>
        <v>Mechanics and Theory of Relativity</v>
      </c>
      <c r="D575" s="29" t="str">
        <f xml:space="preserve"> IFERROR(VLOOKUP(MID(G575,1,1), PIRA!$B$1:$E$1146, 2, FALSE),"")</f>
        <v>1 Mechanics</v>
      </c>
      <c r="E575" s="31" t="str">
        <f xml:space="preserve"> IFERROR(VLOOKUP(MID(G575,1,2),PIRA!$B$1:$E$1144,2,FALSE),"")&amp;"
"&amp;IFERROR(VLOOKUP(MID(H575,1,2),PIRA!$B$1:$E$1144,2,FALSE),"")&amp;"
"&amp;IFERROR(VLOOKUP(MID(I575,1,2),PIRA!$B$1:$E$1144,2,FALSE),"")</f>
        <v xml:space="preserve">Rotational Dynamics
</v>
      </c>
      <c r="F575" s="31" t="str">
        <f xml:space="preserve"> IFERROR(VLOOKUP(MID(G575,1,4),PIRA!$B$1:$E$1144,2,FALSE),"")&amp;"
"&amp;IFERROR(VLOOKUP(MID(H575,1,4),PIRA!$B$1:$E$1144,2,FALSE),"")&amp;"
"&amp;IFERROR(VLOOKUP(MID(I575,1,4),PIRA!$B$1:$E$1144,2,FALSE),"")</f>
        <v xml:space="preserve">Moment of Inertia
</v>
      </c>
      <c r="G575" s="32" t="s">
        <v>102</v>
      </c>
      <c r="H575" s="31" t="str">
        <f>IFERROR(IF(VLOOKUP(G575,Demos!$B$3:$K$1368,2,FALSE)=0,"",VLOOKUP(G575,Demos!$B$3:$K$1368,2,FALSE)),"")</f>
        <v/>
      </c>
      <c r="I575" s="79" t="str">
        <f>IFERROR(IF(VLOOKUP(G575,Demos!$B$3:$K$1368,3,FALSE)=0,"",VLOOKUP(G575,Demos!$B$3:$K$1368,3,FALSE)),"")</f>
        <v/>
      </c>
      <c r="J575" s="79" t="str">
        <f>IFERROR(IF(VLOOKUP(G575,Demos!$B$3:$K$1368,4,FALSE)=0,"",VLOOKUP(G575,Demos!$B$3:$K$1368,4,FALSE)),"")</f>
        <v/>
      </c>
      <c r="K575" s="30" t="s">
        <v>2099</v>
      </c>
      <c r="M575" s="71">
        <v>44618</v>
      </c>
      <c r="N575" s="33" t="str">
        <f>IFERROR(VLOOKUP(G575,Demos!$B$3:$K$1368,5,FALSE),"")</f>
        <v>Inertia Wands</v>
      </c>
      <c r="O575" s="28">
        <f>IF(N575="","",COUNTIF($N$6:N2694, N575))</f>
        <v>26</v>
      </c>
      <c r="P575" s="33" t="str">
        <f xml:space="preserve"> IFERROR(IF(VLOOKUP(G575,Demos!$B$3:$K$1368,6,FALSE)=0,"",VLOOKUP(G575,Demos!$B$3:$K$1368,6,FALSE)),"")</f>
        <v>N/A</v>
      </c>
      <c r="Q575" s="38" t="str">
        <f xml:space="preserve"> IFERROR(IF(VLOOKUP(G575,Demos!$B$3:$K$1368,8,FALSE)=0,"",VLOOKUP(G575,Demos!$B$3:$K$1368,8,FALSE)),"")</f>
        <v>Not listed in database yet</v>
      </c>
      <c r="R575" s="38" t="str">
        <f xml:space="preserve"> IFERROR(IF(VLOOKUP(G575,Demos!$B$3:$K$1368,7,FALSE)=0,"",VLOOKUP(G575,Demos!$B$3:$K$1368,7,FALSE)),"")</f>
        <v/>
      </c>
      <c r="T575" s="50" t="s">
        <v>2049</v>
      </c>
      <c r="U575" s="31" t="str">
        <f>IFERROR(VLOOKUP(G575,Demos!$B$7:N3873,12,FALSE),"")</f>
        <v/>
      </c>
    </row>
    <row r="576" spans="1:21" ht="45" x14ac:dyDescent="0.25">
      <c r="A576" s="39">
        <f t="shared" si="8"/>
        <v>571</v>
      </c>
      <c r="B576" s="30" t="s">
        <v>1905</v>
      </c>
      <c r="C576" s="29" t="str">
        <f xml:space="preserve"> IFERROR(VLOOKUP(B576, Courses!$C$3:$E$836, 2, FALSE),"")</f>
        <v>Mechanics and Theory of Relativity</v>
      </c>
      <c r="D576" s="29" t="str">
        <f xml:space="preserve"> IFERROR(VLOOKUP(MID(G576,1,1), PIRA!$B$1:$E$1146, 2, FALSE),"")</f>
        <v>1 Mechanics</v>
      </c>
      <c r="E576" s="31" t="str">
        <f xml:space="preserve"> IFERROR(VLOOKUP(MID(G576,1,2),PIRA!$B$1:$E$1144,2,FALSE),"")&amp;"
"&amp;IFERROR(VLOOKUP(MID(H576,1,2),PIRA!$B$1:$E$1144,2,FALSE),"")&amp;"
"&amp;IFERROR(VLOOKUP(MID(I576,1,2),PIRA!$B$1:$E$1144,2,FALSE),"")</f>
        <v xml:space="preserve">Rotational Dynamics
</v>
      </c>
      <c r="F576" s="31" t="str">
        <f xml:space="preserve"> IFERROR(VLOOKUP(MID(G576,1,4),PIRA!$B$1:$E$1144,2,FALSE),"")&amp;"
"&amp;IFERROR(VLOOKUP(MID(H576,1,4),PIRA!$B$1:$E$1144,2,FALSE),"")&amp;"
"&amp;IFERROR(VLOOKUP(MID(I576,1,4),PIRA!$B$1:$E$1144,2,FALSE),"")</f>
        <v xml:space="preserve">Conservation of Angular Momentum
</v>
      </c>
      <c r="G576" s="32" t="s">
        <v>88</v>
      </c>
      <c r="H576" s="31" t="str">
        <f>IFERROR(IF(VLOOKUP(G576,Demos!$B$3:$K$1368,2,FALSE)=0,"",VLOOKUP(G576,Demos!$B$3:$K$1368,2,FALSE)),"")</f>
        <v/>
      </c>
      <c r="I576" s="79" t="str">
        <f>IFERROR(IF(VLOOKUP(G576,Demos!$B$3:$K$1368,3,FALSE)=0,"",VLOOKUP(G576,Demos!$B$3:$K$1368,3,FALSE)),"")</f>
        <v/>
      </c>
      <c r="J576" s="79" t="str">
        <f>IFERROR(IF(VLOOKUP(G576,Demos!$B$3:$K$1368,4,FALSE)=0,"",VLOOKUP(G576,Demos!$B$3:$K$1368,4,FALSE)),"")</f>
        <v/>
      </c>
      <c r="K576" s="30" t="s">
        <v>2099</v>
      </c>
      <c r="M576" s="71">
        <v>44618</v>
      </c>
      <c r="N576" s="33" t="str">
        <f>IFERROR(VLOOKUP(G576,Demos!$B$3:$K$1368,5,FALSE),"")</f>
        <v>Train and Track</v>
      </c>
      <c r="O576" s="28">
        <f>IF(N576="","",COUNTIF($N$6:N2695, N576))</f>
        <v>27</v>
      </c>
      <c r="P576" s="33" t="str">
        <f xml:space="preserve"> IFERROR(IF(VLOOKUP(G576,Demos!$B$3:$K$1368,6,FALSE)=0,"",VLOOKUP(G576,Demos!$B$3:$K$1368,6,FALSE)),"")</f>
        <v>www.de-monstrare.nl/pdf/Train%20and%20track.pdf</v>
      </c>
      <c r="Q576" s="38" t="str">
        <f xml:space="preserve"> IFERROR(IF(VLOOKUP(G576,Demos!$B$3:$K$1368,8,FALSE)=0,"",VLOOKUP(G576,Demos!$B$3:$K$1368,8,FALSE)),"")</f>
        <v/>
      </c>
      <c r="R576" s="38" t="str">
        <f xml:space="preserve"> IFERROR(IF(VLOOKUP(G576,Demos!$B$3:$K$1368,7,FALSE)=0,"",VLOOKUP(G576,Demos!$B$3:$K$1368,7,FALSE)),"")</f>
        <v xml:space="preserve">See Collegerama 2022 recording TN1612TU_17 - https://collegerama.tudelft.nl/Mediasite/Channel/as-bsc-tn/watch/068318bc5e2d4c908ecc56ce056d99d81d </v>
      </c>
      <c r="T576" s="50" t="s">
        <v>2108</v>
      </c>
      <c r="U576" s="31" t="str">
        <f>IFERROR(VLOOKUP(G576,Demos!$B$7:N3872,12,FALSE),"")</f>
        <v/>
      </c>
    </row>
    <row r="577" spans="1:21" ht="45" x14ac:dyDescent="0.25">
      <c r="A577" s="39">
        <f t="shared" si="8"/>
        <v>572</v>
      </c>
      <c r="B577" s="30" t="s">
        <v>38</v>
      </c>
      <c r="C577" s="29" t="str">
        <f xml:space="preserve"> IFERROR(VLOOKUP(B577, Courses!$C$3:$E$836, 2, FALSE),"")</f>
        <v>Mechanics and Theory of Relativity</v>
      </c>
      <c r="D577" s="29" t="str">
        <f xml:space="preserve"> IFERROR(VLOOKUP(MID(G577,1,1), PIRA!$B$1:$E$1146, 2, FALSE),"")</f>
        <v/>
      </c>
      <c r="E577" s="31" t="str">
        <f xml:space="preserve"> IFERROR(VLOOKUP(MID(G577,1,2),PIRA!$B$1:$E$1144,2,FALSE),"")&amp;"
"&amp;IFERROR(VLOOKUP(MID(H577,1,2),PIRA!$B$1:$E$1144,2,FALSE),"")&amp;"
"&amp;IFERROR(VLOOKUP(MID(I577,1,2),PIRA!$B$1:$E$1144,2,FALSE),"")</f>
        <v xml:space="preserve">
</v>
      </c>
      <c r="F577" s="31" t="str">
        <f xml:space="preserve"> IFERROR(VLOOKUP(MID(G577,1,4),PIRA!$B$1:$E$1144,2,FALSE),"")&amp;"
"&amp;IFERROR(VLOOKUP(MID(H577,1,4),PIRA!$B$1:$E$1144,2,FALSE),"")&amp;"
"&amp;IFERROR(VLOOKUP(MID(I577,1,4),PIRA!$B$1:$E$1144,2,FALSE),"")</f>
        <v xml:space="preserve">
</v>
      </c>
      <c r="H577" s="31" t="str">
        <f>IFERROR(IF(VLOOKUP(G577,Demos!$B$3:$K$1368,2,FALSE)=0,"",VLOOKUP(G577,Demos!$B$3:$K$1368,2,FALSE)),"")</f>
        <v/>
      </c>
      <c r="I577" s="79" t="str">
        <f>IFERROR(IF(VLOOKUP(G577,Demos!$B$3:$K$1368,3,FALSE)=0,"",VLOOKUP(G577,Demos!$B$3:$K$1368,3,FALSE)),"")</f>
        <v/>
      </c>
      <c r="J577" s="79" t="str">
        <f>IFERROR(IF(VLOOKUP(G577,Demos!$B$3:$K$1368,4,FALSE)=0,"",VLOOKUP(G577,Demos!$B$3:$K$1368,4,FALSE)),"")</f>
        <v/>
      </c>
      <c r="K577" s="30" t="s">
        <v>2077</v>
      </c>
      <c r="L577" s="30" t="s">
        <v>22</v>
      </c>
      <c r="M577" s="71">
        <v>44618</v>
      </c>
      <c r="N577" s="33" t="str">
        <f>IFERROR(VLOOKUP(G577,Demos!$B$3:$K$1368,5,FALSE),"")</f>
        <v/>
      </c>
      <c r="O577" s="28" t="str">
        <f>IF(N577="","",COUNTIF($N$6:N2696, N577))</f>
        <v/>
      </c>
      <c r="P577" s="33" t="str">
        <f xml:space="preserve"> IFERROR(IF(VLOOKUP(G577,Demos!$B$3:$K$1368,6,FALSE)=0,"",VLOOKUP(G577,Demos!$B$3:$K$1368,6,FALSE)),"")</f>
        <v/>
      </c>
      <c r="Q577" s="38" t="str">
        <f xml:space="preserve"> IFERROR(IF(VLOOKUP(G577,Demos!$B$3:$K$1368,8,FALSE)=0,"",VLOOKUP(G577,Demos!$B$3:$K$1368,8,FALSE)),"")</f>
        <v/>
      </c>
      <c r="R577" s="38" t="str">
        <f xml:space="preserve"> IFERROR(IF(VLOOKUP(G577,Demos!$B$3:$K$1368,7,FALSE)=0,"",VLOOKUP(G577,Demos!$B$3:$K$1368,7,FALSE)),"")</f>
        <v/>
      </c>
      <c r="U577" s="31" t="str">
        <f>IFERROR(VLOOKUP(G577,Demos!$B$7:N3871,12,FALSE),"")</f>
        <v/>
      </c>
    </row>
    <row r="578" spans="1:21" ht="45" x14ac:dyDescent="0.25">
      <c r="A578" s="39">
        <f t="shared" si="8"/>
        <v>573</v>
      </c>
      <c r="B578" s="30" t="s">
        <v>29</v>
      </c>
      <c r="C578" s="29" t="str">
        <f xml:space="preserve"> IFERROR(VLOOKUP(B578, Courses!$C$3:$E$836, 2, FALSE),"")</f>
        <v>Classical and Quantum Mechanics</v>
      </c>
      <c r="D578" s="29" t="str">
        <f xml:space="preserve"> IFERROR(VLOOKUP(MID(G578,1,1), PIRA!$B$1:$E$1146, 2, FALSE),"")</f>
        <v>1 Mechanics</v>
      </c>
      <c r="E578" s="31" t="str">
        <f xml:space="preserve"> IFERROR(VLOOKUP(MID(G578,1,2),PIRA!$B$1:$E$1144,2,FALSE),"")&amp;"
"&amp;IFERROR(VLOOKUP(MID(H578,1,2),PIRA!$B$1:$E$1144,2,FALSE),"")&amp;"
"&amp;IFERROR(VLOOKUP(MID(I578,1,2),PIRA!$B$1:$E$1144,2,FALSE),"")</f>
        <v xml:space="preserve">Motion in two Dimensions
</v>
      </c>
      <c r="F578" s="31" t="str">
        <f xml:space="preserve"> IFERROR(VLOOKUP(MID(G578,1,4),PIRA!$B$1:$E$1144,2,FALSE),"")&amp;"
"&amp;IFERROR(VLOOKUP(MID(H578,1,4),PIRA!$B$1:$E$1144,2,FALSE),"")&amp;"
"&amp;IFERROR(VLOOKUP(MID(I578,1,4),PIRA!$B$1:$E$1144,2,FALSE),"")</f>
        <v xml:space="preserve">Motion of the Center of Mass
</v>
      </c>
      <c r="G578" s="32" t="s">
        <v>1130</v>
      </c>
      <c r="H578" s="31" t="str">
        <f>IFERROR(IF(VLOOKUP(G578,Demos!$B$3:$K$1368,2,FALSE)=0,"",VLOOKUP(G578,Demos!$B$3:$K$1368,2,FALSE)),"")</f>
        <v/>
      </c>
      <c r="I578" s="79" t="str">
        <f>IFERROR(IF(VLOOKUP(G578,Demos!$B$3:$K$1368,3,FALSE)=0,"",VLOOKUP(G578,Demos!$B$3:$K$1368,3,FALSE)),"")</f>
        <v/>
      </c>
      <c r="J578" s="79" t="str">
        <f>IFERROR(IF(VLOOKUP(G578,Demos!$B$3:$K$1368,4,FALSE)=0,"",VLOOKUP(G578,Demos!$B$3:$K$1368,4,FALSE)),"")</f>
        <v/>
      </c>
      <c r="K578" s="30" t="s">
        <v>373</v>
      </c>
      <c r="M578" s="71">
        <v>44617</v>
      </c>
      <c r="N578" s="33" t="str">
        <f>IFERROR(VLOOKUP(G578,Demos!$B$3:$K$1368,5,FALSE),"")</f>
        <v>Centre of Mass</v>
      </c>
      <c r="O578" s="28">
        <f>IF(N578="","",COUNTIF($N$6:N2697, N578))</f>
        <v>42</v>
      </c>
      <c r="P578" s="33" t="str">
        <f xml:space="preserve"> IFERROR(IF(VLOOKUP(G578,Demos!$B$3:$K$1368,6,FALSE)=0,"",VLOOKUP(G578,Demos!$B$3:$K$1368,6,FALSE)),"")</f>
        <v>www.de-monstrare.nl/pdf/Centre%20of%20mass.pdf</v>
      </c>
      <c r="Q578" s="38" t="str">
        <f xml:space="preserve"> IFERROR(IF(VLOOKUP(G578,Demos!$B$3:$K$1368,8,FALSE)=0,"",VLOOKUP(G578,Demos!$B$3:$K$1368,8,FALSE)),"")</f>
        <v/>
      </c>
      <c r="R578" s="38" t="str">
        <f xml:space="preserve"> IFERROR(IF(VLOOKUP(G578,Demos!$B$3:$K$1368,7,FALSE)=0,"",VLOOKUP(G578,Demos!$B$3:$K$1368,7,FALSE)),"")</f>
        <v xml:space="preserve">See Collegerama 2022 recording TN1612TU_14 - https://collegerama.tudelft.nl/Mediasite/Channel/as-bsc-tn/watch/64cb5e5c7d2546fb9f465306d41a128b1d </v>
      </c>
      <c r="T578" s="50" t="s">
        <v>2049</v>
      </c>
      <c r="U578" s="31" t="str">
        <f>IFERROR(VLOOKUP(G578,Demos!$B$7:N3879,12,FALSE),"")</f>
        <v/>
      </c>
    </row>
    <row r="579" spans="1:21" ht="45" x14ac:dyDescent="0.25">
      <c r="A579" s="39">
        <f t="shared" si="8"/>
        <v>574</v>
      </c>
      <c r="B579" s="30" t="s">
        <v>29</v>
      </c>
      <c r="C579" s="29" t="str">
        <f xml:space="preserve"> IFERROR(VLOOKUP(B579, Courses!$C$3:$E$836, 2, FALSE),"")</f>
        <v>Classical and Quantum Mechanics</v>
      </c>
      <c r="D579" s="29" t="str">
        <f xml:space="preserve"> IFERROR(VLOOKUP(MID(G579,1,1), PIRA!$B$1:$E$1146, 2, FALSE),"")</f>
        <v>1 Mechanics</v>
      </c>
      <c r="E579" s="31" t="str">
        <f xml:space="preserve"> IFERROR(VLOOKUP(MID(G579,1,2),PIRA!$B$1:$E$1144,2,FALSE),"")&amp;"
"&amp;IFERROR(VLOOKUP(MID(H579,1,2),PIRA!$B$1:$E$1144,2,FALSE),"")&amp;"
"&amp;IFERROR(VLOOKUP(MID(I579,1,2),PIRA!$B$1:$E$1144,2,FALSE),"")</f>
        <v xml:space="preserve">Rotational Dynamics
</v>
      </c>
      <c r="F579" s="31" t="str">
        <f xml:space="preserve"> IFERROR(VLOOKUP(MID(G579,1,4),PIRA!$B$1:$E$1144,2,FALSE),"")&amp;"
"&amp;IFERROR(VLOOKUP(MID(H579,1,4),PIRA!$B$1:$E$1144,2,FALSE),"")&amp;"
"&amp;IFERROR(VLOOKUP(MID(I579,1,4),PIRA!$B$1:$E$1144,2,FALSE),"")</f>
        <v xml:space="preserve">Rotational Energy
</v>
      </c>
      <c r="G579" s="32" t="s">
        <v>1167</v>
      </c>
      <c r="H579" s="31" t="str">
        <f>IFERROR(IF(VLOOKUP(G579,Demos!$B$3:$K$1368,2,FALSE)=0,"",VLOOKUP(G579,Demos!$B$3:$K$1368,2,FALSE)),"")</f>
        <v/>
      </c>
      <c r="I579" s="79" t="str">
        <f>IFERROR(IF(VLOOKUP(G579,Demos!$B$3:$K$1368,3,FALSE)=0,"",VLOOKUP(G579,Demos!$B$3:$K$1368,3,FALSE)),"")</f>
        <v/>
      </c>
      <c r="J579" s="79" t="str">
        <f>IFERROR(IF(VLOOKUP(G579,Demos!$B$3:$K$1368,4,FALSE)=0,"",VLOOKUP(G579,Demos!$B$3:$K$1368,4,FALSE)),"")</f>
        <v/>
      </c>
      <c r="K579" s="30" t="s">
        <v>373</v>
      </c>
      <c r="M579" s="71">
        <v>44617</v>
      </c>
      <c r="N579" s="33" t="str">
        <f>IFERROR(VLOOKUP(G579,Demos!$B$3:$K$1368,5,FALSE),"")</f>
        <v>Maxwheel</v>
      </c>
      <c r="O579" s="28">
        <f>IF(N579="","",COUNTIF($N$6:N2698, N579))</f>
        <v>12</v>
      </c>
      <c r="P579" s="33" t="str">
        <f xml:space="preserve"> IFERROR(IF(VLOOKUP(G579,Demos!$B$3:$K$1368,6,FALSE)=0,"",VLOOKUP(G579,Demos!$B$3:$K$1368,6,FALSE)),"")</f>
        <v>www.de-monstrare.nl/pdf/Maxwheel.pdf</v>
      </c>
      <c r="Q579" s="38" t="str">
        <f xml:space="preserve"> IFERROR(IF(VLOOKUP(G579,Demos!$B$3:$K$1368,8,FALSE)=0,"",VLOOKUP(G579,Demos!$B$3:$K$1368,8,FALSE)),"")</f>
        <v/>
      </c>
      <c r="R579" s="38" t="str">
        <f xml:space="preserve"> IFERROR(IF(VLOOKUP(G579,Demos!$B$3:$K$1368,7,FALSE)=0,"",VLOOKUP(G579,Demos!$B$3:$K$1368,7,FALSE)),"")</f>
        <v/>
      </c>
      <c r="T579" s="50" t="s">
        <v>2049</v>
      </c>
      <c r="U579" s="31" t="str">
        <f>IFERROR(VLOOKUP(G579,Demos!$B$7:N3878,12,FALSE),"")</f>
        <v/>
      </c>
    </row>
    <row r="580" spans="1:21" ht="45" x14ac:dyDescent="0.25">
      <c r="A580" s="39">
        <f t="shared" si="8"/>
        <v>575</v>
      </c>
      <c r="B580" s="30" t="s">
        <v>29</v>
      </c>
      <c r="C580" s="29" t="str">
        <f xml:space="preserve"> IFERROR(VLOOKUP(B580, Courses!$C$3:$E$836, 2, FALSE),"")</f>
        <v>Classical and Quantum Mechanics</v>
      </c>
      <c r="D580" s="29" t="str">
        <f xml:space="preserve"> IFERROR(VLOOKUP(MID(G580,1,1), PIRA!$B$1:$E$1146, 2, FALSE),"")</f>
        <v>1 Mechanics</v>
      </c>
      <c r="E580" s="31" t="str">
        <f xml:space="preserve"> IFERROR(VLOOKUP(MID(G580,1,2),PIRA!$B$1:$E$1144,2,FALSE),"")&amp;"
"&amp;IFERROR(VLOOKUP(MID(H580,1,2),PIRA!$B$1:$E$1144,2,FALSE),"")&amp;"
"&amp;IFERROR(VLOOKUP(MID(I580,1,2),PIRA!$B$1:$E$1144,2,FALSE),"")</f>
        <v xml:space="preserve">Rotational Dynamics
Applications of Newton's Laws
</v>
      </c>
      <c r="F580" s="31" t="str">
        <f xml:space="preserve"> IFERROR(VLOOKUP(MID(G580,1,4),PIRA!$B$1:$E$1144,2,FALSE),"")&amp;"
"&amp;IFERROR(VLOOKUP(MID(H580,1,4),PIRA!$B$1:$E$1144,2,FALSE),"")&amp;"
"&amp;IFERROR(VLOOKUP(MID(I580,1,4),PIRA!$B$1:$E$1144,2,FALSE),"")</f>
        <v xml:space="preserve">Conservation of Angular Momentum
Dynamic Torque
</v>
      </c>
      <c r="G580" s="32" t="s">
        <v>1169</v>
      </c>
      <c r="H580" s="31" t="str">
        <f>IFERROR(IF(VLOOKUP(G580,Demos!$B$3:$K$1368,2,FALSE)=0,"",VLOOKUP(G580,Demos!$B$3:$K$1368,2,FALSE)),"")</f>
        <v>1K10.01</v>
      </c>
      <c r="I580" s="79" t="str">
        <f>IFERROR(IF(VLOOKUP(G580,Demos!$B$3:$K$1368,3,FALSE)=0,"",VLOOKUP(G580,Demos!$B$3:$K$1368,3,FALSE)),"")</f>
        <v/>
      </c>
      <c r="J580" s="79" t="str">
        <f>IFERROR(IF(VLOOKUP(G580,Demos!$B$3:$K$1368,4,FALSE)=0,"",VLOOKUP(G580,Demos!$B$3:$K$1368,4,FALSE)),"")</f>
        <v/>
      </c>
      <c r="K580" s="30" t="s">
        <v>373</v>
      </c>
      <c r="M580" s="71">
        <v>44617</v>
      </c>
      <c r="N580" s="33" t="str">
        <f>IFERROR(VLOOKUP(G580,Demos!$B$3:$K$1368,5,FALSE),"")</f>
        <v>Pulling a Spool (a.k.a. Oma's Garenklosje)</v>
      </c>
      <c r="O580" s="28">
        <f>IF(N580="","",COUNTIF($N$6:N2699, N580))</f>
        <v>39</v>
      </c>
      <c r="P580" s="33" t="str">
        <f xml:space="preserve"> IFERROR(IF(VLOOKUP(G580,Demos!$B$3:$K$1368,6,FALSE)=0,"",VLOOKUP(G580,Demos!$B$3:$K$1368,6,FALSE)),"")</f>
        <v>www.de-monstrare.nl/pdf/Pulling%20a%20spool.pdf</v>
      </c>
      <c r="Q580" s="38" t="str">
        <f xml:space="preserve"> IFERROR(IF(VLOOKUP(G580,Demos!$B$3:$K$1368,8,FALSE)=0,"",VLOOKUP(G580,Demos!$B$3:$K$1368,8,FALSE)),"")</f>
        <v/>
      </c>
      <c r="R580" s="38" t="str">
        <f xml:space="preserve"> IFERROR(IF(VLOOKUP(G580,Demos!$B$3:$K$1368,7,FALSE)=0,"",VLOOKUP(G580,Demos!$B$3:$K$1368,7,FALSE)),"")</f>
        <v xml:space="preserve">See Collegerame 2022 recording TN1612TU_19 - https://collegerama.tudelft.nl/Mediasite/Channel/as-bsc-tn/watch/1525734e9e3e40e6a0113a2e79f6fd7b1d </v>
      </c>
      <c r="T580" s="50" t="s">
        <v>2049</v>
      </c>
      <c r="U580" s="31" t="str">
        <f>IFERROR(VLOOKUP(G580,Demos!$B$7:N3877,12,FALSE),"")</f>
        <v/>
      </c>
    </row>
    <row r="581" spans="1:21" ht="45" x14ac:dyDescent="0.25">
      <c r="A581" s="39">
        <f t="shared" si="8"/>
        <v>576</v>
      </c>
      <c r="B581" s="30" t="s">
        <v>38</v>
      </c>
      <c r="C581" s="29" t="str">
        <f xml:space="preserve"> IFERROR(VLOOKUP(B581, Courses!$C$3:$E$836, 2, FALSE),"")</f>
        <v>Mechanics and Theory of Relativity</v>
      </c>
      <c r="D581" s="29" t="str">
        <f xml:space="preserve"> IFERROR(VLOOKUP(MID(G581,1,1), PIRA!$B$1:$E$1146, 2, FALSE),"")</f>
        <v>3 Oscillations and Waves</v>
      </c>
      <c r="E581" s="31" t="str">
        <f xml:space="preserve"> IFERROR(VLOOKUP(MID(G581,1,2),PIRA!$B$1:$E$1144,2,FALSE),"")&amp;"
"&amp;IFERROR(VLOOKUP(MID(H581,1,2),PIRA!$B$1:$E$1144,2,FALSE),"")&amp;"
"&amp;IFERROR(VLOOKUP(MID(I581,1,2),PIRA!$B$1:$E$1144,2,FALSE),"")</f>
        <v xml:space="preserve">Oscillations
</v>
      </c>
      <c r="F581" s="31" t="str">
        <f xml:space="preserve"> IFERROR(VLOOKUP(MID(G581,1,4),PIRA!$B$1:$E$1144,2,FALSE),"")&amp;"
"&amp;IFERROR(VLOOKUP(MID(H581,1,4),PIRA!$B$1:$E$1144,2,FALSE),"")&amp;"
"&amp;IFERROR(VLOOKUP(MID(I581,1,4),PIRA!$B$1:$E$1144,2,FALSE),"")</f>
        <v xml:space="preserve">
</v>
      </c>
      <c r="G581" s="32" t="s">
        <v>1214</v>
      </c>
      <c r="H581" s="31" t="str">
        <f>IFERROR(IF(VLOOKUP(G581,Demos!$B$3:$K$1368,2,FALSE)=0,"",VLOOKUP(G581,Demos!$B$3:$K$1368,2,FALSE)),"")</f>
        <v/>
      </c>
      <c r="I581" s="79" t="str">
        <f>IFERROR(IF(VLOOKUP(G581,Demos!$B$3:$K$1368,3,FALSE)=0,"",VLOOKUP(G581,Demos!$B$3:$K$1368,3,FALSE)),"")</f>
        <v/>
      </c>
      <c r="J581" s="79" t="str">
        <f>IFERROR(IF(VLOOKUP(G581,Demos!$B$3:$K$1368,4,FALSE)=0,"",VLOOKUP(G581,Demos!$B$3:$K$1368,4,FALSE)),"")</f>
        <v/>
      </c>
      <c r="K581" s="32" t="s">
        <v>22</v>
      </c>
      <c r="L581" s="32" t="s">
        <v>2077</v>
      </c>
      <c r="M581" s="71">
        <v>44617</v>
      </c>
      <c r="N581" s="33" t="str">
        <f>IFERROR(VLOOKUP(G581,Demos!$B$3:$K$1368,5,FALSE),"")</f>
        <v>Harmonic/Anharmonic Pendulum</v>
      </c>
      <c r="O581" s="28">
        <f>IF(N581="","",COUNTIF($N$6:N2700, N581))</f>
        <v>15</v>
      </c>
      <c r="P581" s="33" t="str">
        <f xml:space="preserve"> IFERROR(IF(VLOOKUP(G581,Demos!$B$3:$K$1368,6,FALSE)=0,"",VLOOKUP(G581,Demos!$B$3:$K$1368,6,FALSE)),"")</f>
        <v>N/A</v>
      </c>
      <c r="Q581" s="38" t="str">
        <f xml:space="preserve"> IFERROR(IF(VLOOKUP(G581,Demos!$B$3:$K$1368,8,FALSE)=0,"",VLOOKUP(G581,Demos!$B$3:$K$1368,8,FALSE)),"")</f>
        <v/>
      </c>
      <c r="R581" s="38" t="str">
        <f xml:space="preserve"> IFERROR(IF(VLOOKUP(G581,Demos!$B$3:$K$1368,7,FALSE)=0,"",VLOOKUP(G581,Demos!$B$3:$K$1368,7,FALSE)),"")</f>
        <v xml:space="preserve">See Collegerama 2022 recording TN1612TU_12 - from 00:38:41 - https://collegerama.tudelft.nl/Mediasite/Channel/as-bsc-tn/watch/9bdd448f06bb46fdb8fb8fefe25db6ed1d </v>
      </c>
      <c r="T581" s="50" t="s">
        <v>1761</v>
      </c>
      <c r="U581" s="31" t="str">
        <f>IFERROR(VLOOKUP(G581,Demos!$B$7:N3874,12,FALSE),"")</f>
        <v/>
      </c>
    </row>
    <row r="582" spans="1:21" ht="45" x14ac:dyDescent="0.25">
      <c r="A582" s="39">
        <f t="shared" ref="A582:A645" si="9">ROW()-5</f>
        <v>577</v>
      </c>
      <c r="B582" s="30" t="s">
        <v>38</v>
      </c>
      <c r="C582" s="29" t="str">
        <f xml:space="preserve"> IFERROR(VLOOKUP(B582, Courses!$C$3:$E$836, 2, FALSE),"")</f>
        <v>Mechanics and Theory of Relativity</v>
      </c>
      <c r="D582" s="29" t="str">
        <f xml:space="preserve"> IFERROR(VLOOKUP(MID(G582,1,1), PIRA!$B$1:$E$1146, 2, FALSE),"")</f>
        <v>3 Oscillations and Waves</v>
      </c>
      <c r="E582" s="31" t="str">
        <f xml:space="preserve"> IFERROR(VLOOKUP(MID(G582,1,2),PIRA!$B$1:$E$1144,2,FALSE),"")&amp;"
"&amp;IFERROR(VLOOKUP(MID(H582,1,2),PIRA!$B$1:$E$1144,2,FALSE),"")&amp;"
"&amp;IFERROR(VLOOKUP(MID(I582,1,2),PIRA!$B$1:$E$1144,2,FALSE),"")</f>
        <v xml:space="preserve">Oscillations
</v>
      </c>
      <c r="F582" s="31" t="str">
        <f xml:space="preserve"> IFERROR(VLOOKUP(MID(G582,1,4),PIRA!$B$1:$E$1144,2,FALSE),"")&amp;"
"&amp;IFERROR(VLOOKUP(MID(H582,1,4),PIRA!$B$1:$E$1144,2,FALSE),"")&amp;"
"&amp;IFERROR(VLOOKUP(MID(I582,1,4),PIRA!$B$1:$E$1144,2,FALSE),"")</f>
        <v xml:space="preserve">
</v>
      </c>
      <c r="G582" s="32" t="s">
        <v>1214</v>
      </c>
      <c r="H582" s="31" t="str">
        <f>IFERROR(IF(VLOOKUP(G582,Demos!$B$3:$K$1368,2,FALSE)=0,"",VLOOKUP(G582,Demos!$B$3:$K$1368,2,FALSE)),"")</f>
        <v/>
      </c>
      <c r="I582" s="79" t="str">
        <f>IFERROR(IF(VLOOKUP(G582,Demos!$B$3:$K$1368,3,FALSE)=0,"",VLOOKUP(G582,Demos!$B$3:$K$1368,3,FALSE)),"")</f>
        <v/>
      </c>
      <c r="J582" s="79" t="str">
        <f>IFERROR(IF(VLOOKUP(G582,Demos!$B$3:$K$1368,4,FALSE)=0,"",VLOOKUP(G582,Demos!$B$3:$K$1368,4,FALSE)),"")</f>
        <v/>
      </c>
      <c r="K582" s="30" t="s">
        <v>22</v>
      </c>
      <c r="L582" s="30" t="s">
        <v>2077</v>
      </c>
      <c r="M582" s="71">
        <v>44617</v>
      </c>
      <c r="N582" s="33" t="str">
        <f>IFERROR(VLOOKUP(G582,Demos!$B$3:$K$1368,5,FALSE),"")</f>
        <v>Harmonic/Anharmonic Pendulum</v>
      </c>
      <c r="O582" s="28">
        <f>IF(N582="","",COUNTIF($N$6:N2701, N582))</f>
        <v>15</v>
      </c>
      <c r="P582" s="33" t="str">
        <f xml:space="preserve"> IFERROR(IF(VLOOKUP(G582,Demos!$B$3:$K$1368,6,FALSE)=0,"",VLOOKUP(G582,Demos!$B$3:$K$1368,6,FALSE)),"")</f>
        <v>N/A</v>
      </c>
      <c r="Q582" s="38" t="str">
        <f xml:space="preserve"> IFERROR(IF(VLOOKUP(G582,Demos!$B$3:$K$1368,8,FALSE)=0,"",VLOOKUP(G582,Demos!$B$3:$K$1368,8,FALSE)),"")</f>
        <v/>
      </c>
      <c r="R582" s="38" t="str">
        <f xml:space="preserve"> IFERROR(IF(VLOOKUP(G582,Demos!$B$3:$K$1368,7,FALSE)=0,"",VLOOKUP(G582,Demos!$B$3:$K$1368,7,FALSE)),"")</f>
        <v xml:space="preserve">See Collegerama 2022 recording TN1612TU_12 - from 00:38:41 - https://collegerama.tudelft.nl/Mediasite/Channel/as-bsc-tn/watch/9bdd448f06bb46fdb8fb8fefe25db6ed1d </v>
      </c>
      <c r="T582" s="50" t="s">
        <v>1761</v>
      </c>
      <c r="U582" s="31" t="str">
        <f>IFERROR(VLOOKUP(G582,Demos!$B$7:N3875,12,FALSE),"")</f>
        <v/>
      </c>
    </row>
    <row r="583" spans="1:21" ht="45" x14ac:dyDescent="0.25">
      <c r="A583" s="39">
        <f t="shared" si="9"/>
        <v>578</v>
      </c>
      <c r="B583" s="30" t="s">
        <v>38</v>
      </c>
      <c r="C583" s="29" t="str">
        <f xml:space="preserve"> IFERROR(VLOOKUP(B583, Courses!$C$3:$E$836, 2, FALSE),"")</f>
        <v>Mechanics and Theory of Relativity</v>
      </c>
      <c r="D583" s="29" t="str">
        <f xml:space="preserve"> IFERROR(VLOOKUP(MID(G583,1,1), PIRA!$B$1:$E$1146, 2, FALSE),"")</f>
        <v/>
      </c>
      <c r="E583" s="31" t="str">
        <f xml:space="preserve"> IFERROR(VLOOKUP(MID(G583,1,2),PIRA!$B$1:$E$1144,2,FALSE),"")&amp;"
"&amp;IFERROR(VLOOKUP(MID(H583,1,2),PIRA!$B$1:$E$1144,2,FALSE),"")&amp;"
"&amp;IFERROR(VLOOKUP(MID(I583,1,2),PIRA!$B$1:$E$1144,2,FALSE),"")</f>
        <v xml:space="preserve">
</v>
      </c>
      <c r="F583" s="31" t="str">
        <f xml:space="preserve"> IFERROR(VLOOKUP(MID(G583,1,4),PIRA!$B$1:$E$1144,2,FALSE),"")&amp;"
"&amp;IFERROR(VLOOKUP(MID(H583,1,4),PIRA!$B$1:$E$1144,2,FALSE),"")&amp;"
"&amp;IFERROR(VLOOKUP(MID(I583,1,4),PIRA!$B$1:$E$1144,2,FALSE),"")</f>
        <v xml:space="preserve">
</v>
      </c>
      <c r="H583" s="31" t="str">
        <f>IFERROR(IF(VLOOKUP(G583,Demos!$B$3:$K$1368,2,FALSE)=0,"",VLOOKUP(G583,Demos!$B$3:$K$1368,2,FALSE)),"")</f>
        <v/>
      </c>
      <c r="I583" s="79" t="str">
        <f>IFERROR(IF(VLOOKUP(G583,Demos!$B$3:$K$1368,3,FALSE)=0,"",VLOOKUP(G583,Demos!$B$3:$K$1368,3,FALSE)),"")</f>
        <v/>
      </c>
      <c r="J583" s="79" t="str">
        <f>IFERROR(IF(VLOOKUP(G583,Demos!$B$3:$K$1368,4,FALSE)=0,"",VLOOKUP(G583,Demos!$B$3:$K$1368,4,FALSE)),"")</f>
        <v/>
      </c>
      <c r="K583" s="30" t="s">
        <v>22</v>
      </c>
      <c r="L583" s="30" t="s">
        <v>2077</v>
      </c>
      <c r="M583" s="71">
        <v>44617</v>
      </c>
      <c r="N583" s="33" t="str">
        <f>IFERROR(VLOOKUP(G583,Demos!$B$3:$K$1368,5,FALSE),"")</f>
        <v/>
      </c>
      <c r="O583" s="28" t="str">
        <f>IF(N583="","",COUNTIF($N$6:N2702, N583))</f>
        <v/>
      </c>
      <c r="P583" s="33" t="str">
        <f xml:space="preserve"> IFERROR(IF(VLOOKUP(G583,Demos!$B$3:$K$1368,6,FALSE)=0,"",VLOOKUP(G583,Demos!$B$3:$K$1368,6,FALSE)),"")</f>
        <v/>
      </c>
      <c r="Q583" s="38" t="str">
        <f xml:space="preserve"> IFERROR(IF(VLOOKUP(G583,Demos!$B$3:$K$1368,8,FALSE)=0,"",VLOOKUP(G583,Demos!$B$3:$K$1368,8,FALSE)),"")</f>
        <v/>
      </c>
      <c r="R583" s="38" t="str">
        <f xml:space="preserve"> IFERROR(IF(VLOOKUP(G583,Demos!$B$3:$K$1368,7,FALSE)=0,"",VLOOKUP(G583,Demos!$B$3:$K$1368,7,FALSE)),"")</f>
        <v/>
      </c>
      <c r="T583" s="50" t="s">
        <v>2049</v>
      </c>
      <c r="U583" s="31" t="str">
        <f>IFERROR(VLOOKUP(G583,Demos!$B$7:N3876,12,FALSE),"")</f>
        <v/>
      </c>
    </row>
    <row r="584" spans="1:21" ht="45" x14ac:dyDescent="0.25">
      <c r="A584" s="39">
        <f t="shared" si="9"/>
        <v>579</v>
      </c>
      <c r="B584" s="30" t="s">
        <v>1905</v>
      </c>
      <c r="C584" s="29" t="str">
        <f xml:space="preserve"> IFERROR(VLOOKUP(B584, Courses!$C$3:$E$836, 2, FALSE),"")</f>
        <v>Mechanics and Theory of Relativity</v>
      </c>
      <c r="D584" s="29" t="str">
        <f xml:space="preserve"> IFERROR(VLOOKUP(MID(G584,1,1), PIRA!$B$1:$E$1146, 2, FALSE),"")</f>
        <v>1 Mechanics</v>
      </c>
      <c r="E584" s="31" t="str">
        <f xml:space="preserve"> IFERROR(VLOOKUP(MID(G584,1,2),PIRA!$B$1:$E$1144,2,FALSE),"")&amp;"
"&amp;IFERROR(VLOOKUP(MID(H584,1,2),PIRA!$B$1:$E$1144,2,FALSE),"")&amp;"
"&amp;IFERROR(VLOOKUP(MID(I584,1,2),PIRA!$B$1:$E$1144,2,FALSE),"")</f>
        <v xml:space="preserve">Motion in two Dimensions
</v>
      </c>
      <c r="F584" s="31" t="str">
        <f xml:space="preserve"> IFERROR(VLOOKUP(MID(G584,1,4),PIRA!$B$1:$E$1144,2,FALSE),"")&amp;"
"&amp;IFERROR(VLOOKUP(MID(H584,1,4),PIRA!$B$1:$E$1144,2,FALSE),"")&amp;"
"&amp;IFERROR(VLOOKUP(MID(I584,1,4),PIRA!$B$1:$E$1144,2,FALSE),"")</f>
        <v xml:space="preserve">Motion of the Center of Mass
</v>
      </c>
      <c r="G584" s="32" t="s">
        <v>1130</v>
      </c>
      <c r="H584" s="31" t="str">
        <f>IFERROR(IF(VLOOKUP(G584,Demos!$B$3:$K$1368,2,FALSE)=0,"",VLOOKUP(G584,Demos!$B$3:$K$1368,2,FALSE)),"")</f>
        <v/>
      </c>
      <c r="I584" s="79" t="str">
        <f>IFERROR(IF(VLOOKUP(G584,Demos!$B$3:$K$1368,3,FALSE)=0,"",VLOOKUP(G584,Demos!$B$3:$K$1368,3,FALSE)),"")</f>
        <v/>
      </c>
      <c r="J584" s="79" t="str">
        <f>IFERROR(IF(VLOOKUP(G584,Demos!$B$3:$K$1368,4,FALSE)=0,"",VLOOKUP(G584,Demos!$B$3:$K$1368,4,FALSE)),"")</f>
        <v/>
      </c>
      <c r="K584" s="32" t="s">
        <v>2099</v>
      </c>
      <c r="M584" s="71">
        <v>44616</v>
      </c>
      <c r="N584" s="33" t="str">
        <f>IFERROR(VLOOKUP(G584,Demos!$B$3:$K$1368,5,FALSE),"")</f>
        <v>Centre of Mass</v>
      </c>
      <c r="O584" s="28">
        <f>IF(N584="","",COUNTIF($N$6:N2703, N584))</f>
        <v>42</v>
      </c>
      <c r="P584" s="33" t="str">
        <f xml:space="preserve"> IFERROR(IF(VLOOKUP(G584,Demos!$B$3:$K$1368,6,FALSE)=0,"",VLOOKUP(G584,Demos!$B$3:$K$1368,6,FALSE)),"")</f>
        <v>www.de-monstrare.nl/pdf/Centre%20of%20mass.pdf</v>
      </c>
      <c r="Q584" s="38" t="str">
        <f xml:space="preserve"> IFERROR(IF(VLOOKUP(G584,Demos!$B$3:$K$1368,8,FALSE)=0,"",VLOOKUP(G584,Demos!$B$3:$K$1368,8,FALSE)),"")</f>
        <v/>
      </c>
      <c r="R584" s="38" t="str">
        <f xml:space="preserve"> IFERROR(IF(VLOOKUP(G584,Demos!$B$3:$K$1368,7,FALSE)=0,"",VLOOKUP(G584,Demos!$B$3:$K$1368,7,FALSE)),"")</f>
        <v xml:space="preserve">See Collegerama 2022 recording TN1612TU_14 - https://collegerama.tudelft.nl/Mediasite/Channel/as-bsc-tn/watch/64cb5e5c7d2546fb9f465306d41a128b1d </v>
      </c>
      <c r="T584" s="50" t="s">
        <v>2108</v>
      </c>
      <c r="U584" s="31" t="str">
        <f>IFERROR(VLOOKUP(G584,Demos!$B$7:N3883,12,FALSE),"")</f>
        <v/>
      </c>
    </row>
    <row r="585" spans="1:21" ht="45" x14ac:dyDescent="0.25">
      <c r="A585" s="39">
        <f t="shared" si="9"/>
        <v>580</v>
      </c>
      <c r="B585" s="30" t="s">
        <v>29</v>
      </c>
      <c r="C585" s="29" t="str">
        <f xml:space="preserve"> IFERROR(VLOOKUP(B585, Courses!$C$3:$E$836, 2, FALSE),"")</f>
        <v>Classical and Quantum Mechanics</v>
      </c>
      <c r="D585" s="29" t="str">
        <f xml:space="preserve"> IFERROR(VLOOKUP(MID(G585,1,1), PIRA!$B$1:$E$1146, 2, FALSE),"")</f>
        <v>1 Mechanics</v>
      </c>
      <c r="E585" s="31" t="str">
        <f xml:space="preserve"> IFERROR(VLOOKUP(MID(G585,1,2),PIRA!$B$1:$E$1144,2,FALSE),"")&amp;"
"&amp;IFERROR(VLOOKUP(MID(H585,1,2),PIRA!$B$1:$E$1144,2,FALSE),"")&amp;"
"&amp;IFERROR(VLOOKUP(MID(I585,1,2),PIRA!$B$1:$E$1144,2,FALSE),"")</f>
        <v xml:space="preserve">Rotational Dynamics
Rotational Dynamics
</v>
      </c>
      <c r="F585" s="31" t="str">
        <f xml:space="preserve"> IFERROR(VLOOKUP(MID(G585,1,4),PIRA!$B$1:$E$1144,2,FALSE),"")&amp;"
"&amp;IFERROR(VLOOKUP(MID(H585,1,4),PIRA!$B$1:$E$1144,2,FALSE),"")&amp;"
"&amp;IFERROR(VLOOKUP(MID(I585,1,4),PIRA!$B$1:$E$1144,2,FALSE),"")</f>
        <v xml:space="preserve">Conservation of Angular Momentum
Transfer of Angular Momentum
</v>
      </c>
      <c r="G585" s="32" t="s">
        <v>84</v>
      </c>
      <c r="H585" s="31" t="str">
        <f>IFERROR(IF(VLOOKUP(G585,Demos!$B$3:$K$1368,2,FALSE)=0,"",VLOOKUP(G585,Demos!$B$3:$K$1368,2,FALSE)),"")</f>
        <v>1Q30.10</v>
      </c>
      <c r="I585" s="79" t="str">
        <f>IFERROR(IF(VLOOKUP(G585,Demos!$B$3:$K$1368,3,FALSE)=0,"",VLOOKUP(G585,Demos!$B$3:$K$1368,3,FALSE)),"")</f>
        <v/>
      </c>
      <c r="J585" s="79" t="str">
        <f>IFERROR(IF(VLOOKUP(G585,Demos!$B$3:$K$1368,4,FALSE)=0,"",VLOOKUP(G585,Demos!$B$3:$K$1368,4,FALSE)),"")</f>
        <v/>
      </c>
      <c r="K585" s="30" t="s">
        <v>373</v>
      </c>
      <c r="M585" s="71">
        <v>44616</v>
      </c>
      <c r="N585" s="33" t="str">
        <f>IFERROR(VLOOKUP(G585,Demos!$B$3:$K$1368,5,FALSE),"")</f>
        <v>Bicycle Wheel and Swivel Chair</v>
      </c>
      <c r="O585" s="28">
        <f>IF(N585="","",COUNTIF($N$6:N2704, N585))</f>
        <v>39</v>
      </c>
      <c r="P585" s="33" t="str">
        <f xml:space="preserve"> IFERROR(IF(VLOOKUP(G585,Demos!$B$3:$K$1368,6,FALSE)=0,"",VLOOKUP(G585,Demos!$B$3:$K$1368,6,FALSE)),"")</f>
        <v>www.de-monstrare.nl/pdf/Bicycle%20wheel%20and%20swivel%20chair.pdf</v>
      </c>
      <c r="Q585" s="38" t="str">
        <f xml:space="preserve"> IFERROR(IF(VLOOKUP(G585,Demos!$B$3:$K$1368,8,FALSE)=0,"",VLOOKUP(G585,Demos!$B$3:$K$1368,8,FALSE)),"")</f>
        <v/>
      </c>
      <c r="R585" s="38" t="str">
        <f xml:space="preserve"> IFERROR(IF(VLOOKUP(G585,Demos!$B$3:$K$1368,7,FALSE)=0,"",VLOOKUP(G585,Demos!$B$3:$K$1368,7,FALSE)),"")</f>
        <v xml:space="preserve">See Collegerama 2022 recording TN1612TU_05 from 01:13:11 - https://collegerama.tudelft.nl/Mediasite/Channel/as-bsc-tn/watch/c62ffe14b9a54c75ada1f93c4d870c901d </v>
      </c>
      <c r="T585" s="50" t="s">
        <v>1762</v>
      </c>
      <c r="U585" s="31" t="str">
        <f>IFERROR(VLOOKUP(G585,Demos!$B$7:N3882,12,FALSE),"")</f>
        <v/>
      </c>
    </row>
    <row r="586" spans="1:21" ht="45" x14ac:dyDescent="0.25">
      <c r="A586" s="39">
        <f t="shared" si="9"/>
        <v>581</v>
      </c>
      <c r="B586" s="30" t="s">
        <v>29</v>
      </c>
      <c r="C586" s="29" t="str">
        <f xml:space="preserve"> IFERROR(VLOOKUP(B586, Courses!$C$3:$E$836, 2, FALSE),"")</f>
        <v>Classical and Quantum Mechanics</v>
      </c>
      <c r="D586" s="29" t="str">
        <f xml:space="preserve"> IFERROR(VLOOKUP(MID(G586,1,1), PIRA!$B$1:$E$1146, 2, FALSE),"")</f>
        <v>1 Mechanics</v>
      </c>
      <c r="E586" s="31" t="str">
        <f xml:space="preserve"> IFERROR(VLOOKUP(MID(G586,1,2),PIRA!$B$1:$E$1144,2,FALSE),"")&amp;"
"&amp;IFERROR(VLOOKUP(MID(H586,1,2),PIRA!$B$1:$E$1144,2,FALSE),"")&amp;"
"&amp;IFERROR(VLOOKUP(MID(I586,1,2),PIRA!$B$1:$E$1144,2,FALSE),"")</f>
        <v xml:space="preserve">Rotational Dynamics
</v>
      </c>
      <c r="F586" s="31" t="str">
        <f xml:space="preserve"> IFERROR(VLOOKUP(MID(G586,1,4),PIRA!$B$1:$E$1144,2,FALSE),"")&amp;"
"&amp;IFERROR(VLOOKUP(MID(H586,1,4),PIRA!$B$1:$E$1144,2,FALSE),"")&amp;"
"&amp;IFERROR(VLOOKUP(MID(I586,1,4),PIRA!$B$1:$E$1144,2,FALSE),"")</f>
        <v xml:space="preserve">Gyros
</v>
      </c>
      <c r="G586" s="32" t="s">
        <v>1176</v>
      </c>
      <c r="H586" s="31" t="str">
        <f>IFERROR(IF(VLOOKUP(G586,Demos!$B$3:$K$1368,2,FALSE)=0,"",VLOOKUP(G586,Demos!$B$3:$K$1368,2,FALSE)),"")</f>
        <v/>
      </c>
      <c r="I586" s="79" t="str">
        <f>IFERROR(IF(VLOOKUP(G586,Demos!$B$3:$K$1368,3,FALSE)=0,"",VLOOKUP(G586,Demos!$B$3:$K$1368,3,FALSE)),"")</f>
        <v/>
      </c>
      <c r="J586" s="79" t="str">
        <f>IFERROR(IF(VLOOKUP(G586,Demos!$B$3:$K$1368,4,FALSE)=0,"",VLOOKUP(G586,Demos!$B$3:$K$1368,4,FALSE)),"")</f>
        <v/>
      </c>
      <c r="K586" s="32" t="s">
        <v>373</v>
      </c>
      <c r="L586" s="32"/>
      <c r="M586" s="71">
        <v>44616</v>
      </c>
      <c r="N586" s="33" t="str">
        <f>IFERROR(VLOOKUP(G586,Demos!$B$3:$K$1368,5,FALSE),"")</f>
        <v>Precession (2)</v>
      </c>
      <c r="O586" s="28">
        <f>IF(N586="","",COUNTIF($N$6:N2705, N586))</f>
        <v>67</v>
      </c>
      <c r="P586" s="33" t="str">
        <f xml:space="preserve"> IFERROR(IF(VLOOKUP(G586,Demos!$B$3:$K$1368,6,FALSE)=0,"",VLOOKUP(G586,Demos!$B$3:$K$1368,6,FALSE)),"")</f>
        <v>www.de-monstrare.nl/pdf/Precession%20_2_.pdf</v>
      </c>
      <c r="Q586" s="38" t="str">
        <f xml:space="preserve"> IFERROR(IF(VLOOKUP(G586,Demos!$B$3:$K$1368,8,FALSE)=0,"",VLOOKUP(G586,Demos!$B$3:$K$1368,8,FALSE)),"")</f>
        <v/>
      </c>
      <c r="R586" s="38" t="str">
        <f xml:space="preserve"> IFERROR(IF(VLOOKUP(G586,Demos!$B$3:$K$1368,7,FALSE)=0,"",VLOOKUP(G586,Demos!$B$3:$K$1368,7,FALSE)),"")</f>
        <v/>
      </c>
      <c r="T586" s="50" t="s">
        <v>1763</v>
      </c>
      <c r="U586" s="31" t="str">
        <f>IFERROR(VLOOKUP(G586,Demos!$B$7:N3880,12,FALSE),"")</f>
        <v/>
      </c>
    </row>
    <row r="587" spans="1:21" ht="45" x14ac:dyDescent="0.25">
      <c r="A587" s="39">
        <f t="shared" si="9"/>
        <v>582</v>
      </c>
      <c r="B587" s="30" t="s">
        <v>29</v>
      </c>
      <c r="C587" s="29" t="str">
        <f xml:space="preserve"> IFERROR(VLOOKUP(B587, Courses!$C$3:$E$836, 2, FALSE),"")</f>
        <v>Classical and Quantum Mechanics</v>
      </c>
      <c r="D587" s="29" t="str">
        <f xml:space="preserve"> IFERROR(VLOOKUP(MID(G587,1,1), PIRA!$B$1:$E$1146, 2, FALSE),"")</f>
        <v>1 Mechanics</v>
      </c>
      <c r="E587" s="31" t="str">
        <f xml:space="preserve"> IFERROR(VLOOKUP(MID(G587,1,2),PIRA!$B$1:$E$1144,2,FALSE),"")&amp;"
"&amp;IFERROR(VLOOKUP(MID(H587,1,2),PIRA!$B$1:$E$1144,2,FALSE),"")&amp;"
"&amp;IFERROR(VLOOKUP(MID(I587,1,2),PIRA!$B$1:$E$1144,2,FALSE),"")</f>
        <v xml:space="preserve">Rotational Dynamics
</v>
      </c>
      <c r="F587" s="31" t="str">
        <f xml:space="preserve"> IFERROR(VLOOKUP(MID(G587,1,4),PIRA!$B$1:$E$1144,2,FALSE),"")&amp;"
"&amp;IFERROR(VLOOKUP(MID(H587,1,4),PIRA!$B$1:$E$1144,2,FALSE),"")&amp;"
"&amp;IFERROR(VLOOKUP(MID(I587,1,4),PIRA!$B$1:$E$1144,2,FALSE),"")</f>
        <v xml:space="preserve">Gyros
</v>
      </c>
      <c r="G587" s="32" t="s">
        <v>1659</v>
      </c>
      <c r="H587" s="31" t="str">
        <f>IFERROR(IF(VLOOKUP(G587,Demos!$B$3:$K$1368,2,FALSE)=0,"",VLOOKUP(G587,Demos!$B$3:$K$1368,2,FALSE)),"")</f>
        <v/>
      </c>
      <c r="I587" s="79" t="str">
        <f>IFERROR(IF(VLOOKUP(G587,Demos!$B$3:$K$1368,3,FALSE)=0,"",VLOOKUP(G587,Demos!$B$3:$K$1368,3,FALSE)),"")</f>
        <v/>
      </c>
      <c r="J587" s="79" t="str">
        <f>IFERROR(IF(VLOOKUP(G587,Demos!$B$3:$K$1368,4,FALSE)=0,"",VLOOKUP(G587,Demos!$B$3:$K$1368,4,FALSE)),"")</f>
        <v/>
      </c>
      <c r="K587" s="30" t="s">
        <v>373</v>
      </c>
      <c r="M587" s="71">
        <v>44616</v>
      </c>
      <c r="N587" s="33" t="str">
        <f>IFERROR(VLOOKUP(G587,Demos!$B$3:$K$1368,5,FALSE),"")</f>
        <v>Gyroscope</v>
      </c>
      <c r="O587" s="28">
        <f>IF(N587="","",COUNTIF($N$6:N2706, N587))</f>
        <v>40</v>
      </c>
      <c r="P587" s="33" t="str">
        <f xml:space="preserve"> IFERROR(IF(VLOOKUP(G587,Demos!$B$3:$K$1368,6,FALSE)=0,"",VLOOKUP(G587,Demos!$B$3:$K$1368,6,FALSE)),"")</f>
        <v>N/A</v>
      </c>
      <c r="Q587" s="38" t="str">
        <f xml:space="preserve"> IFERROR(IF(VLOOKUP(G587,Demos!$B$3:$K$1368,8,FALSE)=0,"",VLOOKUP(G587,Demos!$B$3:$K$1368,8,FALSE)),"")</f>
        <v/>
      </c>
      <c r="R587" s="38" t="str">
        <f xml:space="preserve"> IFERROR(IF(VLOOKUP(G587,Demos!$B$3:$K$1368,7,FALSE)=0,"",VLOOKUP(G587,Demos!$B$3:$K$1368,7,FALSE)),"")</f>
        <v/>
      </c>
      <c r="T587" s="50" t="s">
        <v>1761</v>
      </c>
      <c r="U587" s="31" t="str">
        <f>IFERROR(VLOOKUP(G587,Demos!$B$7:N3881,12,FALSE),"")</f>
        <v/>
      </c>
    </row>
    <row r="588" spans="1:21" ht="45" x14ac:dyDescent="0.25">
      <c r="A588" s="39">
        <f t="shared" si="9"/>
        <v>583</v>
      </c>
      <c r="B588" s="30" t="s">
        <v>38</v>
      </c>
      <c r="C588" s="29" t="str">
        <f xml:space="preserve"> IFERROR(VLOOKUP(B588, Courses!$C$3:$E$836, 2, FALSE),"")</f>
        <v>Mechanics and Theory of Relativity</v>
      </c>
      <c r="D588" s="29" t="str">
        <f xml:space="preserve"> IFERROR(VLOOKUP(MID(G588,1,1), PIRA!$B$1:$E$1146, 2, FALSE),"")</f>
        <v>1 Mechanics</v>
      </c>
      <c r="E588" s="31" t="str">
        <f xml:space="preserve"> IFERROR(VLOOKUP(MID(G588,1,2),PIRA!$B$1:$E$1144,2,FALSE),"")&amp;"
"&amp;IFERROR(VLOOKUP(MID(H588,1,2),PIRA!$B$1:$E$1144,2,FALSE),"")&amp;"
"&amp;IFERROR(VLOOKUP(MID(I588,1,2),PIRA!$B$1:$E$1144,2,FALSE),"")</f>
        <v xml:space="preserve">Linear Momentum and Collisions
</v>
      </c>
      <c r="F588" s="31" t="str">
        <f xml:space="preserve"> IFERROR(VLOOKUP(MID(G588,1,4),PIRA!$B$1:$E$1144,2,FALSE),"")&amp;"
"&amp;IFERROR(VLOOKUP(MID(H588,1,4),PIRA!$B$1:$E$1144,2,FALSE),"")&amp;"
"&amp;IFERROR(VLOOKUP(MID(I588,1,4),PIRA!$B$1:$E$1144,2,FALSE),"")</f>
        <v xml:space="preserve">Conservation of Linear Momentum
</v>
      </c>
      <c r="G588" s="32" t="s">
        <v>1164</v>
      </c>
      <c r="H588" s="31" t="str">
        <f>IFERROR(IF(VLOOKUP(G588,Demos!$B$3:$K$1368,2,FALSE)=0,"",VLOOKUP(G588,Demos!$B$3:$K$1368,2,FALSE)),"")</f>
        <v/>
      </c>
      <c r="I588" s="79" t="str">
        <f>IFERROR(IF(VLOOKUP(G588,Demos!$B$3:$K$1368,3,FALSE)=0,"",VLOOKUP(G588,Demos!$B$3:$K$1368,3,FALSE)),"")</f>
        <v/>
      </c>
      <c r="J588" s="79" t="str">
        <f>IFERROR(IF(VLOOKUP(G588,Demos!$B$3:$K$1368,4,FALSE)=0,"",VLOOKUP(G588,Demos!$B$3:$K$1368,4,FALSE)),"")</f>
        <v/>
      </c>
      <c r="K588" s="32" t="s">
        <v>22</v>
      </c>
      <c r="L588" s="32" t="s">
        <v>2077</v>
      </c>
      <c r="M588" s="71">
        <v>44614</v>
      </c>
      <c r="N588" s="33" t="str">
        <f>IFERROR(VLOOKUP(G588,Demos!$B$3:$K$1368,5,FALSE),"")</f>
        <v>Colliding Balls (1)</v>
      </c>
      <c r="O588" s="28">
        <f>IF(N588="","",COUNTIF($N$6:N2707, N588))</f>
        <v>22</v>
      </c>
      <c r="P588" s="33" t="str">
        <f xml:space="preserve"> IFERROR(IF(VLOOKUP(G588,Demos!$B$3:$K$1368,6,FALSE)=0,"",VLOOKUP(G588,Demos!$B$3:$K$1368,6,FALSE)),"")</f>
        <v>www.de-monstrare.nl/pdf/Colliding%20balls%20_1_.pdf</v>
      </c>
      <c r="Q588" s="38" t="str">
        <f xml:space="preserve"> IFERROR(IF(VLOOKUP(G588,Demos!$B$3:$K$1368,8,FALSE)=0,"",VLOOKUP(G588,Demos!$B$3:$K$1368,8,FALSE)),"")</f>
        <v/>
      </c>
      <c r="R588" s="38" t="str">
        <f xml:space="preserve"> IFERROR(IF(VLOOKUP(G588,Demos!$B$3:$K$1368,7,FALSE)=0,"",VLOOKUP(G588,Demos!$B$3:$K$1368,7,FALSE)),"")</f>
        <v xml:space="preserve">See Collegerama 2022 recording TN1612TU_10 from 01:17:10 - https://collegerama.tudelft.nl/Mediasite/Channel/as-bsc-tn/watch/b282d0ac7af745eba483f6120bc37f2d1d </v>
      </c>
      <c r="T588" s="50" t="s">
        <v>2114</v>
      </c>
      <c r="U588" s="31" t="str">
        <f>IFERROR(VLOOKUP(G588,Demos!$B$7:N3888,12,FALSE),"")</f>
        <v/>
      </c>
    </row>
    <row r="589" spans="1:21" ht="45" x14ac:dyDescent="0.25">
      <c r="A589" s="39">
        <f t="shared" si="9"/>
        <v>584</v>
      </c>
      <c r="B589" s="30" t="s">
        <v>38</v>
      </c>
      <c r="C589" s="29" t="str">
        <f xml:space="preserve"> IFERROR(VLOOKUP(B589, Courses!$C$3:$E$836, 2, FALSE),"")</f>
        <v>Mechanics and Theory of Relativity</v>
      </c>
      <c r="D589" s="29" t="str">
        <f xml:space="preserve"> IFERROR(VLOOKUP(MID(G589,1,1), PIRA!$B$1:$E$1146, 2, FALSE),"")</f>
        <v>1 Mechanics</v>
      </c>
      <c r="E589" s="31" t="str">
        <f xml:space="preserve"> IFERROR(VLOOKUP(MID(G589,1,2),PIRA!$B$1:$E$1144,2,FALSE),"")&amp;"
"&amp;IFERROR(VLOOKUP(MID(H589,1,2),PIRA!$B$1:$E$1144,2,FALSE),"")&amp;"
"&amp;IFERROR(VLOOKUP(MID(I589,1,2),PIRA!$B$1:$E$1144,2,FALSE),"")</f>
        <v>Linear Momentum and Collisions
Stellar Astronomy
Relative Motion</v>
      </c>
      <c r="F589" s="31" t="str">
        <f xml:space="preserve"> IFERROR(VLOOKUP(MID(G589,1,4),PIRA!$B$1:$E$1144,2,FALSE),"")&amp;"
"&amp;IFERROR(VLOOKUP(MID(H589,1,4),PIRA!$B$1:$E$1144,2,FALSE),"")&amp;"
"&amp;IFERROR(VLOOKUP(MID(I589,1,4),PIRA!$B$1:$E$1144,2,FALSE),"")</f>
        <v>Collisions in One Dimension
The Sun
Moving Reference Frames</v>
      </c>
      <c r="G589" s="32" t="s">
        <v>471</v>
      </c>
      <c r="H589" s="31" t="str">
        <f>IFERROR(IF(VLOOKUP(G589,Demos!$B$3:$K$1368,2,FALSE)=0,"",VLOOKUP(G589,Demos!$B$3:$K$1368,2,FALSE)),"")</f>
        <v>8B10.50</v>
      </c>
      <c r="I589" s="79" t="str">
        <f>IFERROR(IF(VLOOKUP(G589,Demos!$B$3:$K$1368,3,FALSE)=0,"",VLOOKUP(G589,Demos!$B$3:$K$1368,3,FALSE)),"")</f>
        <v>1E10.01</v>
      </c>
      <c r="J589" s="79" t="str">
        <f>IFERROR(IF(VLOOKUP(G589,Demos!$B$3:$K$1368,4,FALSE)=0,"",VLOOKUP(G589,Demos!$B$3:$K$1368,4,FALSE)),"")</f>
        <v>1N20.09</v>
      </c>
      <c r="K589" s="32" t="s">
        <v>22</v>
      </c>
      <c r="L589" s="32" t="s">
        <v>2077</v>
      </c>
      <c r="M589" s="71">
        <v>44614</v>
      </c>
      <c r="N589" s="33" t="str">
        <f>IFERROR(VLOOKUP(G589,Demos!$B$3:$K$1368,5,FALSE),"")</f>
        <v>Super Balls, Double Ball Drop</v>
      </c>
      <c r="O589" s="28">
        <f>IF(N589="","",COUNTIF($N$6:N2708, N589))</f>
        <v>56</v>
      </c>
      <c r="P589" s="33" t="str">
        <f xml:space="preserve"> IFERROR(IF(VLOOKUP(G589,Demos!$B$3:$K$1368,6,FALSE)=0,"",VLOOKUP(G589,Demos!$B$3:$K$1368,6,FALSE)),"")</f>
        <v>www.de-monstrare.nl/pdf/Superballs.pdf</v>
      </c>
      <c r="Q589" s="38" t="str">
        <f xml:space="preserve"> IFERROR(IF(VLOOKUP(G589,Demos!$B$3:$K$1368,8,FALSE)=0,"",VLOOKUP(G589,Demos!$B$3:$K$1368,8,FALSE)),"")</f>
        <v/>
      </c>
      <c r="R589" s="38" t="str">
        <f xml:space="preserve"> IFERROR(IF(VLOOKUP(G589,Demos!$B$3:$K$1368,7,FALSE)=0,"",VLOOKUP(G589,Demos!$B$3:$K$1368,7,FALSE)),"")</f>
        <v xml:space="preserve">See Collegerama 2022 recording TN1612TU_10 from 01:17:10 - https://collegerama.tudelft.nl/Mediasite/Channel/as-bsc-tn/watch/b282d0ac7af745eba483f6120bc37f2d1d </v>
      </c>
      <c r="T589" s="50" t="s">
        <v>2114</v>
      </c>
      <c r="U589" s="31" t="str">
        <f>IFERROR(VLOOKUP(G589,Demos!$B$7:N3887,12,FALSE),"")</f>
        <v/>
      </c>
    </row>
    <row r="590" spans="1:21" ht="45" x14ac:dyDescent="0.25">
      <c r="A590" s="39">
        <f t="shared" si="9"/>
        <v>585</v>
      </c>
      <c r="B590" s="30" t="s">
        <v>1905</v>
      </c>
      <c r="C590" s="29" t="str">
        <f xml:space="preserve"> IFERROR(VLOOKUP(B590, Courses!$C$3:$E$836, 2, FALSE),"")</f>
        <v>Mechanics and Theory of Relativity</v>
      </c>
      <c r="D590" s="29" t="str">
        <f xml:space="preserve"> IFERROR(VLOOKUP(MID(G590,1,1), PIRA!$B$1:$E$1146, 2, FALSE),"")</f>
        <v>1 Mechanics</v>
      </c>
      <c r="E590" s="31" t="str">
        <f xml:space="preserve"> IFERROR(VLOOKUP(MID(G590,1,2),PIRA!$B$1:$E$1144,2,FALSE),"")&amp;"
"&amp;IFERROR(VLOOKUP(MID(H590,1,2),PIRA!$B$1:$E$1144,2,FALSE),"")&amp;"
"&amp;IFERROR(VLOOKUP(MID(I590,1,2),PIRA!$B$1:$E$1144,2,FALSE),"")</f>
        <v xml:space="preserve">Rotational Dynamics
Oscillations
</v>
      </c>
      <c r="F590" s="31" t="str">
        <f xml:space="preserve"> IFERROR(VLOOKUP(MID(G590,1,4),PIRA!$B$1:$E$1144,2,FALSE),"")&amp;"
"&amp;IFERROR(VLOOKUP(MID(H590,1,4),PIRA!$B$1:$E$1144,2,FALSE),"")&amp;"
"&amp;IFERROR(VLOOKUP(MID(I590,1,4),PIRA!$B$1:$E$1144,2,FALSE),"")</f>
        <v xml:space="preserve">Moment of Inertia
Physical Pendula
</v>
      </c>
      <c r="G590" s="32" t="s">
        <v>1387</v>
      </c>
      <c r="H590" s="31" t="str">
        <f>IFERROR(IF(VLOOKUP(G590,Demos!$B$3:$K$1368,2,FALSE)=0,"",VLOOKUP(G590,Demos!$B$3:$K$1368,2,FALSE)),"")</f>
        <v>3A15.01</v>
      </c>
      <c r="I590" s="79" t="str">
        <f>IFERROR(IF(VLOOKUP(G590,Demos!$B$3:$K$1368,3,FALSE)=0,"",VLOOKUP(G590,Demos!$B$3:$K$1368,3,FALSE)),"")</f>
        <v/>
      </c>
      <c r="J590" s="79" t="str">
        <f>IFERROR(IF(VLOOKUP(G590,Demos!$B$3:$K$1368,4,FALSE)=0,"",VLOOKUP(G590,Demos!$B$3:$K$1368,4,FALSE)),"")</f>
        <v/>
      </c>
      <c r="K590" s="32" t="s">
        <v>2099</v>
      </c>
      <c r="M590" s="71">
        <v>44614</v>
      </c>
      <c r="N590" s="33" t="str">
        <f>IFERROR(VLOOKUP(G590,Demos!$B$3:$K$1368,5,FALSE),"")</f>
        <v>Physical Pendulum (2)</v>
      </c>
      <c r="O590" s="28">
        <f>IF(N590="","",COUNTIF($N$6:N2709, N590))</f>
        <v>17</v>
      </c>
      <c r="P590" s="33" t="str">
        <f xml:space="preserve"> IFERROR(IF(VLOOKUP(G590,Demos!$B$3:$K$1368,6,FALSE)=0,"",VLOOKUP(G590,Demos!$B$3:$K$1368,6,FALSE)),"")</f>
        <v>www.de-monstrare.nl/pdf/Physical%20pendulum%20_2_.pdf</v>
      </c>
      <c r="Q590" s="38" t="str">
        <f xml:space="preserve"> IFERROR(IF(VLOOKUP(G590,Demos!$B$3:$K$1368,8,FALSE)=0,"",VLOOKUP(G590,Demos!$B$3:$K$1368,8,FALSE)),"")</f>
        <v/>
      </c>
      <c r="R590" s="38" t="str">
        <f xml:space="preserve"> IFERROR(IF(VLOOKUP(G590,Demos!$B$3:$K$1368,7,FALSE)=0,"",VLOOKUP(G590,Demos!$B$3:$K$1368,7,FALSE)),"")</f>
        <v/>
      </c>
      <c r="T590" s="50" t="s">
        <v>1890</v>
      </c>
      <c r="U590" s="31" t="str">
        <f>IFERROR(VLOOKUP(G590,Demos!$B$7:N3885,12,FALSE),"")</f>
        <v/>
      </c>
    </row>
    <row r="591" spans="1:21" ht="45" x14ac:dyDescent="0.25">
      <c r="A591" s="39">
        <f t="shared" si="9"/>
        <v>586</v>
      </c>
      <c r="B591" s="30" t="s">
        <v>1905</v>
      </c>
      <c r="C591" s="29" t="str">
        <f xml:space="preserve"> IFERROR(VLOOKUP(B591, Courses!$C$3:$E$836, 2, FALSE),"")</f>
        <v>Mechanics and Theory of Relativity</v>
      </c>
      <c r="D591" s="29" t="str">
        <f xml:space="preserve"> IFERROR(VLOOKUP(MID(G591,1,1), PIRA!$B$1:$E$1146, 2, FALSE),"")</f>
        <v>1 Mechanics</v>
      </c>
      <c r="E591" s="31" t="str">
        <f xml:space="preserve"> IFERROR(VLOOKUP(MID(G591,1,2),PIRA!$B$1:$E$1144,2,FALSE),"")&amp;"
"&amp;IFERROR(VLOOKUP(MID(H591,1,2),PIRA!$B$1:$E$1144,2,FALSE),"")&amp;"
"&amp;IFERROR(VLOOKUP(MID(I591,1,2),PIRA!$B$1:$E$1144,2,FALSE),"")</f>
        <v xml:space="preserve">Rotational Dynamics
Applications of Newton's Laws
</v>
      </c>
      <c r="F591" s="31" t="str">
        <f xml:space="preserve"> IFERROR(VLOOKUP(MID(G591,1,4),PIRA!$B$1:$E$1144,2,FALSE),"")&amp;"
"&amp;IFERROR(VLOOKUP(MID(H591,1,4),PIRA!$B$1:$E$1144,2,FALSE),"")&amp;"
"&amp;IFERROR(VLOOKUP(MID(I591,1,4),PIRA!$B$1:$E$1144,2,FALSE),"")</f>
        <v xml:space="preserve">Conservation of Angular Momentum
Dynamic Torque
</v>
      </c>
      <c r="G591" s="32" t="s">
        <v>1169</v>
      </c>
      <c r="H591" s="31" t="str">
        <f>IFERROR(IF(VLOOKUP(G591,Demos!$B$3:$K$1368,2,FALSE)=0,"",VLOOKUP(G591,Demos!$B$3:$K$1368,2,FALSE)),"")</f>
        <v>1K10.01</v>
      </c>
      <c r="I591" s="79" t="str">
        <f>IFERROR(IF(VLOOKUP(G591,Demos!$B$3:$K$1368,3,FALSE)=0,"",VLOOKUP(G591,Demos!$B$3:$K$1368,3,FALSE)),"")</f>
        <v/>
      </c>
      <c r="J591" s="79" t="str">
        <f>IFERROR(IF(VLOOKUP(G591,Demos!$B$3:$K$1368,4,FALSE)=0,"",VLOOKUP(G591,Demos!$B$3:$K$1368,4,FALSE)),"")</f>
        <v/>
      </c>
      <c r="K591" s="30" t="s">
        <v>2099</v>
      </c>
      <c r="M591" s="71">
        <v>44614</v>
      </c>
      <c r="N591" s="33" t="str">
        <f>IFERROR(VLOOKUP(G591,Demos!$B$3:$K$1368,5,FALSE),"")</f>
        <v>Pulling a Spool (a.k.a. Oma's Garenklosje)</v>
      </c>
      <c r="O591" s="28">
        <f>IF(N591="","",COUNTIF($N$6:N2710, N591))</f>
        <v>39</v>
      </c>
      <c r="P591" s="33" t="str">
        <f xml:space="preserve"> IFERROR(IF(VLOOKUP(G591,Demos!$B$3:$K$1368,6,FALSE)=0,"",VLOOKUP(G591,Demos!$B$3:$K$1368,6,FALSE)),"")</f>
        <v>www.de-monstrare.nl/pdf/Pulling%20a%20spool.pdf</v>
      </c>
      <c r="Q591" s="38" t="str">
        <f xml:space="preserve"> IFERROR(IF(VLOOKUP(G591,Demos!$B$3:$K$1368,8,FALSE)=0,"",VLOOKUP(G591,Demos!$B$3:$K$1368,8,FALSE)),"")</f>
        <v/>
      </c>
      <c r="R591" s="38" t="str">
        <f xml:space="preserve"> IFERROR(IF(VLOOKUP(G591,Demos!$B$3:$K$1368,7,FALSE)=0,"",VLOOKUP(G591,Demos!$B$3:$K$1368,7,FALSE)),"")</f>
        <v xml:space="preserve">See Collegerame 2022 recording TN1612TU_19 - https://collegerama.tudelft.nl/Mediasite/Channel/as-bsc-tn/watch/1525734e9e3e40e6a0113a2e79f6fd7b1d </v>
      </c>
      <c r="T591" s="50" t="s">
        <v>1890</v>
      </c>
      <c r="U591" s="31" t="str">
        <f>IFERROR(VLOOKUP(G591,Demos!$B$7:N3884,12,FALSE),"")</f>
        <v/>
      </c>
    </row>
    <row r="592" spans="1:21" ht="45" x14ac:dyDescent="0.25">
      <c r="A592" s="39">
        <f t="shared" si="9"/>
        <v>587</v>
      </c>
      <c r="B592" s="30" t="s">
        <v>1905</v>
      </c>
      <c r="C592" s="29" t="str">
        <f xml:space="preserve"> IFERROR(VLOOKUP(B592, Courses!$C$3:$E$836, 2, FALSE),"")</f>
        <v>Mechanics and Theory of Relativity</v>
      </c>
      <c r="D592" s="29" t="str">
        <f xml:space="preserve"> IFERROR(VLOOKUP(MID(G592,1,1), PIRA!$B$1:$E$1146, 2, FALSE),"")</f>
        <v>1 Mechanics</v>
      </c>
      <c r="E592" s="31" t="str">
        <f xml:space="preserve"> IFERROR(VLOOKUP(MID(G592,1,2),PIRA!$B$1:$E$1144,2,FALSE),"")&amp;"
"&amp;IFERROR(VLOOKUP(MID(H592,1,2),PIRA!$B$1:$E$1144,2,FALSE),"")&amp;"
"&amp;IFERROR(VLOOKUP(MID(I592,1,2),PIRA!$B$1:$E$1144,2,FALSE),"")</f>
        <v xml:space="preserve">Rotational Dynamics
Rotational Dynamics
</v>
      </c>
      <c r="F592" s="31" t="str">
        <f xml:space="preserve"> IFERROR(VLOOKUP(MID(G592,1,4),PIRA!$B$1:$E$1144,2,FALSE),"")&amp;"
"&amp;IFERROR(VLOOKUP(MID(H592,1,4),PIRA!$B$1:$E$1144,2,FALSE),"")&amp;"
"&amp;IFERROR(VLOOKUP(MID(I592,1,4),PIRA!$B$1:$E$1144,2,FALSE),"")</f>
        <v xml:space="preserve">Conservation of Angular Momentum
Moment of Inertia
</v>
      </c>
      <c r="G592" s="32" t="s">
        <v>1171</v>
      </c>
      <c r="H592" s="31" t="str">
        <f>IFERROR(IF(VLOOKUP(G592,Demos!$B$3:$K$1368,2,FALSE)=0,"",VLOOKUP(G592,Demos!$B$3:$K$1368,2,FALSE)),"")</f>
        <v>1Q10.XX</v>
      </c>
      <c r="I592" s="79" t="str">
        <f>IFERROR(IF(VLOOKUP(G592,Demos!$B$3:$K$1368,3,FALSE)=0,"",VLOOKUP(G592,Demos!$B$3:$K$1368,3,FALSE)),"")</f>
        <v/>
      </c>
      <c r="J592" s="79" t="str">
        <f>IFERROR(IF(VLOOKUP(G592,Demos!$B$3:$K$1368,4,FALSE)=0,"",VLOOKUP(G592,Demos!$B$3:$K$1368,4,FALSE)),"")</f>
        <v/>
      </c>
      <c r="K592" s="32" t="s">
        <v>2099</v>
      </c>
      <c r="M592" s="71">
        <v>44614</v>
      </c>
      <c r="N592" s="33" t="str">
        <f>IFERROR(VLOOKUP(G592,Demos!$B$3:$K$1368,5,FALSE),"")</f>
        <v>Matchbox and Wineglass</v>
      </c>
      <c r="O592" s="28">
        <f>IF(N592="","",COUNTIF($N$6:N2711, N592))</f>
        <v>40</v>
      </c>
      <c r="P592" s="33" t="str">
        <f xml:space="preserve"> IFERROR(IF(VLOOKUP(G592,Demos!$B$3:$K$1368,6,FALSE)=0,"",VLOOKUP(G592,Demos!$B$3:$K$1368,6,FALSE)),"")</f>
        <v>www.de-monstrare.nl/pdf/Matchbox%20and%20wineglass.pdf</v>
      </c>
      <c r="Q592" s="38" t="str">
        <f xml:space="preserve"> IFERROR(IF(VLOOKUP(G592,Demos!$B$3:$K$1368,8,FALSE)=0,"",VLOOKUP(G592,Demos!$B$3:$K$1368,8,FALSE)),"")</f>
        <v/>
      </c>
      <c r="R592" s="38" t="str">
        <f xml:space="preserve"> IFERROR(IF(VLOOKUP(G592,Demos!$B$3:$K$1368,7,FALSE)=0,"",VLOOKUP(G592,Demos!$B$3:$K$1368,7,FALSE)),"")</f>
        <v xml:space="preserve">See Collegerama 2022 recording TN1612TU_17 from about 40 minutes - https://collegerama.tudelft.nl/Mediasite/Channel/as-bsc-tn/watch/068318bc5e2d4c908ecc56ce056d99d81d </v>
      </c>
      <c r="T592" s="50" t="s">
        <v>1761</v>
      </c>
      <c r="U592" s="31" t="str">
        <f>IFERROR(VLOOKUP(G592,Demos!$B$7:N3886,12,FALSE),"")</f>
        <v/>
      </c>
    </row>
    <row r="593" spans="1:21" ht="45" x14ac:dyDescent="0.25">
      <c r="A593" s="39">
        <f t="shared" si="9"/>
        <v>588</v>
      </c>
      <c r="B593" s="30" t="s">
        <v>38</v>
      </c>
      <c r="C593" s="29" t="str">
        <f xml:space="preserve"> IFERROR(VLOOKUP(B593, Courses!$C$3:$E$836, 2, FALSE),"")</f>
        <v>Mechanics and Theory of Relativity</v>
      </c>
      <c r="D593" s="29" t="str">
        <f xml:space="preserve"> IFERROR(VLOOKUP(MID(G593,1,1), PIRA!$B$1:$E$1146, 2, FALSE),"")</f>
        <v>1 Mechanics</v>
      </c>
      <c r="E593" s="31" t="str">
        <f xml:space="preserve"> IFERROR(VLOOKUP(MID(G593,1,2),PIRA!$B$1:$E$1144,2,FALSE),"")&amp;"
"&amp;IFERROR(VLOOKUP(MID(H593,1,2),PIRA!$B$1:$E$1144,2,FALSE),"")&amp;"
"&amp;IFERROR(VLOOKUP(MID(I593,1,2),PIRA!$B$1:$E$1144,2,FALSE),"")</f>
        <v xml:space="preserve">Relative Motion
</v>
      </c>
      <c r="F593" s="31" t="str">
        <f xml:space="preserve"> IFERROR(VLOOKUP(MID(G593,1,4),PIRA!$B$1:$E$1144,2,FALSE),"")&amp;"
"&amp;IFERROR(VLOOKUP(MID(H593,1,4),PIRA!$B$1:$E$1144,2,FALSE),"")&amp;"
"&amp;IFERROR(VLOOKUP(MID(I593,1,4),PIRA!$B$1:$E$1144,2,FALSE),"")</f>
        <v xml:space="preserve">Moving Reference Frames
</v>
      </c>
      <c r="G593" s="32" t="s">
        <v>1135</v>
      </c>
      <c r="H593" s="31" t="str">
        <f>IFERROR(IF(VLOOKUP(G593,Demos!$B$3:$K$1368,2,FALSE)=0,"",VLOOKUP(G593,Demos!$B$3:$K$1368,2,FALSE)),"")</f>
        <v/>
      </c>
      <c r="I593" s="79" t="str">
        <f>IFERROR(IF(VLOOKUP(G593,Demos!$B$3:$K$1368,3,FALSE)=0,"",VLOOKUP(G593,Demos!$B$3:$K$1368,3,FALSE)),"")</f>
        <v/>
      </c>
      <c r="J593" s="79" t="str">
        <f>IFERROR(IF(VLOOKUP(G593,Demos!$B$3:$K$1368,4,FALSE)=0,"",VLOOKUP(G593,Demos!$B$3:$K$1368,4,FALSE)),"")</f>
        <v/>
      </c>
      <c r="K593" s="32" t="s">
        <v>22</v>
      </c>
      <c r="L593" s="32" t="s">
        <v>2077</v>
      </c>
      <c r="M593" s="71">
        <v>44613</v>
      </c>
      <c r="N593" s="33" t="str">
        <f>IFERROR(VLOOKUP(G593,Demos!$B$3:$K$1368,5,FALSE),"")</f>
        <v>Shoot and Catch</v>
      </c>
      <c r="O593" s="28">
        <f>IF(N593="","",COUNTIF($N$6:N2712, N593))</f>
        <v>26</v>
      </c>
      <c r="P593" s="33" t="str">
        <f xml:space="preserve"> IFERROR(IF(VLOOKUP(G593,Demos!$B$3:$K$1368,6,FALSE)=0,"",VLOOKUP(G593,Demos!$B$3:$K$1368,6,FALSE)),"")</f>
        <v>www.de-monstrare.nl/pdf/Shoot%20and%20catch.pdf</v>
      </c>
      <c r="Q593" s="38" t="str">
        <f xml:space="preserve"> IFERROR(IF(VLOOKUP(G593,Demos!$B$3:$K$1368,8,FALSE)=0,"",VLOOKUP(G593,Demos!$B$3:$K$1368,8,FALSE)),"")</f>
        <v/>
      </c>
      <c r="R593" s="38" t="str">
        <f xml:space="preserve"> IFERROR(IF(VLOOKUP(G593,Demos!$B$3:$K$1368,7,FALSE)=0,"",VLOOKUP(G593,Demos!$B$3:$K$1368,7,FALSE)),"")</f>
        <v xml:space="preserve">See Collegerama 2022 recording TN1612TU_09 from 00:38:10 - https://collegerama.tudelft.nl/Mediasite/Channel/as-bsc-tn/watch/01a81742333b4cfeb1cb2f79a689016f1d </v>
      </c>
      <c r="T593" s="50" t="s">
        <v>1761</v>
      </c>
      <c r="U593" s="31" t="str">
        <f>IFERROR(VLOOKUP(G593,Demos!$B$7:N3891,12,FALSE),"")</f>
        <v/>
      </c>
    </row>
    <row r="594" spans="1:21" ht="45" x14ac:dyDescent="0.25">
      <c r="A594" s="39">
        <f t="shared" si="9"/>
        <v>589</v>
      </c>
      <c r="B594" s="30" t="s">
        <v>29</v>
      </c>
      <c r="C594" s="29" t="str">
        <f xml:space="preserve"> IFERROR(VLOOKUP(B594, Courses!$C$3:$E$836, 2, FALSE),"")</f>
        <v>Classical and Quantum Mechanics</v>
      </c>
      <c r="D594" s="29" t="str">
        <f xml:space="preserve"> IFERROR(VLOOKUP(MID(G594,1,1), PIRA!$B$1:$E$1146, 2, FALSE),"")</f>
        <v>1 Mechanics</v>
      </c>
      <c r="E594" s="31" t="str">
        <f xml:space="preserve"> IFERROR(VLOOKUP(MID(G594,1,2),PIRA!$B$1:$E$1144,2,FALSE),"")&amp;"
"&amp;IFERROR(VLOOKUP(MID(H594,1,2),PIRA!$B$1:$E$1144,2,FALSE),"")&amp;"
"&amp;IFERROR(VLOOKUP(MID(I594,1,2),PIRA!$B$1:$E$1144,2,FALSE),"")</f>
        <v xml:space="preserve">Rotational Dynamics
</v>
      </c>
      <c r="F594" s="31" t="str">
        <f xml:space="preserve"> IFERROR(VLOOKUP(MID(G594,1,4),PIRA!$B$1:$E$1144,2,FALSE),"")&amp;"
"&amp;IFERROR(VLOOKUP(MID(H594,1,4),PIRA!$B$1:$E$1144,2,FALSE),"")&amp;"
"&amp;IFERROR(VLOOKUP(MID(I594,1,4),PIRA!$B$1:$E$1144,2,FALSE),"")</f>
        <v xml:space="preserve">Rotational Energy
</v>
      </c>
      <c r="G594" s="32" t="s">
        <v>1165</v>
      </c>
      <c r="H594" s="31" t="str">
        <f>IFERROR(IF(VLOOKUP(G594,Demos!$B$3:$K$1368,2,FALSE)=0,"",VLOOKUP(G594,Demos!$B$3:$K$1368,2,FALSE)),"")</f>
        <v/>
      </c>
      <c r="I594" s="79" t="str">
        <f>IFERROR(IF(VLOOKUP(G594,Demos!$B$3:$K$1368,3,FALSE)=0,"",VLOOKUP(G594,Demos!$B$3:$K$1368,3,FALSE)),"")</f>
        <v/>
      </c>
      <c r="J594" s="79" t="str">
        <f>IFERROR(IF(VLOOKUP(G594,Demos!$B$3:$K$1368,4,FALSE)=0,"",VLOOKUP(G594,Demos!$B$3:$K$1368,4,FALSE)),"")</f>
        <v/>
      </c>
      <c r="K594" s="30" t="s">
        <v>373</v>
      </c>
      <c r="M594" s="71">
        <v>44613</v>
      </c>
      <c r="N594" s="33" t="str">
        <f>IFERROR(VLOOKUP(G594,Demos!$B$3:$K$1368,5,FALSE),"")</f>
        <v>Dropping Rolls of Toilet Paper</v>
      </c>
      <c r="O594" s="28">
        <f>IF(N594="","",COUNTIF($N$6:N2713, N594))</f>
        <v>12</v>
      </c>
      <c r="P594" s="33" t="str">
        <f xml:space="preserve"> IFERROR(IF(VLOOKUP(G594,Demos!$B$3:$K$1368,6,FALSE)=0,"",VLOOKUP(G594,Demos!$B$3:$K$1368,6,FALSE)),"")</f>
        <v>www.de-monstrare.nl/pdf/Dropping%20rolls%20of%20toilet%20paper.pdf</v>
      </c>
      <c r="Q594" s="38" t="str">
        <f xml:space="preserve"> IFERROR(IF(VLOOKUP(G594,Demos!$B$3:$K$1368,8,FALSE)=0,"",VLOOKUP(G594,Demos!$B$3:$K$1368,8,FALSE)),"")</f>
        <v/>
      </c>
      <c r="R594" s="38" t="str">
        <f xml:space="preserve"> IFERROR(IF(VLOOKUP(G594,Demos!$B$3:$K$1368,7,FALSE)=0,"",VLOOKUP(G594,Demos!$B$3:$K$1368,7,FALSE)),"")</f>
        <v/>
      </c>
      <c r="T594" s="50" t="s">
        <v>1762</v>
      </c>
      <c r="U594" s="31" t="str">
        <f>IFERROR(VLOOKUP(G594,Demos!$B$7:N3890,12,FALSE),"")</f>
        <v/>
      </c>
    </row>
    <row r="595" spans="1:21" ht="45" x14ac:dyDescent="0.25">
      <c r="A595" s="39">
        <f t="shared" si="9"/>
        <v>590</v>
      </c>
      <c r="B595" s="30" t="s">
        <v>29</v>
      </c>
      <c r="C595" s="29" t="str">
        <f xml:space="preserve"> IFERROR(VLOOKUP(B595, Courses!$C$3:$E$836, 2, FALSE),"")</f>
        <v>Classical and Quantum Mechanics</v>
      </c>
      <c r="D595" s="29" t="str">
        <f xml:space="preserve"> IFERROR(VLOOKUP(MID(G595,1,1), PIRA!$B$1:$E$1146, 2, FALSE),"")</f>
        <v>1 Mechanics</v>
      </c>
      <c r="E595" s="31" t="str">
        <f xml:space="preserve"> IFERROR(VLOOKUP(MID(G595,1,2),PIRA!$B$1:$E$1144,2,FALSE),"")&amp;"
"&amp;IFERROR(VLOOKUP(MID(H595,1,2),PIRA!$B$1:$E$1144,2,FALSE),"")&amp;"
"&amp;IFERROR(VLOOKUP(MID(I595,1,2),PIRA!$B$1:$E$1144,2,FALSE),"")</f>
        <v xml:space="preserve">Rotational Dynamics
Rotational Dynamics
</v>
      </c>
      <c r="F595" s="31" t="str">
        <f xml:space="preserve"> IFERROR(VLOOKUP(MID(G595,1,4),PIRA!$B$1:$E$1144,2,FALSE),"")&amp;"
"&amp;IFERROR(VLOOKUP(MID(H595,1,4),PIRA!$B$1:$E$1144,2,FALSE),"")&amp;"
"&amp;IFERROR(VLOOKUP(MID(I595,1,4),PIRA!$B$1:$E$1144,2,FALSE),"")</f>
        <v xml:space="preserve">Rotational Energy
Moment of Inertia
</v>
      </c>
      <c r="G595" s="32" t="s">
        <v>1168</v>
      </c>
      <c r="H595" s="31" t="str">
        <f>IFERROR(IF(VLOOKUP(G595,Demos!$B$3:$K$1368,2,FALSE)=0,"",VLOOKUP(G595,Demos!$B$3:$K$1368,2,FALSE)),"")</f>
        <v>1Q10.02</v>
      </c>
      <c r="I595" s="79" t="str">
        <f>IFERROR(IF(VLOOKUP(G595,Demos!$B$3:$K$1368,3,FALSE)=0,"",VLOOKUP(G595,Demos!$B$3:$K$1368,3,FALSE)),"")</f>
        <v/>
      </c>
      <c r="J595" s="79" t="str">
        <f>IFERROR(IF(VLOOKUP(G595,Demos!$B$3:$K$1368,4,FALSE)=0,"",VLOOKUP(G595,Demos!$B$3:$K$1368,4,FALSE)),"")</f>
        <v/>
      </c>
      <c r="K595" s="30" t="s">
        <v>373</v>
      </c>
      <c r="M595" s="71">
        <v>44613</v>
      </c>
      <c r="N595" s="33" t="str">
        <f>IFERROR(VLOOKUP(G595,Demos!$B$3:$K$1368,5,FALSE),"")</f>
        <v>Rolling Downhill</v>
      </c>
      <c r="O595" s="28">
        <f>IF(N595="","",COUNTIF($N$6:N2714, N595))</f>
        <v>35</v>
      </c>
      <c r="P595" s="33" t="str">
        <f xml:space="preserve"> IFERROR(IF(VLOOKUP(G595,Demos!$B$3:$K$1368,6,FALSE)=0,"",VLOOKUP(G595,Demos!$B$3:$K$1368,6,FALSE)),"")</f>
        <v>www.de-monstrare.nl/pdf/Rolling%20downhill.pdf</v>
      </c>
      <c r="Q595" s="38" t="str">
        <f xml:space="preserve"> IFERROR(IF(VLOOKUP(G595,Demos!$B$3:$K$1368,8,FALSE)=0,"",VLOOKUP(G595,Demos!$B$3:$K$1368,8,FALSE)),"")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595" s="38" t="str">
        <f xml:space="preserve"> IFERROR(IF(VLOOKUP(G595,Demos!$B$3:$K$1368,7,FALSE)=0,"",VLOOKUP(G595,Demos!$B$3:$K$1368,7,FALSE)),"")</f>
        <v xml:space="preserve">See Collegerama 2022 recording TN1612TU_17 - https://collegerama.tudelft.nl/Mediasite/Channel/as-bsc-tn/watch/068318bc5e2d4c908ecc56ce056d99d81d  </v>
      </c>
      <c r="T595" s="50" t="s">
        <v>1763</v>
      </c>
      <c r="U595" s="31" t="str">
        <f>IFERROR(VLOOKUP(G595,Demos!$B$7:N3889,12,FALSE),"")</f>
        <v/>
      </c>
    </row>
    <row r="596" spans="1:21" ht="45" x14ac:dyDescent="0.25">
      <c r="A596" s="39">
        <f t="shared" si="9"/>
        <v>591</v>
      </c>
      <c r="B596" s="30" t="s">
        <v>29</v>
      </c>
      <c r="C596" s="29" t="str">
        <f xml:space="preserve"> IFERROR(VLOOKUP(B596, Courses!$C$3:$E$836, 2, FALSE),"")</f>
        <v>Classical and Quantum Mechanics</v>
      </c>
      <c r="D596" s="29" t="str">
        <f xml:space="preserve"> IFERROR(VLOOKUP(MID(G596,1,1), PIRA!$B$1:$E$1146, 2, FALSE),"")</f>
        <v>1 Mechanics</v>
      </c>
      <c r="E596" s="31" t="str">
        <f xml:space="preserve"> IFERROR(VLOOKUP(MID(G596,1,2),PIRA!$B$1:$E$1144,2,FALSE),"")&amp;"
"&amp;IFERROR(VLOOKUP(MID(H596,1,2),PIRA!$B$1:$E$1144,2,FALSE),"")&amp;"
"&amp;IFERROR(VLOOKUP(MID(I596,1,2),PIRA!$B$1:$E$1144,2,FALSE),"")</f>
        <v xml:space="preserve">Linear Momentum and Collisions
</v>
      </c>
      <c r="F596" s="31" t="str">
        <f xml:space="preserve"> IFERROR(VLOOKUP(MID(G596,1,4),PIRA!$B$1:$E$1144,2,FALSE),"")&amp;"
"&amp;IFERROR(VLOOKUP(MID(H596,1,4),PIRA!$B$1:$E$1144,2,FALSE),"")&amp;"
"&amp;IFERROR(VLOOKUP(MID(I596,1,4),PIRA!$B$1:$E$1144,2,FALSE),"")</f>
        <v xml:space="preserve">Conservation of Linear Momentum
</v>
      </c>
      <c r="G596" s="32" t="s">
        <v>1161</v>
      </c>
      <c r="H596" s="31" t="str">
        <f>IFERROR(IF(VLOOKUP(G596,Demos!$B$3:$K$1368,2,FALSE)=0,"",VLOOKUP(G596,Demos!$B$3:$K$1368,2,FALSE)),"")</f>
        <v/>
      </c>
      <c r="I596" s="79" t="str">
        <f>IFERROR(IF(VLOOKUP(G596,Demos!$B$3:$K$1368,3,FALSE)=0,"",VLOOKUP(G596,Demos!$B$3:$K$1368,3,FALSE)),"")</f>
        <v/>
      </c>
      <c r="J596" s="79" t="str">
        <f>IFERROR(IF(VLOOKUP(G596,Demos!$B$3:$K$1368,4,FALSE)=0,"",VLOOKUP(G596,Demos!$B$3:$K$1368,4,FALSE)),"")</f>
        <v/>
      </c>
      <c r="K596" s="30" t="s">
        <v>373</v>
      </c>
      <c r="M596" s="71">
        <v>44612</v>
      </c>
      <c r="N596" s="33" t="str">
        <f>IFERROR(VLOOKUP(G596,Demos!$B$3:$K$1368,5,FALSE),"")</f>
        <v>Elastic Collisions</v>
      </c>
      <c r="O596" s="28">
        <f>IF(N596="","",COUNTIF($N$6:N2715, N596))</f>
        <v>19</v>
      </c>
      <c r="P596" s="33" t="str">
        <f xml:space="preserve"> IFERROR(IF(VLOOKUP(G596,Demos!$B$3:$K$1368,6,FALSE)=0,"",VLOOKUP(G596,Demos!$B$3:$K$1368,6,FALSE)),"")</f>
        <v>www.de-monstrare.nl/pdf/Elastic%20collisions.pdf</v>
      </c>
      <c r="Q596" s="38" t="str">
        <f xml:space="preserve"> IFERROR(IF(VLOOKUP(G596,Demos!$B$3:$K$1368,8,FALSE)=0,"",VLOOKUP(G596,Demos!$B$3:$K$1368,8,FALSE)),"")</f>
        <v/>
      </c>
      <c r="R596" s="38" t="str">
        <f xml:space="preserve"> IFERROR(IF(VLOOKUP(G596,Demos!$B$3:$K$1368,7,FALSE)=0,"",VLOOKUP(G596,Demos!$B$3:$K$1368,7,FALSE)),"")</f>
        <v/>
      </c>
      <c r="T596" s="50" t="s">
        <v>2049</v>
      </c>
      <c r="U596" s="31" t="str">
        <f>IFERROR(VLOOKUP(G596,Demos!$B$7:N3893,12,FALSE),"")</f>
        <v/>
      </c>
    </row>
    <row r="597" spans="1:21" ht="45" x14ac:dyDescent="0.25">
      <c r="A597" s="39">
        <f t="shared" si="9"/>
        <v>592</v>
      </c>
      <c r="B597" s="30" t="s">
        <v>29</v>
      </c>
      <c r="C597" s="29" t="str">
        <f xml:space="preserve"> IFERROR(VLOOKUP(B597, Courses!$C$3:$E$836, 2, FALSE),"")</f>
        <v>Classical and Quantum Mechanics</v>
      </c>
      <c r="D597" s="29" t="str">
        <f xml:space="preserve"> IFERROR(VLOOKUP(MID(G597,1,1), PIRA!$B$1:$E$1146, 2, FALSE),"")</f>
        <v>1 Mechanics</v>
      </c>
      <c r="E597" s="31" t="str">
        <f xml:space="preserve"> IFERROR(VLOOKUP(MID(G597,1,2),PIRA!$B$1:$E$1144,2,FALSE),"")&amp;"
"&amp;IFERROR(VLOOKUP(MID(H597,1,2),PIRA!$B$1:$E$1144,2,FALSE),"")&amp;"
"&amp;IFERROR(VLOOKUP(MID(I597,1,2),PIRA!$B$1:$E$1144,2,FALSE),"")</f>
        <v xml:space="preserve">Linear Momentum and Collisions
</v>
      </c>
      <c r="F597" s="31" t="str">
        <f xml:space="preserve"> IFERROR(VLOOKUP(MID(G597,1,4),PIRA!$B$1:$E$1144,2,FALSE),"")&amp;"
"&amp;IFERROR(VLOOKUP(MID(H597,1,4),PIRA!$B$1:$E$1144,2,FALSE),"")&amp;"
"&amp;IFERROR(VLOOKUP(MID(I597,1,4),PIRA!$B$1:$E$1144,2,FALSE),"")</f>
        <v xml:space="preserve">Conservation of Linear Momentum
</v>
      </c>
      <c r="G597" s="32" t="s">
        <v>1162</v>
      </c>
      <c r="H597" s="31" t="str">
        <f>IFERROR(IF(VLOOKUP(G597,Demos!$B$3:$K$1368,2,FALSE)=0,"",VLOOKUP(G597,Demos!$B$3:$K$1368,2,FALSE)),"")</f>
        <v/>
      </c>
      <c r="I597" s="79" t="str">
        <f>IFERROR(IF(VLOOKUP(G597,Demos!$B$3:$K$1368,3,FALSE)=0,"",VLOOKUP(G597,Demos!$B$3:$K$1368,3,FALSE)),"")</f>
        <v/>
      </c>
      <c r="J597" s="79" t="str">
        <f>IFERROR(IF(VLOOKUP(G597,Demos!$B$3:$K$1368,4,FALSE)=0,"",VLOOKUP(G597,Demos!$B$3:$K$1368,4,FALSE)),"")</f>
        <v/>
      </c>
      <c r="K597" s="30" t="s">
        <v>373</v>
      </c>
      <c r="M597" s="71">
        <v>44612</v>
      </c>
      <c r="N597" s="33" t="str">
        <f>IFERROR(VLOOKUP(G597,Demos!$B$3:$K$1368,5,FALSE),"")</f>
        <v>Inelastic Collisions</v>
      </c>
      <c r="O597" s="28">
        <f>IF(N597="","",COUNTIF($N$6:N2716, N597))</f>
        <v>19</v>
      </c>
      <c r="P597" s="33" t="str">
        <f xml:space="preserve"> IFERROR(IF(VLOOKUP(G597,Demos!$B$3:$K$1368,6,FALSE)=0,"",VLOOKUP(G597,Demos!$B$3:$K$1368,6,FALSE)),"")</f>
        <v>www.de-monstrare.nl/pdf/Inelastic%20collisions.pdf</v>
      </c>
      <c r="Q597" s="38" t="str">
        <f xml:space="preserve"> IFERROR(IF(VLOOKUP(G597,Demos!$B$3:$K$1368,8,FALSE)=0,"",VLOOKUP(G597,Demos!$B$3:$K$1368,8,FALSE)),"")</f>
        <v/>
      </c>
      <c r="R597" s="38" t="str">
        <f xml:space="preserve"> IFERROR(IF(VLOOKUP(G597,Demos!$B$3:$K$1368,7,FALSE)=0,"",VLOOKUP(G597,Demos!$B$3:$K$1368,7,FALSE)),"")</f>
        <v/>
      </c>
      <c r="T597" s="50" t="s">
        <v>2049</v>
      </c>
      <c r="U597" s="31" t="str">
        <f>IFERROR(VLOOKUP(G597,Demos!$B$7:N3892,12,FALSE),"")</f>
        <v/>
      </c>
    </row>
    <row r="598" spans="1:21" ht="45" x14ac:dyDescent="0.25">
      <c r="A598" s="39">
        <f t="shared" si="9"/>
        <v>593</v>
      </c>
      <c r="B598" s="30" t="s">
        <v>1905</v>
      </c>
      <c r="C598" s="29" t="str">
        <f xml:space="preserve"> IFERROR(VLOOKUP(B598, Courses!$C$3:$E$836, 2, FALSE),"")</f>
        <v>Mechanics and Theory of Relativity</v>
      </c>
      <c r="D598" s="29" t="str">
        <f xml:space="preserve"> IFERROR(VLOOKUP(MID(G598,1,1), PIRA!$B$1:$E$1146, 2, FALSE),"")</f>
        <v>1 Mechanics</v>
      </c>
      <c r="E598" s="31" t="str">
        <f xml:space="preserve"> IFERROR(VLOOKUP(MID(G598,1,2),PIRA!$B$1:$E$1144,2,FALSE),"")&amp;"
"&amp;IFERROR(VLOOKUP(MID(H598,1,2),PIRA!$B$1:$E$1144,2,FALSE),"")&amp;"
"&amp;IFERROR(VLOOKUP(MID(I598,1,2),PIRA!$B$1:$E$1144,2,FALSE),"")</f>
        <v>Linear Momentum and Collisions
Stellar Astronomy
Relative Motion</v>
      </c>
      <c r="F598" s="31" t="str">
        <f xml:space="preserve"> IFERROR(VLOOKUP(MID(G598,1,4),PIRA!$B$1:$E$1144,2,FALSE),"")&amp;"
"&amp;IFERROR(VLOOKUP(MID(H598,1,4),PIRA!$B$1:$E$1144,2,FALSE),"")&amp;"
"&amp;IFERROR(VLOOKUP(MID(I598,1,4),PIRA!$B$1:$E$1144,2,FALSE),"")</f>
        <v>Collisions in One Dimension
The Sun
Moving Reference Frames</v>
      </c>
      <c r="G598" s="32" t="s">
        <v>471</v>
      </c>
      <c r="H598" s="31" t="str">
        <f>IFERROR(IF(VLOOKUP(G598,Demos!$B$3:$K$1368,2,FALSE)=0,"",VLOOKUP(G598,Demos!$B$3:$K$1368,2,FALSE)),"")</f>
        <v>8B10.50</v>
      </c>
      <c r="I598" s="79" t="str">
        <f>IFERROR(IF(VLOOKUP(G598,Demos!$B$3:$K$1368,3,FALSE)=0,"",VLOOKUP(G598,Demos!$B$3:$K$1368,3,FALSE)),"")</f>
        <v>1E10.01</v>
      </c>
      <c r="J598" s="79" t="str">
        <f>IFERROR(IF(VLOOKUP(G598,Demos!$B$3:$K$1368,4,FALSE)=0,"",VLOOKUP(G598,Demos!$B$3:$K$1368,4,FALSE)),"")</f>
        <v>1N20.09</v>
      </c>
      <c r="K598" s="32" t="s">
        <v>2099</v>
      </c>
      <c r="M598" s="71">
        <v>44610</v>
      </c>
      <c r="N598" s="33" t="str">
        <f>IFERROR(VLOOKUP(G598,Demos!$B$3:$K$1368,5,FALSE),"")</f>
        <v>Super Balls, Double Ball Drop</v>
      </c>
      <c r="O598" s="28">
        <f>IF(N598="","",COUNTIF($N$6:N2717, N598))</f>
        <v>56</v>
      </c>
      <c r="P598" s="33" t="str">
        <f xml:space="preserve"> IFERROR(IF(VLOOKUP(G598,Demos!$B$3:$K$1368,6,FALSE)=0,"",VLOOKUP(G598,Demos!$B$3:$K$1368,6,FALSE)),"")</f>
        <v>www.de-monstrare.nl/pdf/Superballs.pdf</v>
      </c>
      <c r="Q598" s="38" t="str">
        <f xml:space="preserve"> IFERROR(IF(VLOOKUP(G598,Demos!$B$3:$K$1368,8,FALSE)=0,"",VLOOKUP(G598,Demos!$B$3:$K$1368,8,FALSE)),"")</f>
        <v/>
      </c>
      <c r="R598" s="38" t="str">
        <f xml:space="preserve"> IFERROR(IF(VLOOKUP(G598,Demos!$B$3:$K$1368,7,FALSE)=0,"",VLOOKUP(G598,Demos!$B$3:$K$1368,7,FALSE)),"")</f>
        <v xml:space="preserve">See Collegerama 2022 recording TN1612TU_10 from 01:17:10 - https://collegerama.tudelft.nl/Mediasite/Channel/as-bsc-tn/watch/b282d0ac7af745eba483f6120bc37f2d1d </v>
      </c>
      <c r="T598" s="50" t="s">
        <v>1890</v>
      </c>
      <c r="U598" s="31" t="str">
        <f>IFERROR(VLOOKUP(G598,Demos!$B$7:N3895,12,FALSE),"")</f>
        <v/>
      </c>
    </row>
    <row r="599" spans="1:21" ht="45" x14ac:dyDescent="0.25">
      <c r="A599" s="39">
        <f t="shared" si="9"/>
        <v>594</v>
      </c>
      <c r="B599" s="30" t="s">
        <v>38</v>
      </c>
      <c r="C599" s="29" t="str">
        <f xml:space="preserve"> IFERROR(VLOOKUP(B599, Courses!$C$3:$E$836, 2, FALSE),"")</f>
        <v>Mechanics and Theory of Relativity</v>
      </c>
      <c r="D599" s="29" t="str">
        <f xml:space="preserve"> IFERROR(VLOOKUP(MID(G599,1,1), PIRA!$B$1:$E$1146, 2, FALSE),"")</f>
        <v>7 Modern Physics</v>
      </c>
      <c r="E599" s="31" t="str">
        <f xml:space="preserve"> IFERROR(VLOOKUP(MID(G599,1,2),PIRA!$B$1:$E$1144,2,FALSE),"")&amp;"
"&amp;IFERROR(VLOOKUP(MID(H599,1,2),PIRA!$B$1:$E$1144,2,FALSE),"")&amp;"
"&amp;IFERROR(VLOOKUP(MID(I599,1,2),PIRA!$B$1:$E$1144,2,FALSE),"")</f>
        <v xml:space="preserve">Nuclear Physics
</v>
      </c>
      <c r="F599" s="31" t="str">
        <f xml:space="preserve"> IFERROR(VLOOKUP(MID(G599,1,4),PIRA!$B$1:$E$1144,2,FALSE),"")&amp;"
"&amp;IFERROR(VLOOKUP(MID(H599,1,4),PIRA!$B$1:$E$1144,2,FALSE),"")&amp;"
"&amp;IFERROR(VLOOKUP(MID(I599,1,4),PIRA!$B$1:$E$1144,2,FALSE),"")</f>
        <v xml:space="preserve">Models of the Nucleus
</v>
      </c>
      <c r="G599" s="32" t="s">
        <v>353</v>
      </c>
      <c r="H599" s="31" t="str">
        <f>IFERROR(IF(VLOOKUP(G599,Demos!$B$3:$K$1368,2,FALSE)=0,"",VLOOKUP(G599,Demos!$B$3:$K$1368,2,FALSE)),"")</f>
        <v/>
      </c>
      <c r="I599" s="79" t="str">
        <f>IFERROR(IF(VLOOKUP(G599,Demos!$B$3:$K$1368,3,FALSE)=0,"",VLOOKUP(G599,Demos!$B$3:$K$1368,3,FALSE)),"")</f>
        <v/>
      </c>
      <c r="J599" s="79" t="str">
        <f>IFERROR(IF(VLOOKUP(G599,Demos!$B$3:$K$1368,4,FALSE)=0,"",VLOOKUP(G599,Demos!$B$3:$K$1368,4,FALSE)),"")</f>
        <v/>
      </c>
      <c r="K599" s="32" t="s">
        <v>2077</v>
      </c>
      <c r="L599" s="32" t="s">
        <v>22</v>
      </c>
      <c r="M599" s="71">
        <v>44610</v>
      </c>
      <c r="N599" s="33" t="str">
        <f>IFERROR(VLOOKUP(G599,Demos!$B$3:$K$1368,5,FALSE),"")</f>
        <v>Rutherford's Scattering</v>
      </c>
      <c r="O599" s="28">
        <f>IF(N599="","",COUNTIF($N$6:N2718, N599))</f>
        <v>12</v>
      </c>
      <c r="P599" s="33" t="str">
        <f xml:space="preserve"> IFERROR(IF(VLOOKUP(G599,Demos!$B$3:$K$1368,6,FALSE)=0,"",VLOOKUP(G599,Demos!$B$3:$K$1368,6,FALSE)),"")</f>
        <v>N/A</v>
      </c>
      <c r="Q599" s="38" t="str">
        <f xml:space="preserve"> IFERROR(IF(VLOOKUP(G599,Demos!$B$3:$K$1368,8,FALSE)=0,"",VLOOKUP(G599,Demos!$B$3:$K$1368,8,FALSE)),"")</f>
        <v/>
      </c>
      <c r="R599" s="38" t="str">
        <f xml:space="preserve"> IFERROR(IF(VLOOKUP(G599,Demos!$B$3:$K$1368,7,FALSE)=0,"",VLOOKUP(G599,Demos!$B$3:$K$1368,7,FALSE)),"")</f>
        <v xml:space="preserve">See Collegerama 2022 recording TN1612TU_08 from 01:10:10 - https://collegerama.tudelft.nl/Mediasite/Channel/as-bsc-tn/watch/32567a3ebfe440ac9204beced5e8656f1d </v>
      </c>
      <c r="T599" s="50" t="s">
        <v>1761</v>
      </c>
      <c r="U599" s="31" t="str">
        <f>IFERROR(VLOOKUP(G599,Demos!$B$7:N3894,12,FALSE),"")</f>
        <v/>
      </c>
    </row>
    <row r="600" spans="1:21" ht="45" x14ac:dyDescent="0.25">
      <c r="A600" s="39">
        <f t="shared" si="9"/>
        <v>595</v>
      </c>
      <c r="B600" s="30" t="s">
        <v>38</v>
      </c>
      <c r="C600" s="29" t="str">
        <f xml:space="preserve"> IFERROR(VLOOKUP(B600, Courses!$C$3:$E$836, 2, FALSE),"")</f>
        <v>Mechanics and Theory of Relativity</v>
      </c>
      <c r="D600" s="29" t="str">
        <f xml:space="preserve"> IFERROR(VLOOKUP(MID(G600,1,1), PIRA!$B$1:$E$1146, 2, FALSE),"")</f>
        <v>1 Mechanics</v>
      </c>
      <c r="E600" s="31" t="str">
        <f xml:space="preserve"> IFERROR(VLOOKUP(MID(G600,1,2),PIRA!$B$1:$E$1144,2,FALSE),"")&amp;"
"&amp;IFERROR(VLOOKUP(MID(H600,1,2),PIRA!$B$1:$E$1144,2,FALSE),"")&amp;"
"&amp;IFERROR(VLOOKUP(MID(I600,1,2),PIRA!$B$1:$E$1144,2,FALSE),"")</f>
        <v xml:space="preserve">Gravity
Planetary Astronomy
</v>
      </c>
      <c r="F600" s="31" t="str">
        <f xml:space="preserve"> IFERROR(VLOOKUP(MID(G600,1,4),PIRA!$B$1:$E$1144,2,FALSE),"")&amp;"
"&amp;IFERROR(VLOOKUP(MID(H600,1,4),PIRA!$B$1:$E$1144,2,FALSE),"")&amp;"
"&amp;IFERROR(VLOOKUP(MID(I600,1,4),PIRA!$B$1:$E$1144,2,FALSE),"")</f>
        <v xml:space="preserve">Orbits
Solar System Mechanics
</v>
      </c>
      <c r="G600" s="32" t="s">
        <v>1156</v>
      </c>
      <c r="H600" s="31" t="str">
        <f>IFERROR(IF(VLOOKUP(G600,Demos!$B$3:$K$1368,2,FALSE)=0,"",VLOOKUP(G600,Demos!$B$3:$K$1368,2,FALSE)),"")</f>
        <v>8A10.01</v>
      </c>
      <c r="I600" s="79" t="str">
        <f>IFERROR(IF(VLOOKUP(G600,Demos!$B$3:$K$1368,3,FALSE)=0,"",VLOOKUP(G600,Demos!$B$3:$K$1368,3,FALSE)),"")</f>
        <v/>
      </c>
      <c r="J600" s="79" t="str">
        <f>IFERROR(IF(VLOOKUP(G600,Demos!$B$3:$K$1368,4,FALSE)=0,"",VLOOKUP(G600,Demos!$B$3:$K$1368,4,FALSE)),"")</f>
        <v/>
      </c>
      <c r="K600" s="32" t="s">
        <v>22</v>
      </c>
      <c r="L600" s="32" t="s">
        <v>2077</v>
      </c>
      <c r="M600" s="71">
        <v>44609</v>
      </c>
      <c r="N600" s="33" t="str">
        <f>IFERROR(VLOOKUP(G600,Demos!$B$3:$K$1368,5,FALSE),"")</f>
        <v>Kepler's Second Law</v>
      </c>
      <c r="O600" s="28">
        <f>IF(N600="","",COUNTIF($N$6:N2719, N600))</f>
        <v>12</v>
      </c>
      <c r="P600" s="33" t="str">
        <f xml:space="preserve"> IFERROR(IF(VLOOKUP(G600,Demos!$B$3:$K$1368,6,FALSE)=0,"",VLOOKUP(G600,Demos!$B$3:$K$1368,6,FALSE)),"")</f>
        <v>www.de-monstrare.nl/pdf/Kepler's%20second%20law.pdf</v>
      </c>
      <c r="Q600" s="38" t="str">
        <f xml:space="preserve"> IFERROR(IF(VLOOKUP(G600,Demos!$B$3:$K$1368,8,FALSE)=0,"",VLOOKUP(G600,Demos!$B$3:$K$1368,8,FALSE)),"")</f>
        <v/>
      </c>
      <c r="R600" s="38" t="str">
        <f xml:space="preserve"> IFERROR(IF(VLOOKUP(G600,Demos!$B$3:$K$1368,7,FALSE)=0,"",VLOOKUP(G600,Demos!$B$3:$K$1368,7,FALSE)),"")</f>
        <v xml:space="preserve">See Collegerama 2022 recording TN1612TU_07 from 01:01:03 - https://collegerama.tudelft.nl/Mediasite/Channel/as-bsc-tn/watch/4fc5405ffc9343dba9512d207751858a1d </v>
      </c>
      <c r="T600" s="50" t="s">
        <v>1761</v>
      </c>
      <c r="U600" s="31" t="str">
        <f>IFERROR(VLOOKUP(G600,Demos!$B$7:N3899,12,FALSE),"")</f>
        <v/>
      </c>
    </row>
    <row r="601" spans="1:21" ht="45" x14ac:dyDescent="0.25">
      <c r="A601" s="39">
        <f t="shared" si="9"/>
        <v>596</v>
      </c>
      <c r="B601" s="30" t="s">
        <v>29</v>
      </c>
      <c r="C601" s="29" t="str">
        <f xml:space="preserve"> IFERROR(VLOOKUP(B601, Courses!$C$3:$E$836, 2, FALSE),"")</f>
        <v>Classical and Quantum Mechanics</v>
      </c>
      <c r="D601" s="29" t="str">
        <f xml:space="preserve"> IFERROR(VLOOKUP(MID(G601,1,1), PIRA!$B$1:$E$1146, 2, FALSE),"")</f>
        <v>1 Mechanics</v>
      </c>
      <c r="E601" s="31" t="str">
        <f xml:space="preserve"> IFERROR(VLOOKUP(MID(G601,1,2),PIRA!$B$1:$E$1144,2,FALSE),"")&amp;"
"&amp;IFERROR(VLOOKUP(MID(H601,1,2),PIRA!$B$1:$E$1144,2,FALSE),"")&amp;"
"&amp;IFERROR(VLOOKUP(MID(I601,1,2),PIRA!$B$1:$E$1144,2,FALSE),"")</f>
        <v xml:space="preserve">Work and Energy
</v>
      </c>
      <c r="F601" s="31" t="str">
        <f xml:space="preserve"> IFERROR(VLOOKUP(MID(G601,1,4),PIRA!$B$1:$E$1144,2,FALSE),"")&amp;"
"&amp;IFERROR(VLOOKUP(MID(H601,1,4),PIRA!$B$1:$E$1144,2,FALSE),"")&amp;"
"&amp;IFERROR(VLOOKUP(MID(I601,1,4),PIRA!$B$1:$E$1144,2,FALSE),"")</f>
        <v xml:space="preserve">Work
</v>
      </c>
      <c r="G601" s="32" t="s">
        <v>1157</v>
      </c>
      <c r="H601" s="31" t="str">
        <f>IFERROR(IF(VLOOKUP(G601,Demos!$B$3:$K$1368,2,FALSE)=0,"",VLOOKUP(G601,Demos!$B$3:$K$1368,2,FALSE)),"")</f>
        <v/>
      </c>
      <c r="I601" s="79" t="str">
        <f>IFERROR(IF(VLOOKUP(G601,Demos!$B$3:$K$1368,3,FALSE)=0,"",VLOOKUP(G601,Demos!$B$3:$K$1368,3,FALSE)),"")</f>
        <v/>
      </c>
      <c r="J601" s="79" t="str">
        <f>IFERROR(IF(VLOOKUP(G601,Demos!$B$3:$K$1368,4,FALSE)=0,"",VLOOKUP(G601,Demos!$B$3:$K$1368,4,FALSE)),"")</f>
        <v/>
      </c>
      <c r="K601" s="30" t="s">
        <v>373</v>
      </c>
      <c r="M601" s="71">
        <v>44609</v>
      </c>
      <c r="N601" s="33" t="str">
        <f>IFERROR(VLOOKUP(G601,Demos!$B$3:$K$1368,5,FALSE),"")</f>
        <v>How much Work to Break a Soup Tureen?</v>
      </c>
      <c r="O601" s="28">
        <f>IF(N601="","",COUNTIF($N$6:N2720, N601))</f>
        <v>12</v>
      </c>
      <c r="P601" s="33" t="str">
        <f xml:space="preserve"> IFERROR(IF(VLOOKUP(G601,Demos!$B$3:$K$1368,6,FALSE)=0,"",VLOOKUP(G601,Demos!$B$3:$K$1368,6,FALSE)),"")</f>
        <v>www.de-monstrare.nl/pdf/How%20much%20work%20to%20break%20a%20soup-tureen.pdf</v>
      </c>
      <c r="Q601" s="38" t="str">
        <f xml:space="preserve"> IFERROR(IF(VLOOKUP(G601,Demos!$B$3:$K$1368,8,FALSE)=0,"",VLOOKUP(G601,Demos!$B$3:$K$1368,8,FALSE)),"")</f>
        <v/>
      </c>
      <c r="R601" s="38" t="str">
        <f xml:space="preserve"> IFERROR(IF(VLOOKUP(G601,Demos!$B$3:$K$1368,7,FALSE)=0,"",VLOOKUP(G601,Demos!$B$3:$K$1368,7,FALSE)),"")</f>
        <v/>
      </c>
      <c r="T601" s="50" t="s">
        <v>2049</v>
      </c>
      <c r="U601" s="31" t="str">
        <f>IFERROR(VLOOKUP(G601,Demos!$B$7:N3901,12,FALSE),"")</f>
        <v/>
      </c>
    </row>
    <row r="602" spans="1:21" ht="45" x14ac:dyDescent="0.25">
      <c r="A602" s="39">
        <f t="shared" si="9"/>
        <v>597</v>
      </c>
      <c r="B602" s="30" t="s">
        <v>29</v>
      </c>
      <c r="C602" s="29" t="str">
        <f xml:space="preserve"> IFERROR(VLOOKUP(B602, Courses!$C$3:$E$836, 2, FALSE),"")</f>
        <v>Classical and Quantum Mechanics</v>
      </c>
      <c r="D602" s="29" t="str">
        <f xml:space="preserve"> IFERROR(VLOOKUP(MID(G602,1,1), PIRA!$B$1:$E$1146, 2, FALSE),"")</f>
        <v>1 Mechanics</v>
      </c>
      <c r="E602" s="31" t="str">
        <f xml:space="preserve"> IFERROR(VLOOKUP(MID(G602,1,2),PIRA!$B$1:$E$1144,2,FALSE),"")&amp;"
"&amp;IFERROR(VLOOKUP(MID(H602,1,2),PIRA!$B$1:$E$1144,2,FALSE),"")&amp;"
"&amp;IFERROR(VLOOKUP(MID(I602,1,2),PIRA!$B$1:$E$1144,2,FALSE),"")</f>
        <v xml:space="preserve">Work and Energy
</v>
      </c>
      <c r="F602" s="31" t="str">
        <f xml:space="preserve"> IFERROR(VLOOKUP(MID(G602,1,4),PIRA!$B$1:$E$1144,2,FALSE),"")&amp;"
"&amp;IFERROR(VLOOKUP(MID(H602,1,4),PIRA!$B$1:$E$1144,2,FALSE),"")&amp;"
"&amp;IFERROR(VLOOKUP(MID(I602,1,4),PIRA!$B$1:$E$1144,2,FALSE),"")</f>
        <v xml:space="preserve">Conservation of Energy
</v>
      </c>
      <c r="G602" s="32" t="s">
        <v>362</v>
      </c>
      <c r="H602" s="31" t="str">
        <f>IFERROR(IF(VLOOKUP(G602,Demos!$B$3:$K$1368,2,FALSE)=0,"",VLOOKUP(G602,Demos!$B$3:$K$1368,2,FALSE)),"")</f>
        <v/>
      </c>
      <c r="I602" s="79" t="str">
        <f>IFERROR(IF(VLOOKUP(G602,Demos!$B$3:$K$1368,3,FALSE)=0,"",VLOOKUP(G602,Demos!$B$3:$K$1368,3,FALSE)),"")</f>
        <v/>
      </c>
      <c r="J602" s="79" t="str">
        <f>IFERROR(IF(VLOOKUP(G602,Demos!$B$3:$K$1368,4,FALSE)=0,"",VLOOKUP(G602,Demos!$B$3:$K$1368,4,FALSE)),"")</f>
        <v/>
      </c>
      <c r="K602" s="30" t="s">
        <v>373</v>
      </c>
      <c r="M602" s="71">
        <v>44609</v>
      </c>
      <c r="N602" s="33" t="str">
        <f>IFERROR(VLOOKUP(G602,Demos!$B$3:$K$1368,5,FALSE),"")</f>
        <v>Pendulum of Death</v>
      </c>
      <c r="O602" s="28">
        <f>IF(N602="","",COUNTIF($N$6:N2721, N602))</f>
        <v>20</v>
      </c>
      <c r="P602" s="33" t="str">
        <f xml:space="preserve"> IFERROR(IF(VLOOKUP(G602,Demos!$B$3:$K$1368,6,FALSE)=0,"",VLOOKUP(G602,Demos!$B$3:$K$1368,6,FALSE)),"")</f>
        <v>www.de-monstrare.nl/pdf/Pendulum%20of%20death.pdf</v>
      </c>
      <c r="Q602" s="38" t="str">
        <f xml:space="preserve"> IFERROR(IF(VLOOKUP(G602,Demos!$B$3:$K$1368,8,FALSE)=0,"",VLOOKUP(G602,Demos!$B$3:$K$1368,8,FALSE)),"")</f>
        <v>Height floor to hook in the ceiling h = 6.871 m</v>
      </c>
      <c r="R602" s="38" t="str">
        <f xml:space="preserve"> IFERROR(IF(VLOOKUP(G602,Demos!$B$3:$K$1368,7,FALSE)=0,"",VLOOKUP(G602,Demos!$B$3:$K$1368,7,FALSE)),"")</f>
        <v/>
      </c>
      <c r="T602" s="50" t="s">
        <v>2108</v>
      </c>
      <c r="U602" s="31" t="str">
        <f>IFERROR(VLOOKUP(G602,Demos!$B$7:N3900,12,FALSE),"")</f>
        <v/>
      </c>
    </row>
    <row r="603" spans="1:21" ht="45" x14ac:dyDescent="0.25">
      <c r="A603" s="39">
        <f t="shared" si="9"/>
        <v>598</v>
      </c>
      <c r="B603" s="30" t="s">
        <v>29</v>
      </c>
      <c r="C603" s="29" t="str">
        <f xml:space="preserve"> IFERROR(VLOOKUP(B603, Courses!$C$3:$E$836, 2, FALSE),"")</f>
        <v>Classical and Quantum Mechanics</v>
      </c>
      <c r="D603" s="29" t="str">
        <f xml:space="preserve"> IFERROR(VLOOKUP(MID(G603,1,1), PIRA!$B$1:$E$1146, 2, FALSE),"")</f>
        <v>1 Mechanics</v>
      </c>
      <c r="E603" s="31" t="str">
        <f xml:space="preserve"> IFERROR(VLOOKUP(MID(G603,1,2),PIRA!$B$1:$E$1144,2,FALSE),"")&amp;"
"&amp;IFERROR(VLOOKUP(MID(H603,1,2),PIRA!$B$1:$E$1144,2,FALSE),"")&amp;"
"&amp;IFERROR(VLOOKUP(MID(I603,1,2),PIRA!$B$1:$E$1144,2,FALSE),"")</f>
        <v xml:space="preserve">Work and Energy
Motion in one Dimension
</v>
      </c>
      <c r="F603" s="31" t="str">
        <f xml:space="preserve"> IFERROR(VLOOKUP(MID(G603,1,4),PIRA!$B$1:$E$1144,2,FALSE),"")&amp;"
"&amp;IFERROR(VLOOKUP(MID(H603,1,4),PIRA!$B$1:$E$1144,2,FALSE),"")&amp;"
"&amp;IFERROR(VLOOKUP(MID(I603,1,4),PIRA!$B$1:$E$1144,2,FALSE),"")</f>
        <v xml:space="preserve">Conservation of Energy
Velocity
</v>
      </c>
      <c r="G603" s="32" t="s">
        <v>1280</v>
      </c>
      <c r="H603" s="31" t="str">
        <f>IFERROR(IF(VLOOKUP(G603,Demos!$B$3:$K$1368,2,FALSE)=0,"",VLOOKUP(G603,Demos!$B$3:$K$1368,2,FALSE)),"")</f>
        <v>1C10.01</v>
      </c>
      <c r="I603" s="79" t="str">
        <f>IFERROR(IF(VLOOKUP(G603,Demos!$B$3:$K$1368,3,FALSE)=0,"",VLOOKUP(G603,Demos!$B$3:$K$1368,3,FALSE)),"")</f>
        <v/>
      </c>
      <c r="J603" s="79" t="str">
        <f>IFERROR(IF(VLOOKUP(G603,Demos!$B$3:$K$1368,4,FALSE)=0,"",VLOOKUP(G603,Demos!$B$3:$K$1368,4,FALSE)),"")</f>
        <v/>
      </c>
      <c r="K603" s="30" t="s">
        <v>373</v>
      </c>
      <c r="M603" s="71">
        <v>44609</v>
      </c>
      <c r="N603" s="33" t="str">
        <f>IFERROR(VLOOKUP(G603,Demos!$B$3:$K$1368,5,FALSE),"")</f>
        <v>Ballistic Pendulum</v>
      </c>
      <c r="O603" s="28">
        <f>IF(N603="","",COUNTIF($N$6:N2722, N603))</f>
        <v>27</v>
      </c>
      <c r="P603" s="33" t="str">
        <f xml:space="preserve"> IFERROR(IF(VLOOKUP(G603,Demos!$B$3:$K$1368,6,FALSE)=0,"",VLOOKUP(G603,Demos!$B$3:$K$1368,6,FALSE)),"")</f>
        <v>N/A</v>
      </c>
      <c r="Q603" s="38" t="str">
        <f xml:space="preserve"> IFERROR(IF(VLOOKUP(G603,Demos!$B$3:$K$1368,8,FALSE)=0,"",VLOOKUP(G603,Demos!$B$3:$K$1368,8,FALSE)),"")</f>
        <v/>
      </c>
      <c r="R603" s="38" t="str">
        <f xml:space="preserve"> IFERROR(IF(VLOOKUP(G603,Demos!$B$3:$K$1368,7,FALSE)=0,"",VLOOKUP(G603,Demos!$B$3:$K$1368,7,FALSE)),"")</f>
        <v/>
      </c>
      <c r="T603" s="50" t="s">
        <v>1763</v>
      </c>
      <c r="U603" s="31" t="str">
        <f>IFERROR(VLOOKUP(G603,Demos!$B$7:N3898,12,FALSE),"")</f>
        <v/>
      </c>
    </row>
    <row r="604" spans="1:21" ht="45" x14ac:dyDescent="0.25">
      <c r="A604" s="39">
        <f t="shared" si="9"/>
        <v>599</v>
      </c>
      <c r="B604" s="30" t="s">
        <v>29</v>
      </c>
      <c r="C604" s="29" t="str">
        <f xml:space="preserve"> IFERROR(VLOOKUP(B604, Courses!$C$3:$E$836, 2, FALSE),"")</f>
        <v>Classical and Quantum Mechanics</v>
      </c>
      <c r="D604" s="29" t="str">
        <f xml:space="preserve"> IFERROR(VLOOKUP(MID(G604,1,1), PIRA!$B$1:$E$1146, 2, FALSE),"")</f>
        <v>1 Mechanics</v>
      </c>
      <c r="E604" s="31" t="str">
        <f xml:space="preserve"> IFERROR(VLOOKUP(MID(G604,1,2),PIRA!$B$1:$E$1144,2,FALSE),"")&amp;"
"&amp;IFERROR(VLOOKUP(MID(H604,1,2),PIRA!$B$1:$E$1144,2,FALSE),"")&amp;"
"&amp;IFERROR(VLOOKUP(MID(I604,1,2),PIRA!$B$1:$E$1144,2,FALSE),"")</f>
        <v xml:space="preserve">Linear Momentum and Collisions
</v>
      </c>
      <c r="F604" s="31" t="str">
        <f xml:space="preserve"> IFERROR(VLOOKUP(MID(G604,1,4),PIRA!$B$1:$E$1144,2,FALSE),"")&amp;"
"&amp;IFERROR(VLOOKUP(MID(H604,1,4),PIRA!$B$1:$E$1144,2,FALSE),"")&amp;"
"&amp;IFERROR(VLOOKUP(MID(I604,1,4),PIRA!$B$1:$E$1144,2,FALSE),"")</f>
        <v xml:space="preserve">Conservation of Linear Momentum
</v>
      </c>
      <c r="G604" s="32" t="s">
        <v>1163</v>
      </c>
      <c r="H604" s="31" t="str">
        <f>IFERROR(IF(VLOOKUP(G604,Demos!$B$3:$K$1368,2,FALSE)=0,"",VLOOKUP(G604,Demos!$B$3:$K$1368,2,FALSE)),"")</f>
        <v/>
      </c>
      <c r="I604" s="79" t="str">
        <f>IFERROR(IF(VLOOKUP(G604,Demos!$B$3:$K$1368,3,FALSE)=0,"",VLOOKUP(G604,Demos!$B$3:$K$1368,3,FALSE)),"")</f>
        <v/>
      </c>
      <c r="J604" s="79" t="str">
        <f>IFERROR(IF(VLOOKUP(G604,Demos!$B$3:$K$1368,4,FALSE)=0,"",VLOOKUP(G604,Demos!$B$3:$K$1368,4,FALSE)),"")</f>
        <v/>
      </c>
      <c r="K604" s="30" t="s">
        <v>373</v>
      </c>
      <c r="M604" s="71">
        <v>44609</v>
      </c>
      <c r="N604" s="33" t="str">
        <f>IFERROR(VLOOKUP(G604,Demos!$B$3:$K$1368,5,FALSE),"")</f>
        <v>Explosion</v>
      </c>
      <c r="O604" s="28">
        <f>IF(N604="","",COUNTIF($N$6:N2723, N604))</f>
        <v>26</v>
      </c>
      <c r="P604" s="33" t="str">
        <f xml:space="preserve"> IFERROR(IF(VLOOKUP(G604,Demos!$B$3:$K$1368,6,FALSE)=0,"",VLOOKUP(G604,Demos!$B$3:$K$1368,6,FALSE)),"")</f>
        <v>www.de-monstrare.nl/pdf/Explosion.pdf</v>
      </c>
      <c r="Q604" s="38" t="str">
        <f xml:space="preserve"> IFERROR(IF(VLOOKUP(G604,Demos!$B$3:$K$1368,8,FALSE)=0,"",VLOOKUP(G604,Demos!$B$3:$K$1368,8,FALSE)),"")</f>
        <v/>
      </c>
      <c r="R604" s="38" t="str">
        <f xml:space="preserve"> IFERROR(IF(VLOOKUP(G604,Demos!$B$3:$K$1368,7,FALSE)=0,"",VLOOKUP(G604,Demos!$B$3:$K$1368,7,FALSE)),"")</f>
        <v xml:space="preserve">See Collegerama 2022 recording TN1612TU_14 - https://collegerama.tudelft.nl/Mediasite/Channel/as-bsc-tn/watch/64cb5e5c7d2546fb9f465306d41a128b1d </v>
      </c>
      <c r="T604" s="50" t="s">
        <v>1763</v>
      </c>
      <c r="U604" s="31" t="str">
        <f>IFERROR(VLOOKUP(G604,Demos!$B$7:N3897,12,FALSE),"")</f>
        <v/>
      </c>
    </row>
    <row r="605" spans="1:21" ht="45" x14ac:dyDescent="0.25">
      <c r="A605" s="39">
        <f t="shared" si="9"/>
        <v>600</v>
      </c>
      <c r="B605" s="30" t="s">
        <v>29</v>
      </c>
      <c r="C605" s="29" t="str">
        <f xml:space="preserve"> IFERROR(VLOOKUP(B605, Courses!$C$3:$E$836, 2, FALSE),"")</f>
        <v>Classical and Quantum Mechanics</v>
      </c>
      <c r="D605" s="29" t="str">
        <f xml:space="preserve"> IFERROR(VLOOKUP(MID(G605,1,1), PIRA!$B$1:$E$1146, 2, FALSE),"")</f>
        <v>1 Mechanics</v>
      </c>
      <c r="E605" s="31" t="str">
        <f xml:space="preserve"> IFERROR(VLOOKUP(MID(G605,1,2),PIRA!$B$1:$E$1144,2,FALSE),"")&amp;"
"&amp;IFERROR(VLOOKUP(MID(H605,1,2),PIRA!$B$1:$E$1144,2,FALSE),"")&amp;"
"&amp;IFERROR(VLOOKUP(MID(I605,1,2),PIRA!$B$1:$E$1144,2,FALSE),"")</f>
        <v>Linear Momentum and Collisions
Stellar Astronomy
Relative Motion</v>
      </c>
      <c r="F605" s="31" t="str">
        <f xml:space="preserve"> IFERROR(VLOOKUP(MID(G605,1,4),PIRA!$B$1:$E$1144,2,FALSE),"")&amp;"
"&amp;IFERROR(VLOOKUP(MID(H605,1,4),PIRA!$B$1:$E$1144,2,FALSE),"")&amp;"
"&amp;IFERROR(VLOOKUP(MID(I605,1,4),PIRA!$B$1:$E$1144,2,FALSE),"")</f>
        <v>Collisions in One Dimension
The Sun
Moving Reference Frames</v>
      </c>
      <c r="G605" s="32" t="s">
        <v>471</v>
      </c>
      <c r="H605" s="31" t="str">
        <f>IFERROR(IF(VLOOKUP(G605,Demos!$B$3:$K$1368,2,FALSE)=0,"",VLOOKUP(G605,Demos!$B$3:$K$1368,2,FALSE)),"")</f>
        <v>8B10.50</v>
      </c>
      <c r="I605" s="79" t="str">
        <f>IFERROR(IF(VLOOKUP(G605,Demos!$B$3:$K$1368,3,FALSE)=0,"",VLOOKUP(G605,Demos!$B$3:$K$1368,3,FALSE)),"")</f>
        <v>1E10.01</v>
      </c>
      <c r="J605" s="79" t="str">
        <f>IFERROR(IF(VLOOKUP(G605,Demos!$B$3:$K$1368,4,FALSE)=0,"",VLOOKUP(G605,Demos!$B$3:$K$1368,4,FALSE)),"")</f>
        <v>1N20.09</v>
      </c>
      <c r="K605" s="30" t="s">
        <v>373</v>
      </c>
      <c r="M605" s="71">
        <v>44609</v>
      </c>
      <c r="N605" s="33" t="str">
        <f>IFERROR(VLOOKUP(G605,Demos!$B$3:$K$1368,5,FALSE),"")</f>
        <v>Super Balls, Double Ball Drop</v>
      </c>
      <c r="O605" s="28">
        <f>IF(N605="","",COUNTIF($N$6:N2724, N605))</f>
        <v>56</v>
      </c>
      <c r="P605" s="33" t="str">
        <f xml:space="preserve"> IFERROR(IF(VLOOKUP(G605,Demos!$B$3:$K$1368,6,FALSE)=0,"",VLOOKUP(G605,Demos!$B$3:$K$1368,6,FALSE)),"")</f>
        <v>www.de-monstrare.nl/pdf/Superballs.pdf</v>
      </c>
      <c r="Q605" s="38" t="str">
        <f xml:space="preserve"> IFERROR(IF(VLOOKUP(G605,Demos!$B$3:$K$1368,8,FALSE)=0,"",VLOOKUP(G605,Demos!$B$3:$K$1368,8,FALSE)),"")</f>
        <v/>
      </c>
      <c r="R605" s="38" t="str">
        <f xml:space="preserve"> IFERROR(IF(VLOOKUP(G605,Demos!$B$3:$K$1368,7,FALSE)=0,"",VLOOKUP(G605,Demos!$B$3:$K$1368,7,FALSE)),"")</f>
        <v xml:space="preserve">See Collegerama 2022 recording TN1612TU_10 from 01:17:10 - https://collegerama.tudelft.nl/Mediasite/Channel/as-bsc-tn/watch/b282d0ac7af745eba483f6120bc37f2d1d </v>
      </c>
      <c r="T605" s="50" t="s">
        <v>1762</v>
      </c>
      <c r="U605" s="31" t="str">
        <f>IFERROR(VLOOKUP(G605,Demos!$B$7:N3896,12,FALSE),"")</f>
        <v/>
      </c>
    </row>
    <row r="606" spans="1:21" ht="45" x14ac:dyDescent="0.25">
      <c r="A606" s="39">
        <f t="shared" si="9"/>
        <v>601</v>
      </c>
      <c r="B606" s="30" t="s">
        <v>1905</v>
      </c>
      <c r="C606" s="29" t="str">
        <f xml:space="preserve"> IFERROR(VLOOKUP(B606, Courses!$C$3:$E$836, 2, FALSE),"")</f>
        <v>Mechanics and Theory of Relativity</v>
      </c>
      <c r="D606" s="29" t="str">
        <f xml:space="preserve"> IFERROR(VLOOKUP(MID(G606,1,1), PIRA!$B$1:$E$1146, 2, FALSE),"")</f>
        <v>3 Oscillations and Waves</v>
      </c>
      <c r="E606" s="31" t="str">
        <f xml:space="preserve"> IFERROR(VLOOKUP(MID(G606,1,2),PIRA!$B$1:$E$1144,2,FALSE),"")&amp;"
"&amp;IFERROR(VLOOKUP(MID(H606,1,2),PIRA!$B$1:$E$1144,2,FALSE),"")&amp;"
"&amp;IFERROR(VLOOKUP(MID(I606,1,2),PIRA!$B$1:$E$1144,2,FALSE),"")</f>
        <v xml:space="preserve">Oscillations
</v>
      </c>
      <c r="F606" s="31" t="str">
        <f xml:space="preserve"> IFERROR(VLOOKUP(MID(G606,1,4),PIRA!$B$1:$E$1144,2,FALSE),"")&amp;"
"&amp;IFERROR(VLOOKUP(MID(H606,1,4),PIRA!$B$1:$E$1144,2,FALSE),"")&amp;"
"&amp;IFERROR(VLOOKUP(MID(I606,1,4),PIRA!$B$1:$E$1144,2,FALSE),"")</f>
        <v xml:space="preserve">Coupled Oscillations
</v>
      </c>
      <c r="G606" s="32" t="s">
        <v>1945</v>
      </c>
      <c r="H606" s="31" t="str">
        <f>IFERROR(IF(VLOOKUP(G606,Demos!$B$3:$K$1368,2,FALSE)=0,"",VLOOKUP(G606,Demos!$B$3:$K$1368,2,FALSE)),"")</f>
        <v/>
      </c>
      <c r="I606" s="79" t="str">
        <f>IFERROR(IF(VLOOKUP(G606,Demos!$B$3:$K$1368,3,FALSE)=0,"",VLOOKUP(G606,Demos!$B$3:$K$1368,3,FALSE)),"")</f>
        <v/>
      </c>
      <c r="J606" s="79" t="str">
        <f>IFERROR(IF(VLOOKUP(G606,Demos!$B$3:$K$1368,4,FALSE)=0,"",VLOOKUP(G606,Demos!$B$3:$K$1368,4,FALSE)),"")</f>
        <v/>
      </c>
      <c r="K606" s="30" t="s">
        <v>2099</v>
      </c>
      <c r="M606" s="71">
        <v>44609</v>
      </c>
      <c r="N606" s="33" t="str">
        <f>IFERROR(VLOOKUP(G606,Demos!$B$3:$K$1368,5,FALSE),"")</f>
        <v>Spring Coupled Pendula</v>
      </c>
      <c r="O606" s="28">
        <f>IF(N606="","",COUNTIF($N$6:N2725, N606))</f>
        <v>13</v>
      </c>
      <c r="P606" s="33" t="str">
        <f xml:space="preserve"> IFERROR(IF(VLOOKUP(G606,Demos!$B$3:$K$1368,6,FALSE)=0,"",VLOOKUP(G606,Demos!$B$3:$K$1368,6,FALSE)),"")</f>
        <v>N/A</v>
      </c>
      <c r="Q606" s="38" t="str">
        <f xml:space="preserve"> IFERROR(IF(VLOOKUP(G606,Demos!$B$3:$K$1368,8,FALSE)=0,"",VLOOKUP(G606,Demos!$B$3:$K$1368,8,FALSE)),"")</f>
        <v>Not listed in database yet</v>
      </c>
      <c r="R606" s="38" t="str">
        <f xml:space="preserve"> IFERROR(IF(VLOOKUP(G606,Demos!$B$3:$K$1368,7,FALSE)=0,"",VLOOKUP(G606,Demos!$B$3:$K$1368,7,FALSE)),"")</f>
        <v/>
      </c>
      <c r="T606" s="50" t="s">
        <v>1890</v>
      </c>
      <c r="U606" s="31" t="str">
        <f>IFERROR(VLOOKUP(G606,Demos!$B$7:N3902,12,FALSE),"")</f>
        <v/>
      </c>
    </row>
    <row r="607" spans="1:21" ht="45" x14ac:dyDescent="0.25">
      <c r="A607" s="39">
        <f t="shared" si="9"/>
        <v>602</v>
      </c>
      <c r="B607" s="30" t="s">
        <v>1905</v>
      </c>
      <c r="C607" s="29" t="str">
        <f xml:space="preserve"> IFERROR(VLOOKUP(B607, Courses!$C$3:$E$836, 2, FALSE),"")</f>
        <v>Mechanics and Theory of Relativity</v>
      </c>
      <c r="D607" s="29" t="str">
        <f xml:space="preserve"> IFERROR(VLOOKUP(MID(G607,1,1), PIRA!$B$1:$E$1146, 2, FALSE),"")</f>
        <v>1 Mechanics</v>
      </c>
      <c r="E607" s="31" t="str">
        <f xml:space="preserve"> IFERROR(VLOOKUP(MID(G607,1,2),PIRA!$B$1:$E$1144,2,FALSE),"")&amp;"
"&amp;IFERROR(VLOOKUP(MID(H607,1,2),PIRA!$B$1:$E$1144,2,FALSE),"")&amp;"
"&amp;IFERROR(VLOOKUP(MID(I607,1,2),PIRA!$B$1:$E$1144,2,FALSE),"")</f>
        <v xml:space="preserve">Work and Energy
Magnetic Materials
</v>
      </c>
      <c r="F607" s="31" t="str">
        <f xml:space="preserve"> IFERROR(VLOOKUP(MID(G607,1,4),PIRA!$B$1:$E$1144,2,FALSE),"")&amp;"
"&amp;IFERROR(VLOOKUP(MID(H607,1,4),PIRA!$B$1:$E$1144,2,FALSE),"")&amp;"
"&amp;IFERROR(VLOOKUP(MID(I607,1,4),PIRA!$B$1:$E$1144,2,FALSE),"")</f>
        <v xml:space="preserve">Conservation of Energy
Magnets
</v>
      </c>
      <c r="G607" s="32" t="s">
        <v>1158</v>
      </c>
      <c r="H607" s="31" t="str">
        <f>IFERROR(IF(VLOOKUP(G607,Demos!$B$3:$K$1368,2,FALSE)=0,"",VLOOKUP(G607,Demos!$B$3:$K$1368,2,FALSE)),"")</f>
        <v>5G10.80</v>
      </c>
      <c r="I607" s="79" t="str">
        <f>IFERROR(IF(VLOOKUP(G607,Demos!$B$3:$K$1368,3,FALSE)=0,"",VLOOKUP(G607,Demos!$B$3:$K$1368,3,FALSE)),"")</f>
        <v/>
      </c>
      <c r="J607" s="79" t="str">
        <f>IFERROR(IF(VLOOKUP(G607,Demos!$B$3:$K$1368,4,FALSE)=0,"",VLOOKUP(G607,Demos!$B$3:$K$1368,4,FALSE)),"")</f>
        <v/>
      </c>
      <c r="K607" s="32" t="s">
        <v>2099</v>
      </c>
      <c r="M607" s="71">
        <v>44607</v>
      </c>
      <c r="N607" s="33" t="str">
        <f>IFERROR(VLOOKUP(G607,Demos!$B$3:$K$1368,5,FALSE),"")</f>
        <v>Gauss' Rifle</v>
      </c>
      <c r="O607" s="28">
        <f>IF(N607="","",COUNTIF($N$6:N2726, N607))</f>
        <v>37</v>
      </c>
      <c r="P607" s="33" t="str">
        <f xml:space="preserve"> IFERROR(IF(VLOOKUP(G607,Demos!$B$3:$K$1368,6,FALSE)=0,"",VLOOKUP(G607,Demos!$B$3:$K$1368,6,FALSE)),"")</f>
        <v>www.de-monstrare.nl/pdf/Gauss%27s%20rifle.pdf</v>
      </c>
      <c r="Q607" s="38" t="str">
        <f xml:space="preserve"> IFERROR(IF(VLOOKUP(G607,Demos!$B$3:$K$1368,8,FALSE)=0,"",VLOOKUP(G607,Demos!$B$3:$K$1368,8,FALSE)),"")</f>
        <v/>
      </c>
      <c r="R607" s="38" t="str">
        <f xml:space="preserve"> IFERROR(IF(VLOOKUP(G607,Demos!$B$3:$K$1368,7,FALSE)=0,"",VLOOKUP(G607,Demos!$B$3:$K$1368,7,FALSE)),"")</f>
        <v xml:space="preserve">See Collegerama 2022 recording TN1612TU_04 from 00:39:45 - https://collegerama.tudelft.nl/Mediasite/Channel/as-bsc-tn/watch/a26ab3bd246349b59f418a1b22cc67101d </v>
      </c>
      <c r="T607" s="50" t="s">
        <v>1761</v>
      </c>
      <c r="U607" s="31" t="str">
        <f>IFERROR(VLOOKUP(G607,Demos!$B$7:N3904,12,FALSE),"")</f>
        <v/>
      </c>
    </row>
    <row r="608" spans="1:21" ht="45" x14ac:dyDescent="0.25">
      <c r="A608" s="39">
        <f t="shared" si="9"/>
        <v>603</v>
      </c>
      <c r="B608" s="30" t="s">
        <v>1905</v>
      </c>
      <c r="C608" s="29" t="str">
        <f xml:space="preserve"> IFERROR(VLOOKUP(B608, Courses!$C$3:$E$836, 2, FALSE),"")</f>
        <v>Mechanics and Theory of Relativity</v>
      </c>
      <c r="D608" s="29" t="str">
        <f xml:space="preserve"> IFERROR(VLOOKUP(MID(G608,1,1), PIRA!$B$1:$E$1146, 2, FALSE),"")</f>
        <v>1 Mechanics</v>
      </c>
      <c r="E608" s="31" t="str">
        <f xml:space="preserve"> IFERROR(VLOOKUP(MID(G608,1,2),PIRA!$B$1:$E$1144,2,FALSE),"")&amp;"
"&amp;IFERROR(VLOOKUP(MID(H608,1,2),PIRA!$B$1:$E$1144,2,FALSE),"")&amp;"
"&amp;IFERROR(VLOOKUP(MID(I608,1,2),PIRA!$B$1:$E$1144,2,FALSE),"")</f>
        <v xml:space="preserve">Work and Energy
Motion in one Dimension
</v>
      </c>
      <c r="F608" s="31" t="str">
        <f xml:space="preserve"> IFERROR(VLOOKUP(MID(G608,1,4),PIRA!$B$1:$E$1144,2,FALSE),"")&amp;"
"&amp;IFERROR(VLOOKUP(MID(H608,1,4),PIRA!$B$1:$E$1144,2,FALSE),"")&amp;"
"&amp;IFERROR(VLOOKUP(MID(I608,1,4),PIRA!$B$1:$E$1144,2,FALSE),"")</f>
        <v xml:space="preserve">Conservation of Energy
Velocity
</v>
      </c>
      <c r="G608" s="32" t="s">
        <v>1280</v>
      </c>
      <c r="H608" s="31" t="str">
        <f>IFERROR(IF(VLOOKUP(G608,Demos!$B$3:$K$1368,2,FALSE)=0,"",VLOOKUP(G608,Demos!$B$3:$K$1368,2,FALSE)),"")</f>
        <v>1C10.01</v>
      </c>
      <c r="I608" s="79" t="str">
        <f>IFERROR(IF(VLOOKUP(G608,Demos!$B$3:$K$1368,3,FALSE)=0,"",VLOOKUP(G608,Demos!$B$3:$K$1368,3,FALSE)),"")</f>
        <v/>
      </c>
      <c r="J608" s="79" t="str">
        <f>IFERROR(IF(VLOOKUP(G608,Demos!$B$3:$K$1368,4,FALSE)=0,"",VLOOKUP(G608,Demos!$B$3:$K$1368,4,FALSE)),"")</f>
        <v/>
      </c>
      <c r="K608" s="30" t="s">
        <v>2099</v>
      </c>
      <c r="M608" s="71">
        <v>44607</v>
      </c>
      <c r="N608" s="33" t="str">
        <f>IFERROR(VLOOKUP(G608,Demos!$B$3:$K$1368,5,FALSE),"")</f>
        <v>Ballistic Pendulum</v>
      </c>
      <c r="O608" s="28">
        <f>IF(N608="","",COUNTIF($N$6:N2727, N608))</f>
        <v>27</v>
      </c>
      <c r="P608" s="33" t="str">
        <f xml:space="preserve"> IFERROR(IF(VLOOKUP(G608,Demos!$B$3:$K$1368,6,FALSE)=0,"",VLOOKUP(G608,Demos!$B$3:$K$1368,6,FALSE)),"")</f>
        <v>N/A</v>
      </c>
      <c r="Q608" s="38" t="str">
        <f xml:space="preserve"> IFERROR(IF(VLOOKUP(G608,Demos!$B$3:$K$1368,8,FALSE)=0,"",VLOOKUP(G608,Demos!$B$3:$K$1368,8,FALSE)),"")</f>
        <v/>
      </c>
      <c r="R608" s="38" t="str">
        <f xml:space="preserve"> IFERROR(IF(VLOOKUP(G608,Demos!$B$3:$K$1368,7,FALSE)=0,"",VLOOKUP(G608,Demos!$B$3:$K$1368,7,FALSE)),"")</f>
        <v/>
      </c>
      <c r="T608" s="50" t="s">
        <v>1761</v>
      </c>
      <c r="U608" s="31" t="str">
        <f>IFERROR(VLOOKUP(G608,Demos!$B$7:N3903,12,FALSE),"")</f>
        <v/>
      </c>
    </row>
    <row r="609" spans="1:21" ht="45" x14ac:dyDescent="0.25">
      <c r="A609" s="39">
        <f t="shared" si="9"/>
        <v>604</v>
      </c>
      <c r="B609" s="30" t="s">
        <v>29</v>
      </c>
      <c r="C609" s="29" t="str">
        <f xml:space="preserve"> IFERROR(VLOOKUP(B609, Courses!$C$3:$E$836, 2, FALSE),"")</f>
        <v>Classical and Quantum Mechanics</v>
      </c>
      <c r="D609" s="29" t="str">
        <f xml:space="preserve"> IFERROR(VLOOKUP(MID(G609,1,1), PIRA!$B$1:$E$1146, 2, FALSE),"")</f>
        <v>1 Mechanics</v>
      </c>
      <c r="E609" s="31" t="str">
        <f xml:space="preserve"> IFERROR(VLOOKUP(MID(G609,1,2),PIRA!$B$1:$E$1144,2,FALSE),"")&amp;"
"&amp;IFERROR(VLOOKUP(MID(H609,1,2),PIRA!$B$1:$E$1144,2,FALSE),"")&amp;"
"&amp;IFERROR(VLOOKUP(MID(I609,1,2),PIRA!$B$1:$E$1144,2,FALSE),"")</f>
        <v xml:space="preserve">Newton's Second Law
</v>
      </c>
      <c r="F609" s="31" t="str">
        <f xml:space="preserve"> IFERROR(VLOOKUP(MID(G609,1,4),PIRA!$B$1:$E$1144,2,FALSE),"")&amp;"
"&amp;IFERROR(VLOOKUP(MID(H609,1,4),PIRA!$B$1:$E$1144,2,FALSE),"")&amp;"
"&amp;IFERROR(VLOOKUP(MID(I609,1,4),PIRA!$B$1:$E$1144,2,FALSE),"")</f>
        <v xml:space="preserve">Force, Mass, and Acceleration
</v>
      </c>
      <c r="G609" s="32" t="s">
        <v>1143</v>
      </c>
      <c r="H609" s="31" t="str">
        <f>IFERROR(IF(VLOOKUP(G609,Demos!$B$3:$K$1368,2,FALSE)=0,"",VLOOKUP(G609,Demos!$B$3:$K$1368,2,FALSE)),"")</f>
        <v/>
      </c>
      <c r="I609" s="79" t="str">
        <f>IFERROR(IF(VLOOKUP(G609,Demos!$B$3:$K$1368,3,FALSE)=0,"",VLOOKUP(G609,Demos!$B$3:$K$1368,3,FALSE)),"")</f>
        <v/>
      </c>
      <c r="J609" s="79" t="str">
        <f>IFERROR(IF(VLOOKUP(G609,Demos!$B$3:$K$1368,4,FALSE)=0,"",VLOOKUP(G609,Demos!$B$3:$K$1368,4,FALSE)),"")</f>
        <v/>
      </c>
      <c r="K609" s="30" t="s">
        <v>373</v>
      </c>
      <c r="M609" s="71">
        <v>44606</v>
      </c>
      <c r="N609" s="33" t="str">
        <f>IFERROR(VLOOKUP(G609,Demos!$B$3:$K$1368,5,FALSE),"")</f>
        <v>Bungee Jumper</v>
      </c>
      <c r="O609" s="28">
        <f>IF(N609="","",COUNTIF($N$6:N2728, N609))</f>
        <v>12</v>
      </c>
      <c r="P609" s="33" t="str">
        <f xml:space="preserve"> IFERROR(IF(VLOOKUP(G609,Demos!$B$3:$K$1368,6,FALSE)=0,"",VLOOKUP(G609,Demos!$B$3:$K$1368,6,FALSE)),"")</f>
        <v>www.de-monstrare.nl/pdf/Bungee%20jumper.pdf</v>
      </c>
      <c r="Q609" s="38" t="str">
        <f xml:space="preserve"> IFERROR(IF(VLOOKUP(G609,Demos!$B$3:$K$1368,8,FALSE)=0,"",VLOOKUP(G609,Demos!$B$3:$K$1368,8,FALSE)),"")</f>
        <v/>
      </c>
      <c r="R609" s="38" t="str">
        <f xml:space="preserve"> IFERROR(IF(VLOOKUP(G609,Demos!$B$3:$K$1368,7,FALSE)=0,"",VLOOKUP(G609,Demos!$B$3:$K$1368,7,FALSE)),"")</f>
        <v/>
      </c>
      <c r="T609" s="50" t="s">
        <v>1762</v>
      </c>
      <c r="U609" s="31" t="str">
        <f>IFERROR(VLOOKUP(G609,Demos!$B$7:N3906,12,FALSE),"")</f>
        <v/>
      </c>
    </row>
    <row r="610" spans="1:21" ht="45" x14ac:dyDescent="0.25">
      <c r="A610" s="39">
        <f t="shared" si="9"/>
        <v>605</v>
      </c>
      <c r="B610" s="30" t="s">
        <v>38</v>
      </c>
      <c r="C610" s="29" t="str">
        <f xml:space="preserve"> IFERROR(VLOOKUP(B610, Courses!$C$3:$E$836, 2, FALSE),"")</f>
        <v>Mechanics and Theory of Relativity</v>
      </c>
      <c r="D610" s="29" t="str">
        <f xml:space="preserve"> IFERROR(VLOOKUP(MID(G610,1,1), PIRA!$B$1:$E$1146, 2, FALSE),"")</f>
        <v>1 Mechanics</v>
      </c>
      <c r="E610" s="31" t="str">
        <f xml:space="preserve"> IFERROR(VLOOKUP(MID(G610,1,2),PIRA!$B$1:$E$1144,2,FALSE),"")&amp;"
"&amp;IFERROR(VLOOKUP(MID(H610,1,2),PIRA!$B$1:$E$1144,2,FALSE),"")&amp;"
"&amp;IFERROR(VLOOKUP(MID(I610,1,2),PIRA!$B$1:$E$1144,2,FALSE),"")</f>
        <v>Applications of Newton's Laws
Applications of Newton's Laws
Linear Momentum and Collisions</v>
      </c>
      <c r="F610" s="31" t="str">
        <f xml:space="preserve"> IFERROR(VLOOKUP(MID(G610,1,4),PIRA!$B$1:$E$1144,2,FALSE),"")&amp;"
"&amp;IFERROR(VLOOKUP(MID(H610,1,4),PIRA!$B$1:$E$1144,2,FALSE),"")&amp;"
"&amp;IFERROR(VLOOKUP(MID(I610,1,4),PIRA!$B$1:$E$1144,2,FALSE),"")</f>
        <v>Dynamic Torque
Friction
Impulse and Thrust</v>
      </c>
      <c r="G610" s="32" t="s">
        <v>1149</v>
      </c>
      <c r="H610" s="31" t="str">
        <f>IFERROR(IF(VLOOKUP(G610,Demos!$B$3:$K$1368,2,FALSE)=0,"",VLOOKUP(G610,Demos!$B$3:$K$1368,2,FALSE)),"")</f>
        <v>1K20.05</v>
      </c>
      <c r="I610" s="79" t="str">
        <f>IFERROR(IF(VLOOKUP(G610,Demos!$B$3:$K$1368,3,FALSE)=0,"",VLOOKUP(G610,Demos!$B$3:$K$1368,3,FALSE)),"")</f>
        <v>1N10.01</v>
      </c>
      <c r="J610" s="79" t="str">
        <f>IFERROR(IF(VLOOKUP(G610,Demos!$B$3:$K$1368,4,FALSE)=0,"",VLOOKUP(G610,Demos!$B$3:$K$1368,4,FALSE)),"")</f>
        <v/>
      </c>
      <c r="K610" s="32" t="s">
        <v>22</v>
      </c>
      <c r="L610" s="32" t="s">
        <v>2077</v>
      </c>
      <c r="M610" s="71">
        <v>44606</v>
      </c>
      <c r="N610" s="33" t="str">
        <f>IFERROR(VLOOKUP(G610,Demos!$B$3:$K$1368,5,FALSE),"")</f>
        <v>Throwing a Basketball</v>
      </c>
      <c r="O610" s="28">
        <f>IF(N610="","",COUNTIF($N$6:N2729, N610))</f>
        <v>12</v>
      </c>
      <c r="P610" s="33" t="str">
        <f xml:space="preserve"> IFERROR(IF(VLOOKUP(G610,Demos!$B$3:$K$1368,6,FALSE)=0,"",VLOOKUP(G610,Demos!$B$3:$K$1368,6,FALSE)),"")</f>
        <v>www.de-monstrare.nl/pdf/Throwing%20a%20basketball.pdf</v>
      </c>
      <c r="Q610" s="38" t="str">
        <f xml:space="preserve"> IFERROR(IF(VLOOKUP(G610,Demos!$B$3:$K$1368,8,FALSE)=0,"",VLOOKUP(G610,Demos!$B$3:$K$1368,8,FALSE)),"")</f>
        <v/>
      </c>
      <c r="R610" s="38" t="str">
        <f xml:space="preserve"> IFERROR(IF(VLOOKUP(G610,Demos!$B$3:$K$1368,7,FALSE)=0,"",VLOOKUP(G610,Demos!$B$3:$K$1368,7,FALSE)),"")</f>
        <v xml:space="preserve">See Collegerama 2022 recording TN1612TU_05 from 01:13:11 - https://collegerama.tudelft.nl/Mediasite/Channel/as-bsc-tn/watch/c62ffe14b9a54c75ada1f93c4d870c901d </v>
      </c>
      <c r="T610" s="50" t="s">
        <v>1761</v>
      </c>
      <c r="U610" s="31" t="str">
        <f>IFERROR(VLOOKUP(G610,Demos!$B$7:N3907,12,FALSE),"")</f>
        <v/>
      </c>
    </row>
    <row r="611" spans="1:21" ht="45" x14ac:dyDescent="0.25">
      <c r="A611" s="39">
        <f t="shared" si="9"/>
        <v>606</v>
      </c>
      <c r="B611" s="30" t="s">
        <v>38</v>
      </c>
      <c r="C611" s="29" t="str">
        <f xml:space="preserve"> IFERROR(VLOOKUP(B611, Courses!$C$3:$E$836, 2, FALSE),"")</f>
        <v>Mechanics and Theory of Relativity</v>
      </c>
      <c r="D611" s="29" t="str">
        <f xml:space="preserve"> IFERROR(VLOOKUP(MID(G611,1,1), PIRA!$B$1:$E$1146, 2, FALSE),"")</f>
        <v>1 Mechanics</v>
      </c>
      <c r="E611" s="31" t="str">
        <f xml:space="preserve"> IFERROR(VLOOKUP(MID(G611,1,2),PIRA!$B$1:$E$1144,2,FALSE),"")&amp;"
"&amp;IFERROR(VLOOKUP(MID(H611,1,2),PIRA!$B$1:$E$1144,2,FALSE),"")&amp;"
"&amp;IFERROR(VLOOKUP(MID(I611,1,2),PIRA!$B$1:$E$1144,2,FALSE),"")</f>
        <v xml:space="preserve">Applications of Newton's Laws
Linear Momentum and Collisions
</v>
      </c>
      <c r="F611" s="31" t="str">
        <f xml:space="preserve"> IFERROR(VLOOKUP(MID(G611,1,4),PIRA!$B$1:$E$1144,2,FALSE),"")&amp;"
"&amp;IFERROR(VLOOKUP(MID(H611,1,4),PIRA!$B$1:$E$1144,2,FALSE),"")&amp;"
"&amp;IFERROR(VLOOKUP(MID(I611,1,4),PIRA!$B$1:$E$1144,2,FALSE),"")</f>
        <v xml:space="preserve">Dynamic Torque
Impulse and Thrust
</v>
      </c>
      <c r="G611" s="32" t="s">
        <v>1150</v>
      </c>
      <c r="H611" s="31" t="str">
        <f>IFERROR(IF(VLOOKUP(G611,Demos!$B$3:$K$1368,2,FALSE)=0,"",VLOOKUP(G611,Demos!$B$3:$K$1368,2,FALSE)),"")</f>
        <v>1N10.02</v>
      </c>
      <c r="I611" s="79" t="str">
        <f>IFERROR(IF(VLOOKUP(G611,Demos!$B$3:$K$1368,3,FALSE)=0,"",VLOOKUP(G611,Demos!$B$3:$K$1368,3,FALSE)),"")</f>
        <v/>
      </c>
      <c r="J611" s="79" t="str">
        <f>IFERROR(IF(VLOOKUP(G611,Demos!$B$3:$K$1368,4,FALSE)=0,"",VLOOKUP(G611,Demos!$B$3:$K$1368,4,FALSE)),"")</f>
        <v/>
      </c>
      <c r="K611" s="32" t="s">
        <v>22</v>
      </c>
      <c r="L611" s="32" t="s">
        <v>2077</v>
      </c>
      <c r="M611" s="71">
        <v>44606</v>
      </c>
      <c r="N611" s="33" t="str">
        <f>IFERROR(VLOOKUP(G611,Demos!$B$3:$K$1368,5,FALSE),"")</f>
        <v>Boomerang Ball (1)</v>
      </c>
      <c r="O611" s="28">
        <f>IF(N611="","",COUNTIF($N$6:N2730, N611))</f>
        <v>12</v>
      </c>
      <c r="P611" s="33" t="str">
        <f xml:space="preserve"> IFERROR(IF(VLOOKUP(G611,Demos!$B$3:$K$1368,6,FALSE)=0,"",VLOOKUP(G611,Demos!$B$3:$K$1368,6,FALSE)),"")</f>
        <v>www.de-monstrare.nl/pdf/Boomerang%20ball%20_1_.pdf</v>
      </c>
      <c r="Q611" s="38" t="str">
        <f xml:space="preserve"> IFERROR(IF(VLOOKUP(G611,Demos!$B$3:$K$1368,8,FALSE)=0,"",VLOOKUP(G611,Demos!$B$3:$K$1368,8,FALSE)),"")</f>
        <v/>
      </c>
      <c r="R611" s="38" t="str">
        <f xml:space="preserve"> IFERROR(IF(VLOOKUP(G611,Demos!$B$3:$K$1368,7,FALSE)=0,"",VLOOKUP(G611,Demos!$B$3:$K$1368,7,FALSE)),"")</f>
        <v xml:space="preserve">See Collegerama 2022 recording TN1612TU_05 from 01:13:11 - https://collegerama.tudelft.nl/Mediasite/Channel/as-bsc-tn/watch/c62ffe14b9a54c75ada1f93c4d870c901d </v>
      </c>
      <c r="T611" s="50" t="s">
        <v>1761</v>
      </c>
      <c r="U611" s="31" t="str">
        <f>IFERROR(VLOOKUP(G611,Demos!$B$7:N3909,12,FALSE),"")</f>
        <v/>
      </c>
    </row>
    <row r="612" spans="1:21" ht="45" x14ac:dyDescent="0.25">
      <c r="A612" s="39">
        <f t="shared" si="9"/>
        <v>607</v>
      </c>
      <c r="B612" s="30" t="s">
        <v>38</v>
      </c>
      <c r="C612" s="29" t="str">
        <f xml:space="preserve"> IFERROR(VLOOKUP(B612, Courses!$C$3:$E$836, 2, FALSE),"")</f>
        <v>Mechanics and Theory of Relativity</v>
      </c>
      <c r="D612" s="29" t="str">
        <f xml:space="preserve"> IFERROR(VLOOKUP(MID(G612,1,1), PIRA!$B$1:$E$1146, 2, FALSE),"")</f>
        <v>1 Mechanics</v>
      </c>
      <c r="E612" s="31" t="str">
        <f xml:space="preserve"> IFERROR(VLOOKUP(MID(G612,1,2),PIRA!$B$1:$E$1144,2,FALSE),"")&amp;"
"&amp;IFERROR(VLOOKUP(MID(H612,1,2),PIRA!$B$1:$E$1144,2,FALSE),"")&amp;"
"&amp;IFERROR(VLOOKUP(MID(I612,1,2),PIRA!$B$1:$E$1144,2,FALSE),"")</f>
        <v xml:space="preserve">Applications of Newton's Laws
Linear Momentum and Collisions
</v>
      </c>
      <c r="F612" s="31" t="str">
        <f xml:space="preserve"> IFERROR(VLOOKUP(MID(G612,1,4),PIRA!$B$1:$E$1144,2,FALSE),"")&amp;"
"&amp;IFERROR(VLOOKUP(MID(H612,1,4),PIRA!$B$1:$E$1144,2,FALSE),"")&amp;"
"&amp;IFERROR(VLOOKUP(MID(I612,1,4),PIRA!$B$1:$E$1144,2,FALSE),"")</f>
        <v xml:space="preserve">Dynamic Torque
Impulse and Thrust
</v>
      </c>
      <c r="G612" s="32" t="s">
        <v>1151</v>
      </c>
      <c r="H612" s="31" t="str">
        <f>IFERROR(IF(VLOOKUP(G612,Demos!$B$3:$K$1368,2,FALSE)=0,"",VLOOKUP(G612,Demos!$B$3:$K$1368,2,FALSE)),"")</f>
        <v>1N10.03</v>
      </c>
      <c r="I612" s="79" t="str">
        <f>IFERROR(IF(VLOOKUP(G612,Demos!$B$3:$K$1368,3,FALSE)=0,"",VLOOKUP(G612,Demos!$B$3:$K$1368,3,FALSE)),"")</f>
        <v/>
      </c>
      <c r="J612" s="79" t="str">
        <f>IFERROR(IF(VLOOKUP(G612,Demos!$B$3:$K$1368,4,FALSE)=0,"",VLOOKUP(G612,Demos!$B$3:$K$1368,4,FALSE)),"")</f>
        <v/>
      </c>
      <c r="K612" s="32" t="s">
        <v>22</v>
      </c>
      <c r="L612" s="32" t="s">
        <v>2077</v>
      </c>
      <c r="M612" s="71">
        <v>44606</v>
      </c>
      <c r="N612" s="33" t="str">
        <f>IFERROR(VLOOKUP(G612,Demos!$B$3:$K$1368,5,FALSE),"")</f>
        <v>Boomerang Ball (2)</v>
      </c>
      <c r="O612" s="28">
        <f>IF(N612="","",COUNTIF($N$6:N2731, N612))</f>
        <v>12</v>
      </c>
      <c r="P612" s="33" t="str">
        <f xml:space="preserve"> IFERROR(IF(VLOOKUP(G612,Demos!$B$3:$K$1368,6,FALSE)=0,"",VLOOKUP(G612,Demos!$B$3:$K$1368,6,FALSE)),"")</f>
        <v>www.de-monstrare.nl/pdf/Boomerang%20ball%20_2_.pdf</v>
      </c>
      <c r="Q612" s="38" t="str">
        <f xml:space="preserve"> IFERROR(IF(VLOOKUP(G612,Demos!$B$3:$K$1368,8,FALSE)=0,"",VLOOKUP(G612,Demos!$B$3:$K$1368,8,FALSE)),"")</f>
        <v/>
      </c>
      <c r="R612" s="38" t="str">
        <f xml:space="preserve"> IFERROR(IF(VLOOKUP(G612,Demos!$B$3:$K$1368,7,FALSE)=0,"",VLOOKUP(G612,Demos!$B$3:$K$1368,7,FALSE)),"")</f>
        <v xml:space="preserve">See Collegerama 2022 recording TN1612TU_05 from 01:13:11 - https://collegerama.tudelft.nl/Mediasite/Channel/as-bsc-tn/watch/c62ffe14b9a54c75ada1f93c4d870c901d </v>
      </c>
      <c r="T612" s="50" t="s">
        <v>1761</v>
      </c>
      <c r="U612" s="31" t="str">
        <f>IFERROR(VLOOKUP(G612,Demos!$B$7:N3908,12,FALSE),"")</f>
        <v/>
      </c>
    </row>
    <row r="613" spans="1:21" ht="45" x14ac:dyDescent="0.25">
      <c r="A613" s="39">
        <f t="shared" si="9"/>
        <v>608</v>
      </c>
      <c r="B613" s="30" t="s">
        <v>29</v>
      </c>
      <c r="C613" s="29" t="str">
        <f xml:space="preserve"> IFERROR(VLOOKUP(B613, Courses!$C$3:$E$836, 2, FALSE),"")</f>
        <v>Classical and Quantum Mechanics</v>
      </c>
      <c r="D613" s="29" t="str">
        <f xml:space="preserve"> IFERROR(VLOOKUP(MID(G613,1,1), PIRA!$B$1:$E$1146, 2, FALSE),"")</f>
        <v>1 Mechanics</v>
      </c>
      <c r="E613" s="31" t="str">
        <f xml:space="preserve"> IFERROR(VLOOKUP(MID(G613,1,2),PIRA!$B$1:$E$1144,2,FALSE),"")&amp;"
"&amp;IFERROR(VLOOKUP(MID(H613,1,2),PIRA!$B$1:$E$1144,2,FALSE),"")&amp;"
"&amp;IFERROR(VLOOKUP(MID(I613,1,2),PIRA!$B$1:$E$1144,2,FALSE),"")</f>
        <v xml:space="preserve">Work and Energy
</v>
      </c>
      <c r="F613" s="31" t="str">
        <f xml:space="preserve"> IFERROR(VLOOKUP(MID(G613,1,4),PIRA!$B$1:$E$1144,2,FALSE),"")&amp;"
"&amp;IFERROR(VLOOKUP(MID(H613,1,4),PIRA!$B$1:$E$1144,2,FALSE),"")&amp;"
"&amp;IFERROR(VLOOKUP(MID(I613,1,4),PIRA!$B$1:$E$1144,2,FALSE),"")</f>
        <v xml:space="preserve">Conservation of Energy
</v>
      </c>
      <c r="G613" s="32" t="s">
        <v>1160</v>
      </c>
      <c r="H613" s="31" t="str">
        <f>IFERROR(IF(VLOOKUP(G613,Demos!$B$3:$K$1368,2,FALSE)=0,"",VLOOKUP(G613,Demos!$B$3:$K$1368,2,FALSE)),"")</f>
        <v/>
      </c>
      <c r="I613" s="79" t="str">
        <f>IFERROR(IF(VLOOKUP(G613,Demos!$B$3:$K$1368,3,FALSE)=0,"",VLOOKUP(G613,Demos!$B$3:$K$1368,3,FALSE)),"")</f>
        <v/>
      </c>
      <c r="J613" s="79" t="str">
        <f>IFERROR(IF(VLOOKUP(G613,Demos!$B$3:$K$1368,4,FALSE)=0,"",VLOOKUP(G613,Demos!$B$3:$K$1368,4,FALSE)),"")</f>
        <v/>
      </c>
      <c r="K613" s="30" t="s">
        <v>373</v>
      </c>
      <c r="M613" s="71">
        <v>44606</v>
      </c>
      <c r="N613" s="33" t="str">
        <f>IFERROR(VLOOKUP(G613,Demos!$B$3:$K$1368,5,FALSE),"")</f>
        <v>Mortar</v>
      </c>
      <c r="O613" s="28">
        <f>IF(N613="","",COUNTIF($N$6:N2732, N613))</f>
        <v>15</v>
      </c>
      <c r="P613" s="33" t="str">
        <f xml:space="preserve"> IFERROR(IF(VLOOKUP(G613,Demos!$B$3:$K$1368,6,FALSE)=0,"",VLOOKUP(G613,Demos!$B$3:$K$1368,6,FALSE)),"")</f>
        <v>www.de-monstrare.nl/pdf/Mortar.pdf</v>
      </c>
      <c r="Q613" s="38" t="str">
        <f xml:space="preserve"> IFERROR(IF(VLOOKUP(G613,Demos!$B$3:$K$1368,8,FALSE)=0,"",VLOOKUP(G613,Demos!$B$3:$K$1368,8,FALSE)),"")</f>
        <v/>
      </c>
      <c r="R613" s="38" t="str">
        <f xml:space="preserve"> IFERROR(IF(VLOOKUP(G613,Demos!$B$3:$K$1368,7,FALSE)=0,"",VLOOKUP(G613,Demos!$B$3:$K$1368,7,FALSE)),"")</f>
        <v/>
      </c>
      <c r="T613" s="50" t="s">
        <v>1762</v>
      </c>
      <c r="U613" s="31" t="str">
        <f>IFERROR(VLOOKUP(G613,Demos!$B$7:N3905,12,FALSE),"")</f>
        <v/>
      </c>
    </row>
    <row r="614" spans="1:21" ht="45" x14ac:dyDescent="0.25">
      <c r="A614" s="39">
        <f t="shared" si="9"/>
        <v>609</v>
      </c>
      <c r="B614" s="30" t="s">
        <v>38</v>
      </c>
      <c r="C614" s="29" t="str">
        <f xml:space="preserve"> IFERROR(VLOOKUP(B614, Courses!$C$3:$E$836, 2, FALSE),"")</f>
        <v>Mechanics and Theory of Relativity</v>
      </c>
      <c r="D614" s="29" t="str">
        <f xml:space="preserve"> IFERROR(VLOOKUP(MID(G614,1,1), PIRA!$B$1:$E$1146, 2, FALSE),"")</f>
        <v>1 Mechanics</v>
      </c>
      <c r="E614" s="31" t="str">
        <f xml:space="preserve"> IFERROR(VLOOKUP(MID(G614,1,2),PIRA!$B$1:$E$1144,2,FALSE),"")&amp;"
"&amp;IFERROR(VLOOKUP(MID(H614,1,2),PIRA!$B$1:$E$1144,2,FALSE),"")&amp;"
"&amp;IFERROR(VLOOKUP(MID(I614,1,2),PIRA!$B$1:$E$1144,2,FALSE),"")</f>
        <v xml:space="preserve">Rotational Dynamics
Rotational Dynamics
</v>
      </c>
      <c r="F614" s="31" t="str">
        <f xml:space="preserve"> IFERROR(VLOOKUP(MID(G614,1,4),PIRA!$B$1:$E$1144,2,FALSE),"")&amp;"
"&amp;IFERROR(VLOOKUP(MID(H614,1,4),PIRA!$B$1:$E$1144,2,FALSE),"")&amp;"
"&amp;IFERROR(VLOOKUP(MID(I614,1,4),PIRA!$B$1:$E$1144,2,FALSE),"")</f>
        <v xml:space="preserve">Conservation of Angular Momentum
Transfer of Angular Momentum
</v>
      </c>
      <c r="G614" s="32" t="s">
        <v>84</v>
      </c>
      <c r="H614" s="31" t="str">
        <f>IFERROR(IF(VLOOKUP(G614,Demos!$B$3:$K$1368,2,FALSE)=0,"",VLOOKUP(G614,Demos!$B$3:$K$1368,2,FALSE)),"")</f>
        <v>1Q30.10</v>
      </c>
      <c r="I614" s="79" t="str">
        <f>IFERROR(IF(VLOOKUP(G614,Demos!$B$3:$K$1368,3,FALSE)=0,"",VLOOKUP(G614,Demos!$B$3:$K$1368,3,FALSE)),"")</f>
        <v/>
      </c>
      <c r="J614" s="79" t="str">
        <f>IFERROR(IF(VLOOKUP(G614,Demos!$B$3:$K$1368,4,FALSE)=0,"",VLOOKUP(G614,Demos!$B$3:$K$1368,4,FALSE)),"")</f>
        <v/>
      </c>
      <c r="K614" s="32" t="s">
        <v>22</v>
      </c>
      <c r="L614" s="32" t="s">
        <v>2077</v>
      </c>
      <c r="M614" s="71">
        <v>44606</v>
      </c>
      <c r="N614" s="33" t="str">
        <f>IFERROR(VLOOKUP(G614,Demos!$B$3:$K$1368,5,FALSE),"")</f>
        <v>Bicycle Wheel and Swivel Chair</v>
      </c>
      <c r="O614" s="28">
        <f>IF(N614="","",COUNTIF($N$6:N2733, N614))</f>
        <v>39</v>
      </c>
      <c r="P614" s="33" t="str">
        <f xml:space="preserve"> IFERROR(IF(VLOOKUP(G614,Demos!$B$3:$K$1368,6,FALSE)=0,"",VLOOKUP(G614,Demos!$B$3:$K$1368,6,FALSE)),"")</f>
        <v>www.de-monstrare.nl/pdf/Bicycle%20wheel%20and%20swivel%20chair.pdf</v>
      </c>
      <c r="Q614" s="38" t="str">
        <f xml:space="preserve"> IFERROR(IF(VLOOKUP(G614,Demos!$B$3:$K$1368,8,FALSE)=0,"",VLOOKUP(G614,Demos!$B$3:$K$1368,8,FALSE)),"")</f>
        <v/>
      </c>
      <c r="R614" s="38" t="str">
        <f xml:space="preserve"> IFERROR(IF(VLOOKUP(G614,Demos!$B$3:$K$1368,7,FALSE)=0,"",VLOOKUP(G614,Demos!$B$3:$K$1368,7,FALSE)),"")</f>
        <v xml:space="preserve">See Collegerama 2022 recording TN1612TU_05 from 01:13:11 - https://collegerama.tudelft.nl/Mediasite/Channel/as-bsc-tn/watch/c62ffe14b9a54c75ada1f93c4d870c901d </v>
      </c>
      <c r="T614" s="50" t="s">
        <v>1761</v>
      </c>
      <c r="U614" s="31" t="str">
        <f>IFERROR(VLOOKUP(G614,Demos!$B$7:N3910,12,FALSE),"")</f>
        <v/>
      </c>
    </row>
    <row r="615" spans="1:21" ht="45" x14ac:dyDescent="0.25">
      <c r="A615" s="39">
        <f t="shared" si="9"/>
        <v>610</v>
      </c>
      <c r="B615" s="30" t="s">
        <v>29</v>
      </c>
      <c r="C615" s="29" t="str">
        <f xml:space="preserve"> IFERROR(VLOOKUP(B615, Courses!$C$3:$E$836, 2, FALSE),"")</f>
        <v>Classical and Quantum Mechanics</v>
      </c>
      <c r="D615" s="29" t="str">
        <f xml:space="preserve"> IFERROR(VLOOKUP(MID(G615,1,1), PIRA!$B$1:$E$1146, 2, FALSE),"")</f>
        <v>1 Mechanics</v>
      </c>
      <c r="E615" s="31" t="str">
        <f xml:space="preserve"> IFERROR(VLOOKUP(MID(G615,1,2),PIRA!$B$1:$E$1144,2,FALSE),"")&amp;"
"&amp;IFERROR(VLOOKUP(MID(H615,1,2),PIRA!$B$1:$E$1144,2,FALSE),"")&amp;"
"&amp;IFERROR(VLOOKUP(MID(I615,1,2),PIRA!$B$1:$E$1144,2,FALSE),"")</f>
        <v xml:space="preserve">Applications of Newton's Laws
</v>
      </c>
      <c r="F615" s="31" t="str">
        <f xml:space="preserve"> IFERROR(VLOOKUP(MID(G615,1,4),PIRA!$B$1:$E$1144,2,FALSE),"")&amp;"
"&amp;IFERROR(VLOOKUP(MID(H615,1,4),PIRA!$B$1:$E$1144,2,FALSE),"")&amp;"
"&amp;IFERROR(VLOOKUP(MID(I615,1,4),PIRA!$B$1:$E$1144,2,FALSE),"")</f>
        <v xml:space="preserve">Friction
</v>
      </c>
      <c r="G615" s="32" t="s">
        <v>1152</v>
      </c>
      <c r="H615" s="31" t="str">
        <f>IFERROR(IF(VLOOKUP(G615,Demos!$B$3:$K$1368,2,FALSE)=0,"",VLOOKUP(G615,Demos!$B$3:$K$1368,2,FALSE)),"")</f>
        <v/>
      </c>
      <c r="I615" s="79" t="str">
        <f>IFERROR(IF(VLOOKUP(G615,Demos!$B$3:$K$1368,3,FALSE)=0,"",VLOOKUP(G615,Demos!$B$3:$K$1368,3,FALSE)),"")</f>
        <v/>
      </c>
      <c r="J615" s="79" t="str">
        <f>IFERROR(IF(VLOOKUP(G615,Demos!$B$3:$K$1368,4,FALSE)=0,"",VLOOKUP(G615,Demos!$B$3:$K$1368,4,FALSE)),"")</f>
        <v/>
      </c>
      <c r="K615" s="30" t="s">
        <v>373</v>
      </c>
      <c r="M615" s="71">
        <v>44605</v>
      </c>
      <c r="N615" s="33" t="str">
        <f>IFERROR(VLOOKUP(G615,Demos!$B$3:$K$1368,5,FALSE),"")</f>
        <v>Braking</v>
      </c>
      <c r="O615" s="28">
        <f>IF(N615="","",COUNTIF($N$6:N2734, N615))</f>
        <v>19</v>
      </c>
      <c r="P615" s="33" t="str">
        <f xml:space="preserve"> IFERROR(IF(VLOOKUP(G615,Demos!$B$3:$K$1368,6,FALSE)=0,"",VLOOKUP(G615,Demos!$B$3:$K$1368,6,FALSE)),"")</f>
        <v>www.de-monstrare.nl/pdf/Braking.pdf</v>
      </c>
      <c r="Q615" s="38" t="str">
        <f xml:space="preserve"> IFERROR(IF(VLOOKUP(G615,Demos!$B$3:$K$1368,8,FALSE)=0,"",VLOOKUP(G615,Demos!$B$3:$K$1368,8,FALSE)),"")</f>
        <v/>
      </c>
      <c r="R615" s="38" t="str">
        <f xml:space="preserve"> IFERROR(IF(VLOOKUP(G615,Demos!$B$3:$K$1368,7,FALSE)=0,"",VLOOKUP(G615,Demos!$B$3:$K$1368,7,FALSE)),"")</f>
        <v/>
      </c>
      <c r="T615" s="50" t="s">
        <v>2049</v>
      </c>
      <c r="U615" s="31" t="str">
        <f>IFERROR(VLOOKUP(G615,Demos!$B$7:N3912,12,FALSE),"")</f>
        <v/>
      </c>
    </row>
    <row r="616" spans="1:21" ht="45" x14ac:dyDescent="0.25">
      <c r="A616" s="39">
        <f t="shared" si="9"/>
        <v>611</v>
      </c>
      <c r="B616" s="30" t="s">
        <v>29</v>
      </c>
      <c r="C616" s="29" t="str">
        <f xml:space="preserve"> IFERROR(VLOOKUP(B616, Courses!$C$3:$E$836, 2, FALSE),"")</f>
        <v>Classical and Quantum Mechanics</v>
      </c>
      <c r="D616" s="29" t="str">
        <f xml:space="preserve"> IFERROR(VLOOKUP(MID(G616,1,1), PIRA!$B$1:$E$1146, 2, FALSE),"")</f>
        <v>1 Mechanics</v>
      </c>
      <c r="E616" s="31" t="str">
        <f xml:space="preserve"> IFERROR(VLOOKUP(MID(G616,1,2),PIRA!$B$1:$E$1144,2,FALSE),"")&amp;"
"&amp;IFERROR(VLOOKUP(MID(H616,1,2),PIRA!$B$1:$E$1144,2,FALSE),"")&amp;"
"&amp;IFERROR(VLOOKUP(MID(I616,1,2),PIRA!$B$1:$E$1144,2,FALSE),"")</f>
        <v xml:space="preserve">Applications of Newton's Laws
</v>
      </c>
      <c r="F616" s="31" t="str">
        <f xml:space="preserve"> IFERROR(VLOOKUP(MID(G616,1,4),PIRA!$B$1:$E$1144,2,FALSE),"")&amp;"
"&amp;IFERROR(VLOOKUP(MID(H616,1,4),PIRA!$B$1:$E$1144,2,FALSE),"")&amp;"
"&amp;IFERROR(VLOOKUP(MID(I616,1,4),PIRA!$B$1:$E$1144,2,FALSE),"")</f>
        <v xml:space="preserve">Friction
</v>
      </c>
      <c r="G616" s="32" t="s">
        <v>1153</v>
      </c>
      <c r="H616" s="31" t="str">
        <f>IFERROR(IF(VLOOKUP(G616,Demos!$B$3:$K$1368,2,FALSE)=0,"",VLOOKUP(G616,Demos!$B$3:$K$1368,2,FALSE)),"")</f>
        <v/>
      </c>
      <c r="I616" s="79" t="str">
        <f>IFERROR(IF(VLOOKUP(G616,Demos!$B$3:$K$1368,3,FALSE)=0,"",VLOOKUP(G616,Demos!$B$3:$K$1368,3,FALSE)),"")</f>
        <v/>
      </c>
      <c r="J616" s="79" t="str">
        <f>IFERROR(IF(VLOOKUP(G616,Demos!$B$3:$K$1368,4,FALSE)=0,"",VLOOKUP(G616,Demos!$B$3:$K$1368,4,FALSE)),"")</f>
        <v/>
      </c>
      <c r="K616" s="30" t="s">
        <v>373</v>
      </c>
      <c r="M616" s="71">
        <v>44605</v>
      </c>
      <c r="N616" s="33" t="str">
        <f>IFERROR(VLOOKUP(G616,Demos!$B$3:$K$1368,5,FALSE),"")</f>
        <v>Phonebook Friction</v>
      </c>
      <c r="O616" s="28">
        <f>IF(N616="","",COUNTIF($N$6:N2735, N616))</f>
        <v>13</v>
      </c>
      <c r="P616" s="33" t="str">
        <f xml:space="preserve"> IFERROR(IF(VLOOKUP(G616,Demos!$B$3:$K$1368,6,FALSE)=0,"",VLOOKUP(G616,Demos!$B$3:$K$1368,6,FALSE)),"")</f>
        <v>www.de-monstrare.nl/pdf/Phonebook%20friction.pdf</v>
      </c>
      <c r="Q616" s="38" t="str">
        <f xml:space="preserve"> IFERROR(IF(VLOOKUP(G616,Demos!$B$3:$K$1368,8,FALSE)=0,"",VLOOKUP(G616,Demos!$B$3:$K$1368,8,FALSE)),"")</f>
        <v/>
      </c>
      <c r="R616" s="38" t="str">
        <f xml:space="preserve"> IFERROR(IF(VLOOKUP(G616,Demos!$B$3:$K$1368,7,FALSE)=0,"",VLOOKUP(G616,Demos!$B$3:$K$1368,7,FALSE)),"")</f>
        <v/>
      </c>
      <c r="T616" s="50" t="s">
        <v>2049</v>
      </c>
      <c r="U616" s="31" t="str">
        <f>IFERROR(VLOOKUP(G616,Demos!$B$7:N3911,12,FALSE),"")</f>
        <v/>
      </c>
    </row>
    <row r="617" spans="1:21" ht="45" x14ac:dyDescent="0.25">
      <c r="A617" s="39">
        <f t="shared" si="9"/>
        <v>612</v>
      </c>
      <c r="B617" s="30" t="s">
        <v>1905</v>
      </c>
      <c r="C617" s="29" t="str">
        <f xml:space="preserve"> IFERROR(VLOOKUP(B617, Courses!$C$3:$E$836, 2, FALSE),"")</f>
        <v>Mechanics and Theory of Relativity</v>
      </c>
      <c r="D617" s="29" t="str">
        <f xml:space="preserve"> IFERROR(VLOOKUP(MID(G617,1,1), PIRA!$B$1:$E$1146, 2, FALSE),"")</f>
        <v>1 Mechanics</v>
      </c>
      <c r="E617" s="31" t="str">
        <f xml:space="preserve"> IFERROR(VLOOKUP(MID(G617,1,2),PIRA!$B$1:$E$1144,2,FALSE),"")&amp;"
"&amp;IFERROR(VLOOKUP(MID(H617,1,2),PIRA!$B$1:$E$1144,2,FALSE),"")&amp;"
"&amp;IFERROR(VLOOKUP(MID(I617,1,2),PIRA!$B$1:$E$1144,2,FALSE),"")</f>
        <v xml:space="preserve">Newton's Second Law
</v>
      </c>
      <c r="F617" s="31" t="str">
        <f xml:space="preserve"> IFERROR(VLOOKUP(MID(G617,1,4),PIRA!$B$1:$E$1144,2,FALSE),"")&amp;"
"&amp;IFERROR(VLOOKUP(MID(H617,1,4),PIRA!$B$1:$E$1144,2,FALSE),"")&amp;"
"&amp;IFERROR(VLOOKUP(MID(I617,1,4),PIRA!$B$1:$E$1144,2,FALSE),"")</f>
        <v xml:space="preserve">Force, Mass, and Acceleration
</v>
      </c>
      <c r="G617" s="32" t="s">
        <v>1144</v>
      </c>
      <c r="H617" s="31" t="str">
        <f>IFERROR(IF(VLOOKUP(G617,Demos!$B$3:$K$1368,2,FALSE)=0,"",VLOOKUP(G617,Demos!$B$3:$K$1368,2,FALSE)),"")</f>
        <v/>
      </c>
      <c r="I617" s="79" t="str">
        <f>IFERROR(IF(VLOOKUP(G617,Demos!$B$3:$K$1368,3,FALSE)=0,"",VLOOKUP(G617,Demos!$B$3:$K$1368,3,FALSE)),"")</f>
        <v/>
      </c>
      <c r="J617" s="79" t="str">
        <f>IFERROR(IF(VLOOKUP(G617,Demos!$B$3:$K$1368,4,FALSE)=0,"",VLOOKUP(G617,Demos!$B$3:$K$1368,4,FALSE)),"")</f>
        <v/>
      </c>
      <c r="K617" s="32" t="s">
        <v>2099</v>
      </c>
      <c r="M617" s="71">
        <v>44603</v>
      </c>
      <c r="N617" s="33" t="str">
        <f>IFERROR(VLOOKUP(G617,Demos!$B$3:$K$1368,5,FALSE),"")</f>
        <v>Pulling a Thread</v>
      </c>
      <c r="O617" s="28">
        <f>IF(N617="","",COUNTIF($N$6:N2736, N617))</f>
        <v>33</v>
      </c>
      <c r="P617" s="33" t="str">
        <f xml:space="preserve"> IFERROR(IF(VLOOKUP(G617,Demos!$B$3:$K$1368,6,FALSE)=0,"",VLOOKUP(G617,Demos!$B$3:$K$1368,6,FALSE)),"")</f>
        <v>www.de-monstrare.nl/pdf/Pulling%20a%20thread.pdf</v>
      </c>
      <c r="Q617" s="38" t="str">
        <f xml:space="preserve"> IFERROR(IF(VLOOKUP(G617,Demos!$B$3:$K$1368,8,FALSE)=0,"",VLOOKUP(G617,Demos!$B$3:$K$1368,8,FALSE)),"")</f>
        <v/>
      </c>
      <c r="R617" s="38" t="str">
        <f xml:space="preserve"> IFERROR(IF(VLOOKUP(G617,Demos!$B$3:$K$1368,7,FALSE)=0,"",VLOOKUP(G617,Demos!$B$3:$K$1368,7,FALSE)),"")</f>
        <v xml:space="preserve">See Collegerama 2022 recording TN1612TU_02 from 00:34:45 - https://collegerama.tudelft.nl/Mediasite/Channel/as-bsc-tn/watch/8ae6f50a06ea4d7fb72bb50699c07ef41d </v>
      </c>
      <c r="T617" s="50" t="s">
        <v>1761</v>
      </c>
      <c r="U617" s="31" t="str">
        <f>IFERROR(VLOOKUP(G617,Demos!$B$7:N3917,12,FALSE),"")</f>
        <v/>
      </c>
    </row>
    <row r="618" spans="1:21" ht="45" x14ac:dyDescent="0.25">
      <c r="A618" s="39">
        <f t="shared" si="9"/>
        <v>613</v>
      </c>
      <c r="B618" s="30" t="s">
        <v>29</v>
      </c>
      <c r="C618" s="29" t="str">
        <f xml:space="preserve"> IFERROR(VLOOKUP(B618, Courses!$C$3:$E$836, 2, FALSE),"")</f>
        <v>Classical and Quantum Mechanics</v>
      </c>
      <c r="D618" s="29" t="str">
        <f xml:space="preserve"> IFERROR(VLOOKUP(MID(G618,1,1), PIRA!$B$1:$E$1146, 2, FALSE),"")</f>
        <v>1 Mechanics</v>
      </c>
      <c r="E618" s="31" t="str">
        <f xml:space="preserve"> IFERROR(VLOOKUP(MID(G618,1,2),PIRA!$B$1:$E$1144,2,FALSE),"")&amp;"
"&amp;IFERROR(VLOOKUP(MID(H618,1,2),PIRA!$B$1:$E$1144,2,FALSE),"")&amp;"
"&amp;IFERROR(VLOOKUP(MID(I618,1,2),PIRA!$B$1:$E$1144,2,FALSE),"")</f>
        <v xml:space="preserve">Statics of Rigid Bodies
</v>
      </c>
      <c r="F618" s="31" t="str">
        <f xml:space="preserve"> IFERROR(VLOOKUP(MID(G618,1,4),PIRA!$B$1:$E$1144,2,FALSE),"")&amp;"
"&amp;IFERROR(VLOOKUP(MID(H618,1,4),PIRA!$B$1:$E$1144,2,FALSE),"")&amp;"
"&amp;IFERROR(VLOOKUP(MID(I618,1,4),PIRA!$B$1:$E$1144,2,FALSE),"")</f>
        <v xml:space="preserve">Resolution of Forces
</v>
      </c>
      <c r="G618" s="32" t="s">
        <v>1148</v>
      </c>
      <c r="H618" s="31" t="str">
        <f>IFERROR(IF(VLOOKUP(G618,Demos!$B$3:$K$1368,2,FALSE)=0,"",VLOOKUP(G618,Demos!$B$3:$K$1368,2,FALSE)),"")</f>
        <v/>
      </c>
      <c r="I618" s="79" t="str">
        <f>IFERROR(IF(VLOOKUP(G618,Demos!$B$3:$K$1368,3,FALSE)=0,"",VLOOKUP(G618,Demos!$B$3:$K$1368,3,FALSE)),"")</f>
        <v/>
      </c>
      <c r="J618" s="79" t="str">
        <f>IFERROR(IF(VLOOKUP(G618,Demos!$B$3:$K$1368,4,FALSE)=0,"",VLOOKUP(G618,Demos!$B$3:$K$1368,4,FALSE)),"")</f>
        <v/>
      </c>
      <c r="K618" s="30" t="s">
        <v>373</v>
      </c>
      <c r="M618" s="71">
        <v>44603</v>
      </c>
      <c r="N618" s="33" t="str">
        <f>IFERROR(VLOOKUP(G618,Demos!$B$3:$K$1368,5,FALSE),"")</f>
        <v>Strong Professor (Weak Students)</v>
      </c>
      <c r="O618" s="28">
        <f>IF(N618="","",COUNTIF($N$6:N2737, N618))</f>
        <v>24</v>
      </c>
      <c r="P618" s="33" t="str">
        <f xml:space="preserve"> IFERROR(IF(VLOOKUP(G618,Demos!$B$3:$K$1368,6,FALSE)=0,"",VLOOKUP(G618,Demos!$B$3:$K$1368,6,FALSE)),"")</f>
        <v>www.de-monstrare.nl/pdf/Strong%20professor%20_weak%20students_.pdf</v>
      </c>
      <c r="Q618" s="38" t="str">
        <f xml:space="preserve"> IFERROR(IF(VLOOKUP(G618,Demos!$B$3:$K$1368,8,FALSE)=0,"",VLOOKUP(G618,Demos!$B$3:$K$1368,8,FALSE)),"")</f>
        <v/>
      </c>
      <c r="R618" s="38" t="str">
        <f xml:space="preserve"> IFERROR(IF(VLOOKUP(G618,Demos!$B$3:$K$1368,7,FALSE)=0,"",VLOOKUP(G618,Demos!$B$3:$K$1368,7,FALSE)),"")</f>
        <v xml:space="preserve">=================== https://collegerama.tudelft.nl/Mediasite/Channel/as-bsc-tn/watch/f53f1fdd5fa04999b1d52f4922846f1a1d ========================Collegerama.tudelft.nl. TN1612TU_01 - Klassieke mechanica &amp; relativiteit, recoreded on 08 Feb 2021 13:45, demo </v>
      </c>
      <c r="U618" s="31" t="str">
        <f>IFERROR(VLOOKUP(G618,Demos!$B$7:N3916,12,FALSE),"")</f>
        <v/>
      </c>
    </row>
    <row r="619" spans="1:21" ht="45" x14ac:dyDescent="0.25">
      <c r="A619" s="39">
        <f t="shared" si="9"/>
        <v>614</v>
      </c>
      <c r="B619" s="30" t="s">
        <v>1905</v>
      </c>
      <c r="C619" s="29" t="str">
        <f xml:space="preserve"> IFERROR(VLOOKUP(B619, Courses!$C$3:$E$836, 2, FALSE),"")</f>
        <v>Mechanics and Theory of Relativity</v>
      </c>
      <c r="D619" s="29" t="str">
        <f xml:space="preserve"> IFERROR(VLOOKUP(MID(G619,1,1), PIRA!$B$1:$E$1146, 2, FALSE),"")</f>
        <v>1 Mechanics</v>
      </c>
      <c r="E619" s="31" t="str">
        <f xml:space="preserve"> IFERROR(VLOOKUP(MID(G619,1,2),PIRA!$B$1:$E$1144,2,FALSE),"")&amp;"
"&amp;IFERROR(VLOOKUP(MID(H619,1,2),PIRA!$B$1:$E$1144,2,FALSE),"")&amp;"
"&amp;IFERROR(VLOOKUP(MID(I619,1,2),PIRA!$B$1:$E$1144,2,FALSE),"")</f>
        <v xml:space="preserve">Applications of Newton's Laws
</v>
      </c>
      <c r="F619" s="31" t="str">
        <f xml:space="preserve"> IFERROR(VLOOKUP(MID(G619,1,4),PIRA!$B$1:$E$1144,2,FALSE),"")&amp;"
"&amp;IFERROR(VLOOKUP(MID(H619,1,4),PIRA!$B$1:$E$1144,2,FALSE),"")&amp;"
"&amp;IFERROR(VLOOKUP(MID(I619,1,4),PIRA!$B$1:$E$1144,2,FALSE),"")</f>
        <v xml:space="preserve">Friction
</v>
      </c>
      <c r="G619" s="32" t="s">
        <v>2010</v>
      </c>
      <c r="H619" s="31" t="str">
        <f>IFERROR(IF(VLOOKUP(G619,Demos!$B$3:$K$1368,2,FALSE)=0,"",VLOOKUP(G619,Demos!$B$3:$K$1368,2,FALSE)),"")</f>
        <v/>
      </c>
      <c r="I619" s="79" t="str">
        <f>IFERROR(IF(VLOOKUP(G619,Demos!$B$3:$K$1368,3,FALSE)=0,"",VLOOKUP(G619,Demos!$B$3:$K$1368,3,FALSE)),"")</f>
        <v/>
      </c>
      <c r="J619" s="79" t="str">
        <f>IFERROR(IF(VLOOKUP(G619,Demos!$B$3:$K$1368,4,FALSE)=0,"",VLOOKUP(G619,Demos!$B$3:$K$1368,4,FALSE)),"")</f>
        <v/>
      </c>
      <c r="K619" s="30" t="s">
        <v>2099</v>
      </c>
      <c r="M619" s="71">
        <v>44603</v>
      </c>
      <c r="N619" s="33" t="str">
        <f>IFERROR(VLOOKUP(G619,Demos!$B$3:$K$1368,5,FALSE),"")</f>
        <v>Friction Blocks Surface Material</v>
      </c>
      <c r="O619" s="28">
        <f>IF(N619="","",COUNTIF($N$6:N2738, N619))</f>
        <v>11</v>
      </c>
      <c r="P619" s="33" t="str">
        <f xml:space="preserve"> IFERROR(IF(VLOOKUP(G619,Demos!$B$3:$K$1368,6,FALSE)=0,"",VLOOKUP(G619,Demos!$B$3:$K$1368,6,FALSE)),"")</f>
        <v>N/A</v>
      </c>
      <c r="Q619" s="38" t="str">
        <f xml:space="preserve"> IFERROR(IF(VLOOKUP(G619,Demos!$B$3:$K$1368,8,FALSE)=0,"",VLOOKUP(G619,Demos!$B$3:$K$1368,8,FALSE)),"")</f>
        <v>New demonstration 07 Feb 2017</v>
      </c>
      <c r="R619" s="38" t="str">
        <f xml:space="preserve"> IFERROR(IF(VLOOKUP(G619,Demos!$B$3:$K$1368,7,FALSE)=0,"",VLOOKUP(G619,Demos!$B$3:$K$1368,7,FALSE)),"")</f>
        <v/>
      </c>
      <c r="T619" s="50" t="s">
        <v>1890</v>
      </c>
      <c r="U619" s="31" t="str">
        <f>IFERROR(VLOOKUP(G619,Demos!$B$7:N3915,12,FALSE),"")</f>
        <v/>
      </c>
    </row>
    <row r="620" spans="1:21" ht="45" x14ac:dyDescent="0.25">
      <c r="A620" s="39">
        <f t="shared" si="9"/>
        <v>615</v>
      </c>
      <c r="B620" s="30" t="s">
        <v>1905</v>
      </c>
      <c r="C620" s="29" t="str">
        <f xml:space="preserve"> IFERROR(VLOOKUP(B620, Courses!$C$3:$E$836, 2, FALSE),"")</f>
        <v>Mechanics and Theory of Relativity</v>
      </c>
      <c r="D620" s="29" t="str">
        <f xml:space="preserve"> IFERROR(VLOOKUP(MID(G620,1,1), PIRA!$B$1:$E$1146, 2, FALSE),"")</f>
        <v>1 Mechanics</v>
      </c>
      <c r="E620" s="31" t="str">
        <f xml:space="preserve"> IFERROR(VLOOKUP(MID(G620,1,2),PIRA!$B$1:$E$1144,2,FALSE),"")&amp;"
"&amp;IFERROR(VLOOKUP(MID(H620,1,2),PIRA!$B$1:$E$1144,2,FALSE),"")&amp;"
"&amp;IFERROR(VLOOKUP(MID(I620,1,2),PIRA!$B$1:$E$1144,2,FALSE),"")</f>
        <v xml:space="preserve">Applications of Newton's Laws
</v>
      </c>
      <c r="F620" s="31" t="str">
        <f xml:space="preserve"> IFERROR(VLOOKUP(MID(G620,1,4),PIRA!$B$1:$E$1144,2,FALSE),"")&amp;"
"&amp;IFERROR(VLOOKUP(MID(H620,1,4),PIRA!$B$1:$E$1144,2,FALSE),"")&amp;"
"&amp;IFERROR(VLOOKUP(MID(I620,1,4),PIRA!$B$1:$E$1144,2,FALSE),"")</f>
        <v xml:space="preserve">Friction
</v>
      </c>
      <c r="G620" s="32" t="s">
        <v>2081</v>
      </c>
      <c r="H620" s="31" t="str">
        <f>IFERROR(IF(VLOOKUP(G620,Demos!$B$3:$K$1368,2,FALSE)=0,"",VLOOKUP(G620,Demos!$B$3:$K$1368,2,FALSE)),"")</f>
        <v/>
      </c>
      <c r="I620" s="79" t="str">
        <f>IFERROR(IF(VLOOKUP(G620,Demos!$B$3:$K$1368,3,FALSE)=0,"",VLOOKUP(G620,Demos!$B$3:$K$1368,3,FALSE)),"")</f>
        <v/>
      </c>
      <c r="J620" s="79" t="str">
        <f>IFERROR(IF(VLOOKUP(G620,Demos!$B$3:$K$1368,4,FALSE)=0,"",VLOOKUP(G620,Demos!$B$3:$K$1368,4,FALSE)),"")</f>
        <v/>
      </c>
      <c r="K620" s="30" t="s">
        <v>2099</v>
      </c>
      <c r="M620" s="71">
        <v>44603</v>
      </c>
      <c r="N620" s="33" t="str">
        <f>IFERROR(VLOOKUP(G620,Demos!$B$3:$K$1368,5,FALSE),"")</f>
        <v/>
      </c>
      <c r="O620" s="28" t="str">
        <f>IF(N620="","",COUNTIF($N$6:N2739, N620))</f>
        <v/>
      </c>
      <c r="P620" s="33" t="str">
        <f xml:space="preserve"> IFERROR(IF(VLOOKUP(G620,Demos!$B$3:$K$1368,6,FALSE)=0,"",VLOOKUP(G620,Demos!$B$3:$K$1368,6,FALSE)),"")</f>
        <v/>
      </c>
      <c r="Q620" s="38" t="str">
        <f xml:space="preserve"> IFERROR(IF(VLOOKUP(G620,Demos!$B$3:$K$1368,8,FALSE)=0,"",VLOOKUP(G620,Demos!$B$3:$K$1368,8,FALSE)),"")</f>
        <v/>
      </c>
      <c r="R620" s="38" t="str">
        <f xml:space="preserve"> IFERROR(IF(VLOOKUP(G620,Demos!$B$3:$K$1368,7,FALSE)=0,"",VLOOKUP(G620,Demos!$B$3:$K$1368,7,FALSE)),"")</f>
        <v/>
      </c>
      <c r="T620" s="50" t="s">
        <v>1890</v>
      </c>
      <c r="U620" s="31" t="str">
        <f>IFERROR(VLOOKUP(G620,Demos!$B$7:N3913,12,FALSE),"")</f>
        <v/>
      </c>
    </row>
    <row r="621" spans="1:21" ht="45" x14ac:dyDescent="0.25">
      <c r="A621" s="39">
        <f t="shared" si="9"/>
        <v>616</v>
      </c>
      <c r="B621" s="30" t="s">
        <v>38</v>
      </c>
      <c r="C621" s="29" t="str">
        <f xml:space="preserve"> IFERROR(VLOOKUP(B621, Courses!$C$3:$E$836, 2, FALSE),"")</f>
        <v>Mechanics and Theory of Relativity</v>
      </c>
      <c r="D621" s="29" t="str">
        <f xml:space="preserve"> IFERROR(VLOOKUP(MID(G621,1,1), PIRA!$B$1:$E$1146, 2, FALSE),"")</f>
        <v>1 Mechanics</v>
      </c>
      <c r="E621" s="31" t="str">
        <f xml:space="preserve"> IFERROR(VLOOKUP(MID(G621,1,2),PIRA!$B$1:$E$1144,2,FALSE),"")&amp;"
"&amp;IFERROR(VLOOKUP(MID(H621,1,2),PIRA!$B$1:$E$1144,2,FALSE),"")&amp;"
"&amp;IFERROR(VLOOKUP(MID(I621,1,2),PIRA!$B$1:$E$1144,2,FALSE),"")</f>
        <v xml:space="preserve">Work and Energy
Magnetic Materials
</v>
      </c>
      <c r="F621" s="31" t="str">
        <f xml:space="preserve"> IFERROR(VLOOKUP(MID(G621,1,4),PIRA!$B$1:$E$1144,2,FALSE),"")&amp;"
"&amp;IFERROR(VLOOKUP(MID(H621,1,4),PIRA!$B$1:$E$1144,2,FALSE),"")&amp;"
"&amp;IFERROR(VLOOKUP(MID(I621,1,4),PIRA!$B$1:$E$1144,2,FALSE),"")</f>
        <v xml:space="preserve">Conservation of Energy
Magnets
</v>
      </c>
      <c r="G621" s="32" t="s">
        <v>1158</v>
      </c>
      <c r="H621" s="31" t="str">
        <f>IFERROR(IF(VLOOKUP(G621,Demos!$B$3:$K$1368,2,FALSE)=0,"",VLOOKUP(G621,Demos!$B$3:$K$1368,2,FALSE)),"")</f>
        <v>5G10.80</v>
      </c>
      <c r="I621" s="79" t="str">
        <f>IFERROR(IF(VLOOKUP(G621,Demos!$B$3:$K$1368,3,FALSE)=0,"",VLOOKUP(G621,Demos!$B$3:$K$1368,3,FALSE)),"")</f>
        <v/>
      </c>
      <c r="J621" s="79" t="str">
        <f>IFERROR(IF(VLOOKUP(G621,Demos!$B$3:$K$1368,4,FALSE)=0,"",VLOOKUP(G621,Demos!$B$3:$K$1368,4,FALSE)),"")</f>
        <v/>
      </c>
      <c r="K621" s="32" t="s">
        <v>2077</v>
      </c>
      <c r="L621" s="32" t="s">
        <v>22</v>
      </c>
      <c r="M621" s="71">
        <v>44603</v>
      </c>
      <c r="N621" s="33" t="str">
        <f>IFERROR(VLOOKUP(G621,Demos!$B$3:$K$1368,5,FALSE),"")</f>
        <v>Gauss' Rifle</v>
      </c>
      <c r="O621" s="28">
        <f>IF(N621="","",COUNTIF($N$6:N2740, N621))</f>
        <v>37</v>
      </c>
      <c r="P621" s="33" t="str">
        <f xml:space="preserve"> IFERROR(IF(VLOOKUP(G621,Demos!$B$3:$K$1368,6,FALSE)=0,"",VLOOKUP(G621,Demos!$B$3:$K$1368,6,FALSE)),"")</f>
        <v>www.de-monstrare.nl/pdf/Gauss%27s%20rifle.pdf</v>
      </c>
      <c r="Q621" s="38" t="str">
        <f xml:space="preserve"> IFERROR(IF(VLOOKUP(G621,Demos!$B$3:$K$1368,8,FALSE)=0,"",VLOOKUP(G621,Demos!$B$3:$K$1368,8,FALSE)),"")</f>
        <v/>
      </c>
      <c r="R621" s="38" t="str">
        <f xml:space="preserve"> IFERROR(IF(VLOOKUP(G621,Demos!$B$3:$K$1368,7,FALSE)=0,"",VLOOKUP(G621,Demos!$B$3:$K$1368,7,FALSE)),"")</f>
        <v xml:space="preserve">See Collegerama 2022 recording TN1612TU_04 from 00:39:45 - https://collegerama.tudelft.nl/Mediasite/Channel/as-bsc-tn/watch/a26ab3bd246349b59f418a1b22cc67101d </v>
      </c>
      <c r="T621" s="50" t="s">
        <v>1761</v>
      </c>
      <c r="U621" s="31" t="str">
        <f>IFERROR(VLOOKUP(G621,Demos!$B$7:N3914,12,FALSE),"")</f>
        <v/>
      </c>
    </row>
    <row r="622" spans="1:21" ht="45" x14ac:dyDescent="0.25">
      <c r="A622" s="39">
        <f t="shared" si="9"/>
        <v>617</v>
      </c>
      <c r="B622" s="30" t="s">
        <v>1905</v>
      </c>
      <c r="C622" s="29" t="str">
        <f xml:space="preserve"> IFERROR(VLOOKUP(B622, Courses!$C$3:$E$836, 2, FALSE),"")</f>
        <v>Mechanics and Theory of Relativity</v>
      </c>
      <c r="D622" s="29" t="str">
        <f xml:space="preserve"> IFERROR(VLOOKUP(MID(G622,1,1), PIRA!$B$1:$E$1146, 2, FALSE),"")</f>
        <v>1 Mechanics</v>
      </c>
      <c r="E622" s="31" t="str">
        <f xml:space="preserve"> IFERROR(VLOOKUP(MID(G622,1,2),PIRA!$B$1:$E$1144,2,FALSE),"")&amp;"
"&amp;IFERROR(VLOOKUP(MID(H622,1,2),PIRA!$B$1:$E$1144,2,FALSE),"")&amp;"
"&amp;IFERROR(VLOOKUP(MID(I622,1,2),PIRA!$B$1:$E$1144,2,FALSE),"")</f>
        <v xml:space="preserve">Newton's First Law
</v>
      </c>
      <c r="F622" s="31" t="str">
        <f xml:space="preserve"> IFERROR(VLOOKUP(MID(G622,1,4),PIRA!$B$1:$E$1144,2,FALSE),"")&amp;"
"&amp;IFERROR(VLOOKUP(MID(H622,1,4),PIRA!$B$1:$E$1144,2,FALSE),"")&amp;"
"&amp;IFERROR(VLOOKUP(MID(I622,1,4),PIRA!$B$1:$E$1144,2,FALSE),"")</f>
        <v xml:space="preserve">Inertia of Rest
</v>
      </c>
      <c r="G622" s="32" t="s">
        <v>1140</v>
      </c>
      <c r="H622" s="31" t="str">
        <f>IFERROR(IF(VLOOKUP(G622,Demos!$B$3:$K$1368,2,FALSE)=0,"",VLOOKUP(G622,Demos!$B$3:$K$1368,2,FALSE)),"")</f>
        <v/>
      </c>
      <c r="I622" s="79" t="str">
        <f>IFERROR(IF(VLOOKUP(G622,Demos!$B$3:$K$1368,3,FALSE)=0,"",VLOOKUP(G622,Demos!$B$3:$K$1368,3,FALSE)),"")</f>
        <v/>
      </c>
      <c r="J622" s="79" t="str">
        <f>IFERROR(IF(VLOOKUP(G622,Demos!$B$3:$K$1368,4,FALSE)=0,"",VLOOKUP(G622,Demos!$B$3:$K$1368,4,FALSE)),"")</f>
        <v/>
      </c>
      <c r="K622" s="30" t="s">
        <v>2099</v>
      </c>
      <c r="M622" s="71">
        <v>44602</v>
      </c>
      <c r="N622" s="33" t="str">
        <f>IFERROR(VLOOKUP(G622,Demos!$B$3:$K$1368,5,FALSE),"")</f>
        <v>Tablecloth Pull</v>
      </c>
      <c r="O622" s="28">
        <f>IF(N622="","",COUNTIF($N$6:N2741, N622))</f>
        <v>24</v>
      </c>
      <c r="P622" s="33" t="str">
        <f xml:space="preserve"> IFERROR(IF(VLOOKUP(G622,Demos!$B$3:$K$1368,6,FALSE)=0,"",VLOOKUP(G622,Demos!$B$3:$K$1368,6,FALSE)),"")</f>
        <v>www.de-monstrare.nl/pdf/Tablecloth%20pull.pdf</v>
      </c>
      <c r="Q622" s="38" t="str">
        <f xml:space="preserve"> IFERROR(IF(VLOOKUP(G622,Demos!$B$3:$K$1368,8,FALSE)=0,"",VLOOKUP(G622,Demos!$B$3:$K$1368,8,FALSE)),"")</f>
        <v/>
      </c>
      <c r="R622" s="38" t="str">
        <f xml:space="preserve"> IFERROR(IF(VLOOKUP(G622,Demos!$B$3:$K$1368,7,FALSE)=0,"",VLOOKUP(G622,Demos!$B$3:$K$1368,7,FALSE)),"")</f>
        <v xml:space="preserve">See Collegerama 2022 recording TN1612TU_02 from 00:34:45  and 01:38:25 - https://collegerama.tudelft.nl/Mediasite/Channel/as-bsc-tn/watch/8ae6f50a06ea4d7fb72bb50699c07ef41d </v>
      </c>
      <c r="T622" s="50" t="s">
        <v>2108</v>
      </c>
      <c r="U622" s="31" t="str">
        <f>IFERROR(VLOOKUP(G622,Demos!$B$7:N3918,12,FALSE),"")</f>
        <v/>
      </c>
    </row>
    <row r="623" spans="1:21" ht="45" x14ac:dyDescent="0.25">
      <c r="A623" s="39">
        <f t="shared" si="9"/>
        <v>618</v>
      </c>
      <c r="B623" s="30" t="s">
        <v>29</v>
      </c>
      <c r="C623" s="29" t="str">
        <f xml:space="preserve"> IFERROR(VLOOKUP(B623, Courses!$C$3:$E$836, 2, FALSE),"")</f>
        <v>Classical and Quantum Mechanics</v>
      </c>
      <c r="D623" s="29" t="str">
        <f xml:space="preserve"> IFERROR(VLOOKUP(MID(G623,1,1), PIRA!$B$1:$E$1146, 2, FALSE),"")</f>
        <v>1 Mechanics</v>
      </c>
      <c r="E623" s="31" t="str">
        <f xml:space="preserve"> IFERROR(VLOOKUP(MID(G623,1,2),PIRA!$B$1:$E$1144,2,FALSE),"")&amp;"
"&amp;IFERROR(VLOOKUP(MID(H623,1,2),PIRA!$B$1:$E$1144,2,FALSE),"")&amp;"
"&amp;IFERROR(VLOOKUP(MID(I623,1,2),PIRA!$B$1:$E$1144,2,FALSE),"")</f>
        <v xml:space="preserve">Newton's Third Law
</v>
      </c>
      <c r="F623" s="31" t="str">
        <f xml:space="preserve"> IFERROR(VLOOKUP(MID(G623,1,4),PIRA!$B$1:$E$1144,2,FALSE),"")&amp;"
"&amp;IFERROR(VLOOKUP(MID(H623,1,4),PIRA!$B$1:$E$1144,2,FALSE),"")&amp;"
"&amp;IFERROR(VLOOKUP(MID(I623,1,4),PIRA!$B$1:$E$1144,2,FALSE),"")</f>
        <v xml:space="preserve">Action and Reaction
</v>
      </c>
      <c r="G623" s="32" t="s">
        <v>1145</v>
      </c>
      <c r="H623" s="31" t="str">
        <f>IFERROR(IF(VLOOKUP(G623,Demos!$B$3:$K$1368,2,FALSE)=0,"",VLOOKUP(G623,Demos!$B$3:$K$1368,2,FALSE)),"")</f>
        <v/>
      </c>
      <c r="I623" s="79" t="str">
        <f>IFERROR(IF(VLOOKUP(G623,Demos!$B$3:$K$1368,3,FALSE)=0,"",VLOOKUP(G623,Demos!$B$3:$K$1368,3,FALSE)),"")</f>
        <v/>
      </c>
      <c r="J623" s="79" t="str">
        <f>IFERROR(IF(VLOOKUP(G623,Demos!$B$3:$K$1368,4,FALSE)=0,"",VLOOKUP(G623,Demos!$B$3:$K$1368,4,FALSE)),"")</f>
        <v/>
      </c>
      <c r="K623" s="30" t="s">
        <v>373</v>
      </c>
      <c r="M623" s="71">
        <v>44602</v>
      </c>
      <c r="N623" s="33" t="str">
        <f>IFERROR(VLOOKUP(G623,Demos!$B$3:$K$1368,5,FALSE),"")</f>
        <v>Who is the Strongest in a Collision?</v>
      </c>
      <c r="O623" s="28">
        <f>IF(N623="","",COUNTIF($N$6:N2742, N623))</f>
        <v>12</v>
      </c>
      <c r="P623" s="33" t="str">
        <f xml:space="preserve"> IFERROR(IF(VLOOKUP(G623,Demos!$B$3:$K$1368,6,FALSE)=0,"",VLOOKUP(G623,Demos!$B$3:$K$1368,6,FALSE)),"")</f>
        <v>www.de-monstrare.nl/pdf/Who%20is%20the%20strongest%20in%20a%20collision.pdf</v>
      </c>
      <c r="Q623" s="38" t="str">
        <f xml:space="preserve"> IFERROR(IF(VLOOKUP(G623,Demos!$B$3:$K$1368,8,FALSE)=0,"",VLOOKUP(G623,Demos!$B$3:$K$1368,8,FALSE)),"")</f>
        <v/>
      </c>
      <c r="R623" s="38" t="str">
        <f xml:space="preserve"> IFERROR(IF(VLOOKUP(G623,Demos!$B$3:$K$1368,7,FALSE)=0,"",VLOOKUP(G623,Demos!$B$3:$K$1368,7,FALSE)),"")</f>
        <v/>
      </c>
      <c r="T623" s="50" t="s">
        <v>1761</v>
      </c>
      <c r="U623" s="31" t="str">
        <f>IFERROR(VLOOKUP(G623,Demos!$B$7:N3919,12,FALSE),"")</f>
        <v/>
      </c>
    </row>
    <row r="624" spans="1:21" ht="45" x14ac:dyDescent="0.25">
      <c r="A624" s="39">
        <f t="shared" si="9"/>
        <v>619</v>
      </c>
      <c r="B624" s="30" t="s">
        <v>38</v>
      </c>
      <c r="C624" s="29" t="str">
        <f xml:space="preserve"> IFERROR(VLOOKUP(B624, Courses!$C$3:$E$836, 2, FALSE),"")</f>
        <v>Mechanics and Theory of Relativity</v>
      </c>
      <c r="D624" s="29" t="str">
        <f xml:space="preserve"> IFERROR(VLOOKUP(MID(G624,1,1), PIRA!$B$1:$E$1146, 2, FALSE),"")</f>
        <v>1 Mechanics</v>
      </c>
      <c r="E624" s="31" t="str">
        <f xml:space="preserve"> IFERROR(VLOOKUP(MID(G624,1,2),PIRA!$B$1:$E$1144,2,FALSE),"")&amp;"
"&amp;IFERROR(VLOOKUP(MID(H624,1,2),PIRA!$B$1:$E$1144,2,FALSE),"")&amp;"
"&amp;IFERROR(VLOOKUP(MID(I624,1,2),PIRA!$B$1:$E$1144,2,FALSE),"")</f>
        <v xml:space="preserve">Newton's First Law
</v>
      </c>
      <c r="F624" s="31" t="str">
        <f xml:space="preserve"> IFERROR(VLOOKUP(MID(G624,1,4),PIRA!$B$1:$E$1144,2,FALSE),"")&amp;"
"&amp;IFERROR(VLOOKUP(MID(H624,1,4),PIRA!$B$1:$E$1144,2,FALSE),"")&amp;"
"&amp;IFERROR(VLOOKUP(MID(I624,1,4),PIRA!$B$1:$E$1144,2,FALSE),"")</f>
        <v xml:space="preserve">Inertia of Rest
</v>
      </c>
      <c r="G624" s="32" t="s">
        <v>1140</v>
      </c>
      <c r="H624" s="31" t="str">
        <f>IFERROR(IF(VLOOKUP(G624,Demos!$B$3:$K$1368,2,FALSE)=0,"",VLOOKUP(G624,Demos!$B$3:$K$1368,2,FALSE)),"")</f>
        <v/>
      </c>
      <c r="I624" s="79" t="str">
        <f>IFERROR(IF(VLOOKUP(G624,Demos!$B$3:$K$1368,3,FALSE)=0,"",VLOOKUP(G624,Demos!$B$3:$K$1368,3,FALSE)),"")</f>
        <v/>
      </c>
      <c r="J624" s="79" t="str">
        <f>IFERROR(IF(VLOOKUP(G624,Demos!$B$3:$K$1368,4,FALSE)=0,"",VLOOKUP(G624,Demos!$B$3:$K$1368,4,FALSE)),"")</f>
        <v/>
      </c>
      <c r="K624" s="32" t="s">
        <v>2077</v>
      </c>
      <c r="L624" s="32" t="s">
        <v>22</v>
      </c>
      <c r="M624" s="71">
        <v>44600</v>
      </c>
      <c r="N624" s="33" t="str">
        <f>IFERROR(VLOOKUP(G624,Demos!$B$3:$K$1368,5,FALSE),"")</f>
        <v>Tablecloth Pull</v>
      </c>
      <c r="O624" s="28">
        <f>IF(N624="","",COUNTIF($N$6:N2743, N624))</f>
        <v>24</v>
      </c>
      <c r="P624" s="33" t="str">
        <f xml:space="preserve"> IFERROR(IF(VLOOKUP(G624,Demos!$B$3:$K$1368,6,FALSE)=0,"",VLOOKUP(G624,Demos!$B$3:$K$1368,6,FALSE)),"")</f>
        <v>www.de-monstrare.nl/pdf/Tablecloth%20pull.pdf</v>
      </c>
      <c r="Q624" s="38" t="str">
        <f xml:space="preserve"> IFERROR(IF(VLOOKUP(G624,Demos!$B$3:$K$1368,8,FALSE)=0,"",VLOOKUP(G624,Demos!$B$3:$K$1368,8,FALSE)),"")</f>
        <v/>
      </c>
      <c r="R624" s="38" t="str">
        <f xml:space="preserve"> IFERROR(IF(VLOOKUP(G624,Demos!$B$3:$K$1368,7,FALSE)=0,"",VLOOKUP(G624,Demos!$B$3:$K$1368,7,FALSE)),"")</f>
        <v xml:space="preserve">See Collegerama 2022 recording TN1612TU_02 from 00:34:45  and 01:38:25 - https://collegerama.tudelft.nl/Mediasite/Channel/as-bsc-tn/watch/8ae6f50a06ea4d7fb72bb50699c07ef41d </v>
      </c>
      <c r="T624" s="50" t="s">
        <v>1761</v>
      </c>
      <c r="U624" s="31" t="str">
        <f>IFERROR(VLOOKUP(G624,Demos!$B$7:N3921,12,FALSE),"")</f>
        <v/>
      </c>
    </row>
    <row r="625" spans="1:21" ht="45" x14ac:dyDescent="0.25">
      <c r="A625" s="39">
        <f t="shared" si="9"/>
        <v>620</v>
      </c>
      <c r="B625" s="30" t="s">
        <v>38</v>
      </c>
      <c r="C625" s="29" t="str">
        <f xml:space="preserve"> IFERROR(VLOOKUP(B625, Courses!$C$3:$E$836, 2, FALSE),"")</f>
        <v>Mechanics and Theory of Relativity</v>
      </c>
      <c r="D625" s="29" t="str">
        <f xml:space="preserve"> IFERROR(VLOOKUP(MID(G625,1,1), PIRA!$B$1:$E$1146, 2, FALSE),"")</f>
        <v>1 Mechanics</v>
      </c>
      <c r="E625" s="31" t="str">
        <f xml:space="preserve"> IFERROR(VLOOKUP(MID(G625,1,2),PIRA!$B$1:$E$1144,2,FALSE),"")&amp;"
"&amp;IFERROR(VLOOKUP(MID(H625,1,2),PIRA!$B$1:$E$1144,2,FALSE),"")&amp;"
"&amp;IFERROR(VLOOKUP(MID(I625,1,2),PIRA!$B$1:$E$1144,2,FALSE),"")</f>
        <v xml:space="preserve">Newton's Second Law
</v>
      </c>
      <c r="F625" s="31" t="str">
        <f xml:space="preserve"> IFERROR(VLOOKUP(MID(G625,1,4),PIRA!$B$1:$E$1144,2,FALSE),"")&amp;"
"&amp;IFERROR(VLOOKUP(MID(H625,1,4),PIRA!$B$1:$E$1144,2,FALSE),"")&amp;"
"&amp;IFERROR(VLOOKUP(MID(I625,1,4),PIRA!$B$1:$E$1144,2,FALSE),"")</f>
        <v xml:space="preserve">Force, Mass, and Acceleration
</v>
      </c>
      <c r="G625" s="32" t="s">
        <v>1144</v>
      </c>
      <c r="H625" s="31" t="str">
        <f>IFERROR(IF(VLOOKUP(G625,Demos!$B$3:$K$1368,2,FALSE)=0,"",VLOOKUP(G625,Demos!$B$3:$K$1368,2,FALSE)),"")</f>
        <v/>
      </c>
      <c r="I625" s="79" t="str">
        <f>IFERROR(IF(VLOOKUP(G625,Demos!$B$3:$K$1368,3,FALSE)=0,"",VLOOKUP(G625,Demos!$B$3:$K$1368,3,FALSE)),"")</f>
        <v/>
      </c>
      <c r="J625" s="79" t="str">
        <f>IFERROR(IF(VLOOKUP(G625,Demos!$B$3:$K$1368,4,FALSE)=0,"",VLOOKUP(G625,Demos!$B$3:$K$1368,4,FALSE)),"")</f>
        <v/>
      </c>
      <c r="K625" s="32" t="s">
        <v>2077</v>
      </c>
      <c r="L625" s="32" t="s">
        <v>22</v>
      </c>
      <c r="M625" s="71">
        <v>44600</v>
      </c>
      <c r="N625" s="33" t="str">
        <f>IFERROR(VLOOKUP(G625,Demos!$B$3:$K$1368,5,FALSE),"")</f>
        <v>Pulling a Thread</v>
      </c>
      <c r="O625" s="28">
        <f>IF(N625="","",COUNTIF($N$6:N2744, N625))</f>
        <v>33</v>
      </c>
      <c r="P625" s="33" t="str">
        <f xml:space="preserve"> IFERROR(IF(VLOOKUP(G625,Demos!$B$3:$K$1368,6,FALSE)=0,"",VLOOKUP(G625,Demos!$B$3:$K$1368,6,FALSE)),"")</f>
        <v>www.de-monstrare.nl/pdf/Pulling%20a%20thread.pdf</v>
      </c>
      <c r="Q625" s="38" t="str">
        <f xml:space="preserve"> IFERROR(IF(VLOOKUP(G625,Demos!$B$3:$K$1368,8,FALSE)=0,"",VLOOKUP(G625,Demos!$B$3:$K$1368,8,FALSE)),"")</f>
        <v/>
      </c>
      <c r="R625" s="38" t="str">
        <f xml:space="preserve"> IFERROR(IF(VLOOKUP(G625,Demos!$B$3:$K$1368,7,FALSE)=0,"",VLOOKUP(G625,Demos!$B$3:$K$1368,7,FALSE)),"")</f>
        <v xml:space="preserve">See Collegerama 2022 recording TN1612TU_02 from 00:34:45 - https://collegerama.tudelft.nl/Mediasite/Channel/as-bsc-tn/watch/8ae6f50a06ea4d7fb72bb50699c07ef41d </v>
      </c>
      <c r="T625" s="50" t="s">
        <v>1761</v>
      </c>
      <c r="U625" s="31" t="str">
        <f>IFERROR(VLOOKUP(G625,Demos!$B$7:N3922,12,FALSE),"")</f>
        <v/>
      </c>
    </row>
    <row r="626" spans="1:21" ht="45" x14ac:dyDescent="0.25">
      <c r="A626" s="39">
        <f t="shared" si="9"/>
        <v>621</v>
      </c>
      <c r="B626" s="30" t="s">
        <v>38</v>
      </c>
      <c r="C626" s="29" t="str">
        <f xml:space="preserve"> IFERROR(VLOOKUP(B626, Courses!$C$3:$E$836, 2, FALSE),"")</f>
        <v>Mechanics and Theory of Relativity</v>
      </c>
      <c r="D626" s="29" t="str">
        <f xml:space="preserve"> IFERROR(VLOOKUP(MID(G626,1,1), PIRA!$B$1:$E$1146, 2, FALSE),"")</f>
        <v>1 Mechanics</v>
      </c>
      <c r="E626" s="31" t="str">
        <f xml:space="preserve"> IFERROR(VLOOKUP(MID(G626,1,2),PIRA!$B$1:$E$1144,2,FALSE),"")&amp;"
"&amp;IFERROR(VLOOKUP(MID(H626,1,2),PIRA!$B$1:$E$1144,2,FALSE),"")&amp;"
"&amp;IFERROR(VLOOKUP(MID(I626,1,2),PIRA!$B$1:$E$1144,2,FALSE),"")</f>
        <v xml:space="preserve">Newton's Third Law
</v>
      </c>
      <c r="F626" s="31" t="str">
        <f xml:space="preserve"> IFERROR(VLOOKUP(MID(G626,1,4),PIRA!$B$1:$E$1144,2,FALSE),"")&amp;"
"&amp;IFERROR(VLOOKUP(MID(H626,1,4),PIRA!$B$1:$E$1144,2,FALSE),"")&amp;"
"&amp;IFERROR(VLOOKUP(MID(I626,1,4),PIRA!$B$1:$E$1144,2,FALSE),"")</f>
        <v xml:space="preserve">Action and Reaction
</v>
      </c>
      <c r="G626" s="32" t="s">
        <v>1147</v>
      </c>
      <c r="H626" s="31" t="str">
        <f>IFERROR(IF(VLOOKUP(G626,Demos!$B$3:$K$1368,2,FALSE)=0,"",VLOOKUP(G626,Demos!$B$3:$K$1368,2,FALSE)),"")</f>
        <v/>
      </c>
      <c r="I626" s="79" t="str">
        <f>IFERROR(IF(VLOOKUP(G626,Demos!$B$3:$K$1368,3,FALSE)=0,"",VLOOKUP(G626,Demos!$B$3:$K$1368,3,FALSE)),"")</f>
        <v/>
      </c>
      <c r="J626" s="79" t="str">
        <f>IFERROR(IF(VLOOKUP(G626,Demos!$B$3:$K$1368,4,FALSE)=0,"",VLOOKUP(G626,Demos!$B$3:$K$1368,4,FALSE)),"")</f>
        <v/>
      </c>
      <c r="K626" s="32" t="s">
        <v>2077</v>
      </c>
      <c r="L626" s="32" t="s">
        <v>22</v>
      </c>
      <c r="M626" s="71">
        <v>44600</v>
      </c>
      <c r="N626" s="33" t="str">
        <f>IFERROR(VLOOKUP(G626,Demos!$B$3:$K$1368,5,FALSE),"")</f>
        <v>Trying Hard to Pull Differently</v>
      </c>
      <c r="O626" s="28">
        <f>IF(N626="","",COUNTIF($N$6:N2745, N626))</f>
        <v>15</v>
      </c>
      <c r="P626" s="33" t="str">
        <f xml:space="preserve"> IFERROR(IF(VLOOKUP(G626,Demos!$B$3:$K$1368,6,FALSE)=0,"",VLOOKUP(G626,Demos!$B$3:$K$1368,6,FALSE)),"")</f>
        <v>www.de-monstrare.nl/pdf/trying%20hard%20to%20pull%20differntly.pdf</v>
      </c>
      <c r="Q626" s="38" t="str">
        <f xml:space="preserve"> IFERROR(IF(VLOOKUP(G626,Demos!$B$3:$K$1368,8,FALSE)=0,"",VLOOKUP(G626,Demos!$B$3:$K$1368,8,FALSE)),"")</f>
        <v/>
      </c>
      <c r="R626" s="38" t="str">
        <f xml:space="preserve"> IFERROR(IF(VLOOKUP(G626,Demos!$B$3:$K$1368,7,FALSE)=0,"",VLOOKUP(G626,Demos!$B$3:$K$1368,7,FALSE)),"")</f>
        <v>See Collegerama 2022 recording TN1612TU_02 from 00:34:45  and 01:38:25 - https://collegerama.tudelft.nl/Mediasite/Channel/as-bsc-tn/watch/8ae6f50a06ea4d7fb72bb50699c07ef41d ===============  https://collegerama.tudelft.nl/Mediasite/Channel/as-bsc-tn/watch/f53f1fdd5fa04999b1d52f4922846f1a1d ========================Collegerama.tudelft.nl. TN1612TU_02 - 09/02/2021, recorded on 09 Feb 2021 08:45, demo starts at 00:59:27 ====================</v>
      </c>
      <c r="T626" s="50" t="s">
        <v>1761</v>
      </c>
      <c r="U626" s="31" t="str">
        <f>IFERROR(VLOOKUP(G626,Demos!$B$7:N3920,12,FALSE),"")</f>
        <v/>
      </c>
    </row>
    <row r="627" spans="1:21" ht="45" x14ac:dyDescent="0.25">
      <c r="A627" s="39">
        <f t="shared" si="9"/>
        <v>622</v>
      </c>
      <c r="B627" s="30" t="s">
        <v>29</v>
      </c>
      <c r="C627" s="29" t="str">
        <f xml:space="preserve"> IFERROR(VLOOKUP(B627, Courses!$C$3:$E$836, 2, FALSE),"")</f>
        <v>Classical and Quantum Mechanics</v>
      </c>
      <c r="D627" s="29" t="str">
        <f xml:space="preserve"> IFERROR(VLOOKUP(MID(G627,1,1), PIRA!$B$1:$E$1146, 2, FALSE),"")</f>
        <v>1 Mechanics</v>
      </c>
      <c r="E627" s="31" t="str">
        <f xml:space="preserve"> IFERROR(VLOOKUP(MID(G627,1,2),PIRA!$B$1:$E$1144,2,FALSE),"")&amp;"
"&amp;IFERROR(VLOOKUP(MID(H627,1,2),PIRA!$B$1:$E$1144,2,FALSE),"")&amp;"
"&amp;IFERROR(VLOOKUP(MID(I627,1,2),PIRA!$B$1:$E$1144,2,FALSE),"")</f>
        <v xml:space="preserve">Relative Motion
</v>
      </c>
      <c r="F627" s="31" t="str">
        <f xml:space="preserve"> IFERROR(VLOOKUP(MID(G627,1,4),PIRA!$B$1:$E$1144,2,FALSE),"")&amp;"
"&amp;IFERROR(VLOOKUP(MID(H627,1,4),PIRA!$B$1:$E$1144,2,FALSE),"")&amp;"
"&amp;IFERROR(VLOOKUP(MID(I627,1,4),PIRA!$B$1:$E$1144,2,FALSE),"")</f>
        <v xml:space="preserve">Moving Reference Frames
</v>
      </c>
      <c r="G627" s="32" t="s">
        <v>1135</v>
      </c>
      <c r="H627" s="31" t="str">
        <f>IFERROR(IF(VLOOKUP(G627,Demos!$B$3:$K$1368,2,FALSE)=0,"",VLOOKUP(G627,Demos!$B$3:$K$1368,2,FALSE)),"")</f>
        <v/>
      </c>
      <c r="I627" s="79" t="str">
        <f>IFERROR(IF(VLOOKUP(G627,Demos!$B$3:$K$1368,3,FALSE)=0,"",VLOOKUP(G627,Demos!$B$3:$K$1368,3,FALSE)),"")</f>
        <v/>
      </c>
      <c r="J627" s="79" t="str">
        <f>IFERROR(IF(VLOOKUP(G627,Demos!$B$3:$K$1368,4,FALSE)=0,"",VLOOKUP(G627,Demos!$B$3:$K$1368,4,FALSE)),"")</f>
        <v/>
      </c>
      <c r="K627" s="30" t="s">
        <v>373</v>
      </c>
      <c r="M627" s="71">
        <v>44599</v>
      </c>
      <c r="N627" s="33" t="str">
        <f>IFERROR(VLOOKUP(G627,Demos!$B$3:$K$1368,5,FALSE),"")</f>
        <v>Shoot and Catch</v>
      </c>
      <c r="O627" s="28">
        <f>IF(N627="","",COUNTIF($N$6:N2746, N627))</f>
        <v>26</v>
      </c>
      <c r="P627" s="33" t="str">
        <f xml:space="preserve"> IFERROR(IF(VLOOKUP(G627,Demos!$B$3:$K$1368,6,FALSE)=0,"",VLOOKUP(G627,Demos!$B$3:$K$1368,6,FALSE)),"")</f>
        <v>www.de-monstrare.nl/pdf/Shoot%20and%20catch.pdf</v>
      </c>
      <c r="Q627" s="38" t="str">
        <f xml:space="preserve"> IFERROR(IF(VLOOKUP(G627,Demos!$B$3:$K$1368,8,FALSE)=0,"",VLOOKUP(G627,Demos!$B$3:$K$1368,8,FALSE)),"")</f>
        <v/>
      </c>
      <c r="R627" s="38" t="str">
        <f xml:space="preserve"> IFERROR(IF(VLOOKUP(G627,Demos!$B$3:$K$1368,7,FALSE)=0,"",VLOOKUP(G627,Demos!$B$3:$K$1368,7,FALSE)),"")</f>
        <v xml:space="preserve">See Collegerama 2022 recording TN1612TU_09 from 00:38:10 - https://collegerama.tudelft.nl/Mediasite/Channel/as-bsc-tn/watch/01a81742333b4cfeb1cb2f79a689016f1d </v>
      </c>
      <c r="T627" s="50" t="s">
        <v>1762</v>
      </c>
      <c r="U627" s="31" t="str">
        <f>IFERROR(VLOOKUP(G627,Demos!$B$7:N3923,12,FALSE),"")</f>
        <v/>
      </c>
    </row>
    <row r="628" spans="1:21" ht="45" x14ac:dyDescent="0.25">
      <c r="A628" s="39">
        <f t="shared" si="9"/>
        <v>623</v>
      </c>
      <c r="B628" s="30" t="s">
        <v>38</v>
      </c>
      <c r="C628" s="29" t="str">
        <f xml:space="preserve"> IFERROR(VLOOKUP(B628, Courses!$C$3:$E$836, 2, FALSE),"")</f>
        <v>Mechanics and Theory of Relativity</v>
      </c>
      <c r="D628" s="29" t="str">
        <f xml:space="preserve"> IFERROR(VLOOKUP(MID(G628,1,1), PIRA!$B$1:$E$1146, 2, FALSE),"")</f>
        <v>1 Mechanics</v>
      </c>
      <c r="E628" s="31" t="str">
        <f xml:space="preserve"> IFERROR(VLOOKUP(MID(G628,1,2),PIRA!$B$1:$E$1144,2,FALSE),"")&amp;"
"&amp;IFERROR(VLOOKUP(MID(H628,1,2),PIRA!$B$1:$E$1144,2,FALSE),"")&amp;"
"&amp;IFERROR(VLOOKUP(MID(I628,1,2),PIRA!$B$1:$E$1144,2,FALSE),"")</f>
        <v xml:space="preserve">Newton's First Law
</v>
      </c>
      <c r="F628" s="31" t="str">
        <f xml:space="preserve"> IFERROR(VLOOKUP(MID(G628,1,4),PIRA!$B$1:$E$1144,2,FALSE),"")&amp;"
"&amp;IFERROR(VLOOKUP(MID(H628,1,4),PIRA!$B$1:$E$1144,2,FALSE),"")&amp;"
"&amp;IFERROR(VLOOKUP(MID(I628,1,4),PIRA!$B$1:$E$1144,2,FALSE),"")</f>
        <v xml:space="preserve">Inertia of Motion
</v>
      </c>
      <c r="G628" s="32" t="s">
        <v>1141</v>
      </c>
      <c r="H628" s="31" t="str">
        <f>IFERROR(IF(VLOOKUP(G628,Demos!$B$3:$K$1368,2,FALSE)=0,"",VLOOKUP(G628,Demos!$B$3:$K$1368,2,FALSE)),"")</f>
        <v/>
      </c>
      <c r="I628" s="79" t="str">
        <f>IFERROR(IF(VLOOKUP(G628,Demos!$B$3:$K$1368,3,FALSE)=0,"",VLOOKUP(G628,Demos!$B$3:$K$1368,3,FALSE)),"")</f>
        <v/>
      </c>
      <c r="J628" s="79" t="str">
        <f>IFERROR(IF(VLOOKUP(G628,Demos!$B$3:$K$1368,4,FALSE)=0,"",VLOOKUP(G628,Demos!$B$3:$K$1368,4,FALSE)),"")</f>
        <v/>
      </c>
      <c r="K628" s="32" t="s">
        <v>2077</v>
      </c>
      <c r="L628" s="32" t="s">
        <v>22</v>
      </c>
      <c r="M628" s="71">
        <v>44599</v>
      </c>
      <c r="N628" s="33" t="str">
        <f>IFERROR(VLOOKUP(G628,Demos!$B$3:$K$1368,5,FALSE),"")</f>
        <v>Galileo's Thoughts</v>
      </c>
      <c r="O628" s="28">
        <f>IF(N628="","",COUNTIF($N$6:N2747, N628))</f>
        <v>14</v>
      </c>
      <c r="P628" s="33" t="str">
        <f xml:space="preserve"> IFERROR(IF(VLOOKUP(G628,Demos!$B$3:$K$1368,6,FALSE)=0,"",VLOOKUP(G628,Demos!$B$3:$K$1368,6,FALSE)),"")</f>
        <v>www.de-monstrare.nl/pdf/Galileo%27s%20thoughts.pdf</v>
      </c>
      <c r="Q628" s="38" t="str">
        <f xml:space="preserve"> IFERROR(IF(VLOOKUP(G628,Demos!$B$3:$K$1368,8,FALSE)=0,"",VLOOKUP(G628,Demos!$B$3:$K$1368,8,FALSE)),"")</f>
        <v/>
      </c>
      <c r="R628" s="38" t="str">
        <f xml:space="preserve"> IFERROR(IF(VLOOKUP(G628,Demos!$B$3:$K$1368,7,FALSE)=0,"",VLOOKUP(G628,Demos!$B$3:$K$1368,7,FALSE)),"")</f>
        <v/>
      </c>
      <c r="T628" s="50" t="s">
        <v>1761</v>
      </c>
      <c r="U628" s="31" t="str">
        <f>IFERROR(VLOOKUP(G628,Demos!$B$7:N3926,12,FALSE),"")</f>
        <v/>
      </c>
    </row>
    <row r="629" spans="1:21" ht="45" x14ac:dyDescent="0.25">
      <c r="A629" s="39">
        <f t="shared" si="9"/>
        <v>624</v>
      </c>
      <c r="B629" s="30" t="s">
        <v>38</v>
      </c>
      <c r="C629" s="29" t="str">
        <f xml:space="preserve"> IFERROR(VLOOKUP(B629, Courses!$C$3:$E$836, 2, FALSE),"")</f>
        <v>Mechanics and Theory of Relativity</v>
      </c>
      <c r="D629" s="29" t="str">
        <f xml:space="preserve"> IFERROR(VLOOKUP(MID(G629,1,1), PIRA!$B$1:$E$1146, 2, FALSE),"")</f>
        <v>1 Mechanics</v>
      </c>
      <c r="E629" s="31" t="str">
        <f xml:space="preserve"> IFERROR(VLOOKUP(MID(G629,1,2),PIRA!$B$1:$E$1144,2,FALSE),"")&amp;"
"&amp;IFERROR(VLOOKUP(MID(H629,1,2),PIRA!$B$1:$E$1144,2,FALSE),"")&amp;"
"&amp;IFERROR(VLOOKUP(MID(I629,1,2),PIRA!$B$1:$E$1144,2,FALSE),"")</f>
        <v xml:space="preserve">Newton's Third Law
</v>
      </c>
      <c r="F629" s="31" t="str">
        <f xml:space="preserve"> IFERROR(VLOOKUP(MID(G629,1,4),PIRA!$B$1:$E$1144,2,FALSE),"")&amp;"
"&amp;IFERROR(VLOOKUP(MID(H629,1,4),PIRA!$B$1:$E$1144,2,FALSE),"")&amp;"
"&amp;IFERROR(VLOOKUP(MID(I629,1,4),PIRA!$B$1:$E$1144,2,FALSE),"")</f>
        <v xml:space="preserve">Action and Reaction
</v>
      </c>
      <c r="G629" s="32" t="s">
        <v>1146</v>
      </c>
      <c r="H629" s="31" t="str">
        <f>IFERROR(IF(VLOOKUP(G629,Demos!$B$3:$K$1368,2,FALSE)=0,"",VLOOKUP(G629,Demos!$B$3:$K$1368,2,FALSE)),"")</f>
        <v/>
      </c>
      <c r="I629" s="79" t="str">
        <f>IFERROR(IF(VLOOKUP(G629,Demos!$B$3:$K$1368,3,FALSE)=0,"",VLOOKUP(G629,Demos!$B$3:$K$1368,3,FALSE)),"")</f>
        <v/>
      </c>
      <c r="J629" s="79" t="str">
        <f>IFERROR(IF(VLOOKUP(G629,Demos!$B$3:$K$1368,4,FALSE)=0,"",VLOOKUP(G629,Demos!$B$3:$K$1368,4,FALSE)),"")</f>
        <v/>
      </c>
      <c r="K629" s="32" t="s">
        <v>2077</v>
      </c>
      <c r="L629" s="32" t="s">
        <v>22</v>
      </c>
      <c r="M629" s="71">
        <v>44599</v>
      </c>
      <c r="N629" s="33" t="str">
        <f>IFERROR(VLOOKUP(G629,Demos!$B$3:$K$1368,5,FALSE),"")</f>
        <v>Who is Pulling?</v>
      </c>
      <c r="O629" s="28">
        <f>IF(N629="","",COUNTIF($N$6:N2748, N629))</f>
        <v>12</v>
      </c>
      <c r="P629" s="33" t="str">
        <f xml:space="preserve"> IFERROR(IF(VLOOKUP(G629,Demos!$B$3:$K$1368,6,FALSE)=0,"",VLOOKUP(G629,Demos!$B$3:$K$1368,6,FALSE)),"")</f>
        <v>www.de-monstrare.nl/pdf/Who%20is%20pulling.pdf</v>
      </c>
      <c r="Q629" s="38" t="str">
        <f xml:space="preserve"> IFERROR(IF(VLOOKUP(G629,Demos!$B$3:$K$1368,8,FALSE)=0,"",VLOOKUP(G629,Demos!$B$3:$K$1368,8,FALSE)),"")</f>
        <v/>
      </c>
      <c r="R629" s="38" t="str">
        <f xml:space="preserve"> IFERROR(IF(VLOOKUP(G629,Demos!$B$3:$K$1368,7,FALSE)=0,"",VLOOKUP(G629,Demos!$B$3:$K$1368,7,FALSE)),"")</f>
        <v/>
      </c>
      <c r="T629" s="50" t="s">
        <v>1761</v>
      </c>
      <c r="U629" s="31" t="str">
        <f>IFERROR(VLOOKUP(G629,Demos!$B$7:N3924,12,FALSE),"")</f>
        <v/>
      </c>
    </row>
    <row r="630" spans="1:21" ht="45" x14ac:dyDescent="0.25">
      <c r="A630" s="39">
        <f t="shared" si="9"/>
        <v>625</v>
      </c>
      <c r="B630" s="30" t="s">
        <v>38</v>
      </c>
      <c r="C630" s="29" t="str">
        <f xml:space="preserve"> IFERROR(VLOOKUP(B630, Courses!$C$3:$E$836, 2, FALSE),"")</f>
        <v>Mechanics and Theory of Relativity</v>
      </c>
      <c r="D630" s="29" t="str">
        <f xml:space="preserve"> IFERROR(VLOOKUP(MID(G630,1,1), PIRA!$B$1:$E$1146, 2, FALSE),"")</f>
        <v>1 Mechanics</v>
      </c>
      <c r="E630" s="31" t="str">
        <f xml:space="preserve"> IFERROR(VLOOKUP(MID(G630,1,2),PIRA!$B$1:$E$1144,2,FALSE),"")&amp;"
"&amp;IFERROR(VLOOKUP(MID(H630,1,2),PIRA!$B$1:$E$1144,2,FALSE),"")&amp;"
"&amp;IFERROR(VLOOKUP(MID(I630,1,2),PIRA!$B$1:$E$1144,2,FALSE),"")</f>
        <v xml:space="preserve">Statics of Rigid Bodies
</v>
      </c>
      <c r="F630" s="31" t="str">
        <f xml:space="preserve"> IFERROR(VLOOKUP(MID(G630,1,4),PIRA!$B$1:$E$1144,2,FALSE),"")&amp;"
"&amp;IFERROR(VLOOKUP(MID(H630,1,4),PIRA!$B$1:$E$1144,2,FALSE),"")&amp;"
"&amp;IFERROR(VLOOKUP(MID(I630,1,4),PIRA!$B$1:$E$1144,2,FALSE),"")</f>
        <v xml:space="preserve">Resolution of Forces
</v>
      </c>
      <c r="G630" s="32" t="s">
        <v>1148</v>
      </c>
      <c r="H630" s="31" t="str">
        <f>IFERROR(IF(VLOOKUP(G630,Demos!$B$3:$K$1368,2,FALSE)=0,"",VLOOKUP(G630,Demos!$B$3:$K$1368,2,FALSE)),"")</f>
        <v/>
      </c>
      <c r="I630" s="79" t="str">
        <f>IFERROR(IF(VLOOKUP(G630,Demos!$B$3:$K$1368,3,FALSE)=0,"",VLOOKUP(G630,Demos!$B$3:$K$1368,3,FALSE)),"")</f>
        <v/>
      </c>
      <c r="J630" s="79" t="str">
        <f>IFERROR(IF(VLOOKUP(G630,Demos!$B$3:$K$1368,4,FALSE)=0,"",VLOOKUP(G630,Demos!$B$3:$K$1368,4,FALSE)),"")</f>
        <v/>
      </c>
      <c r="K630" s="32" t="s">
        <v>2077</v>
      </c>
      <c r="L630" s="32" t="s">
        <v>22</v>
      </c>
      <c r="M630" s="71">
        <v>44599</v>
      </c>
      <c r="N630" s="33" t="str">
        <f>IFERROR(VLOOKUP(G630,Demos!$B$3:$K$1368,5,FALSE),"")</f>
        <v>Strong Professor (Weak Students)</v>
      </c>
      <c r="O630" s="28">
        <f>IF(N630="","",COUNTIF($N$6:N2749, N630))</f>
        <v>24</v>
      </c>
      <c r="P630" s="33" t="str">
        <f xml:space="preserve"> IFERROR(IF(VLOOKUP(G630,Demos!$B$3:$K$1368,6,FALSE)=0,"",VLOOKUP(G630,Demos!$B$3:$K$1368,6,FALSE)),"")</f>
        <v>www.de-monstrare.nl/pdf/Strong%20professor%20_weak%20students_.pdf</v>
      </c>
      <c r="Q630" s="38" t="str">
        <f xml:space="preserve"> IFERROR(IF(VLOOKUP(G630,Demos!$B$3:$K$1368,8,FALSE)=0,"",VLOOKUP(G630,Demos!$B$3:$K$1368,8,FALSE)),"")</f>
        <v/>
      </c>
      <c r="R630" s="38" t="str">
        <f xml:space="preserve"> IFERROR(IF(VLOOKUP(G630,Demos!$B$3:$K$1368,7,FALSE)=0,"",VLOOKUP(G630,Demos!$B$3:$K$1368,7,FALSE)),"")</f>
        <v xml:space="preserve">=================== https://collegerama.tudelft.nl/Mediasite/Channel/as-bsc-tn/watch/f53f1fdd5fa04999b1d52f4922846f1a1d ========================Collegerama.tudelft.nl. TN1612TU_01 - Klassieke mechanica &amp; relativiteit, recoreded on 08 Feb 2021 13:45, demo </v>
      </c>
      <c r="T630" s="50" t="s">
        <v>1761</v>
      </c>
      <c r="U630" s="31" t="str">
        <f>IFERROR(VLOOKUP(G630,Demos!$B$7:N3925,12,FALSE),"")</f>
        <v/>
      </c>
    </row>
    <row r="631" spans="1:21" ht="45" x14ac:dyDescent="0.25">
      <c r="A631" s="39">
        <f t="shared" si="9"/>
        <v>626</v>
      </c>
      <c r="B631" s="30" t="s">
        <v>1615</v>
      </c>
      <c r="C631" s="29" t="str">
        <f xml:space="preserve"> IFERROR(VLOOKUP(B631, Courses!$C$3:$E$836, 2, FALSE),"")</f>
        <v>Physical Transport Phenomena</v>
      </c>
      <c r="D631" s="29" t="str">
        <f xml:space="preserve"> IFERROR(VLOOKUP(MID(G631,1,1), PIRA!$B$1:$E$1146, 2, FALSE),"")</f>
        <v/>
      </c>
      <c r="E631" s="31" t="str">
        <f xml:space="preserve"> IFERROR(VLOOKUP(MID(G631,1,2),PIRA!$B$1:$E$1144,2,FALSE),"")&amp;"
"&amp;IFERROR(VLOOKUP(MID(H631,1,2),PIRA!$B$1:$E$1144,2,FALSE),"")&amp;"
"&amp;IFERROR(VLOOKUP(MID(I631,1,2),PIRA!$B$1:$E$1144,2,FALSE),"")</f>
        <v xml:space="preserve">
</v>
      </c>
      <c r="F631" s="31" t="str">
        <f xml:space="preserve"> IFERROR(VLOOKUP(MID(G631,1,4),PIRA!$B$1:$E$1144,2,FALSE),"")&amp;"
"&amp;IFERROR(VLOOKUP(MID(H631,1,4),PIRA!$B$1:$E$1144,2,FALSE),"")&amp;"
"&amp;IFERROR(VLOOKUP(MID(I631,1,4),PIRA!$B$1:$E$1144,2,FALSE),"")</f>
        <v xml:space="preserve">
</v>
      </c>
      <c r="H631" s="31" t="str">
        <f>IFERROR(IF(VLOOKUP(G631,Demos!$B$3:$K$1368,2,FALSE)=0,"",VLOOKUP(G631,Demos!$B$3:$K$1368,2,FALSE)),"")</f>
        <v/>
      </c>
      <c r="I631" s="79" t="str">
        <f>IFERROR(IF(VLOOKUP(G631,Demos!$B$3:$K$1368,3,FALSE)=0,"",VLOOKUP(G631,Demos!$B$3:$K$1368,3,FALSE)),"")</f>
        <v/>
      </c>
      <c r="J631" s="79" t="str">
        <f>IFERROR(IF(VLOOKUP(G631,Demos!$B$3:$K$1368,4,FALSE)=0,"",VLOOKUP(G631,Demos!$B$3:$K$1368,4,FALSE)),"")</f>
        <v/>
      </c>
      <c r="K631" s="30" t="s">
        <v>2103</v>
      </c>
      <c r="M631" s="71">
        <v>44598</v>
      </c>
      <c r="N631" s="33" t="str">
        <f>IFERROR(VLOOKUP(G631,Demos!$B$3:$K$1368,5,FALSE),"")</f>
        <v/>
      </c>
      <c r="O631" s="28" t="str">
        <f>IF(N631="","",COUNTIF($N$6:N2750, N631))</f>
        <v/>
      </c>
      <c r="P631" s="33" t="str">
        <f xml:space="preserve"> IFERROR(IF(VLOOKUP(G631,Demos!$B$3:$K$1368,6,FALSE)=0,"",VLOOKUP(G631,Demos!$B$3:$K$1368,6,FALSE)),"")</f>
        <v/>
      </c>
      <c r="Q631" s="38" t="str">
        <f xml:space="preserve"> IFERROR(IF(VLOOKUP(G631,Demos!$B$3:$K$1368,8,FALSE)=0,"",VLOOKUP(G631,Demos!$B$3:$K$1368,8,FALSE)),"")</f>
        <v/>
      </c>
      <c r="R631" s="38" t="str">
        <f xml:space="preserve"> IFERROR(IF(VLOOKUP(G631,Demos!$B$3:$K$1368,7,FALSE)=0,"",VLOOKUP(G631,Demos!$B$3:$K$1368,7,FALSE)),"")</f>
        <v/>
      </c>
      <c r="T631" s="50" t="s">
        <v>2091</v>
      </c>
      <c r="U631" s="31" t="str">
        <f>IFERROR(VLOOKUP(G631,Demos!$B$7:N3927,12,FALSE),"")</f>
        <v/>
      </c>
    </row>
    <row r="632" spans="1:21" ht="45" x14ac:dyDescent="0.25">
      <c r="A632" s="39">
        <f t="shared" si="9"/>
        <v>627</v>
      </c>
      <c r="B632" s="30" t="s">
        <v>1615</v>
      </c>
      <c r="C632" s="29" t="str">
        <f xml:space="preserve"> IFERROR(VLOOKUP(B632, Courses!$C$3:$E$836, 2, FALSE),"")</f>
        <v>Physical Transport Phenomena</v>
      </c>
      <c r="D632" s="29" t="str">
        <f xml:space="preserve"> IFERROR(VLOOKUP(MID(G632,1,1), PIRA!$B$1:$E$1146, 2, FALSE),"")</f>
        <v/>
      </c>
      <c r="E632" s="31" t="str">
        <f xml:space="preserve"> IFERROR(VLOOKUP(MID(G632,1,2),PIRA!$B$1:$E$1144,2,FALSE),"")&amp;"
"&amp;IFERROR(VLOOKUP(MID(H632,1,2),PIRA!$B$1:$E$1144,2,FALSE),"")&amp;"
"&amp;IFERROR(VLOOKUP(MID(I632,1,2),PIRA!$B$1:$E$1144,2,FALSE),"")</f>
        <v xml:space="preserve">
</v>
      </c>
      <c r="F632" s="31" t="str">
        <f xml:space="preserve"> IFERROR(VLOOKUP(MID(G632,1,4),PIRA!$B$1:$E$1144,2,FALSE),"")&amp;"
"&amp;IFERROR(VLOOKUP(MID(H632,1,4),PIRA!$B$1:$E$1144,2,FALSE),"")&amp;"
"&amp;IFERROR(VLOOKUP(MID(I632,1,4),PIRA!$B$1:$E$1144,2,FALSE),"")</f>
        <v xml:space="preserve">
</v>
      </c>
      <c r="H632" s="31" t="str">
        <f>IFERROR(IF(VLOOKUP(G632,Demos!$B$3:$K$1368,2,FALSE)=0,"",VLOOKUP(G632,Demos!$B$3:$K$1368,2,FALSE)),"")</f>
        <v/>
      </c>
      <c r="I632" s="79" t="str">
        <f>IFERROR(IF(VLOOKUP(G632,Demos!$B$3:$K$1368,3,FALSE)=0,"",VLOOKUP(G632,Demos!$B$3:$K$1368,3,FALSE)),"")</f>
        <v/>
      </c>
      <c r="J632" s="79" t="str">
        <f>IFERROR(IF(VLOOKUP(G632,Demos!$B$3:$K$1368,4,FALSE)=0,"",VLOOKUP(G632,Demos!$B$3:$K$1368,4,FALSE)),"")</f>
        <v/>
      </c>
      <c r="K632" s="30" t="s">
        <v>2103</v>
      </c>
      <c r="M632" s="71">
        <v>44598</v>
      </c>
      <c r="N632" s="33" t="str">
        <f>IFERROR(VLOOKUP(G632,Demos!$B$3:$K$1368,5,FALSE),"")</f>
        <v/>
      </c>
      <c r="O632" s="28" t="str">
        <f>IF(N632="","",COUNTIF($N$6:N2751, N632))</f>
        <v/>
      </c>
      <c r="P632" s="33" t="str">
        <f xml:space="preserve"> IFERROR(IF(VLOOKUP(G632,Demos!$B$3:$K$1368,6,FALSE)=0,"",VLOOKUP(G632,Demos!$B$3:$K$1368,6,FALSE)),"")</f>
        <v/>
      </c>
      <c r="Q632" s="38" t="str">
        <f xml:space="preserve"> IFERROR(IF(VLOOKUP(G632,Demos!$B$3:$K$1368,8,FALSE)=0,"",VLOOKUP(G632,Demos!$B$3:$K$1368,8,FALSE)),"")</f>
        <v/>
      </c>
      <c r="R632" s="38" t="str">
        <f xml:space="preserve"> IFERROR(IF(VLOOKUP(G632,Demos!$B$3:$K$1368,7,FALSE)=0,"",VLOOKUP(G632,Demos!$B$3:$K$1368,7,FALSE)),"")</f>
        <v/>
      </c>
      <c r="T632" s="50" t="s">
        <v>2091</v>
      </c>
      <c r="U632" s="31" t="str">
        <f>IFERROR(VLOOKUP(G632,Demos!$B$7:N3928,12,FALSE),"")</f>
        <v/>
      </c>
    </row>
    <row r="633" spans="1:21" ht="45" x14ac:dyDescent="0.25">
      <c r="A633" s="39">
        <f t="shared" si="9"/>
        <v>628</v>
      </c>
      <c r="B633" s="30" t="s">
        <v>1615</v>
      </c>
      <c r="C633" s="29" t="str">
        <f xml:space="preserve"> IFERROR(VLOOKUP(B633, Courses!$C$3:$E$836, 2, FALSE),"")</f>
        <v>Physical Transport Phenomena</v>
      </c>
      <c r="D633" s="29" t="str">
        <f xml:space="preserve"> IFERROR(VLOOKUP(MID(G633,1,1), PIRA!$B$1:$E$1146, 2, FALSE),"")</f>
        <v/>
      </c>
      <c r="E633" s="31" t="str">
        <f xml:space="preserve"> IFERROR(VLOOKUP(MID(G633,1,2),PIRA!$B$1:$E$1144,2,FALSE),"")&amp;"
"&amp;IFERROR(VLOOKUP(MID(H633,1,2),PIRA!$B$1:$E$1144,2,FALSE),"")&amp;"
"&amp;IFERROR(VLOOKUP(MID(I633,1,2),PIRA!$B$1:$E$1144,2,FALSE),"")</f>
        <v xml:space="preserve">
</v>
      </c>
      <c r="F633" s="31" t="str">
        <f xml:space="preserve"> IFERROR(VLOOKUP(MID(G633,1,4),PIRA!$B$1:$E$1144,2,FALSE),"")&amp;"
"&amp;IFERROR(VLOOKUP(MID(H633,1,4),PIRA!$B$1:$E$1144,2,FALSE),"")&amp;"
"&amp;IFERROR(VLOOKUP(MID(I633,1,4),PIRA!$B$1:$E$1144,2,FALSE),"")</f>
        <v xml:space="preserve">
</v>
      </c>
      <c r="H633" s="31" t="str">
        <f>IFERROR(IF(VLOOKUP(G633,Demos!$B$3:$K$1368,2,FALSE)=0,"",VLOOKUP(G633,Demos!$B$3:$K$1368,2,FALSE)),"")</f>
        <v/>
      </c>
      <c r="I633" s="79" t="str">
        <f>IFERROR(IF(VLOOKUP(G633,Demos!$B$3:$K$1368,3,FALSE)=0,"",VLOOKUP(G633,Demos!$B$3:$K$1368,3,FALSE)),"")</f>
        <v/>
      </c>
      <c r="J633" s="79" t="str">
        <f>IFERROR(IF(VLOOKUP(G633,Demos!$B$3:$K$1368,4,FALSE)=0,"",VLOOKUP(G633,Demos!$B$3:$K$1368,4,FALSE)),"")</f>
        <v/>
      </c>
      <c r="K633" s="30" t="s">
        <v>2103</v>
      </c>
      <c r="M633" s="71">
        <v>44598</v>
      </c>
      <c r="N633" s="33" t="str">
        <f>IFERROR(VLOOKUP(G633,Demos!$B$3:$K$1368,5,FALSE),"")</f>
        <v/>
      </c>
      <c r="O633" s="28" t="str">
        <f>IF(N633="","",COUNTIF($N$6:N2752, N633))</f>
        <v/>
      </c>
      <c r="P633" s="33" t="str">
        <f xml:space="preserve"> IFERROR(IF(VLOOKUP(G633,Demos!$B$3:$K$1368,6,FALSE)=0,"",VLOOKUP(G633,Demos!$B$3:$K$1368,6,FALSE)),"")</f>
        <v/>
      </c>
      <c r="Q633" s="38" t="str">
        <f xml:space="preserve"> IFERROR(IF(VLOOKUP(G633,Demos!$B$3:$K$1368,8,FALSE)=0,"",VLOOKUP(G633,Demos!$B$3:$K$1368,8,FALSE)),"")</f>
        <v/>
      </c>
      <c r="R633" s="38" t="str">
        <f xml:space="preserve"> IFERROR(IF(VLOOKUP(G633,Demos!$B$3:$K$1368,7,FALSE)=0,"",VLOOKUP(G633,Demos!$B$3:$K$1368,7,FALSE)),"")</f>
        <v/>
      </c>
      <c r="T633" s="50" t="s">
        <v>2091</v>
      </c>
      <c r="U633" s="31" t="str">
        <f>IFERROR(VLOOKUP(G633,Demos!$B$7:N3929,12,FALSE),"")</f>
        <v/>
      </c>
    </row>
    <row r="634" spans="1:21" ht="45" x14ac:dyDescent="0.25">
      <c r="A634" s="39">
        <f t="shared" si="9"/>
        <v>629</v>
      </c>
      <c r="B634" s="30" t="s">
        <v>1615</v>
      </c>
      <c r="C634" s="29" t="str">
        <f xml:space="preserve"> IFERROR(VLOOKUP(B634, Courses!$C$3:$E$836, 2, FALSE),"")</f>
        <v>Physical Transport Phenomena</v>
      </c>
      <c r="D634" s="29" t="str">
        <f xml:space="preserve"> IFERROR(VLOOKUP(MID(G634,1,1), PIRA!$B$1:$E$1146, 2, FALSE),"")</f>
        <v/>
      </c>
      <c r="E634" s="31" t="str">
        <f xml:space="preserve"> IFERROR(VLOOKUP(MID(G634,1,2),PIRA!$B$1:$E$1144,2,FALSE),"")&amp;"
"&amp;IFERROR(VLOOKUP(MID(H634,1,2),PIRA!$B$1:$E$1144,2,FALSE),"")&amp;"
"&amp;IFERROR(VLOOKUP(MID(I634,1,2),PIRA!$B$1:$E$1144,2,FALSE),"")</f>
        <v xml:space="preserve">
</v>
      </c>
      <c r="F634" s="31" t="str">
        <f xml:space="preserve"> IFERROR(VLOOKUP(MID(G634,1,4),PIRA!$B$1:$E$1144,2,FALSE),"")&amp;"
"&amp;IFERROR(VLOOKUP(MID(H634,1,4),PIRA!$B$1:$E$1144,2,FALSE),"")&amp;"
"&amp;IFERROR(VLOOKUP(MID(I634,1,4),PIRA!$B$1:$E$1144,2,FALSE),"")</f>
        <v xml:space="preserve">
</v>
      </c>
      <c r="H634" s="31" t="str">
        <f>IFERROR(IF(VLOOKUP(G634,Demos!$B$3:$K$1368,2,FALSE)=0,"",VLOOKUP(G634,Demos!$B$3:$K$1368,2,FALSE)),"")</f>
        <v/>
      </c>
      <c r="I634" s="79" t="str">
        <f>IFERROR(IF(VLOOKUP(G634,Demos!$B$3:$K$1368,3,FALSE)=0,"",VLOOKUP(G634,Demos!$B$3:$K$1368,3,FALSE)),"")</f>
        <v/>
      </c>
      <c r="J634" s="79" t="str">
        <f>IFERROR(IF(VLOOKUP(G634,Demos!$B$3:$K$1368,4,FALSE)=0,"",VLOOKUP(G634,Demos!$B$3:$K$1368,4,FALSE)),"")</f>
        <v/>
      </c>
      <c r="K634" s="30" t="s">
        <v>2103</v>
      </c>
      <c r="M634" s="71">
        <v>44598</v>
      </c>
      <c r="N634" s="33" t="str">
        <f>IFERROR(VLOOKUP(G634,Demos!$B$3:$K$1368,5,FALSE),"")</f>
        <v/>
      </c>
      <c r="O634" s="28" t="str">
        <f>IF(N634="","",COUNTIF($N$6:N2753, N634))</f>
        <v/>
      </c>
      <c r="P634" s="33" t="str">
        <f xml:space="preserve"> IFERROR(IF(VLOOKUP(G634,Demos!$B$3:$K$1368,6,FALSE)=0,"",VLOOKUP(G634,Demos!$B$3:$K$1368,6,FALSE)),"")</f>
        <v/>
      </c>
      <c r="Q634" s="38" t="str">
        <f xml:space="preserve"> IFERROR(IF(VLOOKUP(G634,Demos!$B$3:$K$1368,8,FALSE)=0,"",VLOOKUP(G634,Demos!$B$3:$K$1368,8,FALSE)),"")</f>
        <v/>
      </c>
      <c r="R634" s="38" t="str">
        <f xml:space="preserve"> IFERROR(IF(VLOOKUP(G634,Demos!$B$3:$K$1368,7,FALSE)=0,"",VLOOKUP(G634,Demos!$B$3:$K$1368,7,FALSE)),"")</f>
        <v/>
      </c>
      <c r="T634" s="50" t="s">
        <v>2091</v>
      </c>
      <c r="U634" s="31" t="str">
        <f>IFERROR(VLOOKUP(G634,Demos!$B$7:N3930,12,FALSE),"")</f>
        <v/>
      </c>
    </row>
    <row r="635" spans="1:21" ht="45" x14ac:dyDescent="0.25">
      <c r="A635" s="39">
        <f t="shared" si="9"/>
        <v>630</v>
      </c>
      <c r="B635" s="30" t="s">
        <v>1615</v>
      </c>
      <c r="C635" s="29" t="str">
        <f xml:space="preserve"> IFERROR(VLOOKUP(B635, Courses!$C$3:$E$836, 2, FALSE),"")</f>
        <v>Physical Transport Phenomena</v>
      </c>
      <c r="D635" s="29" t="str">
        <f xml:space="preserve"> IFERROR(VLOOKUP(MID(G635,1,1), PIRA!$B$1:$E$1146, 2, FALSE),"")</f>
        <v/>
      </c>
      <c r="E635" s="31" t="str">
        <f xml:space="preserve"> IFERROR(VLOOKUP(MID(G635,1,2),PIRA!$B$1:$E$1144,2,FALSE),"")&amp;"
"&amp;IFERROR(VLOOKUP(MID(H635,1,2),PIRA!$B$1:$E$1144,2,FALSE),"")&amp;"
"&amp;IFERROR(VLOOKUP(MID(I635,1,2),PIRA!$B$1:$E$1144,2,FALSE),"")</f>
        <v xml:space="preserve">
</v>
      </c>
      <c r="F635" s="31" t="str">
        <f xml:space="preserve"> IFERROR(VLOOKUP(MID(G635,1,4),PIRA!$B$1:$E$1144,2,FALSE),"")&amp;"
"&amp;IFERROR(VLOOKUP(MID(H635,1,4),PIRA!$B$1:$E$1144,2,FALSE),"")&amp;"
"&amp;IFERROR(VLOOKUP(MID(I635,1,4),PIRA!$B$1:$E$1144,2,FALSE),"")</f>
        <v xml:space="preserve">
</v>
      </c>
      <c r="H635" s="31" t="str">
        <f>IFERROR(IF(VLOOKUP(G635,Demos!$B$3:$K$1368,2,FALSE)=0,"",VLOOKUP(G635,Demos!$B$3:$K$1368,2,FALSE)),"")</f>
        <v/>
      </c>
      <c r="I635" s="79" t="str">
        <f>IFERROR(IF(VLOOKUP(G635,Demos!$B$3:$K$1368,3,FALSE)=0,"",VLOOKUP(G635,Demos!$B$3:$K$1368,3,FALSE)),"")</f>
        <v/>
      </c>
      <c r="J635" s="79" t="str">
        <f>IFERROR(IF(VLOOKUP(G635,Demos!$B$3:$K$1368,4,FALSE)=0,"",VLOOKUP(G635,Demos!$B$3:$K$1368,4,FALSE)),"")</f>
        <v/>
      </c>
      <c r="K635" s="30" t="s">
        <v>2103</v>
      </c>
      <c r="M635" s="71">
        <v>44598</v>
      </c>
      <c r="N635" s="33" t="str">
        <f>IFERROR(VLOOKUP(G635,Demos!$B$3:$K$1368,5,FALSE),"")</f>
        <v/>
      </c>
      <c r="O635" s="28" t="str">
        <f>IF(N635="","",COUNTIF($N$6:N2754, N635))</f>
        <v/>
      </c>
      <c r="P635" s="33" t="str">
        <f xml:space="preserve"> IFERROR(IF(VLOOKUP(G635,Demos!$B$3:$K$1368,6,FALSE)=0,"",VLOOKUP(G635,Demos!$B$3:$K$1368,6,FALSE)),"")</f>
        <v/>
      </c>
      <c r="Q635" s="38" t="str">
        <f xml:space="preserve"> IFERROR(IF(VLOOKUP(G635,Demos!$B$3:$K$1368,8,FALSE)=0,"",VLOOKUP(G635,Demos!$B$3:$K$1368,8,FALSE)),"")</f>
        <v/>
      </c>
      <c r="R635" s="38" t="str">
        <f xml:space="preserve"> IFERROR(IF(VLOOKUP(G635,Demos!$B$3:$K$1368,7,FALSE)=0,"",VLOOKUP(G635,Demos!$B$3:$K$1368,7,FALSE)),"")</f>
        <v/>
      </c>
      <c r="U635" s="31" t="str">
        <f>IFERROR(VLOOKUP(G635,Demos!$B$7:N3931,12,FALSE),"")</f>
        <v/>
      </c>
    </row>
    <row r="636" spans="1:21" ht="45" x14ac:dyDescent="0.25">
      <c r="A636" s="39">
        <f t="shared" si="9"/>
        <v>631</v>
      </c>
      <c r="B636" s="30" t="s">
        <v>1615</v>
      </c>
      <c r="C636" s="29" t="str">
        <f xml:space="preserve"> IFERROR(VLOOKUP(B636, Courses!$C$3:$E$836, 2, FALSE),"")</f>
        <v>Physical Transport Phenomena</v>
      </c>
      <c r="D636" s="29" t="str">
        <f xml:space="preserve"> IFERROR(VLOOKUP(MID(G636,1,1), PIRA!$B$1:$E$1146, 2, FALSE),"")</f>
        <v/>
      </c>
      <c r="E636" s="31" t="str">
        <f xml:space="preserve"> IFERROR(VLOOKUP(MID(G636,1,2),PIRA!$B$1:$E$1144,2,FALSE),"")&amp;"
"&amp;IFERROR(VLOOKUP(MID(H636,1,2),PIRA!$B$1:$E$1144,2,FALSE),"")&amp;"
"&amp;IFERROR(VLOOKUP(MID(I636,1,2),PIRA!$B$1:$E$1144,2,FALSE),"")</f>
        <v xml:space="preserve">
</v>
      </c>
      <c r="F636" s="31" t="str">
        <f xml:space="preserve"> IFERROR(VLOOKUP(MID(G636,1,4),PIRA!$B$1:$E$1144,2,FALSE),"")&amp;"
"&amp;IFERROR(VLOOKUP(MID(H636,1,4),PIRA!$B$1:$E$1144,2,FALSE),"")&amp;"
"&amp;IFERROR(VLOOKUP(MID(I636,1,4),PIRA!$B$1:$E$1144,2,FALSE),"")</f>
        <v xml:space="preserve">
</v>
      </c>
      <c r="H636" s="31" t="str">
        <f>IFERROR(IF(VLOOKUP(G636,Demos!$B$3:$K$1368,2,FALSE)=0,"",VLOOKUP(G636,Demos!$B$3:$K$1368,2,FALSE)),"")</f>
        <v/>
      </c>
      <c r="I636" s="79" t="str">
        <f>IFERROR(IF(VLOOKUP(G636,Demos!$B$3:$K$1368,3,FALSE)=0,"",VLOOKUP(G636,Demos!$B$3:$K$1368,3,FALSE)),"")</f>
        <v/>
      </c>
      <c r="J636" s="79" t="str">
        <f>IFERROR(IF(VLOOKUP(G636,Demos!$B$3:$K$1368,4,FALSE)=0,"",VLOOKUP(G636,Demos!$B$3:$K$1368,4,FALSE)),"")</f>
        <v/>
      </c>
      <c r="K636" s="30" t="s">
        <v>2103</v>
      </c>
      <c r="M636" s="71">
        <v>44598</v>
      </c>
      <c r="N636" s="33" t="str">
        <f>IFERROR(VLOOKUP(G636,Demos!$B$3:$K$1368,5,FALSE),"")</f>
        <v/>
      </c>
      <c r="O636" s="28" t="str">
        <f>IF(N636="","",COUNTIF($N$6:N2755, N636))</f>
        <v/>
      </c>
      <c r="P636" s="33" t="str">
        <f xml:space="preserve"> IFERROR(IF(VLOOKUP(G636,Demos!$B$3:$K$1368,6,FALSE)=0,"",VLOOKUP(G636,Demos!$B$3:$K$1368,6,FALSE)),"")</f>
        <v/>
      </c>
      <c r="Q636" s="38" t="str">
        <f xml:space="preserve"> IFERROR(IF(VLOOKUP(G636,Demos!$B$3:$K$1368,8,FALSE)=0,"",VLOOKUP(G636,Demos!$B$3:$K$1368,8,FALSE)),"")</f>
        <v/>
      </c>
      <c r="R636" s="38" t="str">
        <f xml:space="preserve"> IFERROR(IF(VLOOKUP(G636,Demos!$B$3:$K$1368,7,FALSE)=0,"",VLOOKUP(G636,Demos!$B$3:$K$1368,7,FALSE)),"")</f>
        <v/>
      </c>
      <c r="U636" s="31" t="str">
        <f>IFERROR(VLOOKUP(G636,Demos!$B$7:N3932,12,FALSE),"")</f>
        <v/>
      </c>
    </row>
    <row r="637" spans="1:21" ht="45" x14ac:dyDescent="0.25">
      <c r="A637" s="39">
        <f t="shared" si="9"/>
        <v>632</v>
      </c>
      <c r="B637" s="30" t="s">
        <v>2082</v>
      </c>
      <c r="C637" s="29" t="str">
        <f xml:space="preserve"> IFERROR(VLOOKUP(B637, Courses!$C$3:$E$836, 2, FALSE),"")</f>
        <v>Matching Day</v>
      </c>
      <c r="D637" s="29" t="str">
        <f xml:space="preserve"> IFERROR(VLOOKUP(MID(G637,1,1), PIRA!$B$1:$E$1146, 2, FALSE),"")</f>
        <v>1 Mechanics</v>
      </c>
      <c r="E637" s="31" t="str">
        <f xml:space="preserve"> IFERROR(VLOOKUP(MID(G637,1,2),PIRA!$B$1:$E$1144,2,FALSE),"")&amp;"
"&amp;IFERROR(VLOOKUP(MID(H637,1,2),PIRA!$B$1:$E$1144,2,FALSE),"")&amp;"
"&amp;IFERROR(VLOOKUP(MID(I637,1,2),PIRA!$B$1:$E$1144,2,FALSE),"")</f>
        <v xml:space="preserve">Rotational Dynamics
</v>
      </c>
      <c r="F637" s="31" t="str">
        <f xml:space="preserve"> IFERROR(VLOOKUP(MID(G637,1,4),PIRA!$B$1:$E$1144,2,FALSE),"")&amp;"
"&amp;IFERROR(VLOOKUP(MID(H637,1,4),PIRA!$B$1:$E$1144,2,FALSE),"")&amp;"
"&amp;IFERROR(VLOOKUP(MID(I637,1,4),PIRA!$B$1:$E$1144,2,FALSE),"")</f>
        <v xml:space="preserve">Gyros
</v>
      </c>
      <c r="G637" s="32" t="s">
        <v>1176</v>
      </c>
      <c r="H637" s="31" t="str">
        <f>IFERROR(IF(VLOOKUP(G637,Demos!$B$3:$K$1368,2,FALSE)=0,"",VLOOKUP(G637,Demos!$B$3:$K$1368,2,FALSE)),"")</f>
        <v/>
      </c>
      <c r="I637" s="79" t="str">
        <f>IFERROR(IF(VLOOKUP(G637,Demos!$B$3:$K$1368,3,FALSE)=0,"",VLOOKUP(G637,Demos!$B$3:$K$1368,3,FALSE)),"")</f>
        <v/>
      </c>
      <c r="J637" s="79" t="str">
        <f>IFERROR(IF(VLOOKUP(G637,Demos!$B$3:$K$1368,4,FALSE)=0,"",VLOOKUP(G637,Demos!$B$3:$K$1368,4,FALSE)),"")</f>
        <v/>
      </c>
      <c r="K637" s="32" t="s">
        <v>2085</v>
      </c>
      <c r="L637" s="32" t="s">
        <v>1614</v>
      </c>
      <c r="M637" s="71">
        <v>44597</v>
      </c>
      <c r="N637" s="33" t="str">
        <f>IFERROR(VLOOKUP(G637,Demos!$B$3:$K$1368,5,FALSE),"")</f>
        <v>Precession (2)</v>
      </c>
      <c r="O637" s="28">
        <f>IF(N637="","",COUNTIF($N$6:N2756, N637))</f>
        <v>67</v>
      </c>
      <c r="P637" s="33" t="str">
        <f xml:space="preserve"> IFERROR(IF(VLOOKUP(G637,Demos!$B$3:$K$1368,6,FALSE)=0,"",VLOOKUP(G637,Demos!$B$3:$K$1368,6,FALSE)),"")</f>
        <v>www.de-monstrare.nl/pdf/Precession%20_2_.pdf</v>
      </c>
      <c r="Q637" s="38" t="str">
        <f xml:space="preserve"> IFERROR(IF(VLOOKUP(G637,Demos!$B$3:$K$1368,8,FALSE)=0,"",VLOOKUP(G637,Demos!$B$3:$K$1368,8,FALSE)),"")</f>
        <v/>
      </c>
      <c r="R637" s="38" t="str">
        <f xml:space="preserve"> IFERROR(IF(VLOOKUP(G637,Demos!$B$3:$K$1368,7,FALSE)=0,"",VLOOKUP(G637,Demos!$B$3:$K$1368,7,FALSE)),"")</f>
        <v/>
      </c>
      <c r="U637" s="31" t="str">
        <f>IFERROR(VLOOKUP(G637,Demos!$B$7:N3933,12,FALSE),"")</f>
        <v/>
      </c>
    </row>
    <row r="638" spans="1:21" ht="45" x14ac:dyDescent="0.25">
      <c r="A638" s="39">
        <f t="shared" si="9"/>
        <v>633</v>
      </c>
      <c r="B638" s="30" t="s">
        <v>17</v>
      </c>
      <c r="C638" s="29" t="str">
        <f xml:space="preserve"> IFERROR(VLOOKUP(B638, Courses!$C$3:$E$836, 2, FALSE),"")</f>
        <v>Introduction to Waves</v>
      </c>
      <c r="D638" s="29" t="str">
        <f xml:space="preserve"> IFERROR(VLOOKUP(MID(G638,1,1), PIRA!$B$1:$E$1146, 2, FALSE),"")</f>
        <v>6 Optics</v>
      </c>
      <c r="E638" s="31" t="str">
        <f xml:space="preserve"> IFERROR(VLOOKUP(MID(G638,1,2),PIRA!$B$1:$E$1144,2,FALSE),"")&amp;"
"&amp;IFERROR(VLOOKUP(MID(H638,1,2),PIRA!$B$1:$E$1144,2,FALSE),"")&amp;"
"&amp;IFERROR(VLOOKUP(MID(I638,1,2),PIRA!$B$1:$E$1144,2,FALSE),"")</f>
        <v xml:space="preserve">Geometrical Optics
</v>
      </c>
      <c r="F638" s="31" t="str">
        <f xml:space="preserve"> IFERROR(VLOOKUP(MID(G638,1,4),PIRA!$B$1:$E$1144,2,FALSE),"")&amp;"
"&amp;IFERROR(VLOOKUP(MID(H638,1,4),PIRA!$B$1:$E$1144,2,FALSE),"")&amp;"
"&amp;IFERROR(VLOOKUP(MID(I638,1,4),PIRA!$B$1:$E$1144,2,FALSE),"")</f>
        <v xml:space="preserve">Speed of Light
</v>
      </c>
      <c r="G638" s="32" t="s">
        <v>1674</v>
      </c>
      <c r="H638" s="31" t="str">
        <f>IFERROR(IF(VLOOKUP(G638,Demos!$B$3:$K$1368,2,FALSE)=0,"",VLOOKUP(G638,Demos!$B$3:$K$1368,2,FALSE)),"")</f>
        <v/>
      </c>
      <c r="I638" s="79" t="str">
        <f>IFERROR(IF(VLOOKUP(G638,Demos!$B$3:$K$1368,3,FALSE)=0,"",VLOOKUP(G638,Demos!$B$3:$K$1368,3,FALSE)),"")</f>
        <v/>
      </c>
      <c r="J638" s="79" t="str">
        <f>IFERROR(IF(VLOOKUP(G638,Demos!$B$3:$K$1368,4,FALSE)=0,"",VLOOKUP(G638,Demos!$B$3:$K$1368,4,FALSE)),"")</f>
        <v/>
      </c>
      <c r="K638" s="30" t="s">
        <v>46</v>
      </c>
      <c r="L638" s="30" t="s">
        <v>2060</v>
      </c>
      <c r="M638" s="71">
        <v>44585</v>
      </c>
      <c r="N638" s="33" t="str">
        <f>IFERROR(VLOOKUP(G638,Demos!$B$3:$K$1368,5,FALSE),"")</f>
        <v>Speed of Light; Foucault-Michelson</v>
      </c>
      <c r="O638" s="28">
        <f>IF(N638="","",COUNTIF($N$6:N2757, N638))</f>
        <v>12</v>
      </c>
      <c r="P638" s="33" t="str">
        <f xml:space="preserve"> IFERROR(IF(VLOOKUP(G638,Demos!$B$3:$K$1368,6,FALSE)=0,"",VLOOKUP(G638,Demos!$B$3:$K$1368,6,FALSE)),"")</f>
        <v>www.de-monstrare.nl/pdf/Speed%20of%20light-Foucault-Michelson.pdf</v>
      </c>
      <c r="Q638" s="38" t="str">
        <f xml:space="preserve"> IFERROR(IF(VLOOKUP(G638,Demos!$B$3:$K$1368,8,FALSE)=0,"",VLOOKUP(G638,Demos!$B$3:$K$1368,8,FALSE)),"")</f>
        <v/>
      </c>
      <c r="R638" s="38" t="str">
        <f xml:space="preserve"> IFERROR(IF(VLOOKUP(G638,Demos!$B$3:$K$1368,7,FALSE)=0,"",VLOOKUP(G638,Demos!$B$3:$K$1368,7,FALSE)),"")</f>
        <v/>
      </c>
      <c r="T638" s="50" t="s">
        <v>1996</v>
      </c>
      <c r="U638" s="31" t="str">
        <f>IFERROR(VLOOKUP(G638,Demos!$B$7:N3934,12,FALSE),"")</f>
        <v/>
      </c>
    </row>
    <row r="639" spans="1:21" ht="45" x14ac:dyDescent="0.25">
      <c r="A639" s="39">
        <f t="shared" si="9"/>
        <v>634</v>
      </c>
      <c r="B639" s="30" t="s">
        <v>17</v>
      </c>
      <c r="C639" s="29" t="str">
        <f xml:space="preserve"> IFERROR(VLOOKUP(B639, Courses!$C$3:$E$836, 2, FALSE),"")</f>
        <v>Introduction to Waves</v>
      </c>
      <c r="D639" s="29" t="str">
        <f xml:space="preserve"> IFERROR(VLOOKUP(MID(G639,1,1), PIRA!$B$1:$E$1146, 2, FALSE),"")</f>
        <v>6 Optics</v>
      </c>
      <c r="E639" s="31" t="str">
        <f xml:space="preserve"> IFERROR(VLOOKUP(MID(G639,1,2),PIRA!$B$1:$E$1144,2,FALSE),"")&amp;"
"&amp;IFERROR(VLOOKUP(MID(H639,1,2),PIRA!$B$1:$E$1144,2,FALSE),"")&amp;"
"&amp;IFERROR(VLOOKUP(MID(I639,1,2),PIRA!$B$1:$E$1144,2,FALSE),"")</f>
        <v>Geometrical Optics
Geometrical Optics
Polarisation</v>
      </c>
      <c r="F639" s="31" t="str">
        <f xml:space="preserve"> IFERROR(VLOOKUP(MID(G639,1,4),PIRA!$B$1:$E$1144,2,FALSE),"")&amp;"
"&amp;IFERROR(VLOOKUP(MID(H639,1,4),PIRA!$B$1:$E$1144,2,FALSE),"")&amp;"
"&amp;IFERROR(VLOOKUP(MID(I639,1,4),PIRA!$B$1:$E$1144,2,FALSE),"")</f>
        <v>Refraction at Flat Surfaces
Total Internal Reflection
Polarization by Reflection</v>
      </c>
      <c r="G639" s="32" t="s">
        <v>1201</v>
      </c>
      <c r="H639" s="31" t="str">
        <f>IFERROR(IF(VLOOKUP(G639,Demos!$B$3:$K$1368,2,FALSE)=0,"",VLOOKUP(G639,Demos!$B$3:$K$1368,2,FALSE)),"")</f>
        <v>6A44.01</v>
      </c>
      <c r="I639" s="79" t="str">
        <f>IFERROR(IF(VLOOKUP(G639,Demos!$B$3:$K$1368,3,FALSE)=0,"",VLOOKUP(G639,Demos!$B$3:$K$1368,3,FALSE)),"")</f>
        <v>6H20.01</v>
      </c>
      <c r="J639" s="79" t="str">
        <f>IFERROR(IF(VLOOKUP(G639,Demos!$B$3:$K$1368,4,FALSE)=0,"",VLOOKUP(G639,Demos!$B$3:$K$1368,4,FALSE)),"")</f>
        <v/>
      </c>
      <c r="K639" s="30" t="s">
        <v>46</v>
      </c>
      <c r="L639" s="30" t="s">
        <v>2060</v>
      </c>
      <c r="M639" s="71">
        <v>44585</v>
      </c>
      <c r="N639" s="33" t="str">
        <f>IFERROR(VLOOKUP(G639,Demos!$B$3:$K$1368,5,FALSE),"")</f>
        <v>Brewser's Angle (3)</v>
      </c>
      <c r="O639" s="28">
        <f>IF(N639="","",COUNTIF($N$6:N2758, N639))</f>
        <v>24</v>
      </c>
      <c r="P639" s="33" t="str">
        <f xml:space="preserve"> IFERROR(IF(VLOOKUP(G639,Demos!$B$3:$K$1368,6,FALSE)=0,"",VLOOKUP(G639,Demos!$B$3:$K$1368,6,FALSE)),"")</f>
        <v>www.de-monstrare.nl/pdf/Brewster%27s%20angle%20_3_.pdf</v>
      </c>
      <c r="Q639" s="38" t="str">
        <f xml:space="preserve"> IFERROR(IF(VLOOKUP(G639,Demos!$B$3:$K$1368,8,FALSE)=0,"",VLOOKUP(G639,Demos!$B$3:$K$1368,8,FALSE)),"")</f>
        <v/>
      </c>
      <c r="R639" s="38" t="str">
        <f xml:space="preserve"> IFERROR(IF(VLOOKUP(G639,Demos!$B$3:$K$1368,7,FALSE)=0,"",VLOOKUP(G639,Demos!$B$3:$K$1368,7,FALSE)),"")</f>
        <v/>
      </c>
      <c r="T639" s="50" t="s">
        <v>2093</v>
      </c>
      <c r="U639" s="31" t="str">
        <f>IFERROR(VLOOKUP(G639,Demos!$B$7:N3936,12,FALSE),"")</f>
        <v/>
      </c>
    </row>
    <row r="640" spans="1:21" ht="45" x14ac:dyDescent="0.25">
      <c r="A640" s="39">
        <f t="shared" si="9"/>
        <v>635</v>
      </c>
      <c r="B640" s="30" t="s">
        <v>17</v>
      </c>
      <c r="C640" s="29" t="str">
        <f xml:space="preserve"> IFERROR(VLOOKUP(B640, Courses!$C$3:$E$836, 2, FALSE),"")</f>
        <v>Introduction to Waves</v>
      </c>
      <c r="D640" s="29" t="str">
        <f xml:space="preserve"> IFERROR(VLOOKUP(MID(G640,1,1), PIRA!$B$1:$E$1146, 2, FALSE),"")</f>
        <v>6 Optics</v>
      </c>
      <c r="E640" s="31" t="str">
        <f xml:space="preserve"> IFERROR(VLOOKUP(MID(G640,1,2),PIRA!$B$1:$E$1144,2,FALSE),"")&amp;"
"&amp;IFERROR(VLOOKUP(MID(H640,1,2),PIRA!$B$1:$E$1144,2,FALSE),"")&amp;"
"&amp;IFERROR(VLOOKUP(MID(I640,1,2),PIRA!$B$1:$E$1144,2,FALSE),"")</f>
        <v xml:space="preserve">Geometrical Optics
</v>
      </c>
      <c r="F640" s="31" t="str">
        <f xml:space="preserve"> IFERROR(VLOOKUP(MID(G640,1,4),PIRA!$B$1:$E$1144,2,FALSE),"")&amp;"
"&amp;IFERROR(VLOOKUP(MID(H640,1,4),PIRA!$B$1:$E$1144,2,FALSE),"")&amp;"
"&amp;IFERROR(VLOOKUP(MID(I640,1,4),PIRA!$B$1:$E$1144,2,FALSE),"")</f>
        <v xml:space="preserve">Total Internal Reflection
</v>
      </c>
      <c r="G640" s="32" t="s">
        <v>1683</v>
      </c>
      <c r="H640" s="31" t="str">
        <f>IFERROR(IF(VLOOKUP(G640,Demos!$B$3:$K$1368,2,FALSE)=0,"",VLOOKUP(G640,Demos!$B$3:$K$1368,2,FALSE)),"")</f>
        <v/>
      </c>
      <c r="I640" s="79" t="str">
        <f>IFERROR(IF(VLOOKUP(G640,Demos!$B$3:$K$1368,3,FALSE)=0,"",VLOOKUP(G640,Demos!$B$3:$K$1368,3,FALSE)),"")</f>
        <v/>
      </c>
      <c r="J640" s="79" t="str">
        <f>IFERROR(IF(VLOOKUP(G640,Demos!$B$3:$K$1368,4,FALSE)=0,"",VLOOKUP(G640,Demos!$B$3:$K$1368,4,FALSE)),"")</f>
        <v/>
      </c>
      <c r="K640" s="30" t="s">
        <v>46</v>
      </c>
      <c r="L640" s="30" t="s">
        <v>2060</v>
      </c>
      <c r="M640" s="71">
        <v>44585</v>
      </c>
      <c r="N640" s="33" t="str">
        <f>IFERROR(VLOOKUP(G640,Demos!$B$3:$K$1368,5,FALSE),"")</f>
        <v>Manneke Pis (laser waterfall)</v>
      </c>
      <c r="O640" s="28">
        <f>IF(N640="","",COUNTIF($N$6:N2759, N640))</f>
        <v>13</v>
      </c>
      <c r="P640" s="33" t="str">
        <f xml:space="preserve"> IFERROR(IF(VLOOKUP(G640,Demos!$B$3:$K$1368,6,FALSE)=0,"",VLOOKUP(G640,Demos!$B$3:$K$1368,6,FALSE)),"")</f>
        <v>N/A</v>
      </c>
      <c r="Q640" s="38" t="str">
        <f xml:space="preserve"> IFERROR(IF(VLOOKUP(G640,Demos!$B$3:$K$1368,8,FALSE)=0,"",VLOOKUP(G640,Demos!$B$3:$K$1368,8,FALSE)),"")</f>
        <v/>
      </c>
      <c r="R640" s="38" t="str">
        <f xml:space="preserve"> IFERROR(IF(VLOOKUP(G640,Demos!$B$3:$K$1368,7,FALSE)=0,"",VLOOKUP(G640,Demos!$B$3:$K$1368,7,FALSE)),"")</f>
        <v>See: https://surfdrive.surf.nl/files/index.php/s/DHZYIhoACURx7O8?path=%2FHaaksman%2FTN2345%2F10.%20Manneke%20Pis</v>
      </c>
      <c r="T640" s="50" t="s">
        <v>2093</v>
      </c>
      <c r="U640" s="31" t="str">
        <f>IFERROR(VLOOKUP(G640,Demos!$B$7:N3935,12,FALSE),"")</f>
        <v/>
      </c>
    </row>
    <row r="641" spans="1:21" ht="45" x14ac:dyDescent="0.25">
      <c r="A641" s="39">
        <f t="shared" si="9"/>
        <v>636</v>
      </c>
      <c r="B641" s="30" t="s">
        <v>17</v>
      </c>
      <c r="C641" s="29" t="str">
        <f xml:space="preserve"> IFERROR(VLOOKUP(B641, Courses!$C$3:$E$836, 2, FALSE),"")</f>
        <v>Introduction to Waves</v>
      </c>
      <c r="D641" s="29" t="str">
        <f xml:space="preserve"> IFERROR(VLOOKUP(MID(G641,1,1), PIRA!$B$1:$E$1146, 2, FALSE),"")</f>
        <v>6 Optics</v>
      </c>
      <c r="E641" s="31" t="str">
        <f xml:space="preserve"> IFERROR(VLOOKUP(MID(G641,1,2),PIRA!$B$1:$E$1144,2,FALSE),"")&amp;"
"&amp;IFERROR(VLOOKUP(MID(H641,1,2),PIRA!$B$1:$E$1144,2,FALSE),"")&amp;"
"&amp;IFERROR(VLOOKUP(MID(I641,1,2),PIRA!$B$1:$E$1144,2,FALSE),"")</f>
        <v xml:space="preserve">Geometrical Optics
Geometrical Optics
</v>
      </c>
      <c r="F641" s="31" t="str">
        <f xml:space="preserve"> IFERROR(VLOOKUP(MID(G641,1,4),PIRA!$B$1:$E$1144,2,FALSE),"")&amp;"
"&amp;IFERROR(VLOOKUP(MID(H641,1,4),PIRA!$B$1:$E$1144,2,FALSE),"")&amp;"
"&amp;IFERROR(VLOOKUP(MID(I641,1,4),PIRA!$B$1:$E$1144,2,FALSE),"")</f>
        <v xml:space="preserve">Refractive Index
Refractive Index
</v>
      </c>
      <c r="G641" s="32" t="s">
        <v>485</v>
      </c>
      <c r="H641" s="31" t="str">
        <f>IFERROR(IF(VLOOKUP(G641,Demos!$B$3:$K$1368,2,FALSE)=0,"",VLOOKUP(G641,Demos!$B$3:$K$1368,2,FALSE)),"")</f>
        <v>6A40.47</v>
      </c>
      <c r="I641" s="79" t="str">
        <f>IFERROR(IF(VLOOKUP(G641,Demos!$B$3:$K$1368,3,FALSE)=0,"",VLOOKUP(G641,Demos!$B$3:$K$1368,3,FALSE)),"")</f>
        <v/>
      </c>
      <c r="J641" s="79" t="str">
        <f>IFERROR(IF(VLOOKUP(G641,Demos!$B$3:$K$1368,4,FALSE)=0,"",VLOOKUP(G641,Demos!$B$3:$K$1368,4,FALSE)),"")</f>
        <v/>
      </c>
      <c r="K641" s="30" t="s">
        <v>46</v>
      </c>
      <c r="L641" s="30" t="s">
        <v>2060</v>
      </c>
      <c r="M641" s="71">
        <v>44581</v>
      </c>
      <c r="N641" s="33" t="str">
        <f>IFERROR(VLOOKUP(G641,Demos!$B$3:$K$1368,5,FALSE),"")</f>
        <v>Curved Lightbeams</v>
      </c>
      <c r="O641" s="28">
        <f>IF(N641="","",COUNTIF($N$6:N2760, N641))</f>
        <v>13</v>
      </c>
      <c r="P641" s="33" t="str">
        <f xml:space="preserve"> IFERROR(IF(VLOOKUP(G641,Demos!$B$3:$K$1368,6,FALSE)=0,"",VLOOKUP(G641,Demos!$B$3:$K$1368,6,FALSE)),"")</f>
        <v>www.de-monstrare.nl/pdf/Curved%20lightbeams.pdf</v>
      </c>
      <c r="Q641" s="38" t="str">
        <f xml:space="preserve"> IFERROR(IF(VLOOKUP(G641,Demos!$B$3:$K$1368,8,FALSE)=0,"",VLOOKUP(G641,Demos!$B$3:$K$1368,8,FALSE)),"")</f>
        <v/>
      </c>
      <c r="R641" s="38" t="str">
        <f xml:space="preserve"> IFERROR(IF(VLOOKUP(G641,Demos!$B$3:$K$1368,7,FALSE)=0,"",VLOOKUP(G641,Demos!$B$3:$K$1368,7,FALSE)),"")</f>
        <v>See: https://surfdrive.surf.nl/files/index.php/s/DHZYIhoACURx7O8?path=%2FHaaksman%2FTN2345%2F8.%20Curved%20Lightbeams</v>
      </c>
      <c r="T641" s="50" t="s">
        <v>2093</v>
      </c>
      <c r="U641" s="31" t="str">
        <f>IFERROR(VLOOKUP(G641,Demos!$B$7:N3937,12,FALSE),"")</f>
        <v/>
      </c>
    </row>
    <row r="642" spans="1:21" ht="45" x14ac:dyDescent="0.25">
      <c r="A642" s="39">
        <f t="shared" si="9"/>
        <v>637</v>
      </c>
      <c r="B642" s="30" t="s">
        <v>17</v>
      </c>
      <c r="C642" s="29" t="str">
        <f xml:space="preserve"> IFERROR(VLOOKUP(B642, Courses!$C$3:$E$836, 2, FALSE),"")</f>
        <v>Introduction to Waves</v>
      </c>
      <c r="D642" s="29" t="str">
        <f xml:space="preserve"> IFERROR(VLOOKUP(MID(G642,1,1), PIRA!$B$1:$E$1146, 2, FALSE),"")</f>
        <v>6 Optics</v>
      </c>
      <c r="E642" s="31" t="str">
        <f xml:space="preserve"> IFERROR(VLOOKUP(MID(G642,1,2),PIRA!$B$1:$E$1144,2,FALSE),"")&amp;"
"&amp;IFERROR(VLOOKUP(MID(H642,1,2),PIRA!$B$1:$E$1144,2,FALSE),"")&amp;"
"&amp;IFERROR(VLOOKUP(MID(I642,1,2),PIRA!$B$1:$E$1144,2,FALSE),"")</f>
        <v xml:space="preserve">Color
Polarisation
</v>
      </c>
      <c r="F642" s="31" t="str">
        <f xml:space="preserve"> IFERROR(VLOOKUP(MID(G642,1,4),PIRA!$B$1:$E$1144,2,FALSE),"")&amp;"
"&amp;IFERROR(VLOOKUP(MID(H642,1,4),PIRA!$B$1:$E$1144,2,FALSE),"")&amp;"
"&amp;IFERROR(VLOOKUP(MID(I642,1,4),PIRA!$B$1:$E$1144,2,FALSE),"")</f>
        <v xml:space="preserve">Scattering
Polarization by Scattering
</v>
      </c>
      <c r="G642" s="32" t="s">
        <v>359</v>
      </c>
      <c r="H642" s="31" t="str">
        <f>IFERROR(IF(VLOOKUP(G642,Demos!$B$3:$K$1368,2,FALSE)=0,"",VLOOKUP(G642,Demos!$B$3:$K$1368,2,FALSE)),"")</f>
        <v>6H50.10</v>
      </c>
      <c r="I642" s="79" t="str">
        <f>IFERROR(IF(VLOOKUP(G642,Demos!$B$3:$K$1368,3,FALSE)=0,"",VLOOKUP(G642,Demos!$B$3:$K$1368,3,FALSE)),"")</f>
        <v/>
      </c>
      <c r="J642" s="79" t="str">
        <f>IFERROR(IF(VLOOKUP(G642,Demos!$B$3:$K$1368,4,FALSE)=0,"",VLOOKUP(G642,Demos!$B$3:$K$1368,4,FALSE)),"")</f>
        <v/>
      </c>
      <c r="K642" s="30" t="s">
        <v>46</v>
      </c>
      <c r="L642" s="30" t="s">
        <v>2060</v>
      </c>
      <c r="M642" s="71">
        <v>44578</v>
      </c>
      <c r="N642" s="33" t="str">
        <f>IFERROR(VLOOKUP(G642,Demos!$B$3:$K$1368,5,FALSE),"")</f>
        <v>Scattering of Light (Rayleigh in milk/water dilution)</v>
      </c>
      <c r="O642" s="28">
        <f>IF(N642="","",COUNTIF($N$6:N2761, N642))</f>
        <v>15</v>
      </c>
      <c r="P642" s="33" t="str">
        <f xml:space="preserve"> IFERROR(IF(VLOOKUP(G642,Demos!$B$3:$K$1368,6,FALSE)=0,"",VLOOKUP(G642,Demos!$B$3:$K$1368,6,FALSE)),"")</f>
        <v>www.de-monstrare.nl/pdf/Scattering%20of%20light.pdf</v>
      </c>
      <c r="Q642" s="38" t="str">
        <f xml:space="preserve"> IFERROR(IF(VLOOKUP(G642,Demos!$B$3:$K$1368,8,FALSE)=0,"",VLOOKUP(G642,Demos!$B$3:$K$1368,8,FALSE)),"")</f>
        <v>The white light is scattered by the fat molecules in the milk. The fat molecules are small enough for Rayleigh scattering to occur (larger particles tend to scatter by Mie scattering, which is not dependent on wavelength). Rayleigh is wavelength dependent. The shorter wavelengths scatter more than the longer wavelengths, hence the blueish light is scattered out over 90 degrees. The forward propagating light therefore appears redish. Furthermore, the Rayleigh scattered light is linear polarised, whereas the forward propagating light is not polarised. This can de demonstrated using a linear polariser.</v>
      </c>
      <c r="R642" s="38" t="str">
        <f xml:space="preserve"> IFERROR(IF(VLOOKUP(G642,Demos!$B$3:$K$1368,7,FALSE)=0,"",VLOOKUP(G642,Demos!$B$3:$K$1368,7,FALSE)),"")</f>
        <v>See: https://surfdrive.surf.nl/files/index.php/s/DHZYIhoACURx7O8?path=%2FHaaksman%2FTN2345%2F7.%20Rayleigh%20Scattering</v>
      </c>
      <c r="T642" s="50" t="s">
        <v>2093</v>
      </c>
      <c r="U642" s="31" t="str">
        <f>IFERROR(VLOOKUP(G642,Demos!$B$7:N3938,12,FALSE),"")</f>
        <v/>
      </c>
    </row>
    <row r="643" spans="1:21" ht="45" x14ac:dyDescent="0.25">
      <c r="A643" s="39">
        <f t="shared" si="9"/>
        <v>638</v>
      </c>
      <c r="B643" s="30" t="s">
        <v>17</v>
      </c>
      <c r="C643" s="29" t="str">
        <f xml:space="preserve"> IFERROR(VLOOKUP(B643, Courses!$C$3:$E$836, 2, FALSE),"")</f>
        <v>Introduction to Waves</v>
      </c>
      <c r="D643" s="29" t="str">
        <f xml:space="preserve"> IFERROR(VLOOKUP(MID(G643,1,1), PIRA!$B$1:$E$1146, 2, FALSE),"")</f>
        <v>3 Oscillations and Waves</v>
      </c>
      <c r="E643" s="31" t="str">
        <f xml:space="preserve"> IFERROR(VLOOKUP(MID(G643,1,2),PIRA!$B$1:$E$1144,2,FALSE),"")&amp;"
"&amp;IFERROR(VLOOKUP(MID(H643,1,2),PIRA!$B$1:$E$1144,2,FALSE),"")&amp;"
"&amp;IFERROR(VLOOKUP(MID(I643,1,2),PIRA!$B$1:$E$1144,2,FALSE),"")</f>
        <v xml:space="preserve">Wave Motion
Wave Motion
</v>
      </c>
      <c r="F643" s="31" t="str">
        <f xml:space="preserve"> IFERROR(VLOOKUP(MID(G643,1,4),PIRA!$B$1:$E$1144,2,FALSE),"")&amp;"
"&amp;IFERROR(VLOOKUP(MID(H643,1,4),PIRA!$B$1:$E$1144,2,FALSE),"")&amp;"
"&amp;IFERROR(VLOOKUP(MID(I643,1,4),PIRA!$B$1:$E$1144,2,FALSE),"")</f>
        <v xml:space="preserve">Doppler Effect
Beats
</v>
      </c>
      <c r="G643" s="32" t="s">
        <v>1188</v>
      </c>
      <c r="H643" s="31" t="str">
        <f>IFERROR(IF(VLOOKUP(G643,Demos!$B$3:$K$1368,2,FALSE)=0,"",VLOOKUP(G643,Demos!$B$3:$K$1368,2,FALSE)),"")</f>
        <v>3B60.10</v>
      </c>
      <c r="I643" s="79" t="str">
        <f>IFERROR(IF(VLOOKUP(G643,Demos!$B$3:$K$1368,3,FALSE)=0,"",VLOOKUP(G643,Demos!$B$3:$K$1368,3,FALSE)),"")</f>
        <v/>
      </c>
      <c r="J643" s="79" t="str">
        <f>IFERROR(IF(VLOOKUP(G643,Demos!$B$3:$K$1368,4,FALSE)=0,"",VLOOKUP(G643,Demos!$B$3:$K$1368,4,FALSE)),"")</f>
        <v/>
      </c>
      <c r="K643" s="30" t="s">
        <v>2060</v>
      </c>
      <c r="L643" s="30" t="s">
        <v>46</v>
      </c>
      <c r="M643" s="71">
        <v>44571</v>
      </c>
      <c r="N643" s="33" t="str">
        <f>IFERROR(VLOOKUP(G643,Demos!$B$3:$K$1368,5,FALSE),"")</f>
        <v>Doppler</v>
      </c>
      <c r="O643" s="28">
        <f>IF(N643="","",COUNTIF($N$6:N2762, N643))</f>
        <v>21</v>
      </c>
      <c r="P643" s="33" t="str">
        <f xml:space="preserve"> IFERROR(IF(VLOOKUP(G643,Demos!$B$3:$K$1368,6,FALSE)=0,"",VLOOKUP(G643,Demos!$B$3:$K$1368,6,FALSE)),"")</f>
        <v>www.de-monstrare.nl/pdf/Doppler.pdf</v>
      </c>
      <c r="Q643" s="38" t="str">
        <f xml:space="preserve"> IFERROR(IF(VLOOKUP(G643,Demos!$B$3:$K$1368,8,FALSE)=0,"",VLOOKUP(G643,Demos!$B$3:$K$1368,8,FALSE)),"")</f>
        <v/>
      </c>
      <c r="R643" s="38" t="str">
        <f xml:space="preserve"> IFERROR(IF(VLOOKUP(G643,Demos!$B$3:$K$1368,7,FALSE)=0,"",VLOOKUP(G643,Demos!$B$3:$K$1368,7,FALSE)),"")</f>
        <v>See: https://surfdrive.surf.nl/files/index.php/s/DHZYIhoACURx7O8?path=%2FHaaksman%2FTN2345%2F6.%20Doppler</v>
      </c>
      <c r="T643" s="50" t="s">
        <v>2093</v>
      </c>
      <c r="U643" s="31" t="str">
        <f>IFERROR(VLOOKUP(G643,Demos!$B$7:N3939,12,FALSE),"")</f>
        <v/>
      </c>
    </row>
    <row r="644" spans="1:21" ht="45" x14ac:dyDescent="0.25">
      <c r="A644" s="39">
        <f t="shared" si="9"/>
        <v>639</v>
      </c>
      <c r="B644" s="30" t="s">
        <v>17</v>
      </c>
      <c r="C644" s="29" t="str">
        <f xml:space="preserve"> IFERROR(VLOOKUP(B644, Courses!$C$3:$E$836, 2, FALSE),"")</f>
        <v>Introduction to Waves</v>
      </c>
      <c r="D644" s="29" t="str">
        <f xml:space="preserve"> IFERROR(VLOOKUP(MID(G644,1,1), PIRA!$B$1:$E$1146, 2, FALSE),"")</f>
        <v>3 Oscillations and Waves</v>
      </c>
      <c r="E644" s="31" t="str">
        <f xml:space="preserve"> IFERROR(VLOOKUP(MID(G644,1,2),PIRA!$B$1:$E$1144,2,FALSE),"")&amp;"
"&amp;IFERROR(VLOOKUP(MID(H644,1,2),PIRA!$B$1:$E$1144,2,FALSE),"")&amp;"
"&amp;IFERROR(VLOOKUP(MID(I644,1,2),PIRA!$B$1:$E$1144,2,FALSE),"")</f>
        <v xml:space="preserve">Wave Motion
</v>
      </c>
      <c r="F644" s="31" t="str">
        <f xml:space="preserve"> IFERROR(VLOOKUP(MID(G644,1,4),PIRA!$B$1:$E$1144,2,FALSE),"")&amp;"
"&amp;IFERROR(VLOOKUP(MID(H644,1,4),PIRA!$B$1:$E$1144,2,FALSE),"")&amp;"
"&amp;IFERROR(VLOOKUP(MID(I644,1,4),PIRA!$B$1:$E$1144,2,FALSE),"")</f>
        <v xml:space="preserve">Longitudinal Pulses and Waves
</v>
      </c>
      <c r="G644" s="32" t="s">
        <v>1187</v>
      </c>
      <c r="H644" s="31" t="str">
        <f>IFERROR(IF(VLOOKUP(G644,Demos!$B$3:$K$1368,2,FALSE)=0,"",VLOOKUP(G644,Demos!$B$3:$K$1368,2,FALSE)),"")</f>
        <v/>
      </c>
      <c r="I644" s="79" t="str">
        <f>IFERROR(IF(VLOOKUP(G644,Demos!$B$3:$K$1368,3,FALSE)=0,"",VLOOKUP(G644,Demos!$B$3:$K$1368,3,FALSE)),"")</f>
        <v/>
      </c>
      <c r="J644" s="79" t="str">
        <f>IFERROR(IF(VLOOKUP(G644,Demos!$B$3:$K$1368,4,FALSE)=0,"",VLOOKUP(G644,Demos!$B$3:$K$1368,4,FALSE)),"")</f>
        <v/>
      </c>
      <c r="K644" s="30" t="s">
        <v>2060</v>
      </c>
      <c r="L644" s="30" t="s">
        <v>46</v>
      </c>
      <c r="M644" s="71">
        <v>44569</v>
      </c>
      <c r="N644" s="33" t="str">
        <f>IFERROR(VLOOKUP(G644,Demos!$B$3:$K$1368,5,FALSE),"")</f>
        <v>Reflected Sound Pulses</v>
      </c>
      <c r="O644" s="28">
        <f>IF(N644="","",COUNTIF($N$6:N2763, N644))</f>
        <v>16</v>
      </c>
      <c r="P644" s="33" t="str">
        <f xml:space="preserve"> IFERROR(IF(VLOOKUP(G644,Demos!$B$3:$K$1368,6,FALSE)=0,"",VLOOKUP(G644,Demos!$B$3:$K$1368,6,FALSE)),"")</f>
        <v>TBC (or?: http://www.de-monstrare.nl/pdf/Reflected%20sound%20pulses.pdf)</v>
      </c>
      <c r="Q644" s="38" t="str">
        <f xml:space="preserve"> IFERROR(IF(VLOOKUP(G644,Demos!$B$3:$K$1368,8,FALSE)=0,"",VLOOKUP(G644,Demos!$B$3:$K$1368,8,FALSE)),"")</f>
        <v/>
      </c>
      <c r="R644" s="38" t="str">
        <f xml:space="preserve"> IFERROR(IF(VLOOKUP(G644,Demos!$B$3:$K$1368,7,FALSE)=0,"",VLOOKUP(G644,Demos!$B$3:$K$1368,7,FALSE)),"")</f>
        <v>See: https://surfdrive.surf.nl/files/index.php/s/DHZYIhoACURx7O8?path=%2FHaaksman%2FTN2345%2F5.%20Reflected%20Sound%20Pulses</v>
      </c>
      <c r="T644" s="50" t="s">
        <v>2093</v>
      </c>
      <c r="U644" s="31" t="str">
        <f>IFERROR(VLOOKUP(G644,Demos!$B$7:N3941,12,FALSE),"")</f>
        <v/>
      </c>
    </row>
    <row r="645" spans="1:21" ht="45" x14ac:dyDescent="0.25">
      <c r="A645" s="39">
        <f t="shared" si="9"/>
        <v>640</v>
      </c>
      <c r="B645" s="30" t="s">
        <v>17</v>
      </c>
      <c r="C645" s="29" t="str">
        <f xml:space="preserve"> IFERROR(VLOOKUP(B645, Courses!$C$3:$E$836, 2, FALSE),"")</f>
        <v>Introduction to Waves</v>
      </c>
      <c r="D645" s="29" t="str">
        <f xml:space="preserve"> IFERROR(VLOOKUP(MID(G645,1,1), PIRA!$B$1:$E$1146, 2, FALSE),"")</f>
        <v>3 Oscillations and Waves</v>
      </c>
      <c r="E645" s="31" t="str">
        <f xml:space="preserve"> IFERROR(VLOOKUP(MID(G645,1,2),PIRA!$B$1:$E$1144,2,FALSE),"")&amp;"
"&amp;IFERROR(VLOOKUP(MID(H645,1,2),PIRA!$B$1:$E$1144,2,FALSE),"")&amp;"
"&amp;IFERROR(VLOOKUP(MID(I645,1,2),PIRA!$B$1:$E$1144,2,FALSE),"")</f>
        <v xml:space="preserve">Wave Motion
</v>
      </c>
      <c r="F645" s="31" t="str">
        <f xml:space="preserve"> IFERROR(VLOOKUP(MID(G645,1,4),PIRA!$B$1:$E$1144,2,FALSE),"")&amp;"
"&amp;IFERROR(VLOOKUP(MID(H645,1,4),PIRA!$B$1:$E$1144,2,FALSE),"")&amp;"
"&amp;IFERROR(VLOOKUP(MID(I645,1,4),PIRA!$B$1:$E$1144,2,FALSE),"")</f>
        <v xml:space="preserve">Longitudinal Pulses and Waves
</v>
      </c>
      <c r="G645" s="32" t="s">
        <v>126</v>
      </c>
      <c r="H645" s="31" t="str">
        <f>IFERROR(IF(VLOOKUP(G645,Demos!$B$3:$K$1368,2,FALSE)=0,"",VLOOKUP(G645,Demos!$B$3:$K$1368,2,FALSE)),"")</f>
        <v/>
      </c>
      <c r="I645" s="79" t="str">
        <f>IFERROR(IF(VLOOKUP(G645,Demos!$B$3:$K$1368,3,FALSE)=0,"",VLOOKUP(G645,Demos!$B$3:$K$1368,3,FALSE)),"")</f>
        <v/>
      </c>
      <c r="J645" s="79" t="str">
        <f>IFERROR(IF(VLOOKUP(G645,Demos!$B$3:$K$1368,4,FALSE)=0,"",VLOOKUP(G645,Demos!$B$3:$K$1368,4,FALSE)),"")</f>
        <v/>
      </c>
      <c r="K645" s="30" t="s">
        <v>2060</v>
      </c>
      <c r="L645" s="30" t="s">
        <v>46</v>
      </c>
      <c r="M645" s="71">
        <v>44569</v>
      </c>
      <c r="N645" s="33" t="str">
        <f>IFERROR(VLOOKUP(G645,Demos!$B$3:$K$1368,5,FALSE),"")</f>
        <v>Wave Machine</v>
      </c>
      <c r="O645" s="28">
        <f>IF(N645="","",COUNTIF($N$6:N2764, N645))</f>
        <v>26</v>
      </c>
      <c r="P645" s="33" t="str">
        <f xml:space="preserve"> IFERROR(IF(VLOOKUP(G645,Demos!$B$3:$K$1368,6,FALSE)=0,"",VLOOKUP(G645,Demos!$B$3:$K$1368,6,FALSE)),"")</f>
        <v>www.de-monstrare.nl/pdf/Reflections%20of%20transverse%20pulses%20_2_.pdf</v>
      </c>
      <c r="Q645" s="38" t="str">
        <f xml:space="preserve"> IFERROR(IF(VLOOKUP(G645,Demos!$B$3:$K$1368,8,FALSE)=0,"",VLOOKUP(G645,Demos!$B$3:$K$1368,8,FALSE)),"")</f>
        <v>Not listed in database yet</v>
      </c>
      <c r="R645" s="38" t="str">
        <f xml:space="preserve"> IFERROR(IF(VLOOKUP(G645,Demos!$B$3:$K$1368,7,FALSE)=0,"",VLOOKUP(G645,Demos!$B$3:$K$1368,7,FALSE)),"")</f>
        <v/>
      </c>
      <c r="T645" s="50" t="s">
        <v>2093</v>
      </c>
      <c r="U645" s="31" t="str">
        <f>IFERROR(VLOOKUP(G645,Demos!$B$7:N3940,12,FALSE),"")</f>
        <v/>
      </c>
    </row>
    <row r="646" spans="1:21" ht="45" x14ac:dyDescent="0.25">
      <c r="A646" s="39">
        <f t="shared" ref="A646:A709" si="10">ROW()-5</f>
        <v>641</v>
      </c>
      <c r="B646" s="30" t="s">
        <v>17</v>
      </c>
      <c r="C646" s="29" t="str">
        <f xml:space="preserve"> IFERROR(VLOOKUP(B646, Courses!$C$3:$E$836, 2, FALSE),"")</f>
        <v>Introduction to Waves</v>
      </c>
      <c r="D646" s="29" t="str">
        <f xml:space="preserve"> IFERROR(VLOOKUP(MID(G646,1,1), PIRA!$B$1:$E$1146, 2, FALSE),"")</f>
        <v>3 Oscillations and Waves</v>
      </c>
      <c r="E646" s="31" t="str">
        <f xml:space="preserve"> IFERROR(VLOOKUP(MID(G646,1,2),PIRA!$B$1:$E$1144,2,FALSE),"")&amp;"
"&amp;IFERROR(VLOOKUP(MID(H646,1,2),PIRA!$B$1:$E$1144,2,FALSE),"")&amp;"
"&amp;IFERROR(VLOOKUP(MID(I646,1,2),PIRA!$B$1:$E$1144,2,FALSE),"")</f>
        <v xml:space="preserve">Instruments
Acoustics
</v>
      </c>
      <c r="F646" s="31" t="str">
        <f xml:space="preserve"> IFERROR(VLOOKUP(MID(G646,1,4),PIRA!$B$1:$E$1144,2,FALSE),"")&amp;"
"&amp;IFERROR(VLOOKUP(MID(H646,1,4),PIRA!$B$1:$E$1144,2,FALSE),"")&amp;"
"&amp;IFERROR(VLOOKUP(MID(I646,1,4),PIRA!$B$1:$E$1144,2,FALSE),"")</f>
        <v xml:space="preserve">Resonance Cavities
Wave Analysis and Synthesis
</v>
      </c>
      <c r="G646" s="32" t="s">
        <v>481</v>
      </c>
      <c r="H646" s="31" t="str">
        <f>IFERROR(IF(VLOOKUP(G646,Demos!$B$3:$K$1368,2,FALSE)=0,"",VLOOKUP(G646,Demos!$B$3:$K$1368,2,FALSE)),"")</f>
        <v>3C50.20</v>
      </c>
      <c r="I646" s="79" t="str">
        <f>IFERROR(IF(VLOOKUP(G646,Demos!$B$3:$K$1368,3,FALSE)=0,"",VLOOKUP(G646,Demos!$B$3:$K$1368,3,FALSE)),"")</f>
        <v/>
      </c>
      <c r="J646" s="79" t="str">
        <f>IFERROR(IF(VLOOKUP(G646,Demos!$B$3:$K$1368,4,FALSE)=0,"",VLOOKUP(G646,Demos!$B$3:$K$1368,4,FALSE)),"")</f>
        <v/>
      </c>
      <c r="K646" s="30" t="s">
        <v>2060</v>
      </c>
      <c r="L646" s="30" t="s">
        <v>46</v>
      </c>
      <c r="M646" s="71">
        <v>44569</v>
      </c>
      <c r="N646" s="33" t="str">
        <f>IFERROR(VLOOKUP(G646,Demos!$B$3:$K$1368,5,FALSE),"")</f>
        <v>Organ Pipe (Sound Resonance Tube)</v>
      </c>
      <c r="O646" s="28">
        <f>IF(N646="","",COUNTIF($N$6:N2765, N646))</f>
        <v>11</v>
      </c>
      <c r="P646" s="33" t="str">
        <f xml:space="preserve"> IFERROR(IF(VLOOKUP(G646,Demos!$B$3:$K$1368,6,FALSE)=0,"",VLOOKUP(G646,Demos!$B$3:$K$1368,6,FALSE)),"")</f>
        <v>N/A</v>
      </c>
      <c r="Q646" s="38" t="str">
        <f xml:space="preserve"> IFERROR(IF(VLOOKUP(G646,Demos!$B$3:$K$1368,8,FALSE)=0,"",VLOOKUP(G646,Demos!$B$3:$K$1368,8,FALSE)),"")</f>
        <v>Not listed in database yet. f = 1 kHz, Variable length</v>
      </c>
      <c r="R646" s="38" t="str">
        <f xml:space="preserve"> IFERROR(IF(VLOOKUP(G646,Demos!$B$3:$K$1368,7,FALSE)=0,"",VLOOKUP(G646,Demos!$B$3:$K$1368,7,FALSE)),"")</f>
        <v/>
      </c>
      <c r="T646" s="50" t="s">
        <v>2093</v>
      </c>
      <c r="U646" s="31" t="str">
        <f>IFERROR(VLOOKUP(G646,Demos!$B$7:N3942,12,FALSE),"")</f>
        <v/>
      </c>
    </row>
    <row r="647" spans="1:21" ht="45" x14ac:dyDescent="0.25">
      <c r="A647" s="39">
        <f t="shared" si="10"/>
        <v>642</v>
      </c>
      <c r="B647" s="30" t="s">
        <v>17</v>
      </c>
      <c r="C647" s="29" t="str">
        <f xml:space="preserve"> IFERROR(VLOOKUP(B647, Courses!$C$3:$E$836, 2, FALSE),"")</f>
        <v>Introduction to Waves</v>
      </c>
      <c r="D647" s="29" t="str">
        <f xml:space="preserve"> IFERROR(VLOOKUP(MID(G647,1,1), PIRA!$B$1:$E$1146, 2, FALSE),"")</f>
        <v>3 Oscillations and Waves</v>
      </c>
      <c r="E647" s="31" t="str">
        <f xml:space="preserve"> IFERROR(VLOOKUP(MID(G647,1,2),PIRA!$B$1:$E$1144,2,FALSE),"")&amp;"
"&amp;IFERROR(VLOOKUP(MID(H647,1,2),PIRA!$B$1:$E$1144,2,FALSE),"")&amp;"
"&amp;IFERROR(VLOOKUP(MID(I647,1,2),PIRA!$B$1:$E$1144,2,FALSE),"")</f>
        <v xml:space="preserve">Instruments
</v>
      </c>
      <c r="F647" s="31" t="str">
        <f xml:space="preserve"> IFERROR(VLOOKUP(MID(G647,1,4),PIRA!$B$1:$E$1144,2,FALSE),"")&amp;"
"&amp;IFERROR(VLOOKUP(MID(H647,1,4),PIRA!$B$1:$E$1144,2,FALSE),"")&amp;"
"&amp;IFERROR(VLOOKUP(MID(I647,1,4),PIRA!$B$1:$E$1144,2,FALSE),"")</f>
        <v xml:space="preserve">Air Column Instruments
</v>
      </c>
      <c r="G647" s="32" t="s">
        <v>1809</v>
      </c>
      <c r="H647" s="31" t="str">
        <f>IFERROR(IF(VLOOKUP(G647,Demos!$B$3:$K$1368,2,FALSE)=0,"",VLOOKUP(G647,Demos!$B$3:$K$1368,2,FALSE)),"")</f>
        <v/>
      </c>
      <c r="I647" s="79" t="str">
        <f>IFERROR(IF(VLOOKUP(G647,Demos!$B$3:$K$1368,3,FALSE)=0,"",VLOOKUP(G647,Demos!$B$3:$K$1368,3,FALSE)),"")</f>
        <v/>
      </c>
      <c r="J647" s="79" t="str">
        <f>IFERROR(IF(VLOOKUP(G647,Demos!$B$3:$K$1368,4,FALSE)=0,"",VLOOKUP(G647,Demos!$B$3:$K$1368,4,FALSE)),"")</f>
        <v/>
      </c>
      <c r="K647" s="30" t="s">
        <v>2060</v>
      </c>
      <c r="L647" s="30" t="s">
        <v>46</v>
      </c>
      <c r="M647" s="71">
        <v>44569</v>
      </c>
      <c r="N647" s="33" t="str">
        <f>IFERROR(VLOOKUP(G647,Demos!$B$3:$K$1368,5,FALSE),"")</f>
        <v>Flute (trekfluit or organ pipe w adjustable stop)</v>
      </c>
      <c r="O647" s="28">
        <f>IF(N647="","",COUNTIF($N$6:N2766, N647))</f>
        <v>11</v>
      </c>
      <c r="P647" s="33" t="str">
        <f xml:space="preserve"> IFERROR(IF(VLOOKUP(G647,Demos!$B$3:$K$1368,6,FALSE)=0,"",VLOOKUP(G647,Demos!$B$3:$K$1368,6,FALSE)),"")</f>
        <v>N/A</v>
      </c>
      <c r="Q647" s="38" t="str">
        <f xml:space="preserve"> IFERROR(IF(VLOOKUP(G647,Demos!$B$3:$K$1368,8,FALSE)=0,"",VLOOKUP(G647,Demos!$B$3:$K$1368,8,FALSE)),"")</f>
        <v>Not listed in database yet. A-tone, Length = 190 mm</v>
      </c>
      <c r="R647" s="38" t="str">
        <f xml:space="preserve"> IFERROR(IF(VLOOKUP(G647,Demos!$B$3:$K$1368,7,FALSE)=0,"",VLOOKUP(G647,Demos!$B$3:$K$1368,7,FALSE)),"")</f>
        <v>See: https://surfdrive.surf.nl/files/index.php/s/DHZYIhoACURx7O8?path=%2FHaaksman%2FTN2345%2F4.%20Flute</v>
      </c>
      <c r="T647" s="50" t="s">
        <v>2093</v>
      </c>
      <c r="U647" s="31" t="str">
        <f>IFERROR(VLOOKUP(G647,Demos!$B$7:N3943,12,FALSE),"")</f>
        <v/>
      </c>
    </row>
    <row r="648" spans="1:21" ht="45" x14ac:dyDescent="0.25">
      <c r="A648" s="39">
        <f t="shared" si="10"/>
        <v>643</v>
      </c>
      <c r="B648" s="30" t="s">
        <v>17</v>
      </c>
      <c r="C648" s="29" t="str">
        <f xml:space="preserve"> IFERROR(VLOOKUP(B648, Courses!$C$3:$E$836, 2, FALSE),"")</f>
        <v>Introduction to Waves</v>
      </c>
      <c r="D648" s="29" t="str">
        <f xml:space="preserve"> IFERROR(VLOOKUP(MID(G648,1,1), PIRA!$B$1:$E$1146, 2, FALSE),"")</f>
        <v>3 Oscillations and Waves</v>
      </c>
      <c r="E648" s="31" t="str">
        <f xml:space="preserve"> IFERROR(VLOOKUP(MID(G648,1,2),PIRA!$B$1:$E$1144,2,FALSE),"")&amp;"
"&amp;IFERROR(VLOOKUP(MID(H648,1,2),PIRA!$B$1:$E$1144,2,FALSE),"")&amp;"
"&amp;IFERROR(VLOOKUP(MID(I648,1,2),PIRA!$B$1:$E$1144,2,FALSE),"")</f>
        <v xml:space="preserve">Wave Motion
</v>
      </c>
      <c r="F648" s="31" t="str">
        <f xml:space="preserve"> IFERROR(VLOOKUP(MID(G648,1,4),PIRA!$B$1:$E$1144,2,FALSE),"")&amp;"
"&amp;IFERROR(VLOOKUP(MID(H648,1,4),PIRA!$B$1:$E$1144,2,FALSE),"")&amp;"
"&amp;IFERROR(VLOOKUP(MID(I648,1,4),PIRA!$B$1:$E$1144,2,FALSE),"")</f>
        <v xml:space="preserve">Standing Waves
</v>
      </c>
      <c r="G648" s="32" t="s">
        <v>105</v>
      </c>
      <c r="H648" s="31" t="str">
        <f>IFERROR(IF(VLOOKUP(G648,Demos!$B$3:$K$1368,2,FALSE)=0,"",VLOOKUP(G648,Demos!$B$3:$K$1368,2,FALSE)),"")</f>
        <v/>
      </c>
      <c r="I648" s="79" t="str">
        <f>IFERROR(IF(VLOOKUP(G648,Demos!$B$3:$K$1368,3,FALSE)=0,"",VLOOKUP(G648,Demos!$B$3:$K$1368,3,FALSE)),"")</f>
        <v/>
      </c>
      <c r="J648" s="79" t="str">
        <f>IFERROR(IF(VLOOKUP(G648,Demos!$B$3:$K$1368,4,FALSE)=0,"",VLOOKUP(G648,Demos!$B$3:$K$1368,4,FALSE)),"")</f>
        <v/>
      </c>
      <c r="K648" s="30" t="s">
        <v>2060</v>
      </c>
      <c r="L648" s="30" t="s">
        <v>46</v>
      </c>
      <c r="M648" s="71">
        <v>44567</v>
      </c>
      <c r="N648" s="33" t="str">
        <f>IFERROR(VLOOKUP(G648,Demos!$B$3:$K$1368,5,FALSE),"")</f>
        <v>Soap Film Standing Waves</v>
      </c>
      <c r="O648" s="28">
        <f>IF(N648="","",COUNTIF($N$6:N2767, N648))</f>
        <v>12</v>
      </c>
      <c r="P648" s="33" t="str">
        <f xml:space="preserve"> IFERROR(IF(VLOOKUP(G648,Demos!$B$3:$K$1368,6,FALSE)=0,"",VLOOKUP(G648,Demos!$B$3:$K$1368,6,FALSE)),"")</f>
        <v>N/A</v>
      </c>
      <c r="Q648" s="38" t="str">
        <f xml:space="preserve"> IFERROR(IF(VLOOKUP(G648,Demos!$B$3:$K$1368,8,FALSE)=0,"",VLOOKUP(G648,Demos!$B$3:$K$1368,8,FALSE)),"")</f>
        <v>Not listed in database yet, see pic P0001577</v>
      </c>
      <c r="R648" s="38" t="str">
        <f xml:space="preserve"> IFERROR(IF(VLOOKUP(G648,Demos!$B$3:$K$1368,7,FALSE)=0,"",VLOOKUP(G648,Demos!$B$3:$K$1368,7,FALSE)),"")</f>
        <v/>
      </c>
      <c r="T648" s="50" t="s">
        <v>2093</v>
      </c>
      <c r="U648" s="31" t="str">
        <f>IFERROR(VLOOKUP(G648,Demos!$B$7:N3944,12,FALSE),"")</f>
        <v/>
      </c>
    </row>
    <row r="649" spans="1:21" ht="45" x14ac:dyDescent="0.25">
      <c r="A649" s="39">
        <f t="shared" si="10"/>
        <v>644</v>
      </c>
      <c r="B649" s="30" t="s">
        <v>17</v>
      </c>
      <c r="C649" s="29" t="str">
        <f xml:space="preserve"> IFERROR(VLOOKUP(B649, Courses!$C$3:$E$836, 2, FALSE),"")</f>
        <v>Introduction to Waves</v>
      </c>
      <c r="D649" s="29" t="str">
        <f xml:space="preserve"> IFERROR(VLOOKUP(MID(G649,1,1), PIRA!$B$1:$E$1146, 2, FALSE),"")</f>
        <v>3 Oscillations and Waves</v>
      </c>
      <c r="E649" s="31" t="str">
        <f xml:space="preserve"> IFERROR(VLOOKUP(MID(G649,1,2),PIRA!$B$1:$E$1144,2,FALSE),"")&amp;"
"&amp;IFERROR(VLOOKUP(MID(H649,1,2),PIRA!$B$1:$E$1144,2,FALSE),"")&amp;"
"&amp;IFERROR(VLOOKUP(MID(I649,1,2),PIRA!$B$1:$E$1144,2,FALSE),"")</f>
        <v xml:space="preserve">Instruments
</v>
      </c>
      <c r="F649" s="31" t="str">
        <f xml:space="preserve"> IFERROR(VLOOKUP(MID(G649,1,4),PIRA!$B$1:$E$1144,2,FALSE),"")&amp;"
"&amp;IFERROR(VLOOKUP(MID(H649,1,4),PIRA!$B$1:$E$1144,2,FALSE),"")&amp;"
"&amp;IFERROR(VLOOKUP(MID(I649,1,4),PIRA!$B$1:$E$1144,2,FALSE),"")</f>
        <v xml:space="preserve">Resonance in Plates, Bars, Solids
</v>
      </c>
      <c r="G649" s="32" t="s">
        <v>124</v>
      </c>
      <c r="H649" s="31" t="str">
        <f>IFERROR(IF(VLOOKUP(G649,Demos!$B$3:$K$1368,2,FALSE)=0,"",VLOOKUP(G649,Demos!$B$3:$K$1368,2,FALSE)),"")</f>
        <v/>
      </c>
      <c r="I649" s="79" t="str">
        <f>IFERROR(IF(VLOOKUP(G649,Demos!$B$3:$K$1368,3,FALSE)=0,"",VLOOKUP(G649,Demos!$B$3:$K$1368,3,FALSE)),"")</f>
        <v/>
      </c>
      <c r="J649" s="79" t="str">
        <f>IFERROR(IF(VLOOKUP(G649,Demos!$B$3:$K$1368,4,FALSE)=0,"",VLOOKUP(G649,Demos!$B$3:$K$1368,4,FALSE)),"")</f>
        <v/>
      </c>
      <c r="K649" s="30" t="s">
        <v>2060</v>
      </c>
      <c r="L649" s="30" t="s">
        <v>46</v>
      </c>
      <c r="M649" s="71">
        <v>44567</v>
      </c>
      <c r="N649" s="33" t="str">
        <f>IFERROR(VLOOKUP(G649,Demos!$B$3:$K$1368,5,FALSE),"")</f>
        <v>Chladni Plates (sand on a vibrating plate)</v>
      </c>
      <c r="O649" s="28">
        <f>IF(N649="","",COUNTIF($N$6:N2768, N649))</f>
        <v>15</v>
      </c>
      <c r="P649" s="33" t="str">
        <f xml:space="preserve"> IFERROR(IF(VLOOKUP(G649,Demos!$B$3:$K$1368,6,FALSE)=0,"",VLOOKUP(G649,Demos!$B$3:$K$1368,6,FALSE)),"")</f>
        <v>N/A</v>
      </c>
      <c r="Q649" s="38" t="str">
        <f xml:space="preserve"> IFERROR(IF(VLOOKUP(G649,Demos!$B$3:$K$1368,8,FALSE)=0,"",VLOOKUP(G649,Demos!$B$3:$K$1368,8,FALSE)),"")</f>
        <v>Not listed in database yet, see pic P0001572</v>
      </c>
      <c r="R649" s="38" t="str">
        <f xml:space="preserve"> IFERROR(IF(VLOOKUP(G649,Demos!$B$3:$K$1368,7,FALSE)=0,"",VLOOKUP(G649,Demos!$B$3:$K$1368,7,FALSE)),"")</f>
        <v>See: https://surfdrive.surf.nl/files/index.php/s/DHZYIhoACURx7O8?path=%2FHaaksman%2FTN2345%2F3.%20Chladni%20Plates</v>
      </c>
      <c r="T649" s="50" t="s">
        <v>2093</v>
      </c>
      <c r="U649" s="31" t="str">
        <f>IFERROR(VLOOKUP(G649,Demos!$B$7:N3945,12,FALSE),"")</f>
        <v/>
      </c>
    </row>
    <row r="650" spans="1:21" ht="45" x14ac:dyDescent="0.25">
      <c r="A650" s="39">
        <f t="shared" si="10"/>
        <v>645</v>
      </c>
      <c r="B650" s="30" t="s">
        <v>17</v>
      </c>
      <c r="C650" s="29" t="str">
        <f xml:space="preserve"> IFERROR(VLOOKUP(B650, Courses!$C$3:$E$836, 2, FALSE),"")</f>
        <v>Introduction to Waves</v>
      </c>
      <c r="D650" s="29" t="str">
        <f xml:space="preserve"> IFERROR(VLOOKUP(MID(G650,1,1), PIRA!$B$1:$E$1146, 2, FALSE),"")</f>
        <v>3 Oscillations and Waves</v>
      </c>
      <c r="E650" s="31" t="str">
        <f xml:space="preserve"> IFERROR(VLOOKUP(MID(G650,1,2),PIRA!$B$1:$E$1144,2,FALSE),"")&amp;"
"&amp;IFERROR(VLOOKUP(MID(H650,1,2),PIRA!$B$1:$E$1144,2,FALSE),"")&amp;"
"&amp;IFERROR(VLOOKUP(MID(I650,1,2),PIRA!$B$1:$E$1144,2,FALSE),"")</f>
        <v xml:space="preserve">
</v>
      </c>
      <c r="F650" s="31" t="str">
        <f xml:space="preserve"> IFERROR(VLOOKUP(MID(G650,1,4),PIRA!$B$1:$E$1144,2,FALSE),"")&amp;"
"&amp;IFERROR(VLOOKUP(MID(H650,1,4),PIRA!$B$1:$E$1144,2,FALSE),"")&amp;"
"&amp;IFERROR(VLOOKUP(MID(I650,1,4),PIRA!$B$1:$E$1144,2,FALSE),"")</f>
        <v xml:space="preserve">
</v>
      </c>
      <c r="G650" s="32" t="s">
        <v>1212</v>
      </c>
      <c r="H650" s="31" t="str">
        <f>IFERROR(IF(VLOOKUP(G650,Demos!$B$3:$K$1368,2,FALSE)=0,"",VLOOKUP(G650,Demos!$B$3:$K$1368,2,FALSE)),"")</f>
        <v/>
      </c>
      <c r="I650" s="79" t="str">
        <f>IFERROR(IF(VLOOKUP(G650,Demos!$B$3:$K$1368,3,FALSE)=0,"",VLOOKUP(G650,Demos!$B$3:$K$1368,3,FALSE)),"")</f>
        <v/>
      </c>
      <c r="J650" s="79" t="str">
        <f>IFERROR(IF(VLOOKUP(G650,Demos!$B$3:$K$1368,4,FALSE)=0,"",VLOOKUP(G650,Demos!$B$3:$K$1368,4,FALSE)),"")</f>
        <v/>
      </c>
      <c r="K650" s="30" t="s">
        <v>2060</v>
      </c>
      <c r="L650" s="30" t="s">
        <v>46</v>
      </c>
      <c r="M650" s="71">
        <v>44550</v>
      </c>
      <c r="N650" s="33" t="str">
        <f>IFERROR(VLOOKUP(G650,Demos!$B$3:$K$1368,5,FALSE),"")</f>
        <v>Reflection at Interface Thick and Thin Rope</v>
      </c>
      <c r="O650" s="28">
        <f>IF(N650="","",COUNTIF($N$6:N2769, N650))</f>
        <v>11</v>
      </c>
      <c r="P650" s="33" t="str">
        <f xml:space="preserve"> IFERROR(IF(VLOOKUP(G650,Demos!$B$3:$K$1368,6,FALSE)=0,"",VLOOKUP(G650,Demos!$B$3:$K$1368,6,FALSE)),"")</f>
        <v>N/A</v>
      </c>
      <c r="Q650" s="38" t="str">
        <f xml:space="preserve"> IFERROR(IF(VLOOKUP(G650,Demos!$B$3:$K$1368,8,FALSE)=0,"",VLOOKUP(G650,Demos!$B$3:$K$1368,8,FALSE)),"")</f>
        <v/>
      </c>
      <c r="R650" s="38" t="str">
        <f xml:space="preserve"> IFERROR(IF(VLOOKUP(G650,Demos!$B$3:$K$1368,7,FALSE)=0,"",VLOOKUP(G650,Demos!$B$3:$K$1368,7,FALSE)),"")</f>
        <v/>
      </c>
      <c r="T650" s="50" t="s">
        <v>2093</v>
      </c>
      <c r="U650" s="31" t="str">
        <f>IFERROR(VLOOKUP(G650,Demos!$B$7:N3946,12,FALSE),"")</f>
        <v/>
      </c>
    </row>
    <row r="651" spans="1:21" ht="45" x14ac:dyDescent="0.25">
      <c r="A651" s="39">
        <f t="shared" si="10"/>
        <v>646</v>
      </c>
      <c r="B651" s="30" t="s">
        <v>17</v>
      </c>
      <c r="C651" s="29" t="str">
        <f xml:space="preserve"> IFERROR(VLOOKUP(B651, Courses!$C$3:$E$836, 2, FALSE),"")</f>
        <v>Introduction to Waves</v>
      </c>
      <c r="D651" s="29" t="str">
        <f xml:space="preserve"> IFERROR(VLOOKUP(MID(G651,1,1), PIRA!$B$1:$E$1146, 2, FALSE),"")</f>
        <v>3 Oscillations and Waves</v>
      </c>
      <c r="E651" s="31" t="str">
        <f xml:space="preserve"> IFERROR(VLOOKUP(MID(G651,1,2),PIRA!$B$1:$E$1144,2,FALSE),"")&amp;"
"&amp;IFERROR(VLOOKUP(MID(H651,1,2),PIRA!$B$1:$E$1144,2,FALSE),"")&amp;"
"&amp;IFERROR(VLOOKUP(MID(I651,1,2),PIRA!$B$1:$E$1144,2,FALSE),"")</f>
        <v xml:space="preserve">Wave Motion
</v>
      </c>
      <c r="F651" s="31" t="str">
        <f xml:space="preserve"> IFERROR(VLOOKUP(MID(G651,1,4),PIRA!$B$1:$E$1144,2,FALSE),"")&amp;"
"&amp;IFERROR(VLOOKUP(MID(H651,1,4),PIRA!$B$1:$E$1144,2,FALSE),"")&amp;"
"&amp;IFERROR(VLOOKUP(MID(I651,1,4),PIRA!$B$1:$E$1144,2,FALSE),"")</f>
        <v xml:space="preserve">Transverse Pulses and Waves
</v>
      </c>
      <c r="G651" s="32" t="s">
        <v>1186</v>
      </c>
      <c r="H651" s="31" t="str">
        <f>IFERROR(IF(VLOOKUP(G651,Demos!$B$3:$K$1368,2,FALSE)=0,"",VLOOKUP(G651,Demos!$B$3:$K$1368,2,FALSE)),"")</f>
        <v/>
      </c>
      <c r="I651" s="79" t="str">
        <f>IFERROR(IF(VLOOKUP(G651,Demos!$B$3:$K$1368,3,FALSE)=0,"",VLOOKUP(G651,Demos!$B$3:$K$1368,3,FALSE)),"")</f>
        <v/>
      </c>
      <c r="J651" s="79" t="str">
        <f>IFERROR(IF(VLOOKUP(G651,Demos!$B$3:$K$1368,4,FALSE)=0,"",VLOOKUP(G651,Demos!$B$3:$K$1368,4,FALSE)),"")</f>
        <v/>
      </c>
      <c r="K651" s="30" t="s">
        <v>2060</v>
      </c>
      <c r="L651" s="30" t="s">
        <v>46</v>
      </c>
      <c r="M651" s="71">
        <v>44548</v>
      </c>
      <c r="N651" s="33" t="str">
        <f>IFERROR(VLOOKUP(G651,Demos!$B$3:$K$1368,5,FALSE),"")</f>
        <v>Speed of a Single Pulse on Different Strings (2)</v>
      </c>
      <c r="O651" s="28">
        <f>IF(N651="","",COUNTIF($N$6:N2770, N651))</f>
        <v>26</v>
      </c>
      <c r="P651" s="33" t="str">
        <f xml:space="preserve"> IFERROR(IF(VLOOKUP(G651,Demos!$B$3:$K$1368,6,FALSE)=0,"",VLOOKUP(G651,Demos!$B$3:$K$1368,6,FALSE)),"")</f>
        <v>www.de-monstrare.nl/pdf/Speed%20of%20a%20single%20pulse%20on%20different%20strings%20_2_.pdf</v>
      </c>
      <c r="Q651" s="38" t="str">
        <f xml:space="preserve"> IFERROR(IF(VLOOKUP(G651,Demos!$B$3:$K$1368,8,FALSE)=0,"",VLOOKUP(G651,Demos!$B$3:$K$1368,8,FALSE)),"")</f>
        <v/>
      </c>
      <c r="R651" s="38" t="str">
        <f xml:space="preserve"> IFERROR(IF(VLOOKUP(G651,Demos!$B$3:$K$1368,7,FALSE)=0,"",VLOOKUP(G651,Demos!$B$3:$K$1368,7,FALSE)),"")</f>
        <v>See: https://surfdrive.surf.nl/files/index.php/s/DHZYIhoACURx7O8?path=%2FHaaksman%2FTN2345%2F2.%20Speed%20of%20a%20Single%20Pulse%20on%20Different%20Strings</v>
      </c>
      <c r="T651" s="50" t="s">
        <v>2093</v>
      </c>
      <c r="U651" s="31" t="str">
        <f>IFERROR(VLOOKUP(G651,Demos!$B$7:N3947,12,FALSE),"")</f>
        <v/>
      </c>
    </row>
    <row r="652" spans="1:21" ht="45" x14ac:dyDescent="0.25">
      <c r="A652" s="39">
        <f t="shared" si="10"/>
        <v>647</v>
      </c>
      <c r="B652" s="30" t="s">
        <v>17</v>
      </c>
      <c r="C652" s="29" t="str">
        <f xml:space="preserve"> IFERROR(VLOOKUP(B652, Courses!$C$3:$E$836, 2, FALSE),"")</f>
        <v>Introduction to Waves</v>
      </c>
      <c r="D652" s="29" t="str">
        <f xml:space="preserve"> IFERROR(VLOOKUP(MID(G652,1,1), PIRA!$B$1:$E$1146, 2, FALSE),"")</f>
        <v>3 Oscillations and Waves</v>
      </c>
      <c r="E652" s="31" t="str">
        <f xml:space="preserve"> IFERROR(VLOOKUP(MID(G652,1,2),PIRA!$B$1:$E$1144,2,FALSE),"")&amp;"
"&amp;IFERROR(VLOOKUP(MID(H652,1,2),PIRA!$B$1:$E$1144,2,FALSE),"")&amp;"
"&amp;IFERROR(VLOOKUP(MID(I652,1,2),PIRA!$B$1:$E$1144,2,FALSE),"")</f>
        <v xml:space="preserve">Acoustics
Wave Motion
</v>
      </c>
      <c r="F652" s="31" t="str">
        <f xml:space="preserve"> IFERROR(VLOOKUP(MID(G652,1,4),PIRA!$B$1:$E$1144,2,FALSE),"")&amp;"
"&amp;IFERROR(VLOOKUP(MID(H652,1,4),PIRA!$B$1:$E$1144,2,FALSE),"")&amp;"
"&amp;IFERROR(VLOOKUP(MID(I652,1,4),PIRA!$B$1:$E$1144,2,FALSE),"")</f>
        <v xml:space="preserve">Wave Analysis and Synthesis
Standing Waves
</v>
      </c>
      <c r="G652" s="32" t="s">
        <v>1189</v>
      </c>
      <c r="H652" s="31" t="str">
        <f>IFERROR(IF(VLOOKUP(G652,Demos!$B$3:$K$1368,2,FALSE)=0,"",VLOOKUP(G652,Demos!$B$3:$K$1368,2,FALSE)),"")</f>
        <v>3B22.05</v>
      </c>
      <c r="I652" s="79" t="str">
        <f>IFERROR(IF(VLOOKUP(G652,Demos!$B$3:$K$1368,3,FALSE)=0,"",VLOOKUP(G652,Demos!$B$3:$K$1368,3,FALSE)),"")</f>
        <v/>
      </c>
      <c r="J652" s="79" t="str">
        <f>IFERROR(IF(VLOOKUP(G652,Demos!$B$3:$K$1368,4,FALSE)=0,"",VLOOKUP(G652,Demos!$B$3:$K$1368,4,FALSE)),"")</f>
        <v/>
      </c>
      <c r="K652" s="30" t="s">
        <v>2060</v>
      </c>
      <c r="L652" s="30" t="s">
        <v>46</v>
      </c>
      <c r="M652" s="71">
        <v>44548</v>
      </c>
      <c r="N652" s="33" t="str">
        <f>IFERROR(VLOOKUP(G652,Demos!$B$3:$K$1368,5,FALSE),"")</f>
        <v>Plucking a String</v>
      </c>
      <c r="O652" s="28">
        <f>IF(N652="","",COUNTIF($N$6:N2771, N652))</f>
        <v>27</v>
      </c>
      <c r="P652" s="33" t="str">
        <f xml:space="preserve"> IFERROR(IF(VLOOKUP(G652,Demos!$B$3:$K$1368,6,FALSE)=0,"",VLOOKUP(G652,Demos!$B$3:$K$1368,6,FALSE)),"")</f>
        <v>www.de-monstrare.nl/pdf/Plucking%20a%20string.pdf</v>
      </c>
      <c r="Q652" s="38" t="str">
        <f xml:space="preserve"> IFERROR(IF(VLOOKUP(G652,Demos!$B$3:$K$1368,8,FALSE)=0,"",VLOOKUP(G652,Demos!$B$3:$K$1368,8,FALSE)),"")</f>
        <v/>
      </c>
      <c r="R652" s="38" t="str">
        <f xml:space="preserve"> IFERROR(IF(VLOOKUP(G652,Demos!$B$3:$K$1368,7,FALSE)=0,"",VLOOKUP(G652,Demos!$B$3:$K$1368,7,FALSE)),"")</f>
        <v>See: https://surfdrive.surf.nl/files/index.php/s/DHZYIhoACURx7O8?path=%2FHaaksman%2FTN2345%2F1.%20Plucking%20a%20String</v>
      </c>
      <c r="T652" s="50" t="s">
        <v>2093</v>
      </c>
      <c r="U652" s="31" t="str">
        <f>IFERROR(VLOOKUP(G652,Demos!$B$7:N3948,12,FALSE),"")</f>
        <v/>
      </c>
    </row>
    <row r="653" spans="1:21" ht="45" x14ac:dyDescent="0.25">
      <c r="A653" s="39">
        <f t="shared" si="10"/>
        <v>648</v>
      </c>
      <c r="B653" s="30" t="s">
        <v>43</v>
      </c>
      <c r="C653" s="29" t="str">
        <f xml:space="preserve"> IFERROR(VLOOKUP(B653, Courses!$C$3:$E$836, 2, FALSE),"")</f>
        <v>Modern Physics</v>
      </c>
      <c r="D653" s="29" t="str">
        <f xml:space="preserve"> IFERROR(VLOOKUP(MID(G653,1,1), PIRA!$B$1:$E$1146, 2, FALSE),"")</f>
        <v>7 Modern Physics</v>
      </c>
      <c r="E653" s="31" t="str">
        <f xml:space="preserve"> IFERROR(VLOOKUP(MID(G653,1,2),PIRA!$B$1:$E$1144,2,FALSE),"")&amp;"
"&amp;IFERROR(VLOOKUP(MID(H653,1,2),PIRA!$B$1:$E$1144,2,FALSE),"")&amp;"
"&amp;IFERROR(VLOOKUP(MID(I653,1,2),PIRA!$B$1:$E$1144,2,FALSE),"")</f>
        <v xml:space="preserve">Nuclear Physics
</v>
      </c>
      <c r="F653" s="31" t="str">
        <f xml:space="preserve"> IFERROR(VLOOKUP(MID(G653,1,4),PIRA!$B$1:$E$1144,2,FALSE),"")&amp;"
"&amp;IFERROR(VLOOKUP(MID(H653,1,4),PIRA!$B$1:$E$1144,2,FALSE),"")&amp;"
"&amp;IFERROR(VLOOKUP(MID(I653,1,4),PIRA!$B$1:$E$1144,2,FALSE),"")</f>
        <v xml:space="preserve">Radioactivity
</v>
      </c>
      <c r="G653" s="32" t="s">
        <v>1208</v>
      </c>
      <c r="H653" s="31" t="str">
        <f>IFERROR(IF(VLOOKUP(G653,Demos!$B$3:$K$1368,2,FALSE)=0,"",VLOOKUP(G653,Demos!$B$3:$K$1368,2,FALSE)),"")</f>
        <v/>
      </c>
      <c r="I653" s="79" t="str">
        <f>IFERROR(IF(VLOOKUP(G653,Demos!$B$3:$K$1368,3,FALSE)=0,"",VLOOKUP(G653,Demos!$B$3:$K$1368,3,FALSE)),"")</f>
        <v/>
      </c>
      <c r="J653" s="79" t="str">
        <f>IFERROR(IF(VLOOKUP(G653,Demos!$B$3:$K$1368,4,FALSE)=0,"",VLOOKUP(G653,Demos!$B$3:$K$1368,4,FALSE)),"")</f>
        <v/>
      </c>
      <c r="K653" s="30" t="s">
        <v>266</v>
      </c>
      <c r="L653" s="30" t="s">
        <v>2096</v>
      </c>
      <c r="M653" s="71">
        <v>44529</v>
      </c>
      <c r="N653" s="33" t="str">
        <f>IFERROR(VLOOKUP(G653,Demos!$B$3:$K$1368,5,FALSE),"")</f>
        <v>Radioactivity</v>
      </c>
      <c r="O653" s="28">
        <f>IF(N653="","",COUNTIF($N$6:N2772, N653))</f>
        <v>11</v>
      </c>
      <c r="P653" s="33" t="str">
        <f xml:space="preserve"> IFERROR(IF(VLOOKUP(G653,Demos!$B$3:$K$1368,6,FALSE)=0,"",VLOOKUP(G653,Demos!$B$3:$K$1368,6,FALSE)),"")</f>
        <v>N/A</v>
      </c>
      <c r="Q653" s="38" t="str">
        <f xml:space="preserve"> IFERROR(IF(VLOOKUP(G653,Demos!$B$3:$K$1368,8,FALSE)=0,"",VLOOKUP(G653,Demos!$B$3:$K$1368,8,FALSE)),"")</f>
        <v/>
      </c>
      <c r="R653" s="38" t="str">
        <f xml:space="preserve"> IFERROR(IF(VLOOKUP(G653,Demos!$B$3:$K$1368,7,FALSE)=0,"",VLOOKUP(G653,Demos!$B$3:$K$1368,7,FALSE)),"")</f>
        <v xml:space="preserve">See from 23:50 at Collegerama recording TN1312_09 recorded on 29 Nov 2021: https://collegerama.tudelft.nl/Mediasite/Channel/as-bsc-tn/watch/b6f6c02ce5054051864bdc09da6683da1d </v>
      </c>
      <c r="T653" s="50" t="s">
        <v>1761</v>
      </c>
      <c r="U653" s="31" t="str">
        <f>IFERROR(VLOOKUP(G653,Demos!$B$7:N3949,12,FALSE),"")</f>
        <v/>
      </c>
    </row>
    <row r="654" spans="1:21" ht="45" x14ac:dyDescent="0.25">
      <c r="A654" s="39">
        <f t="shared" si="10"/>
        <v>649</v>
      </c>
      <c r="B654" s="30" t="s">
        <v>43</v>
      </c>
      <c r="C654" s="29" t="str">
        <f xml:space="preserve"> IFERROR(VLOOKUP(B654, Courses!$C$3:$E$836, 2, FALSE),"")</f>
        <v>Modern Physics</v>
      </c>
      <c r="D654" s="29" t="str">
        <f xml:space="preserve"> IFERROR(VLOOKUP(MID(G654,1,1), PIRA!$B$1:$E$1146, 2, FALSE),"")</f>
        <v>7 Modern Physics</v>
      </c>
      <c r="E654" s="31" t="str">
        <f xml:space="preserve"> IFERROR(VLOOKUP(MID(G654,1,2),PIRA!$B$1:$E$1144,2,FALSE),"")&amp;"
"&amp;IFERROR(VLOOKUP(MID(H654,1,2),PIRA!$B$1:$E$1144,2,FALSE),"")&amp;"
"&amp;IFERROR(VLOOKUP(MID(I654,1,2),PIRA!$B$1:$E$1144,2,FALSE),"")</f>
        <v xml:space="preserve">Atomic Physics
</v>
      </c>
      <c r="F654" s="31" t="str">
        <f xml:space="preserve"> IFERROR(VLOOKUP(MID(G654,1,4),PIRA!$B$1:$E$1144,2,FALSE),"")&amp;"
"&amp;IFERROR(VLOOKUP(MID(H654,1,4),PIRA!$B$1:$E$1144,2,FALSE),"")&amp;"
"&amp;IFERROR(VLOOKUP(MID(I654,1,4),PIRA!$B$1:$E$1144,2,FALSE),"")</f>
        <v xml:space="preserve">Spectra
</v>
      </c>
      <c r="G654" s="32" t="s">
        <v>1207</v>
      </c>
      <c r="H654" s="31" t="str">
        <f>IFERROR(IF(VLOOKUP(G654,Demos!$B$3:$K$1368,2,FALSE)=0,"",VLOOKUP(G654,Demos!$B$3:$K$1368,2,FALSE)),"")</f>
        <v/>
      </c>
      <c r="I654" s="79" t="str">
        <f>IFERROR(IF(VLOOKUP(G654,Demos!$B$3:$K$1368,3,FALSE)=0,"",VLOOKUP(G654,Demos!$B$3:$K$1368,3,FALSE)),"")</f>
        <v/>
      </c>
      <c r="J654" s="79" t="str">
        <f>IFERROR(IF(VLOOKUP(G654,Demos!$B$3:$K$1368,4,FALSE)=0,"",VLOOKUP(G654,Demos!$B$3:$K$1368,4,FALSE)),"")</f>
        <v/>
      </c>
      <c r="K654" s="30" t="s">
        <v>266</v>
      </c>
      <c r="L654" s="30" t="s">
        <v>2096</v>
      </c>
      <c r="M654" s="71">
        <v>44524</v>
      </c>
      <c r="N654" s="33" t="str">
        <f>IFERROR(VLOOKUP(G654,Demos!$B$3:$K$1368,5,FALSE),"")</f>
        <v>Balmer Series</v>
      </c>
      <c r="O654" s="28">
        <f>IF(N654="","",COUNTIF($N$6:N2773, N654))</f>
        <v>12</v>
      </c>
      <c r="P654" s="33" t="str">
        <f xml:space="preserve"> IFERROR(IF(VLOOKUP(G654,Demos!$B$3:$K$1368,6,FALSE)=0,"",VLOOKUP(G654,Demos!$B$3:$K$1368,6,FALSE)),"")</f>
        <v>www.de-monstrare.nl/pdf/Balmer%20series.pdf</v>
      </c>
      <c r="Q654" s="38" t="str">
        <f xml:space="preserve"> IFERROR(IF(VLOOKUP(G654,Demos!$B$3:$K$1368,8,FALSE)=0,"",VLOOKUP(G654,Demos!$B$3:$K$1368,8,FALSE)),"")</f>
        <v/>
      </c>
      <c r="R654" s="38" t="str">
        <f xml:space="preserve"> IFERROR(IF(VLOOKUP(G654,Demos!$B$3:$K$1368,7,FALSE)=0,"",VLOOKUP(G654,Demos!$B$3:$K$1368,7,FALSE)),"")</f>
        <v xml:space="preserve">See Collegerama recording TN1312_06 recorded on 24 Nov 2021 -  https://collegerama.tudelft.nl/Mediasite/Channel/as-bsc-tn/watch/ba2fe29f58d148b3bf4da84cb770a5211d </v>
      </c>
      <c r="T654" s="50" t="s">
        <v>1761</v>
      </c>
      <c r="U654" s="31" t="str">
        <f>IFERROR(VLOOKUP(G654,Demos!$B$7:N3950,12,FALSE),"")</f>
        <v/>
      </c>
    </row>
    <row r="655" spans="1:21" ht="45" x14ac:dyDescent="0.25">
      <c r="A655" s="39">
        <f t="shared" si="10"/>
        <v>650</v>
      </c>
      <c r="B655" s="30" t="s">
        <v>43</v>
      </c>
      <c r="C655" s="29" t="str">
        <f xml:space="preserve"> IFERROR(VLOOKUP(B655, Courses!$C$3:$E$836, 2, FALSE),"")</f>
        <v>Modern Physics</v>
      </c>
      <c r="D655" s="29" t="str">
        <f xml:space="preserve"> IFERROR(VLOOKUP(MID(G655,1,1), PIRA!$B$1:$E$1146, 2, FALSE),"")</f>
        <v>7 Modern Physics</v>
      </c>
      <c r="E655" s="31" t="str">
        <f xml:space="preserve"> IFERROR(VLOOKUP(MID(G655,1,2),PIRA!$B$1:$E$1144,2,FALSE),"")&amp;"
"&amp;IFERROR(VLOOKUP(MID(H655,1,2),PIRA!$B$1:$E$1144,2,FALSE),"")&amp;"
"&amp;IFERROR(VLOOKUP(MID(I655,1,2),PIRA!$B$1:$E$1144,2,FALSE),"")</f>
        <v xml:space="preserve">Quantum Effects
Geometrical Optics
</v>
      </c>
      <c r="F655" s="31" t="str">
        <f xml:space="preserve"> IFERROR(VLOOKUP(MID(G655,1,4),PIRA!$B$1:$E$1144,2,FALSE),"")&amp;"
"&amp;IFERROR(VLOOKUP(MID(H655,1,4),PIRA!$B$1:$E$1144,2,FALSE),"")&amp;"
"&amp;IFERROR(VLOOKUP(MID(I655,1,4),PIRA!$B$1:$E$1144,2,FALSE),"")</f>
        <v xml:space="preserve">Wave Mechanics
Total Internal Reflection
</v>
      </c>
      <c r="G655" s="32" t="s">
        <v>1206</v>
      </c>
      <c r="H655" s="31" t="str">
        <f>IFERROR(IF(VLOOKUP(G655,Demos!$B$3:$K$1368,2,FALSE)=0,"",VLOOKUP(G655,Demos!$B$3:$K$1368,2,FALSE)),"")</f>
        <v>6A44.42</v>
      </c>
      <c r="I655" s="79" t="str">
        <f>IFERROR(IF(VLOOKUP(G655,Demos!$B$3:$K$1368,3,FALSE)=0,"",VLOOKUP(G655,Demos!$B$3:$K$1368,3,FALSE)),"")</f>
        <v/>
      </c>
      <c r="J655" s="79" t="str">
        <f>IFERROR(IF(VLOOKUP(G655,Demos!$B$3:$K$1368,4,FALSE)=0,"",VLOOKUP(G655,Demos!$B$3:$K$1368,4,FALSE)),"")</f>
        <v/>
      </c>
      <c r="K655" s="30" t="s">
        <v>266</v>
      </c>
      <c r="L655" s="30" t="s">
        <v>2096</v>
      </c>
      <c r="M655" s="71">
        <v>44519</v>
      </c>
      <c r="N655" s="33" t="str">
        <f>IFERROR(VLOOKUP(G655,Demos!$B$3:$K$1368,5,FALSE),"")</f>
        <v>Tunneling (1)</v>
      </c>
      <c r="O655" s="28">
        <f>IF(N655="","",COUNTIF($N$6:N2774, N655))</f>
        <v>12</v>
      </c>
      <c r="P655" s="33" t="str">
        <f xml:space="preserve"> IFERROR(IF(VLOOKUP(G655,Demos!$B$3:$K$1368,6,FALSE)=0,"",VLOOKUP(G655,Demos!$B$3:$K$1368,6,FALSE)),"")</f>
        <v>www.de-monstrare.nl/pdf/Tunneling_1_.pdf</v>
      </c>
      <c r="Q655" s="38" t="str">
        <f xml:space="preserve"> IFERROR(IF(VLOOKUP(G655,Demos!$B$3:$K$1368,8,FALSE)=0,"",VLOOKUP(G655,Demos!$B$3:$K$1368,8,FALSE)),"")</f>
        <v/>
      </c>
      <c r="R655" s="38" t="str">
        <f xml:space="preserve"> IFERROR(IF(VLOOKUP(G655,Demos!$B$3:$K$1368,7,FALSE)=0,"",VLOOKUP(G655,Demos!$B$3:$K$1368,7,FALSE)),"")</f>
        <v>See from 19 minutes https://collegerama.tudelft.nl/Mediasite/Channel/as-bsc-tn/watch/ed8b2a520cc04edcb2dcb0dac51306641d =============== At the end of the 1st hour I demonstrated in lecture hall B. https://collegerama.tudelft.nl/Mediasite/Channel/as-bsc-tn/watch/2ab810a948854bedaca54a0ded094bba1d</v>
      </c>
      <c r="T655" s="50" t="s">
        <v>1761</v>
      </c>
      <c r="U655" s="31" t="str">
        <f>IFERROR(VLOOKUP(G655,Demos!$B$7:N3951,12,FALSE),"")</f>
        <v/>
      </c>
    </row>
    <row r="656" spans="1:21" ht="45" x14ac:dyDescent="0.25">
      <c r="A656" s="39">
        <f t="shared" si="10"/>
        <v>651</v>
      </c>
      <c r="B656" s="30" t="s">
        <v>43</v>
      </c>
      <c r="C656" s="29" t="str">
        <f xml:space="preserve"> IFERROR(VLOOKUP(B656, Courses!$C$3:$E$836, 2, FALSE),"")</f>
        <v>Modern Physics</v>
      </c>
      <c r="D656" s="29" t="str">
        <f xml:space="preserve"> IFERROR(VLOOKUP(MID(G656,1,1), PIRA!$B$1:$E$1146, 2, FALSE),"")</f>
        <v>7 Modern Physics</v>
      </c>
      <c r="E656" s="31" t="str">
        <f xml:space="preserve"> IFERROR(VLOOKUP(MID(G656,1,2),PIRA!$B$1:$E$1144,2,FALSE),"")&amp;"
"&amp;IFERROR(VLOOKUP(MID(H656,1,2),PIRA!$B$1:$E$1144,2,FALSE),"")&amp;"
"&amp;IFERROR(VLOOKUP(MID(I656,1,2),PIRA!$B$1:$E$1144,2,FALSE),"")</f>
        <v xml:space="preserve">Quantum Effects
</v>
      </c>
      <c r="F656" s="31" t="str">
        <f xml:space="preserve"> IFERROR(VLOOKUP(MID(G656,1,4),PIRA!$B$1:$E$1144,2,FALSE),"")&amp;"
"&amp;IFERROR(VLOOKUP(MID(H656,1,4),PIRA!$B$1:$E$1144,2,FALSE),"")&amp;"
"&amp;IFERROR(VLOOKUP(MID(I656,1,4),PIRA!$B$1:$E$1144,2,FALSE),"")</f>
        <v xml:space="preserve">Photoelectric Effect
</v>
      </c>
      <c r="G656" s="32" t="s">
        <v>134</v>
      </c>
      <c r="H656" s="31" t="str">
        <f>IFERROR(IF(VLOOKUP(G656,Demos!$B$3:$K$1368,2,FALSE)=0,"",VLOOKUP(G656,Demos!$B$3:$K$1368,2,FALSE)),"")</f>
        <v/>
      </c>
      <c r="I656" s="79" t="str">
        <f>IFERROR(IF(VLOOKUP(G656,Demos!$B$3:$K$1368,3,FALSE)=0,"",VLOOKUP(G656,Demos!$B$3:$K$1368,3,FALSE)),"")</f>
        <v/>
      </c>
      <c r="J656" s="79" t="str">
        <f>IFERROR(IF(VLOOKUP(G656,Demos!$B$3:$K$1368,4,FALSE)=0,"",VLOOKUP(G656,Demos!$B$3:$K$1368,4,FALSE)),"")</f>
        <v/>
      </c>
      <c r="K656" s="30" t="s">
        <v>266</v>
      </c>
      <c r="L656" s="30" t="s">
        <v>2096</v>
      </c>
      <c r="M656" s="71">
        <v>44515</v>
      </c>
      <c r="N656" s="33" t="str">
        <f>IFERROR(VLOOKUP(G656,Demos!$B$3:$K$1368,5,FALSE),"")</f>
        <v>Photoelectric Effect (discharging a zinc plate)</v>
      </c>
      <c r="O656" s="28">
        <f>IF(N656="","",COUNTIF($N$6:N2775, N656))</f>
        <v>14</v>
      </c>
      <c r="P656" s="33" t="str">
        <f xml:space="preserve"> IFERROR(IF(VLOOKUP(G656,Demos!$B$3:$K$1368,6,FALSE)=0,"",VLOOKUP(G656,Demos!$B$3:$K$1368,6,FALSE)),"")</f>
        <v>N/A</v>
      </c>
      <c r="Q656" s="38" t="str">
        <f xml:space="preserve"> IFERROR(IF(VLOOKUP(G656,Demos!$B$3:$K$1368,8,FALSE)=0,"",VLOOKUP(G656,Demos!$B$3:$K$1368,8,FALSE)),"")</f>
        <v/>
      </c>
      <c r="R656" s="38" t="str">
        <f xml:space="preserve"> IFERROR(IF(VLOOKUP(G656,Demos!$B$3:$K$1368,7,FALSE)=0,"",VLOOKUP(G656,Demos!$B$3:$K$1368,7,FALSE)),"")</f>
        <v/>
      </c>
      <c r="T656" s="50" t="s">
        <v>1761</v>
      </c>
      <c r="U656" s="31" t="str">
        <f>IFERROR(VLOOKUP(G656,Demos!$B$7:N3952,12,FALSE),"")</f>
        <v/>
      </c>
    </row>
    <row r="657" spans="1:21" ht="45" x14ac:dyDescent="0.25">
      <c r="A657" s="39">
        <f t="shared" si="10"/>
        <v>652</v>
      </c>
      <c r="B657" s="30" t="s">
        <v>11</v>
      </c>
      <c r="C657" s="29" t="str">
        <f xml:space="preserve"> IFERROR(VLOOKUP(B657, Courses!$C$3:$E$836, 2, FALSE),"")</f>
        <v>Classical Mechanics</v>
      </c>
      <c r="D657" s="29" t="str">
        <f xml:space="preserve"> IFERROR(VLOOKUP(MID(G657,1,1), PIRA!$B$1:$E$1146, 2, FALSE),"")</f>
        <v>2 Fluid Mechanics</v>
      </c>
      <c r="E657" s="31" t="str">
        <f xml:space="preserve"> IFERROR(VLOOKUP(MID(G657,1,2),PIRA!$B$1:$E$1144,2,FALSE),"")&amp;"
"&amp;IFERROR(VLOOKUP(MID(H657,1,2),PIRA!$B$1:$E$1144,2,FALSE),"")&amp;"
"&amp;IFERROR(VLOOKUP(MID(I657,1,2),PIRA!$B$1:$E$1144,2,FALSE),"")</f>
        <v xml:space="preserve">
</v>
      </c>
      <c r="F657" s="31" t="str">
        <f xml:space="preserve"> IFERROR(VLOOKUP(MID(G657,1,4),PIRA!$B$1:$E$1144,2,FALSE),"")&amp;"
"&amp;IFERROR(VLOOKUP(MID(H657,1,4),PIRA!$B$1:$E$1144,2,FALSE),"")&amp;"
"&amp;IFERROR(VLOOKUP(MID(I657,1,4),PIRA!$B$1:$E$1144,2,FALSE),"")</f>
        <v xml:space="preserve">
</v>
      </c>
      <c r="G657" s="32" t="s">
        <v>1611</v>
      </c>
      <c r="H657" s="31" t="str">
        <f>IFERROR(IF(VLOOKUP(G657,Demos!$B$3:$K$1368,2,FALSE)=0,"",VLOOKUP(G657,Demos!$B$3:$K$1368,2,FALSE)),"")</f>
        <v/>
      </c>
      <c r="I657" s="79" t="str">
        <f>IFERROR(IF(VLOOKUP(G657,Demos!$B$3:$K$1368,3,FALSE)=0,"",VLOOKUP(G657,Demos!$B$3:$K$1368,3,FALSE)),"")</f>
        <v/>
      </c>
      <c r="J657" s="79" t="str">
        <f>IFERROR(IF(VLOOKUP(G657,Demos!$B$3:$K$1368,4,FALSE)=0,"",VLOOKUP(G657,Demos!$B$3:$K$1368,4,FALSE)),"")</f>
        <v/>
      </c>
      <c r="K657" s="30" t="s">
        <v>1953</v>
      </c>
      <c r="L657" s="30" t="s">
        <v>1065</v>
      </c>
      <c r="M657" s="71">
        <v>44512</v>
      </c>
      <c r="N657" s="33" t="str">
        <f>IFERROR(VLOOKUP(G657,Demos!$B$3:$K$1368,5,FALSE),"")</f>
        <v>Soap Bubble between two Rings</v>
      </c>
      <c r="O657" s="28">
        <f>IF(N657="","",COUNTIF($N$6:N2776, N657))</f>
        <v>11</v>
      </c>
      <c r="P657" s="33" t="str">
        <f xml:space="preserve"> IFERROR(IF(VLOOKUP(G657,Demos!$B$3:$K$1368,6,FALSE)=0,"",VLOOKUP(G657,Demos!$B$3:$K$1368,6,FALSE)),"")</f>
        <v>N/A</v>
      </c>
      <c r="Q657" s="38" t="str">
        <f xml:space="preserve"> IFERROR(IF(VLOOKUP(G657,Demos!$B$3:$K$1368,8,FALSE)=0,"",VLOOKUP(G657,Demos!$B$3:$K$1368,8,FALSE)),"")</f>
        <v>Not listed in database yet, see pic P0001715</v>
      </c>
      <c r="R657" s="38" t="str">
        <f xml:space="preserve"> IFERROR(IF(VLOOKUP(G657,Demos!$B$3:$K$1368,7,FALSE)=0,"",VLOOKUP(G657,Demos!$B$3:$K$1368,7,FALSE)),"")</f>
        <v/>
      </c>
      <c r="T657" s="50" t="s">
        <v>1762</v>
      </c>
      <c r="U657" s="31" t="str">
        <f>IFERROR(VLOOKUP(G657,Demos!$B$7:N3953,12,FALSE),"")</f>
        <v/>
      </c>
    </row>
    <row r="658" spans="1:21" ht="45" x14ac:dyDescent="0.25">
      <c r="A658" s="39">
        <f t="shared" si="10"/>
        <v>653</v>
      </c>
      <c r="B658" s="30" t="s">
        <v>1893</v>
      </c>
      <c r="C658" s="29" t="str">
        <f xml:space="preserve"> IFERROR(VLOOKUP(B658, Courses!$C$3:$E$836, 2, FALSE),"")</f>
        <v>Physics 1A</v>
      </c>
      <c r="D658" s="29" t="str">
        <f xml:space="preserve"> IFERROR(VLOOKUP(MID(G658,1,1), PIRA!$B$1:$E$1146, 2, FALSE),"")</f>
        <v>1 Mechanics</v>
      </c>
      <c r="E658" s="31" t="str">
        <f xml:space="preserve"> IFERROR(VLOOKUP(MID(G658,1,2),PIRA!$B$1:$E$1144,2,FALSE),"")&amp;"
"&amp;IFERROR(VLOOKUP(MID(H658,1,2),PIRA!$B$1:$E$1144,2,FALSE),"")&amp;"
"&amp;IFERROR(VLOOKUP(MID(I658,1,2),PIRA!$B$1:$E$1144,2,FALSE),"")</f>
        <v xml:space="preserve">Motion in two Dimensions
</v>
      </c>
      <c r="F658" s="31" t="str">
        <f xml:space="preserve"> IFERROR(VLOOKUP(MID(G658,1,4),PIRA!$B$1:$E$1144,2,FALSE),"")&amp;"
"&amp;IFERROR(VLOOKUP(MID(H658,1,4),PIRA!$B$1:$E$1144,2,FALSE),"")&amp;"
"&amp;IFERROR(VLOOKUP(MID(I658,1,4),PIRA!$B$1:$E$1144,2,FALSE),"")</f>
        <v xml:space="preserve">Motion of the Center of Mass
</v>
      </c>
      <c r="G658" s="32" t="s">
        <v>1130</v>
      </c>
      <c r="H658" s="31" t="str">
        <f>IFERROR(IF(VLOOKUP(G658,Demos!$B$3:$K$1368,2,FALSE)=0,"",VLOOKUP(G658,Demos!$B$3:$K$1368,2,FALSE)),"")</f>
        <v/>
      </c>
      <c r="I658" s="79" t="str">
        <f>IFERROR(IF(VLOOKUP(G658,Demos!$B$3:$K$1368,3,FALSE)=0,"",VLOOKUP(G658,Demos!$B$3:$K$1368,3,FALSE)),"")</f>
        <v/>
      </c>
      <c r="J658" s="79" t="str">
        <f>IFERROR(IF(VLOOKUP(G658,Demos!$B$3:$K$1368,4,FALSE)=0,"",VLOOKUP(G658,Demos!$B$3:$K$1368,4,FALSE)),"")</f>
        <v/>
      </c>
      <c r="K658" s="32" t="s">
        <v>1897</v>
      </c>
      <c r="M658" s="71">
        <v>44511</v>
      </c>
      <c r="N658" s="33" t="str">
        <f>IFERROR(VLOOKUP(G658,Demos!$B$3:$K$1368,5,FALSE),"")</f>
        <v>Centre of Mass</v>
      </c>
      <c r="O658" s="28">
        <f>IF(N658="","",COUNTIF($N$6:N2777, N658))</f>
        <v>42</v>
      </c>
      <c r="P658" s="33" t="str">
        <f xml:space="preserve"> IFERROR(IF(VLOOKUP(G658,Demos!$B$3:$K$1368,6,FALSE)=0,"",VLOOKUP(G658,Demos!$B$3:$K$1368,6,FALSE)),"")</f>
        <v>www.de-monstrare.nl/pdf/Centre%20of%20mass.pdf</v>
      </c>
      <c r="Q658" s="38" t="str">
        <f xml:space="preserve"> IFERROR(IF(VLOOKUP(G658,Demos!$B$3:$K$1368,8,FALSE)=0,"",VLOOKUP(G658,Demos!$B$3:$K$1368,8,FALSE)),"")</f>
        <v/>
      </c>
      <c r="R658" s="38" t="str">
        <f xml:space="preserve"> IFERROR(IF(VLOOKUP(G658,Demos!$B$3:$K$1368,7,FALSE)=0,"",VLOOKUP(G658,Demos!$B$3:$K$1368,7,FALSE)),"")</f>
        <v xml:space="preserve">See Collegerama 2022 recording TN1612TU_14 - https://collegerama.tudelft.nl/Mediasite/Channel/as-bsc-tn/watch/64cb5e5c7d2546fb9f465306d41a128b1d </v>
      </c>
      <c r="T658" s="50" t="s">
        <v>2049</v>
      </c>
      <c r="U658" s="31" t="str">
        <f>IFERROR(VLOOKUP(G658,Demos!$B$7:N3978,12,FALSE),"")</f>
        <v/>
      </c>
    </row>
    <row r="659" spans="1:21" ht="45" x14ac:dyDescent="0.25">
      <c r="A659" s="39">
        <f t="shared" si="10"/>
        <v>654</v>
      </c>
      <c r="B659" s="30" t="s">
        <v>1893</v>
      </c>
      <c r="C659" s="29" t="str">
        <f xml:space="preserve"> IFERROR(VLOOKUP(B659, Courses!$C$3:$E$836, 2, FALSE),"")</f>
        <v>Physics 1A</v>
      </c>
      <c r="D659" s="29" t="str">
        <f xml:space="preserve"> IFERROR(VLOOKUP(MID(G659,1,1), PIRA!$B$1:$E$1146, 2, FALSE),"")</f>
        <v>1 Mechanics</v>
      </c>
      <c r="E659" s="31" t="str">
        <f xml:space="preserve"> IFERROR(VLOOKUP(MID(G659,1,2),PIRA!$B$1:$E$1144,2,FALSE),"")&amp;"
"&amp;IFERROR(VLOOKUP(MID(H659,1,2),PIRA!$B$1:$E$1144,2,FALSE),"")&amp;"
"&amp;IFERROR(VLOOKUP(MID(I659,1,2),PIRA!$B$1:$E$1144,2,FALSE),"")</f>
        <v xml:space="preserve">Relative Motion
</v>
      </c>
      <c r="F659" s="31" t="str">
        <f xml:space="preserve"> IFERROR(VLOOKUP(MID(G659,1,4),PIRA!$B$1:$E$1144,2,FALSE),"")&amp;"
"&amp;IFERROR(VLOOKUP(MID(H659,1,4),PIRA!$B$1:$E$1144,2,FALSE),"")&amp;"
"&amp;IFERROR(VLOOKUP(MID(I659,1,4),PIRA!$B$1:$E$1144,2,FALSE),"")</f>
        <v xml:space="preserve">Rotating Reference Frames
</v>
      </c>
      <c r="G659" s="32" t="s">
        <v>1138</v>
      </c>
      <c r="H659" s="31" t="str">
        <f>IFERROR(IF(VLOOKUP(G659,Demos!$B$3:$K$1368,2,FALSE)=0,"",VLOOKUP(G659,Demos!$B$3:$K$1368,2,FALSE)),"")</f>
        <v/>
      </c>
      <c r="I659" s="79" t="str">
        <f>IFERROR(IF(VLOOKUP(G659,Demos!$B$3:$K$1368,3,FALSE)=0,"",VLOOKUP(G659,Demos!$B$3:$K$1368,3,FALSE)),"")</f>
        <v/>
      </c>
      <c r="J659" s="79" t="str">
        <f>IFERROR(IF(VLOOKUP(G659,Demos!$B$3:$K$1368,4,FALSE)=0,"",VLOOKUP(G659,Demos!$B$3:$K$1368,4,FALSE)),"")</f>
        <v/>
      </c>
      <c r="K659" s="30" t="s">
        <v>1897</v>
      </c>
      <c r="M659" s="71">
        <v>44511</v>
      </c>
      <c r="N659" s="33" t="str">
        <f>IFERROR(VLOOKUP(G659,Demos!$B$3:$K$1368,5,FALSE),"")</f>
        <v>Coriolis (1b)</v>
      </c>
      <c r="O659" s="28">
        <f>IF(N659="","",COUNTIF($N$6:N2778, N659))</f>
        <v>34</v>
      </c>
      <c r="P659" s="33" t="str">
        <f xml:space="preserve"> IFERROR(IF(VLOOKUP(G659,Demos!$B$3:$K$1368,6,FALSE)=0,"",VLOOKUP(G659,Demos!$B$3:$K$1368,6,FALSE)),"")</f>
        <v>www.de-monstrare.nl/pdf/Coriolis%20_1b_.pdf</v>
      </c>
      <c r="Q659" s="38" t="str">
        <f xml:space="preserve"> IFERROR(IF(VLOOKUP(G659,Demos!$B$3:$K$1368,8,FALSE)=0,"",VLOOKUP(G659,Demos!$B$3:$K$1368,8,FALSE)),"")</f>
        <v/>
      </c>
      <c r="R659" s="38" t="str">
        <f xml:space="preserve"> IFERROR(IF(VLOOKUP(G659,Demos!$B$3:$K$1368,7,FALSE)=0,"",VLOOKUP(G659,Demos!$B$3:$K$1368,7,FALSE)),"")</f>
        <v xml:space="preserve">See Collegerama 2022 recording TN1612TU_22 - https://collegerama.tudelft.nl/Mediasite/Channel/as-bsc-tn/watch/18ed1dabe394424f863782ea19d168bf1d </v>
      </c>
      <c r="T659" s="50" t="s">
        <v>2049</v>
      </c>
      <c r="U659" s="31" t="str">
        <f>IFERROR(VLOOKUP(G659,Demos!$B$7:N3976,12,FALSE),"")</f>
        <v/>
      </c>
    </row>
    <row r="660" spans="1:21" ht="45" x14ac:dyDescent="0.25">
      <c r="A660" s="39">
        <f t="shared" si="10"/>
        <v>655</v>
      </c>
      <c r="B660" s="30" t="s">
        <v>1893</v>
      </c>
      <c r="C660" s="29" t="str">
        <f xml:space="preserve"> IFERROR(VLOOKUP(B660, Courses!$C$3:$E$836, 2, FALSE),"")</f>
        <v>Physics 1A</v>
      </c>
      <c r="D660" s="29" t="str">
        <f xml:space="preserve"> IFERROR(VLOOKUP(MID(G660,1,1), PIRA!$B$1:$E$1146, 2, FALSE),"")</f>
        <v>1 Mechanics</v>
      </c>
      <c r="E660" s="31" t="str">
        <f xml:space="preserve"> IFERROR(VLOOKUP(MID(G660,1,2),PIRA!$B$1:$E$1144,2,FALSE),"")&amp;"
"&amp;IFERROR(VLOOKUP(MID(H660,1,2),PIRA!$B$1:$E$1144,2,FALSE),"")&amp;"
"&amp;IFERROR(VLOOKUP(MID(I660,1,2),PIRA!$B$1:$E$1144,2,FALSE),"")</f>
        <v xml:space="preserve">Newton's First Law
</v>
      </c>
      <c r="F660" s="31" t="str">
        <f xml:space="preserve"> IFERROR(VLOOKUP(MID(G660,1,4),PIRA!$B$1:$E$1144,2,FALSE),"")&amp;"
"&amp;IFERROR(VLOOKUP(MID(H660,1,4),PIRA!$B$1:$E$1144,2,FALSE),"")&amp;"
"&amp;IFERROR(VLOOKUP(MID(I660,1,4),PIRA!$B$1:$E$1144,2,FALSE),"")</f>
        <v xml:space="preserve">Inertia of Rest
</v>
      </c>
      <c r="G660" s="32" t="s">
        <v>1140</v>
      </c>
      <c r="H660" s="31" t="str">
        <f>IFERROR(IF(VLOOKUP(G660,Demos!$B$3:$K$1368,2,FALSE)=0,"",VLOOKUP(G660,Demos!$B$3:$K$1368,2,FALSE)),"")</f>
        <v/>
      </c>
      <c r="I660" s="79" t="str">
        <f>IFERROR(IF(VLOOKUP(G660,Demos!$B$3:$K$1368,3,FALSE)=0,"",VLOOKUP(G660,Demos!$B$3:$K$1368,3,FALSE)),"")</f>
        <v/>
      </c>
      <c r="J660" s="79" t="str">
        <f>IFERROR(IF(VLOOKUP(G660,Demos!$B$3:$K$1368,4,FALSE)=0,"",VLOOKUP(G660,Demos!$B$3:$K$1368,4,FALSE)),"")</f>
        <v/>
      </c>
      <c r="K660" s="30" t="s">
        <v>1897</v>
      </c>
      <c r="M660" s="71">
        <v>44511</v>
      </c>
      <c r="N660" s="33" t="str">
        <f>IFERROR(VLOOKUP(G660,Demos!$B$3:$K$1368,5,FALSE),"")</f>
        <v>Tablecloth Pull</v>
      </c>
      <c r="O660" s="28">
        <f>IF(N660="","",COUNTIF($N$6:N2779, N660))</f>
        <v>24</v>
      </c>
      <c r="P660" s="33" t="str">
        <f xml:space="preserve"> IFERROR(IF(VLOOKUP(G660,Demos!$B$3:$K$1368,6,FALSE)=0,"",VLOOKUP(G660,Demos!$B$3:$K$1368,6,FALSE)),"")</f>
        <v>www.de-monstrare.nl/pdf/Tablecloth%20pull.pdf</v>
      </c>
      <c r="Q660" s="38" t="str">
        <f xml:space="preserve"> IFERROR(IF(VLOOKUP(G660,Demos!$B$3:$K$1368,8,FALSE)=0,"",VLOOKUP(G660,Demos!$B$3:$K$1368,8,FALSE)),"")</f>
        <v/>
      </c>
      <c r="R660" s="38" t="str">
        <f xml:space="preserve"> IFERROR(IF(VLOOKUP(G660,Demos!$B$3:$K$1368,7,FALSE)=0,"",VLOOKUP(G660,Demos!$B$3:$K$1368,7,FALSE)),"")</f>
        <v xml:space="preserve">See Collegerama 2022 recording TN1612TU_02 from 00:34:45  and 01:38:25 - https://collegerama.tudelft.nl/Mediasite/Channel/as-bsc-tn/watch/8ae6f50a06ea4d7fb72bb50699c07ef41d </v>
      </c>
      <c r="T660" s="50" t="s">
        <v>2049</v>
      </c>
      <c r="U660" s="31" t="str">
        <f>IFERROR(VLOOKUP(G660,Demos!$B$7:N3956,12,FALSE),"")</f>
        <v/>
      </c>
    </row>
    <row r="661" spans="1:21" ht="45" x14ac:dyDescent="0.25">
      <c r="A661" s="39">
        <f t="shared" si="10"/>
        <v>656</v>
      </c>
      <c r="B661" s="30" t="s">
        <v>1893</v>
      </c>
      <c r="C661" s="29" t="str">
        <f xml:space="preserve"> IFERROR(VLOOKUP(B661, Courses!$C$3:$E$836, 2, FALSE),"")</f>
        <v>Physics 1A</v>
      </c>
      <c r="D661" s="29" t="str">
        <f xml:space="preserve"> IFERROR(VLOOKUP(MID(G661,1,1), PIRA!$B$1:$E$1146, 2, FALSE),"")</f>
        <v>1 Mechanics</v>
      </c>
      <c r="E661" s="31" t="str">
        <f xml:space="preserve"> IFERROR(VLOOKUP(MID(G661,1,2),PIRA!$B$1:$E$1144,2,FALSE),"")&amp;"
"&amp;IFERROR(VLOOKUP(MID(H661,1,2),PIRA!$B$1:$E$1144,2,FALSE),"")&amp;"
"&amp;IFERROR(VLOOKUP(MID(I661,1,2),PIRA!$B$1:$E$1144,2,FALSE),"")</f>
        <v xml:space="preserve">Newton's Second Law
</v>
      </c>
      <c r="F661" s="31" t="str">
        <f xml:space="preserve"> IFERROR(VLOOKUP(MID(G661,1,4),PIRA!$B$1:$E$1144,2,FALSE),"")&amp;"
"&amp;IFERROR(VLOOKUP(MID(H661,1,4),PIRA!$B$1:$E$1144,2,FALSE),"")&amp;"
"&amp;IFERROR(VLOOKUP(MID(I661,1,4),PIRA!$B$1:$E$1144,2,FALSE),"")</f>
        <v xml:space="preserve">Force, Mass, and Acceleration
</v>
      </c>
      <c r="G661" s="32" t="s">
        <v>1144</v>
      </c>
      <c r="H661" s="31" t="str">
        <f>IFERROR(IF(VLOOKUP(G661,Demos!$B$3:$K$1368,2,FALSE)=0,"",VLOOKUP(G661,Demos!$B$3:$K$1368,2,FALSE)),"")</f>
        <v/>
      </c>
      <c r="I661" s="79" t="str">
        <f>IFERROR(IF(VLOOKUP(G661,Demos!$B$3:$K$1368,3,FALSE)=0,"",VLOOKUP(G661,Demos!$B$3:$K$1368,3,FALSE)),"")</f>
        <v/>
      </c>
      <c r="J661" s="79" t="str">
        <f>IFERROR(IF(VLOOKUP(G661,Demos!$B$3:$K$1368,4,FALSE)=0,"",VLOOKUP(G661,Demos!$B$3:$K$1368,4,FALSE)),"")</f>
        <v/>
      </c>
      <c r="K661" s="32" t="s">
        <v>1897</v>
      </c>
      <c r="M661" s="71">
        <v>44511</v>
      </c>
      <c r="N661" s="33" t="str">
        <f>IFERROR(VLOOKUP(G661,Demos!$B$3:$K$1368,5,FALSE),"")</f>
        <v>Pulling a Thread</v>
      </c>
      <c r="O661" s="28">
        <f>IF(N661="","",COUNTIF($N$6:N2780, N661))</f>
        <v>33</v>
      </c>
      <c r="P661" s="33" t="str">
        <f xml:space="preserve"> IFERROR(IF(VLOOKUP(G661,Demos!$B$3:$K$1368,6,FALSE)=0,"",VLOOKUP(G661,Demos!$B$3:$K$1368,6,FALSE)),"")</f>
        <v>www.de-monstrare.nl/pdf/Pulling%20a%20thread.pdf</v>
      </c>
      <c r="Q661" s="38" t="str">
        <f xml:space="preserve"> IFERROR(IF(VLOOKUP(G661,Demos!$B$3:$K$1368,8,FALSE)=0,"",VLOOKUP(G661,Demos!$B$3:$K$1368,8,FALSE)),"")</f>
        <v/>
      </c>
      <c r="R661" s="38" t="str">
        <f xml:space="preserve"> IFERROR(IF(VLOOKUP(G661,Demos!$B$3:$K$1368,7,FALSE)=0,"",VLOOKUP(G661,Demos!$B$3:$K$1368,7,FALSE)),"")</f>
        <v xml:space="preserve">See Collegerama 2022 recording TN1612TU_02 from 00:34:45 - https://collegerama.tudelft.nl/Mediasite/Channel/as-bsc-tn/watch/8ae6f50a06ea4d7fb72bb50699c07ef41d </v>
      </c>
      <c r="T661" s="50" t="s">
        <v>2049</v>
      </c>
      <c r="U661" s="31" t="str">
        <f>IFERROR(VLOOKUP(G661,Demos!$B$7:N3963,12,FALSE),"")</f>
        <v/>
      </c>
    </row>
    <row r="662" spans="1:21" ht="45" x14ac:dyDescent="0.25">
      <c r="A662" s="39">
        <f t="shared" si="10"/>
        <v>657</v>
      </c>
      <c r="B662" s="30" t="s">
        <v>1893</v>
      </c>
      <c r="C662" s="29" t="str">
        <f xml:space="preserve"> IFERROR(VLOOKUP(B662, Courses!$C$3:$E$836, 2, FALSE),"")</f>
        <v>Physics 1A</v>
      </c>
      <c r="D662" s="29" t="str">
        <f xml:space="preserve"> IFERROR(VLOOKUP(MID(G662,1,1), PIRA!$B$1:$E$1146, 2, FALSE),"")</f>
        <v>1 Mechanics</v>
      </c>
      <c r="E662" s="31" t="str">
        <f xml:space="preserve"> IFERROR(VLOOKUP(MID(G662,1,2),PIRA!$B$1:$E$1144,2,FALSE),"")&amp;"
"&amp;IFERROR(VLOOKUP(MID(H662,1,2),PIRA!$B$1:$E$1144,2,FALSE),"")&amp;"
"&amp;IFERROR(VLOOKUP(MID(I662,1,2),PIRA!$B$1:$E$1144,2,FALSE),"")</f>
        <v xml:space="preserve">Applications of Newton's Laws
</v>
      </c>
      <c r="F662" s="31" t="str">
        <f xml:space="preserve"> IFERROR(VLOOKUP(MID(G662,1,4),PIRA!$B$1:$E$1144,2,FALSE),"")&amp;"
"&amp;IFERROR(VLOOKUP(MID(H662,1,4),PIRA!$B$1:$E$1144,2,FALSE),"")&amp;"
"&amp;IFERROR(VLOOKUP(MID(I662,1,4),PIRA!$B$1:$E$1144,2,FALSE),"")</f>
        <v xml:space="preserve">Friction
</v>
      </c>
      <c r="G662" s="32" t="s">
        <v>1345</v>
      </c>
      <c r="H662" s="31" t="str">
        <f>IFERROR(IF(VLOOKUP(G662,Demos!$B$3:$K$1368,2,FALSE)=0,"",VLOOKUP(G662,Demos!$B$3:$K$1368,2,FALSE)),"")</f>
        <v/>
      </c>
      <c r="I662" s="79" t="str">
        <f>IFERROR(IF(VLOOKUP(G662,Demos!$B$3:$K$1368,3,FALSE)=0,"",VLOOKUP(G662,Demos!$B$3:$K$1368,3,FALSE)),"")</f>
        <v/>
      </c>
      <c r="J662" s="79" t="str">
        <f>IFERROR(IF(VLOOKUP(G662,Demos!$B$3:$K$1368,4,FALSE)=0,"",VLOOKUP(G662,Demos!$B$3:$K$1368,4,FALSE)),"")</f>
        <v/>
      </c>
      <c r="K662" s="30" t="s">
        <v>1897</v>
      </c>
      <c r="M662" s="71">
        <v>44511</v>
      </c>
      <c r="N662" s="33" t="str">
        <f>IFERROR(VLOOKUP(G662,Demos!$B$3:$K$1368,5,FALSE),"")</f>
        <v>No Tipping Allowed</v>
      </c>
      <c r="O662" s="28">
        <f>IF(N662="","",COUNTIF($N$6:N2781, N662))</f>
        <v>3</v>
      </c>
      <c r="P662" s="33" t="str">
        <f xml:space="preserve"> IFERROR(IF(VLOOKUP(G662,Demos!$B$3:$K$1368,6,FALSE)=0,"",VLOOKUP(G662,Demos!$B$3:$K$1368,6,FALSE)),"")</f>
        <v>www.de-monstrare.nl/pdf/No%20tipping%20allowed.pdf</v>
      </c>
      <c r="Q662" s="38" t="str">
        <f xml:space="preserve"> IFERROR(IF(VLOOKUP(G662,Demos!$B$3:$K$1368,8,FALSE)=0,"",VLOOKUP(G662,Demos!$B$3:$K$1368,8,FALSE)),"")</f>
        <v/>
      </c>
      <c r="R662" s="38" t="str">
        <f xml:space="preserve"> IFERROR(IF(VLOOKUP(G662,Demos!$B$3:$K$1368,7,FALSE)=0,"",VLOOKUP(G662,Demos!$B$3:$K$1368,7,FALSE)),"")</f>
        <v/>
      </c>
      <c r="T662" s="50" t="s">
        <v>2049</v>
      </c>
      <c r="U662" s="31" t="str">
        <f>IFERROR(VLOOKUP(G662,Demos!$B$7:N3969,12,FALSE),"")</f>
        <v/>
      </c>
    </row>
    <row r="663" spans="1:21" ht="45" x14ac:dyDescent="0.25">
      <c r="A663" s="39">
        <f t="shared" si="10"/>
        <v>658</v>
      </c>
      <c r="B663" s="30" t="s">
        <v>1893</v>
      </c>
      <c r="C663" s="29" t="str">
        <f xml:space="preserve"> IFERROR(VLOOKUP(B663, Courses!$C$3:$E$836, 2, FALSE),"")</f>
        <v>Physics 1A</v>
      </c>
      <c r="D663" s="29" t="str">
        <f xml:space="preserve"> IFERROR(VLOOKUP(MID(G663,1,1), PIRA!$B$1:$E$1146, 2, FALSE),"")</f>
        <v>1 Mechanics</v>
      </c>
      <c r="E663" s="31" t="str">
        <f xml:space="preserve"> IFERROR(VLOOKUP(MID(G663,1,2),PIRA!$B$1:$E$1144,2,FALSE),"")&amp;"
"&amp;IFERROR(VLOOKUP(MID(H663,1,2),PIRA!$B$1:$E$1144,2,FALSE),"")&amp;"
"&amp;IFERROR(VLOOKUP(MID(I663,1,2),PIRA!$B$1:$E$1144,2,FALSE),"")</f>
        <v xml:space="preserve">Applications of Newton's Laws
</v>
      </c>
      <c r="F663" s="31" t="str">
        <f xml:space="preserve"> IFERROR(VLOOKUP(MID(G663,1,4),PIRA!$B$1:$E$1144,2,FALSE),"")&amp;"
"&amp;IFERROR(VLOOKUP(MID(H663,1,4),PIRA!$B$1:$E$1144,2,FALSE),"")&amp;"
"&amp;IFERROR(VLOOKUP(MID(I663,1,4),PIRA!$B$1:$E$1144,2,FALSE),"")</f>
        <v xml:space="preserve">Friction
</v>
      </c>
      <c r="G663" s="32" t="s">
        <v>2010</v>
      </c>
      <c r="H663" s="31" t="str">
        <f>IFERROR(IF(VLOOKUP(G663,Demos!$B$3:$K$1368,2,FALSE)=0,"",VLOOKUP(G663,Demos!$B$3:$K$1368,2,FALSE)),"")</f>
        <v/>
      </c>
      <c r="I663" s="79" t="str">
        <f>IFERROR(IF(VLOOKUP(G663,Demos!$B$3:$K$1368,3,FALSE)=0,"",VLOOKUP(G663,Demos!$B$3:$K$1368,3,FALSE)),"")</f>
        <v/>
      </c>
      <c r="J663" s="79" t="str">
        <f>IFERROR(IF(VLOOKUP(G663,Demos!$B$3:$K$1368,4,FALSE)=0,"",VLOOKUP(G663,Demos!$B$3:$K$1368,4,FALSE)),"")</f>
        <v/>
      </c>
      <c r="K663" s="30" t="s">
        <v>1897</v>
      </c>
      <c r="M663" s="71">
        <v>44511</v>
      </c>
      <c r="N663" s="33" t="str">
        <f>IFERROR(VLOOKUP(G663,Demos!$B$3:$K$1368,5,FALSE),"")</f>
        <v>Friction Blocks Surface Material</v>
      </c>
      <c r="O663" s="28">
        <f>IF(N663="","",COUNTIF($N$6:N2782, N663))</f>
        <v>11</v>
      </c>
      <c r="P663" s="33" t="str">
        <f xml:space="preserve"> IFERROR(IF(VLOOKUP(G663,Demos!$B$3:$K$1368,6,FALSE)=0,"",VLOOKUP(G663,Demos!$B$3:$K$1368,6,FALSE)),"")</f>
        <v>N/A</v>
      </c>
      <c r="Q663" s="38" t="str">
        <f xml:space="preserve"> IFERROR(IF(VLOOKUP(G663,Demos!$B$3:$K$1368,8,FALSE)=0,"",VLOOKUP(G663,Demos!$B$3:$K$1368,8,FALSE)),"")</f>
        <v>New demonstration 07 Feb 2017</v>
      </c>
      <c r="R663" s="38" t="str">
        <f xml:space="preserve"> IFERROR(IF(VLOOKUP(G663,Demos!$B$3:$K$1368,7,FALSE)=0,"",VLOOKUP(G663,Demos!$B$3:$K$1368,7,FALSE)),"")</f>
        <v/>
      </c>
      <c r="T663" s="50" t="s">
        <v>2049</v>
      </c>
      <c r="U663" s="31" t="str">
        <f>IFERROR(VLOOKUP(G663,Demos!$B$7:N3974,12,FALSE),"")</f>
        <v/>
      </c>
    </row>
    <row r="664" spans="1:21" ht="45" x14ac:dyDescent="0.25">
      <c r="A664" s="39">
        <f t="shared" si="10"/>
        <v>659</v>
      </c>
      <c r="B664" s="30" t="s">
        <v>1893</v>
      </c>
      <c r="C664" s="29" t="str">
        <f xml:space="preserve"> IFERROR(VLOOKUP(B664, Courses!$C$3:$E$836, 2, FALSE),"")</f>
        <v>Physics 1A</v>
      </c>
      <c r="D664" s="29" t="str">
        <f xml:space="preserve"> IFERROR(VLOOKUP(MID(G664,1,1), PIRA!$B$1:$E$1146, 2, FALSE),"")</f>
        <v>1 Mechanics</v>
      </c>
      <c r="E664" s="31" t="str">
        <f xml:space="preserve"> IFERROR(VLOOKUP(MID(G664,1,2),PIRA!$B$1:$E$1144,2,FALSE),"")&amp;"
"&amp;IFERROR(VLOOKUP(MID(H664,1,2),PIRA!$B$1:$E$1144,2,FALSE),"")&amp;"
"&amp;IFERROR(VLOOKUP(MID(I664,1,2),PIRA!$B$1:$E$1144,2,FALSE),"")</f>
        <v>Gravity
Planetary Astronomy
Rotational Dynamics</v>
      </c>
      <c r="F664" s="31" t="str">
        <f xml:space="preserve"> IFERROR(VLOOKUP(MID(G664,1,4),PIRA!$B$1:$E$1144,2,FALSE),"")&amp;"
"&amp;IFERROR(VLOOKUP(MID(H664,1,4),PIRA!$B$1:$E$1144,2,FALSE),"")&amp;"
"&amp;IFERROR(VLOOKUP(MID(I664,1,4),PIRA!$B$1:$E$1144,2,FALSE),"")</f>
        <v>Orbits
Solar System Mechanics
Gyros</v>
      </c>
      <c r="G664" s="32" t="s">
        <v>1660</v>
      </c>
      <c r="H664" s="31" t="str">
        <f>IFERROR(IF(VLOOKUP(G664,Demos!$B$3:$K$1368,2,FALSE)=0,"",VLOOKUP(G664,Demos!$B$3:$K$1368,2,FALSE)),"")</f>
        <v>8A10.02</v>
      </c>
      <c r="I664" s="79" t="str">
        <f>IFERROR(IF(VLOOKUP(G664,Demos!$B$3:$K$1368,3,FALSE)=0,"",VLOOKUP(G664,Demos!$B$3:$K$1368,3,FALSE)),"")</f>
        <v>1Q50.02</v>
      </c>
      <c r="J664" s="79" t="str">
        <f>IFERROR(IF(VLOOKUP(G664,Demos!$B$3:$K$1368,4,FALSE)=0,"",VLOOKUP(G664,Demos!$B$3:$K$1368,4,FALSE)),"")</f>
        <v/>
      </c>
      <c r="K664" s="30" t="s">
        <v>1897</v>
      </c>
      <c r="M664" s="71">
        <v>44511</v>
      </c>
      <c r="N664" s="33" t="str">
        <f>IFERROR(VLOOKUP(G664,Demos!$B$3:$K$1368,5,FALSE),"")</f>
        <v>Precessing Orbit (1)</v>
      </c>
      <c r="O664" s="28">
        <f>IF(N664="","",COUNTIF($N$6:N2783, N664))</f>
        <v>15</v>
      </c>
      <c r="P664" s="33" t="str">
        <f xml:space="preserve"> IFERROR(IF(VLOOKUP(G664,Demos!$B$3:$K$1368,6,FALSE)=0,"",VLOOKUP(G664,Demos!$B$3:$K$1368,6,FALSE)),"")</f>
        <v>www.de-monstrare.nl/pdf/Precessing%20orbit%20_1_.pdf</v>
      </c>
      <c r="Q664" s="38" t="str">
        <f xml:space="preserve"> IFERROR(IF(VLOOKUP(G664,Demos!$B$3:$K$1368,8,FALSE)=0,"",VLOOKUP(G664,Demos!$B$3:$K$1368,8,FALSE)),"")</f>
        <v/>
      </c>
      <c r="R664" s="38" t="str">
        <f xml:space="preserve"> IFERROR(IF(VLOOKUP(G664,Demos!$B$3:$K$1368,7,FALSE)=0,"",VLOOKUP(G664,Demos!$B$3:$K$1368,7,FALSE)),"")</f>
        <v/>
      </c>
      <c r="T664" s="50" t="s">
        <v>2049</v>
      </c>
      <c r="U664" s="31" t="str">
        <f>IFERROR(VLOOKUP(G664,Demos!$B$7:N3966,12,FALSE),"")</f>
        <v/>
      </c>
    </row>
    <row r="665" spans="1:21" ht="45" x14ac:dyDescent="0.25">
      <c r="A665" s="39">
        <f t="shared" si="10"/>
        <v>660</v>
      </c>
      <c r="B665" s="30" t="s">
        <v>1893</v>
      </c>
      <c r="C665" s="29" t="str">
        <f xml:space="preserve"> IFERROR(VLOOKUP(B665, Courses!$C$3:$E$836, 2, FALSE),"")</f>
        <v>Physics 1A</v>
      </c>
      <c r="D665" s="29" t="str">
        <f xml:space="preserve"> IFERROR(VLOOKUP(MID(G665,1,1), PIRA!$B$1:$E$1146, 2, FALSE),"")</f>
        <v>1 Mechanics</v>
      </c>
      <c r="E665" s="31" t="str">
        <f xml:space="preserve"> IFERROR(VLOOKUP(MID(G665,1,2),PIRA!$B$1:$E$1144,2,FALSE),"")&amp;"
"&amp;IFERROR(VLOOKUP(MID(H665,1,2),PIRA!$B$1:$E$1144,2,FALSE),"")&amp;"
"&amp;IFERROR(VLOOKUP(MID(I665,1,2),PIRA!$B$1:$E$1144,2,FALSE),"")</f>
        <v>Gravity
Planetary Astronomy
Rotational Dynamics</v>
      </c>
      <c r="F665" s="31" t="str">
        <f xml:space="preserve"> IFERROR(VLOOKUP(MID(G665,1,4),PIRA!$B$1:$E$1144,2,FALSE),"")&amp;"
"&amp;IFERROR(VLOOKUP(MID(H665,1,4),PIRA!$B$1:$E$1144,2,FALSE),"")&amp;"
"&amp;IFERROR(VLOOKUP(MID(I665,1,4),PIRA!$B$1:$E$1144,2,FALSE),"")</f>
        <v>Orbits
Solar System Mechanics
Gyros</v>
      </c>
      <c r="G665" s="32" t="s">
        <v>1660</v>
      </c>
      <c r="H665" s="31" t="str">
        <f>IFERROR(IF(VLOOKUP(G665,Demos!$B$3:$K$1368,2,FALSE)=0,"",VLOOKUP(G665,Demos!$B$3:$K$1368,2,FALSE)),"")</f>
        <v>8A10.02</v>
      </c>
      <c r="I665" s="79" t="str">
        <f>IFERROR(IF(VLOOKUP(G665,Demos!$B$3:$K$1368,3,FALSE)=0,"",VLOOKUP(G665,Demos!$B$3:$K$1368,3,FALSE)),"")</f>
        <v>1Q50.02</v>
      </c>
      <c r="J665" s="79" t="str">
        <f>IFERROR(IF(VLOOKUP(G665,Demos!$B$3:$K$1368,4,FALSE)=0,"",VLOOKUP(G665,Demos!$B$3:$K$1368,4,FALSE)),"")</f>
        <v/>
      </c>
      <c r="K665" s="30" t="s">
        <v>1897</v>
      </c>
      <c r="M665" s="71">
        <v>44511</v>
      </c>
      <c r="N665" s="33" t="str">
        <f>IFERROR(VLOOKUP(G665,Demos!$B$3:$K$1368,5,FALSE),"")</f>
        <v>Precessing Orbit (1)</v>
      </c>
      <c r="O665" s="28">
        <f>IF(N665="","",COUNTIF($N$6:N2784, N665))</f>
        <v>15</v>
      </c>
      <c r="P665" s="33" t="str">
        <f xml:space="preserve"> IFERROR(IF(VLOOKUP(G665,Demos!$B$3:$K$1368,6,FALSE)=0,"",VLOOKUP(G665,Demos!$B$3:$K$1368,6,FALSE)),"")</f>
        <v>www.de-monstrare.nl/pdf/Precessing%20orbit%20_1_.pdf</v>
      </c>
      <c r="Q665" s="38" t="str">
        <f xml:space="preserve"> IFERROR(IF(VLOOKUP(G665,Demos!$B$3:$K$1368,8,FALSE)=0,"",VLOOKUP(G665,Demos!$B$3:$K$1368,8,FALSE)),"")</f>
        <v/>
      </c>
      <c r="R665" s="38" t="str">
        <f xml:space="preserve"> IFERROR(IF(VLOOKUP(G665,Demos!$B$3:$K$1368,7,FALSE)=0,"",VLOOKUP(G665,Demos!$B$3:$K$1368,7,FALSE)),"")</f>
        <v/>
      </c>
      <c r="T665" s="50" t="s">
        <v>2049</v>
      </c>
      <c r="U665" s="31" t="str">
        <f>IFERROR(VLOOKUP(G665,Demos!$B$7:N3967,12,FALSE),"")</f>
        <v/>
      </c>
    </row>
    <row r="666" spans="1:21" ht="45" x14ac:dyDescent="0.25">
      <c r="A666" s="39">
        <f t="shared" si="10"/>
        <v>661</v>
      </c>
      <c r="B666" s="30" t="s">
        <v>1893</v>
      </c>
      <c r="C666" s="29" t="str">
        <f xml:space="preserve"> IFERROR(VLOOKUP(B666, Courses!$C$3:$E$836, 2, FALSE),"")</f>
        <v>Physics 1A</v>
      </c>
      <c r="D666" s="29" t="str">
        <f xml:space="preserve"> IFERROR(VLOOKUP(MID(G666,1,1), PIRA!$B$1:$E$1146, 2, FALSE),"")</f>
        <v>1 Mechanics</v>
      </c>
      <c r="E666" s="31" t="str">
        <f xml:space="preserve"> IFERROR(VLOOKUP(MID(G666,1,2),PIRA!$B$1:$E$1144,2,FALSE),"")&amp;"
"&amp;IFERROR(VLOOKUP(MID(H666,1,2),PIRA!$B$1:$E$1144,2,FALSE),"")&amp;"
"&amp;IFERROR(VLOOKUP(MID(I666,1,2),PIRA!$B$1:$E$1144,2,FALSE),"")</f>
        <v xml:space="preserve">Work and Energy
Magnetic Materials
</v>
      </c>
      <c r="F666" s="31" t="str">
        <f xml:space="preserve"> IFERROR(VLOOKUP(MID(G666,1,4),PIRA!$B$1:$E$1144,2,FALSE),"")&amp;"
"&amp;IFERROR(VLOOKUP(MID(H666,1,4),PIRA!$B$1:$E$1144,2,FALSE),"")&amp;"
"&amp;IFERROR(VLOOKUP(MID(I666,1,4),PIRA!$B$1:$E$1144,2,FALSE),"")</f>
        <v xml:space="preserve">Conservation of Energy
Magnets
</v>
      </c>
      <c r="G666" s="32" t="s">
        <v>1158</v>
      </c>
      <c r="H666" s="31" t="str">
        <f>IFERROR(IF(VLOOKUP(G666,Demos!$B$3:$K$1368,2,FALSE)=0,"",VLOOKUP(G666,Demos!$B$3:$K$1368,2,FALSE)),"")</f>
        <v>5G10.80</v>
      </c>
      <c r="I666" s="79" t="str">
        <f>IFERROR(IF(VLOOKUP(G666,Demos!$B$3:$K$1368,3,FALSE)=0,"",VLOOKUP(G666,Demos!$B$3:$K$1368,3,FALSE)),"")</f>
        <v/>
      </c>
      <c r="J666" s="79" t="str">
        <f>IFERROR(IF(VLOOKUP(G666,Demos!$B$3:$K$1368,4,FALSE)=0,"",VLOOKUP(G666,Demos!$B$3:$K$1368,4,FALSE)),"")</f>
        <v/>
      </c>
      <c r="K666" s="32" t="s">
        <v>1897</v>
      </c>
      <c r="M666" s="71">
        <v>44511</v>
      </c>
      <c r="N666" s="33" t="str">
        <f>IFERROR(VLOOKUP(G666,Demos!$B$3:$K$1368,5,FALSE),"")</f>
        <v>Gauss' Rifle</v>
      </c>
      <c r="O666" s="28">
        <f>IF(N666="","",COUNTIF($N$6:N2785, N666))</f>
        <v>37</v>
      </c>
      <c r="P666" s="33" t="str">
        <f xml:space="preserve"> IFERROR(IF(VLOOKUP(G666,Demos!$B$3:$K$1368,6,FALSE)=0,"",VLOOKUP(G666,Demos!$B$3:$K$1368,6,FALSE)),"")</f>
        <v>www.de-monstrare.nl/pdf/Gauss%27s%20rifle.pdf</v>
      </c>
      <c r="Q666" s="38" t="str">
        <f xml:space="preserve"> IFERROR(IF(VLOOKUP(G666,Demos!$B$3:$K$1368,8,FALSE)=0,"",VLOOKUP(G666,Demos!$B$3:$K$1368,8,FALSE)),"")</f>
        <v/>
      </c>
      <c r="R666" s="38" t="str">
        <f xml:space="preserve"> IFERROR(IF(VLOOKUP(G666,Demos!$B$3:$K$1368,7,FALSE)=0,"",VLOOKUP(G666,Demos!$B$3:$K$1368,7,FALSE)),"")</f>
        <v xml:space="preserve">See Collegerama 2022 recording TN1612TU_04 from 00:39:45 - https://collegerama.tudelft.nl/Mediasite/Channel/as-bsc-tn/watch/a26ab3bd246349b59f418a1b22cc67101d </v>
      </c>
      <c r="T666" s="50" t="s">
        <v>2049</v>
      </c>
      <c r="U666" s="31" t="str">
        <f>IFERROR(VLOOKUP(G666,Demos!$B$7:N3973,12,FALSE),"")</f>
        <v/>
      </c>
    </row>
    <row r="667" spans="1:21" ht="45" x14ac:dyDescent="0.25">
      <c r="A667" s="39">
        <f t="shared" si="10"/>
        <v>662</v>
      </c>
      <c r="B667" s="30" t="s">
        <v>1893</v>
      </c>
      <c r="C667" s="29" t="str">
        <f xml:space="preserve"> IFERROR(VLOOKUP(B667, Courses!$C$3:$E$836, 2, FALSE),"")</f>
        <v>Physics 1A</v>
      </c>
      <c r="D667" s="29" t="str">
        <f xml:space="preserve"> IFERROR(VLOOKUP(MID(G667,1,1), PIRA!$B$1:$E$1146, 2, FALSE),"")</f>
        <v>1 Mechanics</v>
      </c>
      <c r="E667" s="31" t="str">
        <f xml:space="preserve"> IFERROR(VLOOKUP(MID(G667,1,2),PIRA!$B$1:$E$1144,2,FALSE),"")&amp;"
"&amp;IFERROR(VLOOKUP(MID(H667,1,2),PIRA!$B$1:$E$1144,2,FALSE),"")&amp;"
"&amp;IFERROR(VLOOKUP(MID(I667,1,2),PIRA!$B$1:$E$1144,2,FALSE),"")</f>
        <v xml:space="preserve">Work and Energy
Motion in one Dimension
</v>
      </c>
      <c r="F667" s="31" t="str">
        <f xml:space="preserve"> IFERROR(VLOOKUP(MID(G667,1,4),PIRA!$B$1:$E$1144,2,FALSE),"")&amp;"
"&amp;IFERROR(VLOOKUP(MID(H667,1,4),PIRA!$B$1:$E$1144,2,FALSE),"")&amp;"
"&amp;IFERROR(VLOOKUP(MID(I667,1,4),PIRA!$B$1:$E$1144,2,FALSE),"")</f>
        <v xml:space="preserve">Conservation of Energy
Velocity
</v>
      </c>
      <c r="G667" s="32" t="s">
        <v>1280</v>
      </c>
      <c r="H667" s="31" t="str">
        <f>IFERROR(IF(VLOOKUP(G667,Demos!$B$3:$K$1368,2,FALSE)=0,"",VLOOKUP(G667,Demos!$B$3:$K$1368,2,FALSE)),"")</f>
        <v>1C10.01</v>
      </c>
      <c r="I667" s="79" t="str">
        <f>IFERROR(IF(VLOOKUP(G667,Demos!$B$3:$K$1368,3,FALSE)=0,"",VLOOKUP(G667,Demos!$B$3:$K$1368,3,FALSE)),"")</f>
        <v/>
      </c>
      <c r="J667" s="79" t="str">
        <f>IFERROR(IF(VLOOKUP(G667,Demos!$B$3:$K$1368,4,FALSE)=0,"",VLOOKUP(G667,Demos!$B$3:$K$1368,4,FALSE)),"")</f>
        <v/>
      </c>
      <c r="K667" s="30" t="s">
        <v>1897</v>
      </c>
      <c r="M667" s="71">
        <v>44511</v>
      </c>
      <c r="N667" s="33" t="str">
        <f>IFERROR(VLOOKUP(G667,Demos!$B$3:$K$1368,5,FALSE),"")</f>
        <v>Ballistic Pendulum</v>
      </c>
      <c r="O667" s="28">
        <f>IF(N667="","",COUNTIF($N$6:N2786, N667))</f>
        <v>27</v>
      </c>
      <c r="P667" s="33" t="str">
        <f xml:space="preserve"> IFERROR(IF(VLOOKUP(G667,Demos!$B$3:$K$1368,6,FALSE)=0,"",VLOOKUP(G667,Demos!$B$3:$K$1368,6,FALSE)),"")</f>
        <v>N/A</v>
      </c>
      <c r="Q667" s="38" t="str">
        <f xml:space="preserve"> IFERROR(IF(VLOOKUP(G667,Demos!$B$3:$K$1368,8,FALSE)=0,"",VLOOKUP(G667,Demos!$B$3:$K$1368,8,FALSE)),"")</f>
        <v/>
      </c>
      <c r="R667" s="38" t="str">
        <f xml:space="preserve"> IFERROR(IF(VLOOKUP(G667,Demos!$B$3:$K$1368,7,FALSE)=0,"",VLOOKUP(G667,Demos!$B$3:$K$1368,7,FALSE)),"")</f>
        <v/>
      </c>
      <c r="T667" s="50" t="s">
        <v>2049</v>
      </c>
      <c r="U667" s="31" t="str">
        <f>IFERROR(VLOOKUP(G667,Demos!$B$7:N3979,12,FALSE),"")</f>
        <v/>
      </c>
    </row>
    <row r="668" spans="1:21" ht="45" x14ac:dyDescent="0.25">
      <c r="A668" s="39">
        <f t="shared" si="10"/>
        <v>663</v>
      </c>
      <c r="B668" s="30" t="s">
        <v>1893</v>
      </c>
      <c r="C668" s="29" t="str">
        <f xml:space="preserve"> IFERROR(VLOOKUP(B668, Courses!$C$3:$E$836, 2, FALSE),"")</f>
        <v>Physics 1A</v>
      </c>
      <c r="D668" s="29" t="str">
        <f xml:space="preserve"> IFERROR(VLOOKUP(MID(G668,1,1), PIRA!$B$1:$E$1146, 2, FALSE),"")</f>
        <v>1 Mechanics</v>
      </c>
      <c r="E668" s="31" t="str">
        <f xml:space="preserve"> IFERROR(VLOOKUP(MID(G668,1,2),PIRA!$B$1:$E$1144,2,FALSE),"")&amp;"
"&amp;IFERROR(VLOOKUP(MID(H668,1,2),PIRA!$B$1:$E$1144,2,FALSE),"")&amp;"
"&amp;IFERROR(VLOOKUP(MID(I668,1,2),PIRA!$B$1:$E$1144,2,FALSE),"")</f>
        <v>Linear Momentum and Collisions
Stellar Astronomy
Relative Motion</v>
      </c>
      <c r="F668" s="31" t="str">
        <f xml:space="preserve"> IFERROR(VLOOKUP(MID(G668,1,4),PIRA!$B$1:$E$1144,2,FALSE),"")&amp;"
"&amp;IFERROR(VLOOKUP(MID(H668,1,4),PIRA!$B$1:$E$1144,2,FALSE),"")&amp;"
"&amp;IFERROR(VLOOKUP(MID(I668,1,4),PIRA!$B$1:$E$1144,2,FALSE),"")</f>
        <v>Collisions in One Dimension
The Sun
Moving Reference Frames</v>
      </c>
      <c r="G668" s="32" t="s">
        <v>471</v>
      </c>
      <c r="H668" s="31" t="str">
        <f>IFERROR(IF(VLOOKUP(G668,Demos!$B$3:$K$1368,2,FALSE)=0,"",VLOOKUP(G668,Demos!$B$3:$K$1368,2,FALSE)),"")</f>
        <v>8B10.50</v>
      </c>
      <c r="I668" s="79" t="str">
        <f>IFERROR(IF(VLOOKUP(G668,Demos!$B$3:$K$1368,3,FALSE)=0,"",VLOOKUP(G668,Demos!$B$3:$K$1368,3,FALSE)),"")</f>
        <v>1E10.01</v>
      </c>
      <c r="J668" s="79" t="str">
        <f>IFERROR(IF(VLOOKUP(G668,Demos!$B$3:$K$1368,4,FALSE)=0,"",VLOOKUP(G668,Demos!$B$3:$K$1368,4,FALSE)),"")</f>
        <v>1N20.09</v>
      </c>
      <c r="K668" s="32" t="s">
        <v>1897</v>
      </c>
      <c r="M668" s="71">
        <v>44511</v>
      </c>
      <c r="N668" s="33" t="str">
        <f>IFERROR(VLOOKUP(G668,Demos!$B$3:$K$1368,5,FALSE),"")</f>
        <v>Super Balls, Double Ball Drop</v>
      </c>
      <c r="O668" s="28">
        <f>IF(N668="","",COUNTIF($N$6:N2787, N668))</f>
        <v>56</v>
      </c>
      <c r="P668" s="33" t="str">
        <f xml:space="preserve"> IFERROR(IF(VLOOKUP(G668,Demos!$B$3:$K$1368,6,FALSE)=0,"",VLOOKUP(G668,Demos!$B$3:$K$1368,6,FALSE)),"")</f>
        <v>www.de-monstrare.nl/pdf/Superballs.pdf</v>
      </c>
      <c r="Q668" s="38" t="str">
        <f xml:space="preserve"> IFERROR(IF(VLOOKUP(G668,Demos!$B$3:$K$1368,8,FALSE)=0,"",VLOOKUP(G668,Demos!$B$3:$K$1368,8,FALSE)),"")</f>
        <v/>
      </c>
      <c r="R668" s="38" t="str">
        <f xml:space="preserve"> IFERROR(IF(VLOOKUP(G668,Demos!$B$3:$K$1368,7,FALSE)=0,"",VLOOKUP(G668,Demos!$B$3:$K$1368,7,FALSE)),"")</f>
        <v xml:space="preserve">See Collegerama 2022 recording TN1612TU_10 from 01:17:10 - https://collegerama.tudelft.nl/Mediasite/Channel/as-bsc-tn/watch/b282d0ac7af745eba483f6120bc37f2d1d </v>
      </c>
      <c r="T668" s="50" t="s">
        <v>2049</v>
      </c>
      <c r="U668" s="31" t="str">
        <f>IFERROR(VLOOKUP(G668,Demos!$B$7:N3957,12,FALSE),"")</f>
        <v/>
      </c>
    </row>
    <row r="669" spans="1:21" ht="45" x14ac:dyDescent="0.25">
      <c r="A669" s="39">
        <f t="shared" si="10"/>
        <v>664</v>
      </c>
      <c r="B669" s="30" t="s">
        <v>1893</v>
      </c>
      <c r="C669" s="29" t="str">
        <f xml:space="preserve"> IFERROR(VLOOKUP(B669, Courses!$C$3:$E$836, 2, FALSE),"")</f>
        <v>Physics 1A</v>
      </c>
      <c r="D669" s="29" t="str">
        <f xml:space="preserve"> IFERROR(VLOOKUP(MID(G669,1,1), PIRA!$B$1:$E$1146, 2, FALSE),"")</f>
        <v>1 Mechanics</v>
      </c>
      <c r="E669" s="31" t="str">
        <f xml:space="preserve"> IFERROR(VLOOKUP(MID(G669,1,2),PIRA!$B$1:$E$1144,2,FALSE),"")&amp;"
"&amp;IFERROR(VLOOKUP(MID(H669,1,2),PIRA!$B$1:$E$1144,2,FALSE),"")&amp;"
"&amp;IFERROR(VLOOKUP(MID(I669,1,2),PIRA!$B$1:$E$1144,2,FALSE),"")</f>
        <v xml:space="preserve">Rotational Dynamics
Oscillations
</v>
      </c>
      <c r="F669" s="31" t="str">
        <f xml:space="preserve"> IFERROR(VLOOKUP(MID(G669,1,4),PIRA!$B$1:$E$1144,2,FALSE),"")&amp;"
"&amp;IFERROR(VLOOKUP(MID(H669,1,4),PIRA!$B$1:$E$1144,2,FALSE),"")&amp;"
"&amp;IFERROR(VLOOKUP(MID(I669,1,4),PIRA!$B$1:$E$1144,2,FALSE),"")</f>
        <v xml:space="preserve">Moment of Inertia
Physical Pendula
</v>
      </c>
      <c r="G669" s="32" t="s">
        <v>1387</v>
      </c>
      <c r="H669" s="31" t="str">
        <f>IFERROR(IF(VLOOKUP(G669,Demos!$B$3:$K$1368,2,FALSE)=0,"",VLOOKUP(G669,Demos!$B$3:$K$1368,2,FALSE)),"")</f>
        <v>3A15.01</v>
      </c>
      <c r="I669" s="79" t="str">
        <f>IFERROR(IF(VLOOKUP(G669,Demos!$B$3:$K$1368,3,FALSE)=0,"",VLOOKUP(G669,Demos!$B$3:$K$1368,3,FALSE)),"")</f>
        <v/>
      </c>
      <c r="J669" s="79" t="str">
        <f>IFERROR(IF(VLOOKUP(G669,Demos!$B$3:$K$1368,4,FALSE)=0,"",VLOOKUP(G669,Demos!$B$3:$K$1368,4,FALSE)),"")</f>
        <v/>
      </c>
      <c r="K669" s="32" t="s">
        <v>1897</v>
      </c>
      <c r="M669" s="71">
        <v>44511</v>
      </c>
      <c r="N669" s="33" t="str">
        <f>IFERROR(VLOOKUP(G669,Demos!$B$3:$K$1368,5,FALSE),"")</f>
        <v>Physical Pendulum (2)</v>
      </c>
      <c r="O669" s="28">
        <f>IF(N669="","",COUNTIF($N$6:N2788, N669))</f>
        <v>17</v>
      </c>
      <c r="P669" s="33" t="str">
        <f xml:space="preserve"> IFERROR(IF(VLOOKUP(G669,Demos!$B$3:$K$1368,6,FALSE)=0,"",VLOOKUP(G669,Demos!$B$3:$K$1368,6,FALSE)),"")</f>
        <v>www.de-monstrare.nl/pdf/Physical%20pendulum%20_2_.pdf</v>
      </c>
      <c r="Q669" s="38" t="str">
        <f xml:space="preserve"> IFERROR(IF(VLOOKUP(G669,Demos!$B$3:$K$1368,8,FALSE)=0,"",VLOOKUP(G669,Demos!$B$3:$K$1368,8,FALSE)),"")</f>
        <v/>
      </c>
      <c r="R669" s="38" t="str">
        <f xml:space="preserve"> IFERROR(IF(VLOOKUP(G669,Demos!$B$3:$K$1368,7,FALSE)=0,"",VLOOKUP(G669,Demos!$B$3:$K$1368,7,FALSE)),"")</f>
        <v/>
      </c>
      <c r="T669" s="50" t="s">
        <v>2049</v>
      </c>
      <c r="U669" s="31" t="str">
        <f>IFERROR(VLOOKUP(G669,Demos!$B$7:N3968,12,FALSE),"")</f>
        <v/>
      </c>
    </row>
    <row r="670" spans="1:21" ht="45" x14ac:dyDescent="0.25">
      <c r="A670" s="39">
        <f t="shared" si="10"/>
        <v>665</v>
      </c>
      <c r="B670" s="30" t="s">
        <v>1893</v>
      </c>
      <c r="C670" s="29" t="str">
        <f xml:space="preserve"> IFERROR(VLOOKUP(B670, Courses!$C$3:$E$836, 2, FALSE),"")</f>
        <v>Physics 1A</v>
      </c>
      <c r="D670" s="29" t="str">
        <f xml:space="preserve"> IFERROR(VLOOKUP(MID(G670,1,1), PIRA!$B$1:$E$1146, 2, FALSE),"")</f>
        <v>1 Mechanics</v>
      </c>
      <c r="E670" s="31" t="str">
        <f xml:space="preserve"> IFERROR(VLOOKUP(MID(G670,1,2),PIRA!$B$1:$E$1144,2,FALSE),"")&amp;"
"&amp;IFERROR(VLOOKUP(MID(H670,1,2),PIRA!$B$1:$E$1144,2,FALSE),"")&amp;"
"&amp;IFERROR(VLOOKUP(MID(I670,1,2),PIRA!$B$1:$E$1144,2,FALSE),"")</f>
        <v xml:space="preserve">Rotational Dynamics
</v>
      </c>
      <c r="F670" s="31" t="str">
        <f xml:space="preserve"> IFERROR(VLOOKUP(MID(G670,1,4),PIRA!$B$1:$E$1144,2,FALSE),"")&amp;"
"&amp;IFERROR(VLOOKUP(MID(H670,1,4),PIRA!$B$1:$E$1144,2,FALSE),"")&amp;"
"&amp;IFERROR(VLOOKUP(MID(I670,1,4),PIRA!$B$1:$E$1144,2,FALSE),"")</f>
        <v xml:space="preserve">Moment of Inertia
</v>
      </c>
      <c r="G670" s="32" t="s">
        <v>102</v>
      </c>
      <c r="H670" s="31" t="str">
        <f>IFERROR(IF(VLOOKUP(G670,Demos!$B$3:$K$1368,2,FALSE)=0,"",VLOOKUP(G670,Demos!$B$3:$K$1368,2,FALSE)),"")</f>
        <v/>
      </c>
      <c r="I670" s="79" t="str">
        <f>IFERROR(IF(VLOOKUP(G670,Demos!$B$3:$K$1368,3,FALSE)=0,"",VLOOKUP(G670,Demos!$B$3:$K$1368,3,FALSE)),"")</f>
        <v/>
      </c>
      <c r="J670" s="79" t="str">
        <f>IFERROR(IF(VLOOKUP(G670,Demos!$B$3:$K$1368,4,FALSE)=0,"",VLOOKUP(G670,Demos!$B$3:$K$1368,4,FALSE)),"")</f>
        <v/>
      </c>
      <c r="K670" s="30" t="s">
        <v>1897</v>
      </c>
      <c r="M670" s="71">
        <v>44511</v>
      </c>
      <c r="N670" s="33" t="str">
        <f>IFERROR(VLOOKUP(G670,Demos!$B$3:$K$1368,5,FALSE),"")</f>
        <v>Inertia Wands</v>
      </c>
      <c r="O670" s="28">
        <f>IF(N670="","",COUNTIF($N$6:N2789, N670))</f>
        <v>26</v>
      </c>
      <c r="P670" s="33" t="str">
        <f xml:space="preserve"> IFERROR(IF(VLOOKUP(G670,Demos!$B$3:$K$1368,6,FALSE)=0,"",VLOOKUP(G670,Demos!$B$3:$K$1368,6,FALSE)),"")</f>
        <v>N/A</v>
      </c>
      <c r="Q670" s="38" t="str">
        <f xml:space="preserve"> IFERROR(IF(VLOOKUP(G670,Demos!$B$3:$K$1368,8,FALSE)=0,"",VLOOKUP(G670,Demos!$B$3:$K$1368,8,FALSE)),"")</f>
        <v>Not listed in database yet</v>
      </c>
      <c r="R670" s="38" t="str">
        <f xml:space="preserve"> IFERROR(IF(VLOOKUP(G670,Demos!$B$3:$K$1368,7,FALSE)=0,"",VLOOKUP(G670,Demos!$B$3:$K$1368,7,FALSE)),"")</f>
        <v/>
      </c>
      <c r="T670" s="50" t="s">
        <v>2049</v>
      </c>
      <c r="U670" s="31" t="str">
        <f>IFERROR(VLOOKUP(G670,Demos!$B$7:N3971,12,FALSE),"")</f>
        <v/>
      </c>
    </row>
    <row r="671" spans="1:21" ht="45" x14ac:dyDescent="0.25">
      <c r="A671" s="39">
        <f t="shared" si="10"/>
        <v>666</v>
      </c>
      <c r="B671" s="30" t="s">
        <v>1893</v>
      </c>
      <c r="C671" s="29" t="str">
        <f xml:space="preserve"> IFERROR(VLOOKUP(B671, Courses!$C$3:$E$836, 2, FALSE),"")</f>
        <v>Physics 1A</v>
      </c>
      <c r="D671" s="29" t="str">
        <f xml:space="preserve"> IFERROR(VLOOKUP(MID(G671,1,1), PIRA!$B$1:$E$1146, 2, FALSE),"")</f>
        <v>1 Mechanics</v>
      </c>
      <c r="E671" s="31" t="str">
        <f xml:space="preserve"> IFERROR(VLOOKUP(MID(G671,1,2),PIRA!$B$1:$E$1144,2,FALSE),"")&amp;"
"&amp;IFERROR(VLOOKUP(MID(H671,1,2),PIRA!$B$1:$E$1144,2,FALSE),"")&amp;"
"&amp;IFERROR(VLOOKUP(MID(I671,1,2),PIRA!$B$1:$E$1144,2,FALSE),"")</f>
        <v xml:space="preserve">Rotational Dynamics
Rotational Dynamics
</v>
      </c>
      <c r="F671" s="31" t="str">
        <f xml:space="preserve"> IFERROR(VLOOKUP(MID(G671,1,4),PIRA!$B$1:$E$1144,2,FALSE),"")&amp;"
"&amp;IFERROR(VLOOKUP(MID(H671,1,4),PIRA!$B$1:$E$1144,2,FALSE),"")&amp;"
"&amp;IFERROR(VLOOKUP(MID(I671,1,4),PIRA!$B$1:$E$1144,2,FALSE),"")</f>
        <v xml:space="preserve">Rotational Energy
Moment of Inertia
</v>
      </c>
      <c r="G671" s="32" t="s">
        <v>1168</v>
      </c>
      <c r="H671" s="31" t="str">
        <f>IFERROR(IF(VLOOKUP(G671,Demos!$B$3:$K$1368,2,FALSE)=0,"",VLOOKUP(G671,Demos!$B$3:$K$1368,2,FALSE)),"")</f>
        <v>1Q10.02</v>
      </c>
      <c r="I671" s="79" t="str">
        <f>IFERROR(IF(VLOOKUP(G671,Demos!$B$3:$K$1368,3,FALSE)=0,"",VLOOKUP(G671,Demos!$B$3:$K$1368,3,FALSE)),"")</f>
        <v/>
      </c>
      <c r="J671" s="79" t="str">
        <f>IFERROR(IF(VLOOKUP(G671,Demos!$B$3:$K$1368,4,FALSE)=0,"",VLOOKUP(G671,Demos!$B$3:$K$1368,4,FALSE)),"")</f>
        <v/>
      </c>
      <c r="K671" s="30" t="s">
        <v>1897</v>
      </c>
      <c r="L671" s="32"/>
      <c r="M671" s="71">
        <v>44511</v>
      </c>
      <c r="N671" s="33" t="str">
        <f>IFERROR(VLOOKUP(G671,Demos!$B$3:$K$1368,5,FALSE),"")</f>
        <v>Rolling Downhill</v>
      </c>
      <c r="O671" s="28">
        <f>IF(N671="","",COUNTIF($N$6:N2790, N671))</f>
        <v>35</v>
      </c>
      <c r="P671" s="33" t="str">
        <f xml:space="preserve"> IFERROR(IF(VLOOKUP(G671,Demos!$B$3:$K$1368,6,FALSE)=0,"",VLOOKUP(G671,Demos!$B$3:$K$1368,6,FALSE)),"")</f>
        <v>www.de-monstrare.nl/pdf/Rolling%20downhill.pdf</v>
      </c>
      <c r="Q671" s="38" t="str">
        <f xml:space="preserve"> IFERROR(IF(VLOOKUP(G671,Demos!$B$3:$K$1368,8,FALSE)=0,"",VLOOKUP(G671,Demos!$B$3:$K$1368,8,FALSE)),"")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671" s="38" t="str">
        <f xml:space="preserve"> IFERROR(IF(VLOOKUP(G671,Demos!$B$3:$K$1368,7,FALSE)=0,"",VLOOKUP(G671,Demos!$B$3:$K$1368,7,FALSE)),"")</f>
        <v xml:space="preserve">See Collegerama 2022 recording TN1612TU_17 - https://collegerama.tudelft.nl/Mediasite/Channel/as-bsc-tn/watch/068318bc5e2d4c908ecc56ce056d99d81d  </v>
      </c>
      <c r="T671" s="50" t="s">
        <v>2049</v>
      </c>
      <c r="U671" s="31" t="str">
        <f>IFERROR(VLOOKUP(G671,Demos!$B$7:N3986,12,FALSE),"")</f>
        <v/>
      </c>
    </row>
    <row r="672" spans="1:21" ht="45" x14ac:dyDescent="0.25">
      <c r="A672" s="39">
        <f t="shared" si="10"/>
        <v>667</v>
      </c>
      <c r="B672" s="30" t="s">
        <v>1893</v>
      </c>
      <c r="C672" s="29" t="str">
        <f xml:space="preserve"> IFERROR(VLOOKUP(B672, Courses!$C$3:$E$836, 2, FALSE),"")</f>
        <v>Physics 1A</v>
      </c>
      <c r="D672" s="29" t="str">
        <f xml:space="preserve"> IFERROR(VLOOKUP(MID(G672,1,1), PIRA!$B$1:$E$1146, 2, FALSE),"")</f>
        <v>1 Mechanics</v>
      </c>
      <c r="E672" s="31" t="str">
        <f xml:space="preserve"> IFERROR(VLOOKUP(MID(G672,1,2),PIRA!$B$1:$E$1144,2,FALSE),"")&amp;"
"&amp;IFERROR(VLOOKUP(MID(H672,1,2),PIRA!$B$1:$E$1144,2,FALSE),"")&amp;"
"&amp;IFERROR(VLOOKUP(MID(I672,1,2),PIRA!$B$1:$E$1144,2,FALSE),"")</f>
        <v xml:space="preserve">Rotational Dynamics
Applications of Newton's Laws
</v>
      </c>
      <c r="F672" s="31" t="str">
        <f xml:space="preserve"> IFERROR(VLOOKUP(MID(G672,1,4),PIRA!$B$1:$E$1144,2,FALSE),"")&amp;"
"&amp;IFERROR(VLOOKUP(MID(H672,1,4),PIRA!$B$1:$E$1144,2,FALSE),"")&amp;"
"&amp;IFERROR(VLOOKUP(MID(I672,1,4),PIRA!$B$1:$E$1144,2,FALSE),"")</f>
        <v xml:space="preserve">Conservation of Angular Momentum
Dynamic Torque
</v>
      </c>
      <c r="G672" s="32" t="s">
        <v>1169</v>
      </c>
      <c r="H672" s="31" t="str">
        <f>IFERROR(IF(VLOOKUP(G672,Demos!$B$3:$K$1368,2,FALSE)=0,"",VLOOKUP(G672,Demos!$B$3:$K$1368,2,FALSE)),"")</f>
        <v>1K10.01</v>
      </c>
      <c r="I672" s="79" t="str">
        <f>IFERROR(IF(VLOOKUP(G672,Demos!$B$3:$K$1368,3,FALSE)=0,"",VLOOKUP(G672,Demos!$B$3:$K$1368,3,FALSE)),"")</f>
        <v/>
      </c>
      <c r="J672" s="79" t="str">
        <f>IFERROR(IF(VLOOKUP(G672,Demos!$B$3:$K$1368,4,FALSE)=0,"",VLOOKUP(G672,Demos!$B$3:$K$1368,4,FALSE)),"")</f>
        <v/>
      </c>
      <c r="K672" s="30" t="s">
        <v>1897</v>
      </c>
      <c r="M672" s="71">
        <v>44511</v>
      </c>
      <c r="N672" s="33" t="str">
        <f>IFERROR(VLOOKUP(G672,Demos!$B$3:$K$1368,5,FALSE),"")</f>
        <v>Pulling a Spool (a.k.a. Oma's Garenklosje)</v>
      </c>
      <c r="O672" s="28">
        <f>IF(N672="","",COUNTIF($N$6:N2791, N672))</f>
        <v>39</v>
      </c>
      <c r="P672" s="33" t="str">
        <f xml:space="preserve"> IFERROR(IF(VLOOKUP(G672,Demos!$B$3:$K$1368,6,FALSE)=0,"",VLOOKUP(G672,Demos!$B$3:$K$1368,6,FALSE)),"")</f>
        <v>www.de-monstrare.nl/pdf/Pulling%20a%20spool.pdf</v>
      </c>
      <c r="Q672" s="38" t="str">
        <f xml:space="preserve"> IFERROR(IF(VLOOKUP(G672,Demos!$B$3:$K$1368,8,FALSE)=0,"",VLOOKUP(G672,Demos!$B$3:$K$1368,8,FALSE)),"")</f>
        <v/>
      </c>
      <c r="R672" s="38" t="str">
        <f xml:space="preserve"> IFERROR(IF(VLOOKUP(G672,Demos!$B$3:$K$1368,7,FALSE)=0,"",VLOOKUP(G672,Demos!$B$3:$K$1368,7,FALSE)),"")</f>
        <v xml:space="preserve">See Collegerame 2022 recording TN1612TU_19 - https://collegerama.tudelft.nl/Mediasite/Channel/as-bsc-tn/watch/1525734e9e3e40e6a0113a2e79f6fd7b1d </v>
      </c>
      <c r="T672" s="50" t="s">
        <v>2049</v>
      </c>
      <c r="U672" s="31" t="str">
        <f>IFERROR(VLOOKUP(G672,Demos!$B$7:N3964,12,FALSE),"")</f>
        <v/>
      </c>
    </row>
    <row r="673" spans="1:21" ht="45" x14ac:dyDescent="0.25">
      <c r="A673" s="39">
        <f t="shared" si="10"/>
        <v>668</v>
      </c>
      <c r="B673" s="30" t="s">
        <v>1893</v>
      </c>
      <c r="C673" s="29" t="str">
        <f xml:space="preserve"> IFERROR(VLOOKUP(B673, Courses!$C$3:$E$836, 2, FALSE),"")</f>
        <v>Physics 1A</v>
      </c>
      <c r="D673" s="29" t="str">
        <f xml:space="preserve"> IFERROR(VLOOKUP(MID(G673,1,1), PIRA!$B$1:$E$1146, 2, FALSE),"")</f>
        <v>1 Mechanics</v>
      </c>
      <c r="E673" s="31" t="str">
        <f xml:space="preserve"> IFERROR(VLOOKUP(MID(G673,1,2),PIRA!$B$1:$E$1144,2,FALSE),"")&amp;"
"&amp;IFERROR(VLOOKUP(MID(H673,1,2),PIRA!$B$1:$E$1144,2,FALSE),"")&amp;"
"&amp;IFERROR(VLOOKUP(MID(I673,1,2),PIRA!$B$1:$E$1144,2,FALSE),"")</f>
        <v xml:space="preserve">Rotational Dynamics
Rotational Dynamics
</v>
      </c>
      <c r="F673" s="31" t="str">
        <f xml:space="preserve"> IFERROR(VLOOKUP(MID(G673,1,4),PIRA!$B$1:$E$1144,2,FALSE),"")&amp;"
"&amp;IFERROR(VLOOKUP(MID(H673,1,4),PIRA!$B$1:$E$1144,2,FALSE),"")&amp;"
"&amp;IFERROR(VLOOKUP(MID(I673,1,4),PIRA!$B$1:$E$1144,2,FALSE),"")</f>
        <v xml:space="preserve">Conservation of Angular Momentum
Moment of Inertia
</v>
      </c>
      <c r="G673" s="32" t="s">
        <v>1171</v>
      </c>
      <c r="H673" s="31" t="str">
        <f>IFERROR(IF(VLOOKUP(G673,Demos!$B$3:$K$1368,2,FALSE)=0,"",VLOOKUP(G673,Demos!$B$3:$K$1368,2,FALSE)),"")</f>
        <v>1Q10.XX</v>
      </c>
      <c r="I673" s="79" t="str">
        <f>IFERROR(IF(VLOOKUP(G673,Demos!$B$3:$K$1368,3,FALSE)=0,"",VLOOKUP(G673,Demos!$B$3:$K$1368,3,FALSE)),"")</f>
        <v/>
      </c>
      <c r="J673" s="79" t="str">
        <f>IFERROR(IF(VLOOKUP(G673,Demos!$B$3:$K$1368,4,FALSE)=0,"",VLOOKUP(G673,Demos!$B$3:$K$1368,4,FALSE)),"")</f>
        <v/>
      </c>
      <c r="K673" s="32" t="s">
        <v>1897</v>
      </c>
      <c r="M673" s="71">
        <v>44511</v>
      </c>
      <c r="N673" s="33" t="str">
        <f>IFERROR(VLOOKUP(G673,Demos!$B$3:$K$1368,5,FALSE),"")</f>
        <v>Matchbox and Wineglass</v>
      </c>
      <c r="O673" s="28">
        <f>IF(N673="","",COUNTIF($N$6:N2792, N673))</f>
        <v>40</v>
      </c>
      <c r="P673" s="33" t="str">
        <f xml:space="preserve"> IFERROR(IF(VLOOKUP(G673,Demos!$B$3:$K$1368,6,FALSE)=0,"",VLOOKUP(G673,Demos!$B$3:$K$1368,6,FALSE)),"")</f>
        <v>www.de-monstrare.nl/pdf/Matchbox%20and%20wineglass.pdf</v>
      </c>
      <c r="Q673" s="38" t="str">
        <f xml:space="preserve"> IFERROR(IF(VLOOKUP(G673,Demos!$B$3:$K$1368,8,FALSE)=0,"",VLOOKUP(G673,Demos!$B$3:$K$1368,8,FALSE)),"")</f>
        <v/>
      </c>
      <c r="R673" s="38" t="str">
        <f xml:space="preserve"> IFERROR(IF(VLOOKUP(G673,Demos!$B$3:$K$1368,7,FALSE)=0,"",VLOOKUP(G673,Demos!$B$3:$K$1368,7,FALSE)),"")</f>
        <v xml:space="preserve">See Collegerama 2022 recording TN1612TU_17 from about 40 minutes - https://collegerama.tudelft.nl/Mediasite/Channel/as-bsc-tn/watch/068318bc5e2d4c908ecc56ce056d99d81d </v>
      </c>
      <c r="T673" s="50" t="s">
        <v>2049</v>
      </c>
      <c r="U673" s="31" t="str">
        <f>IFERROR(VLOOKUP(G673,Demos!$B$7:N3970,12,FALSE),"")</f>
        <v/>
      </c>
    </row>
    <row r="674" spans="1:21" ht="45" x14ac:dyDescent="0.25">
      <c r="A674" s="39">
        <f t="shared" si="10"/>
        <v>669</v>
      </c>
      <c r="B674" s="30" t="s">
        <v>1893</v>
      </c>
      <c r="C674" s="29" t="str">
        <f xml:space="preserve"> IFERROR(VLOOKUP(B674, Courses!$C$3:$E$836, 2, FALSE),"")</f>
        <v>Physics 1A</v>
      </c>
      <c r="D674" s="29" t="str">
        <f xml:space="preserve"> IFERROR(VLOOKUP(MID(G674,1,1), PIRA!$B$1:$E$1146, 2, FALSE),"")</f>
        <v>1 Mechanics</v>
      </c>
      <c r="E674" s="31" t="str">
        <f xml:space="preserve"> IFERROR(VLOOKUP(MID(G674,1,2),PIRA!$B$1:$E$1144,2,FALSE),"")&amp;"
"&amp;IFERROR(VLOOKUP(MID(H674,1,2),PIRA!$B$1:$E$1144,2,FALSE),"")&amp;"
"&amp;IFERROR(VLOOKUP(MID(I674,1,2),PIRA!$B$1:$E$1144,2,FALSE),"")</f>
        <v xml:space="preserve">Rotational Dynamics
</v>
      </c>
      <c r="F674" s="31" t="str">
        <f xml:space="preserve"> IFERROR(VLOOKUP(MID(G674,1,4),PIRA!$B$1:$E$1144,2,FALSE),"")&amp;"
"&amp;IFERROR(VLOOKUP(MID(H674,1,4),PIRA!$B$1:$E$1144,2,FALSE),"")&amp;"
"&amp;IFERROR(VLOOKUP(MID(I674,1,4),PIRA!$B$1:$E$1144,2,FALSE),"")</f>
        <v xml:space="preserve">Conservation of Angular Momentum
</v>
      </c>
      <c r="G674" s="32" t="s">
        <v>88</v>
      </c>
      <c r="H674" s="31" t="str">
        <f>IFERROR(IF(VLOOKUP(G674,Demos!$B$3:$K$1368,2,FALSE)=0,"",VLOOKUP(G674,Demos!$B$3:$K$1368,2,FALSE)),"")</f>
        <v/>
      </c>
      <c r="I674" s="79" t="str">
        <f>IFERROR(IF(VLOOKUP(G674,Demos!$B$3:$K$1368,3,FALSE)=0,"",VLOOKUP(G674,Demos!$B$3:$K$1368,3,FALSE)),"")</f>
        <v/>
      </c>
      <c r="J674" s="79" t="str">
        <f>IFERROR(IF(VLOOKUP(G674,Demos!$B$3:$K$1368,4,FALSE)=0,"",VLOOKUP(G674,Demos!$B$3:$K$1368,4,FALSE)),"")</f>
        <v/>
      </c>
      <c r="K674" s="30" t="s">
        <v>1897</v>
      </c>
      <c r="M674" s="71">
        <v>44511</v>
      </c>
      <c r="N674" s="33" t="str">
        <f>IFERROR(VLOOKUP(G674,Demos!$B$3:$K$1368,5,FALSE),"")</f>
        <v>Train and Track</v>
      </c>
      <c r="O674" s="28">
        <f>IF(N674="","",COUNTIF($N$6:N2793, N674))</f>
        <v>27</v>
      </c>
      <c r="P674" s="33" t="str">
        <f xml:space="preserve"> IFERROR(IF(VLOOKUP(G674,Demos!$B$3:$K$1368,6,FALSE)=0,"",VLOOKUP(G674,Demos!$B$3:$K$1368,6,FALSE)),"")</f>
        <v>www.de-monstrare.nl/pdf/Train%20and%20track.pdf</v>
      </c>
      <c r="Q674" s="38" t="str">
        <f xml:space="preserve"> IFERROR(IF(VLOOKUP(G674,Demos!$B$3:$K$1368,8,FALSE)=0,"",VLOOKUP(G674,Demos!$B$3:$K$1368,8,FALSE)),"")</f>
        <v/>
      </c>
      <c r="R674" s="38" t="str">
        <f xml:space="preserve"> IFERROR(IF(VLOOKUP(G674,Demos!$B$3:$K$1368,7,FALSE)=0,"",VLOOKUP(G674,Demos!$B$3:$K$1368,7,FALSE)),"")</f>
        <v xml:space="preserve">See Collegerama 2022 recording TN1612TU_17 - https://collegerama.tudelft.nl/Mediasite/Channel/as-bsc-tn/watch/068318bc5e2d4c908ecc56ce056d99d81d </v>
      </c>
      <c r="T674" s="50" t="s">
        <v>2049</v>
      </c>
      <c r="U674" s="31" t="str">
        <f>IFERROR(VLOOKUP(G674,Demos!$B$7:N3954,12,FALSE),"")</f>
        <v/>
      </c>
    </row>
    <row r="675" spans="1:21" ht="45" x14ac:dyDescent="0.25">
      <c r="A675" s="39">
        <f t="shared" si="10"/>
        <v>670</v>
      </c>
      <c r="B675" s="30" t="s">
        <v>1893</v>
      </c>
      <c r="C675" s="29" t="str">
        <f xml:space="preserve"> IFERROR(VLOOKUP(B675, Courses!$C$3:$E$836, 2, FALSE),"")</f>
        <v>Physics 1A</v>
      </c>
      <c r="D675" s="29" t="str">
        <f xml:space="preserve"> IFERROR(VLOOKUP(MID(G675,1,1), PIRA!$B$1:$E$1146, 2, FALSE),"")</f>
        <v>1 Mechanics</v>
      </c>
      <c r="E675" s="31" t="str">
        <f xml:space="preserve"> IFERROR(VLOOKUP(MID(G675,1,2),PIRA!$B$1:$E$1144,2,FALSE),"")&amp;"
"&amp;IFERROR(VLOOKUP(MID(H675,1,2),PIRA!$B$1:$E$1144,2,FALSE),"")&amp;"
"&amp;IFERROR(VLOOKUP(MID(I675,1,2),PIRA!$B$1:$E$1144,2,FALSE),"")</f>
        <v xml:space="preserve">Rotational Dynamics
</v>
      </c>
      <c r="F675" s="31" t="str">
        <f xml:space="preserve"> IFERROR(VLOOKUP(MID(G675,1,4),PIRA!$B$1:$E$1144,2,FALSE),"")&amp;"
"&amp;IFERROR(VLOOKUP(MID(H675,1,4),PIRA!$B$1:$E$1144,2,FALSE),"")&amp;"
"&amp;IFERROR(VLOOKUP(MID(I675,1,4),PIRA!$B$1:$E$1144,2,FALSE),"")</f>
        <v xml:space="preserve">Gyros
</v>
      </c>
      <c r="G675" s="32" t="s">
        <v>1176</v>
      </c>
      <c r="H675" s="31" t="str">
        <f>IFERROR(IF(VLOOKUP(G675,Demos!$B$3:$K$1368,2,FALSE)=0,"",VLOOKUP(G675,Demos!$B$3:$K$1368,2,FALSE)),"")</f>
        <v/>
      </c>
      <c r="I675" s="79" t="str">
        <f>IFERROR(IF(VLOOKUP(G675,Demos!$B$3:$K$1368,3,FALSE)=0,"",VLOOKUP(G675,Demos!$B$3:$K$1368,3,FALSE)),"")</f>
        <v/>
      </c>
      <c r="J675" s="79" t="str">
        <f>IFERROR(IF(VLOOKUP(G675,Demos!$B$3:$K$1368,4,FALSE)=0,"",VLOOKUP(G675,Demos!$B$3:$K$1368,4,FALSE)),"")</f>
        <v/>
      </c>
      <c r="K675" s="32" t="s">
        <v>1897</v>
      </c>
      <c r="M675" s="71">
        <v>44511</v>
      </c>
      <c r="N675" s="33" t="str">
        <f>IFERROR(VLOOKUP(G675,Demos!$B$3:$K$1368,5,FALSE),"")</f>
        <v>Precession (2)</v>
      </c>
      <c r="O675" s="28">
        <f>IF(N675="","",COUNTIF($N$6:N2794, N675))</f>
        <v>67</v>
      </c>
      <c r="P675" s="33" t="str">
        <f xml:space="preserve"> IFERROR(IF(VLOOKUP(G675,Demos!$B$3:$K$1368,6,FALSE)=0,"",VLOOKUP(G675,Demos!$B$3:$K$1368,6,FALSE)),"")</f>
        <v>www.de-monstrare.nl/pdf/Precession%20_2_.pdf</v>
      </c>
      <c r="Q675" s="38" t="str">
        <f xml:space="preserve"> IFERROR(IF(VLOOKUP(G675,Demos!$B$3:$K$1368,8,FALSE)=0,"",VLOOKUP(G675,Demos!$B$3:$K$1368,8,FALSE)),"")</f>
        <v/>
      </c>
      <c r="R675" s="38" t="str">
        <f xml:space="preserve"> IFERROR(IF(VLOOKUP(G675,Demos!$B$3:$K$1368,7,FALSE)=0,"",VLOOKUP(G675,Demos!$B$3:$K$1368,7,FALSE)),"")</f>
        <v/>
      </c>
      <c r="T675" s="50" t="s">
        <v>2049</v>
      </c>
      <c r="U675" s="31" t="str">
        <f>IFERROR(VLOOKUP(G675,Demos!$B$7:N3965,12,FALSE),"")</f>
        <v/>
      </c>
    </row>
    <row r="676" spans="1:21" ht="45" x14ac:dyDescent="0.25">
      <c r="A676" s="39">
        <f t="shared" si="10"/>
        <v>671</v>
      </c>
      <c r="B676" s="30" t="s">
        <v>1893</v>
      </c>
      <c r="C676" s="29" t="str">
        <f xml:space="preserve"> IFERROR(VLOOKUP(B676, Courses!$C$3:$E$836, 2, FALSE),"")</f>
        <v>Physics 1A</v>
      </c>
      <c r="D676" s="29" t="str">
        <f xml:space="preserve"> IFERROR(VLOOKUP(MID(G676,1,1), PIRA!$B$1:$E$1146, 2, FALSE),"")</f>
        <v>1 Mechanics</v>
      </c>
      <c r="E676" s="31" t="str">
        <f xml:space="preserve"> IFERROR(VLOOKUP(MID(G676,1,2),PIRA!$B$1:$E$1144,2,FALSE),"")&amp;"
"&amp;IFERROR(VLOOKUP(MID(H676,1,2),PIRA!$B$1:$E$1144,2,FALSE),"")&amp;"
"&amp;IFERROR(VLOOKUP(MID(I676,1,2),PIRA!$B$1:$E$1144,2,FALSE),"")</f>
        <v xml:space="preserve">Rotational Dynamics
</v>
      </c>
      <c r="F676" s="31" t="str">
        <f xml:space="preserve"> IFERROR(VLOOKUP(MID(G676,1,4),PIRA!$B$1:$E$1144,2,FALSE),"")&amp;"
"&amp;IFERROR(VLOOKUP(MID(H676,1,4),PIRA!$B$1:$E$1144,2,FALSE),"")&amp;"
"&amp;IFERROR(VLOOKUP(MID(I676,1,4),PIRA!$B$1:$E$1144,2,FALSE),"")</f>
        <v xml:space="preserve">Gyros
</v>
      </c>
      <c r="G676" s="32" t="s">
        <v>1659</v>
      </c>
      <c r="H676" s="31" t="str">
        <f>IFERROR(IF(VLOOKUP(G676,Demos!$B$3:$K$1368,2,FALSE)=0,"",VLOOKUP(G676,Demos!$B$3:$K$1368,2,FALSE)),"")</f>
        <v/>
      </c>
      <c r="I676" s="79" t="str">
        <f>IFERROR(IF(VLOOKUP(G676,Demos!$B$3:$K$1368,3,FALSE)=0,"",VLOOKUP(G676,Demos!$B$3:$K$1368,3,FALSE)),"")</f>
        <v/>
      </c>
      <c r="J676" s="79" t="str">
        <f>IFERROR(IF(VLOOKUP(G676,Demos!$B$3:$K$1368,4,FALSE)=0,"",VLOOKUP(G676,Demos!$B$3:$K$1368,4,FALSE)),"")</f>
        <v/>
      </c>
      <c r="K676" s="30" t="s">
        <v>1897</v>
      </c>
      <c r="M676" s="71">
        <v>44511</v>
      </c>
      <c r="N676" s="33" t="str">
        <f>IFERROR(VLOOKUP(G676,Demos!$B$3:$K$1368,5,FALSE),"")</f>
        <v>Gyroscope</v>
      </c>
      <c r="O676" s="28">
        <f>IF(N676="","",COUNTIF($N$6:N2795, N676))</f>
        <v>40</v>
      </c>
      <c r="P676" s="33" t="str">
        <f xml:space="preserve"> IFERROR(IF(VLOOKUP(G676,Demos!$B$3:$K$1368,6,FALSE)=0,"",VLOOKUP(G676,Demos!$B$3:$K$1368,6,FALSE)),"")</f>
        <v>N/A</v>
      </c>
      <c r="Q676" s="38" t="str">
        <f xml:space="preserve"> IFERROR(IF(VLOOKUP(G676,Demos!$B$3:$K$1368,8,FALSE)=0,"",VLOOKUP(G676,Demos!$B$3:$K$1368,8,FALSE)),"")</f>
        <v/>
      </c>
      <c r="R676" s="38" t="str">
        <f xml:space="preserve"> IFERROR(IF(VLOOKUP(G676,Demos!$B$3:$K$1368,7,FALSE)=0,"",VLOOKUP(G676,Demos!$B$3:$K$1368,7,FALSE)),"")</f>
        <v/>
      </c>
      <c r="T676" s="50" t="s">
        <v>2049</v>
      </c>
      <c r="U676" s="31" t="str">
        <f>IFERROR(VLOOKUP(G676,Demos!$B$7:N3972,12,FALSE),"")</f>
        <v/>
      </c>
    </row>
    <row r="677" spans="1:21" ht="45" x14ac:dyDescent="0.25">
      <c r="A677" s="39">
        <f t="shared" si="10"/>
        <v>672</v>
      </c>
      <c r="B677" s="30" t="s">
        <v>1893</v>
      </c>
      <c r="C677" s="29" t="str">
        <f xml:space="preserve"> IFERROR(VLOOKUP(B677, Courses!$C$3:$E$836, 2, FALSE),"")</f>
        <v>Physics 1A</v>
      </c>
      <c r="D677" s="29" t="str">
        <f xml:space="preserve"> IFERROR(VLOOKUP(MID(G677,1,1), PIRA!$B$1:$E$1146, 2, FALSE),"")</f>
        <v>1 Mechanics</v>
      </c>
      <c r="E677" s="31" t="str">
        <f xml:space="preserve"> IFERROR(VLOOKUP(MID(G677,1,2),PIRA!$B$1:$E$1144,2,FALSE),"")&amp;"
"&amp;IFERROR(VLOOKUP(MID(H677,1,2),PIRA!$B$1:$E$1144,2,FALSE),"")&amp;"
"&amp;IFERROR(VLOOKUP(MID(I677,1,2),PIRA!$B$1:$E$1144,2,FALSE),"")</f>
        <v xml:space="preserve">Rotational Dynamics
</v>
      </c>
      <c r="F677" s="31" t="str">
        <f xml:space="preserve"> IFERROR(VLOOKUP(MID(G677,1,4),PIRA!$B$1:$E$1144,2,FALSE),"")&amp;"
"&amp;IFERROR(VLOOKUP(MID(H677,1,4),PIRA!$B$1:$E$1144,2,FALSE),"")&amp;"
"&amp;IFERROR(VLOOKUP(MID(I677,1,4),PIRA!$B$1:$E$1144,2,FALSE),"")</f>
        <v xml:space="preserve">Gyros
</v>
      </c>
      <c r="G677" s="32" t="s">
        <v>91</v>
      </c>
      <c r="H677" s="31" t="str">
        <f>IFERROR(IF(VLOOKUP(G677,Demos!$B$3:$K$1368,2,FALSE)=0,"",VLOOKUP(G677,Demos!$B$3:$K$1368,2,FALSE)),"")</f>
        <v/>
      </c>
      <c r="I677" s="79" t="str">
        <f>IFERROR(IF(VLOOKUP(G677,Demos!$B$3:$K$1368,3,FALSE)=0,"",VLOOKUP(G677,Demos!$B$3:$K$1368,3,FALSE)),"")</f>
        <v/>
      </c>
      <c r="J677" s="79" t="str">
        <f>IFERROR(IF(VLOOKUP(G677,Demos!$B$3:$K$1368,4,FALSE)=0,"",VLOOKUP(G677,Demos!$B$3:$K$1368,4,FALSE)),"")</f>
        <v/>
      </c>
      <c r="K677" s="30" t="s">
        <v>1897</v>
      </c>
      <c r="M677" s="71">
        <v>44511</v>
      </c>
      <c r="N677" s="33" t="str">
        <f>IFERROR(VLOOKUP(G677,Demos!$B$3:$K$1368,5,FALSE),"")</f>
        <v>Suitcase with Flywheel</v>
      </c>
      <c r="O677" s="28">
        <f>IF(N677="","",COUNTIF($N$6:N2796, N677))</f>
        <v>26</v>
      </c>
      <c r="P677" s="33" t="str">
        <f xml:space="preserve"> IFERROR(IF(VLOOKUP(G677,Demos!$B$3:$K$1368,6,FALSE)=0,"",VLOOKUP(G677,Demos!$B$3:$K$1368,6,FALSE)),"")</f>
        <v>N/A</v>
      </c>
      <c r="Q677" s="38" t="str">
        <f xml:space="preserve"> IFERROR(IF(VLOOKUP(G677,Demos!$B$3:$K$1368,8,FALSE)=0,"",VLOOKUP(G677,Demos!$B$3:$K$1368,8,FALSE)),"")</f>
        <v/>
      </c>
      <c r="R677" s="38" t="str">
        <f xml:space="preserve"> IFERROR(IF(VLOOKUP(G677,Demos!$B$3:$K$1368,7,FALSE)=0,"",VLOOKUP(G677,Demos!$B$3:$K$1368,7,FALSE)),"")</f>
        <v xml:space="preserve">See Collegerama 2022 recording TN1612TU_20 - https://collegerama.tudelft.nl/Mediasite/Channel/as-bsc-tn/watch/1a0c74c4eaf54cb7aa9b646d254fee821d </v>
      </c>
      <c r="T677" s="50" t="s">
        <v>2049</v>
      </c>
      <c r="U677" s="31" t="str">
        <f>IFERROR(VLOOKUP(G677,Demos!$B$7:N3958,12,FALSE),"")</f>
        <v/>
      </c>
    </row>
    <row r="678" spans="1:21" ht="45" x14ac:dyDescent="0.25">
      <c r="A678" s="39">
        <f t="shared" si="10"/>
        <v>673</v>
      </c>
      <c r="B678" s="30" t="s">
        <v>1893</v>
      </c>
      <c r="C678" s="29" t="str">
        <f xml:space="preserve"> IFERROR(VLOOKUP(B678, Courses!$C$3:$E$836, 2, FALSE),"")</f>
        <v>Physics 1A</v>
      </c>
      <c r="D678" s="29" t="str">
        <f xml:space="preserve"> IFERROR(VLOOKUP(MID(G678,1,1), PIRA!$B$1:$E$1146, 2, FALSE),"")</f>
        <v>1 Mechanics</v>
      </c>
      <c r="E678" s="31" t="str">
        <f xml:space="preserve"> IFERROR(VLOOKUP(MID(G678,1,2),PIRA!$B$1:$E$1144,2,FALSE),"")&amp;"
"&amp;IFERROR(VLOOKUP(MID(H678,1,2),PIRA!$B$1:$E$1144,2,FALSE),"")&amp;"
"&amp;IFERROR(VLOOKUP(MID(I678,1,2),PIRA!$B$1:$E$1144,2,FALSE),"")</f>
        <v xml:space="preserve">Rotational Dynamics
</v>
      </c>
      <c r="F678" s="31" t="str">
        <f xml:space="preserve"> IFERROR(VLOOKUP(MID(G678,1,4),PIRA!$B$1:$E$1144,2,FALSE),"")&amp;"
"&amp;IFERROR(VLOOKUP(MID(H678,1,4),PIRA!$B$1:$E$1144,2,FALSE),"")&amp;"
"&amp;IFERROR(VLOOKUP(MID(I678,1,4),PIRA!$B$1:$E$1144,2,FALSE),"")</f>
        <v xml:space="preserve">Rotational Stability
</v>
      </c>
      <c r="G678" s="32" t="s">
        <v>1430</v>
      </c>
      <c r="H678" s="31" t="str">
        <f>IFERROR(IF(VLOOKUP(G678,Demos!$B$3:$K$1368,2,FALSE)=0,"",VLOOKUP(G678,Demos!$B$3:$K$1368,2,FALSE)),"")</f>
        <v/>
      </c>
      <c r="I678" s="79" t="str">
        <f>IFERROR(IF(VLOOKUP(G678,Demos!$B$3:$K$1368,3,FALSE)=0,"",VLOOKUP(G678,Demos!$B$3:$K$1368,3,FALSE)),"")</f>
        <v/>
      </c>
      <c r="J678" s="79" t="str">
        <f>IFERROR(IF(VLOOKUP(G678,Demos!$B$3:$K$1368,4,FALSE)=0,"",VLOOKUP(G678,Demos!$B$3:$K$1368,4,FALSE)),"")</f>
        <v/>
      </c>
      <c r="K678" s="30" t="s">
        <v>1897</v>
      </c>
      <c r="M678" s="71">
        <v>44511</v>
      </c>
      <c r="N678" s="33" t="str">
        <f>IFERROR(VLOOKUP(G678,Demos!$B$3:$K$1368,5,FALSE),"")</f>
        <v>Sleeper</v>
      </c>
      <c r="O678" s="28">
        <f>IF(N678="","",COUNTIF($N$6:N2797, N678))</f>
        <v>12</v>
      </c>
      <c r="P678" s="33" t="str">
        <f xml:space="preserve"> IFERROR(IF(VLOOKUP(G678,Demos!$B$3:$K$1368,6,FALSE)=0,"",VLOOKUP(G678,Demos!$B$3:$K$1368,6,FALSE)),"")</f>
        <v>www.de-monstrare.nl/pdf/Sleeper.pdf</v>
      </c>
      <c r="Q678" s="38" t="str">
        <f xml:space="preserve"> IFERROR(IF(VLOOKUP(G678,Demos!$B$3:$K$1368,8,FALSE)=0,"",VLOOKUP(G678,Demos!$B$3:$K$1368,8,FALSE)),"")</f>
        <v/>
      </c>
      <c r="R678" s="38" t="str">
        <f xml:space="preserve"> IFERROR(IF(VLOOKUP(G678,Demos!$B$3:$K$1368,7,FALSE)=0,"",VLOOKUP(G678,Demos!$B$3:$K$1368,7,FALSE)),"")</f>
        <v/>
      </c>
      <c r="T678" s="50" t="s">
        <v>2049</v>
      </c>
      <c r="U678" s="31" t="str">
        <f>IFERROR(VLOOKUP(G678,Demos!$B$7:N3988,12,FALSE),"")</f>
        <v/>
      </c>
    </row>
    <row r="679" spans="1:21" ht="45" x14ac:dyDescent="0.25">
      <c r="A679" s="39">
        <f t="shared" si="10"/>
        <v>674</v>
      </c>
      <c r="B679" s="30" t="s">
        <v>1893</v>
      </c>
      <c r="C679" s="29" t="str">
        <f xml:space="preserve"> IFERROR(VLOOKUP(B679, Courses!$C$3:$E$836, 2, FALSE),"")</f>
        <v>Physics 1A</v>
      </c>
      <c r="D679" s="29" t="str">
        <f xml:space="preserve"> IFERROR(VLOOKUP(MID(G679,1,1), PIRA!$B$1:$E$1146, 2, FALSE),"")</f>
        <v>1 Mechanics</v>
      </c>
      <c r="E679" s="31" t="str">
        <f xml:space="preserve"> IFERROR(VLOOKUP(MID(G679,1,2),PIRA!$B$1:$E$1144,2,FALSE),"")&amp;"
"&amp;IFERROR(VLOOKUP(MID(H679,1,2),PIRA!$B$1:$E$1144,2,FALSE),"")&amp;"
"&amp;IFERROR(VLOOKUP(MID(I679,1,2),PIRA!$B$1:$E$1144,2,FALSE),"")</f>
        <v xml:space="preserve">Rotational Dynamics
Rotational Dynamics
</v>
      </c>
      <c r="F679" s="31" t="str">
        <f xml:space="preserve"> IFERROR(VLOOKUP(MID(G679,1,4),PIRA!$B$1:$E$1144,2,FALSE),"")&amp;"
"&amp;IFERROR(VLOOKUP(MID(H679,1,4),PIRA!$B$1:$E$1144,2,FALSE),"")&amp;"
"&amp;IFERROR(VLOOKUP(MID(I679,1,4),PIRA!$B$1:$E$1144,2,FALSE),"")</f>
        <v xml:space="preserve">Rotational Stability
Conservation of Angular Momentum
</v>
      </c>
      <c r="G679" s="32" t="s">
        <v>1658</v>
      </c>
      <c r="H679" s="31" t="str">
        <f>IFERROR(IF(VLOOKUP(G679,Demos!$B$3:$K$1368,2,FALSE)=0,"",VLOOKUP(G679,Demos!$B$3:$K$1368,2,FALSE)),"")</f>
        <v>1Q40.12</v>
      </c>
      <c r="I679" s="79" t="str">
        <f>IFERROR(IF(VLOOKUP(G679,Demos!$B$3:$K$1368,3,FALSE)=0,"",VLOOKUP(G679,Demos!$B$3:$K$1368,3,FALSE)),"")</f>
        <v/>
      </c>
      <c r="J679" s="79" t="str">
        <f>IFERROR(IF(VLOOKUP(G679,Demos!$B$3:$K$1368,4,FALSE)=0,"",VLOOKUP(G679,Demos!$B$3:$K$1368,4,FALSE)),"")</f>
        <v/>
      </c>
      <c r="K679" s="30" t="s">
        <v>1897</v>
      </c>
      <c r="M679" s="71">
        <v>44511</v>
      </c>
      <c r="N679" s="33" t="str">
        <f>IFERROR(VLOOKUP(G679,Demos!$B$3:$K$1368,5,FALSE),"")</f>
        <v>Tippe Top</v>
      </c>
      <c r="O679" s="28">
        <f>IF(N679="","",COUNTIF($N$6:N2798, N679))</f>
        <v>28</v>
      </c>
      <c r="P679" s="33" t="str">
        <f xml:space="preserve"> IFERROR(IF(VLOOKUP(G679,Demos!$B$3:$K$1368,6,FALSE)=0,"",VLOOKUP(G679,Demos!$B$3:$K$1368,6,FALSE)),"")</f>
        <v>www.de-monstrare.nl/pdf/Tippe%20top.pdf</v>
      </c>
      <c r="Q679" s="38" t="str">
        <f xml:space="preserve"> IFERROR(IF(VLOOKUP(G679,Demos!$B$3:$K$1368,8,FALSE)=0,"",VLOOKUP(G679,Demos!$B$3:$K$1368,8,FALSE)),"")</f>
        <v/>
      </c>
      <c r="R679" s="38" t="str">
        <f xml:space="preserve"> IFERROR(IF(VLOOKUP(G679,Demos!$B$3:$K$1368,7,FALSE)=0,"",VLOOKUP(G679,Demos!$B$3:$K$1368,7,FALSE)),"")</f>
        <v xml:space="preserve">See Collegerama 2022 recording TN1612TU_20 - https://collegerama.tudelft.nl/Mediasite/Channel/as-bsc-tn/watch/1a0c74c4eaf54cb7aa9b646d254fee821d </v>
      </c>
      <c r="T679" s="50" t="s">
        <v>2049</v>
      </c>
      <c r="U679" s="31" t="str">
        <f>IFERROR(VLOOKUP(G679,Demos!$B$7:N3955,12,FALSE),"")</f>
        <v/>
      </c>
    </row>
    <row r="680" spans="1:21" ht="45" x14ac:dyDescent="0.25">
      <c r="A680" s="39">
        <f t="shared" si="10"/>
        <v>675</v>
      </c>
      <c r="B680" s="30" t="s">
        <v>1893</v>
      </c>
      <c r="C680" s="29" t="str">
        <f xml:space="preserve"> IFERROR(VLOOKUP(B680, Courses!$C$3:$E$836, 2, FALSE),"")</f>
        <v>Physics 1A</v>
      </c>
      <c r="D680" s="29" t="str">
        <f xml:space="preserve"> IFERROR(VLOOKUP(MID(G680,1,1), PIRA!$B$1:$E$1146, 2, FALSE),"")</f>
        <v>3 Oscillations and Waves</v>
      </c>
      <c r="E680" s="31" t="str">
        <f xml:space="preserve"> IFERROR(VLOOKUP(MID(G680,1,2),PIRA!$B$1:$E$1144,2,FALSE),"")&amp;"
"&amp;IFERROR(VLOOKUP(MID(H680,1,2),PIRA!$B$1:$E$1144,2,FALSE),"")&amp;"
"&amp;IFERROR(VLOOKUP(MID(I680,1,2),PIRA!$B$1:$E$1144,2,FALSE),"")</f>
        <v xml:space="preserve">Oscillations
</v>
      </c>
      <c r="F680" s="31" t="str">
        <f xml:space="preserve"> IFERROR(VLOOKUP(MID(G680,1,4),PIRA!$B$1:$E$1144,2,FALSE),"")&amp;"
"&amp;IFERROR(VLOOKUP(MID(H680,1,4),PIRA!$B$1:$E$1144,2,FALSE),"")&amp;"
"&amp;IFERROR(VLOOKUP(MID(I680,1,4),PIRA!$B$1:$E$1144,2,FALSE),"")</f>
        <v xml:space="preserve">Coupled Oscillations
</v>
      </c>
      <c r="G680" s="32" t="s">
        <v>1945</v>
      </c>
      <c r="H680" s="31" t="str">
        <f>IFERROR(IF(VLOOKUP(G680,Demos!$B$3:$K$1368,2,FALSE)=0,"",VLOOKUP(G680,Demos!$B$3:$K$1368,2,FALSE)),"")</f>
        <v/>
      </c>
      <c r="I680" s="79" t="str">
        <f>IFERROR(IF(VLOOKUP(G680,Demos!$B$3:$K$1368,3,FALSE)=0,"",VLOOKUP(G680,Demos!$B$3:$K$1368,3,FALSE)),"")</f>
        <v/>
      </c>
      <c r="J680" s="79" t="str">
        <f>IFERROR(IF(VLOOKUP(G680,Demos!$B$3:$K$1368,4,FALSE)=0,"",VLOOKUP(G680,Demos!$B$3:$K$1368,4,FALSE)),"")</f>
        <v/>
      </c>
      <c r="K680" s="30" t="s">
        <v>1897</v>
      </c>
      <c r="M680" s="71">
        <v>44511</v>
      </c>
      <c r="N680" s="33" t="str">
        <f>IFERROR(VLOOKUP(G680,Demos!$B$3:$K$1368,5,FALSE),"")</f>
        <v>Spring Coupled Pendula</v>
      </c>
      <c r="O680" s="28">
        <f>IF(N680="","",COUNTIF($N$6:N2799, N680))</f>
        <v>13</v>
      </c>
      <c r="P680" s="33" t="str">
        <f xml:space="preserve"> IFERROR(IF(VLOOKUP(G680,Demos!$B$3:$K$1368,6,FALSE)=0,"",VLOOKUP(G680,Demos!$B$3:$K$1368,6,FALSE)),"")</f>
        <v>N/A</v>
      </c>
      <c r="Q680" s="38" t="str">
        <f xml:space="preserve"> IFERROR(IF(VLOOKUP(G680,Demos!$B$3:$K$1368,8,FALSE)=0,"",VLOOKUP(G680,Demos!$B$3:$K$1368,8,FALSE)),"")</f>
        <v>Not listed in database yet</v>
      </c>
      <c r="R680" s="38" t="str">
        <f xml:space="preserve"> IFERROR(IF(VLOOKUP(G680,Demos!$B$3:$K$1368,7,FALSE)=0,"",VLOOKUP(G680,Demos!$B$3:$K$1368,7,FALSE)),"")</f>
        <v/>
      </c>
      <c r="T680" s="50" t="s">
        <v>2049</v>
      </c>
      <c r="U680" s="31" t="str">
        <f>IFERROR(VLOOKUP(G680,Demos!$B$7:N3960,12,FALSE),"")</f>
        <v/>
      </c>
    </row>
    <row r="681" spans="1:21" ht="45" x14ac:dyDescent="0.25">
      <c r="A681" s="39">
        <f t="shared" si="10"/>
        <v>676</v>
      </c>
      <c r="B681" s="30" t="s">
        <v>1893</v>
      </c>
      <c r="C681" s="29" t="str">
        <f xml:space="preserve"> IFERROR(VLOOKUP(B681, Courses!$C$3:$E$836, 2, FALSE),"")</f>
        <v>Physics 1A</v>
      </c>
      <c r="D681" s="29" t="str">
        <f xml:space="preserve"> IFERROR(VLOOKUP(MID(G681,1,1), PIRA!$B$1:$E$1146, 2, FALSE),"")</f>
        <v>3 Oscillations and Waves</v>
      </c>
      <c r="E681" s="31" t="str">
        <f xml:space="preserve"> IFERROR(VLOOKUP(MID(G681,1,2),PIRA!$B$1:$E$1144,2,FALSE),"")&amp;"
"&amp;IFERROR(VLOOKUP(MID(H681,1,2),PIRA!$B$1:$E$1144,2,FALSE),"")&amp;"
"&amp;IFERROR(VLOOKUP(MID(I681,1,2),PIRA!$B$1:$E$1144,2,FALSE),"")</f>
        <v xml:space="preserve">Wave Motion
</v>
      </c>
      <c r="F681" s="31" t="str">
        <f xml:space="preserve"> IFERROR(VLOOKUP(MID(G681,1,4),PIRA!$B$1:$E$1144,2,FALSE),"")&amp;"
"&amp;IFERROR(VLOOKUP(MID(H681,1,4),PIRA!$B$1:$E$1144,2,FALSE),"")&amp;"
"&amp;IFERROR(VLOOKUP(MID(I681,1,4),PIRA!$B$1:$E$1144,2,FALSE),"")</f>
        <v xml:space="preserve">Transverse Pulses and Waves
</v>
      </c>
      <c r="G681" s="32" t="s">
        <v>1186</v>
      </c>
      <c r="H681" s="31" t="str">
        <f>IFERROR(IF(VLOOKUP(G681,Demos!$B$3:$K$1368,2,FALSE)=0,"",VLOOKUP(G681,Demos!$B$3:$K$1368,2,FALSE)),"")</f>
        <v/>
      </c>
      <c r="I681" s="79" t="str">
        <f>IFERROR(IF(VLOOKUP(G681,Demos!$B$3:$K$1368,3,FALSE)=0,"",VLOOKUP(G681,Demos!$B$3:$K$1368,3,FALSE)),"")</f>
        <v/>
      </c>
      <c r="J681" s="79" t="str">
        <f>IFERROR(IF(VLOOKUP(G681,Demos!$B$3:$K$1368,4,FALSE)=0,"",VLOOKUP(G681,Demos!$B$3:$K$1368,4,FALSE)),"")</f>
        <v/>
      </c>
      <c r="K681" s="30" t="s">
        <v>1897</v>
      </c>
      <c r="M681" s="71">
        <v>44511</v>
      </c>
      <c r="N681" s="33" t="str">
        <f>IFERROR(VLOOKUP(G681,Demos!$B$3:$K$1368,5,FALSE),"")</f>
        <v>Speed of a Single Pulse on Different Strings (2)</v>
      </c>
      <c r="O681" s="28">
        <f>IF(N681="","",COUNTIF($N$6:N2800, N681))</f>
        <v>26</v>
      </c>
      <c r="P681" s="33" t="str">
        <f xml:space="preserve"> IFERROR(IF(VLOOKUP(G681,Demos!$B$3:$K$1368,6,FALSE)=0,"",VLOOKUP(G681,Demos!$B$3:$K$1368,6,FALSE)),"")</f>
        <v>www.de-monstrare.nl/pdf/Speed%20of%20a%20single%20pulse%20on%20different%20strings%20_2_.pdf</v>
      </c>
      <c r="Q681" s="38" t="str">
        <f xml:space="preserve"> IFERROR(IF(VLOOKUP(G681,Demos!$B$3:$K$1368,8,FALSE)=0,"",VLOOKUP(G681,Demos!$B$3:$K$1368,8,FALSE)),"")</f>
        <v/>
      </c>
      <c r="R681" s="38" t="str">
        <f xml:space="preserve"> IFERROR(IF(VLOOKUP(G681,Demos!$B$3:$K$1368,7,FALSE)=0,"",VLOOKUP(G681,Demos!$B$3:$K$1368,7,FALSE)),"")</f>
        <v>See: https://surfdrive.surf.nl/files/index.php/s/DHZYIhoACURx7O8?path=%2FHaaksman%2FTN2345%2F2.%20Speed%20of%20a%20Single%20Pulse%20on%20Different%20Strings</v>
      </c>
      <c r="T681" s="50" t="s">
        <v>2049</v>
      </c>
      <c r="U681" s="31" t="str">
        <f>IFERROR(VLOOKUP(G681,Demos!$B$7:N3961,12,FALSE),"")</f>
        <v/>
      </c>
    </row>
    <row r="682" spans="1:21" ht="45" x14ac:dyDescent="0.25">
      <c r="A682" s="39">
        <f t="shared" si="10"/>
        <v>677</v>
      </c>
      <c r="B682" s="30" t="s">
        <v>1893</v>
      </c>
      <c r="C682" s="29" t="str">
        <f xml:space="preserve"> IFERROR(VLOOKUP(B682, Courses!$C$3:$E$836, 2, FALSE),"")</f>
        <v>Physics 1A</v>
      </c>
      <c r="D682" s="29" t="str">
        <f xml:space="preserve"> IFERROR(VLOOKUP(MID(G682,1,1), PIRA!$B$1:$E$1146, 2, FALSE),"")</f>
        <v>3 Oscillations and Waves</v>
      </c>
      <c r="E682" s="31" t="str">
        <f xml:space="preserve"> IFERROR(VLOOKUP(MID(G682,1,2),PIRA!$B$1:$E$1144,2,FALSE),"")&amp;"
"&amp;IFERROR(VLOOKUP(MID(H682,1,2),PIRA!$B$1:$E$1144,2,FALSE),"")&amp;"
"&amp;IFERROR(VLOOKUP(MID(I682,1,2),PIRA!$B$1:$E$1144,2,FALSE),"")</f>
        <v xml:space="preserve">Wave Motion
</v>
      </c>
      <c r="F682" s="31" t="str">
        <f xml:space="preserve"> IFERROR(VLOOKUP(MID(G682,1,4),PIRA!$B$1:$E$1144,2,FALSE),"")&amp;"
"&amp;IFERROR(VLOOKUP(MID(H682,1,4),PIRA!$B$1:$E$1144,2,FALSE),"")&amp;"
"&amp;IFERROR(VLOOKUP(MID(I682,1,4),PIRA!$B$1:$E$1144,2,FALSE),"")</f>
        <v xml:space="preserve">Longitudinal Pulses and Waves
</v>
      </c>
      <c r="G682" s="32" t="s">
        <v>1187</v>
      </c>
      <c r="H682" s="31" t="str">
        <f>IFERROR(IF(VLOOKUP(G682,Demos!$B$3:$K$1368,2,FALSE)=0,"",VLOOKUP(G682,Demos!$B$3:$K$1368,2,FALSE)),"")</f>
        <v/>
      </c>
      <c r="I682" s="79" t="str">
        <f>IFERROR(IF(VLOOKUP(G682,Demos!$B$3:$K$1368,3,FALSE)=0,"",VLOOKUP(G682,Demos!$B$3:$K$1368,3,FALSE)),"")</f>
        <v/>
      </c>
      <c r="J682" s="79" t="str">
        <f>IFERROR(IF(VLOOKUP(G682,Demos!$B$3:$K$1368,4,FALSE)=0,"",VLOOKUP(G682,Demos!$B$3:$K$1368,4,FALSE)),"")</f>
        <v/>
      </c>
      <c r="K682" s="30" t="s">
        <v>1897</v>
      </c>
      <c r="M682" s="71">
        <v>44511</v>
      </c>
      <c r="N682" s="33" t="str">
        <f>IFERROR(VLOOKUP(G682,Demos!$B$3:$K$1368,5,FALSE),"")</f>
        <v>Reflected Sound Pulses</v>
      </c>
      <c r="O682" s="28">
        <f>IF(N682="","",COUNTIF($N$6:N2801, N682))</f>
        <v>16</v>
      </c>
      <c r="P682" s="33" t="str">
        <f xml:space="preserve"> IFERROR(IF(VLOOKUP(G682,Demos!$B$3:$K$1368,6,FALSE)=0,"",VLOOKUP(G682,Demos!$B$3:$K$1368,6,FALSE)),"")</f>
        <v>TBC (or?: http://www.de-monstrare.nl/pdf/Reflected%20sound%20pulses.pdf)</v>
      </c>
      <c r="Q682" s="38" t="str">
        <f xml:space="preserve"> IFERROR(IF(VLOOKUP(G682,Demos!$B$3:$K$1368,8,FALSE)=0,"",VLOOKUP(G682,Demos!$B$3:$K$1368,8,FALSE)),"")</f>
        <v/>
      </c>
      <c r="R682" s="38" t="str">
        <f xml:space="preserve"> IFERROR(IF(VLOOKUP(G682,Demos!$B$3:$K$1368,7,FALSE)=0,"",VLOOKUP(G682,Demos!$B$3:$K$1368,7,FALSE)),"")</f>
        <v>See: https://surfdrive.surf.nl/files/index.php/s/DHZYIhoACURx7O8?path=%2FHaaksman%2FTN2345%2F5.%20Reflected%20Sound%20Pulses</v>
      </c>
      <c r="T682" s="50" t="s">
        <v>2049</v>
      </c>
      <c r="U682" s="31" t="str">
        <f>IFERROR(VLOOKUP(G682,Demos!$B$7:N3962,12,FALSE),"")</f>
        <v/>
      </c>
    </row>
    <row r="683" spans="1:21" ht="45" x14ac:dyDescent="0.25">
      <c r="A683" s="39">
        <f t="shared" si="10"/>
        <v>678</v>
      </c>
      <c r="B683" s="30" t="s">
        <v>1893</v>
      </c>
      <c r="C683" s="29" t="str">
        <f xml:space="preserve"> IFERROR(VLOOKUP(B683, Courses!$C$3:$E$836, 2, FALSE),"")</f>
        <v>Physics 1A</v>
      </c>
      <c r="D683" s="29" t="str">
        <f xml:space="preserve"> IFERROR(VLOOKUP(MID(G683,1,1), PIRA!$B$1:$E$1146, 2, FALSE),"")</f>
        <v>3 Oscillations and Waves</v>
      </c>
      <c r="E683" s="31" t="str">
        <f xml:space="preserve"> IFERROR(VLOOKUP(MID(G683,1,2),PIRA!$B$1:$E$1144,2,FALSE),"")&amp;"
"&amp;IFERROR(VLOOKUP(MID(H683,1,2),PIRA!$B$1:$E$1144,2,FALSE),"")&amp;"
"&amp;IFERROR(VLOOKUP(MID(I683,1,2),PIRA!$B$1:$E$1144,2,FALSE),"")</f>
        <v xml:space="preserve">Wave Motion
Wave Motion
</v>
      </c>
      <c r="F683" s="31" t="str">
        <f xml:space="preserve"> IFERROR(VLOOKUP(MID(G683,1,4),PIRA!$B$1:$E$1144,2,FALSE),"")&amp;"
"&amp;IFERROR(VLOOKUP(MID(H683,1,4),PIRA!$B$1:$E$1144,2,FALSE),"")&amp;"
"&amp;IFERROR(VLOOKUP(MID(I683,1,4),PIRA!$B$1:$E$1144,2,FALSE),"")</f>
        <v xml:space="preserve">Doppler Effect
Beats
</v>
      </c>
      <c r="G683" s="32" t="s">
        <v>1188</v>
      </c>
      <c r="H683" s="31" t="str">
        <f>IFERROR(IF(VLOOKUP(G683,Demos!$B$3:$K$1368,2,FALSE)=0,"",VLOOKUP(G683,Demos!$B$3:$K$1368,2,FALSE)),"")</f>
        <v>3B60.10</v>
      </c>
      <c r="I683" s="79" t="str">
        <f>IFERROR(IF(VLOOKUP(G683,Demos!$B$3:$K$1368,3,FALSE)=0,"",VLOOKUP(G683,Demos!$B$3:$K$1368,3,FALSE)),"")</f>
        <v/>
      </c>
      <c r="J683" s="79" t="str">
        <f>IFERROR(IF(VLOOKUP(G683,Demos!$B$3:$K$1368,4,FALSE)=0,"",VLOOKUP(G683,Demos!$B$3:$K$1368,4,FALSE)),"")</f>
        <v/>
      </c>
      <c r="K683" s="30" t="s">
        <v>1897</v>
      </c>
      <c r="M683" s="71">
        <v>44511</v>
      </c>
      <c r="N683" s="33" t="str">
        <f>IFERROR(VLOOKUP(G683,Demos!$B$3:$K$1368,5,FALSE),"")</f>
        <v>Doppler</v>
      </c>
      <c r="O683" s="28">
        <f>IF(N683="","",COUNTIF($N$6:N2802, N683))</f>
        <v>21</v>
      </c>
      <c r="P683" s="33" t="str">
        <f xml:space="preserve"> IFERROR(IF(VLOOKUP(G683,Demos!$B$3:$K$1368,6,FALSE)=0,"",VLOOKUP(G683,Demos!$B$3:$K$1368,6,FALSE)),"")</f>
        <v>www.de-monstrare.nl/pdf/Doppler.pdf</v>
      </c>
      <c r="Q683" s="38" t="str">
        <f xml:space="preserve"> IFERROR(IF(VLOOKUP(G683,Demos!$B$3:$K$1368,8,FALSE)=0,"",VLOOKUP(G683,Demos!$B$3:$K$1368,8,FALSE)),"")</f>
        <v/>
      </c>
      <c r="R683" s="38" t="str">
        <f xml:space="preserve"> IFERROR(IF(VLOOKUP(G683,Demos!$B$3:$K$1368,7,FALSE)=0,"",VLOOKUP(G683,Demos!$B$3:$K$1368,7,FALSE)),"")</f>
        <v>See: https://surfdrive.surf.nl/files/index.php/s/DHZYIhoACURx7O8?path=%2FHaaksman%2FTN2345%2F6.%20Doppler</v>
      </c>
      <c r="T683" s="50" t="s">
        <v>2049</v>
      </c>
      <c r="U683" s="31" t="str">
        <f>IFERROR(VLOOKUP(G683,Demos!$B$7:N3975,12,FALSE),"")</f>
        <v/>
      </c>
    </row>
    <row r="684" spans="1:21" ht="45" x14ac:dyDescent="0.25">
      <c r="A684" s="39">
        <f t="shared" si="10"/>
        <v>679</v>
      </c>
      <c r="B684" s="30" t="s">
        <v>1893</v>
      </c>
      <c r="C684" s="29" t="str">
        <f xml:space="preserve"> IFERROR(VLOOKUP(B684, Courses!$C$3:$E$836, 2, FALSE),"")</f>
        <v>Physics 1A</v>
      </c>
      <c r="D684" s="29" t="str">
        <f xml:space="preserve"> IFERROR(VLOOKUP(MID(G684,1,1), PIRA!$B$1:$E$1146, 2, FALSE),"")</f>
        <v>3 Oscillations and Waves</v>
      </c>
      <c r="E684" s="31" t="str">
        <f xml:space="preserve"> IFERROR(VLOOKUP(MID(G684,1,2),PIRA!$B$1:$E$1144,2,FALSE),"")&amp;"
"&amp;IFERROR(VLOOKUP(MID(H684,1,2),PIRA!$B$1:$E$1144,2,FALSE),"")&amp;"
"&amp;IFERROR(VLOOKUP(MID(I684,1,2),PIRA!$B$1:$E$1144,2,FALSE),"")</f>
        <v xml:space="preserve">Instruments
</v>
      </c>
      <c r="F684" s="31" t="str">
        <f xml:space="preserve"> IFERROR(VLOOKUP(MID(G684,1,4),PIRA!$B$1:$E$1144,2,FALSE),"")&amp;"
"&amp;IFERROR(VLOOKUP(MID(H684,1,4),PIRA!$B$1:$E$1144,2,FALSE),"")&amp;"
"&amp;IFERROR(VLOOKUP(MID(I684,1,4),PIRA!$B$1:$E$1144,2,FALSE),"")</f>
        <v xml:space="preserve">Resonance in Plates, Bars, Solids
</v>
      </c>
      <c r="G684" s="32" t="s">
        <v>124</v>
      </c>
      <c r="H684" s="31" t="str">
        <f>IFERROR(IF(VLOOKUP(G684,Demos!$B$3:$K$1368,2,FALSE)=0,"",VLOOKUP(G684,Demos!$B$3:$K$1368,2,FALSE)),"")</f>
        <v/>
      </c>
      <c r="I684" s="79" t="str">
        <f>IFERROR(IF(VLOOKUP(G684,Demos!$B$3:$K$1368,3,FALSE)=0,"",VLOOKUP(G684,Demos!$B$3:$K$1368,3,FALSE)),"")</f>
        <v/>
      </c>
      <c r="J684" s="79" t="str">
        <f>IFERROR(IF(VLOOKUP(G684,Demos!$B$3:$K$1368,4,FALSE)=0,"",VLOOKUP(G684,Demos!$B$3:$K$1368,4,FALSE)),"")</f>
        <v/>
      </c>
      <c r="K684" s="30" t="s">
        <v>1897</v>
      </c>
      <c r="M684" s="71">
        <v>44511</v>
      </c>
      <c r="N684" s="33" t="str">
        <f>IFERROR(VLOOKUP(G684,Demos!$B$3:$K$1368,5,FALSE),"")</f>
        <v>Chladni Plates (sand on a vibrating plate)</v>
      </c>
      <c r="O684" s="28">
        <f>IF(N684="","",COUNTIF($N$6:N2803, N684))</f>
        <v>15</v>
      </c>
      <c r="P684" s="33" t="str">
        <f xml:space="preserve"> IFERROR(IF(VLOOKUP(G684,Demos!$B$3:$K$1368,6,FALSE)=0,"",VLOOKUP(G684,Demos!$B$3:$K$1368,6,FALSE)),"")</f>
        <v>N/A</v>
      </c>
      <c r="Q684" s="38" t="str">
        <f xml:space="preserve"> IFERROR(IF(VLOOKUP(G684,Demos!$B$3:$K$1368,8,FALSE)=0,"",VLOOKUP(G684,Demos!$B$3:$K$1368,8,FALSE)),"")</f>
        <v>Not listed in database yet, see pic P0001572</v>
      </c>
      <c r="R684" s="38" t="str">
        <f xml:space="preserve"> IFERROR(IF(VLOOKUP(G684,Demos!$B$3:$K$1368,7,FALSE)=0,"",VLOOKUP(G684,Demos!$B$3:$K$1368,7,FALSE)),"")</f>
        <v>See: https://surfdrive.surf.nl/files/index.php/s/DHZYIhoACURx7O8?path=%2FHaaksman%2FTN2345%2F3.%20Chladni%20Plates</v>
      </c>
      <c r="T684" s="50" t="s">
        <v>2049</v>
      </c>
      <c r="U684" s="31" t="str">
        <f>IFERROR(VLOOKUP(G684,Demos!$B$7:N3977,12,FALSE),"")</f>
        <v/>
      </c>
    </row>
    <row r="685" spans="1:21" ht="45" x14ac:dyDescent="0.25">
      <c r="A685" s="39">
        <f t="shared" si="10"/>
        <v>680</v>
      </c>
      <c r="B685" s="30" t="s">
        <v>1893</v>
      </c>
      <c r="C685" s="29" t="str">
        <f xml:space="preserve"> IFERROR(VLOOKUP(B685, Courses!$C$3:$E$836, 2, FALSE),"")</f>
        <v>Physics 1A</v>
      </c>
      <c r="D685" s="29" t="str">
        <f xml:space="preserve"> IFERROR(VLOOKUP(MID(G685,1,1), PIRA!$B$1:$E$1146, 2, FALSE),"")</f>
        <v>4 Thermodynamics</v>
      </c>
      <c r="E685" s="31" t="str">
        <f xml:space="preserve"> IFERROR(VLOOKUP(MID(G685,1,2),PIRA!$B$1:$E$1144,2,FALSE),"")&amp;"
"&amp;IFERROR(VLOOKUP(MID(H685,1,2),PIRA!$B$1:$E$1144,2,FALSE),"")&amp;"
"&amp;IFERROR(VLOOKUP(MID(I685,1,2),PIRA!$B$1:$E$1144,2,FALSE),"")</f>
        <v xml:space="preserve">Entropy and the Second Law
</v>
      </c>
      <c r="F685" s="31" t="str">
        <f xml:space="preserve"> IFERROR(VLOOKUP(MID(G685,1,4),PIRA!$B$1:$E$1144,2,FALSE),"")&amp;"
"&amp;IFERROR(VLOOKUP(MID(H685,1,4),PIRA!$B$1:$E$1144,2,FALSE),"")&amp;"
"&amp;IFERROR(VLOOKUP(MID(I685,1,4),PIRA!$B$1:$E$1144,2,FALSE),"")</f>
        <v xml:space="preserve">Heat Cycles
</v>
      </c>
      <c r="G685" s="32" t="s">
        <v>1845</v>
      </c>
      <c r="H685" s="31" t="str">
        <f>IFERROR(IF(VLOOKUP(G685,Demos!$B$3:$K$1368,2,FALSE)=0,"",VLOOKUP(G685,Demos!$B$3:$K$1368,2,FALSE)),"")</f>
        <v/>
      </c>
      <c r="I685" s="79" t="str">
        <f>IFERROR(IF(VLOOKUP(G685,Demos!$B$3:$K$1368,3,FALSE)=0,"",VLOOKUP(G685,Demos!$B$3:$K$1368,3,FALSE)),"")</f>
        <v/>
      </c>
      <c r="J685" s="79" t="str">
        <f>IFERROR(IF(VLOOKUP(G685,Demos!$B$3:$K$1368,4,FALSE)=0,"",VLOOKUP(G685,Demos!$B$3:$K$1368,4,FALSE)),"")</f>
        <v/>
      </c>
      <c r="K685" s="30" t="s">
        <v>1897</v>
      </c>
      <c r="M685" s="71">
        <v>44511</v>
      </c>
      <c r="N685" s="33" t="str">
        <f>IFERROR(VLOOKUP(G685,Demos!$B$3:$K$1368,5,FALSE),"")</f>
        <v>Stirling Engine</v>
      </c>
      <c r="O685" s="28">
        <f>IF(N685="","",COUNTIF($N$6:N2804, N685))</f>
        <v>19</v>
      </c>
      <c r="P685" s="33" t="str">
        <f xml:space="preserve"> IFERROR(IF(VLOOKUP(G685,Demos!$B$3:$K$1368,6,FALSE)=0,"",VLOOKUP(G685,Demos!$B$3:$K$1368,6,FALSE)),"")</f>
        <v>http://www.de-monstrare.nl/pdf/Stirling%20engine.pdf</v>
      </c>
      <c r="Q685" s="38" t="str">
        <f xml:space="preserve"> IFERROR(IF(VLOOKUP(G685,Demos!$B$3:$K$1368,8,FALSE)=0,"",VLOOKUP(G685,Demos!$B$3:$K$1368,8,FALSE)),"")</f>
        <v/>
      </c>
      <c r="R685" s="38" t="str">
        <f xml:space="preserve"> IFERROR(IF(VLOOKUP(G685,Demos!$B$3:$K$1368,7,FALSE)=0,"",VLOOKUP(G685,Demos!$B$3:$K$1368,7,FALSE)),"")</f>
        <v>See from 01:02:03: U:\Elearning TP\Natk4all\college ted\dag 7</v>
      </c>
      <c r="T685" s="50" t="s">
        <v>2049</v>
      </c>
      <c r="U685" s="31" t="str">
        <f>IFERROR(VLOOKUP(G685,Demos!$B$7:N3959,12,FALSE),"")</f>
        <v/>
      </c>
    </row>
    <row r="686" spans="1:21" ht="45" x14ac:dyDescent="0.25">
      <c r="A686" s="39">
        <f t="shared" si="10"/>
        <v>681</v>
      </c>
      <c r="B686" s="30" t="s">
        <v>1893</v>
      </c>
      <c r="C686" s="29" t="str">
        <f xml:space="preserve"> IFERROR(VLOOKUP(B686, Courses!$C$3:$E$836, 2, FALSE),"")</f>
        <v>Physics 1A</v>
      </c>
      <c r="D686" s="29" t="str">
        <f xml:space="preserve"> IFERROR(VLOOKUP(MID(G686,1,1), PIRA!$B$1:$E$1146, 2, FALSE),"")</f>
        <v>6 Optics</v>
      </c>
      <c r="E686" s="31" t="str">
        <f xml:space="preserve"> IFERROR(VLOOKUP(MID(G686,1,2),PIRA!$B$1:$E$1144,2,FALSE),"")&amp;"
"&amp;IFERROR(VLOOKUP(MID(H686,1,2),PIRA!$B$1:$E$1144,2,FALSE),"")&amp;"
"&amp;IFERROR(VLOOKUP(MID(I686,1,2),PIRA!$B$1:$E$1144,2,FALSE),"")</f>
        <v xml:space="preserve">Interference
</v>
      </c>
      <c r="F686" s="31" t="str">
        <f xml:space="preserve"> IFERROR(VLOOKUP(MID(G686,1,4),PIRA!$B$1:$E$1144,2,FALSE),"")&amp;"
"&amp;IFERROR(VLOOKUP(MID(H686,1,4),PIRA!$B$1:$E$1144,2,FALSE),"")&amp;"
"&amp;IFERROR(VLOOKUP(MID(I686,1,4),PIRA!$B$1:$E$1144,2,FALSE),"")</f>
        <v xml:space="preserve">Interferometers
</v>
      </c>
      <c r="G686" s="32" t="s">
        <v>327</v>
      </c>
      <c r="H686" s="31" t="str">
        <f>IFERROR(IF(VLOOKUP(G686,Demos!$B$3:$K$1368,2,FALSE)=0,"",VLOOKUP(G686,Demos!$B$3:$K$1368,2,FALSE)),"")</f>
        <v/>
      </c>
      <c r="I686" s="79" t="str">
        <f>IFERROR(IF(VLOOKUP(G686,Demos!$B$3:$K$1368,3,FALSE)=0,"",VLOOKUP(G686,Demos!$B$3:$K$1368,3,FALSE)),"")</f>
        <v/>
      </c>
      <c r="J686" s="79" t="str">
        <f>IFERROR(IF(VLOOKUP(G686,Demos!$B$3:$K$1368,4,FALSE)=0,"",VLOOKUP(G686,Demos!$B$3:$K$1368,4,FALSE)),"")</f>
        <v/>
      </c>
      <c r="K686" s="30" t="s">
        <v>1897</v>
      </c>
      <c r="L686" s="32"/>
      <c r="M686" s="71">
        <v>44511</v>
      </c>
      <c r="N686" s="33" t="str">
        <f>IFERROR(VLOOKUP(G686,Demos!$B$3:$K$1368,5,FALSE),"")</f>
        <v>Michelson-Morley Interferometer</v>
      </c>
      <c r="O686" s="28">
        <f>IF(N686="","",COUNTIF($N$6:N2805, N686))</f>
        <v>42</v>
      </c>
      <c r="P686" s="33" t="str">
        <f xml:space="preserve"> IFERROR(IF(VLOOKUP(G686,Demos!$B$3:$K$1368,6,FALSE)=0,"",VLOOKUP(G686,Demos!$B$3:$K$1368,6,FALSE)),"")</f>
        <v>www.de-monstrare.nl/pdf/Michelson-Morley%20interferometer.pdf</v>
      </c>
      <c r="Q686" s="38" t="str">
        <f xml:space="preserve"> IFERROR(IF(VLOOKUP(G686,Demos!$B$3:$K$1368,8,FALSE)=0,"",VLOOKUP(G686,Demos!$B$3:$K$1368,8,FALSE)),"")</f>
        <v/>
      </c>
      <c r="R686" s="38" t="str">
        <f xml:space="preserve"> IFERROR(IF(VLOOKUP(G686,Demos!$B$3:$K$1368,7,FALSE)=0,"",VLOOKUP(G686,Demos!$B$3:$K$1368,7,FALSE)),"")</f>
        <v xml:space="preserve">See 2022 recording TN1612TU_24. https://collegerama.tudelft.nl/Mediasite/Channel/as-bsc-tn/watch/7474e760f1e14321b537b197c972eb3e1d </v>
      </c>
      <c r="T686" s="50" t="s">
        <v>2049</v>
      </c>
      <c r="U686" s="31" t="str">
        <f>IFERROR(VLOOKUP(G686,Demos!$B$7:N3987,12,FALSE),"")</f>
        <v/>
      </c>
    </row>
    <row r="687" spans="1:21" ht="45" x14ac:dyDescent="0.25">
      <c r="A687" s="39">
        <f t="shared" si="10"/>
        <v>682</v>
      </c>
      <c r="B687" s="30" t="s">
        <v>1893</v>
      </c>
      <c r="C687" s="29" t="str">
        <f xml:space="preserve"> IFERROR(VLOOKUP(B687, Courses!$C$3:$E$836, 2, FALSE),"")</f>
        <v>Physics 1A</v>
      </c>
      <c r="D687" s="29" t="str">
        <f xml:space="preserve"> IFERROR(VLOOKUP(MID(G687,1,1), PIRA!$B$1:$E$1146, 2, FALSE),"")</f>
        <v/>
      </c>
      <c r="E687" s="31" t="str">
        <f xml:space="preserve"> IFERROR(VLOOKUP(MID(G687,1,2),PIRA!$B$1:$E$1144,2,FALSE),"")&amp;"
"&amp;IFERROR(VLOOKUP(MID(H687,1,2),PIRA!$B$1:$E$1144,2,FALSE),"")&amp;"
"&amp;IFERROR(VLOOKUP(MID(I687,1,2),PIRA!$B$1:$E$1144,2,FALSE),"")</f>
        <v xml:space="preserve">
</v>
      </c>
      <c r="F687" s="31" t="str">
        <f xml:space="preserve"> IFERROR(VLOOKUP(MID(G687,1,4),PIRA!$B$1:$E$1144,2,FALSE),"")&amp;"
"&amp;IFERROR(VLOOKUP(MID(H687,1,4),PIRA!$B$1:$E$1144,2,FALSE),"")&amp;"
"&amp;IFERROR(VLOOKUP(MID(I687,1,4),PIRA!$B$1:$E$1144,2,FALSE),"")</f>
        <v xml:space="preserve">
</v>
      </c>
      <c r="G687" s="32" t="s">
        <v>1982</v>
      </c>
      <c r="H687" s="31" t="str">
        <f>IFERROR(IF(VLOOKUP(G687,Demos!$B$3:$K$1368,2,FALSE)=0,"",VLOOKUP(G687,Demos!$B$3:$K$1368,2,FALSE)),"")</f>
        <v/>
      </c>
      <c r="I687" s="79" t="str">
        <f>IFERROR(IF(VLOOKUP(G687,Demos!$B$3:$K$1368,3,FALSE)=0,"",VLOOKUP(G687,Demos!$B$3:$K$1368,3,FALSE)),"")</f>
        <v/>
      </c>
      <c r="J687" s="79" t="str">
        <f>IFERROR(IF(VLOOKUP(G687,Demos!$B$3:$K$1368,4,FALSE)=0,"",VLOOKUP(G687,Demos!$B$3:$K$1368,4,FALSE)),"")</f>
        <v/>
      </c>
      <c r="K687" s="30" t="s">
        <v>1897</v>
      </c>
      <c r="M687" s="71">
        <v>44511</v>
      </c>
      <c r="N687" s="33" t="str">
        <f>IFERROR(VLOOKUP(G687,Demos!$B$3:$K$1368,5,FALSE),"")</f>
        <v/>
      </c>
      <c r="O687" s="28" t="str">
        <f>IF(N687="","",COUNTIF($N$6:N2806, N687))</f>
        <v/>
      </c>
      <c r="P687" s="33" t="str">
        <f xml:space="preserve"> IFERROR(IF(VLOOKUP(G687,Demos!$B$3:$K$1368,6,FALSE)=0,"",VLOOKUP(G687,Demos!$B$3:$K$1368,6,FALSE)),"")</f>
        <v/>
      </c>
      <c r="Q687" s="38" t="str">
        <f xml:space="preserve"> IFERROR(IF(VLOOKUP(G687,Demos!$B$3:$K$1368,8,FALSE)=0,"",VLOOKUP(G687,Demos!$B$3:$K$1368,8,FALSE)),"")</f>
        <v/>
      </c>
      <c r="R687" s="38" t="str">
        <f xml:space="preserve"> IFERROR(IF(VLOOKUP(G687,Demos!$B$3:$K$1368,7,FALSE)=0,"",VLOOKUP(G687,Demos!$B$3:$K$1368,7,FALSE)),"")</f>
        <v/>
      </c>
      <c r="T687" s="50" t="s">
        <v>2049</v>
      </c>
      <c r="U687" s="31" t="str">
        <f>IFERROR(VLOOKUP(G687,Demos!$B$7:N3985,12,FALSE),"")</f>
        <v/>
      </c>
    </row>
    <row r="688" spans="1:21" ht="45" x14ac:dyDescent="0.25">
      <c r="A688" s="39">
        <f t="shared" si="10"/>
        <v>683</v>
      </c>
      <c r="B688" s="30" t="s">
        <v>1893</v>
      </c>
      <c r="C688" s="29" t="str">
        <f xml:space="preserve"> IFERROR(VLOOKUP(B688, Courses!$C$3:$E$836, 2, FALSE),"")</f>
        <v>Physics 1A</v>
      </c>
      <c r="D688" s="29" t="str">
        <f xml:space="preserve"> IFERROR(VLOOKUP(MID(G688,1,1), PIRA!$B$1:$E$1146, 2, FALSE),"")</f>
        <v/>
      </c>
      <c r="E688" s="31" t="str">
        <f xml:space="preserve"> IFERROR(VLOOKUP(MID(G688,1,2),PIRA!$B$1:$E$1144,2,FALSE),"")&amp;"
"&amp;IFERROR(VLOOKUP(MID(H688,1,2),PIRA!$B$1:$E$1144,2,FALSE),"")&amp;"
"&amp;IFERROR(VLOOKUP(MID(I688,1,2),PIRA!$B$1:$E$1144,2,FALSE),"")</f>
        <v xml:space="preserve">
</v>
      </c>
      <c r="F688" s="31" t="str">
        <f xml:space="preserve"> IFERROR(VLOOKUP(MID(G688,1,4),PIRA!$B$1:$E$1144,2,FALSE),"")&amp;"
"&amp;IFERROR(VLOOKUP(MID(H688,1,4),PIRA!$B$1:$E$1144,2,FALSE),"")&amp;"
"&amp;IFERROR(VLOOKUP(MID(I688,1,4),PIRA!$B$1:$E$1144,2,FALSE),"")</f>
        <v xml:space="preserve">
</v>
      </c>
      <c r="H688" s="31" t="str">
        <f>IFERROR(IF(VLOOKUP(G688,Demos!$B$3:$K$1368,2,FALSE)=0,"",VLOOKUP(G688,Demos!$B$3:$K$1368,2,FALSE)),"")</f>
        <v/>
      </c>
      <c r="I688" s="79" t="str">
        <f>IFERROR(IF(VLOOKUP(G688,Demos!$B$3:$K$1368,3,FALSE)=0,"",VLOOKUP(G688,Demos!$B$3:$K$1368,3,FALSE)),"")</f>
        <v/>
      </c>
      <c r="J688" s="79" t="str">
        <f>IFERROR(IF(VLOOKUP(G688,Demos!$B$3:$K$1368,4,FALSE)=0,"",VLOOKUP(G688,Demos!$B$3:$K$1368,4,FALSE)),"")</f>
        <v/>
      </c>
      <c r="K688" s="30" t="s">
        <v>1897</v>
      </c>
      <c r="M688" s="71">
        <v>44511</v>
      </c>
      <c r="N688" s="33" t="str">
        <f>IFERROR(VLOOKUP(G688,Demos!$B$3:$K$1368,5,FALSE),"")</f>
        <v/>
      </c>
      <c r="O688" s="28" t="str">
        <f>IF(N688="","",COUNTIF($N$6:N2807, N688))</f>
        <v/>
      </c>
      <c r="P688" s="33" t="str">
        <f xml:space="preserve"> IFERROR(IF(VLOOKUP(G688,Demos!$B$3:$K$1368,6,FALSE)=0,"",VLOOKUP(G688,Demos!$B$3:$K$1368,6,FALSE)),"")</f>
        <v/>
      </c>
      <c r="Q688" s="38" t="str">
        <f xml:space="preserve"> IFERROR(IF(VLOOKUP(G688,Demos!$B$3:$K$1368,8,FALSE)=0,"",VLOOKUP(G688,Demos!$B$3:$K$1368,8,FALSE)),"")</f>
        <v/>
      </c>
      <c r="R688" s="38" t="str">
        <f xml:space="preserve"> IFERROR(IF(VLOOKUP(G688,Demos!$B$3:$K$1368,7,FALSE)=0,"",VLOOKUP(G688,Demos!$B$3:$K$1368,7,FALSE)),"")</f>
        <v/>
      </c>
      <c r="T688" s="50" t="s">
        <v>2049</v>
      </c>
      <c r="U688" s="31" t="str">
        <f>IFERROR(VLOOKUP(G688,Demos!$B$7:N3980,12,FALSE),"")</f>
        <v/>
      </c>
    </row>
    <row r="689" spans="1:21" ht="45" x14ac:dyDescent="0.25">
      <c r="A689" s="39">
        <f t="shared" si="10"/>
        <v>684</v>
      </c>
      <c r="B689" s="30" t="s">
        <v>1893</v>
      </c>
      <c r="C689" s="29" t="str">
        <f xml:space="preserve"> IFERROR(VLOOKUP(B689, Courses!$C$3:$E$836, 2, FALSE),"")</f>
        <v>Physics 1A</v>
      </c>
      <c r="D689" s="29" t="str">
        <f xml:space="preserve"> IFERROR(VLOOKUP(MID(G689,1,1), PIRA!$B$1:$E$1146, 2, FALSE),"")</f>
        <v/>
      </c>
      <c r="E689" s="31" t="str">
        <f xml:space="preserve"> IFERROR(VLOOKUP(MID(G689,1,2),PIRA!$B$1:$E$1144,2,FALSE),"")&amp;"
"&amp;IFERROR(VLOOKUP(MID(H689,1,2),PIRA!$B$1:$E$1144,2,FALSE),"")&amp;"
"&amp;IFERROR(VLOOKUP(MID(I689,1,2),PIRA!$B$1:$E$1144,2,FALSE),"")</f>
        <v xml:space="preserve">
</v>
      </c>
      <c r="F689" s="31" t="str">
        <f xml:space="preserve"> IFERROR(VLOOKUP(MID(G689,1,4),PIRA!$B$1:$E$1144,2,FALSE),"")&amp;"
"&amp;IFERROR(VLOOKUP(MID(H689,1,4),PIRA!$B$1:$E$1144,2,FALSE),"")&amp;"
"&amp;IFERROR(VLOOKUP(MID(I689,1,4),PIRA!$B$1:$E$1144,2,FALSE),"")</f>
        <v xml:space="preserve">
</v>
      </c>
      <c r="H689" s="31" t="str">
        <f>IFERROR(IF(VLOOKUP(G689,Demos!$B$3:$K$1368,2,FALSE)=0,"",VLOOKUP(G689,Demos!$B$3:$K$1368,2,FALSE)),"")</f>
        <v/>
      </c>
      <c r="I689" s="79" t="str">
        <f>IFERROR(IF(VLOOKUP(G689,Demos!$B$3:$K$1368,3,FALSE)=0,"",VLOOKUP(G689,Demos!$B$3:$K$1368,3,FALSE)),"")</f>
        <v/>
      </c>
      <c r="J689" s="79" t="str">
        <f>IFERROR(IF(VLOOKUP(G689,Demos!$B$3:$K$1368,4,FALSE)=0,"",VLOOKUP(G689,Demos!$B$3:$K$1368,4,FALSE)),"")</f>
        <v/>
      </c>
      <c r="K689" s="30" t="s">
        <v>1897</v>
      </c>
      <c r="M689" s="71">
        <v>44511</v>
      </c>
      <c r="N689" s="33" t="str">
        <f>IFERROR(VLOOKUP(G689,Demos!$B$3:$K$1368,5,FALSE),"")</f>
        <v/>
      </c>
      <c r="O689" s="28" t="str">
        <f>IF(N689="","",COUNTIF($N$6:N2808, N689))</f>
        <v/>
      </c>
      <c r="P689" s="33" t="str">
        <f xml:space="preserve"> IFERROR(IF(VLOOKUP(G689,Demos!$B$3:$K$1368,6,FALSE)=0,"",VLOOKUP(G689,Demos!$B$3:$K$1368,6,FALSE)),"")</f>
        <v/>
      </c>
      <c r="Q689" s="38" t="str">
        <f xml:space="preserve"> IFERROR(IF(VLOOKUP(G689,Demos!$B$3:$K$1368,8,FALSE)=0,"",VLOOKUP(G689,Demos!$B$3:$K$1368,8,FALSE)),"")</f>
        <v/>
      </c>
      <c r="R689" s="38" t="str">
        <f xml:space="preserve"> IFERROR(IF(VLOOKUP(G689,Demos!$B$3:$K$1368,7,FALSE)=0,"",VLOOKUP(G689,Demos!$B$3:$K$1368,7,FALSE)),"")</f>
        <v/>
      </c>
      <c r="T689" s="50" t="s">
        <v>2049</v>
      </c>
      <c r="U689" s="31" t="str">
        <f>IFERROR(VLOOKUP(G689,Demos!$B$7:N3981,12,FALSE),"")</f>
        <v/>
      </c>
    </row>
    <row r="690" spans="1:21" ht="45" x14ac:dyDescent="0.25">
      <c r="A690" s="39">
        <f t="shared" si="10"/>
        <v>685</v>
      </c>
      <c r="B690" s="30" t="s">
        <v>1893</v>
      </c>
      <c r="C690" s="29" t="str">
        <f xml:space="preserve"> IFERROR(VLOOKUP(B690, Courses!$C$3:$E$836, 2, FALSE),"")</f>
        <v>Physics 1A</v>
      </c>
      <c r="D690" s="29" t="str">
        <f xml:space="preserve"> IFERROR(VLOOKUP(MID(G690,1,1), PIRA!$B$1:$E$1146, 2, FALSE),"")</f>
        <v/>
      </c>
      <c r="E690" s="31" t="str">
        <f xml:space="preserve"> IFERROR(VLOOKUP(MID(G690,1,2),PIRA!$B$1:$E$1144,2,FALSE),"")&amp;"
"&amp;IFERROR(VLOOKUP(MID(H690,1,2),PIRA!$B$1:$E$1144,2,FALSE),"")&amp;"
"&amp;IFERROR(VLOOKUP(MID(I690,1,2),PIRA!$B$1:$E$1144,2,FALSE),"")</f>
        <v xml:space="preserve">
</v>
      </c>
      <c r="F690" s="31" t="str">
        <f xml:space="preserve"> IFERROR(VLOOKUP(MID(G690,1,4),PIRA!$B$1:$E$1144,2,FALSE),"")&amp;"
"&amp;IFERROR(VLOOKUP(MID(H690,1,4),PIRA!$B$1:$E$1144,2,FALSE),"")&amp;"
"&amp;IFERROR(VLOOKUP(MID(I690,1,4),PIRA!$B$1:$E$1144,2,FALSE),"")</f>
        <v xml:space="preserve">
</v>
      </c>
      <c r="H690" s="31" t="str">
        <f>IFERROR(IF(VLOOKUP(G690,Demos!$B$3:$K$1368,2,FALSE)=0,"",VLOOKUP(G690,Demos!$B$3:$K$1368,2,FALSE)),"")</f>
        <v/>
      </c>
      <c r="I690" s="79" t="str">
        <f>IFERROR(IF(VLOOKUP(G690,Demos!$B$3:$K$1368,3,FALSE)=0,"",VLOOKUP(G690,Demos!$B$3:$K$1368,3,FALSE)),"")</f>
        <v/>
      </c>
      <c r="J690" s="79" t="str">
        <f>IFERROR(IF(VLOOKUP(G690,Demos!$B$3:$K$1368,4,FALSE)=0,"",VLOOKUP(G690,Demos!$B$3:$K$1368,4,FALSE)),"")</f>
        <v/>
      </c>
      <c r="K690" s="30" t="s">
        <v>1897</v>
      </c>
      <c r="M690" s="71">
        <v>44511</v>
      </c>
      <c r="N690" s="33" t="str">
        <f>IFERROR(VLOOKUP(G690,Demos!$B$3:$K$1368,5,FALSE),"")</f>
        <v/>
      </c>
      <c r="O690" s="28" t="str">
        <f>IF(N690="","",COUNTIF($N$6:N2809, N690))</f>
        <v/>
      </c>
      <c r="P690" s="33" t="str">
        <f xml:space="preserve"> IFERROR(IF(VLOOKUP(G690,Demos!$B$3:$K$1368,6,FALSE)=0,"",VLOOKUP(G690,Demos!$B$3:$K$1368,6,FALSE)),"")</f>
        <v/>
      </c>
      <c r="Q690" s="38" t="str">
        <f xml:space="preserve"> IFERROR(IF(VLOOKUP(G690,Demos!$B$3:$K$1368,8,FALSE)=0,"",VLOOKUP(G690,Demos!$B$3:$K$1368,8,FALSE)),"")</f>
        <v/>
      </c>
      <c r="R690" s="38" t="str">
        <f xml:space="preserve"> IFERROR(IF(VLOOKUP(G690,Demos!$B$3:$K$1368,7,FALSE)=0,"",VLOOKUP(G690,Demos!$B$3:$K$1368,7,FALSE)),"")</f>
        <v/>
      </c>
      <c r="T690" s="50" t="s">
        <v>2049</v>
      </c>
      <c r="U690" s="31" t="str">
        <f>IFERROR(VLOOKUP(G690,Demos!$B$7:N3982,12,FALSE),"")</f>
        <v/>
      </c>
    </row>
    <row r="691" spans="1:21" ht="45" x14ac:dyDescent="0.25">
      <c r="A691" s="39">
        <f t="shared" si="10"/>
        <v>686</v>
      </c>
      <c r="B691" s="30" t="s">
        <v>1893</v>
      </c>
      <c r="C691" s="29" t="str">
        <f xml:space="preserve"> IFERROR(VLOOKUP(B691, Courses!$C$3:$E$836, 2, FALSE),"")</f>
        <v>Physics 1A</v>
      </c>
      <c r="D691" s="29" t="str">
        <f xml:space="preserve"> IFERROR(VLOOKUP(MID(G691,1,1), PIRA!$B$1:$E$1146, 2, FALSE),"")</f>
        <v/>
      </c>
      <c r="E691" s="31" t="str">
        <f xml:space="preserve"> IFERROR(VLOOKUP(MID(G691,1,2),PIRA!$B$1:$E$1144,2,FALSE),"")&amp;"
"&amp;IFERROR(VLOOKUP(MID(H691,1,2),PIRA!$B$1:$E$1144,2,FALSE),"")&amp;"
"&amp;IFERROR(VLOOKUP(MID(I691,1,2),PIRA!$B$1:$E$1144,2,FALSE),"")</f>
        <v xml:space="preserve">
</v>
      </c>
      <c r="F691" s="31" t="str">
        <f xml:space="preserve"> IFERROR(VLOOKUP(MID(G691,1,4),PIRA!$B$1:$E$1144,2,FALSE),"")&amp;"
"&amp;IFERROR(VLOOKUP(MID(H691,1,4),PIRA!$B$1:$E$1144,2,FALSE),"")&amp;"
"&amp;IFERROR(VLOOKUP(MID(I691,1,4),PIRA!$B$1:$E$1144,2,FALSE),"")</f>
        <v xml:space="preserve">
</v>
      </c>
      <c r="H691" s="31" t="str">
        <f>IFERROR(IF(VLOOKUP(G691,Demos!$B$3:$K$1368,2,FALSE)=0,"",VLOOKUP(G691,Demos!$B$3:$K$1368,2,FALSE)),"")</f>
        <v/>
      </c>
      <c r="I691" s="79" t="str">
        <f>IFERROR(IF(VLOOKUP(G691,Demos!$B$3:$K$1368,3,FALSE)=0,"",VLOOKUP(G691,Demos!$B$3:$K$1368,3,FALSE)),"")</f>
        <v/>
      </c>
      <c r="J691" s="79" t="str">
        <f>IFERROR(IF(VLOOKUP(G691,Demos!$B$3:$K$1368,4,FALSE)=0,"",VLOOKUP(G691,Demos!$B$3:$K$1368,4,FALSE)),"")</f>
        <v/>
      </c>
      <c r="K691" s="30" t="s">
        <v>1897</v>
      </c>
      <c r="M691" s="71">
        <v>44511</v>
      </c>
      <c r="N691" s="33" t="str">
        <f>IFERROR(VLOOKUP(G691,Demos!$B$3:$K$1368,5,FALSE),"")</f>
        <v/>
      </c>
      <c r="O691" s="28" t="str">
        <f>IF(N691="","",COUNTIF($N$6:N2810, N691))</f>
        <v/>
      </c>
      <c r="P691" s="33" t="str">
        <f xml:space="preserve"> IFERROR(IF(VLOOKUP(G691,Demos!$B$3:$K$1368,6,FALSE)=0,"",VLOOKUP(G691,Demos!$B$3:$K$1368,6,FALSE)),"")</f>
        <v/>
      </c>
      <c r="Q691" s="38" t="str">
        <f xml:space="preserve"> IFERROR(IF(VLOOKUP(G691,Demos!$B$3:$K$1368,8,FALSE)=0,"",VLOOKUP(G691,Demos!$B$3:$K$1368,8,FALSE)),"")</f>
        <v/>
      </c>
      <c r="R691" s="38" t="str">
        <f xml:space="preserve"> IFERROR(IF(VLOOKUP(G691,Demos!$B$3:$K$1368,7,FALSE)=0,"",VLOOKUP(G691,Demos!$B$3:$K$1368,7,FALSE)),"")</f>
        <v/>
      </c>
      <c r="T691" s="50" t="s">
        <v>2049</v>
      </c>
      <c r="U691" s="31" t="str">
        <f>IFERROR(VLOOKUP(G691,Demos!$B$7:N3983,12,FALSE),"")</f>
        <v/>
      </c>
    </row>
    <row r="692" spans="1:21" ht="45" x14ac:dyDescent="0.25">
      <c r="A692" s="39">
        <f t="shared" si="10"/>
        <v>687</v>
      </c>
      <c r="B692" s="30" t="s">
        <v>1893</v>
      </c>
      <c r="C692" s="29" t="str">
        <f xml:space="preserve"> IFERROR(VLOOKUP(B692, Courses!$C$3:$E$836, 2, FALSE),"")</f>
        <v>Physics 1A</v>
      </c>
      <c r="D692" s="29" t="str">
        <f xml:space="preserve"> IFERROR(VLOOKUP(MID(G692,1,1), PIRA!$B$1:$E$1146, 2, FALSE),"")</f>
        <v/>
      </c>
      <c r="E692" s="31" t="str">
        <f xml:space="preserve"> IFERROR(VLOOKUP(MID(G692,1,2),PIRA!$B$1:$E$1144,2,FALSE),"")&amp;"
"&amp;IFERROR(VLOOKUP(MID(H692,1,2),PIRA!$B$1:$E$1144,2,FALSE),"")&amp;"
"&amp;IFERROR(VLOOKUP(MID(I692,1,2),PIRA!$B$1:$E$1144,2,FALSE),"")</f>
        <v xml:space="preserve">
</v>
      </c>
      <c r="F692" s="31" t="str">
        <f xml:space="preserve"> IFERROR(VLOOKUP(MID(G692,1,4),PIRA!$B$1:$E$1144,2,FALSE),"")&amp;"
"&amp;IFERROR(VLOOKUP(MID(H692,1,4),PIRA!$B$1:$E$1144,2,FALSE),"")&amp;"
"&amp;IFERROR(VLOOKUP(MID(I692,1,4),PIRA!$B$1:$E$1144,2,FALSE),"")</f>
        <v xml:space="preserve">
</v>
      </c>
      <c r="H692" s="31" t="str">
        <f>IFERROR(IF(VLOOKUP(G692,Demos!$B$3:$K$1368,2,FALSE)=0,"",VLOOKUP(G692,Demos!$B$3:$K$1368,2,FALSE)),"")</f>
        <v/>
      </c>
      <c r="I692" s="79" t="str">
        <f>IFERROR(IF(VLOOKUP(G692,Demos!$B$3:$K$1368,3,FALSE)=0,"",VLOOKUP(G692,Demos!$B$3:$K$1368,3,FALSE)),"")</f>
        <v/>
      </c>
      <c r="J692" s="79" t="str">
        <f>IFERROR(IF(VLOOKUP(G692,Demos!$B$3:$K$1368,4,FALSE)=0,"",VLOOKUP(G692,Demos!$B$3:$K$1368,4,FALSE)),"")</f>
        <v/>
      </c>
      <c r="K692" s="30" t="s">
        <v>1897</v>
      </c>
      <c r="M692" s="71">
        <v>44511</v>
      </c>
      <c r="N692" s="33" t="str">
        <f>IFERROR(VLOOKUP(G692,Demos!$B$3:$K$1368,5,FALSE),"")</f>
        <v/>
      </c>
      <c r="O692" s="28" t="str">
        <f>IF(N692="","",COUNTIF($N$6:N2811, N692))</f>
        <v/>
      </c>
      <c r="P692" s="33" t="str">
        <f xml:space="preserve"> IFERROR(IF(VLOOKUP(G692,Demos!$B$3:$K$1368,6,FALSE)=0,"",VLOOKUP(G692,Demos!$B$3:$K$1368,6,FALSE)),"")</f>
        <v/>
      </c>
      <c r="Q692" s="38" t="str">
        <f xml:space="preserve"> IFERROR(IF(VLOOKUP(G692,Demos!$B$3:$K$1368,8,FALSE)=0,"",VLOOKUP(G692,Demos!$B$3:$K$1368,8,FALSE)),"")</f>
        <v/>
      </c>
      <c r="R692" s="38" t="str">
        <f xml:space="preserve"> IFERROR(IF(VLOOKUP(G692,Demos!$B$3:$K$1368,7,FALSE)=0,"",VLOOKUP(G692,Demos!$B$3:$K$1368,7,FALSE)),"")</f>
        <v/>
      </c>
      <c r="T692" s="50" t="s">
        <v>2049</v>
      </c>
      <c r="U692" s="31" t="str">
        <f>IFERROR(VLOOKUP(G692,Demos!$B$7:N3984,12,FALSE),"")</f>
        <v/>
      </c>
    </row>
    <row r="693" spans="1:21" ht="45" x14ac:dyDescent="0.25">
      <c r="A693" s="39">
        <f t="shared" si="10"/>
        <v>688</v>
      </c>
      <c r="B693" s="30" t="s">
        <v>1893</v>
      </c>
      <c r="C693" s="29" t="str">
        <f xml:space="preserve"> IFERROR(VLOOKUP(B693, Courses!$C$3:$E$836, 2, FALSE),"")</f>
        <v>Physics 1A</v>
      </c>
      <c r="D693" s="29" t="str">
        <f xml:space="preserve"> IFERROR(VLOOKUP(MID(G693,1,1), PIRA!$B$1:$E$1146, 2, FALSE),"")</f>
        <v/>
      </c>
      <c r="E693" s="31" t="str">
        <f xml:space="preserve"> IFERROR(VLOOKUP(MID(G693,1,2),PIRA!$B$1:$E$1144,2,FALSE),"")&amp;"
"&amp;IFERROR(VLOOKUP(MID(H693,1,2),PIRA!$B$1:$E$1144,2,FALSE),"")&amp;"
"&amp;IFERROR(VLOOKUP(MID(I693,1,2),PIRA!$B$1:$E$1144,2,FALSE),"")</f>
        <v xml:space="preserve">
</v>
      </c>
      <c r="F693" s="31" t="str">
        <f xml:space="preserve"> IFERROR(VLOOKUP(MID(G693,1,4),PIRA!$B$1:$E$1144,2,FALSE),"")&amp;"
"&amp;IFERROR(VLOOKUP(MID(H693,1,4),PIRA!$B$1:$E$1144,2,FALSE),"")&amp;"
"&amp;IFERROR(VLOOKUP(MID(I693,1,4),PIRA!$B$1:$E$1144,2,FALSE),"")</f>
        <v xml:space="preserve">
</v>
      </c>
      <c r="H693" s="31" t="str">
        <f>IFERROR(IF(VLOOKUP(G693,Demos!$B$3:$K$1368,2,FALSE)=0,"",VLOOKUP(G693,Demos!$B$3:$K$1368,2,FALSE)),"")</f>
        <v/>
      </c>
      <c r="I693" s="79" t="str">
        <f>IFERROR(IF(VLOOKUP(G693,Demos!$B$3:$K$1368,3,FALSE)=0,"",VLOOKUP(G693,Demos!$B$3:$K$1368,3,FALSE)),"")</f>
        <v/>
      </c>
      <c r="J693" s="79" t="str">
        <f>IFERROR(IF(VLOOKUP(G693,Demos!$B$3:$K$1368,4,FALSE)=0,"",VLOOKUP(G693,Demos!$B$3:$K$1368,4,FALSE)),"")</f>
        <v/>
      </c>
      <c r="K693" s="30" t="s">
        <v>1897</v>
      </c>
      <c r="M693" s="71">
        <v>44511</v>
      </c>
      <c r="N693" s="33" t="str">
        <f>IFERROR(VLOOKUP(G693,Demos!$B$3:$K$1368,5,FALSE),"")</f>
        <v/>
      </c>
      <c r="O693" s="28" t="str">
        <f>IF(N693="","",COUNTIF($N$6:N2812, N693))</f>
        <v/>
      </c>
      <c r="P693" s="33" t="str">
        <f xml:space="preserve"> IFERROR(IF(VLOOKUP(G693,Demos!$B$3:$K$1368,6,FALSE)=0,"",VLOOKUP(G693,Demos!$B$3:$K$1368,6,FALSE)),"")</f>
        <v/>
      </c>
      <c r="Q693" s="38" t="str">
        <f xml:space="preserve"> IFERROR(IF(VLOOKUP(G693,Demos!$B$3:$K$1368,8,FALSE)=0,"",VLOOKUP(G693,Demos!$B$3:$K$1368,8,FALSE)),"")</f>
        <v/>
      </c>
      <c r="R693" s="38" t="str">
        <f xml:space="preserve"> IFERROR(IF(VLOOKUP(G693,Demos!$B$3:$K$1368,7,FALSE)=0,"",VLOOKUP(G693,Demos!$B$3:$K$1368,7,FALSE)),"")</f>
        <v/>
      </c>
      <c r="T693" s="50" t="s">
        <v>2049</v>
      </c>
      <c r="U693" s="31" t="str">
        <f>IFERROR(VLOOKUP(G693,Demos!$B$7:N3989,12,FALSE),"")</f>
        <v/>
      </c>
    </row>
    <row r="694" spans="1:21" ht="45" x14ac:dyDescent="0.25">
      <c r="A694" s="39">
        <f t="shared" si="10"/>
        <v>689</v>
      </c>
      <c r="B694" s="30" t="s">
        <v>43</v>
      </c>
      <c r="C694" s="29" t="str">
        <f xml:space="preserve"> IFERROR(VLOOKUP(B694, Courses!$C$3:$E$836, 2, FALSE),"")</f>
        <v>Modern Physics</v>
      </c>
      <c r="D694" s="29" t="str">
        <f xml:space="preserve"> IFERROR(VLOOKUP(MID(G694,1,1), PIRA!$B$1:$E$1146, 2, FALSE),"")</f>
        <v>6 Optics</v>
      </c>
      <c r="E694" s="31" t="str">
        <f xml:space="preserve"> IFERROR(VLOOKUP(MID(G694,1,2),PIRA!$B$1:$E$1144,2,FALSE),"")&amp;"
"&amp;IFERROR(VLOOKUP(MID(H694,1,2),PIRA!$B$1:$E$1144,2,FALSE),"")&amp;"
"&amp;IFERROR(VLOOKUP(MID(I694,1,2),PIRA!$B$1:$E$1144,2,FALSE),"")</f>
        <v xml:space="preserve">Interference
</v>
      </c>
      <c r="F694" s="31" t="str">
        <f xml:space="preserve"> IFERROR(VLOOKUP(MID(G694,1,4),PIRA!$B$1:$E$1144,2,FALSE),"")&amp;"
"&amp;IFERROR(VLOOKUP(MID(H694,1,4),PIRA!$B$1:$E$1144,2,FALSE),"")&amp;"
"&amp;IFERROR(VLOOKUP(MID(I694,1,4),PIRA!$B$1:$E$1144,2,FALSE),"")</f>
        <v xml:space="preserve">Interferometers
</v>
      </c>
      <c r="G694" s="32" t="s">
        <v>327</v>
      </c>
      <c r="H694" s="31" t="str">
        <f>IFERROR(IF(VLOOKUP(G694,Demos!$B$3:$K$1368,2,FALSE)=0,"",VLOOKUP(G694,Demos!$B$3:$K$1368,2,FALSE)),"")</f>
        <v/>
      </c>
      <c r="I694" s="79" t="str">
        <f>IFERROR(IF(VLOOKUP(G694,Demos!$B$3:$K$1368,3,FALSE)=0,"",VLOOKUP(G694,Demos!$B$3:$K$1368,3,FALSE)),"")</f>
        <v/>
      </c>
      <c r="J694" s="79" t="str">
        <f>IFERROR(IF(VLOOKUP(G694,Demos!$B$3:$K$1368,4,FALSE)=0,"",VLOOKUP(G694,Demos!$B$3:$K$1368,4,FALSE)),"")</f>
        <v/>
      </c>
      <c r="K694" s="30" t="s">
        <v>266</v>
      </c>
      <c r="L694" s="30" t="s">
        <v>2096</v>
      </c>
      <c r="M694" s="71">
        <v>44508</v>
      </c>
      <c r="N694" s="33" t="str">
        <f>IFERROR(VLOOKUP(G694,Demos!$B$3:$K$1368,5,FALSE),"")</f>
        <v>Michelson-Morley Interferometer</v>
      </c>
      <c r="O694" s="28">
        <f>IF(N694="","",COUNTIF($N$6:N2813, N694))</f>
        <v>42</v>
      </c>
      <c r="P694" s="33" t="str">
        <f xml:space="preserve"> IFERROR(IF(VLOOKUP(G694,Demos!$B$3:$K$1368,6,FALSE)=0,"",VLOOKUP(G694,Demos!$B$3:$K$1368,6,FALSE)),"")</f>
        <v>www.de-monstrare.nl/pdf/Michelson-Morley%20interferometer.pdf</v>
      </c>
      <c r="Q694" s="38" t="str">
        <f xml:space="preserve"> IFERROR(IF(VLOOKUP(G694,Demos!$B$3:$K$1368,8,FALSE)=0,"",VLOOKUP(G694,Demos!$B$3:$K$1368,8,FALSE)),"")</f>
        <v/>
      </c>
      <c r="R694" s="38" t="str">
        <f xml:space="preserve"> IFERROR(IF(VLOOKUP(G694,Demos!$B$3:$K$1368,7,FALSE)=0,"",VLOOKUP(G694,Demos!$B$3:$K$1368,7,FALSE)),"")</f>
        <v xml:space="preserve">See 2022 recording TN1612TU_24. https://collegerama.tudelft.nl/Mediasite/Channel/as-bsc-tn/watch/7474e760f1e14321b537b197c972eb3e1d </v>
      </c>
      <c r="T694" s="50" t="s">
        <v>1761</v>
      </c>
      <c r="U694" s="31" t="str">
        <f>IFERROR(VLOOKUP(G694,Demos!$B$7:N3990,12,FALSE),"")</f>
        <v/>
      </c>
    </row>
    <row r="695" spans="1:21" ht="45" x14ac:dyDescent="0.25">
      <c r="A695" s="39">
        <f t="shared" si="10"/>
        <v>690</v>
      </c>
      <c r="B695" s="30" t="s">
        <v>151</v>
      </c>
      <c r="C695" s="29" t="str">
        <f xml:space="preserve"> IFERROR(VLOOKUP(B695, Courses!$C$3:$E$836, 2, FALSE),"")</f>
        <v>Introduction to Electricity and Magnetism</v>
      </c>
      <c r="D695" s="29" t="str">
        <f xml:space="preserve"> IFERROR(VLOOKUP(MID(G695,1,1), PIRA!$B$1:$E$1146, 2, FALSE),"")</f>
        <v>5 Electricity and Magnetism</v>
      </c>
      <c r="E695" s="31" t="str">
        <f xml:space="preserve"> IFERROR(VLOOKUP(MID(G695,1,2),PIRA!$B$1:$E$1144,2,FALSE),"")&amp;"
"&amp;IFERROR(VLOOKUP(MID(H695,1,2),PIRA!$B$1:$E$1144,2,FALSE),"")&amp;"
"&amp;IFERROR(VLOOKUP(MID(I695,1,2),PIRA!$B$1:$E$1144,2,FALSE),"")</f>
        <v xml:space="preserve">Electromagnetic Radiation
</v>
      </c>
      <c r="F695" s="31" t="str">
        <f xml:space="preserve"> IFERROR(VLOOKUP(MID(G695,1,4),PIRA!$B$1:$E$1144,2,FALSE),"")&amp;"
"&amp;IFERROR(VLOOKUP(MID(H695,1,4),PIRA!$B$1:$E$1144,2,FALSE),"")&amp;"
"&amp;IFERROR(VLOOKUP(MID(I695,1,4),PIRA!$B$1:$E$1144,2,FALSE),"")</f>
        <v xml:space="preserve">Transmission Lines and Antennas
</v>
      </c>
      <c r="G695" s="32" t="s">
        <v>239</v>
      </c>
      <c r="H695" s="31" t="str">
        <f>IFERROR(IF(VLOOKUP(G695,Demos!$B$3:$K$1368,2,FALSE)=0,"",VLOOKUP(G695,Demos!$B$3:$K$1368,2,FALSE)),"")</f>
        <v/>
      </c>
      <c r="I695" s="79" t="str">
        <f>IFERROR(IF(VLOOKUP(G695,Demos!$B$3:$K$1368,3,FALSE)=0,"",VLOOKUP(G695,Demos!$B$3:$K$1368,3,FALSE)),"")</f>
        <v/>
      </c>
      <c r="J695" s="79" t="str">
        <f>IFERROR(IF(VLOOKUP(G695,Demos!$B$3:$K$1368,4,FALSE)=0,"",VLOOKUP(G695,Demos!$B$3:$K$1368,4,FALSE)),"")</f>
        <v/>
      </c>
      <c r="K695" s="30" t="s">
        <v>1066</v>
      </c>
      <c r="L695" s="30" t="s">
        <v>1923</v>
      </c>
      <c r="M695" s="71">
        <v>44498</v>
      </c>
      <c r="N695" s="33" t="str">
        <f>IFERROR(VLOOKUP(G695,Demos!$B$3:$K$1368,5,FALSE),"")</f>
        <v>Electromagnetic Waves (Lecher Lines)</v>
      </c>
      <c r="O695" s="28">
        <f>IF(N695="","",COUNTIF($N$6:N2814, N695))</f>
        <v>20</v>
      </c>
      <c r="P695" s="33" t="str">
        <f xml:space="preserve"> IFERROR(IF(VLOOKUP(G695,Demos!$B$3:$K$1368,6,FALSE)=0,"",VLOOKUP(G695,Demos!$B$3:$K$1368,6,FALSE)),"")</f>
        <v>www.de-monstrare.nl/pdf/electromagnetic%20waves.pdf</v>
      </c>
      <c r="Q695" s="38" t="str">
        <f xml:space="preserve"> IFERROR(IF(VLOOKUP(G695,Demos!$B$3:$K$1368,8,FALSE)=0,"",VLOOKUP(G695,Demos!$B$3:$K$1368,8,FALSE)),"")</f>
        <v>Reflection, transmission, absorption, polarisation</v>
      </c>
      <c r="R695" s="38" t="str">
        <f xml:space="preserve"> IFERROR(IF(VLOOKUP(G695,Demos!$B$3:$K$1368,7,FALSE)=0,"",VLOOKUP(G695,Demos!$B$3:$K$1368,7,FALSE)),"")</f>
        <v/>
      </c>
      <c r="T695" s="50" t="s">
        <v>1761</v>
      </c>
      <c r="U695" s="31" t="str">
        <f>IFERROR(VLOOKUP(G695,Demos!$B$7:N3991,12,FALSE),"")</f>
        <v/>
      </c>
    </row>
    <row r="696" spans="1:21" ht="45" x14ac:dyDescent="0.25">
      <c r="A696" s="39">
        <f t="shared" si="10"/>
        <v>691</v>
      </c>
      <c r="B696" s="30" t="s">
        <v>151</v>
      </c>
      <c r="C696" s="29" t="str">
        <f xml:space="preserve"> IFERROR(VLOOKUP(B696, Courses!$C$3:$E$836, 2, FALSE),"")</f>
        <v>Introduction to Electricity and Magnetism</v>
      </c>
      <c r="D696" s="29" t="str">
        <f xml:space="preserve"> IFERROR(VLOOKUP(MID(G696,1,1), PIRA!$B$1:$E$1146, 2, FALSE),"")</f>
        <v>5 Electricity and Magnetism</v>
      </c>
      <c r="E696" s="31" t="str">
        <f xml:space="preserve"> IFERROR(VLOOKUP(MID(G696,1,2),PIRA!$B$1:$E$1144,2,FALSE),"")&amp;"
"&amp;IFERROR(VLOOKUP(MID(H696,1,2),PIRA!$B$1:$E$1144,2,FALSE),"")&amp;"
"&amp;IFERROR(VLOOKUP(MID(I696,1,2),PIRA!$B$1:$E$1144,2,FALSE),"")</f>
        <v xml:space="preserve">Magnetic Fields and Forces
</v>
      </c>
      <c r="F696" s="31" t="str">
        <f xml:space="preserve"> IFERROR(VLOOKUP(MID(G696,1,4),PIRA!$B$1:$E$1144,2,FALSE),"")&amp;"
"&amp;IFERROR(VLOOKUP(MID(H696,1,4),PIRA!$B$1:$E$1144,2,FALSE),"")&amp;"
"&amp;IFERROR(VLOOKUP(MID(I696,1,4),PIRA!$B$1:$E$1144,2,FALSE),"")</f>
        <v xml:space="preserve">Force on Current in Wires
</v>
      </c>
      <c r="G696" s="32" t="s">
        <v>202</v>
      </c>
      <c r="H696" s="31" t="str">
        <f>IFERROR(IF(VLOOKUP(G696,Demos!$B$3:$K$1368,2,FALSE)=0,"",VLOOKUP(G696,Demos!$B$3:$K$1368,2,FALSE)),"")</f>
        <v/>
      </c>
      <c r="I696" s="79" t="str">
        <f>IFERROR(IF(VLOOKUP(G696,Demos!$B$3:$K$1368,3,FALSE)=0,"",VLOOKUP(G696,Demos!$B$3:$K$1368,3,FALSE)),"")</f>
        <v/>
      </c>
      <c r="J696" s="79" t="str">
        <f>IFERROR(IF(VLOOKUP(G696,Demos!$B$3:$K$1368,4,FALSE)=0,"",VLOOKUP(G696,Demos!$B$3:$K$1368,4,FALSE)),"")</f>
        <v/>
      </c>
      <c r="K696" s="30" t="s">
        <v>1066</v>
      </c>
      <c r="L696" s="30" t="s">
        <v>1923</v>
      </c>
      <c r="M696" s="71">
        <v>44487</v>
      </c>
      <c r="N696" s="33" t="str">
        <f>IFERROR(VLOOKUP(G696,Demos!$B$3:$K$1368,5,FALSE),"")</f>
        <v>Parallel Wires</v>
      </c>
      <c r="O696" s="28">
        <f>IF(N696="","",COUNTIF($N$6:N2815, N696))</f>
        <v>19</v>
      </c>
      <c r="P696" s="33" t="str">
        <f xml:space="preserve"> IFERROR(IF(VLOOKUP(G696,Demos!$B$3:$K$1368,6,FALSE)=0,"",VLOOKUP(G696,Demos!$B$3:$K$1368,6,FALSE)),"")</f>
        <v>www.de-monstrare.nl/pdf/parallel%20wires.pdf</v>
      </c>
      <c r="Q696" s="38" t="str">
        <f xml:space="preserve"> IFERROR(IF(VLOOKUP(G696,Demos!$B$3:$K$1368,8,FALSE)=0,"",VLOOKUP(G696,Demos!$B$3:$K$1368,8,FALSE)),"")</f>
        <v/>
      </c>
      <c r="R696" s="38" t="str">
        <f xml:space="preserve"> IFERROR(IF(VLOOKUP(G696,Demos!$B$3:$K$1368,7,FALSE)=0,"",VLOOKUP(G696,Demos!$B$3:$K$1368,7,FALSE)),"")</f>
        <v/>
      </c>
      <c r="T696" s="50" t="s">
        <v>1761</v>
      </c>
      <c r="U696" s="31" t="str">
        <f>IFERROR(VLOOKUP(G696,Demos!$B$7:N3992,12,FALSE),"")</f>
        <v/>
      </c>
    </row>
    <row r="697" spans="1:21" ht="45" x14ac:dyDescent="0.25">
      <c r="A697" s="39">
        <f t="shared" si="10"/>
        <v>692</v>
      </c>
      <c r="B697" s="30" t="s">
        <v>151</v>
      </c>
      <c r="C697" s="29" t="str">
        <f xml:space="preserve"> IFERROR(VLOOKUP(B697, Courses!$C$3:$E$836, 2, FALSE),"")</f>
        <v>Introduction to Electricity and Magnetism</v>
      </c>
      <c r="D697" s="29" t="str">
        <f xml:space="preserve"> IFERROR(VLOOKUP(MID(G697,1,1), PIRA!$B$1:$E$1146, 2, FALSE),"")</f>
        <v>5 Electricity and Magnetism</v>
      </c>
      <c r="E697" s="31" t="str">
        <f xml:space="preserve"> IFERROR(VLOOKUP(MID(G697,1,2),PIRA!$B$1:$E$1144,2,FALSE),"")&amp;"
"&amp;IFERROR(VLOOKUP(MID(H697,1,2),PIRA!$B$1:$E$1144,2,FALSE),"")&amp;"
"&amp;IFERROR(VLOOKUP(MID(I697,1,2),PIRA!$B$1:$E$1144,2,FALSE),"")</f>
        <v xml:space="preserve">Resistance
</v>
      </c>
      <c r="F697" s="31" t="str">
        <f xml:space="preserve"> IFERROR(VLOOKUP(MID(G697,1,4),PIRA!$B$1:$E$1144,2,FALSE),"")&amp;"
"&amp;IFERROR(VLOOKUP(MID(H697,1,4),PIRA!$B$1:$E$1144,2,FALSE),"")&amp;"
"&amp;IFERROR(VLOOKUP(MID(I697,1,4),PIRA!$B$1:$E$1144,2,FALSE),"")</f>
        <v xml:space="preserve">Resistivity and Temperature
</v>
      </c>
      <c r="G697" s="32" t="s">
        <v>1196</v>
      </c>
      <c r="H697" s="31" t="str">
        <f>IFERROR(IF(VLOOKUP(G697,Demos!$B$3:$K$1368,2,FALSE)=0,"",VLOOKUP(G697,Demos!$B$3:$K$1368,2,FALSE)),"")</f>
        <v/>
      </c>
      <c r="I697" s="79" t="str">
        <f>IFERROR(IF(VLOOKUP(G697,Demos!$B$3:$K$1368,3,FALSE)=0,"",VLOOKUP(G697,Demos!$B$3:$K$1368,3,FALSE)),"")</f>
        <v/>
      </c>
      <c r="J697" s="79" t="str">
        <f>IFERROR(IF(VLOOKUP(G697,Demos!$B$3:$K$1368,4,FALSE)=0,"",VLOOKUP(G697,Demos!$B$3:$K$1368,4,FALSE)),"")</f>
        <v/>
      </c>
      <c r="K697" s="30" t="s">
        <v>1944</v>
      </c>
      <c r="L697" s="30" t="s">
        <v>1066</v>
      </c>
      <c r="M697" s="71">
        <v>44483</v>
      </c>
      <c r="N697" s="33" t="str">
        <f>IFERROR(VLOOKUP(G697,Demos!$B$3:$K$1368,5,FALSE),"")</f>
        <v>Positive Temperature Coefficient</v>
      </c>
      <c r="O697" s="28">
        <f>IF(N697="","",COUNTIF($N$6:N2816, N697))</f>
        <v>12</v>
      </c>
      <c r="P697" s="33" t="str">
        <f xml:space="preserve"> IFERROR(IF(VLOOKUP(G697,Demos!$B$3:$K$1368,6,FALSE)=0,"",VLOOKUP(G697,Demos!$B$3:$K$1368,6,FALSE)),"")</f>
        <v>www.de-monstrare.nl/pdf/Positive%20temperature%20coefficient.pdf</v>
      </c>
      <c r="Q697" s="38" t="str">
        <f xml:space="preserve"> IFERROR(IF(VLOOKUP(G697,Demos!$B$3:$K$1368,8,FALSE)=0,"",VLOOKUP(G697,Demos!$B$3:$K$1368,8,FALSE)),"")</f>
        <v/>
      </c>
      <c r="R697" s="38" t="str">
        <f xml:space="preserve"> IFERROR(IF(VLOOKUP(G697,Demos!$B$3:$K$1368,7,FALSE)=0,"",VLOOKUP(G697,Demos!$B$3:$K$1368,7,FALSE)),"")</f>
        <v>See: https://www.youtube.com/watch?v=riR-e0m83Q8&amp;list=PLYMFB4TVFdJJ4DsfXdY6yzDCDgLLiC4ya&amp;index=7</v>
      </c>
      <c r="T697" s="50" t="s">
        <v>1761</v>
      </c>
      <c r="U697" s="31" t="str">
        <f>IFERROR(VLOOKUP(G697,Demos!$B$7:N3993,12,FALSE),"")</f>
        <v/>
      </c>
    </row>
    <row r="698" spans="1:21" ht="45" x14ac:dyDescent="0.25">
      <c r="A698" s="39">
        <f t="shared" si="10"/>
        <v>693</v>
      </c>
      <c r="B698" s="30" t="s">
        <v>151</v>
      </c>
      <c r="C698" s="29" t="str">
        <f xml:space="preserve"> IFERROR(VLOOKUP(B698, Courses!$C$3:$E$836, 2, FALSE),"")</f>
        <v>Introduction to Electricity and Magnetism</v>
      </c>
      <c r="D698" s="29" t="str">
        <f xml:space="preserve"> IFERROR(VLOOKUP(MID(G698,1,1), PIRA!$B$1:$E$1146, 2, FALSE),"")</f>
        <v>5 Electricity and Magnetism</v>
      </c>
      <c r="E698" s="31" t="str">
        <f xml:space="preserve"> IFERROR(VLOOKUP(MID(G698,1,2),PIRA!$B$1:$E$1144,2,FALSE),"")&amp;"
"&amp;IFERROR(VLOOKUP(MID(H698,1,2),PIRA!$B$1:$E$1144,2,FALSE),"")&amp;"
"&amp;IFERROR(VLOOKUP(MID(I698,1,2),PIRA!$B$1:$E$1144,2,FALSE),"")</f>
        <v xml:space="preserve">Resistance
</v>
      </c>
      <c r="F698" s="31" t="str">
        <f xml:space="preserve"> IFERROR(VLOOKUP(MID(G698,1,4),PIRA!$B$1:$E$1144,2,FALSE),"")&amp;"
"&amp;IFERROR(VLOOKUP(MID(H698,1,4),PIRA!$B$1:$E$1144,2,FALSE),"")&amp;"
"&amp;IFERROR(VLOOKUP(MID(I698,1,4),PIRA!$B$1:$E$1144,2,FALSE),"")</f>
        <v xml:space="preserve">Resistivity and Temperature
</v>
      </c>
      <c r="G698" s="32" t="s">
        <v>1197</v>
      </c>
      <c r="H698" s="31" t="str">
        <f>IFERROR(IF(VLOOKUP(G698,Demos!$B$3:$K$1368,2,FALSE)=0,"",VLOOKUP(G698,Demos!$B$3:$K$1368,2,FALSE)),"")</f>
        <v/>
      </c>
      <c r="I698" s="79" t="str">
        <f>IFERROR(IF(VLOOKUP(G698,Demos!$B$3:$K$1368,3,FALSE)=0,"",VLOOKUP(G698,Demos!$B$3:$K$1368,3,FALSE)),"")</f>
        <v/>
      </c>
      <c r="J698" s="79" t="str">
        <f>IFERROR(IF(VLOOKUP(G698,Demos!$B$3:$K$1368,4,FALSE)=0,"",VLOOKUP(G698,Demos!$B$3:$K$1368,4,FALSE)),"")</f>
        <v/>
      </c>
      <c r="K698" s="30" t="s">
        <v>1944</v>
      </c>
      <c r="L698" s="30" t="s">
        <v>1066</v>
      </c>
      <c r="M698" s="71">
        <v>44483</v>
      </c>
      <c r="N698" s="33" t="str">
        <f>IFERROR(VLOOKUP(G698,Demos!$B$3:$K$1368,5,FALSE),"")</f>
        <v>Negative Temperature Coefficient</v>
      </c>
      <c r="O698" s="28">
        <f>IF(N698="","",COUNTIF($N$6:N2817, N698))</f>
        <v>12</v>
      </c>
      <c r="P698" s="33" t="str">
        <f xml:space="preserve"> IFERROR(IF(VLOOKUP(G698,Demos!$B$3:$K$1368,6,FALSE)=0,"",VLOOKUP(G698,Demos!$B$3:$K$1368,6,FALSE)),"")</f>
        <v>www.de-monstrare.nl/pdf/Negative%20temperature%20coefficient.pdf</v>
      </c>
      <c r="Q698" s="38" t="str">
        <f xml:space="preserve"> IFERROR(IF(VLOOKUP(G698,Demos!$B$3:$K$1368,8,FALSE)=0,"",VLOOKUP(G698,Demos!$B$3:$K$1368,8,FALSE)),"")</f>
        <v/>
      </c>
      <c r="R698" s="38" t="str">
        <f xml:space="preserve"> IFERROR(IF(VLOOKUP(G698,Demos!$B$3:$K$1368,7,FALSE)=0,"",VLOOKUP(G698,Demos!$B$3:$K$1368,7,FALSE)),"")</f>
        <v>See: https://www.youtube.com/watch?v=riR-e0m83Q8&amp;list=PLYMFB4TVFdJJ4DsfXdY6yzDCDgLLiC4ya&amp;index=7</v>
      </c>
      <c r="T698" s="50" t="s">
        <v>1761</v>
      </c>
      <c r="U698" s="31" t="str">
        <f>IFERROR(VLOOKUP(G698,Demos!$B$7:N3994,12,FALSE),"")</f>
        <v/>
      </c>
    </row>
    <row r="699" spans="1:21" ht="45" x14ac:dyDescent="0.25">
      <c r="A699" s="39">
        <f t="shared" si="10"/>
        <v>694</v>
      </c>
      <c r="B699" s="30" t="s">
        <v>151</v>
      </c>
      <c r="C699" s="29" t="str">
        <f xml:space="preserve"> IFERROR(VLOOKUP(B699, Courses!$C$3:$E$836, 2, FALSE),"")</f>
        <v>Introduction to Electricity and Magnetism</v>
      </c>
      <c r="D699" s="29" t="str">
        <f xml:space="preserve"> IFERROR(VLOOKUP(MID(G699,1,1), PIRA!$B$1:$E$1146, 2, FALSE),"")</f>
        <v>5 Electricity and Magnetism</v>
      </c>
      <c r="E699" s="31" t="str">
        <f xml:space="preserve"> IFERROR(VLOOKUP(MID(G699,1,2),PIRA!$B$1:$E$1144,2,FALSE),"")&amp;"
"&amp;IFERROR(VLOOKUP(MID(H699,1,2),PIRA!$B$1:$E$1144,2,FALSE),"")&amp;"
"&amp;IFERROR(VLOOKUP(MID(I699,1,2),PIRA!$B$1:$E$1144,2,FALSE),"")</f>
        <v xml:space="preserve">Capacitance
</v>
      </c>
      <c r="F699" s="31" t="str">
        <f xml:space="preserve"> IFERROR(VLOOKUP(MID(G699,1,4),PIRA!$B$1:$E$1144,2,FALSE),"")&amp;"
"&amp;IFERROR(VLOOKUP(MID(H699,1,4),PIRA!$B$1:$E$1144,2,FALSE),"")&amp;"
"&amp;IFERROR(VLOOKUP(MID(I699,1,4),PIRA!$B$1:$E$1144,2,FALSE),"")</f>
        <v xml:space="preserve">Capacitors
</v>
      </c>
      <c r="G699" s="32" t="s">
        <v>248</v>
      </c>
      <c r="H699" s="31" t="str">
        <f>IFERROR(IF(VLOOKUP(G699,Demos!$B$3:$K$1368,2,FALSE)=0,"",VLOOKUP(G699,Demos!$B$3:$K$1368,2,FALSE)),"")</f>
        <v/>
      </c>
      <c r="I699" s="79" t="str">
        <f>IFERROR(IF(VLOOKUP(G699,Demos!$B$3:$K$1368,3,FALSE)=0,"",VLOOKUP(G699,Demos!$B$3:$K$1368,3,FALSE)),"")</f>
        <v/>
      </c>
      <c r="J699" s="79" t="str">
        <f>IFERROR(IF(VLOOKUP(G699,Demos!$B$3:$K$1368,4,FALSE)=0,"",VLOOKUP(G699,Demos!$B$3:$K$1368,4,FALSE)),"")</f>
        <v/>
      </c>
      <c r="K699" s="30" t="s">
        <v>1944</v>
      </c>
      <c r="L699" s="30" t="s">
        <v>1066</v>
      </c>
      <c r="M699" s="71">
        <v>44480</v>
      </c>
      <c r="N699" s="33" t="str">
        <f>IFERROR(VLOOKUP(G699,Demos!$B$3:$K$1368,5,FALSE),"")</f>
        <v>Capacitor (1) Spacing between the Plates</v>
      </c>
      <c r="O699" s="28">
        <f>IF(N699="","",COUNTIF($N$6:N2818, N699))</f>
        <v>22</v>
      </c>
      <c r="P699" s="33" t="str">
        <f xml:space="preserve"> IFERROR(IF(VLOOKUP(G699,Demos!$B$3:$K$1368,6,FALSE)=0,"",VLOOKUP(G699,Demos!$B$3:$K$1368,6,FALSE)),"")</f>
        <v>www.de-monstrare.nl/.../Capacitor%20_1_ %20Spacing%20between%20the%20plates.pdf</v>
      </c>
      <c r="Q699" s="38" t="str">
        <f xml:space="preserve"> IFERROR(IF(VLOOKUP(G699,Demos!$B$3:$K$1368,8,FALSE)=0,"",VLOOKUP(G699,Demos!$B$3:$K$1368,8,FALSE)),"")</f>
        <v/>
      </c>
      <c r="R699" s="38" t="str">
        <f xml:space="preserve"> IFERROR(IF(VLOOKUP(G699,Demos!$B$3:$K$1368,7,FALSE)=0,"",VLOOKUP(G699,Demos!$B$3:$K$1368,7,FALSE)),"")</f>
        <v/>
      </c>
      <c r="T699" s="50" t="s">
        <v>1761</v>
      </c>
      <c r="U699" s="31" t="str">
        <f>IFERROR(VLOOKUP(G699,Demos!$B$7:N3996,12,FALSE),"")</f>
        <v/>
      </c>
    </row>
    <row r="700" spans="1:21" ht="45" x14ac:dyDescent="0.25">
      <c r="A700" s="39">
        <f t="shared" si="10"/>
        <v>695</v>
      </c>
      <c r="B700" s="30" t="s">
        <v>151</v>
      </c>
      <c r="C700" s="29" t="str">
        <f xml:space="preserve"> IFERROR(VLOOKUP(B700, Courses!$C$3:$E$836, 2, FALSE),"")</f>
        <v>Introduction to Electricity and Magnetism</v>
      </c>
      <c r="D700" s="29" t="str">
        <f xml:space="preserve"> IFERROR(VLOOKUP(MID(G700,1,1), PIRA!$B$1:$E$1146, 2, FALSE),"")</f>
        <v>5 Electricity and Magnetism</v>
      </c>
      <c r="E700" s="31" t="str">
        <f xml:space="preserve"> IFERROR(VLOOKUP(MID(G700,1,2),PIRA!$B$1:$E$1144,2,FALSE),"")&amp;"
"&amp;IFERROR(VLOOKUP(MID(H700,1,2),PIRA!$B$1:$E$1144,2,FALSE),"")&amp;"
"&amp;IFERROR(VLOOKUP(MID(I700,1,2),PIRA!$B$1:$E$1144,2,FALSE),"")</f>
        <v xml:space="preserve">Capacitance
Capacitance
</v>
      </c>
      <c r="F700" s="31" t="str">
        <f xml:space="preserve"> IFERROR(VLOOKUP(MID(G700,1,4),PIRA!$B$1:$E$1144,2,FALSE),"")&amp;"
"&amp;IFERROR(VLOOKUP(MID(H700,1,4),PIRA!$B$1:$E$1144,2,FALSE),"")&amp;"
"&amp;IFERROR(VLOOKUP(MID(I700,1,4),PIRA!$B$1:$E$1144,2,FALSE),"")</f>
        <v xml:space="preserve">Dielectric
Energy Stored in a Capacitor
</v>
      </c>
      <c r="G700" s="32" t="s">
        <v>482</v>
      </c>
      <c r="H700" s="31" t="str">
        <f>IFERROR(IF(VLOOKUP(G700,Demos!$B$3:$K$1368,2,FALSE)=0,"",VLOOKUP(G700,Demos!$B$3:$K$1368,2,FALSE)),"")</f>
        <v>5C30.01</v>
      </c>
      <c r="I700" s="79" t="str">
        <f>IFERROR(IF(VLOOKUP(G700,Demos!$B$3:$K$1368,3,FALSE)=0,"",VLOOKUP(G700,Demos!$B$3:$K$1368,3,FALSE)),"")</f>
        <v/>
      </c>
      <c r="J700" s="79" t="str">
        <f>IFERROR(IF(VLOOKUP(G700,Demos!$B$3:$K$1368,4,FALSE)=0,"",VLOOKUP(G700,Demos!$B$3:$K$1368,4,FALSE)),"")</f>
        <v/>
      </c>
      <c r="K700" s="30" t="s">
        <v>1944</v>
      </c>
      <c r="L700" s="30" t="s">
        <v>1066</v>
      </c>
      <c r="M700" s="71">
        <v>44480</v>
      </c>
      <c r="N700" s="33" t="str">
        <f>IFERROR(VLOOKUP(G700,Demos!$B$3:$K$1368,5,FALSE),"")</f>
        <v>Capacitor (2) Different Dielectrics</v>
      </c>
      <c r="O700" s="28">
        <f>IF(N700="","",COUNTIF($N$6:N2819, N700))</f>
        <v>17</v>
      </c>
      <c r="P700" s="33" t="str">
        <f xml:space="preserve"> IFERROR(IF(VLOOKUP(G700,Demos!$B$3:$K$1368,6,FALSE)=0,"",VLOOKUP(G700,Demos!$B$3:$K$1368,6,FALSE)),"")</f>
        <v>www.de-monstrare.nl/pdf/Capacitor%20_2_Different%20dielectrics.pdf</v>
      </c>
      <c r="Q700" s="38" t="str">
        <f xml:space="preserve"> IFERROR(IF(VLOOKUP(G700,Demos!$B$3:$K$1368,8,FALSE)=0,"",VLOOKUP(G700,Demos!$B$3:$K$1368,8,FALSE)),"")</f>
        <v/>
      </c>
      <c r="R700" s="38" t="str">
        <f xml:space="preserve"> IFERROR(IF(VLOOKUP(G700,Demos!$B$3:$K$1368,7,FALSE)=0,"",VLOOKUP(G700,Demos!$B$3:$K$1368,7,FALSE)),"")</f>
        <v/>
      </c>
      <c r="T700" s="50" t="s">
        <v>1761</v>
      </c>
      <c r="U700" s="31" t="str">
        <f>IFERROR(VLOOKUP(G700,Demos!$B$7:N3995,12,FALSE),"")</f>
        <v/>
      </c>
    </row>
    <row r="701" spans="1:21" ht="45" x14ac:dyDescent="0.25">
      <c r="A701" s="39">
        <f t="shared" si="10"/>
        <v>696</v>
      </c>
      <c r="B701" s="30" t="s">
        <v>151</v>
      </c>
      <c r="C701" s="29" t="str">
        <f xml:space="preserve"> IFERROR(VLOOKUP(B701, Courses!$C$3:$E$836, 2, FALSE),"")</f>
        <v>Introduction to Electricity and Magnetism</v>
      </c>
      <c r="D701" s="29" t="str">
        <f xml:space="preserve"> IFERROR(VLOOKUP(MID(G701,1,1), PIRA!$B$1:$E$1146, 2, FALSE),"")</f>
        <v>5 Electricity and Magnetism</v>
      </c>
      <c r="E701" s="31" t="str">
        <f xml:space="preserve"> IFERROR(VLOOKUP(MID(G701,1,2),PIRA!$B$1:$E$1144,2,FALSE),"")&amp;"
"&amp;IFERROR(VLOOKUP(MID(H701,1,2),PIRA!$B$1:$E$1144,2,FALSE),"")&amp;"
"&amp;IFERROR(VLOOKUP(MID(I701,1,2),PIRA!$B$1:$E$1144,2,FALSE),"")</f>
        <v xml:space="preserve">Electric Fields and Potential
</v>
      </c>
      <c r="F701" s="31" t="str">
        <f xml:space="preserve"> IFERROR(VLOOKUP(MID(G701,1,4),PIRA!$B$1:$E$1144,2,FALSE),"")&amp;"
"&amp;IFERROR(VLOOKUP(MID(H701,1,4),PIRA!$B$1:$E$1144,2,FALSE),"")&amp;"
"&amp;IFERROR(VLOOKUP(MID(I701,1,4),PIRA!$B$1:$E$1144,2,FALSE),"")</f>
        <v xml:space="preserve">Electric Field
</v>
      </c>
      <c r="G701" s="32" t="s">
        <v>1193</v>
      </c>
      <c r="H701" s="31" t="str">
        <f>IFERROR(IF(VLOOKUP(G701,Demos!$B$3:$K$1368,2,FALSE)=0,"",VLOOKUP(G701,Demos!$B$3:$K$1368,2,FALSE)),"")</f>
        <v/>
      </c>
      <c r="I701" s="79" t="str">
        <f>IFERROR(IF(VLOOKUP(G701,Demos!$B$3:$K$1368,3,FALSE)=0,"",VLOOKUP(G701,Demos!$B$3:$K$1368,3,FALSE)),"")</f>
        <v/>
      </c>
      <c r="J701" s="79" t="str">
        <f>IFERROR(IF(VLOOKUP(G701,Demos!$B$3:$K$1368,4,FALSE)=0,"",VLOOKUP(G701,Demos!$B$3:$K$1368,4,FALSE)),"")</f>
        <v/>
      </c>
      <c r="K701" s="30" t="s">
        <v>1944</v>
      </c>
      <c r="L701" s="30" t="s">
        <v>1066</v>
      </c>
      <c r="M701" s="71">
        <v>44475</v>
      </c>
      <c r="N701" s="33" t="str">
        <f>IFERROR(VLOOKUP(G701,Demos!$B$3:$K$1368,5,FALSE),"")</f>
        <v>E-Field Direction (vd Graaff and electric dipole)</v>
      </c>
      <c r="O701" s="28">
        <f>IF(N701="","",COUNTIF($N$6:N2820, N701))</f>
        <v>12</v>
      </c>
      <c r="P701" s="33" t="str">
        <f xml:space="preserve"> IFERROR(IF(VLOOKUP(G701,Demos!$B$3:$K$1368,6,FALSE)=0,"",VLOOKUP(G701,Demos!$B$3:$K$1368,6,FALSE)),"")</f>
        <v>www.de-monstrare.nl/pdf/E-field%20direction.pdf</v>
      </c>
      <c r="Q701" s="38" t="str">
        <f xml:space="preserve"> IFERROR(IF(VLOOKUP(G701,Demos!$B$3:$K$1368,8,FALSE)=0,"",VLOOKUP(G701,Demos!$B$3:$K$1368,8,FALSE)),"")</f>
        <v>Produce an E-dipole and suspend it in the E-field of a vd Graaff</v>
      </c>
      <c r="R701" s="38" t="str">
        <f xml:space="preserve"> IFERROR(IF(VLOOKUP(G701,Demos!$B$3:$K$1368,7,FALSE)=0,"",VLOOKUP(G701,Demos!$B$3:$K$1368,7,FALSE)),"")</f>
        <v>See: https://www.youtube.com/watch?v=5yedECuZIs0&amp;list=PLYMFB4TVFdJJ4DsfXdY6yzDCDgLLiC4ya&amp;index=4</v>
      </c>
      <c r="T701" s="50" t="s">
        <v>1761</v>
      </c>
      <c r="U701" s="31" t="str">
        <f>IFERROR(VLOOKUP(G701,Demos!$B$7:N3997,12,FALSE),"")</f>
        <v/>
      </c>
    </row>
    <row r="702" spans="1:21" ht="45" x14ac:dyDescent="0.25">
      <c r="A702" s="39">
        <f t="shared" si="10"/>
        <v>697</v>
      </c>
      <c r="B702" s="30" t="s">
        <v>151</v>
      </c>
      <c r="C702" s="29" t="str">
        <f xml:space="preserve"> IFERROR(VLOOKUP(B702, Courses!$C$3:$E$836, 2, FALSE),"")</f>
        <v>Introduction to Electricity and Magnetism</v>
      </c>
      <c r="D702" s="29" t="str">
        <f xml:space="preserve"> IFERROR(VLOOKUP(MID(G702,1,1), PIRA!$B$1:$E$1146, 2, FALSE),"")</f>
        <v>5 Electricity and Magnetism</v>
      </c>
      <c r="E702" s="31" t="str">
        <f xml:space="preserve"> IFERROR(VLOOKUP(MID(G702,1,2),PIRA!$B$1:$E$1144,2,FALSE),"")&amp;"
"&amp;IFERROR(VLOOKUP(MID(H702,1,2),PIRA!$B$1:$E$1144,2,FALSE),"")&amp;"
"&amp;IFERROR(VLOOKUP(MID(I702,1,2),PIRA!$B$1:$E$1144,2,FALSE),"")</f>
        <v xml:space="preserve">Electric Fields and Potential
Electric Fields and Potential
</v>
      </c>
      <c r="F702" s="31" t="str">
        <f xml:space="preserve"> IFERROR(VLOOKUP(MID(G702,1,4),PIRA!$B$1:$E$1144,2,FALSE),"")&amp;"
"&amp;IFERROR(VLOOKUP(MID(H702,1,4),PIRA!$B$1:$E$1144,2,FALSE),"")&amp;"
"&amp;IFERROR(VLOOKUP(MID(I702,1,4),PIRA!$B$1:$E$1144,2,FALSE),"")</f>
        <v xml:space="preserve">Electric Field
Gauss' Law
</v>
      </c>
      <c r="G702" s="32" t="s">
        <v>1194</v>
      </c>
      <c r="H702" s="31" t="str">
        <f>IFERROR(IF(VLOOKUP(G702,Demos!$B$3:$K$1368,2,FALSE)=0,"",VLOOKUP(G702,Demos!$B$3:$K$1368,2,FALSE)),"")</f>
        <v>5B20.10</v>
      </c>
      <c r="I702" s="79" t="str">
        <f>IFERROR(IF(VLOOKUP(G702,Demos!$B$3:$K$1368,3,FALSE)=0,"",VLOOKUP(G702,Demos!$B$3:$K$1368,3,FALSE)),"")</f>
        <v/>
      </c>
      <c r="J702" s="79" t="str">
        <f>IFERROR(IF(VLOOKUP(G702,Demos!$B$3:$K$1368,4,FALSE)=0,"",VLOOKUP(G702,Demos!$B$3:$K$1368,4,FALSE)),"")</f>
        <v/>
      </c>
      <c r="K702" s="30" t="s">
        <v>1944</v>
      </c>
      <c r="L702" s="30" t="s">
        <v>1066</v>
      </c>
      <c r="M702" s="71">
        <v>44475</v>
      </c>
      <c r="N702" s="33" t="str">
        <f>IFERROR(VLOOKUP(G702,Demos!$B$3:$K$1368,5,FALSE),"")</f>
        <v>Charge and Field; inside and/or outside?</v>
      </c>
      <c r="O702" s="28">
        <f>IF(N702="","",COUNTIF($N$6:N2821, N702))</f>
        <v>13</v>
      </c>
      <c r="P702" s="33" t="str">
        <f xml:space="preserve"> IFERROR(IF(VLOOKUP(G702,Demos!$B$3:$K$1368,6,FALSE)=0,"",VLOOKUP(G702,Demos!$B$3:$K$1368,6,FALSE)),"")</f>
        <v>www.de-monstrare.nl/.../ Charge%20and%20field%20inside%20and%20or%20outside.pdf</v>
      </c>
      <c r="Q702" s="38" t="str">
        <f xml:space="preserve"> IFERROR(IF(VLOOKUP(G702,Demos!$B$3:$K$1368,8,FALSE)=0,"",VLOOKUP(G702,Demos!$B$3:$K$1368,8,FALSE)),"")</f>
        <v/>
      </c>
      <c r="R702" s="38" t="str">
        <f xml:space="preserve"> IFERROR(IF(VLOOKUP(G702,Demos!$B$3:$K$1368,7,FALSE)=0,"",VLOOKUP(G702,Demos!$B$3:$K$1368,7,FALSE)),"")</f>
        <v>See: https://www.youtube.com/watch?v=11BL47PklLw&amp;list=PLYMFB4TVFdJJ4DsfXdY6yzDCDgLLiC4ya&amp;index=3</v>
      </c>
      <c r="T702" s="50" t="s">
        <v>1761</v>
      </c>
      <c r="U702" s="31" t="str">
        <f>IFERROR(VLOOKUP(G702,Demos!$B$7:N3998,12,FALSE),"")</f>
        <v/>
      </c>
    </row>
    <row r="703" spans="1:21" ht="45" x14ac:dyDescent="0.25">
      <c r="A703" s="39">
        <f t="shared" si="10"/>
        <v>698</v>
      </c>
      <c r="B703" s="30" t="s">
        <v>151</v>
      </c>
      <c r="C703" s="29" t="str">
        <f xml:space="preserve"> IFERROR(VLOOKUP(B703, Courses!$C$3:$E$836, 2, FALSE),"")</f>
        <v>Introduction to Electricity and Magnetism</v>
      </c>
      <c r="D703" s="29" t="str">
        <f xml:space="preserve"> IFERROR(VLOOKUP(MID(G703,1,1), PIRA!$B$1:$E$1146, 2, FALSE),"")</f>
        <v>5 Electricity and Magnetism</v>
      </c>
      <c r="E703" s="31" t="str">
        <f xml:space="preserve"> IFERROR(VLOOKUP(MID(G703,1,2),PIRA!$B$1:$E$1144,2,FALSE),"")&amp;"
"&amp;IFERROR(VLOOKUP(MID(H703,1,2),PIRA!$B$1:$E$1144,2,FALSE),"")&amp;"
"&amp;IFERROR(VLOOKUP(MID(I703,1,2),PIRA!$B$1:$E$1144,2,FALSE),"")</f>
        <v xml:space="preserve">Electrostatics
</v>
      </c>
      <c r="F703" s="31" t="str">
        <f xml:space="preserve"> IFERROR(VLOOKUP(MID(G703,1,4),PIRA!$B$1:$E$1144,2,FALSE),"")&amp;"
"&amp;IFERROR(VLOOKUP(MID(H703,1,4),PIRA!$B$1:$E$1144,2,FALSE),"")&amp;"
"&amp;IFERROR(VLOOKUP(MID(I703,1,4),PIRA!$B$1:$E$1144,2,FALSE),"")</f>
        <v xml:space="preserve">Coulomb's Law
</v>
      </c>
      <c r="G703" s="32" t="s">
        <v>245</v>
      </c>
      <c r="H703" s="31" t="str">
        <f>IFERROR(IF(VLOOKUP(G703,Demos!$B$3:$K$1368,2,FALSE)=0,"",VLOOKUP(G703,Demos!$B$3:$K$1368,2,FALSE)),"")</f>
        <v/>
      </c>
      <c r="I703" s="79" t="str">
        <f>IFERROR(IF(VLOOKUP(G703,Demos!$B$3:$K$1368,3,FALSE)=0,"",VLOOKUP(G703,Demos!$B$3:$K$1368,3,FALSE)),"")</f>
        <v/>
      </c>
      <c r="J703" s="79" t="str">
        <f>IFERROR(IF(VLOOKUP(G703,Demos!$B$3:$K$1368,4,FALSE)=0,"",VLOOKUP(G703,Demos!$B$3:$K$1368,4,FALSE)),"")</f>
        <v/>
      </c>
      <c r="K703" s="30" t="s">
        <v>1066</v>
      </c>
      <c r="L703" s="30" t="s">
        <v>1923</v>
      </c>
      <c r="M703" s="71">
        <v>44473</v>
      </c>
      <c r="N703" s="33" t="str">
        <f>IFERROR(VLOOKUP(G703,Demos!$B$3:$K$1368,5,FALSE),"")</f>
        <v>Coulomb's Law (2)</v>
      </c>
      <c r="O703" s="28">
        <f>IF(N703="","",COUNTIF($N$6:N2822, N703))</f>
        <v>17</v>
      </c>
      <c r="P703" s="33" t="str">
        <f xml:space="preserve"> IFERROR(IF(VLOOKUP(G703,Demos!$B$3:$K$1368,6,FALSE)=0,"",VLOOKUP(G703,Demos!$B$3:$K$1368,6,FALSE)),"")</f>
        <v>www.de-monstrare.nl/pdf/Coulomb's%20law%20_2_.pdf</v>
      </c>
      <c r="Q703" s="38" t="str">
        <f xml:space="preserve"> IFERROR(IF(VLOOKUP(G703,Demos!$B$3:$K$1368,8,FALSE)=0,"",VLOOKUP(G703,Demos!$B$3:$K$1368,8,FALSE)),"")</f>
        <v/>
      </c>
      <c r="R703" s="38" t="str">
        <f xml:space="preserve"> IFERROR(IF(VLOOKUP(G703,Demos!$B$3:$K$1368,7,FALSE)=0,"",VLOOKUP(G703,Demos!$B$3:$K$1368,7,FALSE)),"")</f>
        <v/>
      </c>
      <c r="U703" s="31" t="str">
        <f>IFERROR(VLOOKUP(G703,Demos!$B$7:N4004,12,FALSE),"")</f>
        <v/>
      </c>
    </row>
    <row r="704" spans="1:21" ht="45" x14ac:dyDescent="0.25">
      <c r="A704" s="39">
        <f t="shared" si="10"/>
        <v>699</v>
      </c>
      <c r="B704" s="30" t="s">
        <v>151</v>
      </c>
      <c r="C704" s="29" t="str">
        <f xml:space="preserve"> IFERROR(VLOOKUP(B704, Courses!$C$3:$E$836, 2, FALSE),"")</f>
        <v>Introduction to Electricity and Magnetism</v>
      </c>
      <c r="D704" s="29" t="str">
        <f xml:space="preserve"> IFERROR(VLOOKUP(MID(G704,1,1), PIRA!$B$1:$E$1146, 2, FALSE),"")</f>
        <v>5 Electricity and Magnetism</v>
      </c>
      <c r="E704" s="31" t="str">
        <f xml:space="preserve"> IFERROR(VLOOKUP(MID(G704,1,2),PIRA!$B$1:$E$1144,2,FALSE),"")&amp;"
"&amp;IFERROR(VLOOKUP(MID(H704,1,2),PIRA!$B$1:$E$1144,2,FALSE),"")&amp;"
"&amp;IFERROR(VLOOKUP(MID(I704,1,2),PIRA!$B$1:$E$1144,2,FALSE),"")</f>
        <v xml:space="preserve">Electrostatics
</v>
      </c>
      <c r="F704" s="31" t="str">
        <f xml:space="preserve"> IFERROR(VLOOKUP(MID(G704,1,4),PIRA!$B$1:$E$1144,2,FALSE),"")&amp;"
"&amp;IFERROR(VLOOKUP(MID(H704,1,4),PIRA!$B$1:$E$1144,2,FALSE),"")&amp;"
"&amp;IFERROR(VLOOKUP(MID(I704,1,4),PIRA!$B$1:$E$1144,2,FALSE),"")</f>
        <v xml:space="preserve">Induced Charge
</v>
      </c>
      <c r="G704" s="32" t="s">
        <v>1191</v>
      </c>
      <c r="H704" s="31" t="str">
        <f>IFERROR(IF(VLOOKUP(G704,Demos!$B$3:$K$1368,2,FALSE)=0,"",VLOOKUP(G704,Demos!$B$3:$K$1368,2,FALSE)),"")</f>
        <v/>
      </c>
      <c r="I704" s="79" t="str">
        <f>IFERROR(IF(VLOOKUP(G704,Demos!$B$3:$K$1368,3,FALSE)=0,"",VLOOKUP(G704,Demos!$B$3:$K$1368,3,FALSE)),"")</f>
        <v/>
      </c>
      <c r="J704" s="79" t="str">
        <f>IFERROR(IF(VLOOKUP(G704,Demos!$B$3:$K$1368,4,FALSE)=0,"",VLOOKUP(G704,Demos!$B$3:$K$1368,4,FALSE)),"")</f>
        <v/>
      </c>
      <c r="K704" s="30" t="s">
        <v>1066</v>
      </c>
      <c r="L704" s="30" t="s">
        <v>1923</v>
      </c>
      <c r="M704" s="71">
        <v>44473</v>
      </c>
      <c r="N704" s="33" t="str">
        <f>IFERROR(VLOOKUP(G704,Demos!$B$3:$K$1368,5,FALSE),"")</f>
        <v>Charging by Induction</v>
      </c>
      <c r="O704" s="28">
        <f>IF(N704="","",COUNTIF($N$6:N2823, N704))</f>
        <v>12</v>
      </c>
      <c r="P704" s="33" t="str">
        <f xml:space="preserve"> IFERROR(IF(VLOOKUP(G704,Demos!$B$3:$K$1368,6,FALSE)=0,"",VLOOKUP(G704,Demos!$B$3:$K$1368,6,FALSE)),"")</f>
        <v>www.de-monstrare.nl/pdf/Charging%20by%20induction.pdf</v>
      </c>
      <c r="Q704" s="38" t="str">
        <f xml:space="preserve"> IFERROR(IF(VLOOKUP(G704,Demos!$B$3:$K$1368,8,FALSE)=0,"",VLOOKUP(G704,Demos!$B$3:$K$1368,8,FALSE)),"")</f>
        <v/>
      </c>
      <c r="R704" s="38" t="str">
        <f xml:space="preserve"> IFERROR(IF(VLOOKUP(G704,Demos!$B$3:$K$1368,7,FALSE)=0,"",VLOOKUP(G704,Demos!$B$3:$K$1368,7,FALSE)),"")</f>
        <v>See: https://www.youtube.com/watch?v=5u-WR7oNJ00&amp;list=PLYMFB4TVFdJJ4DsfXdY6yzDCDgLLiC4ya&amp;index=2</v>
      </c>
      <c r="T704" s="50" t="s">
        <v>2049</v>
      </c>
      <c r="U704" s="31" t="str">
        <f>IFERROR(VLOOKUP(G704,Demos!$B$7:N4005,12,FALSE),"")</f>
        <v/>
      </c>
    </row>
    <row r="705" spans="1:21" ht="45" x14ac:dyDescent="0.25">
      <c r="A705" s="39">
        <f t="shared" si="10"/>
        <v>700</v>
      </c>
      <c r="B705" s="30" t="s">
        <v>151</v>
      </c>
      <c r="C705" s="29" t="str">
        <f xml:space="preserve"> IFERROR(VLOOKUP(B705, Courses!$C$3:$E$836, 2, FALSE),"")</f>
        <v>Introduction to Electricity and Magnetism</v>
      </c>
      <c r="D705" s="29" t="str">
        <f xml:space="preserve"> IFERROR(VLOOKUP(MID(G705,1,1), PIRA!$B$1:$E$1146, 2, FALSE),"")</f>
        <v>5 Electricity and Magnetism</v>
      </c>
      <c r="E705" s="31" t="str">
        <f xml:space="preserve"> IFERROR(VLOOKUP(MID(G705,1,2),PIRA!$B$1:$E$1144,2,FALSE),"")&amp;"
"&amp;IFERROR(VLOOKUP(MID(H705,1,2),PIRA!$B$1:$E$1144,2,FALSE),"")&amp;"
"&amp;IFERROR(VLOOKUP(MID(I705,1,2),PIRA!$B$1:$E$1144,2,FALSE),"")</f>
        <v xml:space="preserve">Electrostatics
Electrostatics
</v>
      </c>
      <c r="F705" s="31" t="str">
        <f xml:space="preserve"> IFERROR(VLOOKUP(MID(G705,1,4),PIRA!$B$1:$E$1144,2,FALSE),"")&amp;"
"&amp;IFERROR(VLOOKUP(MID(H705,1,4),PIRA!$B$1:$E$1144,2,FALSE),"")&amp;"
"&amp;IFERROR(VLOOKUP(MID(I705,1,4),PIRA!$B$1:$E$1144,2,FALSE),"")</f>
        <v xml:space="preserve">Induced Charge
Electrostatic Machines
</v>
      </c>
      <c r="G705" s="32" t="s">
        <v>1700</v>
      </c>
      <c r="H705" s="31" t="str">
        <f>IFERROR(IF(VLOOKUP(G705,Demos!$B$3:$K$1368,2,FALSE)=0,"",VLOOKUP(G705,Demos!$B$3:$K$1368,2,FALSE)),"")</f>
        <v>5A50.01</v>
      </c>
      <c r="I705" s="79" t="str">
        <f>IFERROR(IF(VLOOKUP(G705,Demos!$B$3:$K$1368,3,FALSE)=0,"",VLOOKUP(G705,Demos!$B$3:$K$1368,3,FALSE)),"")</f>
        <v/>
      </c>
      <c r="J705" s="79" t="str">
        <f>IFERROR(IF(VLOOKUP(G705,Demos!$B$3:$K$1368,4,FALSE)=0,"",VLOOKUP(G705,Demos!$B$3:$K$1368,4,FALSE)),"")</f>
        <v/>
      </c>
      <c r="K705" s="30" t="s">
        <v>1066</v>
      </c>
      <c r="L705" s="30" t="s">
        <v>1923</v>
      </c>
      <c r="M705" s="71">
        <v>44473</v>
      </c>
      <c r="N705" s="33" t="str">
        <f>IFERROR(VLOOKUP(G705,Demos!$B$3:$K$1368,5,FALSE),"")</f>
        <v>Water Dropper (almost Kelvin water dropper)</v>
      </c>
      <c r="O705" s="28">
        <f>IF(N705="","",COUNTIF($N$6:N2824, N705))</f>
        <v>12</v>
      </c>
      <c r="P705" s="33" t="str">
        <f xml:space="preserve"> IFERROR(IF(VLOOKUP(G705,Demos!$B$3:$K$1368,6,FALSE)=0,"",VLOOKUP(G705,Demos!$B$3:$K$1368,6,FALSE)),"")</f>
        <v>www.de-monstrare.nl/pdf/Water%20dropper.pdf</v>
      </c>
      <c r="Q705" s="38" t="str">
        <f xml:space="preserve"> IFERROR(IF(VLOOKUP(G705,Demos!$B$3:$K$1368,8,FALSE)=0,"",VLOOKUP(G705,Demos!$B$3:$K$1368,8,FALSE)),"")</f>
        <v/>
      </c>
      <c r="R705" s="38" t="str">
        <f xml:space="preserve"> IFERROR(IF(VLOOKUP(G705,Demos!$B$3:$K$1368,7,FALSE)=0,"",VLOOKUP(G705,Demos!$B$3:$K$1368,7,FALSE)),"")</f>
        <v/>
      </c>
      <c r="U705" s="31" t="str">
        <f>IFERROR(VLOOKUP(G705,Demos!$B$7:N3999,12,FALSE),"")</f>
        <v/>
      </c>
    </row>
    <row r="706" spans="1:21" ht="45" x14ac:dyDescent="0.25">
      <c r="A706" s="39">
        <f t="shared" si="10"/>
        <v>701</v>
      </c>
      <c r="B706" s="30" t="s">
        <v>151</v>
      </c>
      <c r="C706" s="29" t="str">
        <f xml:space="preserve"> IFERROR(VLOOKUP(B706, Courses!$C$3:$E$836, 2, FALSE),"")</f>
        <v>Introduction to Electricity and Magnetism</v>
      </c>
      <c r="D706" s="29" t="str">
        <f xml:space="preserve"> IFERROR(VLOOKUP(MID(G706,1,1), PIRA!$B$1:$E$1146, 2, FALSE),"")</f>
        <v>5 Electricity and Magnetism</v>
      </c>
      <c r="E706" s="31" t="str">
        <f xml:space="preserve"> IFERROR(VLOOKUP(MID(G706,1,2),PIRA!$B$1:$E$1144,2,FALSE),"")&amp;"
"&amp;IFERROR(VLOOKUP(MID(H706,1,2),PIRA!$B$1:$E$1144,2,FALSE),"")&amp;"
"&amp;IFERROR(VLOOKUP(MID(I706,1,2),PIRA!$B$1:$E$1144,2,FALSE),"")</f>
        <v xml:space="preserve">Electric Fields and Potential
</v>
      </c>
      <c r="F706" s="31" t="str">
        <f xml:space="preserve"> IFERROR(VLOOKUP(MID(G706,1,4),PIRA!$B$1:$E$1144,2,FALSE),"")&amp;"
"&amp;IFERROR(VLOOKUP(MID(H706,1,4),PIRA!$B$1:$E$1144,2,FALSE),"")&amp;"
"&amp;IFERROR(VLOOKUP(MID(I706,1,4),PIRA!$B$1:$E$1144,2,FALSE),"")</f>
        <v xml:space="preserve">Electric Field
</v>
      </c>
      <c r="G706" s="32" t="s">
        <v>1740</v>
      </c>
      <c r="H706" s="31" t="str">
        <f>IFERROR(IF(VLOOKUP(G706,Demos!$B$3:$K$1368,2,FALSE)=0,"",VLOOKUP(G706,Demos!$B$3:$K$1368,2,FALSE)),"")</f>
        <v/>
      </c>
      <c r="I706" s="79" t="str">
        <f>IFERROR(IF(VLOOKUP(G706,Demos!$B$3:$K$1368,3,FALSE)=0,"",VLOOKUP(G706,Demos!$B$3:$K$1368,3,FALSE)),"")</f>
        <v/>
      </c>
      <c r="J706" s="79" t="str">
        <f>IFERROR(IF(VLOOKUP(G706,Demos!$B$3:$K$1368,4,FALSE)=0,"",VLOOKUP(G706,Demos!$B$3:$K$1368,4,FALSE)),"")</f>
        <v/>
      </c>
      <c r="K706" s="30" t="s">
        <v>1066</v>
      </c>
      <c r="L706" s="30" t="s">
        <v>1923</v>
      </c>
      <c r="M706" s="71">
        <v>44473</v>
      </c>
      <c r="N706" s="33" t="str">
        <f>IFERROR(VLOOKUP(G706,Demos!$B$3:$K$1368,5,FALSE),"")</f>
        <v>Squid on vd Graaff</v>
      </c>
      <c r="O706" s="28">
        <f>IF(N706="","",COUNTIF($N$6:N2825, N706))</f>
        <v>12</v>
      </c>
      <c r="P706" s="33" t="str">
        <f xml:space="preserve"> IFERROR(IF(VLOOKUP(G706,Demos!$B$3:$K$1368,6,FALSE)=0,"",VLOOKUP(G706,Demos!$B$3:$K$1368,6,FALSE)),"")</f>
        <v>N/A</v>
      </c>
      <c r="Q706" s="38" t="str">
        <f xml:space="preserve"> IFERROR(IF(VLOOKUP(G706,Demos!$B$3:$K$1368,8,FALSE)=0,"",VLOOKUP(G706,Demos!$B$3:$K$1368,8,FALSE)),"")</f>
        <v>A small stand with thin paper strips is placed on an electrostatic generator</v>
      </c>
      <c r="R706" s="38" t="str">
        <f xml:space="preserve"> IFERROR(IF(VLOOKUP(G706,Demos!$B$3:$K$1368,7,FALSE)=0,"",VLOOKUP(G706,Demos!$B$3:$K$1368,7,FALSE)),"")</f>
        <v/>
      </c>
      <c r="T706" s="50" t="s">
        <v>1761</v>
      </c>
      <c r="U706" s="31" t="str">
        <f>IFERROR(VLOOKUP(G706,Demos!$B$7:N4006,12,FALSE),"")</f>
        <v/>
      </c>
    </row>
    <row r="707" spans="1:21" ht="45" x14ac:dyDescent="0.25">
      <c r="A707" s="39">
        <f t="shared" si="10"/>
        <v>702</v>
      </c>
      <c r="B707" s="30" t="s">
        <v>151</v>
      </c>
      <c r="C707" s="29" t="str">
        <f xml:space="preserve"> IFERROR(VLOOKUP(B707, Courses!$C$3:$E$836, 2, FALSE),"")</f>
        <v>Introduction to Electricity and Magnetism</v>
      </c>
      <c r="D707" s="29" t="str">
        <f xml:space="preserve"> IFERROR(VLOOKUP(MID(G707,1,1), PIRA!$B$1:$E$1146, 2, FALSE),"")</f>
        <v>5 Electricity and Magnetism</v>
      </c>
      <c r="E707" s="31" t="str">
        <f xml:space="preserve"> IFERROR(VLOOKUP(MID(G707,1,2),PIRA!$B$1:$E$1144,2,FALSE),"")&amp;"
"&amp;IFERROR(VLOOKUP(MID(H707,1,2),PIRA!$B$1:$E$1144,2,FALSE),"")&amp;"
"&amp;IFERROR(VLOOKUP(MID(I707,1,2),PIRA!$B$1:$E$1144,2,FALSE),"")</f>
        <v xml:space="preserve">Magnetic Materials
</v>
      </c>
      <c r="F707" s="31" t="str">
        <f xml:space="preserve"> IFERROR(VLOOKUP(MID(G707,1,4),PIRA!$B$1:$E$1144,2,FALSE),"")&amp;"
"&amp;IFERROR(VLOOKUP(MID(H707,1,4),PIRA!$B$1:$E$1144,2,FALSE),"")&amp;"
"&amp;IFERROR(VLOOKUP(MID(I707,1,4),PIRA!$B$1:$E$1144,2,FALSE),"")</f>
        <v xml:space="preserve">Temperature and Magnetism
</v>
      </c>
      <c r="G707" s="32" t="s">
        <v>1713</v>
      </c>
      <c r="H707" s="31" t="str">
        <f>IFERROR(IF(VLOOKUP(G707,Demos!$B$3:$K$1368,2,FALSE)=0,"",VLOOKUP(G707,Demos!$B$3:$K$1368,2,FALSE)),"")</f>
        <v/>
      </c>
      <c r="I707" s="79" t="str">
        <f>IFERROR(IF(VLOOKUP(G707,Demos!$B$3:$K$1368,3,FALSE)=0,"",VLOOKUP(G707,Demos!$B$3:$K$1368,3,FALSE)),"")</f>
        <v/>
      </c>
      <c r="J707" s="79" t="str">
        <f>IFERROR(IF(VLOOKUP(G707,Demos!$B$3:$K$1368,4,FALSE)=0,"",VLOOKUP(G707,Demos!$B$3:$K$1368,4,FALSE)),"")</f>
        <v/>
      </c>
      <c r="K707" s="30" t="s">
        <v>1066</v>
      </c>
      <c r="L707" s="30" t="s">
        <v>1923</v>
      </c>
      <c r="M707" s="71">
        <v>44473</v>
      </c>
      <c r="N707" s="33" t="str">
        <f>IFERROR(VLOOKUP(G707,Demos!$B$3:$K$1368,5,FALSE),"")</f>
        <v>Levitation (superconductivity, flux pinning)</v>
      </c>
      <c r="O707" s="28">
        <f>IF(N707="","",COUNTIF($N$6:N2826, N707))</f>
        <v>18</v>
      </c>
      <c r="P707" s="33" t="str">
        <f xml:space="preserve"> IFERROR(IF(VLOOKUP(G707,Demos!$B$3:$K$1368,6,FALSE)=0,"",VLOOKUP(G707,Demos!$B$3:$K$1368,6,FALSE)),"")</f>
        <v>N/A</v>
      </c>
      <c r="Q707" s="38" t="str">
        <f xml:space="preserve"> IFERROR(IF(VLOOKUP(G707,Demos!$B$3:$K$1368,8,FALSE)=0,"",VLOOKUP(G707,Demos!$B$3:$K$1368,8,FALSE)),"")</f>
        <v/>
      </c>
      <c r="R707" s="38" t="str">
        <f xml:space="preserve"> IFERROR(IF(VLOOKUP(G707,Demos!$B$3:$K$1368,7,FALSE)=0,"",VLOOKUP(G707,Demos!$B$3:$K$1368,7,FALSE)),"")</f>
        <v>See: https://www.youtube.com/watch?v=H3GuLepOKFY&amp;list=PLYMFB4TVFdJJ4DsfXdY6yzDCDgLLiC4ya&amp;index=5</v>
      </c>
      <c r="T707" s="50" t="s">
        <v>1761</v>
      </c>
      <c r="U707" s="31" t="str">
        <f>IFERROR(VLOOKUP(G707,Demos!$B$7:N4002,12,FALSE),"")</f>
        <v/>
      </c>
    </row>
    <row r="708" spans="1:21" ht="45" x14ac:dyDescent="0.25">
      <c r="A708" s="39">
        <f t="shared" si="10"/>
        <v>703</v>
      </c>
      <c r="B708" s="30" t="s">
        <v>151</v>
      </c>
      <c r="C708" s="29" t="str">
        <f xml:space="preserve"> IFERROR(VLOOKUP(B708, Courses!$C$3:$E$836, 2, FALSE),"")</f>
        <v>Introduction to Electricity and Magnetism</v>
      </c>
      <c r="D708" s="29" t="str">
        <f xml:space="preserve"> IFERROR(VLOOKUP(MID(G708,1,1), PIRA!$B$1:$E$1146, 2, FALSE),"")</f>
        <v>5 Electricity and Magnetism</v>
      </c>
      <c r="E708" s="31" t="str">
        <f xml:space="preserve"> IFERROR(VLOOKUP(MID(G708,1,2),PIRA!$B$1:$E$1144,2,FALSE),"")&amp;"
"&amp;IFERROR(VLOOKUP(MID(H708,1,2),PIRA!$B$1:$E$1144,2,FALSE),"")&amp;"
"&amp;IFERROR(VLOOKUP(MID(I708,1,2),PIRA!$B$1:$E$1144,2,FALSE),"")</f>
        <v xml:space="preserve">Electromagnetic Induction
</v>
      </c>
      <c r="F708" s="31" t="str">
        <f xml:space="preserve"> IFERROR(VLOOKUP(MID(G708,1,4),PIRA!$B$1:$E$1144,2,FALSE),"")&amp;"
"&amp;IFERROR(VLOOKUP(MID(H708,1,4),PIRA!$B$1:$E$1144,2,FALSE),"")&amp;"
"&amp;IFERROR(VLOOKUP(MID(I708,1,4),PIRA!$B$1:$E$1144,2,FALSE),"")</f>
        <v xml:space="preserve">Eddy Currents
</v>
      </c>
      <c r="G708" s="32" t="s">
        <v>227</v>
      </c>
      <c r="H708" s="31" t="str">
        <f>IFERROR(IF(VLOOKUP(G708,Demos!$B$3:$K$1368,2,FALSE)=0,"",VLOOKUP(G708,Demos!$B$3:$K$1368,2,FALSE)),"")</f>
        <v/>
      </c>
      <c r="I708" s="79" t="str">
        <f>IFERROR(IF(VLOOKUP(G708,Demos!$B$3:$K$1368,3,FALSE)=0,"",VLOOKUP(G708,Demos!$B$3:$K$1368,3,FALSE)),"")</f>
        <v/>
      </c>
      <c r="J708" s="79" t="str">
        <f>IFERROR(IF(VLOOKUP(G708,Demos!$B$3:$K$1368,4,FALSE)=0,"",VLOOKUP(G708,Demos!$B$3:$K$1368,4,FALSE)),"")</f>
        <v/>
      </c>
      <c r="K708" s="30" t="s">
        <v>1066</v>
      </c>
      <c r="L708" s="30" t="s">
        <v>1923</v>
      </c>
      <c r="M708" s="71">
        <v>44473</v>
      </c>
      <c r="N708" s="33" t="str">
        <f>IFERROR(VLOOKUP(G708,Demos!$B$3:$K$1368,5,FALSE),"")</f>
        <v>Eddy Current Tube</v>
      </c>
      <c r="O708" s="28">
        <f>IF(N708="","",COUNTIF($N$6:N2827, N708))</f>
        <v>13</v>
      </c>
      <c r="P708" s="33" t="str">
        <f xml:space="preserve"> IFERROR(IF(VLOOKUP(G708,Demos!$B$3:$K$1368,6,FALSE)=0,"",VLOOKUP(G708,Demos!$B$3:$K$1368,6,FALSE)),"")</f>
        <v>N/A</v>
      </c>
      <c r="Q708" s="38" t="str">
        <f xml:space="preserve"> IFERROR(IF(VLOOKUP(G708,Demos!$B$3:$K$1368,8,FALSE)=0,"",VLOOKUP(G708,Demos!$B$3:$K$1368,8,FALSE)),"")</f>
        <v/>
      </c>
      <c r="R708" s="38" t="str">
        <f xml:space="preserve"> IFERROR(IF(VLOOKUP(G708,Demos!$B$3:$K$1368,7,FALSE)=0,"",VLOOKUP(G708,Demos!$B$3:$K$1368,7,FALSE)),"")</f>
        <v/>
      </c>
      <c r="T708" s="50" t="s">
        <v>1761</v>
      </c>
      <c r="U708" s="31" t="str">
        <f>IFERROR(VLOOKUP(G708,Demos!$B$7:N4003,12,FALSE),"")</f>
        <v/>
      </c>
    </row>
    <row r="709" spans="1:21" ht="45" x14ac:dyDescent="0.25">
      <c r="A709" s="39">
        <f t="shared" si="10"/>
        <v>704</v>
      </c>
      <c r="B709" s="30" t="s">
        <v>151</v>
      </c>
      <c r="C709" s="29" t="str">
        <f xml:space="preserve"> IFERROR(VLOOKUP(B709, Courses!$C$3:$E$836, 2, FALSE),"")</f>
        <v>Introduction to Electricity and Magnetism</v>
      </c>
      <c r="D709" s="29" t="str">
        <f xml:space="preserve"> IFERROR(VLOOKUP(MID(G709,1,1), PIRA!$B$1:$E$1146, 2, FALSE),"")</f>
        <v>5 Electricity and Magnetism</v>
      </c>
      <c r="E709" s="31" t="str">
        <f xml:space="preserve"> IFERROR(VLOOKUP(MID(G709,1,2),PIRA!$B$1:$E$1144,2,FALSE),"")&amp;"
"&amp;IFERROR(VLOOKUP(MID(H709,1,2),PIRA!$B$1:$E$1144,2,FALSE),"")&amp;"
"&amp;IFERROR(VLOOKUP(MID(I709,1,2),PIRA!$B$1:$E$1144,2,FALSE),"")</f>
        <v xml:space="preserve">AC Circuits
</v>
      </c>
      <c r="F709" s="31" t="str">
        <f xml:space="preserve"> IFERROR(VLOOKUP(MID(G709,1,4),PIRA!$B$1:$E$1144,2,FALSE),"")&amp;"
"&amp;IFERROR(VLOOKUP(MID(H709,1,4),PIRA!$B$1:$E$1144,2,FALSE),"")&amp;"
"&amp;IFERROR(VLOOKUP(MID(I709,1,4),PIRA!$B$1:$E$1144,2,FALSE),"")</f>
        <v xml:space="preserve">LCR Circuits - AC
</v>
      </c>
      <c r="G709" s="32" t="s">
        <v>234</v>
      </c>
      <c r="H709" s="31" t="str">
        <f>IFERROR(IF(VLOOKUP(G709,Demos!$B$3:$K$1368,2,FALSE)=0,"",VLOOKUP(G709,Demos!$B$3:$K$1368,2,FALSE)),"")</f>
        <v/>
      </c>
      <c r="I709" s="79" t="str">
        <f>IFERROR(IF(VLOOKUP(G709,Demos!$B$3:$K$1368,3,FALSE)=0,"",VLOOKUP(G709,Demos!$B$3:$K$1368,3,FALSE)),"")</f>
        <v/>
      </c>
      <c r="J709" s="79" t="str">
        <f>IFERROR(IF(VLOOKUP(G709,Demos!$B$3:$K$1368,4,FALSE)=0,"",VLOOKUP(G709,Demos!$B$3:$K$1368,4,FALSE)),"")</f>
        <v/>
      </c>
      <c r="K709" s="30" t="s">
        <v>1066</v>
      </c>
      <c r="L709" s="30" t="s">
        <v>1923</v>
      </c>
      <c r="M709" s="71">
        <v>44473</v>
      </c>
      <c r="N709" s="33" t="str">
        <f>IFERROR(VLOOKUP(G709,Demos!$B$3:$K$1368,5,FALSE),"")</f>
        <v>LRC Circuits</v>
      </c>
      <c r="O709" s="28">
        <f>IF(N709="","",COUNTIF($N$6:N2828, N709))</f>
        <v>14</v>
      </c>
      <c r="P709" s="33" t="str">
        <f xml:space="preserve"> IFERROR(IF(VLOOKUP(G709,Demos!$B$3:$K$1368,6,FALSE)=0,"",VLOOKUP(G709,Demos!$B$3:$K$1368,6,FALSE)),"")</f>
        <v>www.de-monstrare.nl/pdf/LRC%20circuits.pdf</v>
      </c>
      <c r="Q709" s="38" t="str">
        <f xml:space="preserve"> IFERROR(IF(VLOOKUP(G709,Demos!$B$3:$K$1368,8,FALSE)=0,"",VLOOKUP(G709,Demos!$B$3:$K$1368,8,FALSE)),"")</f>
        <v/>
      </c>
      <c r="R709" s="38" t="str">
        <f xml:space="preserve"> IFERROR(IF(VLOOKUP(G709,Demos!$B$3:$K$1368,7,FALSE)=0,"",VLOOKUP(G709,Demos!$B$3:$K$1368,7,FALSE)),"")</f>
        <v/>
      </c>
      <c r="T709" s="50" t="s">
        <v>1761</v>
      </c>
      <c r="U709" s="31" t="str">
        <f>IFERROR(VLOOKUP(G709,Demos!$B$7:N4000,12,FALSE),"")</f>
        <v/>
      </c>
    </row>
    <row r="710" spans="1:21" ht="45" x14ac:dyDescent="0.25">
      <c r="A710" s="39">
        <f t="shared" ref="A710:A773" si="11">ROW()-5</f>
        <v>705</v>
      </c>
      <c r="B710" s="30" t="s">
        <v>151</v>
      </c>
      <c r="C710" s="29" t="str">
        <f xml:space="preserve"> IFERROR(VLOOKUP(B710, Courses!$C$3:$E$836, 2, FALSE),"")</f>
        <v>Introduction to Electricity and Magnetism</v>
      </c>
      <c r="D710" s="29" t="str">
        <f xml:space="preserve"> IFERROR(VLOOKUP(MID(G710,1,1), PIRA!$B$1:$E$1146, 2, FALSE),"")</f>
        <v/>
      </c>
      <c r="E710" s="31" t="str">
        <f xml:space="preserve"> IFERROR(VLOOKUP(MID(G710,1,2),PIRA!$B$1:$E$1144,2,FALSE),"")&amp;"
"&amp;IFERROR(VLOOKUP(MID(H710,1,2),PIRA!$B$1:$E$1144,2,FALSE),"")&amp;"
"&amp;IFERROR(VLOOKUP(MID(I710,1,2),PIRA!$B$1:$E$1144,2,FALSE),"")</f>
        <v xml:space="preserve">
</v>
      </c>
      <c r="F710" s="31" t="str">
        <f xml:space="preserve"> IFERROR(VLOOKUP(MID(G710,1,4),PIRA!$B$1:$E$1144,2,FALSE),"")&amp;"
"&amp;IFERROR(VLOOKUP(MID(H710,1,4),PIRA!$B$1:$E$1144,2,FALSE),"")&amp;"
"&amp;IFERROR(VLOOKUP(MID(I710,1,4),PIRA!$B$1:$E$1144,2,FALSE),"")</f>
        <v xml:space="preserve">
</v>
      </c>
      <c r="H710" s="31" t="str">
        <f>IFERROR(IF(VLOOKUP(G710,Demos!$B$3:$K$1368,2,FALSE)=0,"",VLOOKUP(G710,Demos!$B$3:$K$1368,2,FALSE)),"")</f>
        <v/>
      </c>
      <c r="I710" s="79" t="str">
        <f>IFERROR(IF(VLOOKUP(G710,Demos!$B$3:$K$1368,3,FALSE)=0,"",VLOOKUP(G710,Demos!$B$3:$K$1368,3,FALSE)),"")</f>
        <v/>
      </c>
      <c r="J710" s="79" t="str">
        <f>IFERROR(IF(VLOOKUP(G710,Demos!$B$3:$K$1368,4,FALSE)=0,"",VLOOKUP(G710,Demos!$B$3:$K$1368,4,FALSE)),"")</f>
        <v/>
      </c>
      <c r="K710" s="30" t="s">
        <v>1944</v>
      </c>
      <c r="L710" s="30" t="s">
        <v>1066</v>
      </c>
      <c r="M710" s="71">
        <v>44473</v>
      </c>
      <c r="N710" s="33" t="str">
        <f>IFERROR(VLOOKUP(G710,Demos!$B$3:$K$1368,5,FALSE),"")</f>
        <v/>
      </c>
      <c r="O710" s="28" t="str">
        <f>IF(N710="","",COUNTIF($N$6:N2829, N710))</f>
        <v/>
      </c>
      <c r="P710" s="33" t="str">
        <f xml:space="preserve"> IFERROR(IF(VLOOKUP(G710,Demos!$B$3:$K$1368,6,FALSE)=0,"",VLOOKUP(G710,Demos!$B$3:$K$1368,6,FALSE)),"")</f>
        <v/>
      </c>
      <c r="Q710" s="38" t="str">
        <f xml:space="preserve"> IFERROR(IF(VLOOKUP(G710,Demos!$B$3:$K$1368,8,FALSE)=0,"",VLOOKUP(G710,Demos!$B$3:$K$1368,8,FALSE)),"")</f>
        <v/>
      </c>
      <c r="R710" s="38" t="str">
        <f xml:space="preserve"> IFERROR(IF(VLOOKUP(G710,Demos!$B$3:$K$1368,7,FALSE)=0,"",VLOOKUP(G710,Demos!$B$3:$K$1368,7,FALSE)),"")</f>
        <v/>
      </c>
      <c r="T710" s="50" t="s">
        <v>2049</v>
      </c>
      <c r="U710" s="31" t="str">
        <f>IFERROR(VLOOKUP(G710,Demos!$B$7:N4001,12,FALSE),"")</f>
        <v/>
      </c>
    </row>
    <row r="711" spans="1:21" ht="45" x14ac:dyDescent="0.25">
      <c r="A711" s="39">
        <f t="shared" si="11"/>
        <v>706</v>
      </c>
      <c r="B711" s="30" t="s">
        <v>148</v>
      </c>
      <c r="C711" s="29" t="str">
        <f xml:space="preserve"> IFERROR(VLOOKUP(B711, Courses!$C$3:$E$836, 2, FALSE),"")</f>
        <v>Introduction to Mechanics, Waves and Optics</v>
      </c>
      <c r="D711" s="29" t="str">
        <f xml:space="preserve"> IFERROR(VLOOKUP(MID(G711,1,1), PIRA!$B$1:$E$1146, 2, FALSE),"")</f>
        <v>6 Optics</v>
      </c>
      <c r="E711" s="31" t="str">
        <f xml:space="preserve"> IFERROR(VLOOKUP(MID(G711,1,2),PIRA!$B$1:$E$1144,2,FALSE),"")&amp;"
"&amp;IFERROR(VLOOKUP(MID(H711,1,2),PIRA!$B$1:$E$1144,2,FALSE),"")&amp;"
"&amp;IFERROR(VLOOKUP(MID(I711,1,2),PIRA!$B$1:$E$1144,2,FALSE),"")</f>
        <v xml:space="preserve">Interference
Diffraction
</v>
      </c>
      <c r="F711" s="31" t="str">
        <f xml:space="preserve"> IFERROR(VLOOKUP(MID(G711,1,4),PIRA!$B$1:$E$1144,2,FALSE),"")&amp;"
"&amp;IFERROR(VLOOKUP(MID(H711,1,4),PIRA!$B$1:$E$1144,2,FALSE),"")&amp;"
"&amp;IFERROR(VLOOKUP(MID(I711,1,4),PIRA!$B$1:$E$1144,2,FALSE),"")</f>
        <v xml:space="preserve">Interference From Two Sources
Diffraction Through One Slit
</v>
      </c>
      <c r="G711" s="32" t="s">
        <v>487</v>
      </c>
      <c r="H711" s="31" t="str">
        <f>IFERROR(IF(VLOOKUP(G711,Demos!$B$3:$K$1368,2,FALSE)=0,"",VLOOKUP(G711,Demos!$B$3:$K$1368,2,FALSE)),"")</f>
        <v>6C10.26</v>
      </c>
      <c r="I711" s="79" t="str">
        <f>IFERROR(IF(VLOOKUP(G711,Demos!$B$3:$K$1368,3,FALSE)=0,"",VLOOKUP(G711,Demos!$B$3:$K$1368,3,FALSE)),"")</f>
        <v/>
      </c>
      <c r="J711" s="79" t="str">
        <f>IFERROR(IF(VLOOKUP(G711,Demos!$B$3:$K$1368,4,FALSE)=0,"",VLOOKUP(G711,Demos!$B$3:$K$1368,4,FALSE)),"")</f>
        <v/>
      </c>
      <c r="K711" s="30" t="s">
        <v>252</v>
      </c>
      <c r="L711" s="30" t="s">
        <v>2053</v>
      </c>
      <c r="M711" s="71">
        <v>44462</v>
      </c>
      <c r="N711" s="33" t="str">
        <f>IFERROR(VLOOKUP(G711,Demos!$B$3:$K$1368,5,FALSE),"")</f>
        <v>Young's Double Slit</v>
      </c>
      <c r="O711" s="28">
        <f>IF(N711="","",COUNTIF($N$6:N2830, N711))</f>
        <v>20</v>
      </c>
      <c r="P711" s="33" t="str">
        <f xml:space="preserve"> IFERROR(IF(VLOOKUP(G711,Demos!$B$3:$K$1368,6,FALSE)=0,"",VLOOKUP(G711,Demos!$B$3:$K$1368,6,FALSE)),"")</f>
        <v>www.de-monstrare.nl/pdf/Young%27s%20double%20slit.pdf</v>
      </c>
      <c r="Q711" s="38" t="str">
        <f xml:space="preserve"> IFERROR(IF(VLOOKUP(G711,Demos!$B$3:$K$1368,8,FALSE)=0,"",VLOOKUP(G711,Demos!$B$3:$K$1368,8,FALSE)),"")</f>
        <v>Not in database yet</v>
      </c>
      <c r="R711" s="38" t="str">
        <f xml:space="preserve"> IFERROR(IF(VLOOKUP(G711,Demos!$B$3:$K$1368,7,FALSE)=0,"",VLOOKUP(G711,Demos!$B$3:$K$1368,7,FALSE)),"")</f>
        <v>See 09 Apr 2019 Collegerama recoring TN2421_10 from 01:29:55 - https://collegerama.tudelft.nl/Mediasite/Channel/as-bsc-tn/watch/a70c41f4099e41a3966d61dab00a21c61d</v>
      </c>
      <c r="T711" s="50" t="s">
        <v>1761</v>
      </c>
      <c r="U711" s="31" t="str">
        <f>IFERROR(VLOOKUP(G711,Demos!$B$7:N4007,12,FALSE),"")</f>
        <v/>
      </c>
    </row>
    <row r="712" spans="1:21" ht="45" x14ac:dyDescent="0.25">
      <c r="A712" s="39">
        <f t="shared" si="11"/>
        <v>707</v>
      </c>
      <c r="B712" s="30" t="s">
        <v>148</v>
      </c>
      <c r="C712" s="29" t="str">
        <f xml:space="preserve"> IFERROR(VLOOKUP(B712, Courses!$C$3:$E$836, 2, FALSE),"")</f>
        <v>Introduction to Mechanics, Waves and Optics</v>
      </c>
      <c r="D712" s="29" t="str">
        <f xml:space="preserve"> IFERROR(VLOOKUP(MID(G712,1,1), PIRA!$B$1:$E$1146, 2, FALSE),"")</f>
        <v>6 Optics</v>
      </c>
      <c r="E712" s="31" t="str">
        <f xml:space="preserve"> IFERROR(VLOOKUP(MID(G712,1,2),PIRA!$B$1:$E$1144,2,FALSE),"")&amp;"
"&amp;IFERROR(VLOOKUP(MID(H712,1,2),PIRA!$B$1:$E$1144,2,FALSE),"")&amp;"
"&amp;IFERROR(VLOOKUP(MID(I712,1,2),PIRA!$B$1:$E$1144,2,FALSE),"")</f>
        <v xml:space="preserve">Geometrical Optics
</v>
      </c>
      <c r="F712" s="31" t="str">
        <f xml:space="preserve"> IFERROR(VLOOKUP(MID(G712,1,4),PIRA!$B$1:$E$1144,2,FALSE),"")&amp;"
"&amp;IFERROR(VLOOKUP(MID(H712,1,4),PIRA!$B$1:$E$1144,2,FALSE),"")&amp;"
"&amp;IFERROR(VLOOKUP(MID(I712,1,4),PIRA!$B$1:$E$1144,2,FALSE),"")</f>
        <v xml:space="preserve">Refraction at Flat Surfaces
</v>
      </c>
      <c r="G712" s="32" t="s">
        <v>374</v>
      </c>
      <c r="H712" s="31" t="str">
        <f>IFERROR(IF(VLOOKUP(G712,Demos!$B$3:$K$1368,2,FALSE)=0,"",VLOOKUP(G712,Demos!$B$3:$K$1368,2,FALSE)),"")</f>
        <v/>
      </c>
      <c r="I712" s="79" t="str">
        <f>IFERROR(IF(VLOOKUP(G712,Demos!$B$3:$K$1368,3,FALSE)=0,"",VLOOKUP(G712,Demos!$B$3:$K$1368,3,FALSE)),"")</f>
        <v/>
      </c>
      <c r="J712" s="79" t="str">
        <f>IFERROR(IF(VLOOKUP(G712,Demos!$B$3:$K$1368,4,FALSE)=0,"",VLOOKUP(G712,Demos!$B$3:$K$1368,4,FALSE)),"")</f>
        <v/>
      </c>
      <c r="K712" s="30" t="s">
        <v>252</v>
      </c>
      <c r="L712" s="30" t="s">
        <v>2053</v>
      </c>
      <c r="M712" s="71">
        <v>44461</v>
      </c>
      <c r="N712" s="33" t="str">
        <f>IFERROR(VLOOKUP(G712,Demos!$B$3:$K$1368,5,FALSE),"")</f>
        <v>Rays through a Slab, Prism and Semi-Circular Block</v>
      </c>
      <c r="O712" s="28">
        <f>IF(N712="","",COUNTIF($N$6:N2831, N712))</f>
        <v>13</v>
      </c>
      <c r="P712" s="33" t="str">
        <f xml:space="preserve"> IFERROR(IF(VLOOKUP(G712,Demos!$B$3:$K$1368,6,FALSE)=0,"",VLOOKUP(G712,Demos!$B$3:$K$1368,6,FALSE)),"")</f>
        <v>N/A</v>
      </c>
      <c r="Q712" s="38" t="str">
        <f xml:space="preserve"> IFERROR(IF(VLOOKUP(G712,Demos!$B$3:$K$1368,8,FALSE)=0,"",VLOOKUP(G712,Demos!$B$3:$K$1368,8,FALSE)),"")</f>
        <v/>
      </c>
      <c r="R712" s="38" t="str">
        <f xml:space="preserve"> IFERROR(IF(VLOOKUP(G712,Demos!$B$3:$K$1368,7,FALSE)=0,"",VLOOKUP(G712,Demos!$B$3:$K$1368,7,FALSE)),"")</f>
        <v/>
      </c>
      <c r="S712" s="85"/>
      <c r="T712" s="50" t="s">
        <v>1890</v>
      </c>
      <c r="U712" s="31" t="str">
        <f>IFERROR(VLOOKUP(G712,Demos!$B$7:N4008,12,FALSE),"")</f>
        <v/>
      </c>
    </row>
    <row r="713" spans="1:21" ht="45" x14ac:dyDescent="0.25">
      <c r="A713" s="39">
        <f t="shared" si="11"/>
        <v>708</v>
      </c>
      <c r="B713" s="30" t="s">
        <v>148</v>
      </c>
      <c r="C713" s="29" t="str">
        <f xml:space="preserve"> IFERROR(VLOOKUP(B713, Courses!$C$3:$E$836, 2, FALSE),"")</f>
        <v>Introduction to Mechanics, Waves and Optics</v>
      </c>
      <c r="D713" s="29" t="str">
        <f xml:space="preserve"> IFERROR(VLOOKUP(MID(G713,1,1), PIRA!$B$1:$E$1146, 2, FALSE),"")</f>
        <v>3 Oscillations and Waves</v>
      </c>
      <c r="E713" s="31" t="str">
        <f xml:space="preserve"> IFERROR(VLOOKUP(MID(G713,1,2),PIRA!$B$1:$E$1144,2,FALSE),"")&amp;"
"&amp;IFERROR(VLOOKUP(MID(H713,1,2),PIRA!$B$1:$E$1144,2,FALSE),"")&amp;"
"&amp;IFERROR(VLOOKUP(MID(I713,1,2),PIRA!$B$1:$E$1144,2,FALSE),"")</f>
        <v xml:space="preserve">Wave Motion
Wave Motion
</v>
      </c>
      <c r="F713" s="31" t="str">
        <f xml:space="preserve"> IFERROR(VLOOKUP(MID(G713,1,4),PIRA!$B$1:$E$1144,2,FALSE),"")&amp;"
"&amp;IFERROR(VLOOKUP(MID(H713,1,4),PIRA!$B$1:$E$1144,2,FALSE),"")&amp;"
"&amp;IFERROR(VLOOKUP(MID(I713,1,4),PIRA!$B$1:$E$1144,2,FALSE),"")</f>
        <v xml:space="preserve">Doppler Effect
Beats
</v>
      </c>
      <c r="G713" s="32" t="s">
        <v>1188</v>
      </c>
      <c r="H713" s="31" t="str">
        <f>IFERROR(IF(VLOOKUP(G713,Demos!$B$3:$K$1368,2,FALSE)=0,"",VLOOKUP(G713,Demos!$B$3:$K$1368,2,FALSE)),"")</f>
        <v>3B60.10</v>
      </c>
      <c r="I713" s="79" t="str">
        <f>IFERROR(IF(VLOOKUP(G713,Demos!$B$3:$K$1368,3,FALSE)=0,"",VLOOKUP(G713,Demos!$B$3:$K$1368,3,FALSE)),"")</f>
        <v/>
      </c>
      <c r="J713" s="79" t="str">
        <f>IFERROR(IF(VLOOKUP(G713,Demos!$B$3:$K$1368,4,FALSE)=0,"",VLOOKUP(G713,Demos!$B$3:$K$1368,4,FALSE)),"")</f>
        <v/>
      </c>
      <c r="K713" s="30" t="s">
        <v>252</v>
      </c>
      <c r="L713" s="30" t="s">
        <v>2053</v>
      </c>
      <c r="M713" s="71">
        <v>44459</v>
      </c>
      <c r="N713" s="33" t="str">
        <f>IFERROR(VLOOKUP(G713,Demos!$B$3:$K$1368,5,FALSE),"")</f>
        <v>Doppler</v>
      </c>
      <c r="O713" s="28">
        <f>IF(N713="","",COUNTIF($N$6:N2832, N713))</f>
        <v>21</v>
      </c>
      <c r="P713" s="33" t="str">
        <f xml:space="preserve"> IFERROR(IF(VLOOKUP(G713,Demos!$B$3:$K$1368,6,FALSE)=0,"",VLOOKUP(G713,Demos!$B$3:$K$1368,6,FALSE)),"")</f>
        <v>www.de-monstrare.nl/pdf/Doppler.pdf</v>
      </c>
      <c r="Q713" s="38" t="str">
        <f xml:space="preserve"> IFERROR(IF(VLOOKUP(G713,Demos!$B$3:$K$1368,8,FALSE)=0,"",VLOOKUP(G713,Demos!$B$3:$K$1368,8,FALSE)),"")</f>
        <v/>
      </c>
      <c r="R713" s="38" t="str">
        <f xml:space="preserve"> IFERROR(IF(VLOOKUP(G713,Demos!$B$3:$K$1368,7,FALSE)=0,"",VLOOKUP(G713,Demos!$B$3:$K$1368,7,FALSE)),"")</f>
        <v>See: https://surfdrive.surf.nl/files/index.php/s/DHZYIhoACURx7O8?path=%2FHaaksman%2FTN2345%2F6.%20Doppler</v>
      </c>
      <c r="S713" s="85"/>
      <c r="T713" s="50" t="s">
        <v>1761</v>
      </c>
      <c r="U713" s="31" t="str">
        <f>IFERROR(VLOOKUP(G713,Demos!$B$7:N4009,12,FALSE),"")</f>
        <v/>
      </c>
    </row>
    <row r="714" spans="1:21" ht="45" x14ac:dyDescent="0.25">
      <c r="A714" s="39">
        <f t="shared" si="11"/>
        <v>709</v>
      </c>
      <c r="B714" s="30" t="s">
        <v>148</v>
      </c>
      <c r="C714" s="29" t="str">
        <f xml:space="preserve"> IFERROR(VLOOKUP(B714, Courses!$C$3:$E$836, 2, FALSE),"")</f>
        <v>Introduction to Mechanics, Waves and Optics</v>
      </c>
      <c r="D714" s="29" t="str">
        <f xml:space="preserve"> IFERROR(VLOOKUP(MID(G714,1,1), PIRA!$B$1:$E$1146, 2, FALSE),"")</f>
        <v>3 Oscillations and Waves</v>
      </c>
      <c r="E714" s="31" t="str">
        <f xml:space="preserve"> IFERROR(VLOOKUP(MID(G714,1,2),PIRA!$B$1:$E$1144,2,FALSE),"")&amp;"
"&amp;IFERROR(VLOOKUP(MID(H714,1,2),PIRA!$B$1:$E$1144,2,FALSE),"")&amp;"
"&amp;IFERROR(VLOOKUP(MID(I714,1,2),PIRA!$B$1:$E$1144,2,FALSE),"")</f>
        <v xml:space="preserve">Oscillations
</v>
      </c>
      <c r="F714" s="31" t="str">
        <f xml:space="preserve"> IFERROR(VLOOKUP(MID(G714,1,4),PIRA!$B$1:$E$1144,2,FALSE),"")&amp;"
"&amp;IFERROR(VLOOKUP(MID(H714,1,4),PIRA!$B$1:$E$1144,2,FALSE),"")&amp;"
"&amp;IFERROR(VLOOKUP(MID(I714,1,4),PIRA!$B$1:$E$1144,2,FALSE),"")</f>
        <v xml:space="preserve">Simple Harmonic Motion
</v>
      </c>
      <c r="G714" s="32" t="s">
        <v>1450</v>
      </c>
      <c r="H714" s="31" t="str">
        <f>IFERROR(IF(VLOOKUP(G714,Demos!$B$3:$K$1368,2,FALSE)=0,"",VLOOKUP(G714,Demos!$B$3:$K$1368,2,FALSE)),"")</f>
        <v/>
      </c>
      <c r="I714" s="79" t="str">
        <f>IFERROR(IF(VLOOKUP(G714,Demos!$B$3:$K$1368,3,FALSE)=0,"",VLOOKUP(G714,Demos!$B$3:$K$1368,3,FALSE)),"")</f>
        <v/>
      </c>
      <c r="J714" s="79" t="str">
        <f>IFERROR(IF(VLOOKUP(G714,Demos!$B$3:$K$1368,4,FALSE)=0,"",VLOOKUP(G714,Demos!$B$3:$K$1368,4,FALSE)),"")</f>
        <v/>
      </c>
      <c r="K714" s="30" t="s">
        <v>252</v>
      </c>
      <c r="L714" s="30" t="s">
        <v>2053</v>
      </c>
      <c r="M714" s="71">
        <v>44455</v>
      </c>
      <c r="N714" s="33" t="str">
        <f>IFERROR(VLOOKUP(G714,Demos!$B$3:$K$1368,5,FALSE),"")</f>
        <v>Simple Harmonic Motion (SHM) (1)</v>
      </c>
      <c r="O714" s="28">
        <f>IF(N714="","",COUNTIF($N$6:N2833, N714))</f>
        <v>11</v>
      </c>
      <c r="P714" s="33" t="str">
        <f xml:space="preserve"> IFERROR(IF(VLOOKUP(G714,Demos!$B$3:$K$1368,6,FALSE)=0,"",VLOOKUP(G714,Demos!$B$3:$K$1368,6,FALSE)),"")</f>
        <v>www.de-monstrare.nl/pdf/Simple%20harmonic%20motion%20_SHM_%20_1_.pdf</v>
      </c>
      <c r="Q714" s="38" t="str">
        <f xml:space="preserve"> IFERROR(IF(VLOOKUP(G714,Demos!$B$3:$K$1368,8,FALSE)=0,"",VLOOKUP(G714,Demos!$B$3:$K$1368,8,FALSE)),"")</f>
        <v/>
      </c>
      <c r="R714" s="38" t="str">
        <f xml:space="preserve"> IFERROR(IF(VLOOKUP(G714,Demos!$B$3:$K$1368,7,FALSE)=0,"",VLOOKUP(G714,Demos!$B$3:$K$1368,7,FALSE)),"")</f>
        <v/>
      </c>
      <c r="S714" s="85"/>
      <c r="T714" s="50" t="s">
        <v>1762</v>
      </c>
      <c r="U714" s="31" t="str">
        <f>IFERROR(VLOOKUP(G714,Demos!$B$7:N4011,12,FALSE),"")</f>
        <v/>
      </c>
    </row>
    <row r="715" spans="1:21" ht="45" x14ac:dyDescent="0.25">
      <c r="A715" s="39">
        <f t="shared" si="11"/>
        <v>710</v>
      </c>
      <c r="B715" s="30" t="s">
        <v>148</v>
      </c>
      <c r="C715" s="29" t="str">
        <f xml:space="preserve"> IFERROR(VLOOKUP(B715, Courses!$C$3:$E$836, 2, FALSE),"")</f>
        <v>Introduction to Mechanics, Waves and Optics</v>
      </c>
      <c r="D715" s="29" t="str">
        <f xml:space="preserve"> IFERROR(VLOOKUP(MID(G715,1,1), PIRA!$B$1:$E$1146, 2, FALSE),"")</f>
        <v>3 Oscillations and Waves</v>
      </c>
      <c r="E715" s="31" t="str">
        <f xml:space="preserve"> IFERROR(VLOOKUP(MID(G715,1,2),PIRA!$B$1:$E$1144,2,FALSE),"")&amp;"
"&amp;IFERROR(VLOOKUP(MID(H715,1,2),PIRA!$B$1:$E$1144,2,FALSE),"")&amp;"
"&amp;IFERROR(VLOOKUP(MID(I715,1,2),PIRA!$B$1:$E$1144,2,FALSE),"")</f>
        <v xml:space="preserve">Wave Motion
</v>
      </c>
      <c r="F715" s="31" t="str">
        <f xml:space="preserve"> IFERROR(VLOOKUP(MID(G715,1,4),PIRA!$B$1:$E$1144,2,FALSE),"")&amp;"
"&amp;IFERROR(VLOOKUP(MID(H715,1,4),PIRA!$B$1:$E$1144,2,FALSE),"")&amp;"
"&amp;IFERROR(VLOOKUP(MID(I715,1,4),PIRA!$B$1:$E$1144,2,FALSE),"")</f>
        <v xml:space="preserve">Transverse Pulses and Waves
</v>
      </c>
      <c r="G715" s="32" t="s">
        <v>1469</v>
      </c>
      <c r="H715" s="31" t="str">
        <f>IFERROR(IF(VLOOKUP(G715,Demos!$B$3:$K$1368,2,FALSE)=0,"",VLOOKUP(G715,Demos!$B$3:$K$1368,2,FALSE)),"")</f>
        <v/>
      </c>
      <c r="I715" s="79" t="str">
        <f>IFERROR(IF(VLOOKUP(G715,Demos!$B$3:$K$1368,3,FALSE)=0,"",VLOOKUP(G715,Demos!$B$3:$K$1368,3,FALSE)),"")</f>
        <v/>
      </c>
      <c r="J715" s="79" t="str">
        <f>IFERROR(IF(VLOOKUP(G715,Demos!$B$3:$K$1368,4,FALSE)=0,"",VLOOKUP(G715,Demos!$B$3:$K$1368,4,FALSE)),"")</f>
        <v/>
      </c>
      <c r="K715" s="30" t="s">
        <v>252</v>
      </c>
      <c r="L715" s="30" t="s">
        <v>2053</v>
      </c>
      <c r="M715" s="71">
        <v>44455</v>
      </c>
      <c r="N715" s="33" t="str">
        <f>IFERROR(VLOOKUP(G715,Demos!$B$3:$K$1368,5,FALSE),"")</f>
        <v>Reflections of Transverse Pulses (1)</v>
      </c>
      <c r="O715" s="28">
        <f>IF(N715="","",COUNTIF($N$6:N2834, N715))</f>
        <v>11</v>
      </c>
      <c r="P715" s="33" t="str">
        <f xml:space="preserve"> IFERROR(IF(VLOOKUP(G715,Demos!$B$3:$K$1368,6,FALSE)=0,"",VLOOKUP(G715,Demos!$B$3:$K$1368,6,FALSE)),"")</f>
        <v>www.de-monstrare.nl/pdf/Reflections%20of%20transverse%20pulses%20_1_.pdf</v>
      </c>
      <c r="Q715" s="38" t="str">
        <f xml:space="preserve"> IFERROR(IF(VLOOKUP(G715,Demos!$B$3:$K$1368,8,FALSE)=0,"",VLOOKUP(G715,Demos!$B$3:$K$1368,8,FALSE)),"")</f>
        <v/>
      </c>
      <c r="R715" s="38" t="str">
        <f xml:space="preserve"> IFERROR(IF(VLOOKUP(G715,Demos!$B$3:$K$1368,7,FALSE)=0,"",VLOOKUP(G715,Demos!$B$3:$K$1368,7,FALSE)),"")</f>
        <v/>
      </c>
      <c r="S715" s="85"/>
      <c r="T715" s="50" t="s">
        <v>1761</v>
      </c>
      <c r="U715" s="31" t="str">
        <f>IFERROR(VLOOKUP(G715,Demos!$B$7:N4010,12,FALSE),"")</f>
        <v/>
      </c>
    </row>
    <row r="716" spans="1:21" ht="45" x14ac:dyDescent="0.25">
      <c r="A716" s="39">
        <f t="shared" si="11"/>
        <v>711</v>
      </c>
      <c r="B716" s="30" t="s">
        <v>148</v>
      </c>
      <c r="C716" s="29" t="str">
        <f xml:space="preserve"> IFERROR(VLOOKUP(B716, Courses!$C$3:$E$836, 2, FALSE),"")</f>
        <v>Introduction to Mechanics, Waves and Optics</v>
      </c>
      <c r="D716" s="29" t="str">
        <f xml:space="preserve"> IFERROR(VLOOKUP(MID(G716,1,1), PIRA!$B$1:$E$1146, 2, FALSE),"")</f>
        <v/>
      </c>
      <c r="E716" s="31" t="str">
        <f xml:space="preserve"> IFERROR(VLOOKUP(MID(G716,1,2),PIRA!$B$1:$E$1144,2,FALSE),"")&amp;"
"&amp;IFERROR(VLOOKUP(MID(H716,1,2),PIRA!$B$1:$E$1144,2,FALSE),"")&amp;"
"&amp;IFERROR(VLOOKUP(MID(I716,1,2),PIRA!$B$1:$E$1144,2,FALSE),"")</f>
        <v xml:space="preserve">
</v>
      </c>
      <c r="F716" s="31" t="str">
        <f xml:space="preserve"> IFERROR(VLOOKUP(MID(G716,1,4),PIRA!$B$1:$E$1144,2,FALSE),"")&amp;"
"&amp;IFERROR(VLOOKUP(MID(H716,1,4),PIRA!$B$1:$E$1144,2,FALSE),"")&amp;"
"&amp;IFERROR(VLOOKUP(MID(I716,1,4),PIRA!$B$1:$E$1144,2,FALSE),"")</f>
        <v xml:space="preserve">
</v>
      </c>
      <c r="H716" s="31" t="str">
        <f>IFERROR(IF(VLOOKUP(G716,Demos!$B$3:$K$1368,2,FALSE)=0,"",VLOOKUP(G716,Demos!$B$3:$K$1368,2,FALSE)),"")</f>
        <v/>
      </c>
      <c r="I716" s="79" t="str">
        <f>IFERROR(IF(VLOOKUP(G716,Demos!$B$3:$K$1368,3,FALSE)=0,"",VLOOKUP(G716,Demos!$B$3:$K$1368,3,FALSE)),"")</f>
        <v/>
      </c>
      <c r="J716" s="79" t="str">
        <f>IFERROR(IF(VLOOKUP(G716,Demos!$B$3:$K$1368,4,FALSE)=0,"",VLOOKUP(G716,Demos!$B$3:$K$1368,4,FALSE)),"")</f>
        <v/>
      </c>
      <c r="K716" s="30" t="s">
        <v>252</v>
      </c>
      <c r="L716" s="30" t="s">
        <v>2053</v>
      </c>
      <c r="M716" s="71">
        <v>44454</v>
      </c>
      <c r="N716" s="33" t="str">
        <f>IFERROR(VLOOKUP(G716,Demos!$B$3:$K$1368,5,FALSE),"")</f>
        <v/>
      </c>
      <c r="O716" s="28" t="str">
        <f>IF(N716="","",COUNTIF($N$6:N2835, N716))</f>
        <v/>
      </c>
      <c r="P716" s="33" t="str">
        <f xml:space="preserve"> IFERROR(IF(VLOOKUP(G716,Demos!$B$3:$K$1368,6,FALSE)=0,"",VLOOKUP(G716,Demos!$B$3:$K$1368,6,FALSE)),"")</f>
        <v/>
      </c>
      <c r="Q716" s="38" t="str">
        <f xml:space="preserve"> IFERROR(IF(VLOOKUP(G716,Demos!$B$3:$K$1368,8,FALSE)=0,"",VLOOKUP(G716,Demos!$B$3:$K$1368,8,FALSE)),"")</f>
        <v/>
      </c>
      <c r="R716" s="38" t="str">
        <f xml:space="preserve"> IFERROR(IF(VLOOKUP(G716,Demos!$B$3:$K$1368,7,FALSE)=0,"",VLOOKUP(G716,Demos!$B$3:$K$1368,7,FALSE)),"")</f>
        <v/>
      </c>
      <c r="S716" s="85"/>
      <c r="T716" s="50" t="s">
        <v>1761</v>
      </c>
      <c r="U716" s="31" t="str">
        <f>IFERROR(VLOOKUP(G716,Demos!$B$7:N4012,12,FALSE),"")</f>
        <v/>
      </c>
    </row>
    <row r="717" spans="1:21" ht="45" x14ac:dyDescent="0.25">
      <c r="A717" s="39">
        <f t="shared" si="11"/>
        <v>712</v>
      </c>
      <c r="B717" s="30" t="s">
        <v>148</v>
      </c>
      <c r="C717" s="29" t="str">
        <f xml:space="preserve"> IFERROR(VLOOKUP(B717, Courses!$C$3:$E$836, 2, FALSE),"")</f>
        <v>Introduction to Mechanics, Waves and Optics</v>
      </c>
      <c r="D717" s="29" t="str">
        <f xml:space="preserve"> IFERROR(VLOOKUP(MID(G717,1,1), PIRA!$B$1:$E$1146, 2, FALSE),"")</f>
        <v>1 Mechanics</v>
      </c>
      <c r="E717" s="31" t="str">
        <f xml:space="preserve"> IFERROR(VLOOKUP(MID(G717,1,2),PIRA!$B$1:$E$1144,2,FALSE),"")&amp;"
"&amp;IFERROR(VLOOKUP(MID(H717,1,2),PIRA!$B$1:$E$1144,2,FALSE),"")&amp;"
"&amp;IFERROR(VLOOKUP(MID(I717,1,2),PIRA!$B$1:$E$1144,2,FALSE),"")</f>
        <v xml:space="preserve">Work and Energy
</v>
      </c>
      <c r="F717" s="31" t="str">
        <f xml:space="preserve"> IFERROR(VLOOKUP(MID(G717,1,4),PIRA!$B$1:$E$1144,2,FALSE),"")&amp;"
"&amp;IFERROR(VLOOKUP(MID(H717,1,4),PIRA!$B$1:$E$1144,2,FALSE),"")&amp;"
"&amp;IFERROR(VLOOKUP(MID(I717,1,4),PIRA!$B$1:$E$1144,2,FALSE),"")</f>
        <v xml:space="preserve">Conservation of Energy
</v>
      </c>
      <c r="G717" s="32" t="s">
        <v>72</v>
      </c>
      <c r="H717" s="31" t="str">
        <f>IFERROR(IF(VLOOKUP(G717,Demos!$B$3:$K$1368,2,FALSE)=0,"",VLOOKUP(G717,Demos!$B$3:$K$1368,2,FALSE)),"")</f>
        <v/>
      </c>
      <c r="I717" s="79" t="str">
        <f>IFERROR(IF(VLOOKUP(G717,Demos!$B$3:$K$1368,3,FALSE)=0,"",VLOOKUP(G717,Demos!$B$3:$K$1368,3,FALSE)),"")</f>
        <v/>
      </c>
      <c r="J717" s="79" t="str">
        <f>IFERROR(IF(VLOOKUP(G717,Demos!$B$3:$K$1368,4,FALSE)=0,"",VLOOKUP(G717,Demos!$B$3:$K$1368,4,FALSE)),"")</f>
        <v/>
      </c>
      <c r="K717" s="30" t="s">
        <v>252</v>
      </c>
      <c r="L717" s="30" t="s">
        <v>2053</v>
      </c>
      <c r="M717" s="71">
        <v>44452</v>
      </c>
      <c r="N717" s="33" t="str">
        <f>IFERROR(VLOOKUP(G717,Demos!$B$3:$K$1368,5,FALSE),"")</f>
        <v>Rattleback</v>
      </c>
      <c r="O717" s="28">
        <f>IF(N717="","",COUNTIF($N$6:N2836, N717))</f>
        <v>9</v>
      </c>
      <c r="P717" s="33" t="str">
        <f xml:space="preserve"> IFERROR(IF(VLOOKUP(G717,Demos!$B$3:$K$1368,6,FALSE)=0,"",VLOOKUP(G717,Demos!$B$3:$K$1368,6,FALSE)),"")</f>
        <v>N/A</v>
      </c>
      <c r="Q717" s="38" t="str">
        <f xml:space="preserve"> IFERROR(IF(VLOOKUP(G717,Demos!$B$3:$K$1368,8,FALSE)=0,"",VLOOKUP(G717,Demos!$B$3:$K$1368,8,FALSE)),"")</f>
        <v/>
      </c>
      <c r="R717" s="38" t="str">
        <f xml:space="preserve"> IFERROR(IF(VLOOKUP(G717,Demos!$B$3:$K$1368,7,FALSE)=0,"",VLOOKUP(G717,Demos!$B$3:$K$1368,7,FALSE)),"")</f>
        <v/>
      </c>
      <c r="S717" s="85"/>
      <c r="T717" s="50" t="s">
        <v>1890</v>
      </c>
      <c r="U717" s="31" t="str">
        <f>IFERROR(VLOOKUP(G717,Demos!$B$7:N4013,12,FALSE),"")</f>
        <v/>
      </c>
    </row>
    <row r="718" spans="1:21" ht="45" x14ac:dyDescent="0.25">
      <c r="A718" s="39">
        <f t="shared" si="11"/>
        <v>713</v>
      </c>
      <c r="B718" s="30" t="s">
        <v>148</v>
      </c>
      <c r="C718" s="29" t="str">
        <f xml:space="preserve"> IFERROR(VLOOKUP(B718, Courses!$C$3:$E$836, 2, FALSE),"")</f>
        <v>Introduction to Mechanics, Waves and Optics</v>
      </c>
      <c r="D718" s="29" t="str">
        <f xml:space="preserve"> IFERROR(VLOOKUP(MID(G718,1,1), PIRA!$B$1:$E$1146, 2, FALSE),"")</f>
        <v>1 Mechanics</v>
      </c>
      <c r="E718" s="31" t="str">
        <f xml:space="preserve"> IFERROR(VLOOKUP(MID(G718,1,2),PIRA!$B$1:$E$1144,2,FALSE),"")&amp;"
"&amp;IFERROR(VLOOKUP(MID(H718,1,2),PIRA!$B$1:$E$1144,2,FALSE),"")&amp;"
"&amp;IFERROR(VLOOKUP(MID(I718,1,2),PIRA!$B$1:$E$1144,2,FALSE),"")</f>
        <v xml:space="preserve">Rotational Dynamics
Rotational Dynamics
</v>
      </c>
      <c r="F718" s="31" t="str">
        <f xml:space="preserve"> IFERROR(VLOOKUP(MID(G718,1,4),PIRA!$B$1:$E$1144,2,FALSE),"")&amp;"
"&amp;IFERROR(VLOOKUP(MID(H718,1,4),PIRA!$B$1:$E$1144,2,FALSE),"")&amp;"
"&amp;IFERROR(VLOOKUP(MID(I718,1,4),PIRA!$B$1:$E$1144,2,FALSE),"")</f>
        <v xml:space="preserve">Conservation of Angular Momentum
Transfer of Angular Momentum
</v>
      </c>
      <c r="G718" s="32" t="s">
        <v>84</v>
      </c>
      <c r="H718" s="31" t="str">
        <f>IFERROR(IF(VLOOKUP(G718,Demos!$B$3:$K$1368,2,FALSE)=0,"",VLOOKUP(G718,Demos!$B$3:$K$1368,2,FALSE)),"")</f>
        <v>1Q30.10</v>
      </c>
      <c r="I718" s="79" t="str">
        <f>IFERROR(IF(VLOOKUP(G718,Demos!$B$3:$K$1368,3,FALSE)=0,"",VLOOKUP(G718,Demos!$B$3:$K$1368,3,FALSE)),"")</f>
        <v/>
      </c>
      <c r="J718" s="79" t="str">
        <f>IFERROR(IF(VLOOKUP(G718,Demos!$B$3:$K$1368,4,FALSE)=0,"",VLOOKUP(G718,Demos!$B$3:$K$1368,4,FALSE)),"")</f>
        <v/>
      </c>
      <c r="K718" s="30" t="s">
        <v>2053</v>
      </c>
      <c r="L718" s="30" t="s">
        <v>1614</v>
      </c>
      <c r="M718" s="71">
        <v>44452</v>
      </c>
      <c r="N718" s="33" t="str">
        <f>IFERROR(VLOOKUP(G718,Demos!$B$3:$K$1368,5,FALSE),"")</f>
        <v>Bicycle Wheel and Swivel Chair</v>
      </c>
      <c r="O718" s="28">
        <f>IF(N718="","",COUNTIF($N$6:N2837, N718))</f>
        <v>39</v>
      </c>
      <c r="P718" s="33" t="str">
        <f xml:space="preserve"> IFERROR(IF(VLOOKUP(G718,Demos!$B$3:$K$1368,6,FALSE)=0,"",VLOOKUP(G718,Demos!$B$3:$K$1368,6,FALSE)),"")</f>
        <v>www.de-monstrare.nl/pdf/Bicycle%20wheel%20and%20swivel%20chair.pdf</v>
      </c>
      <c r="Q718" s="38" t="str">
        <f xml:space="preserve"> IFERROR(IF(VLOOKUP(G718,Demos!$B$3:$K$1368,8,FALSE)=0,"",VLOOKUP(G718,Demos!$B$3:$K$1368,8,FALSE)),"")</f>
        <v/>
      </c>
      <c r="R718" s="38" t="str">
        <f xml:space="preserve"> IFERROR(IF(VLOOKUP(G718,Demos!$B$3:$K$1368,7,FALSE)=0,"",VLOOKUP(G718,Demos!$B$3:$K$1368,7,FALSE)),"")</f>
        <v xml:space="preserve">See Collegerama 2022 recording TN1612TU_05 from 01:13:11 - https://collegerama.tudelft.nl/Mediasite/Channel/as-bsc-tn/watch/c62ffe14b9a54c75ada1f93c4d870c901d </v>
      </c>
      <c r="S718" s="85"/>
      <c r="T718" s="50" t="s">
        <v>1761</v>
      </c>
      <c r="U718" s="31" t="str">
        <f>IFERROR(VLOOKUP(G718,Demos!$B$7:N4015,12,FALSE),"")</f>
        <v/>
      </c>
    </row>
    <row r="719" spans="1:21" ht="45" x14ac:dyDescent="0.25">
      <c r="A719" s="39">
        <f t="shared" si="11"/>
        <v>714</v>
      </c>
      <c r="B719" s="30" t="s">
        <v>148</v>
      </c>
      <c r="C719" s="29" t="str">
        <f xml:space="preserve"> IFERROR(VLOOKUP(B719, Courses!$C$3:$E$836, 2, FALSE),"")</f>
        <v>Introduction to Mechanics, Waves and Optics</v>
      </c>
      <c r="D719" s="29" t="str">
        <f xml:space="preserve"> IFERROR(VLOOKUP(MID(G719,1,1), PIRA!$B$1:$E$1146, 2, FALSE),"")</f>
        <v>1 Mechanics</v>
      </c>
      <c r="E719" s="31" t="str">
        <f xml:space="preserve"> IFERROR(VLOOKUP(MID(G719,1,2),PIRA!$B$1:$E$1144,2,FALSE),"")&amp;"
"&amp;IFERROR(VLOOKUP(MID(H719,1,2),PIRA!$B$1:$E$1144,2,FALSE),"")&amp;"
"&amp;IFERROR(VLOOKUP(MID(I719,1,2),PIRA!$B$1:$E$1144,2,FALSE),"")</f>
        <v xml:space="preserve">Rotational Dynamics
</v>
      </c>
      <c r="F719" s="31" t="str">
        <f xml:space="preserve"> IFERROR(VLOOKUP(MID(G719,1,4),PIRA!$B$1:$E$1144,2,FALSE),"")&amp;"
"&amp;IFERROR(VLOOKUP(MID(H719,1,4),PIRA!$B$1:$E$1144,2,FALSE),"")&amp;"
"&amp;IFERROR(VLOOKUP(MID(I719,1,4),PIRA!$B$1:$E$1144,2,FALSE),"")</f>
        <v xml:space="preserve">Gyros
</v>
      </c>
      <c r="G719" s="32" t="s">
        <v>1176</v>
      </c>
      <c r="H719" s="31" t="str">
        <f>IFERROR(IF(VLOOKUP(G719,Demos!$B$3:$K$1368,2,FALSE)=0,"",VLOOKUP(G719,Demos!$B$3:$K$1368,2,FALSE)),"")</f>
        <v/>
      </c>
      <c r="I719" s="79" t="str">
        <f>IFERROR(IF(VLOOKUP(G719,Demos!$B$3:$K$1368,3,FALSE)=0,"",VLOOKUP(G719,Demos!$B$3:$K$1368,3,FALSE)),"")</f>
        <v/>
      </c>
      <c r="J719" s="79" t="str">
        <f>IFERROR(IF(VLOOKUP(G719,Demos!$B$3:$K$1368,4,FALSE)=0,"",VLOOKUP(G719,Demos!$B$3:$K$1368,4,FALSE)),"")</f>
        <v/>
      </c>
      <c r="K719" s="30" t="s">
        <v>2053</v>
      </c>
      <c r="L719" s="30" t="s">
        <v>1614</v>
      </c>
      <c r="M719" s="71">
        <v>44452</v>
      </c>
      <c r="N719" s="33" t="str">
        <f>IFERROR(VLOOKUP(G719,Demos!$B$3:$K$1368,5,FALSE),"")</f>
        <v>Precession (2)</v>
      </c>
      <c r="O719" s="28">
        <f>IF(N719="","",COUNTIF($N$6:N2838, N719))</f>
        <v>67</v>
      </c>
      <c r="P719" s="33" t="str">
        <f xml:space="preserve"> IFERROR(IF(VLOOKUP(G719,Demos!$B$3:$K$1368,6,FALSE)=0,"",VLOOKUP(G719,Demos!$B$3:$K$1368,6,FALSE)),"")</f>
        <v>www.de-monstrare.nl/pdf/Precession%20_2_.pdf</v>
      </c>
      <c r="Q719" s="38" t="str">
        <f xml:space="preserve"> IFERROR(IF(VLOOKUP(G719,Demos!$B$3:$K$1368,8,FALSE)=0,"",VLOOKUP(G719,Demos!$B$3:$K$1368,8,FALSE)),"")</f>
        <v/>
      </c>
      <c r="R719" s="38" t="str">
        <f xml:space="preserve"> IFERROR(IF(VLOOKUP(G719,Demos!$B$3:$K$1368,7,FALSE)=0,"",VLOOKUP(G719,Demos!$B$3:$K$1368,7,FALSE)),"")</f>
        <v/>
      </c>
      <c r="S719" s="85"/>
      <c r="T719" s="50" t="s">
        <v>1890</v>
      </c>
      <c r="U719" s="31" t="str">
        <f>IFERROR(VLOOKUP(G719,Demos!$B$7:N4014,12,FALSE),"")</f>
        <v/>
      </c>
    </row>
    <row r="720" spans="1:21" ht="45" x14ac:dyDescent="0.25">
      <c r="A720" s="39">
        <f t="shared" si="11"/>
        <v>715</v>
      </c>
      <c r="B720" s="30" t="s">
        <v>148</v>
      </c>
      <c r="C720" s="29" t="str">
        <f xml:space="preserve"> IFERROR(VLOOKUP(B720, Courses!$C$3:$E$836, 2, FALSE),"")</f>
        <v>Introduction to Mechanics, Waves and Optics</v>
      </c>
      <c r="D720" s="29" t="str">
        <f xml:space="preserve"> IFERROR(VLOOKUP(MID(G720,1,1), PIRA!$B$1:$E$1146, 2, FALSE),"")</f>
        <v>1 Mechanics</v>
      </c>
      <c r="E720" s="31" t="str">
        <f xml:space="preserve"> IFERROR(VLOOKUP(MID(G720,1,2),PIRA!$B$1:$E$1144,2,FALSE),"")&amp;"
"&amp;IFERROR(VLOOKUP(MID(H720,1,2),PIRA!$B$1:$E$1144,2,FALSE),"")&amp;"
"&amp;IFERROR(VLOOKUP(MID(I720,1,2),PIRA!$B$1:$E$1144,2,FALSE),"")</f>
        <v xml:space="preserve">Rotational Dynamics
Rotational Dynamics
</v>
      </c>
      <c r="F720" s="31" t="str">
        <f xml:space="preserve"> IFERROR(VLOOKUP(MID(G720,1,4),PIRA!$B$1:$E$1144,2,FALSE),"")&amp;"
"&amp;IFERROR(VLOOKUP(MID(H720,1,4),PIRA!$B$1:$E$1144,2,FALSE),"")&amp;"
"&amp;IFERROR(VLOOKUP(MID(I720,1,4),PIRA!$B$1:$E$1144,2,FALSE),"")</f>
        <v xml:space="preserve">Rotational Energy
Moment of Inertia
</v>
      </c>
      <c r="G720" s="32" t="s">
        <v>1168</v>
      </c>
      <c r="H720" s="31" t="str">
        <f>IFERROR(IF(VLOOKUP(G720,Demos!$B$3:$K$1368,2,FALSE)=0,"",VLOOKUP(G720,Demos!$B$3:$K$1368,2,FALSE)),"")</f>
        <v>1Q10.02</v>
      </c>
      <c r="I720" s="79" t="str">
        <f>IFERROR(IF(VLOOKUP(G720,Demos!$B$3:$K$1368,3,FALSE)=0,"",VLOOKUP(G720,Demos!$B$3:$K$1368,3,FALSE)),"")</f>
        <v/>
      </c>
      <c r="J720" s="79" t="str">
        <f>IFERROR(IF(VLOOKUP(G720,Demos!$B$3:$K$1368,4,FALSE)=0,"",VLOOKUP(G720,Demos!$B$3:$K$1368,4,FALSE)),"")</f>
        <v/>
      </c>
      <c r="K720" s="30" t="s">
        <v>2053</v>
      </c>
      <c r="L720" s="30" t="s">
        <v>1614</v>
      </c>
      <c r="M720" s="71">
        <v>44449</v>
      </c>
      <c r="N720" s="33" t="str">
        <f>IFERROR(VLOOKUP(G720,Demos!$B$3:$K$1368,5,FALSE),"")</f>
        <v>Rolling Downhill</v>
      </c>
      <c r="O720" s="28">
        <f>IF(N720="","",COUNTIF($N$6:N2839, N720))</f>
        <v>35</v>
      </c>
      <c r="P720" s="33" t="str">
        <f xml:space="preserve"> IFERROR(IF(VLOOKUP(G720,Demos!$B$3:$K$1368,6,FALSE)=0,"",VLOOKUP(G720,Demos!$B$3:$K$1368,6,FALSE)),"")</f>
        <v>www.de-monstrare.nl/pdf/Rolling%20downhill.pdf</v>
      </c>
      <c r="Q720" s="38" t="str">
        <f xml:space="preserve"> IFERROR(IF(VLOOKUP(G720,Demos!$B$3:$K$1368,8,FALSE)=0,"",VLOOKUP(G720,Demos!$B$3:$K$1368,8,FALSE)),"")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720" s="38" t="str">
        <f xml:space="preserve"> IFERROR(IF(VLOOKUP(G720,Demos!$B$3:$K$1368,7,FALSE)=0,"",VLOOKUP(G720,Demos!$B$3:$K$1368,7,FALSE)),"")</f>
        <v xml:space="preserve">See Collegerama 2022 recording TN1612TU_17 - https://collegerama.tudelft.nl/Mediasite/Channel/as-bsc-tn/watch/068318bc5e2d4c908ecc56ce056d99d81d  </v>
      </c>
      <c r="S720" s="85"/>
      <c r="T720" s="50" t="s">
        <v>1761</v>
      </c>
      <c r="U720" s="31" t="str">
        <f>IFERROR(VLOOKUP(G720,Demos!$B$7:N4016,12,FALSE),"")</f>
        <v/>
      </c>
    </row>
    <row r="721" spans="1:21" ht="45" x14ac:dyDescent="0.25">
      <c r="A721" s="39">
        <f t="shared" si="11"/>
        <v>716</v>
      </c>
      <c r="B721" s="30" t="s">
        <v>148</v>
      </c>
      <c r="C721" s="29" t="str">
        <f xml:space="preserve"> IFERROR(VLOOKUP(B721, Courses!$C$3:$E$836, 2, FALSE),"")</f>
        <v>Introduction to Mechanics, Waves and Optics</v>
      </c>
      <c r="D721" s="29" t="str">
        <f xml:space="preserve"> IFERROR(VLOOKUP(MID(G721,1,1), PIRA!$B$1:$E$1146, 2, FALSE),"")</f>
        <v>1 Mechanics</v>
      </c>
      <c r="E721" s="31" t="str">
        <f xml:space="preserve"> IFERROR(VLOOKUP(MID(G721,1,2),PIRA!$B$1:$E$1144,2,FALSE),"")&amp;"
"&amp;IFERROR(VLOOKUP(MID(H721,1,2),PIRA!$B$1:$E$1144,2,FALSE),"")&amp;"
"&amp;IFERROR(VLOOKUP(MID(I721,1,2),PIRA!$B$1:$E$1144,2,FALSE),"")</f>
        <v xml:space="preserve">Rotational Dynamics
Rotational Dynamics
</v>
      </c>
      <c r="F721" s="31" t="str">
        <f xml:space="preserve"> IFERROR(VLOOKUP(MID(G721,1,4),PIRA!$B$1:$E$1144,2,FALSE),"")&amp;"
"&amp;IFERROR(VLOOKUP(MID(H721,1,4),PIRA!$B$1:$E$1144,2,FALSE),"")&amp;"
"&amp;IFERROR(VLOOKUP(MID(I721,1,4),PIRA!$B$1:$E$1144,2,FALSE),"")</f>
        <v xml:space="preserve">Conservation of Angular Momentum
Moment of Inertia
</v>
      </c>
      <c r="G721" s="32" t="s">
        <v>81</v>
      </c>
      <c r="H721" s="31" t="str">
        <f>IFERROR(IF(VLOOKUP(G721,Demos!$B$3:$K$1368,2,FALSE)=0,"",VLOOKUP(G721,Demos!$B$3:$K$1368,2,FALSE)),"")</f>
        <v>1Q10.01</v>
      </c>
      <c r="I721" s="79" t="str">
        <f>IFERROR(IF(VLOOKUP(G721,Demos!$B$3:$K$1368,3,FALSE)=0,"",VLOOKUP(G721,Demos!$B$3:$K$1368,3,FALSE)),"")</f>
        <v/>
      </c>
      <c r="J721" s="79" t="str">
        <f>IFERROR(IF(VLOOKUP(G721,Demos!$B$3:$K$1368,4,FALSE)=0,"",VLOOKUP(G721,Demos!$B$3:$K$1368,4,FALSE)),"")</f>
        <v/>
      </c>
      <c r="K721" s="30" t="s">
        <v>2053</v>
      </c>
      <c r="L721" s="30" t="s">
        <v>1614</v>
      </c>
      <c r="M721" s="71">
        <v>44449</v>
      </c>
      <c r="N721" s="33" t="str">
        <f>IFERROR(VLOOKUP(G721,Demos!$B$3:$K$1368,5,FALSE),"")</f>
        <v>Pirouette</v>
      </c>
      <c r="O721" s="28">
        <f>IF(N721="","",COUNTIF($N$6:N2840, N721))</f>
        <v>23</v>
      </c>
      <c r="P721" s="33" t="str">
        <f xml:space="preserve"> IFERROR(IF(VLOOKUP(G721,Demos!$B$3:$K$1368,6,FALSE)=0,"",VLOOKUP(G721,Demos!$B$3:$K$1368,6,FALSE)),"")</f>
        <v>www.de-monstrare.nl/pdf/Pirouette.pdf</v>
      </c>
      <c r="Q721" s="38" t="str">
        <f xml:space="preserve"> IFERROR(IF(VLOOKUP(G721,Demos!$B$3:$K$1368,8,FALSE)=0,"",VLOOKUP(G721,Demos!$B$3:$K$1368,8,FALSE)),"")</f>
        <v/>
      </c>
      <c r="R721" s="38" t="str">
        <f xml:space="preserve"> IFERROR(IF(VLOOKUP(G721,Demos!$B$3:$K$1368,7,FALSE)=0,"",VLOOKUP(G721,Demos!$B$3:$K$1368,7,FALSE)),"")</f>
        <v/>
      </c>
      <c r="S721" s="85"/>
      <c r="U721" s="31" t="str">
        <f>IFERROR(VLOOKUP(G721,Demos!$B$7:N4017,12,FALSE),"")</f>
        <v/>
      </c>
    </row>
    <row r="722" spans="1:21" ht="45" x14ac:dyDescent="0.25">
      <c r="A722" s="39">
        <f t="shared" si="11"/>
        <v>717</v>
      </c>
      <c r="B722" s="30" t="s">
        <v>148</v>
      </c>
      <c r="C722" s="29" t="str">
        <f xml:space="preserve"> IFERROR(VLOOKUP(B722, Courses!$C$3:$E$836, 2, FALSE),"")</f>
        <v>Introduction to Mechanics, Waves and Optics</v>
      </c>
      <c r="D722" s="29" t="str">
        <f xml:space="preserve"> IFERROR(VLOOKUP(MID(G722,1,1), PIRA!$B$1:$E$1146, 2, FALSE),"")</f>
        <v>1 Mechanics</v>
      </c>
      <c r="E722" s="31" t="str">
        <f xml:space="preserve"> IFERROR(VLOOKUP(MID(G722,1,2),PIRA!$B$1:$E$1144,2,FALSE),"")&amp;"
"&amp;IFERROR(VLOOKUP(MID(H722,1,2),PIRA!$B$1:$E$1144,2,FALSE),"")&amp;"
"&amp;IFERROR(VLOOKUP(MID(I722,1,2),PIRA!$B$1:$E$1144,2,FALSE),"")</f>
        <v xml:space="preserve">Linear Momentum and Collisions
</v>
      </c>
      <c r="F722" s="31" t="str">
        <f xml:space="preserve"> IFERROR(VLOOKUP(MID(G722,1,4),PIRA!$B$1:$E$1144,2,FALSE),"")&amp;"
"&amp;IFERROR(VLOOKUP(MID(H722,1,4),PIRA!$B$1:$E$1144,2,FALSE),"")&amp;"
"&amp;IFERROR(VLOOKUP(MID(I722,1,4),PIRA!$B$1:$E$1144,2,FALSE),"")</f>
        <v xml:space="preserve">Conservation of Linear Momentum
</v>
      </c>
      <c r="G722" s="32" t="s">
        <v>1164</v>
      </c>
      <c r="H722" s="31" t="str">
        <f>IFERROR(IF(VLOOKUP(G722,Demos!$B$3:$K$1368,2,FALSE)=0,"",VLOOKUP(G722,Demos!$B$3:$K$1368,2,FALSE)),"")</f>
        <v/>
      </c>
      <c r="I722" s="79" t="str">
        <f>IFERROR(IF(VLOOKUP(G722,Demos!$B$3:$K$1368,3,FALSE)=0,"",VLOOKUP(G722,Demos!$B$3:$K$1368,3,FALSE)),"")</f>
        <v/>
      </c>
      <c r="J722" s="79" t="str">
        <f>IFERROR(IF(VLOOKUP(G722,Demos!$B$3:$K$1368,4,FALSE)=0,"",VLOOKUP(G722,Demos!$B$3:$K$1368,4,FALSE)),"")</f>
        <v/>
      </c>
      <c r="K722" s="30" t="s">
        <v>2053</v>
      </c>
      <c r="L722" s="30" t="s">
        <v>1614</v>
      </c>
      <c r="M722" s="71">
        <v>44447</v>
      </c>
      <c r="N722" s="33" t="str">
        <f>IFERROR(VLOOKUP(G722,Demos!$B$3:$K$1368,5,FALSE),"")</f>
        <v>Colliding Balls (1)</v>
      </c>
      <c r="O722" s="28">
        <f>IF(N722="","",COUNTIF($N$6:N2841, N722))</f>
        <v>22</v>
      </c>
      <c r="P722" s="33" t="str">
        <f xml:space="preserve"> IFERROR(IF(VLOOKUP(G722,Demos!$B$3:$K$1368,6,FALSE)=0,"",VLOOKUP(G722,Demos!$B$3:$K$1368,6,FALSE)),"")</f>
        <v>www.de-monstrare.nl/pdf/Colliding%20balls%20_1_.pdf</v>
      </c>
      <c r="Q722" s="38" t="str">
        <f xml:space="preserve"> IFERROR(IF(VLOOKUP(G722,Demos!$B$3:$K$1368,8,FALSE)=0,"",VLOOKUP(G722,Demos!$B$3:$K$1368,8,FALSE)),"")</f>
        <v/>
      </c>
      <c r="R722" s="38" t="str">
        <f xml:space="preserve"> IFERROR(IF(VLOOKUP(G722,Demos!$B$3:$K$1368,7,FALSE)=0,"",VLOOKUP(G722,Demos!$B$3:$K$1368,7,FALSE)),"")</f>
        <v xml:space="preserve">See Collegerama 2022 recording TN1612TU_10 from 01:17:10 - https://collegerama.tudelft.nl/Mediasite/Channel/as-bsc-tn/watch/b282d0ac7af745eba483f6120bc37f2d1d </v>
      </c>
      <c r="S722" s="85"/>
      <c r="T722" s="50" t="s">
        <v>1761</v>
      </c>
      <c r="U722" s="31" t="str">
        <f>IFERROR(VLOOKUP(G722,Demos!$B$7:N4018,12,FALSE),"")</f>
        <v/>
      </c>
    </row>
    <row r="723" spans="1:21" ht="45" x14ac:dyDescent="0.25">
      <c r="A723" s="39">
        <f t="shared" si="11"/>
        <v>718</v>
      </c>
      <c r="B723" s="30" t="s">
        <v>148</v>
      </c>
      <c r="C723" s="29" t="str">
        <f xml:space="preserve"> IFERROR(VLOOKUP(B723, Courses!$C$3:$E$836, 2, FALSE),"")</f>
        <v>Introduction to Mechanics, Waves and Optics</v>
      </c>
      <c r="D723" s="29" t="str">
        <f xml:space="preserve"> IFERROR(VLOOKUP(MID(G723,1,1), PIRA!$B$1:$E$1146, 2, FALSE),"")</f>
        <v>1 Mechanics</v>
      </c>
      <c r="E723" s="31" t="str">
        <f xml:space="preserve"> IFERROR(VLOOKUP(MID(G723,1,2),PIRA!$B$1:$E$1144,2,FALSE),"")&amp;"
"&amp;IFERROR(VLOOKUP(MID(H723,1,2),PIRA!$B$1:$E$1144,2,FALSE),"")&amp;"
"&amp;IFERROR(VLOOKUP(MID(I723,1,2),PIRA!$B$1:$E$1144,2,FALSE),"")</f>
        <v xml:space="preserve">Applications of Newton's Laws
</v>
      </c>
      <c r="F723" s="31" t="str">
        <f xml:space="preserve"> IFERROR(VLOOKUP(MID(G723,1,4),PIRA!$B$1:$E$1144,2,FALSE),"")&amp;"
"&amp;IFERROR(VLOOKUP(MID(H723,1,4),PIRA!$B$1:$E$1144,2,FALSE),"")&amp;"
"&amp;IFERROR(VLOOKUP(MID(I723,1,4),PIRA!$B$1:$E$1144,2,FALSE),"")</f>
        <v xml:space="preserve">Friction
</v>
      </c>
      <c r="G723" s="32" t="s">
        <v>1152</v>
      </c>
      <c r="H723" s="31" t="str">
        <f>IFERROR(IF(VLOOKUP(G723,Demos!$B$3:$K$1368,2,FALSE)=0,"",VLOOKUP(G723,Demos!$B$3:$K$1368,2,FALSE)),"")</f>
        <v/>
      </c>
      <c r="I723" s="79" t="str">
        <f>IFERROR(IF(VLOOKUP(G723,Demos!$B$3:$K$1368,3,FALSE)=0,"",VLOOKUP(G723,Demos!$B$3:$K$1368,3,FALSE)),"")</f>
        <v/>
      </c>
      <c r="J723" s="79" t="str">
        <f>IFERROR(IF(VLOOKUP(G723,Demos!$B$3:$K$1368,4,FALSE)=0,"",VLOOKUP(G723,Demos!$B$3:$K$1368,4,FALSE)),"")</f>
        <v/>
      </c>
      <c r="K723" s="30" t="s">
        <v>2053</v>
      </c>
      <c r="L723" s="30" t="s">
        <v>1614</v>
      </c>
      <c r="M723" s="71">
        <v>44442</v>
      </c>
      <c r="N723" s="33" t="str">
        <f>IFERROR(VLOOKUP(G723,Demos!$B$3:$K$1368,5,FALSE),"")</f>
        <v>Braking</v>
      </c>
      <c r="O723" s="28">
        <f>IF(N723="","",COUNTIF($N$6:N2842, N723))</f>
        <v>19</v>
      </c>
      <c r="P723" s="33" t="str">
        <f xml:space="preserve"> IFERROR(IF(VLOOKUP(G723,Demos!$B$3:$K$1368,6,FALSE)=0,"",VLOOKUP(G723,Demos!$B$3:$K$1368,6,FALSE)),"")</f>
        <v>www.de-monstrare.nl/pdf/Braking.pdf</v>
      </c>
      <c r="Q723" s="38" t="str">
        <f xml:space="preserve"> IFERROR(IF(VLOOKUP(G723,Demos!$B$3:$K$1368,8,FALSE)=0,"",VLOOKUP(G723,Demos!$B$3:$K$1368,8,FALSE)),"")</f>
        <v/>
      </c>
      <c r="R723" s="38" t="str">
        <f xml:space="preserve"> IFERROR(IF(VLOOKUP(G723,Demos!$B$3:$K$1368,7,FALSE)=0,"",VLOOKUP(G723,Demos!$B$3:$K$1368,7,FALSE)),"")</f>
        <v/>
      </c>
      <c r="T723" s="50" t="s">
        <v>2049</v>
      </c>
      <c r="U723" s="31" t="str">
        <f>IFERROR(VLOOKUP(G723,Demos!$B$7:N4020,12,FALSE),"")</f>
        <v/>
      </c>
    </row>
    <row r="724" spans="1:21" ht="45" x14ac:dyDescent="0.25">
      <c r="A724" s="39">
        <f t="shared" si="11"/>
        <v>719</v>
      </c>
      <c r="B724" s="30" t="s">
        <v>148</v>
      </c>
      <c r="C724" s="29" t="str">
        <f xml:space="preserve"> IFERROR(VLOOKUP(B724, Courses!$C$3:$E$836, 2, FALSE),"")</f>
        <v>Introduction to Mechanics, Waves and Optics</v>
      </c>
      <c r="D724" s="29" t="str">
        <f xml:space="preserve"> IFERROR(VLOOKUP(MID(G724,1,1), PIRA!$B$1:$E$1146, 2, FALSE),"")</f>
        <v>1 Mechanics</v>
      </c>
      <c r="E724" s="31" t="str">
        <f xml:space="preserve"> IFERROR(VLOOKUP(MID(G724,1,2),PIRA!$B$1:$E$1144,2,FALSE),"")&amp;"
"&amp;IFERROR(VLOOKUP(MID(H724,1,2),PIRA!$B$1:$E$1144,2,FALSE),"")&amp;"
"&amp;IFERROR(VLOOKUP(MID(I724,1,2),PIRA!$B$1:$E$1144,2,FALSE),"")</f>
        <v xml:space="preserve">Work and Energy
</v>
      </c>
      <c r="F724" s="31" t="str">
        <f xml:space="preserve"> IFERROR(VLOOKUP(MID(G724,1,4),PIRA!$B$1:$E$1144,2,FALSE),"")&amp;"
"&amp;IFERROR(VLOOKUP(MID(H724,1,4),PIRA!$B$1:$E$1144,2,FALSE),"")&amp;"
"&amp;IFERROR(VLOOKUP(MID(I724,1,4),PIRA!$B$1:$E$1144,2,FALSE),"")</f>
        <v xml:space="preserve">Conservation of Energy
</v>
      </c>
      <c r="G724" s="32" t="s">
        <v>362</v>
      </c>
      <c r="H724" s="31" t="str">
        <f>IFERROR(IF(VLOOKUP(G724,Demos!$B$3:$K$1368,2,FALSE)=0,"",VLOOKUP(G724,Demos!$B$3:$K$1368,2,FALSE)),"")</f>
        <v/>
      </c>
      <c r="I724" s="79" t="str">
        <f>IFERROR(IF(VLOOKUP(G724,Demos!$B$3:$K$1368,3,FALSE)=0,"",VLOOKUP(G724,Demos!$B$3:$K$1368,3,FALSE)),"")</f>
        <v/>
      </c>
      <c r="J724" s="79" t="str">
        <f>IFERROR(IF(VLOOKUP(G724,Demos!$B$3:$K$1368,4,FALSE)=0,"",VLOOKUP(G724,Demos!$B$3:$K$1368,4,FALSE)),"")</f>
        <v/>
      </c>
      <c r="K724" s="30" t="s">
        <v>2053</v>
      </c>
      <c r="L724" s="30" t="s">
        <v>1614</v>
      </c>
      <c r="M724" s="71">
        <v>44442</v>
      </c>
      <c r="N724" s="33" t="str">
        <f>IFERROR(VLOOKUP(G724,Demos!$B$3:$K$1368,5,FALSE),"")</f>
        <v>Pendulum of Death</v>
      </c>
      <c r="O724" s="28">
        <f>IF(N724="","",COUNTIF($N$6:N2843, N724))</f>
        <v>20</v>
      </c>
      <c r="P724" s="33" t="str">
        <f xml:space="preserve"> IFERROR(IF(VLOOKUP(G724,Demos!$B$3:$K$1368,6,FALSE)=0,"",VLOOKUP(G724,Demos!$B$3:$K$1368,6,FALSE)),"")</f>
        <v>www.de-monstrare.nl/pdf/Pendulum%20of%20death.pdf</v>
      </c>
      <c r="Q724" s="38" t="str">
        <f xml:space="preserve"> IFERROR(IF(VLOOKUP(G724,Demos!$B$3:$K$1368,8,FALSE)=0,"",VLOOKUP(G724,Demos!$B$3:$K$1368,8,FALSE)),"")</f>
        <v>Height floor to hook in the ceiling h = 6.871 m</v>
      </c>
      <c r="R724" s="38" t="str">
        <f xml:space="preserve"> IFERROR(IF(VLOOKUP(G724,Demos!$B$3:$K$1368,7,FALSE)=0,"",VLOOKUP(G724,Demos!$B$3:$K$1368,7,FALSE)),"")</f>
        <v/>
      </c>
      <c r="S724" s="85"/>
      <c r="T724" s="50" t="s">
        <v>1761</v>
      </c>
      <c r="U724" s="31" t="str">
        <f>IFERROR(VLOOKUP(G724,Demos!$B$7:N4019,12,FALSE),"")</f>
        <v/>
      </c>
    </row>
    <row r="725" spans="1:21" ht="45" x14ac:dyDescent="0.25">
      <c r="A725" s="39">
        <f t="shared" si="11"/>
        <v>720</v>
      </c>
      <c r="B725" s="30" t="s">
        <v>148</v>
      </c>
      <c r="C725" s="29" t="str">
        <f xml:space="preserve"> IFERROR(VLOOKUP(B725, Courses!$C$3:$E$836, 2, FALSE),"")</f>
        <v>Introduction to Mechanics, Waves and Optics</v>
      </c>
      <c r="D725" s="29" t="str">
        <f xml:space="preserve"> IFERROR(VLOOKUP(MID(G725,1,1), PIRA!$B$1:$E$1146, 2, FALSE),"")</f>
        <v>1 Mechanics</v>
      </c>
      <c r="E725" s="31" t="str">
        <f xml:space="preserve"> IFERROR(VLOOKUP(MID(G725,1,2),PIRA!$B$1:$E$1144,2,FALSE),"")&amp;"
"&amp;IFERROR(VLOOKUP(MID(H725,1,2),PIRA!$B$1:$E$1144,2,FALSE),"")&amp;"
"&amp;IFERROR(VLOOKUP(MID(I725,1,2),PIRA!$B$1:$E$1144,2,FALSE),"")</f>
        <v xml:space="preserve">Newton's Second Law
</v>
      </c>
      <c r="F725" s="31" t="str">
        <f xml:space="preserve"> IFERROR(VLOOKUP(MID(G725,1,4),PIRA!$B$1:$E$1144,2,FALSE),"")&amp;"
"&amp;IFERROR(VLOOKUP(MID(H725,1,4),PIRA!$B$1:$E$1144,2,FALSE),"")&amp;"
"&amp;IFERROR(VLOOKUP(MID(I725,1,4),PIRA!$B$1:$E$1144,2,FALSE),"")</f>
        <v xml:space="preserve">Force, Mass, and Acceleration
</v>
      </c>
      <c r="G725" s="32" t="s">
        <v>1142</v>
      </c>
      <c r="H725" s="31" t="str">
        <f>IFERROR(IF(VLOOKUP(G725,Demos!$B$3:$K$1368,2,FALSE)=0,"",VLOOKUP(G725,Demos!$B$3:$K$1368,2,FALSE)),"")</f>
        <v/>
      </c>
      <c r="I725" s="79" t="str">
        <f>IFERROR(IF(VLOOKUP(G725,Demos!$B$3:$K$1368,3,FALSE)=0,"",VLOOKUP(G725,Demos!$B$3:$K$1368,3,FALSE)),"")</f>
        <v/>
      </c>
      <c r="J725" s="79" t="str">
        <f>IFERROR(IF(VLOOKUP(G725,Demos!$B$3:$K$1368,4,FALSE)=0,"",VLOOKUP(G725,Demos!$B$3:$K$1368,4,FALSE)),"")</f>
        <v/>
      </c>
      <c r="K725" s="30" t="s">
        <v>2053</v>
      </c>
      <c r="L725" s="30" t="s">
        <v>1614</v>
      </c>
      <c r="M725" s="71">
        <v>44440</v>
      </c>
      <c r="N725" s="33" t="str">
        <f>IFERROR(VLOOKUP(G725,Demos!$B$3:$K$1368,5,FALSE),"")</f>
        <v>Throwing Eggs</v>
      </c>
      <c r="O725" s="28">
        <f>IF(N725="","",COUNTIF($N$6:N2844, N725))</f>
        <v>11</v>
      </c>
      <c r="P725" s="33" t="str">
        <f xml:space="preserve"> IFERROR(IF(VLOOKUP(G725,Demos!$B$3:$K$1368,6,FALSE)=0,"",VLOOKUP(G725,Demos!$B$3:$K$1368,6,FALSE)),"")</f>
        <v>www.de-monstrare.nl/pdf/Throwing%20eggs.pdf</v>
      </c>
      <c r="Q725" s="38" t="str">
        <f xml:space="preserve"> IFERROR(IF(VLOOKUP(G725,Demos!$B$3:$K$1368,8,FALSE)=0,"",VLOOKUP(G725,Demos!$B$3:$K$1368,8,FALSE)),"")</f>
        <v/>
      </c>
      <c r="R725" s="38" t="str">
        <f xml:space="preserve"> IFERROR(IF(VLOOKUP(G725,Demos!$B$3:$K$1368,7,FALSE)=0,"",VLOOKUP(G725,Demos!$B$3:$K$1368,7,FALSE)),"")</f>
        <v/>
      </c>
      <c r="T725" s="50" t="s">
        <v>1761</v>
      </c>
      <c r="U725" s="31" t="str">
        <f>IFERROR(VLOOKUP(G725,Demos!$B$7:N4022,12,FALSE),"")</f>
        <v/>
      </c>
    </row>
    <row r="726" spans="1:21" ht="45" x14ac:dyDescent="0.25">
      <c r="A726" s="39">
        <f t="shared" si="11"/>
        <v>721</v>
      </c>
      <c r="B726" s="30" t="s">
        <v>148</v>
      </c>
      <c r="C726" s="29" t="str">
        <f xml:space="preserve"> IFERROR(VLOOKUP(B726, Courses!$C$3:$E$836, 2, FALSE),"")</f>
        <v>Introduction to Mechanics, Waves and Optics</v>
      </c>
      <c r="D726" s="29" t="str">
        <f xml:space="preserve"> IFERROR(VLOOKUP(MID(G726,1,1), PIRA!$B$1:$E$1146, 2, FALSE),"")</f>
        <v>1 Mechanics</v>
      </c>
      <c r="E726" s="31" t="str">
        <f xml:space="preserve"> IFERROR(VLOOKUP(MID(G726,1,2),PIRA!$B$1:$E$1144,2,FALSE),"")&amp;"
"&amp;IFERROR(VLOOKUP(MID(H726,1,2),PIRA!$B$1:$E$1144,2,FALSE),"")&amp;"
"&amp;IFERROR(VLOOKUP(MID(I726,1,2),PIRA!$B$1:$E$1144,2,FALSE),"")</f>
        <v xml:space="preserve">Newton's Second Law
</v>
      </c>
      <c r="F726" s="31" t="str">
        <f xml:space="preserve"> IFERROR(VLOOKUP(MID(G726,1,4),PIRA!$B$1:$E$1144,2,FALSE),"")&amp;"
"&amp;IFERROR(VLOOKUP(MID(H726,1,4),PIRA!$B$1:$E$1144,2,FALSE),"")&amp;"
"&amp;IFERROR(VLOOKUP(MID(I726,1,4),PIRA!$B$1:$E$1144,2,FALSE),"")</f>
        <v xml:space="preserve">Accelerated Reference Frames
</v>
      </c>
      <c r="G726" s="32" t="s">
        <v>1919</v>
      </c>
      <c r="H726" s="31" t="str">
        <f>IFERROR(IF(VLOOKUP(G726,Demos!$B$3:$K$1368,2,FALSE)=0,"",VLOOKUP(G726,Demos!$B$3:$K$1368,2,FALSE)),"")</f>
        <v/>
      </c>
      <c r="I726" s="79" t="str">
        <f>IFERROR(IF(VLOOKUP(G726,Demos!$B$3:$K$1368,3,FALSE)=0,"",VLOOKUP(G726,Demos!$B$3:$K$1368,3,FALSE)),"")</f>
        <v/>
      </c>
      <c r="J726" s="79" t="str">
        <f>IFERROR(IF(VLOOKUP(G726,Demos!$B$3:$K$1368,4,FALSE)=0,"",VLOOKUP(G726,Demos!$B$3:$K$1368,4,FALSE)),"")</f>
        <v/>
      </c>
      <c r="K726" s="30" t="s">
        <v>2053</v>
      </c>
      <c r="L726" s="30" t="s">
        <v>1614</v>
      </c>
      <c r="M726" s="71">
        <v>44440</v>
      </c>
      <c r="N726" s="33" t="str">
        <f>IFERROR(VLOOKUP(G726,Demos!$B$3:$K$1368,5,FALSE),"")</f>
        <v>Vanishing Weight (Apparent weight)</v>
      </c>
      <c r="O726" s="28">
        <f>IF(N726="","",COUNTIF($N$6:N2845, N726))</f>
        <v>9</v>
      </c>
      <c r="P726" s="33" t="str">
        <f xml:space="preserve"> IFERROR(IF(VLOOKUP(G726,Demos!$B$3:$K$1368,6,FALSE)=0,"",VLOOKUP(G726,Demos!$B$3:$K$1368,6,FALSE)),"")</f>
        <v>N/A</v>
      </c>
      <c r="Q726" s="38" t="str">
        <f xml:space="preserve"> IFERROR(IF(VLOOKUP(G726,Demos!$B$3:$K$1368,8,FALSE)=0,"",VLOOKUP(G726,Demos!$B$3:$K$1368,8,FALSE)),"")</f>
        <v/>
      </c>
      <c r="R726" s="38" t="str">
        <f xml:space="preserve"> IFERROR(IF(VLOOKUP(G726,Demos!$B$3:$K$1368,7,FALSE)=0,"",VLOOKUP(G726,Demos!$B$3:$K$1368,7,FALSE)),"")</f>
        <v/>
      </c>
      <c r="T726" s="50" t="s">
        <v>2049</v>
      </c>
      <c r="U726" s="31" t="str">
        <f>IFERROR(VLOOKUP(G726,Demos!$B$7:N4021,12,FALSE),"")</f>
        <v/>
      </c>
    </row>
    <row r="727" spans="1:21" ht="45" x14ac:dyDescent="0.25">
      <c r="A727" s="39">
        <f t="shared" si="11"/>
        <v>722</v>
      </c>
      <c r="B727" s="30" t="s">
        <v>148</v>
      </c>
      <c r="C727" s="29" t="str">
        <f xml:space="preserve"> IFERROR(VLOOKUP(B727, Courses!$C$3:$E$836, 2, FALSE),"")</f>
        <v>Introduction to Mechanics, Waves and Optics</v>
      </c>
      <c r="D727" s="29" t="str">
        <f xml:space="preserve"> IFERROR(VLOOKUP(MID(G727,1,1), PIRA!$B$1:$E$1146, 2, FALSE),"")</f>
        <v/>
      </c>
      <c r="E727" s="31" t="str">
        <f xml:space="preserve"> IFERROR(VLOOKUP(MID(G727,1,2),PIRA!$B$1:$E$1144,2,FALSE),"")&amp;"
"&amp;IFERROR(VLOOKUP(MID(H727,1,2),PIRA!$B$1:$E$1144,2,FALSE),"")&amp;"
"&amp;IFERROR(VLOOKUP(MID(I727,1,2),PIRA!$B$1:$E$1144,2,FALSE),"")</f>
        <v xml:space="preserve">
</v>
      </c>
      <c r="F727" s="31" t="str">
        <f xml:space="preserve"> IFERROR(VLOOKUP(MID(G727,1,4),PIRA!$B$1:$E$1144,2,FALSE),"")&amp;"
"&amp;IFERROR(VLOOKUP(MID(H727,1,4),PIRA!$B$1:$E$1144,2,FALSE),"")&amp;"
"&amp;IFERROR(VLOOKUP(MID(I727,1,4),PIRA!$B$1:$E$1144,2,FALSE),"")</f>
        <v xml:space="preserve">
</v>
      </c>
      <c r="H727" s="31" t="str">
        <f>IFERROR(IF(VLOOKUP(G727,Demos!$B$3:$K$1368,2,FALSE)=0,"",VLOOKUP(G727,Demos!$B$3:$K$1368,2,FALSE)),"")</f>
        <v/>
      </c>
      <c r="I727" s="79" t="str">
        <f>IFERROR(IF(VLOOKUP(G727,Demos!$B$3:$K$1368,3,FALSE)=0,"",VLOOKUP(G727,Demos!$B$3:$K$1368,3,FALSE)),"")</f>
        <v/>
      </c>
      <c r="J727" s="79" t="str">
        <f>IFERROR(IF(VLOOKUP(G727,Demos!$B$3:$K$1368,4,FALSE)=0,"",VLOOKUP(G727,Demos!$B$3:$K$1368,4,FALSE)),"")</f>
        <v/>
      </c>
      <c r="K727" s="30" t="s">
        <v>2053</v>
      </c>
      <c r="L727" s="30" t="s">
        <v>1614</v>
      </c>
      <c r="M727" s="71">
        <v>44440</v>
      </c>
      <c r="N727" s="33" t="str">
        <f>IFERROR(VLOOKUP(G727,Demos!$B$3:$K$1368,5,FALSE),"")</f>
        <v/>
      </c>
      <c r="O727" s="28" t="str">
        <f>IF(N727="","",COUNTIF($N$6:N2846, N727))</f>
        <v/>
      </c>
      <c r="P727" s="33" t="str">
        <f xml:space="preserve"> IFERROR(IF(VLOOKUP(G727,Demos!$B$3:$K$1368,6,FALSE)=0,"",VLOOKUP(G727,Demos!$B$3:$K$1368,6,FALSE)),"")</f>
        <v/>
      </c>
      <c r="Q727" s="38" t="str">
        <f xml:space="preserve"> IFERROR(IF(VLOOKUP(G727,Demos!$B$3:$K$1368,8,FALSE)=0,"",VLOOKUP(G727,Demos!$B$3:$K$1368,8,FALSE)),"")</f>
        <v/>
      </c>
      <c r="R727" s="38" t="str">
        <f xml:space="preserve"> IFERROR(IF(VLOOKUP(G727,Demos!$B$3:$K$1368,7,FALSE)=0,"",VLOOKUP(G727,Demos!$B$3:$K$1368,7,FALSE)),"")</f>
        <v/>
      </c>
      <c r="T727" s="50" t="s">
        <v>2049</v>
      </c>
      <c r="U727" s="31" t="str">
        <f>IFERROR(VLOOKUP(G727,Demos!$B$7:N4023,12,FALSE),"")</f>
        <v/>
      </c>
    </row>
    <row r="728" spans="1:21" ht="45" x14ac:dyDescent="0.25">
      <c r="A728" s="39">
        <f t="shared" si="11"/>
        <v>723</v>
      </c>
      <c r="B728" s="30" t="s">
        <v>148</v>
      </c>
      <c r="C728" s="29" t="str">
        <f xml:space="preserve"> IFERROR(VLOOKUP(B728, Courses!$C$3:$E$836, 2, FALSE),"")</f>
        <v>Introduction to Mechanics, Waves and Optics</v>
      </c>
      <c r="D728" s="29" t="str">
        <f xml:space="preserve"> IFERROR(VLOOKUP(MID(G728,1,1), PIRA!$B$1:$E$1146, 2, FALSE),"")</f>
        <v/>
      </c>
      <c r="E728" s="31" t="str">
        <f xml:space="preserve"> IFERROR(VLOOKUP(MID(G728,1,2),PIRA!$B$1:$E$1144,2,FALSE),"")&amp;"
"&amp;IFERROR(VLOOKUP(MID(H728,1,2),PIRA!$B$1:$E$1144,2,FALSE),"")&amp;"
"&amp;IFERROR(VLOOKUP(MID(I728,1,2),PIRA!$B$1:$E$1144,2,FALSE),"")</f>
        <v xml:space="preserve">
</v>
      </c>
      <c r="F728" s="31" t="str">
        <f xml:space="preserve"> IFERROR(VLOOKUP(MID(G728,1,4),PIRA!$B$1:$E$1144,2,FALSE),"")&amp;"
"&amp;IFERROR(VLOOKUP(MID(H728,1,4),PIRA!$B$1:$E$1144,2,FALSE),"")&amp;"
"&amp;IFERROR(VLOOKUP(MID(I728,1,4),PIRA!$B$1:$E$1144,2,FALSE),"")</f>
        <v xml:space="preserve">
</v>
      </c>
      <c r="H728" s="31" t="str">
        <f>IFERROR(IF(VLOOKUP(G728,Demos!$B$3:$K$1368,2,FALSE)=0,"",VLOOKUP(G728,Demos!$B$3:$K$1368,2,FALSE)),"")</f>
        <v/>
      </c>
      <c r="I728" s="79" t="str">
        <f>IFERROR(IF(VLOOKUP(G728,Demos!$B$3:$K$1368,3,FALSE)=0,"",VLOOKUP(G728,Demos!$B$3:$K$1368,3,FALSE)),"")</f>
        <v/>
      </c>
      <c r="J728" s="79" t="str">
        <f>IFERROR(IF(VLOOKUP(G728,Demos!$B$3:$K$1368,4,FALSE)=0,"",VLOOKUP(G728,Demos!$B$3:$K$1368,4,FALSE)),"")</f>
        <v/>
      </c>
      <c r="K728" s="30" t="s">
        <v>2053</v>
      </c>
      <c r="L728" s="30" t="s">
        <v>1614</v>
      </c>
      <c r="M728" s="71">
        <v>44438</v>
      </c>
      <c r="N728" s="33" t="str">
        <f>IFERROR(VLOOKUP(G728,Demos!$B$3:$K$1368,5,FALSE),"")</f>
        <v/>
      </c>
      <c r="O728" s="28" t="str">
        <f>IF(N728="","",COUNTIF($N$6:N2847, N728))</f>
        <v/>
      </c>
      <c r="P728" s="33" t="str">
        <f xml:space="preserve"> IFERROR(IF(VLOOKUP(G728,Demos!$B$3:$K$1368,6,FALSE)=0,"",VLOOKUP(G728,Demos!$B$3:$K$1368,6,FALSE)),"")</f>
        <v/>
      </c>
      <c r="Q728" s="38" t="str">
        <f xml:space="preserve"> IFERROR(IF(VLOOKUP(G728,Demos!$B$3:$K$1368,8,FALSE)=0,"",VLOOKUP(G728,Demos!$B$3:$K$1368,8,FALSE)),"")</f>
        <v/>
      </c>
      <c r="R728" s="38" t="str">
        <f xml:space="preserve"> IFERROR(IF(VLOOKUP(G728,Demos!$B$3:$K$1368,7,FALSE)=0,"",VLOOKUP(G728,Demos!$B$3:$K$1368,7,FALSE)),"")</f>
        <v/>
      </c>
      <c r="T728" s="50" t="s">
        <v>1761</v>
      </c>
      <c r="U728" s="31" t="str">
        <f>IFERROR(VLOOKUP(G728,Demos!$B$7:N4024,12,FALSE),"")</f>
        <v/>
      </c>
    </row>
    <row r="729" spans="1:21" ht="45" x14ac:dyDescent="0.25">
      <c r="A729" s="39">
        <f t="shared" si="11"/>
        <v>724</v>
      </c>
      <c r="B729" s="30" t="s">
        <v>2040</v>
      </c>
      <c r="C729" s="29" t="str">
        <f xml:space="preserve"> IFERROR(VLOOKUP(B729, Courses!$C$3:$E$836, 2, FALSE),"")</f>
        <v>Open Days</v>
      </c>
      <c r="D729" s="29" t="str">
        <f xml:space="preserve"> IFERROR(VLOOKUP(MID(G729,1,1), PIRA!$B$1:$E$1146, 2, FALSE),"")</f>
        <v>6 Optics</v>
      </c>
      <c r="E729" s="31" t="str">
        <f xml:space="preserve"> IFERROR(VLOOKUP(MID(G729,1,2),PIRA!$B$1:$E$1144,2,FALSE),"")&amp;"
"&amp;IFERROR(VLOOKUP(MID(H729,1,2),PIRA!$B$1:$E$1144,2,FALSE),"")&amp;"
"&amp;IFERROR(VLOOKUP(MID(I729,1,2),PIRA!$B$1:$E$1144,2,FALSE),"")</f>
        <v xml:space="preserve">Diffraction
</v>
      </c>
      <c r="F729" s="31" t="str">
        <f xml:space="preserve"> IFERROR(VLOOKUP(MID(G729,1,4),PIRA!$B$1:$E$1144,2,FALSE),"")&amp;"
"&amp;IFERROR(VLOOKUP(MID(H729,1,4),PIRA!$B$1:$E$1144,2,FALSE),"")&amp;"
"&amp;IFERROR(VLOOKUP(MID(I729,1,4),PIRA!$B$1:$E$1144,2,FALSE),"")</f>
        <v xml:space="preserve">Diffraction Around Objects
</v>
      </c>
      <c r="G729" s="32" t="s">
        <v>1569</v>
      </c>
      <c r="H729" s="31" t="str">
        <f>IFERROR(IF(VLOOKUP(G729,Demos!$B$3:$K$1368,2,FALSE)=0,"",VLOOKUP(G729,Demos!$B$3:$K$1368,2,FALSE)),"")</f>
        <v/>
      </c>
      <c r="I729" s="79" t="str">
        <f>IFERROR(IF(VLOOKUP(G729,Demos!$B$3:$K$1368,3,FALSE)=0,"",VLOOKUP(G729,Demos!$B$3:$K$1368,3,FALSE)),"")</f>
        <v/>
      </c>
      <c r="J729" s="79" t="str">
        <f>IFERROR(IF(VLOOKUP(G729,Demos!$B$3:$K$1368,4,FALSE)=0,"",VLOOKUP(G729,Demos!$B$3:$K$1368,4,FALSE)),"")</f>
        <v/>
      </c>
      <c r="K729" s="30" t="s">
        <v>1953</v>
      </c>
      <c r="M729" s="71">
        <v>44421</v>
      </c>
      <c r="N729" s="33" t="str">
        <f>IFERROR(VLOOKUP(G729,Demos!$B$3:$K$1368,5,FALSE),"")</f>
        <v>Diffraction (2a), Single Slit</v>
      </c>
      <c r="O729" s="28">
        <f>IF(N729="","",COUNTIF($N$6:N2848, N729))</f>
        <v>2</v>
      </c>
      <c r="P729" s="33" t="str">
        <f xml:space="preserve"> IFERROR(IF(VLOOKUP(G729,Demos!$B$3:$K$1368,6,FALSE)=0,"",VLOOKUP(G729,Demos!$B$3:$K$1368,6,FALSE)),"")</f>
        <v>www.de-monstrare.nl/pdf/Diffraction_2a_,%20single%20slit.pdf</v>
      </c>
      <c r="Q729" s="38" t="str">
        <f xml:space="preserve"> IFERROR(IF(VLOOKUP(G729,Demos!$B$3:$K$1368,8,FALSE)=0,"",VLOOKUP(G729,Demos!$B$3:$K$1368,8,FALSE)),"")</f>
        <v/>
      </c>
      <c r="R729" s="38" t="str">
        <f xml:space="preserve"> IFERROR(IF(VLOOKUP(G729,Demos!$B$3:$K$1368,7,FALSE)=0,"",VLOOKUP(G729,Demos!$B$3:$K$1368,7,FALSE)),"")</f>
        <v>See 05 Apr 2019 Collegerama recording TN2421_09 from 01:23:38 - https://collegerama.tudelft.nl/Mediasite/Channel/as-bsc-tn/watch/556b44abfbb545d184afa87a44b212111d</v>
      </c>
      <c r="U729" s="31" t="str">
        <f>IFERROR(VLOOKUP(G729,Demos!$B$7:N4025,12,FALSE),"")</f>
        <v/>
      </c>
    </row>
    <row r="730" spans="1:21" ht="45" x14ac:dyDescent="0.25">
      <c r="A730" s="39">
        <f t="shared" si="11"/>
        <v>725</v>
      </c>
      <c r="B730" s="30" t="s">
        <v>2040</v>
      </c>
      <c r="C730" s="29" t="str">
        <f xml:space="preserve"> IFERROR(VLOOKUP(B730, Courses!$C$3:$E$836, 2, FALSE),"")</f>
        <v>Open Days</v>
      </c>
      <c r="D730" s="29" t="str">
        <f xml:space="preserve"> IFERROR(VLOOKUP(MID(G730,1,1), PIRA!$B$1:$E$1146, 2, FALSE),"")</f>
        <v>2 Fluid Mechanics</v>
      </c>
      <c r="E730" s="31" t="str">
        <f xml:space="preserve"> IFERROR(VLOOKUP(MID(G730,1,2),PIRA!$B$1:$E$1144,2,FALSE),"")&amp;"
"&amp;IFERROR(VLOOKUP(MID(H730,1,2),PIRA!$B$1:$E$1144,2,FALSE),"")&amp;"
"&amp;IFERROR(VLOOKUP(MID(I730,1,2),PIRA!$B$1:$E$1144,2,FALSE),"")</f>
        <v xml:space="preserve">Dynamics of Fluids
</v>
      </c>
      <c r="F730" s="31" t="str">
        <f xml:space="preserve"> IFERROR(VLOOKUP(MID(G730,1,4),PIRA!$B$1:$E$1144,2,FALSE),"")&amp;"
"&amp;IFERROR(VLOOKUP(MID(H730,1,4),PIRA!$B$1:$E$1144,2,FALSE),"")&amp;"
"&amp;IFERROR(VLOOKUP(MID(I730,1,4),PIRA!$B$1:$E$1144,2,FALSE),"")</f>
        <v xml:space="preserve">Forces in Moving Fluids
</v>
      </c>
      <c r="G730" s="32" t="s">
        <v>337</v>
      </c>
      <c r="H730" s="31" t="str">
        <f>IFERROR(IF(VLOOKUP(G730,Demos!$B$3:$K$1368,2,FALSE)=0,"",VLOOKUP(G730,Demos!$B$3:$K$1368,2,FALSE)),"")</f>
        <v/>
      </c>
      <c r="I730" s="79" t="str">
        <f>IFERROR(IF(VLOOKUP(G730,Demos!$B$3:$K$1368,3,FALSE)=0,"",VLOOKUP(G730,Demos!$B$3:$K$1368,3,FALSE)),"")</f>
        <v/>
      </c>
      <c r="J730" s="79" t="str">
        <f>IFERROR(IF(VLOOKUP(G730,Demos!$B$3:$K$1368,4,FALSE)=0,"",VLOOKUP(G730,Demos!$B$3:$K$1368,4,FALSE)),"")</f>
        <v/>
      </c>
      <c r="K730" s="30" t="s">
        <v>2020</v>
      </c>
      <c r="M730" s="71">
        <v>44420</v>
      </c>
      <c r="N730" s="33" t="str">
        <f>IFERROR(VLOOKUP(G730,Demos!$B$3:$K$1368,5,FALSE),"")</f>
        <v>Vacuum Cleaner and Ping-Pong Ball</v>
      </c>
      <c r="O730" s="28">
        <f>IF(N730="","",COUNTIF($N$6:N2849, N730))</f>
        <v>21</v>
      </c>
      <c r="P730" s="33" t="str">
        <f xml:space="preserve"> IFERROR(IF(VLOOKUP(G730,Demos!$B$3:$K$1368,6,FALSE)=0,"",VLOOKUP(G730,Demos!$B$3:$K$1368,6,FALSE)),"")</f>
        <v>N/A</v>
      </c>
      <c r="Q730" s="38" t="str">
        <f xml:space="preserve"> IFERROR(IF(VLOOKUP(G730,Demos!$B$3:$K$1368,8,FALSE)=0,"",VLOOKUP(G730,Demos!$B$3:$K$1368,8,FALSE)),"")</f>
        <v/>
      </c>
      <c r="R730" s="38" t="str">
        <f xml:space="preserve"> IFERROR(IF(VLOOKUP(G730,Demos!$B$3:$K$1368,7,FALSE)=0,"",VLOOKUP(G730,Demos!$B$3:$K$1368,7,FALSE)),"")</f>
        <v>See 2021 Zoomopname "opname hoorcollege 2.mp4" and Collegerama recording 2011/2012 - https://collegerama.tudelft.nl/Mediasite/Channel/as-bsc-tn/watch/b6b2331bc2144aba9c70d01fb3cfa6311d and 2022-2023 from 01:25:40 https://collegerama.tudelft.nl/Mediasite/Channel/as-bsc-tn/watch/2f27d3d6436b4dc9b44a4a21e91f98331d</v>
      </c>
      <c r="U730" s="31" t="str">
        <f>IFERROR(VLOOKUP(G730,Demos!$B$7:N4026,12,FALSE),"")</f>
        <v/>
      </c>
    </row>
    <row r="731" spans="1:21" ht="45" x14ac:dyDescent="0.25">
      <c r="A731" s="39">
        <f t="shared" si="11"/>
        <v>726</v>
      </c>
      <c r="B731" s="30" t="s">
        <v>2082</v>
      </c>
      <c r="C731" s="29" t="str">
        <f xml:space="preserve"> IFERROR(VLOOKUP(B731, Courses!$C$3:$E$836, 2, FALSE),"")</f>
        <v>Matching Day</v>
      </c>
      <c r="D731" s="29" t="str">
        <f xml:space="preserve"> IFERROR(VLOOKUP(MID(G731,1,1), PIRA!$B$1:$E$1146, 2, FALSE),"")</f>
        <v>5 Electricity and Magnetism</v>
      </c>
      <c r="E731" s="31" t="str">
        <f xml:space="preserve"> IFERROR(VLOOKUP(MID(G731,1,2),PIRA!$B$1:$E$1144,2,FALSE),"")&amp;"
"&amp;IFERROR(VLOOKUP(MID(H731,1,2),PIRA!$B$1:$E$1144,2,FALSE),"")&amp;"
"&amp;IFERROR(VLOOKUP(MID(I731,1,2),PIRA!$B$1:$E$1144,2,FALSE),"")</f>
        <v xml:space="preserve">Magnetic Materials
</v>
      </c>
      <c r="F731" s="31" t="str">
        <f xml:space="preserve"> IFERROR(VLOOKUP(MID(G731,1,4),PIRA!$B$1:$E$1144,2,FALSE),"")&amp;"
"&amp;IFERROR(VLOOKUP(MID(H731,1,4),PIRA!$B$1:$E$1144,2,FALSE),"")&amp;"
"&amp;IFERROR(VLOOKUP(MID(I731,1,4),PIRA!$B$1:$E$1144,2,FALSE),"")</f>
        <v xml:space="preserve">Temperature and Magnetism
</v>
      </c>
      <c r="G731" s="32" t="s">
        <v>1713</v>
      </c>
      <c r="H731" s="31" t="str">
        <f>IFERROR(IF(VLOOKUP(G731,Demos!$B$3:$K$1368,2,FALSE)=0,"",VLOOKUP(G731,Demos!$B$3:$K$1368,2,FALSE)),"")</f>
        <v/>
      </c>
      <c r="I731" s="79" t="str">
        <f>IFERROR(IF(VLOOKUP(G731,Demos!$B$3:$K$1368,3,FALSE)=0,"",VLOOKUP(G731,Demos!$B$3:$K$1368,3,FALSE)),"")</f>
        <v/>
      </c>
      <c r="J731" s="79" t="str">
        <f>IFERROR(IF(VLOOKUP(G731,Demos!$B$3:$K$1368,4,FALSE)=0,"",VLOOKUP(G731,Demos!$B$3:$K$1368,4,FALSE)),"")</f>
        <v/>
      </c>
      <c r="K731" s="30" t="s">
        <v>2085</v>
      </c>
      <c r="M731" s="71">
        <v>44365</v>
      </c>
      <c r="N731" s="33" t="str">
        <f>IFERROR(VLOOKUP(G731,Demos!$B$3:$K$1368,5,FALSE),"")</f>
        <v>Levitation (superconductivity, flux pinning)</v>
      </c>
      <c r="O731" s="28">
        <f>IF(N731="","",COUNTIF($N$6:N2850, N731))</f>
        <v>18</v>
      </c>
      <c r="P731" s="33" t="str">
        <f xml:space="preserve"> IFERROR(IF(VLOOKUP(G731,Demos!$B$3:$K$1368,6,FALSE)=0,"",VLOOKUP(G731,Demos!$B$3:$K$1368,6,FALSE)),"")</f>
        <v>N/A</v>
      </c>
      <c r="Q731" s="38" t="str">
        <f xml:space="preserve"> IFERROR(IF(VLOOKUP(G731,Demos!$B$3:$K$1368,8,FALSE)=0,"",VLOOKUP(G731,Demos!$B$3:$K$1368,8,FALSE)),"")</f>
        <v/>
      </c>
      <c r="R731" s="38" t="str">
        <f xml:space="preserve"> IFERROR(IF(VLOOKUP(G731,Demos!$B$3:$K$1368,7,FALSE)=0,"",VLOOKUP(G731,Demos!$B$3:$K$1368,7,FALSE)),"")</f>
        <v>See: https://www.youtube.com/watch?v=H3GuLepOKFY&amp;list=PLYMFB4TVFdJJ4DsfXdY6yzDCDgLLiC4ya&amp;index=5</v>
      </c>
      <c r="U731" s="31" t="str">
        <f>IFERROR(VLOOKUP(G731,Demos!$B$7:N4027,12,FALSE),"")</f>
        <v/>
      </c>
    </row>
    <row r="732" spans="1:21" ht="45" x14ac:dyDescent="0.25">
      <c r="A732" s="39">
        <f t="shared" si="11"/>
        <v>727</v>
      </c>
      <c r="B732" s="30" t="s">
        <v>1617</v>
      </c>
      <c r="C732" s="29" t="str">
        <f xml:space="preserve"> IFERROR(VLOOKUP(B732, Courses!$C$3:$E$836, 2, FALSE),"")</f>
        <v>Physical Transport Phenomena</v>
      </c>
      <c r="D732" s="29" t="str">
        <f xml:space="preserve"> IFERROR(VLOOKUP(MID(G732,1,1), PIRA!$B$1:$E$1146, 2, FALSE),"")</f>
        <v>2 Fluid Mechanics</v>
      </c>
      <c r="E732" s="31" t="str">
        <f xml:space="preserve"> IFERROR(VLOOKUP(MID(G732,1,2),PIRA!$B$1:$E$1144,2,FALSE),"")&amp;"
"&amp;IFERROR(VLOOKUP(MID(H732,1,2),PIRA!$B$1:$E$1144,2,FALSE),"")&amp;"
"&amp;IFERROR(VLOOKUP(MID(I732,1,2),PIRA!$B$1:$E$1144,2,FALSE),"")</f>
        <v xml:space="preserve">Dynamics of Fluids
</v>
      </c>
      <c r="F732" s="31" t="str">
        <f xml:space="preserve"> IFERROR(VLOOKUP(MID(G732,1,4),PIRA!$B$1:$E$1144,2,FALSE),"")&amp;"
"&amp;IFERROR(VLOOKUP(MID(H732,1,4),PIRA!$B$1:$E$1144,2,FALSE),"")&amp;"
"&amp;IFERROR(VLOOKUP(MID(I732,1,4),PIRA!$B$1:$E$1144,2,FALSE),"")</f>
        <v xml:space="preserve">Non Newtonian Fluids
</v>
      </c>
      <c r="G732" s="32" t="s">
        <v>2067</v>
      </c>
      <c r="H732" s="31" t="str">
        <f>IFERROR(IF(VLOOKUP(G732,Demos!$B$3:$K$1368,2,FALSE)=0,"",VLOOKUP(G732,Demos!$B$3:$K$1368,2,FALSE)),"")</f>
        <v/>
      </c>
      <c r="I732" s="79" t="str">
        <f>IFERROR(IF(VLOOKUP(G732,Demos!$B$3:$K$1368,3,FALSE)=0,"",VLOOKUP(G732,Demos!$B$3:$K$1368,3,FALSE)),"")</f>
        <v/>
      </c>
      <c r="J732" s="79" t="str">
        <f>IFERROR(IF(VLOOKUP(G732,Demos!$B$3:$K$1368,4,FALSE)=0,"",VLOOKUP(G732,Demos!$B$3:$K$1368,4,FALSE)),"")</f>
        <v/>
      </c>
      <c r="K732" s="30" t="s">
        <v>2020</v>
      </c>
      <c r="M732" s="71">
        <v>44364</v>
      </c>
      <c r="N732" s="33" t="str">
        <f>IFERROR(VLOOKUP(G732,Demos!$B$3:$K$1368,5,FALSE),"")</f>
        <v>Cornstarch</v>
      </c>
      <c r="O732" s="28">
        <f>IF(N732="","",COUNTIF($N$6:N2851, N732))</f>
        <v>7</v>
      </c>
      <c r="P732" s="33" t="str">
        <f xml:space="preserve"> IFERROR(IF(VLOOKUP(G732,Demos!$B$3:$K$1368,6,FALSE)=0,"",VLOOKUP(G732,Demos!$B$3:$K$1368,6,FALSE)),"")</f>
        <v>N/A</v>
      </c>
      <c r="Q732" s="38" t="str">
        <f xml:space="preserve"> IFERROR(IF(VLOOKUP(G732,Demos!$B$3:$K$1368,8,FALSE)=0,"",VLOOKUP(G732,Demos!$B$3:$K$1368,8,FALSE)),"")</f>
        <v>Cornstarch mixed with water, punch it, throw a metal ball in it from a height, or just slowely place the sphere on the surface.</v>
      </c>
      <c r="R732" s="38" t="str">
        <f xml:space="preserve"> IFERROR(IF(VLOOKUP(G732,Demos!$B$3:$K$1368,7,FALSE)=0,"",VLOOKUP(G732,Demos!$B$3:$K$1368,7,FALSE)),"")</f>
        <v>See 2021 Zoomopname "Recording (1).mp4" that is "opname hoorcollege 19.mp4" from 01:07 and Collegerama recording 2011/2012 - https://collegerama.tudelft.nl/Mediasite/Channel/as-bsc-tn/watch/ and 20June 2023 "TN2786_020" recording from 00:18:48 on https://collegeramavideoportal.tudelft.nl/catalogue/tn2786/presentation/68504749c58049f6866eec6f346bbda21d?academicYear=2022-2023-tn2786</v>
      </c>
      <c r="T732" s="50" t="s">
        <v>1904</v>
      </c>
      <c r="U732" s="31">
        <f>IFERROR(VLOOKUP(G732,Demos!$B$7:N4028,12,FALSE),"")</f>
        <v>0</v>
      </c>
    </row>
    <row r="733" spans="1:21" ht="45" x14ac:dyDescent="0.25">
      <c r="A733" s="39">
        <f t="shared" si="11"/>
        <v>728</v>
      </c>
      <c r="B733" s="30" t="s">
        <v>1617</v>
      </c>
      <c r="C733" s="29" t="str">
        <f xml:space="preserve"> IFERROR(VLOOKUP(B733, Courses!$C$3:$E$836, 2, FALSE),"")</f>
        <v>Physical Transport Phenomena</v>
      </c>
      <c r="D733" s="29" t="str">
        <f xml:space="preserve"> IFERROR(VLOOKUP(MID(G733,1,1), PIRA!$B$1:$E$1146, 2, FALSE),"")</f>
        <v>4 Thermodynamics</v>
      </c>
      <c r="E733" s="31" t="str">
        <f xml:space="preserve"> IFERROR(VLOOKUP(MID(G733,1,2),PIRA!$B$1:$E$1144,2,FALSE),"")&amp;"
"&amp;IFERROR(VLOOKUP(MID(H733,1,2),PIRA!$B$1:$E$1144,2,FALSE),"")&amp;"
"&amp;IFERROR(VLOOKUP(MID(I733,1,2),PIRA!$B$1:$E$1144,2,FALSE),"")</f>
        <v xml:space="preserve">Entropy and the Second Law
</v>
      </c>
      <c r="F733" s="31" t="str">
        <f xml:space="preserve"> IFERROR(VLOOKUP(MID(G733,1,4),PIRA!$B$1:$E$1144,2,FALSE),"")&amp;"
"&amp;IFERROR(VLOOKUP(MID(H733,1,4),PIRA!$B$1:$E$1144,2,FALSE),"")&amp;"
"&amp;IFERROR(VLOOKUP(MID(I733,1,4),PIRA!$B$1:$E$1144,2,FALSE),"")</f>
        <v xml:space="preserve">Entropy
</v>
      </c>
      <c r="G733" s="32" t="s">
        <v>1852</v>
      </c>
      <c r="H733" s="31" t="str">
        <f>IFERROR(IF(VLOOKUP(G733,Demos!$B$3:$K$1368,2,FALSE)=0,"",VLOOKUP(G733,Demos!$B$3:$K$1368,2,FALSE)),"")</f>
        <v/>
      </c>
      <c r="I733" s="79" t="str">
        <f>IFERROR(IF(VLOOKUP(G733,Demos!$B$3:$K$1368,3,FALSE)=0,"",VLOOKUP(G733,Demos!$B$3:$K$1368,3,FALSE)),"")</f>
        <v/>
      </c>
      <c r="J733" s="79" t="str">
        <f>IFERROR(IF(VLOOKUP(G733,Demos!$B$3:$K$1368,4,FALSE)=0,"",VLOOKUP(G733,Demos!$B$3:$K$1368,4,FALSE)),"")</f>
        <v/>
      </c>
      <c r="K733" s="30" t="s">
        <v>2020</v>
      </c>
      <c r="M733" s="71">
        <v>44363</v>
      </c>
      <c r="N733" s="33" t="str">
        <f>IFERROR(VLOOKUP(G733,Demos!$B$3:$K$1368,5,FALSE),"")</f>
        <v>Violation of the Entropy Law?</v>
      </c>
      <c r="O733" s="28">
        <f>IF(N733="","",COUNTIF($N$6:N2852, N733))</f>
        <v>11</v>
      </c>
      <c r="P733" s="33" t="str">
        <f xml:space="preserve"> IFERROR(IF(VLOOKUP(G733,Demos!$B$3:$K$1368,6,FALSE)=0,"",VLOOKUP(G733,Demos!$B$3:$K$1368,6,FALSE)),"")</f>
        <v>http://www.de-monstrare.nl/pdf/Violation%20of%20the%20entropy%20law.pdf</v>
      </c>
      <c r="Q733" s="38" t="str">
        <f xml:space="preserve"> IFERROR(IF(VLOOKUP(G733,Demos!$B$3:$K$1368,8,FALSE)=0,"",VLOOKUP(G733,Demos!$B$3:$K$1368,8,FALSE)),"")</f>
        <v/>
      </c>
      <c r="R733" s="38" t="str">
        <f xml:space="preserve"> IFERROR(IF(VLOOKUP(G733,Demos!$B$3:$K$1368,7,FALSE)=0,"",VLOOKUP(G733,Demos!$B$3:$K$1368,7,FALSE)),"")</f>
        <v>See 2021 Zoomopname "Recording1.mp4" that is "opname hoorcollege 18.mp4" from 01:18:01 and Collegerama recording 2011/2012 - https://collegerama.tudelft.nl/Mediasite/Channel/as-bsc-tn/watch/b6b2331bc2144aba9c70d01fb3cfa6311d and 16 June 2023 "TN2786_019" recording from 00:05:40 on https://collegeramavideoportal.tudelft.nl/catalogue/tn2786/presentation/b21269167c454661aa9f66f4762bcfda1d?academicYear=2022-2023-tn2786</v>
      </c>
      <c r="T733" s="50" t="s">
        <v>1904</v>
      </c>
      <c r="U733" s="31" t="str">
        <f>IFERROR(VLOOKUP(G733,Demos!$B$7:N4029,12,FALSE),"")</f>
        <v/>
      </c>
    </row>
    <row r="734" spans="1:21" ht="45" x14ac:dyDescent="0.25">
      <c r="A734" s="39">
        <f t="shared" si="11"/>
        <v>729</v>
      </c>
      <c r="B734" s="30" t="s">
        <v>1617</v>
      </c>
      <c r="C734" s="29" t="str">
        <f xml:space="preserve"> IFERROR(VLOOKUP(B734, Courses!$C$3:$E$836, 2, FALSE),"")</f>
        <v>Physical Transport Phenomena</v>
      </c>
      <c r="D734" s="29" t="str">
        <f xml:space="preserve"> IFERROR(VLOOKUP(MID(G734,1,1), PIRA!$B$1:$E$1146, 2, FALSE),"")</f>
        <v>2 Fluid Mechanics</v>
      </c>
      <c r="E734" s="31" t="str">
        <f xml:space="preserve"> IFERROR(VLOOKUP(MID(G734,1,2),PIRA!$B$1:$E$1144,2,FALSE),"")&amp;"
"&amp;IFERROR(VLOOKUP(MID(H734,1,2),PIRA!$B$1:$E$1144,2,FALSE),"")&amp;"
"&amp;IFERROR(VLOOKUP(MID(I734,1,2),PIRA!$B$1:$E$1144,2,FALSE),"")</f>
        <v xml:space="preserve">Dynamics of Fluids
</v>
      </c>
      <c r="F734" s="31" t="str">
        <f xml:space="preserve"> IFERROR(VLOOKUP(MID(G734,1,4),PIRA!$B$1:$E$1144,2,FALSE),"")&amp;"
"&amp;IFERROR(VLOOKUP(MID(H734,1,4),PIRA!$B$1:$E$1144,2,FALSE),"")&amp;"
"&amp;IFERROR(VLOOKUP(MID(I734,1,4),PIRA!$B$1:$E$1144,2,FALSE),"")</f>
        <v xml:space="preserve">Flow Rate
</v>
      </c>
      <c r="G734" s="32" t="s">
        <v>2073</v>
      </c>
      <c r="H734" s="31" t="str">
        <f>IFERROR(IF(VLOOKUP(G734,Demos!$B$3:$K$1368,2,FALSE)=0,"",VLOOKUP(G734,Demos!$B$3:$K$1368,2,FALSE)),"")</f>
        <v/>
      </c>
      <c r="I734" s="79" t="str">
        <f>IFERROR(IF(VLOOKUP(G734,Demos!$B$3:$K$1368,3,FALSE)=0,"",VLOOKUP(G734,Demos!$B$3:$K$1368,3,FALSE)),"")</f>
        <v/>
      </c>
      <c r="J734" s="79" t="str">
        <f>IFERROR(IF(VLOOKUP(G734,Demos!$B$3:$K$1368,4,FALSE)=0,"",VLOOKUP(G734,Demos!$B$3:$K$1368,4,FALSE)),"")</f>
        <v/>
      </c>
      <c r="K734" s="30" t="s">
        <v>2020</v>
      </c>
      <c r="M734" s="71">
        <v>44362</v>
      </c>
      <c r="N734" s="33" t="str">
        <f>IFERROR(VLOOKUP(G734,Demos!$B$3:$K$1368,5,FALSE),"")</f>
        <v>Draining time of a water container through a long and short hose</v>
      </c>
      <c r="O734" s="28">
        <f>IF(N734="","",COUNTIF($N$6:N2853, N734))</f>
        <v>7</v>
      </c>
      <c r="P734" s="33" t="str">
        <f xml:space="preserve"> IFERROR(IF(VLOOKUP(G734,Demos!$B$3:$K$1368,6,FALSE)=0,"",VLOOKUP(G734,Demos!$B$3:$K$1368,6,FALSE)),"")</f>
        <v>N/A</v>
      </c>
      <c r="Q734" s="38" t="str">
        <f xml:space="preserve"> IFERROR(IF(VLOOKUP(G734,Demos!$B$3:$K$1368,8,FALSE)=0,"",VLOOKUP(G734,Demos!$B$3:$K$1368,8,FALSE)),"")</f>
        <v/>
      </c>
      <c r="R734" s="38" t="str">
        <f xml:space="preserve"> IFERROR(IF(VLOOKUP(G734,Demos!$B$3:$K$1368,7,FALSE)=0,"",VLOOKUP(G734,Demos!$B$3:$K$1368,7,FALSE)),"")</f>
        <v>See 2021 Zoomopname "Recording.mp4", that is "opname hoorcollege 17.mp4" and Collegerama recording 2011/2012 - https://collegerama.tudelft.nl/Mediasite/Channel/as-bsc-tn/watch/b6b2331bc2144aba9c70d01fb3cfa6311d and 14 June 2023 recording "TN2786_018" from 01:01:30 up until 01:21:00 https://collegeramavideoportal.tudelft.nl/catalogue/tn2786/presentation/20fe5ac00eb6426484f37c124af17dd31d?academicYear=2022-2023-tn2786</v>
      </c>
      <c r="T734" s="50" t="s">
        <v>1904</v>
      </c>
      <c r="U734" s="31">
        <f>IFERROR(VLOOKUP(G734,Demos!$B$7:N4030,12,FALSE),"")</f>
        <v>0</v>
      </c>
    </row>
    <row r="735" spans="1:21" ht="45" x14ac:dyDescent="0.25">
      <c r="A735" s="39">
        <f t="shared" si="11"/>
        <v>730</v>
      </c>
      <c r="B735" s="30" t="s">
        <v>145</v>
      </c>
      <c r="C735" s="29" t="str">
        <f xml:space="preserve"> IFERROR(VLOOKUP(B735, Courses!$C$3:$E$836, 2, FALSE),"")</f>
        <v>Thermodynamics</v>
      </c>
      <c r="D735" s="29" t="str">
        <f xml:space="preserve"> IFERROR(VLOOKUP(MID(G735,1,1), PIRA!$B$1:$E$1146, 2, FALSE),"")</f>
        <v>4 Thermodynamics</v>
      </c>
      <c r="E735" s="31" t="str">
        <f xml:space="preserve"> IFERROR(VLOOKUP(MID(G735,1,2),PIRA!$B$1:$E$1144,2,FALSE),"")&amp;"
"&amp;IFERROR(VLOOKUP(MID(H735,1,2),PIRA!$B$1:$E$1144,2,FALSE),"")&amp;"
"&amp;IFERROR(VLOOKUP(MID(I735,1,2),PIRA!$B$1:$E$1144,2,FALSE),"")</f>
        <v xml:space="preserve">Change of State
</v>
      </c>
      <c r="F735" s="31" t="str">
        <f xml:space="preserve"> IFERROR(VLOOKUP(MID(G735,1,4),PIRA!$B$1:$E$1144,2,FALSE),"")&amp;"
"&amp;IFERROR(VLOOKUP(MID(H735,1,4),PIRA!$B$1:$E$1144,2,FALSE),"")&amp;"
"&amp;IFERROR(VLOOKUP(MID(I735,1,4),PIRA!$B$1:$E$1144,2,FALSE),"")</f>
        <v xml:space="preserve">Critical Point
</v>
      </c>
      <c r="G735" s="32" t="s">
        <v>1881</v>
      </c>
      <c r="H735" s="31" t="str">
        <f>IFERROR(IF(VLOOKUP(G735,Demos!$B$3:$K$1368,2,FALSE)=0,"",VLOOKUP(G735,Demos!$B$3:$K$1368,2,FALSE)),"")</f>
        <v/>
      </c>
      <c r="I735" s="79" t="str">
        <f>IFERROR(IF(VLOOKUP(G735,Demos!$B$3:$K$1368,3,FALSE)=0,"",VLOOKUP(G735,Demos!$B$3:$K$1368,3,FALSE)),"")</f>
        <v/>
      </c>
      <c r="J735" s="79" t="str">
        <f>IFERROR(IF(VLOOKUP(G735,Demos!$B$3:$K$1368,4,FALSE)=0,"",VLOOKUP(G735,Demos!$B$3:$K$1368,4,FALSE)),"")</f>
        <v/>
      </c>
      <c r="K735" s="30" t="s">
        <v>1057</v>
      </c>
      <c r="L735" s="30" t="s">
        <v>147</v>
      </c>
      <c r="M735" s="71">
        <v>44359</v>
      </c>
      <c r="N735" s="33" t="str">
        <f>IFERROR(VLOOKUP(G735,Demos!$B$3:$K$1368,5,FALSE),"")</f>
        <v>Critical Opalscence</v>
      </c>
      <c r="O735" s="28">
        <f>IF(N735="","",COUNTIF($N$6:N2854, N735))</f>
        <v>11</v>
      </c>
      <c r="P735" s="33" t="str">
        <f xml:space="preserve"> IFERROR(IF(VLOOKUP(G735,Demos!$B$3:$K$1368,6,FALSE)=0,"",VLOOKUP(G735,Demos!$B$3:$K$1368,6,FALSE)),"")</f>
        <v>N/A</v>
      </c>
      <c r="Q735" s="38" t="str">
        <f xml:space="preserve"> IFERROR(IF(VLOOKUP(G735,Demos!$B$3:$K$1368,8,FALSE)=0,"",VLOOKUP(G735,Demos!$B$3:$K$1368,8,FALSE)),"")</f>
        <v/>
      </c>
      <c r="R735" s="38" t="str">
        <f xml:space="preserve"> IFERROR(IF(VLOOKUP(G735,Demos!$B$3:$K$1368,7,FALSE)=0,"",VLOOKUP(G735,Demos!$B$3:$K$1368,7,FALSE)),"")</f>
        <v/>
      </c>
      <c r="T735" s="50" t="s">
        <v>2102</v>
      </c>
      <c r="U735" s="31" t="str">
        <f>IFERROR(VLOOKUP(G735,Demos!$B$7:N4031,12,FALSE),"")</f>
        <v/>
      </c>
    </row>
    <row r="736" spans="1:21" ht="45" x14ac:dyDescent="0.25">
      <c r="A736" s="39">
        <f t="shared" si="11"/>
        <v>731</v>
      </c>
      <c r="B736" s="30" t="s">
        <v>145</v>
      </c>
      <c r="C736" s="29" t="str">
        <f xml:space="preserve"> IFERROR(VLOOKUP(B736, Courses!$C$3:$E$836, 2, FALSE),"")</f>
        <v>Thermodynamics</v>
      </c>
      <c r="D736" s="29" t="str">
        <f xml:space="preserve"> IFERROR(VLOOKUP(MID(G736,1,1), PIRA!$B$1:$E$1146, 2, FALSE),"")</f>
        <v>4 Thermodynamics</v>
      </c>
      <c r="E736" s="31" t="str">
        <f xml:space="preserve"> IFERROR(VLOOKUP(MID(G736,1,2),PIRA!$B$1:$E$1144,2,FALSE),"")&amp;"
"&amp;IFERROR(VLOOKUP(MID(H736,1,2),PIRA!$B$1:$E$1144,2,FALSE),"")&amp;"
"&amp;IFERROR(VLOOKUP(MID(I736,1,2),PIRA!$B$1:$E$1144,2,FALSE),"")</f>
        <v xml:space="preserve">Change of State
</v>
      </c>
      <c r="F736" s="31" t="str">
        <f xml:space="preserve"> IFERROR(VLOOKUP(MID(G736,1,4),PIRA!$B$1:$E$1144,2,FALSE),"")&amp;"
"&amp;IFERROR(VLOOKUP(MID(H736,1,4),PIRA!$B$1:$E$1144,2,FALSE),"")&amp;"
"&amp;IFERROR(VLOOKUP(MID(I736,1,4),PIRA!$B$1:$E$1144,2,FALSE),"")</f>
        <v xml:space="preserve">Vapor Pressure
</v>
      </c>
      <c r="G736" s="32" t="s">
        <v>1846</v>
      </c>
      <c r="H736" s="31" t="str">
        <f>IFERROR(IF(VLOOKUP(G736,Demos!$B$3:$K$1368,2,FALSE)=0,"",VLOOKUP(G736,Demos!$B$3:$K$1368,2,FALSE)),"")</f>
        <v/>
      </c>
      <c r="I736" s="79" t="str">
        <f>IFERROR(IF(VLOOKUP(G736,Demos!$B$3:$K$1368,3,FALSE)=0,"",VLOOKUP(G736,Demos!$B$3:$K$1368,3,FALSE)),"")</f>
        <v/>
      </c>
      <c r="J736" s="79" t="str">
        <f>IFERROR(IF(VLOOKUP(G736,Demos!$B$3:$K$1368,4,FALSE)=0,"",VLOOKUP(G736,Demos!$B$3:$K$1368,4,FALSE)),"")</f>
        <v/>
      </c>
      <c r="K736" s="30" t="s">
        <v>1057</v>
      </c>
      <c r="L736" s="30" t="s">
        <v>147</v>
      </c>
      <c r="M736" s="71">
        <v>44358</v>
      </c>
      <c r="N736" s="33" t="str">
        <f>IFERROR(VLOOKUP(G736,Demos!$B$3:$K$1368,5,FALSE),"")</f>
        <v>Boiling Water at Reduced Pressure</v>
      </c>
      <c r="O736" s="28">
        <f>IF(N736="","",COUNTIF($N$6:N2855, N736))</f>
        <v>10</v>
      </c>
      <c r="P736" s="33" t="str">
        <f xml:space="preserve"> IFERROR(IF(VLOOKUP(G736,Demos!$B$3:$K$1368,6,FALSE)=0,"",VLOOKUP(G736,Demos!$B$3:$K$1368,6,FALSE)),"")</f>
        <v>http://www.de-monstrare.nl/pdf/Boiling%20water%20at%20reduced%20pressure.pdf</v>
      </c>
      <c r="Q736" s="38" t="str">
        <f xml:space="preserve"> IFERROR(IF(VLOOKUP(G736,Demos!$B$3:$K$1368,8,FALSE)=0,"",VLOOKUP(G736,Demos!$B$3:$K$1368,8,FALSE)),"")</f>
        <v/>
      </c>
      <c r="R736" s="38" t="str">
        <f xml:space="preserve"> IFERROR(IF(VLOOKUP(G736,Demos!$B$3:$K$1368,7,FALSE)=0,"",VLOOKUP(G736,Demos!$B$3:$K$1368,7,FALSE)),"")</f>
        <v/>
      </c>
      <c r="T736" s="50" t="s">
        <v>2102</v>
      </c>
      <c r="U736" s="31" t="str">
        <f>IFERROR(VLOOKUP(G736,Demos!$B$7:N4032,12,FALSE),"")</f>
        <v/>
      </c>
    </row>
    <row r="737" spans="1:21" ht="45" x14ac:dyDescent="0.25">
      <c r="A737" s="39">
        <f t="shared" si="11"/>
        <v>732</v>
      </c>
      <c r="B737" s="30" t="s">
        <v>145</v>
      </c>
      <c r="C737" s="29" t="str">
        <f xml:space="preserve"> IFERROR(VLOOKUP(B737, Courses!$C$3:$E$836, 2, FALSE),"")</f>
        <v>Thermodynamics</v>
      </c>
      <c r="D737" s="29" t="str">
        <f xml:space="preserve"> IFERROR(VLOOKUP(MID(G737,1,1), PIRA!$B$1:$E$1146, 2, FALSE),"")</f>
        <v>4 Thermodynamics</v>
      </c>
      <c r="E737" s="31" t="str">
        <f xml:space="preserve"> IFERROR(VLOOKUP(MID(G737,1,2),PIRA!$B$1:$E$1144,2,FALSE),"")&amp;"
"&amp;IFERROR(VLOOKUP(MID(H737,1,2),PIRA!$B$1:$E$1144,2,FALSE),"")&amp;"
"&amp;IFERROR(VLOOKUP(MID(I737,1,2),PIRA!$B$1:$E$1144,2,FALSE),"")</f>
        <v xml:space="preserve">Entropy and the Second Law
</v>
      </c>
      <c r="F737" s="31" t="str">
        <f xml:space="preserve"> IFERROR(VLOOKUP(MID(G737,1,4),PIRA!$B$1:$E$1144,2,FALSE),"")&amp;"
"&amp;IFERROR(VLOOKUP(MID(H737,1,4),PIRA!$B$1:$E$1144,2,FALSE),"")&amp;"
"&amp;IFERROR(VLOOKUP(MID(I737,1,4),PIRA!$B$1:$E$1144,2,FALSE),"")</f>
        <v xml:space="preserve">Heat Cycles
</v>
      </c>
      <c r="G737" s="32" t="s">
        <v>1845</v>
      </c>
      <c r="H737" s="31" t="str">
        <f>IFERROR(IF(VLOOKUP(G737,Demos!$B$3:$K$1368,2,FALSE)=0,"",VLOOKUP(G737,Demos!$B$3:$K$1368,2,FALSE)),"")</f>
        <v/>
      </c>
      <c r="I737" s="79" t="str">
        <f>IFERROR(IF(VLOOKUP(G737,Demos!$B$3:$K$1368,3,FALSE)=0,"",VLOOKUP(G737,Demos!$B$3:$K$1368,3,FALSE)),"")</f>
        <v/>
      </c>
      <c r="J737" s="79" t="str">
        <f>IFERROR(IF(VLOOKUP(G737,Demos!$B$3:$K$1368,4,FALSE)=0,"",VLOOKUP(G737,Demos!$B$3:$K$1368,4,FALSE)),"")</f>
        <v/>
      </c>
      <c r="K737" s="30" t="s">
        <v>1057</v>
      </c>
      <c r="L737" s="30" t="s">
        <v>147</v>
      </c>
      <c r="M737" s="71">
        <v>44352</v>
      </c>
      <c r="N737" s="33" t="str">
        <f>IFERROR(VLOOKUP(G737,Demos!$B$3:$K$1368,5,FALSE),"")</f>
        <v>Stirling Engine</v>
      </c>
      <c r="O737" s="28">
        <f>IF(N737="","",COUNTIF($N$6:N2856, N737))</f>
        <v>19</v>
      </c>
      <c r="P737" s="33" t="str">
        <f xml:space="preserve"> IFERROR(IF(VLOOKUP(G737,Demos!$B$3:$K$1368,6,FALSE)=0,"",VLOOKUP(G737,Demos!$B$3:$K$1368,6,FALSE)),"")</f>
        <v>http://www.de-monstrare.nl/pdf/Stirling%20engine.pdf</v>
      </c>
      <c r="Q737" s="38" t="str">
        <f xml:space="preserve"> IFERROR(IF(VLOOKUP(G737,Demos!$B$3:$K$1368,8,FALSE)=0,"",VLOOKUP(G737,Demos!$B$3:$K$1368,8,FALSE)),"")</f>
        <v/>
      </c>
      <c r="R737" s="38" t="str">
        <f xml:space="preserve"> IFERROR(IF(VLOOKUP(G737,Demos!$B$3:$K$1368,7,FALSE)=0,"",VLOOKUP(G737,Demos!$B$3:$K$1368,7,FALSE)),"")</f>
        <v>See from 01:02:03: U:\Elearning TP\Natk4all\college ted\dag 7</v>
      </c>
      <c r="T737" s="50" t="s">
        <v>2102</v>
      </c>
      <c r="U737" s="31" t="str">
        <f>IFERROR(VLOOKUP(G737,Demos!$B$7:N4033,12,FALSE),"")</f>
        <v/>
      </c>
    </row>
    <row r="738" spans="1:21" ht="45" x14ac:dyDescent="0.25">
      <c r="A738" s="39">
        <f t="shared" si="11"/>
        <v>733</v>
      </c>
      <c r="B738" s="30" t="s">
        <v>2082</v>
      </c>
      <c r="C738" s="29" t="str">
        <f xml:space="preserve"> IFERROR(VLOOKUP(B738, Courses!$C$3:$E$836, 2, FALSE),"")</f>
        <v>Matching Day</v>
      </c>
      <c r="D738" s="29" t="str">
        <f xml:space="preserve"> IFERROR(VLOOKUP(MID(G738,1,1), PIRA!$B$1:$E$1146, 2, FALSE),"")</f>
        <v>1 Mechanics</v>
      </c>
      <c r="E738" s="31" t="str">
        <f xml:space="preserve"> IFERROR(VLOOKUP(MID(G738,1,2),PIRA!$B$1:$E$1144,2,FALSE),"")&amp;"
"&amp;IFERROR(VLOOKUP(MID(H738,1,2),PIRA!$B$1:$E$1144,2,FALSE),"")&amp;"
"&amp;IFERROR(VLOOKUP(MID(I738,1,2),PIRA!$B$1:$E$1144,2,FALSE),"")</f>
        <v xml:space="preserve">Rotational Dynamics
</v>
      </c>
      <c r="F738" s="31" t="str">
        <f xml:space="preserve"> IFERROR(VLOOKUP(MID(G738,1,4),PIRA!$B$1:$E$1144,2,FALSE),"")&amp;"
"&amp;IFERROR(VLOOKUP(MID(H738,1,4),PIRA!$B$1:$E$1144,2,FALSE),"")&amp;"
"&amp;IFERROR(VLOOKUP(MID(I738,1,4),PIRA!$B$1:$E$1144,2,FALSE),"")</f>
        <v xml:space="preserve">Gyros
</v>
      </c>
      <c r="G738" s="32" t="s">
        <v>1176</v>
      </c>
      <c r="H738" s="31" t="str">
        <f>IFERROR(IF(VLOOKUP(G738,Demos!$B$3:$K$1368,2,FALSE)=0,"",VLOOKUP(G738,Demos!$B$3:$K$1368,2,FALSE)),"")</f>
        <v/>
      </c>
      <c r="I738" s="79" t="str">
        <f>IFERROR(IF(VLOOKUP(G738,Demos!$B$3:$K$1368,3,FALSE)=0,"",VLOOKUP(G738,Demos!$B$3:$K$1368,3,FALSE)),"")</f>
        <v/>
      </c>
      <c r="J738" s="79" t="str">
        <f>IFERROR(IF(VLOOKUP(G738,Demos!$B$3:$K$1368,4,FALSE)=0,"",VLOOKUP(G738,Demos!$B$3:$K$1368,4,FALSE)),"")</f>
        <v/>
      </c>
      <c r="K738" s="32" t="s">
        <v>2053</v>
      </c>
      <c r="L738" s="32"/>
      <c r="M738" s="71">
        <v>44351</v>
      </c>
      <c r="N738" s="33" t="str">
        <f>IFERROR(VLOOKUP(G738,Demos!$B$3:$K$1368,5,FALSE),"")</f>
        <v>Precession (2)</v>
      </c>
      <c r="O738" s="28">
        <f>IF(N738="","",COUNTIF($N$6:N2857, N738))</f>
        <v>67</v>
      </c>
      <c r="P738" s="33" t="str">
        <f xml:space="preserve"> IFERROR(IF(VLOOKUP(G738,Demos!$B$3:$K$1368,6,FALSE)=0,"",VLOOKUP(G738,Demos!$B$3:$K$1368,6,FALSE)),"")</f>
        <v>www.de-monstrare.nl/pdf/Precession%20_2_.pdf</v>
      </c>
      <c r="Q738" s="38" t="str">
        <f xml:space="preserve"> IFERROR(IF(VLOOKUP(G738,Demos!$B$3:$K$1368,8,FALSE)=0,"",VLOOKUP(G738,Demos!$B$3:$K$1368,8,FALSE)),"")</f>
        <v/>
      </c>
      <c r="R738" s="38" t="str">
        <f xml:space="preserve"> IFERROR(IF(VLOOKUP(G738,Demos!$B$3:$K$1368,7,FALSE)=0,"",VLOOKUP(G738,Demos!$B$3:$K$1368,7,FALSE)),"")</f>
        <v/>
      </c>
      <c r="T738" s="50" t="s">
        <v>1761</v>
      </c>
      <c r="U738" s="31" t="str">
        <f>IFERROR(VLOOKUP(G738,Demos!$B$7:N4036,12,FALSE),"")</f>
        <v/>
      </c>
    </row>
    <row r="739" spans="1:21" ht="45" x14ac:dyDescent="0.25">
      <c r="A739" s="39">
        <f t="shared" si="11"/>
        <v>734</v>
      </c>
      <c r="B739" s="30" t="s">
        <v>145</v>
      </c>
      <c r="C739" s="29" t="str">
        <f xml:space="preserve"> IFERROR(VLOOKUP(B739, Courses!$C$3:$E$836, 2, FALSE),"")</f>
        <v>Thermodynamics</v>
      </c>
      <c r="D739" s="29" t="str">
        <f xml:space="preserve"> IFERROR(VLOOKUP(MID(G739,1,1), PIRA!$B$1:$E$1146, 2, FALSE),"")</f>
        <v>4 Thermodynamics</v>
      </c>
      <c r="E739" s="31" t="str">
        <f xml:space="preserve"> IFERROR(VLOOKUP(MID(G739,1,2),PIRA!$B$1:$E$1144,2,FALSE),"")&amp;"
"&amp;IFERROR(VLOOKUP(MID(H739,1,2),PIRA!$B$1:$E$1144,2,FALSE),"")&amp;"
"&amp;IFERROR(VLOOKUP(MID(I739,1,2),PIRA!$B$1:$E$1144,2,FALSE),"")</f>
        <v xml:space="preserve">Heat and the First Law
</v>
      </c>
      <c r="F739" s="31" t="str">
        <f xml:space="preserve"> IFERROR(VLOOKUP(MID(G739,1,4),PIRA!$B$1:$E$1144,2,FALSE),"")&amp;"
"&amp;IFERROR(VLOOKUP(MID(H739,1,4),PIRA!$B$1:$E$1144,2,FALSE),"")&amp;"
"&amp;IFERROR(VLOOKUP(MID(I739,1,4),PIRA!$B$1:$E$1144,2,FALSE),"")</f>
        <v xml:space="preserve">Mechanical Equivalent of Heat
</v>
      </c>
      <c r="G739" s="32" t="s">
        <v>1880</v>
      </c>
      <c r="H739" s="31" t="str">
        <f>IFERROR(IF(VLOOKUP(G739,Demos!$B$3:$K$1368,2,FALSE)=0,"",VLOOKUP(G739,Demos!$B$3:$K$1368,2,FALSE)),"")</f>
        <v/>
      </c>
      <c r="I739" s="79" t="str">
        <f>IFERROR(IF(VLOOKUP(G739,Demos!$B$3:$K$1368,3,FALSE)=0,"",VLOOKUP(G739,Demos!$B$3:$K$1368,3,FALSE)),"")</f>
        <v/>
      </c>
      <c r="J739" s="79" t="str">
        <f>IFERROR(IF(VLOOKUP(G739,Demos!$B$3:$K$1368,4,FALSE)=0,"",VLOOKUP(G739,Demos!$B$3:$K$1368,4,FALSE)),"")</f>
        <v/>
      </c>
      <c r="K739" s="30" t="s">
        <v>1057</v>
      </c>
      <c r="L739" s="30" t="s">
        <v>147</v>
      </c>
      <c r="M739" s="71">
        <v>44351</v>
      </c>
      <c r="N739" s="33" t="str">
        <f>IFERROR(VLOOKUP(G739,Demos!$B$3:$K$1368,5,FALSE),"")</f>
        <v>Dropping Lead Shot</v>
      </c>
      <c r="O739" s="28">
        <f>IF(N739="","",COUNTIF($N$6:N2858, N739))</f>
        <v>10</v>
      </c>
      <c r="P739" s="33" t="str">
        <f xml:space="preserve"> IFERROR(IF(VLOOKUP(G739,Demos!$B$3:$K$1368,6,FALSE)=0,"",VLOOKUP(G739,Demos!$B$3:$K$1368,6,FALSE)),"")</f>
        <v>N/A</v>
      </c>
      <c r="Q739" s="38" t="str">
        <f xml:space="preserve"> IFERROR(IF(VLOOKUP(G739,Demos!$B$3:$K$1368,8,FALSE)=0,"",VLOOKUP(G739,Demos!$B$3:$K$1368,8,FALSE)),"")</f>
        <v/>
      </c>
      <c r="R739" s="38" t="str">
        <f xml:space="preserve"> IFERROR(IF(VLOOKUP(G739,Demos!$B$3:$K$1368,7,FALSE)=0,"",VLOOKUP(G739,Demos!$B$3:$K$1368,7,FALSE)),"")</f>
        <v/>
      </c>
      <c r="T739" s="50" t="s">
        <v>2102</v>
      </c>
      <c r="U739" s="31" t="str">
        <f>IFERROR(VLOOKUP(G739,Demos!$B$7:N4035,12,FALSE),"")</f>
        <v/>
      </c>
    </row>
    <row r="740" spans="1:21" ht="45" x14ac:dyDescent="0.25">
      <c r="A740" s="39">
        <f t="shared" si="11"/>
        <v>735</v>
      </c>
      <c r="B740" s="30" t="s">
        <v>145</v>
      </c>
      <c r="C740" s="29" t="str">
        <f xml:space="preserve"> IFERROR(VLOOKUP(B740, Courses!$C$3:$E$836, 2, FALSE),"")</f>
        <v>Thermodynamics</v>
      </c>
      <c r="D740" s="29" t="str">
        <f xml:space="preserve"> IFERROR(VLOOKUP(MID(G740,1,1), PIRA!$B$1:$E$1146, 2, FALSE),"")</f>
        <v>4 Thermodynamics</v>
      </c>
      <c r="E740" s="31" t="str">
        <f xml:space="preserve"> IFERROR(VLOOKUP(MID(G740,1,2),PIRA!$B$1:$E$1144,2,FALSE),"")&amp;"
"&amp;IFERROR(VLOOKUP(MID(H740,1,2),PIRA!$B$1:$E$1144,2,FALSE),"")&amp;"
"&amp;IFERROR(VLOOKUP(MID(I740,1,2),PIRA!$B$1:$E$1144,2,FALSE),"")</f>
        <v xml:space="preserve">Change of State
</v>
      </c>
      <c r="F740" s="31" t="str">
        <f xml:space="preserve"> IFERROR(VLOOKUP(MID(G740,1,4),PIRA!$B$1:$E$1144,2,FALSE),"")&amp;"
"&amp;IFERROR(VLOOKUP(MID(H740,1,4),PIRA!$B$1:$E$1144,2,FALSE),"")&amp;"
"&amp;IFERROR(VLOOKUP(MID(I740,1,4),PIRA!$B$1:$E$1144,2,FALSE),"")</f>
        <v xml:space="preserve">PVT Surfaces
</v>
      </c>
      <c r="G740" s="32" t="s">
        <v>1841</v>
      </c>
      <c r="H740" s="31" t="str">
        <f>IFERROR(IF(VLOOKUP(G740,Demos!$B$3:$K$1368,2,FALSE)=0,"",VLOOKUP(G740,Demos!$B$3:$K$1368,2,FALSE)),"")</f>
        <v/>
      </c>
      <c r="I740" s="79" t="str">
        <f>IFERROR(IF(VLOOKUP(G740,Demos!$B$3:$K$1368,3,FALSE)=0,"",VLOOKUP(G740,Demos!$B$3:$K$1368,3,FALSE)),"")</f>
        <v/>
      </c>
      <c r="J740" s="79" t="str">
        <f>IFERROR(IF(VLOOKUP(G740,Demos!$B$3:$K$1368,4,FALSE)=0,"",VLOOKUP(G740,Demos!$B$3:$K$1368,4,FALSE)),"")</f>
        <v/>
      </c>
      <c r="K740" s="30" t="s">
        <v>1057</v>
      </c>
      <c r="L740" s="30" t="s">
        <v>147</v>
      </c>
      <c r="M740" s="71">
        <v>44351</v>
      </c>
      <c r="N740" s="33" t="str">
        <f>IFERROR(VLOOKUP(G740,Demos!$B$3:$K$1368,5,FALSE),"")</f>
        <v>Work = int(PdV)</v>
      </c>
      <c r="O740" s="28">
        <f>IF(N740="","",COUNTIF($N$6:N2859, N740))</f>
        <v>12</v>
      </c>
      <c r="P740" s="33" t="str">
        <f xml:space="preserve"> IFERROR(IF(VLOOKUP(G740,Demos!$B$3:$K$1368,6,FALSE)=0,"",VLOOKUP(G740,Demos!$B$3:$K$1368,6,FALSE)),"")</f>
        <v>http://www.de-monstrare.nl/pdf/pdV.pdf</v>
      </c>
      <c r="Q740" s="38" t="str">
        <f xml:space="preserve"> IFERROR(IF(VLOOKUP(G740,Demos!$B$3:$K$1368,8,FALSE)=0,"",VLOOKUP(G740,Demos!$B$3:$K$1368,8,FALSE)),"")</f>
        <v/>
      </c>
      <c r="R740" s="38" t="str">
        <f xml:space="preserve"> IFERROR(IF(VLOOKUP(G740,Demos!$B$3:$K$1368,7,FALSE)=0,"",VLOOKUP(G740,Demos!$B$3:$K$1368,7,FALSE)),"")</f>
        <v/>
      </c>
      <c r="T740" s="50" t="s">
        <v>2102</v>
      </c>
      <c r="U740" s="31" t="str">
        <f>IFERROR(VLOOKUP(G740,Demos!$B$7:N4034,12,FALSE),"")</f>
        <v/>
      </c>
    </row>
    <row r="741" spans="1:21" ht="45" x14ac:dyDescent="0.25">
      <c r="A741" s="39">
        <f t="shared" si="11"/>
        <v>736</v>
      </c>
      <c r="B741" s="30" t="s">
        <v>145</v>
      </c>
      <c r="C741" s="29" t="str">
        <f xml:space="preserve"> IFERROR(VLOOKUP(B741, Courses!$C$3:$E$836, 2, FALSE),"")</f>
        <v>Thermodynamics</v>
      </c>
      <c r="D741" s="29" t="str">
        <f xml:space="preserve"> IFERROR(VLOOKUP(MID(G741,1,1), PIRA!$B$1:$E$1146, 2, FALSE),"")</f>
        <v>4 Thermodynamics</v>
      </c>
      <c r="E741" s="31" t="str">
        <f xml:space="preserve"> IFERROR(VLOOKUP(MID(G741,1,2),PIRA!$B$1:$E$1144,2,FALSE),"")&amp;"
"&amp;IFERROR(VLOOKUP(MID(H741,1,2),PIRA!$B$1:$E$1144,2,FALSE),"")&amp;"
"&amp;IFERROR(VLOOKUP(MID(I741,1,2),PIRA!$B$1:$E$1144,2,FALSE),"")</f>
        <v xml:space="preserve">Thermal Properties of Matter
</v>
      </c>
      <c r="F741" s="31" t="str">
        <f xml:space="preserve"> IFERROR(VLOOKUP(MID(G741,1,4),PIRA!$B$1:$E$1144,2,FALSE),"")&amp;"
"&amp;IFERROR(VLOOKUP(MID(H741,1,4),PIRA!$B$1:$E$1144,2,FALSE),"")&amp;"
"&amp;IFERROR(VLOOKUP(MID(I741,1,4),PIRA!$B$1:$E$1144,2,FALSE),"")</f>
        <v xml:space="preserve">Thermometry
</v>
      </c>
      <c r="G741" s="32" t="s">
        <v>1835</v>
      </c>
      <c r="H741" s="31" t="str">
        <f>IFERROR(IF(VLOOKUP(G741,Demos!$B$3:$K$1368,2,FALSE)=0,"",VLOOKUP(G741,Demos!$B$3:$K$1368,2,FALSE)),"")</f>
        <v/>
      </c>
      <c r="I741" s="79" t="str">
        <f>IFERROR(IF(VLOOKUP(G741,Demos!$B$3:$K$1368,3,FALSE)=0,"",VLOOKUP(G741,Demos!$B$3:$K$1368,3,FALSE)),"")</f>
        <v/>
      </c>
      <c r="J741" s="79" t="str">
        <f>IFERROR(IF(VLOOKUP(G741,Demos!$B$3:$K$1368,4,FALSE)=0,"",VLOOKUP(G741,Demos!$B$3:$K$1368,4,FALSE)),"")</f>
        <v/>
      </c>
      <c r="K741" s="30" t="s">
        <v>1057</v>
      </c>
      <c r="L741" s="30" t="s">
        <v>147</v>
      </c>
      <c r="M741" s="71">
        <v>44350</v>
      </c>
      <c r="N741" s="33" t="str">
        <f>IFERROR(VLOOKUP(G741,Demos!$B$3:$K$1368,5,FALSE),"")</f>
        <v>Inverted Thermometer</v>
      </c>
      <c r="O741" s="28">
        <f>IF(N741="","",COUNTIF($N$6:N2860, N741))</f>
        <v>10</v>
      </c>
      <c r="P741" s="33" t="str">
        <f xml:space="preserve"> IFERROR(IF(VLOOKUP(G741,Demos!$B$3:$K$1368,6,FALSE)=0,"",VLOOKUP(G741,Demos!$B$3:$K$1368,6,FALSE)),"")</f>
        <v>http://www.de-monstrare.nl/pdf/Inverted%20thermometer.pdf</v>
      </c>
      <c r="Q741" s="38" t="str">
        <f xml:space="preserve"> IFERROR(IF(VLOOKUP(G741,Demos!$B$3:$K$1368,8,FALSE)=0,"",VLOOKUP(G741,Demos!$B$3:$K$1368,8,FALSE)),"")</f>
        <v/>
      </c>
      <c r="R741" s="38" t="str">
        <f xml:space="preserve"> IFERROR(IF(VLOOKUP(G741,Demos!$B$3:$K$1368,7,FALSE)=0,"",VLOOKUP(G741,Demos!$B$3:$K$1368,7,FALSE)),"")</f>
        <v/>
      </c>
      <c r="T741" s="50" t="s">
        <v>2102</v>
      </c>
      <c r="U741" s="31" t="str">
        <f>IFERROR(VLOOKUP(G741,Demos!$B$7:N4037,12,FALSE),"")</f>
        <v/>
      </c>
    </row>
    <row r="742" spans="1:21" ht="45" x14ac:dyDescent="0.25">
      <c r="A742" s="39">
        <f t="shared" si="11"/>
        <v>737</v>
      </c>
      <c r="B742" s="30" t="s">
        <v>1617</v>
      </c>
      <c r="C742" s="29" t="str">
        <f xml:space="preserve"> IFERROR(VLOOKUP(B742, Courses!$C$3:$E$836, 2, FALSE),"")</f>
        <v>Physical Transport Phenomena</v>
      </c>
      <c r="D742" s="29" t="str">
        <f xml:space="preserve"> IFERROR(VLOOKUP(MID(G742,1,1), PIRA!$B$1:$E$1146, 2, FALSE),"")</f>
        <v>4 Thermodynamics</v>
      </c>
      <c r="E742" s="31" t="str">
        <f xml:space="preserve"> IFERROR(VLOOKUP(MID(G742,1,2),PIRA!$B$1:$E$1144,2,FALSE),"")&amp;"
"&amp;IFERROR(VLOOKUP(MID(H742,1,2),PIRA!$B$1:$E$1144,2,FALSE),"")&amp;"
"&amp;IFERROR(VLOOKUP(MID(I742,1,2),PIRA!$B$1:$E$1144,2,FALSE),"")</f>
        <v xml:space="preserve">Heat and the First Law
</v>
      </c>
      <c r="F742" s="31" t="str">
        <f xml:space="preserve"> IFERROR(VLOOKUP(MID(G742,1,4),PIRA!$B$1:$E$1144,2,FALSE),"")&amp;"
"&amp;IFERROR(VLOOKUP(MID(H742,1,4),PIRA!$B$1:$E$1144,2,FALSE),"")&amp;"
"&amp;IFERROR(VLOOKUP(MID(I742,1,4),PIRA!$B$1:$E$1144,2,FALSE),"")</f>
        <v xml:space="preserve">Convection
</v>
      </c>
      <c r="G742" s="32" t="s">
        <v>2075</v>
      </c>
      <c r="H742" s="31" t="str">
        <f>IFERROR(IF(VLOOKUP(G742,Demos!$B$3:$K$1368,2,FALSE)=0,"",VLOOKUP(G742,Demos!$B$3:$K$1368,2,FALSE)),"")</f>
        <v/>
      </c>
      <c r="I742" s="79" t="str">
        <f>IFERROR(IF(VLOOKUP(G742,Demos!$B$3:$K$1368,3,FALSE)=0,"",VLOOKUP(G742,Demos!$B$3:$K$1368,3,FALSE)),"")</f>
        <v/>
      </c>
      <c r="J742" s="79" t="str">
        <f>IFERROR(IF(VLOOKUP(G742,Demos!$B$3:$K$1368,4,FALSE)=0,"",VLOOKUP(G742,Demos!$B$3:$K$1368,4,FALSE)),"")</f>
        <v/>
      </c>
      <c r="K742" s="32" t="s">
        <v>2020</v>
      </c>
      <c r="L742" s="32"/>
      <c r="M742" s="71">
        <v>44348</v>
      </c>
      <c r="N742" s="33" t="str">
        <f>IFERROR(VLOOKUP(G742,Demos!$B$3:$K$1368,5,FALSE),"")</f>
        <v>Convection in a water container, heated from its bottom</v>
      </c>
      <c r="O742" s="28">
        <f>IF(N742="","",COUNTIF($N$6:N2861, N742))</f>
        <v>9</v>
      </c>
      <c r="P742" s="33" t="str">
        <f xml:space="preserve"> IFERROR(IF(VLOOKUP(G742,Demos!$B$3:$K$1368,6,FALSE)=0,"",VLOOKUP(G742,Demos!$B$3:$K$1368,6,FALSE)),"")</f>
        <v>N/A</v>
      </c>
      <c r="Q742" s="38" t="str">
        <f xml:space="preserve"> IFERROR(IF(VLOOKUP(G742,Demos!$B$3:$K$1368,8,FALSE)=0,"",VLOOKUP(G742,Demos!$B$3:$K$1368,8,FALSE)),"")</f>
        <v/>
      </c>
      <c r="R742" s="38" t="str">
        <f xml:space="preserve"> IFERROR(IF(VLOOKUP(G742,Demos!$B$3:$K$1368,7,FALSE)=0,"",VLOOKUP(G742,Demos!$B$3:$K$1368,7,FALSE)),"")</f>
        <v>See 2021 Zoomopname "opname hoorcollege 11.mp4" and Collegerama recording 2011/2012 - https://collegerama.tudelft.nl/ and 31 May 2023 "TN2786_012" recording from 00:06:20 and the calculation from 01:39:00 https://collegeramavideoportal.tudelft.nl/catalogue/tn2786/presentation/b21af4fd845e4bc3a51eff1850205d251d?academicYear=2022-2023-tn2786</v>
      </c>
      <c r="T742" s="50" t="s">
        <v>1761</v>
      </c>
      <c r="U742" s="31">
        <f>IFERROR(VLOOKUP(G742,Demos!$B$7:N4038,12,FALSE),"")</f>
        <v>0</v>
      </c>
    </row>
    <row r="743" spans="1:21" ht="45" x14ac:dyDescent="0.25">
      <c r="A743" s="39">
        <f t="shared" si="11"/>
        <v>738</v>
      </c>
      <c r="B743" s="30" t="s">
        <v>1617</v>
      </c>
      <c r="C743" s="29" t="str">
        <f xml:space="preserve"> IFERROR(VLOOKUP(B743, Courses!$C$3:$E$836, 2, FALSE),"")</f>
        <v>Physical Transport Phenomena</v>
      </c>
      <c r="D743" s="29" t="str">
        <f xml:space="preserve"> IFERROR(VLOOKUP(MID(G743,1,1), PIRA!$B$1:$E$1146, 2, FALSE),"")</f>
        <v>4 Thermodynamics</v>
      </c>
      <c r="E743" s="31" t="str">
        <f xml:space="preserve"> IFERROR(VLOOKUP(MID(G743,1,2),PIRA!$B$1:$E$1144,2,FALSE),"")&amp;"
"&amp;IFERROR(VLOOKUP(MID(H743,1,2),PIRA!$B$1:$E$1144,2,FALSE),"")&amp;"
"&amp;IFERROR(VLOOKUP(MID(I743,1,2),PIRA!$B$1:$E$1144,2,FALSE),"")</f>
        <v xml:space="preserve">Heat and the First Law
</v>
      </c>
      <c r="F743" s="31" t="str">
        <f xml:space="preserve"> IFERROR(VLOOKUP(MID(G743,1,4),PIRA!$B$1:$E$1144,2,FALSE),"")&amp;"
"&amp;IFERROR(VLOOKUP(MID(H743,1,4),PIRA!$B$1:$E$1144,2,FALSE),"")&amp;"
"&amp;IFERROR(VLOOKUP(MID(I743,1,4),PIRA!$B$1:$E$1144,2,FALSE),"")</f>
        <v xml:space="preserve">Conduction
</v>
      </c>
      <c r="G743" s="32" t="s">
        <v>2070</v>
      </c>
      <c r="H743" s="31" t="str">
        <f>IFERROR(IF(VLOOKUP(G743,Demos!$B$3:$K$1368,2,FALSE)=0,"",VLOOKUP(G743,Demos!$B$3:$K$1368,2,FALSE)),"")</f>
        <v/>
      </c>
      <c r="I743" s="79" t="str">
        <f>IFERROR(IF(VLOOKUP(G743,Demos!$B$3:$K$1368,3,FALSE)=0,"",VLOOKUP(G743,Demos!$B$3:$K$1368,3,FALSE)),"")</f>
        <v/>
      </c>
      <c r="J743" s="79" t="str">
        <f>IFERROR(IF(VLOOKUP(G743,Demos!$B$3:$K$1368,4,FALSE)=0,"",VLOOKUP(G743,Demos!$B$3:$K$1368,4,FALSE)),"")</f>
        <v/>
      </c>
      <c r="K743" s="32" t="s">
        <v>2020</v>
      </c>
      <c r="L743" s="32"/>
      <c r="M743" s="71">
        <v>44320</v>
      </c>
      <c r="N743" s="33" t="str">
        <f>IFERROR(VLOOKUP(G743,Demos!$B$3:$K$1368,5,FALSE),"")</f>
        <v>Conduction Slab</v>
      </c>
      <c r="O743" s="28">
        <f>IF(N743="","",COUNTIF($N$6:N2862, N743))</f>
        <v>7</v>
      </c>
      <c r="P743" s="33" t="str">
        <f xml:space="preserve"> IFERROR(IF(VLOOKUP(G743,Demos!$B$3:$K$1368,6,FALSE)=0,"",VLOOKUP(G743,Demos!$B$3:$K$1368,6,FALSE)),"")</f>
        <v>N/A</v>
      </c>
      <c r="Q743" s="38" t="str">
        <f xml:space="preserve"> IFERROR(IF(VLOOKUP(G743,Demos!$B$3:$K$1368,8,FALSE)=0,"",VLOOKUP(G743,Demos!$B$3:$K$1368,8,FALSE)),"")</f>
        <v>A stainless steel slab, heat from one end. Heat sensitive film is stuck on the plate, such that the heat conduction can be observed.</v>
      </c>
      <c r="R743" s="38" t="str">
        <f xml:space="preserve"> IFERROR(IF(VLOOKUP(G743,Demos!$B$3:$K$1368,7,FALSE)=0,"",VLOOKUP(G743,Demos!$B$3:$K$1368,7,FALSE)),"")</f>
        <v>See 2021 Zoomopname "opname hoorcollege 7.mp4" and Collegerama recording 2011/2012 - https://collegerama.tudelft.nl/Mediasite/Channel/as-bsc-tn/watch/b6b2331bc2144aba9c70d01fb3cfa6311d and 12 May 2023 "TN2786_008" recording from 00:04:00 on https://collegeramavideoportal.tudelft.nl/catalogue/tn2786/presentation/1701937ea67942759c7f810749f0fb891d?academicYear=2022-2023-tn2786</v>
      </c>
      <c r="T743" s="50" t="s">
        <v>1761</v>
      </c>
      <c r="U743" s="31">
        <f>IFERROR(VLOOKUP(G743,Demos!$B$7:N4039,12,FALSE),"")</f>
        <v>0</v>
      </c>
    </row>
    <row r="744" spans="1:21" ht="45" x14ac:dyDescent="0.25">
      <c r="A744" s="39">
        <f t="shared" si="11"/>
        <v>739</v>
      </c>
      <c r="B744" s="30" t="s">
        <v>1617</v>
      </c>
      <c r="C744" s="29" t="str">
        <f xml:space="preserve"> IFERROR(VLOOKUP(B744, Courses!$C$3:$E$836, 2, FALSE),"")</f>
        <v>Physical Transport Phenomena</v>
      </c>
      <c r="D744" s="29" t="str">
        <f xml:space="preserve"> IFERROR(VLOOKUP(MID(G744,1,1), PIRA!$B$1:$E$1146, 2, FALSE),"")</f>
        <v/>
      </c>
      <c r="E744" s="31" t="str">
        <f xml:space="preserve"> IFERROR(VLOOKUP(MID(G744,1,2),PIRA!$B$1:$E$1144,2,FALSE),"")&amp;"
"&amp;IFERROR(VLOOKUP(MID(H744,1,2),PIRA!$B$1:$E$1144,2,FALSE),"")&amp;"
"&amp;IFERROR(VLOOKUP(MID(I744,1,2),PIRA!$B$1:$E$1144,2,FALSE),"")</f>
        <v xml:space="preserve">
</v>
      </c>
      <c r="F744" s="31" t="str">
        <f xml:space="preserve"> IFERROR(VLOOKUP(MID(G744,1,4),PIRA!$B$1:$E$1144,2,FALSE),"")&amp;"
"&amp;IFERROR(VLOOKUP(MID(H744,1,4),PIRA!$B$1:$E$1144,2,FALSE),"")&amp;"
"&amp;IFERROR(VLOOKUP(MID(I744,1,4),PIRA!$B$1:$E$1144,2,FALSE),"")</f>
        <v xml:space="preserve">
</v>
      </c>
      <c r="H744" s="31" t="str">
        <f>IFERROR(IF(VLOOKUP(G744,Demos!$B$3:$K$1368,2,FALSE)=0,"",VLOOKUP(G744,Demos!$B$3:$K$1368,2,FALSE)),"")</f>
        <v/>
      </c>
      <c r="I744" s="79" t="str">
        <f>IFERROR(IF(VLOOKUP(G744,Demos!$B$3:$K$1368,3,FALSE)=0,"",VLOOKUP(G744,Demos!$B$3:$K$1368,3,FALSE)),"")</f>
        <v/>
      </c>
      <c r="J744" s="79" t="str">
        <f>IFERROR(IF(VLOOKUP(G744,Demos!$B$3:$K$1368,4,FALSE)=0,"",VLOOKUP(G744,Demos!$B$3:$K$1368,4,FALSE)),"")</f>
        <v/>
      </c>
      <c r="K744" s="30" t="s">
        <v>2020</v>
      </c>
      <c r="M744" s="71">
        <v>44315</v>
      </c>
      <c r="N744" s="33" t="str">
        <f>IFERROR(VLOOKUP(G744,Demos!$B$3:$K$1368,5,FALSE),"")</f>
        <v/>
      </c>
      <c r="O744" s="28" t="str">
        <f>IF(N744="","",COUNTIF($N$6:N2863, N744))</f>
        <v/>
      </c>
      <c r="P744" s="33" t="str">
        <f xml:space="preserve"> IFERROR(IF(VLOOKUP(G744,Demos!$B$3:$K$1368,6,FALSE)=0,"",VLOOKUP(G744,Demos!$B$3:$K$1368,6,FALSE)),"")</f>
        <v/>
      </c>
      <c r="Q744" s="38" t="str">
        <f xml:space="preserve"> IFERROR(IF(VLOOKUP(G744,Demos!$B$3:$K$1368,8,FALSE)=0,"",VLOOKUP(G744,Demos!$B$3:$K$1368,8,FALSE)),"")</f>
        <v/>
      </c>
      <c r="R744" s="38" t="str">
        <f xml:space="preserve"> IFERROR(IF(VLOOKUP(G744,Demos!$B$3:$K$1368,7,FALSE)=0,"",VLOOKUP(G744,Demos!$B$3:$K$1368,7,FALSE)),"")</f>
        <v/>
      </c>
      <c r="T744" s="50" t="s">
        <v>2102</v>
      </c>
      <c r="U744" s="31" t="str">
        <f>IFERROR(VLOOKUP(G744,Demos!$B$7:N4040,12,FALSE),"")</f>
        <v/>
      </c>
    </row>
    <row r="745" spans="1:21" ht="45" x14ac:dyDescent="0.25">
      <c r="A745" s="39">
        <f t="shared" si="11"/>
        <v>740</v>
      </c>
      <c r="B745" s="30" t="s">
        <v>1617</v>
      </c>
      <c r="C745" s="29" t="str">
        <f xml:space="preserve"> IFERROR(VLOOKUP(B745, Courses!$C$3:$E$836, 2, FALSE),"")</f>
        <v>Physical Transport Phenomena</v>
      </c>
      <c r="D745" s="29" t="str">
        <f xml:space="preserve"> IFERROR(VLOOKUP(MID(G745,1,1), PIRA!$B$1:$E$1146, 2, FALSE),"")</f>
        <v/>
      </c>
      <c r="E745" s="31" t="str">
        <f xml:space="preserve"> IFERROR(VLOOKUP(MID(G745,1,2),PIRA!$B$1:$E$1144,2,FALSE),"")&amp;"
"&amp;IFERROR(VLOOKUP(MID(H745,1,2),PIRA!$B$1:$E$1144,2,FALSE),"")&amp;"
"&amp;IFERROR(VLOOKUP(MID(I745,1,2),PIRA!$B$1:$E$1144,2,FALSE),"")</f>
        <v xml:space="preserve">
</v>
      </c>
      <c r="F745" s="31" t="str">
        <f xml:space="preserve"> IFERROR(VLOOKUP(MID(G745,1,4),PIRA!$B$1:$E$1144,2,FALSE),"")&amp;"
"&amp;IFERROR(VLOOKUP(MID(H745,1,4),PIRA!$B$1:$E$1144,2,FALSE),"")&amp;"
"&amp;IFERROR(VLOOKUP(MID(I745,1,4),PIRA!$B$1:$E$1144,2,FALSE),"")</f>
        <v xml:space="preserve">
</v>
      </c>
      <c r="H745" s="31" t="str">
        <f>IFERROR(IF(VLOOKUP(G745,Demos!$B$3:$K$1368,2,FALSE)=0,"",VLOOKUP(G745,Demos!$B$3:$K$1368,2,FALSE)),"")</f>
        <v/>
      </c>
      <c r="I745" s="79" t="str">
        <f>IFERROR(IF(VLOOKUP(G745,Demos!$B$3:$K$1368,3,FALSE)=0,"",VLOOKUP(G745,Demos!$B$3:$K$1368,3,FALSE)),"")</f>
        <v/>
      </c>
      <c r="J745" s="79" t="str">
        <f>IFERROR(IF(VLOOKUP(G745,Demos!$B$3:$K$1368,4,FALSE)=0,"",VLOOKUP(G745,Demos!$B$3:$K$1368,4,FALSE)),"")</f>
        <v/>
      </c>
      <c r="K745" s="30" t="s">
        <v>2020</v>
      </c>
      <c r="M745" s="71">
        <v>44314</v>
      </c>
      <c r="N745" s="33" t="str">
        <f>IFERROR(VLOOKUP(G745,Demos!$B$3:$K$1368,5,FALSE),"")</f>
        <v/>
      </c>
      <c r="O745" s="28" t="str">
        <f>IF(N745="","",COUNTIF($N$6:N2864, N745))</f>
        <v/>
      </c>
      <c r="P745" s="33" t="str">
        <f xml:space="preserve"> IFERROR(IF(VLOOKUP(G745,Demos!$B$3:$K$1368,6,FALSE)=0,"",VLOOKUP(G745,Demos!$B$3:$K$1368,6,FALSE)),"")</f>
        <v/>
      </c>
      <c r="Q745" s="38" t="str">
        <f xml:space="preserve"> IFERROR(IF(VLOOKUP(G745,Demos!$B$3:$K$1368,8,FALSE)=0,"",VLOOKUP(G745,Demos!$B$3:$K$1368,8,FALSE)),"")</f>
        <v/>
      </c>
      <c r="R745" s="38" t="str">
        <f xml:space="preserve"> IFERROR(IF(VLOOKUP(G745,Demos!$B$3:$K$1368,7,FALSE)=0,"",VLOOKUP(G745,Demos!$B$3:$K$1368,7,FALSE)),"")</f>
        <v/>
      </c>
      <c r="U745" s="31" t="str">
        <f>IFERROR(VLOOKUP(G745,Demos!$B$7:N4041,12,FALSE),"")</f>
        <v/>
      </c>
    </row>
    <row r="746" spans="1:21" ht="45" x14ac:dyDescent="0.25">
      <c r="A746" s="39">
        <f t="shared" si="11"/>
        <v>741</v>
      </c>
      <c r="B746" s="30" t="s">
        <v>1617</v>
      </c>
      <c r="C746" s="29" t="str">
        <f xml:space="preserve"> IFERROR(VLOOKUP(B746, Courses!$C$3:$E$836, 2, FALSE),"")</f>
        <v>Physical Transport Phenomena</v>
      </c>
      <c r="D746" s="29" t="str">
        <f xml:space="preserve"> IFERROR(VLOOKUP(MID(G746,1,1), PIRA!$B$1:$E$1146, 2, FALSE),"")</f>
        <v/>
      </c>
      <c r="E746" s="31" t="str">
        <f xml:space="preserve"> IFERROR(VLOOKUP(MID(G746,1,2),PIRA!$B$1:$E$1144,2,FALSE),"")&amp;"
"&amp;IFERROR(VLOOKUP(MID(H746,1,2),PIRA!$B$1:$E$1144,2,FALSE),"")&amp;"
"&amp;IFERROR(VLOOKUP(MID(I746,1,2),PIRA!$B$1:$E$1144,2,FALSE),"")</f>
        <v xml:space="preserve">
</v>
      </c>
      <c r="F746" s="31" t="str">
        <f xml:space="preserve"> IFERROR(VLOOKUP(MID(G746,1,4),PIRA!$B$1:$E$1144,2,FALSE),"")&amp;"
"&amp;IFERROR(VLOOKUP(MID(H746,1,4),PIRA!$B$1:$E$1144,2,FALSE),"")&amp;"
"&amp;IFERROR(VLOOKUP(MID(I746,1,4),PIRA!$B$1:$E$1144,2,FALSE),"")</f>
        <v xml:space="preserve">
</v>
      </c>
      <c r="H746" s="31" t="str">
        <f>IFERROR(IF(VLOOKUP(G746,Demos!$B$3:$K$1368,2,FALSE)=0,"",VLOOKUP(G746,Demos!$B$3:$K$1368,2,FALSE)),"")</f>
        <v/>
      </c>
      <c r="I746" s="79" t="str">
        <f>IFERROR(IF(VLOOKUP(G746,Demos!$B$3:$K$1368,3,FALSE)=0,"",VLOOKUP(G746,Demos!$B$3:$K$1368,3,FALSE)),"")</f>
        <v/>
      </c>
      <c r="J746" s="79" t="str">
        <f>IFERROR(IF(VLOOKUP(G746,Demos!$B$3:$K$1368,4,FALSE)=0,"",VLOOKUP(G746,Demos!$B$3:$K$1368,4,FALSE)),"")</f>
        <v/>
      </c>
      <c r="K746" s="30" t="s">
        <v>2020</v>
      </c>
      <c r="M746" s="71">
        <v>44314</v>
      </c>
      <c r="N746" s="33" t="str">
        <f>IFERROR(VLOOKUP(G746,Demos!$B$3:$K$1368,5,FALSE),"")</f>
        <v/>
      </c>
      <c r="O746" s="28" t="str">
        <f>IF(N746="","",COUNTIF($N$6:N2865, N746))</f>
        <v/>
      </c>
      <c r="P746" s="33" t="str">
        <f xml:space="preserve"> IFERROR(IF(VLOOKUP(G746,Demos!$B$3:$K$1368,6,FALSE)=0,"",VLOOKUP(G746,Demos!$B$3:$K$1368,6,FALSE)),"")</f>
        <v/>
      </c>
      <c r="Q746" s="38" t="str">
        <f xml:space="preserve"> IFERROR(IF(VLOOKUP(G746,Demos!$B$3:$K$1368,8,FALSE)=0,"",VLOOKUP(G746,Demos!$B$3:$K$1368,8,FALSE)),"")</f>
        <v/>
      </c>
      <c r="R746" s="38" t="str">
        <f xml:space="preserve"> IFERROR(IF(VLOOKUP(G746,Demos!$B$3:$K$1368,7,FALSE)=0,"",VLOOKUP(G746,Demos!$B$3:$K$1368,7,FALSE)),"")</f>
        <v/>
      </c>
      <c r="U746" s="31" t="str">
        <f>IFERROR(VLOOKUP(G746,Demos!$B$7:N4042,12,FALSE),"")</f>
        <v/>
      </c>
    </row>
    <row r="747" spans="1:21" ht="45" x14ac:dyDescent="0.25">
      <c r="A747" s="39">
        <f t="shared" si="11"/>
        <v>742</v>
      </c>
      <c r="B747" s="30" t="s">
        <v>1617</v>
      </c>
      <c r="C747" s="29" t="str">
        <f xml:space="preserve"> IFERROR(VLOOKUP(B747, Courses!$C$3:$E$836, 2, FALSE),"")</f>
        <v>Physical Transport Phenomena</v>
      </c>
      <c r="D747" s="29" t="str">
        <f xml:space="preserve"> IFERROR(VLOOKUP(MID(G747,1,1), PIRA!$B$1:$E$1146, 2, FALSE),"")</f>
        <v/>
      </c>
      <c r="E747" s="31" t="str">
        <f xml:space="preserve"> IFERROR(VLOOKUP(MID(G747,1,2),PIRA!$B$1:$E$1144,2,FALSE),"")&amp;"
"&amp;IFERROR(VLOOKUP(MID(H747,1,2),PIRA!$B$1:$E$1144,2,FALSE),"")&amp;"
"&amp;IFERROR(VLOOKUP(MID(I747,1,2),PIRA!$B$1:$E$1144,2,FALSE),"")</f>
        <v xml:space="preserve">
</v>
      </c>
      <c r="F747" s="31" t="str">
        <f xml:space="preserve"> IFERROR(VLOOKUP(MID(G747,1,4),PIRA!$B$1:$E$1144,2,FALSE),"")&amp;"
"&amp;IFERROR(VLOOKUP(MID(H747,1,4),PIRA!$B$1:$E$1144,2,FALSE),"")&amp;"
"&amp;IFERROR(VLOOKUP(MID(I747,1,4),PIRA!$B$1:$E$1144,2,FALSE),"")</f>
        <v xml:space="preserve">
</v>
      </c>
      <c r="H747" s="31" t="str">
        <f>IFERROR(IF(VLOOKUP(G747,Demos!$B$3:$K$1368,2,FALSE)=0,"",VLOOKUP(G747,Demos!$B$3:$K$1368,2,FALSE)),"")</f>
        <v/>
      </c>
      <c r="I747" s="79" t="str">
        <f>IFERROR(IF(VLOOKUP(G747,Demos!$B$3:$K$1368,3,FALSE)=0,"",VLOOKUP(G747,Demos!$B$3:$K$1368,3,FALSE)),"")</f>
        <v/>
      </c>
      <c r="J747" s="79" t="str">
        <f>IFERROR(IF(VLOOKUP(G747,Demos!$B$3:$K$1368,4,FALSE)=0,"",VLOOKUP(G747,Demos!$B$3:$K$1368,4,FALSE)),"")</f>
        <v/>
      </c>
      <c r="K747" s="30" t="s">
        <v>2020</v>
      </c>
      <c r="M747" s="71">
        <v>44314</v>
      </c>
      <c r="N747" s="33" t="str">
        <f>IFERROR(VLOOKUP(G747,Demos!$B$3:$K$1368,5,FALSE),"")</f>
        <v/>
      </c>
      <c r="O747" s="28" t="str">
        <f>IF(N747="","",COUNTIF($N$6:N2866, N747))</f>
        <v/>
      </c>
      <c r="P747" s="33" t="str">
        <f xml:space="preserve"> IFERROR(IF(VLOOKUP(G747,Demos!$B$3:$K$1368,6,FALSE)=0,"",VLOOKUP(G747,Demos!$B$3:$K$1368,6,FALSE)),"")</f>
        <v/>
      </c>
      <c r="Q747" s="38" t="str">
        <f xml:space="preserve"> IFERROR(IF(VLOOKUP(G747,Demos!$B$3:$K$1368,8,FALSE)=0,"",VLOOKUP(G747,Demos!$B$3:$K$1368,8,FALSE)),"")</f>
        <v/>
      </c>
      <c r="R747" s="38" t="str">
        <f xml:space="preserve"> IFERROR(IF(VLOOKUP(G747,Demos!$B$3:$K$1368,7,FALSE)=0,"",VLOOKUP(G747,Demos!$B$3:$K$1368,7,FALSE)),"")</f>
        <v/>
      </c>
      <c r="T747" s="50" t="s">
        <v>2102</v>
      </c>
      <c r="U747" s="31" t="str">
        <f>IFERROR(VLOOKUP(G747,Demos!$B$7:N4043,12,FALSE),"")</f>
        <v/>
      </c>
    </row>
    <row r="748" spans="1:21" ht="45" x14ac:dyDescent="0.25">
      <c r="A748" s="39">
        <f t="shared" si="11"/>
        <v>743</v>
      </c>
      <c r="B748" s="30" t="s">
        <v>1617</v>
      </c>
      <c r="C748" s="29" t="str">
        <f xml:space="preserve"> IFERROR(VLOOKUP(B748, Courses!$C$3:$E$836, 2, FALSE),"")</f>
        <v>Physical Transport Phenomena</v>
      </c>
      <c r="D748" s="29" t="str">
        <f xml:space="preserve"> IFERROR(VLOOKUP(MID(G748,1,1), PIRA!$B$1:$E$1146, 2, FALSE),"")</f>
        <v/>
      </c>
      <c r="E748" s="31" t="str">
        <f xml:space="preserve"> IFERROR(VLOOKUP(MID(G748,1,2),PIRA!$B$1:$E$1144,2,FALSE),"")&amp;"
"&amp;IFERROR(VLOOKUP(MID(H748,1,2),PIRA!$B$1:$E$1144,2,FALSE),"")&amp;"
"&amp;IFERROR(VLOOKUP(MID(I748,1,2),PIRA!$B$1:$E$1144,2,FALSE),"")</f>
        <v xml:space="preserve">
</v>
      </c>
      <c r="F748" s="31" t="str">
        <f xml:space="preserve"> IFERROR(VLOOKUP(MID(G748,1,4),PIRA!$B$1:$E$1144,2,FALSE),"")&amp;"
"&amp;IFERROR(VLOOKUP(MID(H748,1,4),PIRA!$B$1:$E$1144,2,FALSE),"")&amp;"
"&amp;IFERROR(VLOOKUP(MID(I748,1,4),PIRA!$B$1:$E$1144,2,FALSE),"")</f>
        <v xml:space="preserve">
</v>
      </c>
      <c r="H748" s="31" t="str">
        <f>IFERROR(IF(VLOOKUP(G748,Demos!$B$3:$K$1368,2,FALSE)=0,"",VLOOKUP(G748,Demos!$B$3:$K$1368,2,FALSE)),"")</f>
        <v/>
      </c>
      <c r="I748" s="79" t="str">
        <f>IFERROR(IF(VLOOKUP(G748,Demos!$B$3:$K$1368,3,FALSE)=0,"",VLOOKUP(G748,Demos!$B$3:$K$1368,3,FALSE)),"")</f>
        <v/>
      </c>
      <c r="J748" s="79" t="str">
        <f>IFERROR(IF(VLOOKUP(G748,Demos!$B$3:$K$1368,4,FALSE)=0,"",VLOOKUP(G748,Demos!$B$3:$K$1368,4,FALSE)),"")</f>
        <v/>
      </c>
      <c r="K748" s="30" t="s">
        <v>2020</v>
      </c>
      <c r="M748" s="71">
        <v>44314</v>
      </c>
      <c r="N748" s="33" t="str">
        <f>IFERROR(VLOOKUP(G748,Demos!$B$3:$K$1368,5,FALSE),"")</f>
        <v/>
      </c>
      <c r="O748" s="28" t="str">
        <f>IF(N748="","",COUNTIF($N$6:N2867, N748))</f>
        <v/>
      </c>
      <c r="P748" s="33" t="str">
        <f xml:space="preserve"> IFERROR(IF(VLOOKUP(G748,Demos!$B$3:$K$1368,6,FALSE)=0,"",VLOOKUP(G748,Demos!$B$3:$K$1368,6,FALSE)),"")</f>
        <v/>
      </c>
      <c r="Q748" s="38" t="str">
        <f xml:space="preserve"> IFERROR(IF(VLOOKUP(G748,Demos!$B$3:$K$1368,8,FALSE)=0,"",VLOOKUP(G748,Demos!$B$3:$K$1368,8,FALSE)),"")</f>
        <v/>
      </c>
      <c r="R748" s="38" t="str">
        <f xml:space="preserve"> IFERROR(IF(VLOOKUP(G748,Demos!$B$3:$K$1368,7,FALSE)=0,"",VLOOKUP(G748,Demos!$B$3:$K$1368,7,FALSE)),"")</f>
        <v/>
      </c>
      <c r="T748" s="50" t="s">
        <v>2102</v>
      </c>
      <c r="U748" s="31" t="str">
        <f>IFERROR(VLOOKUP(G748,Demos!$B$7:N4044,12,FALSE),"")</f>
        <v/>
      </c>
    </row>
    <row r="749" spans="1:21" ht="45" x14ac:dyDescent="0.25">
      <c r="A749" s="39">
        <f t="shared" si="11"/>
        <v>744</v>
      </c>
      <c r="B749" s="30" t="s">
        <v>1617</v>
      </c>
      <c r="C749" s="29" t="str">
        <f xml:space="preserve"> IFERROR(VLOOKUP(B749, Courses!$C$3:$E$836, 2, FALSE),"")</f>
        <v>Physical Transport Phenomena</v>
      </c>
      <c r="D749" s="29" t="str">
        <f xml:space="preserve"> IFERROR(VLOOKUP(MID(G749,1,1), PIRA!$B$1:$E$1146, 2, FALSE),"")</f>
        <v/>
      </c>
      <c r="E749" s="31" t="str">
        <f xml:space="preserve"> IFERROR(VLOOKUP(MID(G749,1,2),PIRA!$B$1:$E$1144,2,FALSE),"")&amp;"
"&amp;IFERROR(VLOOKUP(MID(H749,1,2),PIRA!$B$1:$E$1144,2,FALSE),"")&amp;"
"&amp;IFERROR(VLOOKUP(MID(I749,1,2),PIRA!$B$1:$E$1144,2,FALSE),"")</f>
        <v xml:space="preserve">
</v>
      </c>
      <c r="F749" s="31" t="str">
        <f xml:space="preserve"> IFERROR(VLOOKUP(MID(G749,1,4),PIRA!$B$1:$E$1144,2,FALSE),"")&amp;"
"&amp;IFERROR(VLOOKUP(MID(H749,1,4),PIRA!$B$1:$E$1144,2,FALSE),"")&amp;"
"&amp;IFERROR(VLOOKUP(MID(I749,1,4),PIRA!$B$1:$E$1144,2,FALSE),"")</f>
        <v xml:space="preserve">
</v>
      </c>
      <c r="H749" s="31" t="str">
        <f>IFERROR(IF(VLOOKUP(G749,Demos!$B$3:$K$1368,2,FALSE)=0,"",VLOOKUP(G749,Demos!$B$3:$K$1368,2,FALSE)),"")</f>
        <v/>
      </c>
      <c r="I749" s="79" t="str">
        <f>IFERROR(IF(VLOOKUP(G749,Demos!$B$3:$K$1368,3,FALSE)=0,"",VLOOKUP(G749,Demos!$B$3:$K$1368,3,FALSE)),"")</f>
        <v/>
      </c>
      <c r="J749" s="79" t="str">
        <f>IFERROR(IF(VLOOKUP(G749,Demos!$B$3:$K$1368,4,FALSE)=0,"",VLOOKUP(G749,Demos!$B$3:$K$1368,4,FALSE)),"")</f>
        <v/>
      </c>
      <c r="K749" s="30" t="s">
        <v>2020</v>
      </c>
      <c r="M749" s="71">
        <v>44314</v>
      </c>
      <c r="N749" s="33" t="str">
        <f>IFERROR(VLOOKUP(G749,Demos!$B$3:$K$1368,5,FALSE),"")</f>
        <v/>
      </c>
      <c r="O749" s="28" t="str">
        <f>IF(N749="","",COUNTIF($N$6:N2868, N749))</f>
        <v/>
      </c>
      <c r="P749" s="33" t="str">
        <f xml:space="preserve"> IFERROR(IF(VLOOKUP(G749,Demos!$B$3:$K$1368,6,FALSE)=0,"",VLOOKUP(G749,Demos!$B$3:$K$1368,6,FALSE)),"")</f>
        <v/>
      </c>
      <c r="Q749" s="38" t="str">
        <f xml:space="preserve"> IFERROR(IF(VLOOKUP(G749,Demos!$B$3:$K$1368,8,FALSE)=0,"",VLOOKUP(G749,Demos!$B$3:$K$1368,8,FALSE)),"")</f>
        <v/>
      </c>
      <c r="R749" s="38" t="str">
        <f xml:space="preserve"> IFERROR(IF(VLOOKUP(G749,Demos!$B$3:$K$1368,7,FALSE)=0,"",VLOOKUP(G749,Demos!$B$3:$K$1368,7,FALSE)),"")</f>
        <v/>
      </c>
      <c r="T749" s="50" t="s">
        <v>2102</v>
      </c>
      <c r="U749" s="31" t="str">
        <f>IFERROR(VLOOKUP(G749,Demos!$B$7:N4045,12,FALSE),"")</f>
        <v/>
      </c>
    </row>
    <row r="750" spans="1:21" ht="45" x14ac:dyDescent="0.25">
      <c r="A750" s="39">
        <f t="shared" si="11"/>
        <v>745</v>
      </c>
      <c r="B750" s="30" t="s">
        <v>1617</v>
      </c>
      <c r="C750" s="29" t="str">
        <f xml:space="preserve"> IFERROR(VLOOKUP(B750, Courses!$C$3:$E$836, 2, FALSE),"")</f>
        <v>Physical Transport Phenomena</v>
      </c>
      <c r="D750" s="29" t="str">
        <f xml:space="preserve"> IFERROR(VLOOKUP(MID(G750,1,1), PIRA!$B$1:$E$1146, 2, FALSE),"")</f>
        <v/>
      </c>
      <c r="E750" s="31" t="str">
        <f xml:space="preserve"> IFERROR(VLOOKUP(MID(G750,1,2),PIRA!$B$1:$E$1144,2,FALSE),"")&amp;"
"&amp;IFERROR(VLOOKUP(MID(H750,1,2),PIRA!$B$1:$E$1144,2,FALSE),"")&amp;"
"&amp;IFERROR(VLOOKUP(MID(I750,1,2),PIRA!$B$1:$E$1144,2,FALSE),"")</f>
        <v xml:space="preserve">
</v>
      </c>
      <c r="F750" s="31" t="str">
        <f xml:space="preserve"> IFERROR(VLOOKUP(MID(G750,1,4),PIRA!$B$1:$E$1144,2,FALSE),"")&amp;"
"&amp;IFERROR(VLOOKUP(MID(H750,1,4),PIRA!$B$1:$E$1144,2,FALSE),"")&amp;"
"&amp;IFERROR(VLOOKUP(MID(I750,1,4),PIRA!$B$1:$E$1144,2,FALSE),"")</f>
        <v xml:space="preserve">
</v>
      </c>
      <c r="H750" s="31" t="str">
        <f>IFERROR(IF(VLOOKUP(G750,Demos!$B$3:$K$1368,2,FALSE)=0,"",VLOOKUP(G750,Demos!$B$3:$K$1368,2,FALSE)),"")</f>
        <v/>
      </c>
      <c r="I750" s="79" t="str">
        <f>IFERROR(IF(VLOOKUP(G750,Demos!$B$3:$K$1368,3,FALSE)=0,"",VLOOKUP(G750,Demos!$B$3:$K$1368,3,FALSE)),"")</f>
        <v/>
      </c>
      <c r="J750" s="79" t="str">
        <f>IFERROR(IF(VLOOKUP(G750,Demos!$B$3:$K$1368,4,FALSE)=0,"",VLOOKUP(G750,Demos!$B$3:$K$1368,4,FALSE)),"")</f>
        <v/>
      </c>
      <c r="K750" s="30" t="s">
        <v>2020</v>
      </c>
      <c r="M750" s="71">
        <v>44314</v>
      </c>
      <c r="N750" s="33" t="str">
        <f>IFERROR(VLOOKUP(G750,Demos!$B$3:$K$1368,5,FALSE),"")</f>
        <v/>
      </c>
      <c r="O750" s="28" t="str">
        <f>IF(N750="","",COUNTIF($N$6:N2869, N750))</f>
        <v/>
      </c>
      <c r="P750" s="33" t="str">
        <f xml:space="preserve"> IFERROR(IF(VLOOKUP(G750,Demos!$B$3:$K$1368,6,FALSE)=0,"",VLOOKUP(G750,Demos!$B$3:$K$1368,6,FALSE)),"")</f>
        <v/>
      </c>
      <c r="Q750" s="38" t="str">
        <f xml:space="preserve"> IFERROR(IF(VLOOKUP(G750,Demos!$B$3:$K$1368,8,FALSE)=0,"",VLOOKUP(G750,Demos!$B$3:$K$1368,8,FALSE)),"")</f>
        <v/>
      </c>
      <c r="R750" s="38" t="str">
        <f xml:space="preserve"> IFERROR(IF(VLOOKUP(G750,Demos!$B$3:$K$1368,7,FALSE)=0,"",VLOOKUP(G750,Demos!$B$3:$K$1368,7,FALSE)),"")</f>
        <v/>
      </c>
      <c r="T750" s="50" t="s">
        <v>2102</v>
      </c>
      <c r="U750" s="31" t="str">
        <f>IFERROR(VLOOKUP(G750,Demos!$B$7:N4046,12,FALSE),"")</f>
        <v/>
      </c>
    </row>
    <row r="751" spans="1:21" ht="45" x14ac:dyDescent="0.25">
      <c r="A751" s="39">
        <f t="shared" si="11"/>
        <v>746</v>
      </c>
      <c r="B751" s="30" t="s">
        <v>1617</v>
      </c>
      <c r="C751" s="29" t="str">
        <f xml:space="preserve"> IFERROR(VLOOKUP(B751, Courses!$C$3:$E$836, 2, FALSE),"")</f>
        <v>Physical Transport Phenomena</v>
      </c>
      <c r="D751" s="29" t="str">
        <f xml:space="preserve"> IFERROR(VLOOKUP(MID(G751,1,1), PIRA!$B$1:$E$1146, 2, FALSE),"")</f>
        <v/>
      </c>
      <c r="E751" s="31" t="str">
        <f xml:space="preserve"> IFERROR(VLOOKUP(MID(G751,1,2),PIRA!$B$1:$E$1144,2,FALSE),"")&amp;"
"&amp;IFERROR(VLOOKUP(MID(H751,1,2),PIRA!$B$1:$E$1144,2,FALSE),"")&amp;"
"&amp;IFERROR(VLOOKUP(MID(I751,1,2),PIRA!$B$1:$E$1144,2,FALSE),"")</f>
        <v xml:space="preserve">
</v>
      </c>
      <c r="F751" s="31" t="str">
        <f xml:space="preserve"> IFERROR(VLOOKUP(MID(G751,1,4),PIRA!$B$1:$E$1144,2,FALSE),"")&amp;"
"&amp;IFERROR(VLOOKUP(MID(H751,1,4),PIRA!$B$1:$E$1144,2,FALSE),"")&amp;"
"&amp;IFERROR(VLOOKUP(MID(I751,1,4),PIRA!$B$1:$E$1144,2,FALSE),"")</f>
        <v xml:space="preserve">
</v>
      </c>
      <c r="H751" s="31" t="str">
        <f>IFERROR(IF(VLOOKUP(G751,Demos!$B$3:$K$1368,2,FALSE)=0,"",VLOOKUP(G751,Demos!$B$3:$K$1368,2,FALSE)),"")</f>
        <v/>
      </c>
      <c r="I751" s="79" t="str">
        <f>IFERROR(IF(VLOOKUP(G751,Demos!$B$3:$K$1368,3,FALSE)=0,"",VLOOKUP(G751,Demos!$B$3:$K$1368,3,FALSE)),"")</f>
        <v/>
      </c>
      <c r="J751" s="79" t="str">
        <f>IFERROR(IF(VLOOKUP(G751,Demos!$B$3:$K$1368,4,FALSE)=0,"",VLOOKUP(G751,Demos!$B$3:$K$1368,4,FALSE)),"")</f>
        <v/>
      </c>
      <c r="K751" s="30" t="s">
        <v>2020</v>
      </c>
      <c r="M751" s="71">
        <v>44314</v>
      </c>
      <c r="N751" s="33" t="str">
        <f>IFERROR(VLOOKUP(G751,Demos!$B$3:$K$1368,5,FALSE),"")</f>
        <v/>
      </c>
      <c r="O751" s="28" t="str">
        <f>IF(N751="","",COUNTIF($N$6:N2870, N751))</f>
        <v/>
      </c>
      <c r="P751" s="33" t="str">
        <f xml:space="preserve"> IFERROR(IF(VLOOKUP(G751,Demos!$B$3:$K$1368,6,FALSE)=0,"",VLOOKUP(G751,Demos!$B$3:$K$1368,6,FALSE)),"")</f>
        <v/>
      </c>
      <c r="Q751" s="38" t="str">
        <f xml:space="preserve"> IFERROR(IF(VLOOKUP(G751,Demos!$B$3:$K$1368,8,FALSE)=0,"",VLOOKUP(G751,Demos!$B$3:$K$1368,8,FALSE)),"")</f>
        <v/>
      </c>
      <c r="R751" s="38" t="str">
        <f xml:space="preserve"> IFERROR(IF(VLOOKUP(G751,Demos!$B$3:$K$1368,7,FALSE)=0,"",VLOOKUP(G751,Demos!$B$3:$K$1368,7,FALSE)),"")</f>
        <v/>
      </c>
      <c r="T751" s="50" t="s">
        <v>2102</v>
      </c>
      <c r="U751" s="31" t="str">
        <f>IFERROR(VLOOKUP(G751,Demos!$B$7:N4047,12,FALSE),"")</f>
        <v/>
      </c>
    </row>
    <row r="752" spans="1:21" ht="45" x14ac:dyDescent="0.25">
      <c r="A752" s="39">
        <f t="shared" si="11"/>
        <v>747</v>
      </c>
      <c r="B752" s="30" t="s">
        <v>1617</v>
      </c>
      <c r="C752" s="29" t="str">
        <f xml:space="preserve"> IFERROR(VLOOKUP(B752, Courses!$C$3:$E$836, 2, FALSE),"")</f>
        <v>Physical Transport Phenomena</v>
      </c>
      <c r="D752" s="29" t="str">
        <f xml:space="preserve"> IFERROR(VLOOKUP(MID(G752,1,1), PIRA!$B$1:$E$1146, 2, FALSE),"")</f>
        <v>2 Fluid Mechanics</v>
      </c>
      <c r="E752" s="31" t="str">
        <f xml:space="preserve"> IFERROR(VLOOKUP(MID(G752,1,2),PIRA!$B$1:$E$1144,2,FALSE),"")&amp;"
"&amp;IFERROR(VLOOKUP(MID(H752,1,2),PIRA!$B$1:$E$1144,2,FALSE),"")&amp;"
"&amp;IFERROR(VLOOKUP(MID(I752,1,2),PIRA!$B$1:$E$1144,2,FALSE),"")</f>
        <v xml:space="preserve">Dynamics of Fluids
</v>
      </c>
      <c r="F752" s="31" t="str">
        <f xml:space="preserve"> IFERROR(VLOOKUP(MID(G752,1,4),PIRA!$B$1:$E$1144,2,FALSE),"")&amp;"
"&amp;IFERROR(VLOOKUP(MID(H752,1,4),PIRA!$B$1:$E$1144,2,FALSE),"")&amp;"
"&amp;IFERROR(VLOOKUP(MID(I752,1,4),PIRA!$B$1:$E$1144,2,FALSE),"")</f>
        <v xml:space="preserve">Forces in Moving Fluids
</v>
      </c>
      <c r="G752" s="32" t="s">
        <v>337</v>
      </c>
      <c r="H752" s="31" t="str">
        <f>IFERROR(IF(VLOOKUP(G752,Demos!$B$3:$K$1368,2,FALSE)=0,"",VLOOKUP(G752,Demos!$B$3:$K$1368,2,FALSE)),"")</f>
        <v/>
      </c>
      <c r="I752" s="79" t="str">
        <f>IFERROR(IF(VLOOKUP(G752,Demos!$B$3:$K$1368,3,FALSE)=0,"",VLOOKUP(G752,Demos!$B$3:$K$1368,3,FALSE)),"")</f>
        <v/>
      </c>
      <c r="J752" s="79" t="str">
        <f>IFERROR(IF(VLOOKUP(G752,Demos!$B$3:$K$1368,4,FALSE)=0,"",VLOOKUP(G752,Demos!$B$3:$K$1368,4,FALSE)),"")</f>
        <v/>
      </c>
      <c r="K752" s="30" t="s">
        <v>2020</v>
      </c>
      <c r="M752" s="71">
        <v>44306</v>
      </c>
      <c r="N752" s="33" t="str">
        <f>IFERROR(VLOOKUP(G752,Demos!$B$3:$K$1368,5,FALSE),"")</f>
        <v>Vacuum Cleaner and Ping-Pong Ball</v>
      </c>
      <c r="O752" s="28">
        <f>IF(N752="","",COUNTIF($N$6:N2871, N752))</f>
        <v>21</v>
      </c>
      <c r="P752" s="33" t="str">
        <f xml:space="preserve"> IFERROR(IF(VLOOKUP(G752,Demos!$B$3:$K$1368,6,FALSE)=0,"",VLOOKUP(G752,Demos!$B$3:$K$1368,6,FALSE)),"")</f>
        <v>N/A</v>
      </c>
      <c r="Q752" s="38" t="str">
        <f xml:space="preserve"> IFERROR(IF(VLOOKUP(G752,Demos!$B$3:$K$1368,8,FALSE)=0,"",VLOOKUP(G752,Demos!$B$3:$K$1368,8,FALSE)),"")</f>
        <v/>
      </c>
      <c r="R752" s="38" t="str">
        <f xml:space="preserve"> IFERROR(IF(VLOOKUP(G752,Demos!$B$3:$K$1368,7,FALSE)=0,"",VLOOKUP(G752,Demos!$B$3:$K$1368,7,FALSE)),"")</f>
        <v>See 2021 Zoomopname "opname hoorcollege 2.mp4" and Collegerama recording 2011/2012 - https://collegerama.tudelft.nl/Mediasite/Channel/as-bsc-tn/watch/b6b2331bc2144aba9c70d01fb3cfa6311d and 2022-2023 from 01:25:40 https://collegerama.tudelft.nl/Mediasite/Channel/as-bsc-tn/watch/2f27d3d6436b4dc9b44a4a21e91f98331d</v>
      </c>
      <c r="T752" s="50" t="s">
        <v>1761</v>
      </c>
      <c r="U752" s="31" t="str">
        <f>IFERROR(VLOOKUP(G752,Demos!$B$7:N4048,12,FALSE),"")</f>
        <v/>
      </c>
    </row>
    <row r="753" spans="1:21" ht="45" x14ac:dyDescent="0.25">
      <c r="A753" s="39">
        <f t="shared" si="11"/>
        <v>748</v>
      </c>
      <c r="B753" s="30" t="s">
        <v>2082</v>
      </c>
      <c r="C753" s="29" t="str">
        <f xml:space="preserve"> IFERROR(VLOOKUP(B753, Courses!$C$3:$E$836, 2, FALSE),"")</f>
        <v>Matching Day</v>
      </c>
      <c r="D753" s="29" t="str">
        <f xml:space="preserve"> IFERROR(VLOOKUP(MID(G753,1,1), PIRA!$B$1:$E$1146, 2, FALSE),"")</f>
        <v>1 Mechanics</v>
      </c>
      <c r="E753" s="31" t="str">
        <f xml:space="preserve"> IFERROR(VLOOKUP(MID(G753,1,2),PIRA!$B$1:$E$1144,2,FALSE),"")&amp;"
"&amp;IFERROR(VLOOKUP(MID(H753,1,2),PIRA!$B$1:$E$1144,2,FALSE),"")&amp;"
"&amp;IFERROR(VLOOKUP(MID(I753,1,2),PIRA!$B$1:$E$1144,2,FALSE),"")</f>
        <v xml:space="preserve">Rotational Dynamics
</v>
      </c>
      <c r="F753" s="31" t="str">
        <f xml:space="preserve"> IFERROR(VLOOKUP(MID(G753,1,4),PIRA!$B$1:$E$1144,2,FALSE),"")&amp;"
"&amp;IFERROR(VLOOKUP(MID(H753,1,4),PIRA!$B$1:$E$1144,2,FALSE),"")&amp;"
"&amp;IFERROR(VLOOKUP(MID(I753,1,4),PIRA!$B$1:$E$1144,2,FALSE),"")</f>
        <v xml:space="preserve">Gyros
</v>
      </c>
      <c r="G753" s="32" t="s">
        <v>1176</v>
      </c>
      <c r="H753" s="31" t="str">
        <f>IFERROR(IF(VLOOKUP(G753,Demos!$B$3:$K$1368,2,FALSE)=0,"",VLOOKUP(G753,Demos!$B$3:$K$1368,2,FALSE)),"")</f>
        <v/>
      </c>
      <c r="I753" s="79" t="str">
        <f>IFERROR(IF(VLOOKUP(G753,Demos!$B$3:$K$1368,3,FALSE)=0,"",VLOOKUP(G753,Demos!$B$3:$K$1368,3,FALSE)),"")</f>
        <v/>
      </c>
      <c r="J753" s="79" t="str">
        <f>IFERROR(IF(VLOOKUP(G753,Demos!$B$3:$K$1368,4,FALSE)=0,"",VLOOKUP(G753,Demos!$B$3:$K$1368,4,FALSE)),"")</f>
        <v/>
      </c>
      <c r="K753" s="32" t="s">
        <v>1614</v>
      </c>
      <c r="L753" s="32"/>
      <c r="M753" s="71">
        <v>44296</v>
      </c>
      <c r="N753" s="33" t="str">
        <f>IFERROR(VLOOKUP(G753,Demos!$B$3:$K$1368,5,FALSE),"")</f>
        <v>Precession (2)</v>
      </c>
      <c r="O753" s="28">
        <f>IF(N753="","",COUNTIF($N$6:N2872, N753))</f>
        <v>67</v>
      </c>
      <c r="P753" s="33" t="str">
        <f xml:space="preserve"> IFERROR(IF(VLOOKUP(G753,Demos!$B$3:$K$1368,6,FALSE)=0,"",VLOOKUP(G753,Demos!$B$3:$K$1368,6,FALSE)),"")</f>
        <v>www.de-monstrare.nl/pdf/Precession%20_2_.pdf</v>
      </c>
      <c r="Q753" s="38" t="str">
        <f xml:space="preserve"> IFERROR(IF(VLOOKUP(G753,Demos!$B$3:$K$1368,8,FALSE)=0,"",VLOOKUP(G753,Demos!$B$3:$K$1368,8,FALSE)),"")</f>
        <v/>
      </c>
      <c r="R753" s="38" t="str">
        <f xml:space="preserve"> IFERROR(IF(VLOOKUP(G753,Demos!$B$3:$K$1368,7,FALSE)=0,"",VLOOKUP(G753,Demos!$B$3:$K$1368,7,FALSE)),"")</f>
        <v/>
      </c>
      <c r="T753" s="50" t="s">
        <v>1761</v>
      </c>
      <c r="U753" s="31" t="str">
        <f>IFERROR(VLOOKUP(G753,Demos!$B$7:N4049,12,FALSE),"")</f>
        <v/>
      </c>
    </row>
    <row r="754" spans="1:21" ht="45" x14ac:dyDescent="0.25">
      <c r="A754" s="39">
        <f t="shared" si="11"/>
        <v>749</v>
      </c>
      <c r="B754" s="30" t="s">
        <v>275</v>
      </c>
      <c r="C754" s="29" t="str">
        <f xml:space="preserve"> IFERROR(VLOOKUP(B754, Courses!$C$3:$E$836, 2, FALSE),"")</f>
        <v>Optics</v>
      </c>
      <c r="D754" s="29" t="str">
        <f xml:space="preserve"> IFERROR(VLOOKUP(MID(G754,1,1), PIRA!$B$1:$E$1146, 2, FALSE),"")</f>
        <v>6 Optics</v>
      </c>
      <c r="E754" s="31" t="str">
        <f xml:space="preserve"> IFERROR(VLOOKUP(MID(G754,1,2),PIRA!$B$1:$E$1144,2,FALSE),"")&amp;"
"&amp;IFERROR(VLOOKUP(MID(H754,1,2),PIRA!$B$1:$E$1144,2,FALSE),"")&amp;"
"&amp;IFERROR(VLOOKUP(MID(I754,1,2),PIRA!$B$1:$E$1144,2,FALSE),"")</f>
        <v xml:space="preserve">Diffraction
</v>
      </c>
      <c r="F754" s="31" t="str">
        <f xml:space="preserve"> IFERROR(VLOOKUP(MID(G754,1,4),PIRA!$B$1:$E$1144,2,FALSE),"")&amp;"
"&amp;IFERROR(VLOOKUP(MID(H754,1,4),PIRA!$B$1:$E$1144,2,FALSE),"")&amp;"
"&amp;IFERROR(VLOOKUP(MID(I754,1,4),PIRA!$B$1:$E$1144,2,FALSE),"")</f>
        <v xml:space="preserve">Diffraction Around Objects
</v>
      </c>
      <c r="G754" s="32" t="s">
        <v>1573</v>
      </c>
      <c r="H754" s="31" t="str">
        <f>IFERROR(IF(VLOOKUP(G754,Demos!$B$3:$K$1368,2,FALSE)=0,"",VLOOKUP(G754,Demos!$B$3:$K$1368,2,FALSE)),"")</f>
        <v/>
      </c>
      <c r="I754" s="79" t="str">
        <f>IFERROR(IF(VLOOKUP(G754,Demos!$B$3:$K$1368,3,FALSE)=0,"",VLOOKUP(G754,Demos!$B$3:$K$1368,3,FALSE)),"")</f>
        <v/>
      </c>
      <c r="J754" s="79" t="str">
        <f>IFERROR(IF(VLOOKUP(G754,Demos!$B$3:$K$1368,4,FALSE)=0,"",VLOOKUP(G754,Demos!$B$3:$K$1368,4,FALSE)),"")</f>
        <v/>
      </c>
      <c r="K754" s="30" t="s">
        <v>1983</v>
      </c>
      <c r="L754" s="30" t="s">
        <v>1614</v>
      </c>
      <c r="M754" s="71">
        <v>44294</v>
      </c>
      <c r="N754" s="33" t="str">
        <f>IFERROR(VLOOKUP(G754,Demos!$B$3:$K$1368,5,FALSE),"")</f>
        <v>Diffraction (2b), Single Slit</v>
      </c>
      <c r="O754" s="28">
        <f>IF(N754="","",COUNTIF($N$6:N2873, N754))</f>
        <v>12</v>
      </c>
      <c r="P754" s="33" t="str">
        <f xml:space="preserve"> IFERROR(IF(VLOOKUP(G754,Demos!$B$3:$K$1368,6,FALSE)=0,"",VLOOKUP(G754,Demos!$B$3:$K$1368,6,FALSE)),"")</f>
        <v>www.de-monstrare.nl/pdf/Diffraction_2b_,%20single%20slit.pdf</v>
      </c>
      <c r="Q754" s="38" t="str">
        <f xml:space="preserve"> IFERROR(IF(VLOOKUP(G754,Demos!$B$3:$K$1368,8,FALSE)=0,"",VLOOKUP(G754,Demos!$B$3:$K$1368,8,FALSE)),"")</f>
        <v/>
      </c>
      <c r="R754" s="38" t="str">
        <f xml:space="preserve"> IFERROR(IF(VLOOKUP(G754,Demos!$B$3:$K$1368,7,FALSE)=0,"",VLOOKUP(G754,Demos!$B$3:$K$1368,7,FALSE)),"")</f>
        <v/>
      </c>
      <c r="T754" s="50" t="s">
        <v>1761</v>
      </c>
      <c r="U754" s="31" t="str">
        <f>IFERROR(VLOOKUP(G754,Demos!$B$7:N4052,12,FALSE),"")</f>
        <v/>
      </c>
    </row>
    <row r="755" spans="1:21" ht="45" x14ac:dyDescent="0.25">
      <c r="A755" s="39">
        <f t="shared" si="11"/>
        <v>750</v>
      </c>
      <c r="B755" s="30" t="s">
        <v>275</v>
      </c>
      <c r="C755" s="29" t="str">
        <f xml:space="preserve"> IFERROR(VLOOKUP(B755, Courses!$C$3:$E$836, 2, FALSE),"")</f>
        <v>Optics</v>
      </c>
      <c r="D755" s="29" t="str">
        <f xml:space="preserve"> IFERROR(VLOOKUP(MID(G755,1,1), PIRA!$B$1:$E$1146, 2, FALSE),"")</f>
        <v>6 Optics</v>
      </c>
      <c r="E755" s="31" t="str">
        <f xml:space="preserve"> IFERROR(VLOOKUP(MID(G755,1,2),PIRA!$B$1:$E$1144,2,FALSE),"")&amp;"
"&amp;IFERROR(VLOOKUP(MID(H755,1,2),PIRA!$B$1:$E$1144,2,FALSE),"")&amp;"
"&amp;IFERROR(VLOOKUP(MID(I755,1,2),PIRA!$B$1:$E$1144,2,FALSE),"")</f>
        <v xml:space="preserve">Interference
Diffraction
</v>
      </c>
      <c r="F755" s="31" t="str">
        <f xml:space="preserve"> IFERROR(VLOOKUP(MID(G755,1,4),PIRA!$B$1:$E$1144,2,FALSE),"")&amp;"
"&amp;IFERROR(VLOOKUP(MID(H755,1,4),PIRA!$B$1:$E$1144,2,FALSE),"")&amp;"
"&amp;IFERROR(VLOOKUP(MID(I755,1,4),PIRA!$B$1:$E$1144,2,FALSE),"")</f>
        <v xml:space="preserve">Interference From Two Sources
Diffraction Through One Slit
</v>
      </c>
      <c r="G755" s="32" t="s">
        <v>487</v>
      </c>
      <c r="H755" s="31" t="str">
        <f>IFERROR(IF(VLOOKUP(G755,Demos!$B$3:$K$1368,2,FALSE)=0,"",VLOOKUP(G755,Demos!$B$3:$K$1368,2,FALSE)),"")</f>
        <v>6C10.26</v>
      </c>
      <c r="I755" s="79" t="str">
        <f>IFERROR(IF(VLOOKUP(G755,Demos!$B$3:$K$1368,3,FALSE)=0,"",VLOOKUP(G755,Demos!$B$3:$K$1368,3,FALSE)),"")</f>
        <v/>
      </c>
      <c r="J755" s="79" t="str">
        <f>IFERROR(IF(VLOOKUP(G755,Demos!$B$3:$K$1368,4,FALSE)=0,"",VLOOKUP(G755,Demos!$B$3:$K$1368,4,FALSE)),"")</f>
        <v/>
      </c>
      <c r="K755" s="30" t="s">
        <v>1983</v>
      </c>
      <c r="L755" s="30" t="s">
        <v>1614</v>
      </c>
      <c r="M755" s="71">
        <v>44294</v>
      </c>
      <c r="N755" s="33" t="str">
        <f>IFERROR(VLOOKUP(G755,Demos!$B$3:$K$1368,5,FALSE),"")</f>
        <v>Young's Double Slit</v>
      </c>
      <c r="O755" s="28">
        <f>IF(N755="","",COUNTIF($N$6:N2874, N755))</f>
        <v>20</v>
      </c>
      <c r="P755" s="33" t="str">
        <f xml:space="preserve"> IFERROR(IF(VLOOKUP(G755,Demos!$B$3:$K$1368,6,FALSE)=0,"",VLOOKUP(G755,Demos!$B$3:$K$1368,6,FALSE)),"")</f>
        <v>www.de-monstrare.nl/pdf/Young%27s%20double%20slit.pdf</v>
      </c>
      <c r="Q755" s="38" t="str">
        <f xml:space="preserve"> IFERROR(IF(VLOOKUP(G755,Demos!$B$3:$K$1368,8,FALSE)=0,"",VLOOKUP(G755,Demos!$B$3:$K$1368,8,FALSE)),"")</f>
        <v>Not in database yet</v>
      </c>
      <c r="R755" s="38" t="str">
        <f xml:space="preserve"> IFERROR(IF(VLOOKUP(G755,Demos!$B$3:$K$1368,7,FALSE)=0,"",VLOOKUP(G755,Demos!$B$3:$K$1368,7,FALSE)),"")</f>
        <v>See 09 Apr 2019 Collegerama recoring TN2421_10 from 01:29:55 - https://collegerama.tudelft.nl/Mediasite/Channel/as-bsc-tn/watch/a70c41f4099e41a3966d61dab00a21c61d</v>
      </c>
      <c r="T755" s="50" t="s">
        <v>1761</v>
      </c>
      <c r="U755" s="31" t="str">
        <f>IFERROR(VLOOKUP(G755,Demos!$B$7:N4051,12,FALSE),"")</f>
        <v/>
      </c>
    </row>
    <row r="756" spans="1:21" ht="45" x14ac:dyDescent="0.25">
      <c r="A756" s="39">
        <f t="shared" si="11"/>
        <v>751</v>
      </c>
      <c r="B756" s="30" t="s">
        <v>1993</v>
      </c>
      <c r="C756" s="29" t="str">
        <f xml:space="preserve"> IFERROR(VLOOKUP(B756, Courses!$C$3:$E$836, 2, FALSE),"")</f>
        <v>Optics and Microscopy</v>
      </c>
      <c r="D756" s="29" t="str">
        <f xml:space="preserve"> IFERROR(VLOOKUP(MID(G756,1,1), PIRA!$B$1:$E$1146, 2, FALSE),"")</f>
        <v>6 Optics</v>
      </c>
      <c r="E756" s="31" t="str">
        <f xml:space="preserve"> IFERROR(VLOOKUP(MID(G756,1,2),PIRA!$B$1:$E$1144,2,FALSE),"")&amp;"
"&amp;IFERROR(VLOOKUP(MID(H756,1,2),PIRA!$B$1:$E$1144,2,FALSE),"")&amp;"
"&amp;IFERROR(VLOOKUP(MID(I756,1,2),PIRA!$B$1:$E$1144,2,FALSE),"")</f>
        <v xml:space="preserve">Polarisation
</v>
      </c>
      <c r="F756" s="31" t="str">
        <f xml:space="preserve"> IFERROR(VLOOKUP(MID(G756,1,4),PIRA!$B$1:$E$1144,2,FALSE),"")&amp;"
"&amp;IFERROR(VLOOKUP(MID(H756,1,4),PIRA!$B$1:$E$1144,2,FALSE),"")&amp;"
"&amp;IFERROR(VLOOKUP(MID(I756,1,4),PIRA!$B$1:$E$1144,2,FALSE),"")</f>
        <v xml:space="preserve">Birefringence
</v>
      </c>
      <c r="G756" s="32" t="s">
        <v>1204</v>
      </c>
      <c r="H756" s="31" t="str">
        <f>IFERROR(IF(VLOOKUP(G756,Demos!$B$3:$K$1368,2,FALSE)=0,"",VLOOKUP(G756,Demos!$B$3:$K$1368,2,FALSE)),"")</f>
        <v/>
      </c>
      <c r="I756" s="79" t="str">
        <f>IFERROR(IF(VLOOKUP(G756,Demos!$B$3:$K$1368,3,FALSE)=0,"",VLOOKUP(G756,Demos!$B$3:$K$1368,3,FALSE)),"")</f>
        <v/>
      </c>
      <c r="J756" s="79" t="str">
        <f>IFERROR(IF(VLOOKUP(G756,Demos!$B$3:$K$1368,4,FALSE)=0,"",VLOOKUP(G756,Demos!$B$3:$K$1368,4,FALSE)),"")</f>
        <v/>
      </c>
      <c r="K756" s="30" t="s">
        <v>2065</v>
      </c>
      <c r="L756" s="30" t="s">
        <v>1062</v>
      </c>
      <c r="M756" s="71">
        <v>44294</v>
      </c>
      <c r="N756" s="33" t="str">
        <f>IFERROR(VLOOKUP(G756,Demos!$B$3:$K$1368,5,FALSE),"")</f>
        <v>Kaleidoscope</v>
      </c>
      <c r="O756" s="28">
        <f>IF(N756="","",COUNTIF($N$6:N2875, N756))</f>
        <v>14</v>
      </c>
      <c r="P756" s="33" t="str">
        <f xml:space="preserve"> IFERROR(IF(VLOOKUP(G756,Demos!$B$3:$K$1368,6,FALSE)=0,"",VLOOKUP(G756,Demos!$B$3:$K$1368,6,FALSE)),"")</f>
        <v>N/A</v>
      </c>
      <c r="Q756" s="38" t="str">
        <f xml:space="preserve"> IFERROR(IF(VLOOKUP(G756,Demos!$B$3:$K$1368,8,FALSE)=0,"",VLOOKUP(G756,Demos!$B$3:$K$1368,8,FALSE)),"")</f>
        <v/>
      </c>
      <c r="R756" s="38" t="str">
        <f xml:space="preserve"> IFERROR(IF(VLOOKUP(G756,Demos!$B$3:$K$1368,7,FALSE)=0,"",VLOOKUP(G756,Demos!$B$3:$K$1368,7,FALSE)),"")</f>
        <v/>
      </c>
      <c r="U756" s="31" t="str">
        <f>IFERROR(VLOOKUP(G756,Demos!$B$7:N4050,12,FALSE),"")</f>
        <v/>
      </c>
    </row>
    <row r="757" spans="1:21" ht="45" x14ac:dyDescent="0.25">
      <c r="A757" s="39">
        <f t="shared" si="11"/>
        <v>752</v>
      </c>
      <c r="B757" s="30" t="s">
        <v>1993</v>
      </c>
      <c r="C757" s="29" t="str">
        <f xml:space="preserve"> IFERROR(VLOOKUP(B757, Courses!$C$3:$E$836, 2, FALSE),"")</f>
        <v>Optics and Microscopy</v>
      </c>
      <c r="D757" s="29" t="str">
        <f xml:space="preserve"> IFERROR(VLOOKUP(MID(G757,1,1), PIRA!$B$1:$E$1146, 2, FALSE),"")</f>
        <v>6 Optics</v>
      </c>
      <c r="E757" s="31" t="str">
        <f xml:space="preserve"> IFERROR(VLOOKUP(MID(G757,1,2),PIRA!$B$1:$E$1144,2,FALSE),"")&amp;"
"&amp;IFERROR(VLOOKUP(MID(H757,1,2),PIRA!$B$1:$E$1144,2,FALSE),"")&amp;"
"&amp;IFERROR(VLOOKUP(MID(I757,1,2),PIRA!$B$1:$E$1144,2,FALSE),"")</f>
        <v xml:space="preserve">Diffraction
</v>
      </c>
      <c r="F757" s="31" t="str">
        <f xml:space="preserve"> IFERROR(VLOOKUP(MID(G757,1,4),PIRA!$B$1:$E$1144,2,FALSE),"")&amp;"
"&amp;IFERROR(VLOOKUP(MID(H757,1,4),PIRA!$B$1:$E$1144,2,FALSE),"")&amp;"
"&amp;IFERROR(VLOOKUP(MID(I757,1,4),PIRA!$B$1:$E$1144,2,FALSE),"")</f>
        <v xml:space="preserve">
</v>
      </c>
      <c r="G757" s="32" t="s">
        <v>1987</v>
      </c>
      <c r="H757" s="31" t="str">
        <f>IFERROR(IF(VLOOKUP(G757,Demos!$B$3:$K$1368,2,FALSE)=0,"",VLOOKUP(G757,Demos!$B$3:$K$1368,2,FALSE)),"")</f>
        <v/>
      </c>
      <c r="I757" s="79" t="str">
        <f>IFERROR(IF(VLOOKUP(G757,Demos!$B$3:$K$1368,3,FALSE)=0,"",VLOOKUP(G757,Demos!$B$3:$K$1368,3,FALSE)),"")</f>
        <v/>
      </c>
      <c r="J757" s="79" t="str">
        <f>IFERROR(IF(VLOOKUP(G757,Demos!$B$3:$K$1368,4,FALSE)=0,"",VLOOKUP(G757,Demos!$B$3:$K$1368,4,FALSE)),"")</f>
        <v/>
      </c>
      <c r="K757" s="30" t="s">
        <v>2065</v>
      </c>
      <c r="L757" s="30" t="s">
        <v>1062</v>
      </c>
      <c r="M757" s="71">
        <v>44289</v>
      </c>
      <c r="N757" s="33" t="str">
        <f>IFERROR(VLOOKUP(G757,Demos!$B$3:$K$1368,5,FALSE),"")</f>
        <v>Diffraction NEMO kit</v>
      </c>
      <c r="O757" s="28">
        <f>IF(N757="","",COUNTIF($N$6:N2876, N757))</f>
        <v>10</v>
      </c>
      <c r="P757" s="33" t="str">
        <f xml:space="preserve"> IFERROR(IF(VLOOKUP(G757,Demos!$B$3:$K$1368,6,FALSE)=0,"",VLOOKUP(G757,Demos!$B$3:$K$1368,6,FALSE)),"")</f>
        <v>N/A</v>
      </c>
      <c r="Q757" s="38" t="str">
        <f xml:space="preserve"> IFERROR(IF(VLOOKUP(G757,Demos!$B$3:$K$1368,8,FALSE)=0,"",VLOOKUP(G757,Demos!$B$3:$K$1368,8,FALSE)),"")</f>
        <v/>
      </c>
      <c r="R757" s="38" t="str">
        <f xml:space="preserve"> IFERROR(IF(VLOOKUP(G757,Demos!$B$3:$K$1368,7,FALSE)=0,"",VLOOKUP(G757,Demos!$B$3:$K$1368,7,FALSE)),"")</f>
        <v/>
      </c>
      <c r="U757" s="31" t="str">
        <f>IFERROR(VLOOKUP(G757,Demos!$B$7:N4053,12,FALSE),"")</f>
        <v/>
      </c>
    </row>
    <row r="758" spans="1:21" ht="45" x14ac:dyDescent="0.25">
      <c r="A758" s="39">
        <f t="shared" si="11"/>
        <v>753</v>
      </c>
      <c r="B758" s="30" t="s">
        <v>275</v>
      </c>
      <c r="C758" s="29" t="str">
        <f xml:space="preserve"> IFERROR(VLOOKUP(B758, Courses!$C$3:$E$836, 2, FALSE),"")</f>
        <v>Optics</v>
      </c>
      <c r="D758" s="29" t="str">
        <f xml:space="preserve"> IFERROR(VLOOKUP(MID(G758,1,1), PIRA!$B$1:$E$1146, 2, FALSE),"")</f>
        <v>9 Equipment</v>
      </c>
      <c r="E758" s="31" t="str">
        <f xml:space="preserve"> IFERROR(VLOOKUP(MID(G758,1,2),PIRA!$B$1:$E$1144,2,FALSE),"")&amp;"
"&amp;IFERROR(VLOOKUP(MID(H758,1,2),PIRA!$B$1:$E$1144,2,FALSE),"")&amp;"
"&amp;IFERROR(VLOOKUP(MID(I758,1,2),PIRA!$B$1:$E$1144,2,FALSE),"")</f>
        <v xml:space="preserve">Electronic
</v>
      </c>
      <c r="F758" s="31" t="str">
        <f xml:space="preserve"> IFERROR(VLOOKUP(MID(G758,1,4),PIRA!$B$1:$E$1144,2,FALSE),"")&amp;"
"&amp;IFERROR(VLOOKUP(MID(H758,1,4),PIRA!$B$1:$E$1144,2,FALSE),"")&amp;"
"&amp;IFERROR(VLOOKUP(MID(I758,1,4),PIRA!$B$1:$E$1144,2,FALSE),"")</f>
        <v xml:space="preserve">Lasers
</v>
      </c>
      <c r="G758" s="32" t="s">
        <v>2013</v>
      </c>
      <c r="H758" s="31" t="str">
        <f>IFERROR(IF(VLOOKUP(G758,Demos!$B$3:$K$1368,2,FALSE)=0,"",VLOOKUP(G758,Demos!$B$3:$K$1368,2,FALSE)),"")</f>
        <v/>
      </c>
      <c r="I758" s="79" t="str">
        <f>IFERROR(IF(VLOOKUP(G758,Demos!$B$3:$K$1368,3,FALSE)=0,"",VLOOKUP(G758,Demos!$B$3:$K$1368,3,FALSE)),"")</f>
        <v/>
      </c>
      <c r="J758" s="79" t="str">
        <f>IFERROR(IF(VLOOKUP(G758,Demos!$B$3:$K$1368,4,FALSE)=0,"",VLOOKUP(G758,Demos!$B$3:$K$1368,4,FALSE)),"")</f>
        <v/>
      </c>
      <c r="K758" s="30" t="s">
        <v>1614</v>
      </c>
      <c r="L758" s="30" t="s">
        <v>1983</v>
      </c>
      <c r="M758" s="71">
        <v>44288</v>
      </c>
      <c r="N758" s="33" t="str">
        <f>IFERROR(VLOOKUP(G758,Demos!$B$3:$K$1368,5,FALSE),"")</f>
        <v>Lasers</v>
      </c>
      <c r="O758" s="28">
        <f>IF(N758="","",COUNTIF($N$6:N2877, N758))</f>
        <v>8</v>
      </c>
      <c r="P758" s="33" t="str">
        <f xml:space="preserve"> IFERROR(IF(VLOOKUP(G758,Demos!$B$3:$K$1368,6,FALSE)=0,"",VLOOKUP(G758,Demos!$B$3:$K$1368,6,FALSE)),"")</f>
        <v>N/A</v>
      </c>
      <c r="Q758" s="38" t="str">
        <f xml:space="preserve"> IFERROR(IF(VLOOKUP(G758,Demos!$B$3:$K$1368,8,FALSE)=0,"",VLOOKUP(G758,Demos!$B$3:$K$1368,8,FALSE)),"")</f>
        <v>A worked open HeNe laser</v>
      </c>
      <c r="R758" s="38" t="str">
        <f xml:space="preserve"> IFERROR(IF(VLOOKUP(G758,Demos!$B$3:$K$1368,7,FALSE)=0,"",VLOOKUP(G758,Demos!$B$3:$K$1368,7,FALSE)),"")</f>
        <v/>
      </c>
      <c r="T758" s="50" t="s">
        <v>1890</v>
      </c>
      <c r="U758" s="31" t="str">
        <f>IFERROR(VLOOKUP(G758,Demos!$B$7:N4054,12,FALSE),"")</f>
        <v/>
      </c>
    </row>
    <row r="759" spans="1:21" ht="45" x14ac:dyDescent="0.25">
      <c r="A759" s="39">
        <f t="shared" si="11"/>
        <v>754</v>
      </c>
      <c r="B759" s="30" t="s">
        <v>275</v>
      </c>
      <c r="C759" s="29" t="str">
        <f xml:space="preserve"> IFERROR(VLOOKUP(B759, Courses!$C$3:$E$836, 2, FALSE),"")</f>
        <v>Optics</v>
      </c>
      <c r="D759" s="29" t="str">
        <f xml:space="preserve"> IFERROR(VLOOKUP(MID(G759,1,1), PIRA!$B$1:$E$1146, 2, FALSE),"")</f>
        <v>6 Optics</v>
      </c>
      <c r="E759" s="31" t="str">
        <f xml:space="preserve"> IFERROR(VLOOKUP(MID(G759,1,2),PIRA!$B$1:$E$1144,2,FALSE),"")&amp;"
"&amp;IFERROR(VLOOKUP(MID(H759,1,2),PIRA!$B$1:$E$1144,2,FALSE),"")&amp;"
"&amp;IFERROR(VLOOKUP(MID(I759,1,2),PIRA!$B$1:$E$1144,2,FALSE),"")</f>
        <v xml:space="preserve">Interference
</v>
      </c>
      <c r="F759" s="31" t="str">
        <f xml:space="preserve"> IFERROR(VLOOKUP(MID(G759,1,4),PIRA!$B$1:$E$1144,2,FALSE),"")&amp;"
"&amp;IFERROR(VLOOKUP(MID(H759,1,4),PIRA!$B$1:$E$1144,2,FALSE),"")&amp;"
"&amp;IFERROR(VLOOKUP(MID(I759,1,4),PIRA!$B$1:$E$1144,2,FALSE),"")</f>
        <v xml:space="preserve">Interferometers
</v>
      </c>
      <c r="G759" s="32" t="s">
        <v>327</v>
      </c>
      <c r="H759" s="31" t="str">
        <f>IFERROR(IF(VLOOKUP(G759,Demos!$B$3:$K$1368,2,FALSE)=0,"",VLOOKUP(G759,Demos!$B$3:$K$1368,2,FALSE)),"")</f>
        <v/>
      </c>
      <c r="I759" s="79" t="str">
        <f>IFERROR(IF(VLOOKUP(G759,Demos!$B$3:$K$1368,3,FALSE)=0,"",VLOOKUP(G759,Demos!$B$3:$K$1368,3,FALSE)),"")</f>
        <v/>
      </c>
      <c r="J759" s="79" t="str">
        <f>IFERROR(IF(VLOOKUP(G759,Demos!$B$3:$K$1368,4,FALSE)=0,"",VLOOKUP(G759,Demos!$B$3:$K$1368,4,FALSE)),"")</f>
        <v/>
      </c>
      <c r="K759" s="32" t="s">
        <v>1056</v>
      </c>
      <c r="L759" s="32" t="s">
        <v>1614</v>
      </c>
      <c r="M759" s="71">
        <v>44284</v>
      </c>
      <c r="N759" s="33" t="str">
        <f>IFERROR(VLOOKUP(G759,Demos!$B$3:$K$1368,5,FALSE),"")</f>
        <v>Michelson-Morley Interferometer</v>
      </c>
      <c r="O759" s="28">
        <f>IF(N759="","",COUNTIF($N$6:N2878, N759))</f>
        <v>42</v>
      </c>
      <c r="P759" s="33" t="str">
        <f xml:space="preserve"> IFERROR(IF(VLOOKUP(G759,Demos!$B$3:$K$1368,6,FALSE)=0,"",VLOOKUP(G759,Demos!$B$3:$K$1368,6,FALSE)),"")</f>
        <v>www.de-monstrare.nl/pdf/Michelson-Morley%20interferometer.pdf</v>
      </c>
      <c r="Q759" s="38" t="str">
        <f xml:space="preserve"> IFERROR(IF(VLOOKUP(G759,Demos!$B$3:$K$1368,8,FALSE)=0,"",VLOOKUP(G759,Demos!$B$3:$K$1368,8,FALSE)),"")</f>
        <v/>
      </c>
      <c r="R759" s="38" t="str">
        <f xml:space="preserve"> IFERROR(IF(VLOOKUP(G759,Demos!$B$3:$K$1368,7,FALSE)=0,"",VLOOKUP(G759,Demos!$B$3:$K$1368,7,FALSE)),"")</f>
        <v xml:space="preserve">See 2022 recording TN1612TU_24. https://collegerama.tudelft.nl/Mediasite/Channel/as-bsc-tn/watch/7474e760f1e14321b537b197c972eb3e1d </v>
      </c>
      <c r="T759" s="50" t="s">
        <v>1761</v>
      </c>
      <c r="U759" s="31" t="str">
        <f>IFERROR(VLOOKUP(G759,Demos!$B$7:N4056,12,FALSE),"")</f>
        <v/>
      </c>
    </row>
    <row r="760" spans="1:21" ht="45" x14ac:dyDescent="0.25">
      <c r="A760" s="39">
        <f t="shared" si="11"/>
        <v>755</v>
      </c>
      <c r="B760" s="30" t="s">
        <v>275</v>
      </c>
      <c r="C760" s="29" t="str">
        <f xml:space="preserve"> IFERROR(VLOOKUP(B760, Courses!$C$3:$E$836, 2, FALSE),"")</f>
        <v>Optics</v>
      </c>
      <c r="D760" s="29" t="str">
        <f xml:space="preserve"> IFERROR(VLOOKUP(MID(G760,1,1), PIRA!$B$1:$E$1146, 2, FALSE),"")</f>
        <v>6 Optics</v>
      </c>
      <c r="E760" s="31" t="str">
        <f xml:space="preserve"> IFERROR(VLOOKUP(MID(G760,1,2),PIRA!$B$1:$E$1144,2,FALSE),"")&amp;"
"&amp;IFERROR(VLOOKUP(MID(H760,1,2),PIRA!$B$1:$E$1144,2,FALSE),"")&amp;"
"&amp;IFERROR(VLOOKUP(MID(I760,1,2),PIRA!$B$1:$E$1144,2,FALSE),"")</f>
        <v xml:space="preserve">Interference
</v>
      </c>
      <c r="F760" s="31" t="str">
        <f xml:space="preserve"> IFERROR(VLOOKUP(MID(G760,1,4),PIRA!$B$1:$E$1144,2,FALSE),"")&amp;"
"&amp;IFERROR(VLOOKUP(MID(H760,1,4),PIRA!$B$1:$E$1144,2,FALSE),"")&amp;"
"&amp;IFERROR(VLOOKUP(MID(I760,1,4),PIRA!$B$1:$E$1144,2,FALSE),"")</f>
        <v xml:space="preserve">Interferometers
</v>
      </c>
      <c r="G760" s="32" t="s">
        <v>2015</v>
      </c>
      <c r="H760" s="31" t="str">
        <f>IFERROR(IF(VLOOKUP(G760,Demos!$B$3:$K$1368,2,FALSE)=0,"",VLOOKUP(G760,Demos!$B$3:$K$1368,2,FALSE)),"")</f>
        <v/>
      </c>
      <c r="I760" s="79" t="str">
        <f>IFERROR(IF(VLOOKUP(G760,Demos!$B$3:$K$1368,3,FALSE)=0,"",VLOOKUP(G760,Demos!$B$3:$K$1368,3,FALSE)),"")</f>
        <v/>
      </c>
      <c r="J760" s="79" t="str">
        <f>IFERROR(IF(VLOOKUP(G760,Demos!$B$3:$K$1368,4,FALSE)=0,"",VLOOKUP(G760,Demos!$B$3:$K$1368,4,FALSE)),"")</f>
        <v/>
      </c>
      <c r="K760" s="30" t="s">
        <v>1614</v>
      </c>
      <c r="L760" s="30" t="s">
        <v>1983</v>
      </c>
      <c r="M760" s="71">
        <v>44284</v>
      </c>
      <c r="N760" s="33" t="str">
        <f>IFERROR(VLOOKUP(G760,Demos!$B$3:$K$1368,5,FALSE),"")</f>
        <v>Coherence</v>
      </c>
      <c r="O760" s="28">
        <f>IF(N760="","",COUNTIF($N$6:N2879, N760))</f>
        <v>8</v>
      </c>
      <c r="P760" s="33" t="str">
        <f xml:space="preserve"> IFERROR(IF(VLOOKUP(G760,Demos!$B$3:$K$1368,6,FALSE)=0,"",VLOOKUP(G760,Demos!$B$3:$K$1368,6,FALSE)),"")</f>
        <v>N/A</v>
      </c>
      <c r="Q760" s="38" t="str">
        <f xml:space="preserve"> IFERROR(IF(VLOOKUP(G760,Demos!$B$3:$K$1368,8,FALSE)=0,"",VLOOKUP(G760,Demos!$B$3:$K$1368,8,FALSE)),"")</f>
        <v>Demonstrate difference in coherence length of a white light LED and a red laser using a Michelson interferometer by detuning one of its mirrors such that the white light fringes quickly disappear whilst the red laser fringe visibility is still there.</v>
      </c>
      <c r="R760" s="38" t="str">
        <f xml:space="preserve"> IFERROR(IF(VLOOKUP(G760,Demos!$B$3:$K$1368,7,FALSE)=0,"",VLOOKUP(G760,Demos!$B$3:$K$1368,7,FALSE)),"")</f>
        <v>See 02 Apr 2019 Collegerama recording TN2421_07 from 01:19:10 - https://collegerama.tudelft.nl/Mediasite/Channel/as-bsc-tn/watch/57fdc9d36e244cb5afdc01190b14676a1d</v>
      </c>
      <c r="T760" s="50" t="s">
        <v>1761</v>
      </c>
      <c r="U760" s="31" t="str">
        <f>IFERROR(VLOOKUP(G760,Demos!$B$7:N4055,12,FALSE),"")</f>
        <v/>
      </c>
    </row>
    <row r="761" spans="1:21" ht="45" x14ac:dyDescent="0.25">
      <c r="A761" s="39">
        <f t="shared" si="11"/>
        <v>756</v>
      </c>
      <c r="B761" s="30" t="s">
        <v>275</v>
      </c>
      <c r="C761" s="29" t="str">
        <f xml:space="preserve"> IFERROR(VLOOKUP(B761, Courses!$C$3:$E$836, 2, FALSE),"")</f>
        <v>Optics</v>
      </c>
      <c r="D761" s="29" t="str">
        <f xml:space="preserve"> IFERROR(VLOOKUP(MID(G761,1,1), PIRA!$B$1:$E$1146, 2, FALSE),"")</f>
        <v>6 Optics</v>
      </c>
      <c r="E761" s="31" t="str">
        <f xml:space="preserve"> IFERROR(VLOOKUP(MID(G761,1,2),PIRA!$B$1:$E$1144,2,FALSE),"")&amp;"
"&amp;IFERROR(VLOOKUP(MID(H761,1,2),PIRA!$B$1:$E$1144,2,FALSE),"")&amp;"
"&amp;IFERROR(VLOOKUP(MID(I761,1,2),PIRA!$B$1:$E$1144,2,FALSE),"")</f>
        <v xml:space="preserve">Geometrical Optics
</v>
      </c>
      <c r="F761" s="31" t="str">
        <f xml:space="preserve"> IFERROR(VLOOKUP(MID(G761,1,4),PIRA!$B$1:$E$1144,2,FALSE),"")&amp;"
"&amp;IFERROR(VLOOKUP(MID(H761,1,4),PIRA!$B$1:$E$1144,2,FALSE),"")&amp;"
"&amp;IFERROR(VLOOKUP(MID(I761,1,4),PIRA!$B$1:$E$1144,2,FALSE),"")</f>
        <v xml:space="preserve">Optical Instruments
</v>
      </c>
      <c r="G761" s="32" t="s">
        <v>1995</v>
      </c>
      <c r="H761" s="31" t="str">
        <f>IFERROR(IF(VLOOKUP(G761,Demos!$B$3:$K$1368,2,FALSE)=0,"",VLOOKUP(G761,Demos!$B$3:$K$1368,2,FALSE)),"")</f>
        <v/>
      </c>
      <c r="I761" s="79" t="str">
        <f>IFERROR(IF(VLOOKUP(G761,Demos!$B$3:$K$1368,3,FALSE)=0,"",VLOOKUP(G761,Demos!$B$3:$K$1368,3,FALSE)),"")</f>
        <v/>
      </c>
      <c r="J761" s="79" t="str">
        <f>IFERROR(IF(VLOOKUP(G761,Demos!$B$3:$K$1368,4,FALSE)=0,"",VLOOKUP(G761,Demos!$B$3:$K$1368,4,FALSE)),"")</f>
        <v/>
      </c>
      <c r="K761" s="32" t="s">
        <v>1614</v>
      </c>
      <c r="L761" s="32" t="s">
        <v>1983</v>
      </c>
      <c r="M761" s="71">
        <v>44280</v>
      </c>
      <c r="N761" s="33" t="str">
        <f>IFERROR(VLOOKUP(G761,Demos!$B$3:$K$1368,5,FALSE),"")</f>
        <v>Keplerian Telescope</v>
      </c>
      <c r="O761" s="28">
        <f>IF(N761="","",COUNTIF($N$6:N2880, N761))</f>
        <v>9</v>
      </c>
      <c r="P761" s="33" t="str">
        <f xml:space="preserve"> IFERROR(IF(VLOOKUP(G761,Demos!$B$3:$K$1368,6,FALSE)=0,"",VLOOKUP(G761,Demos!$B$3:$K$1368,6,FALSE)),"")</f>
        <v>N/A</v>
      </c>
      <c r="Q761" s="38" t="str">
        <f xml:space="preserve"> IFERROR(IF(VLOOKUP(G761,Demos!$B$3:$K$1368,8,FALSE)=0,"",VLOOKUP(G761,Demos!$B$3:$K$1368,8,FALSE)),"")</f>
        <v/>
      </c>
      <c r="R761" s="38" t="str">
        <f xml:space="preserve"> IFERROR(IF(VLOOKUP(G761,Demos!$B$3:$K$1368,7,FALSE)=0,"",VLOOKUP(G761,Demos!$B$3:$K$1368,7,FALSE)),"")</f>
        <v>See Collegerama 26 Mar 2019 recording TN2421_04 from 01:11:00 - https://collegerama.tudelft.nl/Mediasite/Channel/as-bsc-tn/watch/5986b73fc03045928aacec9507916c621d</v>
      </c>
      <c r="T761" s="50" t="s">
        <v>1761</v>
      </c>
      <c r="U761" s="31" t="str">
        <f>IFERROR(VLOOKUP(G761,Demos!$B$7:N4057,12,FALSE),"")</f>
        <v/>
      </c>
    </row>
    <row r="762" spans="1:21" ht="45" x14ac:dyDescent="0.25">
      <c r="A762" s="39">
        <f t="shared" si="11"/>
        <v>757</v>
      </c>
      <c r="B762" s="30" t="s">
        <v>275</v>
      </c>
      <c r="C762" s="29" t="str">
        <f xml:space="preserve"> IFERROR(VLOOKUP(B762, Courses!$C$3:$E$836, 2, FALSE),"")</f>
        <v>Optics</v>
      </c>
      <c r="D762" s="29" t="str">
        <f xml:space="preserve"> IFERROR(VLOOKUP(MID(G762,1,1), PIRA!$B$1:$E$1146, 2, FALSE),"")</f>
        <v>6 Optics</v>
      </c>
      <c r="E762" s="31" t="str">
        <f xml:space="preserve"> IFERROR(VLOOKUP(MID(G762,1,2),PIRA!$B$1:$E$1144,2,FALSE),"")&amp;"
"&amp;IFERROR(VLOOKUP(MID(H762,1,2),PIRA!$B$1:$E$1144,2,FALSE),"")&amp;"
"&amp;IFERROR(VLOOKUP(MID(I762,1,2),PIRA!$B$1:$E$1144,2,FALSE),"")</f>
        <v xml:space="preserve">Geometrical Optics
</v>
      </c>
      <c r="F762" s="31" t="str">
        <f xml:space="preserve"> IFERROR(VLOOKUP(MID(G762,1,4),PIRA!$B$1:$E$1144,2,FALSE),"")&amp;"
"&amp;IFERROR(VLOOKUP(MID(H762,1,4),PIRA!$B$1:$E$1144,2,FALSE),"")&amp;"
"&amp;IFERROR(VLOOKUP(MID(I762,1,4),PIRA!$B$1:$E$1144,2,FALSE),"")</f>
        <v xml:space="preserve">Optical Instruments
</v>
      </c>
      <c r="G762" s="32" t="s">
        <v>1990</v>
      </c>
      <c r="H762" s="31" t="str">
        <f>IFERROR(IF(VLOOKUP(G762,Demos!$B$3:$K$1368,2,FALSE)=0,"",VLOOKUP(G762,Demos!$B$3:$K$1368,2,FALSE)),"")</f>
        <v/>
      </c>
      <c r="I762" s="79" t="str">
        <f>IFERROR(IF(VLOOKUP(G762,Demos!$B$3:$K$1368,3,FALSE)=0,"",VLOOKUP(G762,Demos!$B$3:$K$1368,3,FALSE)),"")</f>
        <v/>
      </c>
      <c r="J762" s="79" t="str">
        <f>IFERROR(IF(VLOOKUP(G762,Demos!$B$3:$K$1368,4,FALSE)=0,"",VLOOKUP(G762,Demos!$B$3:$K$1368,4,FALSE)),"")</f>
        <v/>
      </c>
      <c r="K762" s="30" t="s">
        <v>1614</v>
      </c>
      <c r="L762" s="30" t="s">
        <v>1983</v>
      </c>
      <c r="M762" s="71">
        <v>44280</v>
      </c>
      <c r="N762" s="33" t="str">
        <f>IFERROR(VLOOKUP(G762,Demos!$B$3:$K$1368,5,FALSE),"")</f>
        <v>Camera Model</v>
      </c>
      <c r="O762" s="28">
        <f>IF(N762="","",COUNTIF($N$6:N2881, N762))</f>
        <v>9</v>
      </c>
      <c r="P762" s="33" t="str">
        <f xml:space="preserve"> IFERROR(IF(VLOOKUP(G762,Demos!$B$3:$K$1368,6,FALSE)=0,"",VLOOKUP(G762,Demos!$B$3:$K$1368,6,FALSE)),"")</f>
        <v>N/A</v>
      </c>
      <c r="Q762" s="38" t="str">
        <f xml:space="preserve"> IFERROR(IF(VLOOKUP(G762,Demos!$B$3:$K$1368,8,FALSE)=0,"",VLOOKUP(G762,Demos!$B$3:$K$1368,8,FALSE)),"")</f>
        <v>Ray Optics Demonstration Set (RODS) from Kvant Ltd.</v>
      </c>
      <c r="R762" s="38" t="str">
        <f xml:space="preserve"> IFERROR(IF(VLOOKUP(G762,Demos!$B$3:$K$1368,7,FALSE)=0,"",VLOOKUP(G762,Demos!$B$3:$K$1368,7,FALSE)),"")</f>
        <v>See Collegerama 22 Mar 2019 recording TN2421_03 from 01:03:24 - https://collegerama.tudelft.nl/Mediasite/Channel/as-bsc-tn/watch/7c8258fc2522409bbf4ee846f39c1ecc1d</v>
      </c>
      <c r="T762" s="50" t="s">
        <v>1761</v>
      </c>
      <c r="U762" s="31" t="str">
        <f>IFERROR(VLOOKUP(G762,Demos!$B$7:N4058,12,FALSE),"")</f>
        <v/>
      </c>
    </row>
    <row r="763" spans="1:21" ht="45" x14ac:dyDescent="0.25">
      <c r="A763" s="39">
        <f t="shared" si="11"/>
        <v>758</v>
      </c>
      <c r="B763" s="30" t="s">
        <v>38</v>
      </c>
      <c r="C763" s="29" t="str">
        <f xml:space="preserve"> IFERROR(VLOOKUP(B763, Courses!$C$3:$E$836, 2, FALSE),"")</f>
        <v>Mechanics and Theory of Relativity</v>
      </c>
      <c r="D763" s="29" t="str">
        <f xml:space="preserve"> IFERROR(VLOOKUP(MID(G763,1,1), PIRA!$B$1:$E$1146, 2, FALSE),"")</f>
        <v>6 Optics</v>
      </c>
      <c r="E763" s="31" t="str">
        <f xml:space="preserve"> IFERROR(VLOOKUP(MID(G763,1,2),PIRA!$B$1:$E$1144,2,FALSE),"")&amp;"
"&amp;IFERROR(VLOOKUP(MID(H763,1,2),PIRA!$B$1:$E$1144,2,FALSE),"")&amp;"
"&amp;IFERROR(VLOOKUP(MID(I763,1,2),PIRA!$B$1:$E$1144,2,FALSE),"")</f>
        <v xml:space="preserve">Interference
</v>
      </c>
      <c r="F763" s="31" t="str">
        <f xml:space="preserve"> IFERROR(VLOOKUP(MID(G763,1,4),PIRA!$B$1:$E$1144,2,FALSE),"")&amp;"
"&amp;IFERROR(VLOOKUP(MID(H763,1,4),PIRA!$B$1:$E$1144,2,FALSE),"")&amp;"
"&amp;IFERROR(VLOOKUP(MID(I763,1,4),PIRA!$B$1:$E$1144,2,FALSE),"")</f>
        <v xml:space="preserve">Interferometers
</v>
      </c>
      <c r="G763" s="32" t="s">
        <v>327</v>
      </c>
      <c r="H763" s="31" t="str">
        <f>IFERROR(IF(VLOOKUP(G763,Demos!$B$3:$K$1368,2,FALSE)=0,"",VLOOKUP(G763,Demos!$B$3:$K$1368,2,FALSE)),"")</f>
        <v/>
      </c>
      <c r="I763" s="79" t="str">
        <f>IFERROR(IF(VLOOKUP(G763,Demos!$B$3:$K$1368,3,FALSE)=0,"",VLOOKUP(G763,Demos!$B$3:$K$1368,3,FALSE)),"")</f>
        <v/>
      </c>
      <c r="J763" s="79" t="str">
        <f>IFERROR(IF(VLOOKUP(G763,Demos!$B$3:$K$1368,4,FALSE)=0,"",VLOOKUP(G763,Demos!$B$3:$K$1368,4,FALSE)),"")</f>
        <v/>
      </c>
      <c r="K763" s="32" t="s">
        <v>22</v>
      </c>
      <c r="L763" s="32" t="s">
        <v>2077</v>
      </c>
      <c r="M763" s="71">
        <v>44279</v>
      </c>
      <c r="N763" s="33" t="str">
        <f>IFERROR(VLOOKUP(G763,Demos!$B$3:$K$1368,5,FALSE),"")</f>
        <v>Michelson-Morley Interferometer</v>
      </c>
      <c r="O763" s="28">
        <f>IF(N763="","",COUNTIF($N$6:N2882, N763))</f>
        <v>42</v>
      </c>
      <c r="P763" s="33" t="str">
        <f xml:space="preserve"> IFERROR(IF(VLOOKUP(G763,Demos!$B$3:$K$1368,6,FALSE)=0,"",VLOOKUP(G763,Demos!$B$3:$K$1368,6,FALSE)),"")</f>
        <v>www.de-monstrare.nl/pdf/Michelson-Morley%20interferometer.pdf</v>
      </c>
      <c r="Q763" s="38" t="str">
        <f xml:space="preserve"> IFERROR(IF(VLOOKUP(G763,Demos!$B$3:$K$1368,8,FALSE)=0,"",VLOOKUP(G763,Demos!$B$3:$K$1368,8,FALSE)),"")</f>
        <v/>
      </c>
      <c r="R763" s="38" t="str">
        <f xml:space="preserve"> IFERROR(IF(VLOOKUP(G763,Demos!$B$3:$K$1368,7,FALSE)=0,"",VLOOKUP(G763,Demos!$B$3:$K$1368,7,FALSE)),"")</f>
        <v xml:space="preserve">See 2022 recording TN1612TU_24. https://collegerama.tudelft.nl/Mediasite/Channel/as-bsc-tn/watch/7474e760f1e14321b537b197c972eb3e1d </v>
      </c>
      <c r="T763" s="50" t="s">
        <v>1761</v>
      </c>
      <c r="U763" s="31" t="str">
        <f>IFERROR(VLOOKUP(G763,Demos!$B$7:N4059,12,FALSE),"")</f>
        <v/>
      </c>
    </row>
    <row r="764" spans="1:21" ht="45" x14ac:dyDescent="0.25">
      <c r="A764" s="39">
        <f t="shared" si="11"/>
        <v>759</v>
      </c>
      <c r="B764" s="30" t="s">
        <v>38</v>
      </c>
      <c r="C764" s="29" t="str">
        <f xml:space="preserve"> IFERROR(VLOOKUP(B764, Courses!$C$3:$E$836, 2, FALSE),"")</f>
        <v>Mechanics and Theory of Relativity</v>
      </c>
      <c r="D764" s="29" t="str">
        <f xml:space="preserve"> IFERROR(VLOOKUP(MID(G764,1,1), PIRA!$B$1:$E$1146, 2, FALSE),"")</f>
        <v>1 Mechanics</v>
      </c>
      <c r="E764" s="31" t="str">
        <f xml:space="preserve"> IFERROR(VLOOKUP(MID(G764,1,2),PIRA!$B$1:$E$1144,2,FALSE),"")&amp;"
"&amp;IFERROR(VLOOKUP(MID(H764,1,2),PIRA!$B$1:$E$1144,2,FALSE),"")&amp;"
"&amp;IFERROR(VLOOKUP(MID(I764,1,2),PIRA!$B$1:$E$1144,2,FALSE),"")</f>
        <v xml:space="preserve">Motion in two Dimensions
</v>
      </c>
      <c r="F764" s="31" t="str">
        <f xml:space="preserve"> IFERROR(VLOOKUP(MID(G764,1,4),PIRA!$B$1:$E$1144,2,FALSE),"")&amp;"
"&amp;IFERROR(VLOOKUP(MID(H764,1,4),PIRA!$B$1:$E$1144,2,FALSE),"")&amp;"
"&amp;IFERROR(VLOOKUP(MID(I764,1,4),PIRA!$B$1:$E$1144,2,FALSE),"")</f>
        <v xml:space="preserve">Central Forces
</v>
      </c>
      <c r="G764" s="32" t="s">
        <v>1132</v>
      </c>
      <c r="H764" s="31" t="str">
        <f>IFERROR(IF(VLOOKUP(G764,Demos!$B$3:$K$1368,2,FALSE)=0,"",VLOOKUP(G764,Demos!$B$3:$K$1368,2,FALSE)),"")</f>
        <v/>
      </c>
      <c r="I764" s="79" t="str">
        <f>IFERROR(IF(VLOOKUP(G764,Demos!$B$3:$K$1368,3,FALSE)=0,"",VLOOKUP(G764,Demos!$B$3:$K$1368,3,FALSE)),"")</f>
        <v xml:space="preserve"> </v>
      </c>
      <c r="J764" s="79" t="str">
        <f>IFERROR(IF(VLOOKUP(G764,Demos!$B$3:$K$1368,4,FALSE)=0,"",VLOOKUP(G764,Demos!$B$3:$K$1368,4,FALSE)),"")</f>
        <v/>
      </c>
      <c r="K764" s="30" t="s">
        <v>2077</v>
      </c>
      <c r="L764" s="30" t="s">
        <v>22</v>
      </c>
      <c r="M764" s="71">
        <v>44277</v>
      </c>
      <c r="N764" s="33" t="str">
        <f>IFERROR(VLOOKUP(G764,Demos!$B$3:$K$1368,5,FALSE),"")</f>
        <v>Going Round in Circles</v>
      </c>
      <c r="O764" s="28">
        <f>IF(N764="","",COUNTIF($N$6:N2883, N764))</f>
        <v>11</v>
      </c>
      <c r="P764" s="33" t="str">
        <f xml:space="preserve"> IFERROR(IF(VLOOKUP(G764,Demos!$B$3:$K$1368,6,FALSE)=0,"",VLOOKUP(G764,Demos!$B$3:$K$1368,6,FALSE)),"")</f>
        <v>www.de-monstrare.nl/pdf/Going%20round%20in%20circles.pdf</v>
      </c>
      <c r="Q764" s="38" t="str">
        <f xml:space="preserve"> IFERROR(IF(VLOOKUP(G764,Demos!$B$3:$K$1368,8,FALSE)=0,"",VLOOKUP(G764,Demos!$B$3:$K$1368,8,FALSE)),"")</f>
        <v/>
      </c>
      <c r="R764" s="38" t="str">
        <f xml:space="preserve"> IFERROR(IF(VLOOKUP(G764,Demos!$B$3:$K$1368,7,FALSE)=0,"",VLOOKUP(G764,Demos!$B$3:$K$1368,7,FALSE)),"")</f>
        <v/>
      </c>
      <c r="T764" s="50" t="s">
        <v>1770</v>
      </c>
      <c r="U764" s="31" t="str">
        <f>IFERROR(VLOOKUP(G764,Demos!$B$7:N4062,12,FALSE),"")</f>
        <v/>
      </c>
    </row>
    <row r="765" spans="1:21" ht="45" x14ac:dyDescent="0.25">
      <c r="A765" s="39">
        <f t="shared" si="11"/>
        <v>760</v>
      </c>
      <c r="B765" s="30" t="s">
        <v>38</v>
      </c>
      <c r="C765" s="29" t="str">
        <f xml:space="preserve"> IFERROR(VLOOKUP(B765, Courses!$C$3:$E$836, 2, FALSE),"")</f>
        <v>Mechanics and Theory of Relativity</v>
      </c>
      <c r="D765" s="29" t="str">
        <f xml:space="preserve"> IFERROR(VLOOKUP(MID(G765,1,1), PIRA!$B$1:$E$1146, 2, FALSE),"")</f>
        <v>1 Mechanics</v>
      </c>
      <c r="E765" s="31" t="str">
        <f xml:space="preserve"> IFERROR(VLOOKUP(MID(G765,1,2),PIRA!$B$1:$E$1144,2,FALSE),"")&amp;"
"&amp;IFERROR(VLOOKUP(MID(H765,1,2),PIRA!$B$1:$E$1144,2,FALSE),"")&amp;"
"&amp;IFERROR(VLOOKUP(MID(I765,1,2),PIRA!$B$1:$E$1144,2,FALSE),"")</f>
        <v xml:space="preserve">Relative Motion
</v>
      </c>
      <c r="F765" s="31" t="str">
        <f xml:space="preserve"> IFERROR(VLOOKUP(MID(G765,1,4),PIRA!$B$1:$E$1144,2,FALSE),"")&amp;"
"&amp;IFERROR(VLOOKUP(MID(H765,1,4),PIRA!$B$1:$E$1144,2,FALSE),"")&amp;"
"&amp;IFERROR(VLOOKUP(MID(I765,1,4),PIRA!$B$1:$E$1144,2,FALSE),"")</f>
        <v xml:space="preserve">
</v>
      </c>
      <c r="G765" s="32" t="s">
        <v>1984</v>
      </c>
      <c r="H765" s="31" t="str">
        <f>IFERROR(IF(VLOOKUP(G765,Demos!$B$3:$K$1368,2,FALSE)=0,"",VLOOKUP(G765,Demos!$B$3:$K$1368,2,FALSE)),"")</f>
        <v/>
      </c>
      <c r="I765" s="79" t="str">
        <f>IFERROR(IF(VLOOKUP(G765,Demos!$B$3:$K$1368,3,FALSE)=0,"",VLOOKUP(G765,Demos!$B$3:$K$1368,3,FALSE)),"")</f>
        <v/>
      </c>
      <c r="J765" s="79" t="str">
        <f>IFERROR(IF(VLOOKUP(G765,Demos!$B$3:$K$1368,4,FALSE)=0,"",VLOOKUP(G765,Demos!$B$3:$K$1368,4,FALSE)),"")</f>
        <v/>
      </c>
      <c r="K765" s="30" t="s">
        <v>2077</v>
      </c>
      <c r="L765" s="30" t="s">
        <v>22</v>
      </c>
      <c r="M765" s="71">
        <v>44277</v>
      </c>
      <c r="N765" s="33" t="str">
        <f>IFERROR(VLOOKUP(G765,Demos!$B$3:$K$1368,5,FALSE),"")</f>
        <v>Person in Wheeled chair</v>
      </c>
      <c r="O765" s="28">
        <f>IF(N765="","",COUNTIF($N$6:N2884, N765))</f>
        <v>10</v>
      </c>
      <c r="P765" s="33" t="str">
        <f xml:space="preserve"> IFERROR(IF(VLOOKUP(G765,Demos!$B$3:$K$1368,6,FALSE)=0,"",VLOOKUP(G765,Demos!$B$3:$K$1368,6,FALSE)),"")</f>
        <v>N/A</v>
      </c>
      <c r="Q765" s="38" t="str">
        <f xml:space="preserve"> IFERROR(IF(VLOOKUP(G765,Demos!$B$3:$K$1368,8,FALSE)=0,"",VLOOKUP(G765,Demos!$B$3:$K$1368,8,FALSE)),"")</f>
        <v>As a demonstration of existance of fictitious forces, push a student whilst sitting in a chair on wheels, so they can feel the force that pushes them into the back rest of the chair.</v>
      </c>
      <c r="R765" s="38" t="str">
        <f xml:space="preserve"> IFERROR(IF(VLOOKUP(G765,Demos!$B$3:$K$1368,7,FALSE)=0,"",VLOOKUP(G765,Demos!$B$3:$K$1368,7,FALSE)),"")</f>
        <v/>
      </c>
      <c r="T765" s="50" t="s">
        <v>1904</v>
      </c>
      <c r="U765" s="31" t="str">
        <f>IFERROR(VLOOKUP(G765,Demos!$B$7:N4061,12,FALSE),"")</f>
        <v/>
      </c>
    </row>
    <row r="766" spans="1:21" ht="45" x14ac:dyDescent="0.25">
      <c r="A766" s="39">
        <f t="shared" si="11"/>
        <v>761</v>
      </c>
      <c r="B766" s="30" t="s">
        <v>38</v>
      </c>
      <c r="C766" s="29" t="str">
        <f xml:space="preserve"> IFERROR(VLOOKUP(B766, Courses!$C$3:$E$836, 2, FALSE),"")</f>
        <v>Mechanics and Theory of Relativity</v>
      </c>
      <c r="D766" s="29" t="str">
        <f xml:space="preserve"> IFERROR(VLOOKUP(MID(G766,1,1), PIRA!$B$1:$E$1146, 2, FALSE),"")</f>
        <v>1 Mechanics</v>
      </c>
      <c r="E766" s="31" t="str">
        <f xml:space="preserve"> IFERROR(VLOOKUP(MID(G766,1,2),PIRA!$B$1:$E$1144,2,FALSE),"")&amp;"
"&amp;IFERROR(VLOOKUP(MID(H766,1,2),PIRA!$B$1:$E$1144,2,FALSE),"")&amp;"
"&amp;IFERROR(VLOOKUP(MID(I766,1,2),PIRA!$B$1:$E$1144,2,FALSE),"")</f>
        <v xml:space="preserve">Relative Motion
</v>
      </c>
      <c r="F766" s="31" t="str">
        <f xml:space="preserve"> IFERROR(VLOOKUP(MID(G766,1,4),PIRA!$B$1:$E$1144,2,FALSE),"")&amp;"
"&amp;IFERROR(VLOOKUP(MID(H766,1,4),PIRA!$B$1:$E$1144,2,FALSE),"")&amp;"
"&amp;IFERROR(VLOOKUP(MID(I766,1,4),PIRA!$B$1:$E$1144,2,FALSE),"")</f>
        <v xml:space="preserve">Rotating Reference Frames
</v>
      </c>
      <c r="G766" s="32" t="s">
        <v>1137</v>
      </c>
      <c r="H766" s="31" t="str">
        <f>IFERROR(IF(VLOOKUP(G766,Demos!$B$3:$K$1368,2,FALSE)=0,"",VLOOKUP(G766,Demos!$B$3:$K$1368,2,FALSE)),"")</f>
        <v/>
      </c>
      <c r="I766" s="79" t="str">
        <f>IFERROR(IF(VLOOKUP(G766,Demos!$B$3:$K$1368,3,FALSE)=0,"",VLOOKUP(G766,Demos!$B$3:$K$1368,3,FALSE)),"")</f>
        <v/>
      </c>
      <c r="J766" s="79" t="str">
        <f>IFERROR(IF(VLOOKUP(G766,Demos!$B$3:$K$1368,4,FALSE)=0,"",VLOOKUP(G766,Demos!$B$3:$K$1368,4,FALSE)),"")</f>
        <v/>
      </c>
      <c r="K766" s="30" t="s">
        <v>2077</v>
      </c>
      <c r="L766" s="30" t="s">
        <v>22</v>
      </c>
      <c r="M766" s="71">
        <v>44277</v>
      </c>
      <c r="N766" s="33" t="str">
        <f>IFERROR(VLOOKUP(G766,Demos!$B$3:$K$1368,5,FALSE),"")</f>
        <v>Coriolis (1a)</v>
      </c>
      <c r="O766" s="28">
        <f>IF(N766="","",COUNTIF($N$6:N2885, N766))</f>
        <v>11</v>
      </c>
      <c r="P766" s="33" t="str">
        <f xml:space="preserve"> IFERROR(IF(VLOOKUP(G766,Demos!$B$3:$K$1368,6,FALSE)=0,"",VLOOKUP(G766,Demos!$B$3:$K$1368,6,FALSE)),"")</f>
        <v>www.de-monstrare.nl/pdf/Coriolis%20_1a_.pdf</v>
      </c>
      <c r="Q766" s="38" t="str">
        <f xml:space="preserve"> IFERROR(IF(VLOOKUP(G766,Demos!$B$3:$K$1368,8,FALSE)=0,"",VLOOKUP(G766,Demos!$B$3:$K$1368,8,FALSE)),"")</f>
        <v/>
      </c>
      <c r="R766" s="38" t="str">
        <f xml:space="preserve"> IFERROR(IF(VLOOKUP(G766,Demos!$B$3:$K$1368,7,FALSE)=0,"",VLOOKUP(G766,Demos!$B$3:$K$1368,7,FALSE)),"")</f>
        <v xml:space="preserve">See Collegerama 2022 recording TN1612TU_22 - https://collegerama.tudelft.nl/Mediasite/Channel/as-bsc-tn/watch/18ed1dabe394424f863782ea19d168bf1d </v>
      </c>
      <c r="T766" s="50" t="s">
        <v>1761</v>
      </c>
      <c r="U766" s="31" t="str">
        <f>IFERROR(VLOOKUP(G766,Demos!$B$7:N4067,12,FALSE),"")</f>
        <v/>
      </c>
    </row>
    <row r="767" spans="1:21" ht="45" x14ac:dyDescent="0.25">
      <c r="A767" s="39">
        <f t="shared" si="11"/>
        <v>762</v>
      </c>
      <c r="B767" s="30" t="s">
        <v>38</v>
      </c>
      <c r="C767" s="29" t="str">
        <f xml:space="preserve"> IFERROR(VLOOKUP(B767, Courses!$C$3:$E$836, 2, FALSE),"")</f>
        <v>Mechanics and Theory of Relativity</v>
      </c>
      <c r="D767" s="29" t="str">
        <f xml:space="preserve"> IFERROR(VLOOKUP(MID(G767,1,1), PIRA!$B$1:$E$1146, 2, FALSE),"")</f>
        <v>1 Mechanics</v>
      </c>
      <c r="E767" s="31" t="str">
        <f xml:space="preserve"> IFERROR(VLOOKUP(MID(G767,1,2),PIRA!$B$1:$E$1144,2,FALSE),"")&amp;"
"&amp;IFERROR(VLOOKUP(MID(H767,1,2),PIRA!$B$1:$E$1144,2,FALSE),"")&amp;"
"&amp;IFERROR(VLOOKUP(MID(I767,1,2),PIRA!$B$1:$E$1144,2,FALSE),"")</f>
        <v xml:space="preserve">Relative Motion
</v>
      </c>
      <c r="F767" s="31" t="str">
        <f xml:space="preserve"> IFERROR(VLOOKUP(MID(G767,1,4),PIRA!$B$1:$E$1144,2,FALSE),"")&amp;"
"&amp;IFERROR(VLOOKUP(MID(H767,1,4),PIRA!$B$1:$E$1144,2,FALSE),"")&amp;"
"&amp;IFERROR(VLOOKUP(MID(I767,1,4),PIRA!$B$1:$E$1144,2,FALSE),"")</f>
        <v xml:space="preserve">Rotating Reference Frames
</v>
      </c>
      <c r="G767" s="32" t="s">
        <v>1138</v>
      </c>
      <c r="H767" s="31" t="str">
        <f>IFERROR(IF(VLOOKUP(G767,Demos!$B$3:$K$1368,2,FALSE)=0,"",VLOOKUP(G767,Demos!$B$3:$K$1368,2,FALSE)),"")</f>
        <v/>
      </c>
      <c r="I767" s="79" t="str">
        <f>IFERROR(IF(VLOOKUP(G767,Demos!$B$3:$K$1368,3,FALSE)=0,"",VLOOKUP(G767,Demos!$B$3:$K$1368,3,FALSE)),"")</f>
        <v/>
      </c>
      <c r="J767" s="79" t="str">
        <f>IFERROR(IF(VLOOKUP(G767,Demos!$B$3:$K$1368,4,FALSE)=0,"",VLOOKUP(G767,Demos!$B$3:$K$1368,4,FALSE)),"")</f>
        <v/>
      </c>
      <c r="K767" s="30" t="s">
        <v>2077</v>
      </c>
      <c r="L767" s="30" t="s">
        <v>22</v>
      </c>
      <c r="M767" s="71">
        <v>44277</v>
      </c>
      <c r="N767" s="33" t="str">
        <f>IFERROR(VLOOKUP(G767,Demos!$B$3:$K$1368,5,FALSE),"")</f>
        <v>Coriolis (1b)</v>
      </c>
      <c r="O767" s="28">
        <f>IF(N767="","",COUNTIF($N$6:N2886, N767))</f>
        <v>34</v>
      </c>
      <c r="P767" s="33" t="str">
        <f xml:space="preserve"> IFERROR(IF(VLOOKUP(G767,Demos!$B$3:$K$1368,6,FALSE)=0,"",VLOOKUP(G767,Demos!$B$3:$K$1368,6,FALSE)),"")</f>
        <v>www.de-monstrare.nl/pdf/Coriolis%20_1b_.pdf</v>
      </c>
      <c r="Q767" s="38" t="str">
        <f xml:space="preserve"> IFERROR(IF(VLOOKUP(G767,Demos!$B$3:$K$1368,8,FALSE)=0,"",VLOOKUP(G767,Demos!$B$3:$K$1368,8,FALSE)),"")</f>
        <v/>
      </c>
      <c r="R767" s="38" t="str">
        <f xml:space="preserve"> IFERROR(IF(VLOOKUP(G767,Demos!$B$3:$K$1368,7,FALSE)=0,"",VLOOKUP(G767,Demos!$B$3:$K$1368,7,FALSE)),"")</f>
        <v xml:space="preserve">See Collegerama 2022 recording TN1612TU_22 - https://collegerama.tudelft.nl/Mediasite/Channel/as-bsc-tn/watch/18ed1dabe394424f863782ea19d168bf1d </v>
      </c>
      <c r="T767" s="50" t="s">
        <v>1761</v>
      </c>
      <c r="U767" s="31" t="str">
        <f>IFERROR(VLOOKUP(G767,Demos!$B$7:N4064,12,FALSE),"")</f>
        <v/>
      </c>
    </row>
    <row r="768" spans="1:21" ht="45" x14ac:dyDescent="0.25">
      <c r="A768" s="39">
        <f t="shared" si="11"/>
        <v>763</v>
      </c>
      <c r="B768" s="30" t="s">
        <v>38</v>
      </c>
      <c r="C768" s="29" t="str">
        <f xml:space="preserve"> IFERROR(VLOOKUP(B768, Courses!$C$3:$E$836, 2, FALSE),"")</f>
        <v>Mechanics and Theory of Relativity</v>
      </c>
      <c r="D768" s="29" t="str">
        <f xml:space="preserve"> IFERROR(VLOOKUP(MID(G768,1,1), PIRA!$B$1:$E$1146, 2, FALSE),"")</f>
        <v>1 Mechanics</v>
      </c>
      <c r="E768" s="31" t="str">
        <f xml:space="preserve"> IFERROR(VLOOKUP(MID(G768,1,2),PIRA!$B$1:$E$1144,2,FALSE),"")&amp;"
"&amp;IFERROR(VLOOKUP(MID(H768,1,2),PIRA!$B$1:$E$1144,2,FALSE),"")&amp;"
"&amp;IFERROR(VLOOKUP(MID(I768,1,2),PIRA!$B$1:$E$1144,2,FALSE),"")</f>
        <v xml:space="preserve">Relative Motion
</v>
      </c>
      <c r="F768" s="31" t="str">
        <f xml:space="preserve"> IFERROR(VLOOKUP(MID(G768,1,4),PIRA!$B$1:$E$1144,2,FALSE),"")&amp;"
"&amp;IFERROR(VLOOKUP(MID(H768,1,4),PIRA!$B$1:$E$1144,2,FALSE),"")&amp;"
"&amp;IFERROR(VLOOKUP(MID(I768,1,4),PIRA!$B$1:$E$1144,2,FALSE),"")</f>
        <v xml:space="preserve">Rotating Reference Frames
</v>
      </c>
      <c r="G768" s="32" t="s">
        <v>1138</v>
      </c>
      <c r="H768" s="31" t="str">
        <f>IFERROR(IF(VLOOKUP(G768,Demos!$B$3:$K$1368,2,FALSE)=0,"",VLOOKUP(G768,Demos!$B$3:$K$1368,2,FALSE)),"")</f>
        <v/>
      </c>
      <c r="I768" s="79" t="str">
        <f>IFERROR(IF(VLOOKUP(G768,Demos!$B$3:$K$1368,3,FALSE)=0,"",VLOOKUP(G768,Demos!$B$3:$K$1368,3,FALSE)),"")</f>
        <v/>
      </c>
      <c r="J768" s="79" t="str">
        <f>IFERROR(IF(VLOOKUP(G768,Demos!$B$3:$K$1368,4,FALSE)=0,"",VLOOKUP(G768,Demos!$B$3:$K$1368,4,FALSE)),"")</f>
        <v/>
      </c>
      <c r="K768" s="30" t="s">
        <v>2077</v>
      </c>
      <c r="L768" s="30" t="s">
        <v>22</v>
      </c>
      <c r="M768" s="71">
        <v>44277</v>
      </c>
      <c r="N768" s="33" t="str">
        <f>IFERROR(VLOOKUP(G768,Demos!$B$3:$K$1368,5,FALSE),"")</f>
        <v>Coriolis (1b)</v>
      </c>
      <c r="O768" s="28">
        <f>IF(N768="","",COUNTIF($N$6:N2887, N768))</f>
        <v>34</v>
      </c>
      <c r="P768" s="33" t="str">
        <f xml:space="preserve"> IFERROR(IF(VLOOKUP(G768,Demos!$B$3:$K$1368,6,FALSE)=0,"",VLOOKUP(G768,Demos!$B$3:$K$1368,6,FALSE)),"")</f>
        <v>www.de-monstrare.nl/pdf/Coriolis%20_1b_.pdf</v>
      </c>
      <c r="Q768" s="38" t="str">
        <f xml:space="preserve"> IFERROR(IF(VLOOKUP(G768,Demos!$B$3:$K$1368,8,FALSE)=0,"",VLOOKUP(G768,Demos!$B$3:$K$1368,8,FALSE)),"")</f>
        <v/>
      </c>
      <c r="R768" s="38" t="str">
        <f xml:space="preserve"> IFERROR(IF(VLOOKUP(G768,Demos!$B$3:$K$1368,7,FALSE)=0,"",VLOOKUP(G768,Demos!$B$3:$K$1368,7,FALSE)),"")</f>
        <v xml:space="preserve">See Collegerama 2022 recording TN1612TU_22 - https://collegerama.tudelft.nl/Mediasite/Channel/as-bsc-tn/watch/18ed1dabe394424f863782ea19d168bf1d </v>
      </c>
      <c r="T768" s="50" t="s">
        <v>1761</v>
      </c>
      <c r="U768" s="31" t="str">
        <f>IFERROR(VLOOKUP(G768,Demos!$B$7:N4065,12,FALSE),"")</f>
        <v/>
      </c>
    </row>
    <row r="769" spans="1:21" ht="45" x14ac:dyDescent="0.25">
      <c r="A769" s="39">
        <f t="shared" si="11"/>
        <v>764</v>
      </c>
      <c r="B769" s="30" t="s">
        <v>38</v>
      </c>
      <c r="C769" s="29" t="str">
        <f xml:space="preserve"> IFERROR(VLOOKUP(B769, Courses!$C$3:$E$836, 2, FALSE),"")</f>
        <v>Mechanics and Theory of Relativity</v>
      </c>
      <c r="D769" s="29" t="str">
        <f xml:space="preserve"> IFERROR(VLOOKUP(MID(G769,1,1), PIRA!$B$1:$E$1146, 2, FALSE),"")</f>
        <v>1 Mechanics</v>
      </c>
      <c r="E769" s="31" t="str">
        <f xml:space="preserve"> IFERROR(VLOOKUP(MID(G769,1,2),PIRA!$B$1:$E$1144,2,FALSE),"")&amp;"
"&amp;IFERROR(VLOOKUP(MID(H769,1,2),PIRA!$B$1:$E$1144,2,FALSE),"")&amp;"
"&amp;IFERROR(VLOOKUP(MID(I769,1,2),PIRA!$B$1:$E$1144,2,FALSE),"")</f>
        <v xml:space="preserve">Relative Motion
</v>
      </c>
      <c r="F769" s="31" t="str">
        <f xml:space="preserve"> IFERROR(VLOOKUP(MID(G769,1,4),PIRA!$B$1:$E$1144,2,FALSE),"")&amp;"
"&amp;IFERROR(VLOOKUP(MID(H769,1,4),PIRA!$B$1:$E$1144,2,FALSE),"")&amp;"
"&amp;IFERROR(VLOOKUP(MID(I769,1,4),PIRA!$B$1:$E$1144,2,FALSE),"")</f>
        <v xml:space="preserve">Rotating Reference Frames
</v>
      </c>
      <c r="G769" s="32" t="s">
        <v>1138</v>
      </c>
      <c r="H769" s="31" t="str">
        <f>IFERROR(IF(VLOOKUP(G769,Demos!$B$3:$K$1368,2,FALSE)=0,"",VLOOKUP(G769,Demos!$B$3:$K$1368,2,FALSE)),"")</f>
        <v/>
      </c>
      <c r="I769" s="79" t="str">
        <f>IFERROR(IF(VLOOKUP(G769,Demos!$B$3:$K$1368,3,FALSE)=0,"",VLOOKUP(G769,Demos!$B$3:$K$1368,3,FALSE)),"")</f>
        <v/>
      </c>
      <c r="J769" s="79" t="str">
        <f>IFERROR(IF(VLOOKUP(G769,Demos!$B$3:$K$1368,4,FALSE)=0,"",VLOOKUP(G769,Demos!$B$3:$K$1368,4,FALSE)),"")</f>
        <v/>
      </c>
      <c r="K769" s="30" t="s">
        <v>2077</v>
      </c>
      <c r="L769" s="30" t="s">
        <v>22</v>
      </c>
      <c r="M769" s="71">
        <v>44277</v>
      </c>
      <c r="N769" s="33" t="str">
        <f>IFERROR(VLOOKUP(G769,Demos!$B$3:$K$1368,5,FALSE),"")</f>
        <v>Coriolis (1b)</v>
      </c>
      <c r="O769" s="28">
        <f>IF(N769="","",COUNTIF($N$6:N2888, N769))</f>
        <v>34</v>
      </c>
      <c r="P769" s="33" t="str">
        <f xml:space="preserve"> IFERROR(IF(VLOOKUP(G769,Demos!$B$3:$K$1368,6,FALSE)=0,"",VLOOKUP(G769,Demos!$B$3:$K$1368,6,FALSE)),"")</f>
        <v>www.de-monstrare.nl/pdf/Coriolis%20_1b_.pdf</v>
      </c>
      <c r="Q769" s="38" t="str">
        <f xml:space="preserve"> IFERROR(IF(VLOOKUP(G769,Demos!$B$3:$K$1368,8,FALSE)=0,"",VLOOKUP(G769,Demos!$B$3:$K$1368,8,FALSE)),"")</f>
        <v/>
      </c>
      <c r="R769" s="38" t="str">
        <f xml:space="preserve"> IFERROR(IF(VLOOKUP(G769,Demos!$B$3:$K$1368,7,FALSE)=0,"",VLOOKUP(G769,Demos!$B$3:$K$1368,7,FALSE)),"")</f>
        <v xml:space="preserve">See Collegerama 2022 recording TN1612TU_22 - https://collegerama.tudelft.nl/Mediasite/Channel/as-bsc-tn/watch/18ed1dabe394424f863782ea19d168bf1d </v>
      </c>
      <c r="T769" s="50" t="s">
        <v>1761</v>
      </c>
      <c r="U769" s="31" t="str">
        <f>IFERROR(VLOOKUP(G769,Demos!$B$7:N4066,12,FALSE),"")</f>
        <v/>
      </c>
    </row>
    <row r="770" spans="1:21" ht="45" x14ac:dyDescent="0.25">
      <c r="A770" s="39">
        <f t="shared" si="11"/>
        <v>765</v>
      </c>
      <c r="B770" s="30" t="s">
        <v>38</v>
      </c>
      <c r="C770" s="29" t="str">
        <f xml:space="preserve"> IFERROR(VLOOKUP(B770, Courses!$C$3:$E$836, 2, FALSE),"")</f>
        <v>Mechanics and Theory of Relativity</v>
      </c>
      <c r="D770" s="29" t="str">
        <f xml:space="preserve"> IFERROR(VLOOKUP(MID(G770,1,1), PIRA!$B$1:$E$1146, 2, FALSE),"")</f>
        <v>1 Mechanics</v>
      </c>
      <c r="E770" s="31" t="str">
        <f xml:space="preserve"> IFERROR(VLOOKUP(MID(G770,1,2),PIRA!$B$1:$E$1144,2,FALSE),"")&amp;"
"&amp;IFERROR(VLOOKUP(MID(H770,1,2),PIRA!$B$1:$E$1144,2,FALSE),"")&amp;"
"&amp;IFERROR(VLOOKUP(MID(I770,1,2),PIRA!$B$1:$E$1144,2,FALSE),"")</f>
        <v xml:space="preserve">Relative Motion
</v>
      </c>
      <c r="F770" s="31" t="str">
        <f xml:space="preserve"> IFERROR(VLOOKUP(MID(G770,1,4),PIRA!$B$1:$E$1144,2,FALSE),"")&amp;"
"&amp;IFERROR(VLOOKUP(MID(H770,1,4),PIRA!$B$1:$E$1144,2,FALSE),"")&amp;"
"&amp;IFERROR(VLOOKUP(MID(I770,1,4),PIRA!$B$1:$E$1144,2,FALSE),"")</f>
        <v xml:space="preserve">Rotating Reference Frames
</v>
      </c>
      <c r="G770" s="32" t="s">
        <v>1139</v>
      </c>
      <c r="H770" s="31" t="str">
        <f>IFERROR(IF(VLOOKUP(G770,Demos!$B$3:$K$1368,2,FALSE)=0,"",VLOOKUP(G770,Demos!$B$3:$K$1368,2,FALSE)),"")</f>
        <v/>
      </c>
      <c r="I770" s="79" t="str">
        <f>IFERROR(IF(VLOOKUP(G770,Demos!$B$3:$K$1368,3,FALSE)=0,"",VLOOKUP(G770,Demos!$B$3:$K$1368,3,FALSE)),"")</f>
        <v/>
      </c>
      <c r="J770" s="79" t="str">
        <f>IFERROR(IF(VLOOKUP(G770,Demos!$B$3:$K$1368,4,FALSE)=0,"",VLOOKUP(G770,Demos!$B$3:$K$1368,4,FALSE)),"")</f>
        <v/>
      </c>
      <c r="K770" s="32" t="s">
        <v>2077</v>
      </c>
      <c r="L770" s="32" t="s">
        <v>22</v>
      </c>
      <c r="M770" s="71">
        <v>44277</v>
      </c>
      <c r="N770" s="33" t="str">
        <f>IFERROR(VLOOKUP(G770,Demos!$B$3:$K$1368,5,FALSE),"")</f>
        <v>Coriolis Merry-go-Round</v>
      </c>
      <c r="O770" s="28">
        <f>IF(N770="","",COUNTIF($N$6:N2889, N770))</f>
        <v>15</v>
      </c>
      <c r="P770" s="33" t="str">
        <f xml:space="preserve"> IFERROR(IF(VLOOKUP(G770,Demos!$B$3:$K$1368,6,FALSE)=0,"",VLOOKUP(G770,Demos!$B$3:$K$1368,6,FALSE)),"")</f>
        <v>www.de-monstrare.nl/pdf/Coriolis%20merry-go-round.pdf</v>
      </c>
      <c r="Q770" s="38" t="str">
        <f xml:space="preserve"> IFERROR(IF(VLOOKUP(G770,Demos!$B$3:$K$1368,8,FALSE)=0,"",VLOOKUP(G770,Demos!$B$3:$K$1368,8,FALSE)),"")</f>
        <v/>
      </c>
      <c r="R770" s="38" t="str">
        <f xml:space="preserve"> IFERROR(IF(VLOOKUP(G770,Demos!$B$3:$K$1368,7,FALSE)=0,"",VLOOKUP(G770,Demos!$B$3:$K$1368,7,FALSE)),"")</f>
        <v/>
      </c>
      <c r="T770" s="50" t="s">
        <v>1904</v>
      </c>
      <c r="U770" s="31" t="str">
        <f>IFERROR(VLOOKUP(G770,Demos!$B$7:N4063,12,FALSE),"")</f>
        <v/>
      </c>
    </row>
    <row r="771" spans="1:21" ht="45" x14ac:dyDescent="0.25">
      <c r="A771" s="39">
        <f t="shared" si="11"/>
        <v>766</v>
      </c>
      <c r="B771" s="30" t="s">
        <v>38</v>
      </c>
      <c r="C771" s="29" t="str">
        <f xml:space="preserve"> IFERROR(VLOOKUP(B771, Courses!$C$3:$E$836, 2, FALSE),"")</f>
        <v>Mechanics and Theory of Relativity</v>
      </c>
      <c r="D771" s="29" t="str">
        <f xml:space="preserve"> IFERROR(VLOOKUP(MID(G771,1,1), PIRA!$B$1:$E$1146, 2, FALSE),"")</f>
        <v>1 Mechanics</v>
      </c>
      <c r="E771" s="31" t="str">
        <f xml:space="preserve"> IFERROR(VLOOKUP(MID(G771,1,2),PIRA!$B$1:$E$1144,2,FALSE),"")&amp;"
"&amp;IFERROR(VLOOKUP(MID(H771,1,2),PIRA!$B$1:$E$1144,2,FALSE),"")&amp;"
"&amp;IFERROR(VLOOKUP(MID(I771,1,2),PIRA!$B$1:$E$1144,2,FALSE),"")</f>
        <v xml:space="preserve">Rotational Dynamics
</v>
      </c>
      <c r="F771" s="31" t="str">
        <f xml:space="preserve"> IFERROR(VLOOKUP(MID(G771,1,4),PIRA!$B$1:$E$1144,2,FALSE),"")&amp;"
"&amp;IFERROR(VLOOKUP(MID(H771,1,4),PIRA!$B$1:$E$1144,2,FALSE),"")&amp;"
"&amp;IFERROR(VLOOKUP(MID(I771,1,4),PIRA!$B$1:$E$1144,2,FALSE),"")</f>
        <v xml:space="preserve">Gyros
</v>
      </c>
      <c r="G771" s="32" t="s">
        <v>91</v>
      </c>
      <c r="H771" s="31" t="str">
        <f>IFERROR(IF(VLOOKUP(G771,Demos!$B$3:$K$1368,2,FALSE)=0,"",VLOOKUP(G771,Demos!$B$3:$K$1368,2,FALSE)),"")</f>
        <v/>
      </c>
      <c r="I771" s="79" t="str">
        <f>IFERROR(IF(VLOOKUP(G771,Demos!$B$3:$K$1368,3,FALSE)=0,"",VLOOKUP(G771,Demos!$B$3:$K$1368,3,FALSE)),"")</f>
        <v/>
      </c>
      <c r="J771" s="79" t="str">
        <f>IFERROR(IF(VLOOKUP(G771,Demos!$B$3:$K$1368,4,FALSE)=0,"",VLOOKUP(G771,Demos!$B$3:$K$1368,4,FALSE)),"")</f>
        <v/>
      </c>
      <c r="K771" s="32" t="s">
        <v>2077</v>
      </c>
      <c r="L771" s="32" t="s">
        <v>22</v>
      </c>
      <c r="M771" s="71">
        <v>44277</v>
      </c>
      <c r="N771" s="33" t="str">
        <f>IFERROR(VLOOKUP(G771,Demos!$B$3:$K$1368,5,FALSE),"")</f>
        <v>Suitcase with Flywheel</v>
      </c>
      <c r="O771" s="28">
        <f>IF(N771="","",COUNTIF($N$6:N2890, N771))</f>
        <v>26</v>
      </c>
      <c r="P771" s="33" t="str">
        <f xml:space="preserve"> IFERROR(IF(VLOOKUP(G771,Demos!$B$3:$K$1368,6,FALSE)=0,"",VLOOKUP(G771,Demos!$B$3:$K$1368,6,FALSE)),"")</f>
        <v>N/A</v>
      </c>
      <c r="Q771" s="38" t="str">
        <f xml:space="preserve"> IFERROR(IF(VLOOKUP(G771,Demos!$B$3:$K$1368,8,FALSE)=0,"",VLOOKUP(G771,Demos!$B$3:$K$1368,8,FALSE)),"")</f>
        <v/>
      </c>
      <c r="R771" s="38" t="str">
        <f xml:space="preserve"> IFERROR(IF(VLOOKUP(G771,Demos!$B$3:$K$1368,7,FALSE)=0,"",VLOOKUP(G771,Demos!$B$3:$K$1368,7,FALSE)),"")</f>
        <v xml:space="preserve">See Collegerama 2022 recording TN1612TU_20 - https://collegerama.tudelft.nl/Mediasite/Channel/as-bsc-tn/watch/1a0c74c4eaf54cb7aa9b646d254fee821d </v>
      </c>
      <c r="T771" s="50" t="s">
        <v>2030</v>
      </c>
      <c r="U771" s="31" t="str">
        <f>IFERROR(VLOOKUP(G771,Demos!$B$7:N4060,12,FALSE),"")</f>
        <v/>
      </c>
    </row>
    <row r="772" spans="1:21" ht="45" x14ac:dyDescent="0.25">
      <c r="A772" s="39">
        <f t="shared" si="11"/>
        <v>767</v>
      </c>
      <c r="B772" s="30" t="s">
        <v>1617</v>
      </c>
      <c r="C772" s="29" t="str">
        <f xml:space="preserve"> IFERROR(VLOOKUP(B772, Courses!$C$3:$E$836, 2, FALSE),"")</f>
        <v>Physical Transport Phenomena</v>
      </c>
      <c r="D772" s="29" t="str">
        <f xml:space="preserve"> IFERROR(VLOOKUP(MID(G772,1,1), PIRA!$B$1:$E$1146, 2, FALSE),"")</f>
        <v>2 Fluid Mechanics</v>
      </c>
      <c r="E772" s="31" t="str">
        <f xml:space="preserve"> IFERROR(VLOOKUP(MID(G772,1,2),PIRA!$B$1:$E$1144,2,FALSE),"")&amp;"
"&amp;IFERROR(VLOOKUP(MID(H772,1,2),PIRA!$B$1:$E$1144,2,FALSE),"")&amp;"
"&amp;IFERROR(VLOOKUP(MID(I772,1,2),PIRA!$B$1:$E$1144,2,FALSE),"")</f>
        <v xml:space="preserve">Dynamics of Fluids
</v>
      </c>
      <c r="F772" s="31" t="str">
        <f xml:space="preserve"> IFERROR(VLOOKUP(MID(G772,1,4),PIRA!$B$1:$E$1144,2,FALSE),"")&amp;"
"&amp;IFERROR(VLOOKUP(MID(H772,1,4),PIRA!$B$1:$E$1144,2,FALSE),"")&amp;"
"&amp;IFERROR(VLOOKUP(MID(I772,1,4),PIRA!$B$1:$E$1144,2,FALSE),"")</f>
        <v xml:space="preserve">Forces in Moving Fluids
</v>
      </c>
      <c r="G772" s="32" t="s">
        <v>337</v>
      </c>
      <c r="H772" s="31" t="str">
        <f>IFERROR(IF(VLOOKUP(G772,Demos!$B$3:$K$1368,2,FALSE)=0,"",VLOOKUP(G772,Demos!$B$3:$K$1368,2,FALSE)),"")</f>
        <v/>
      </c>
      <c r="I772" s="79" t="str">
        <f>IFERROR(IF(VLOOKUP(G772,Demos!$B$3:$K$1368,3,FALSE)=0,"",VLOOKUP(G772,Demos!$B$3:$K$1368,3,FALSE)),"")</f>
        <v/>
      </c>
      <c r="J772" s="79" t="str">
        <f>IFERROR(IF(VLOOKUP(G772,Demos!$B$3:$K$1368,4,FALSE)=0,"",VLOOKUP(G772,Demos!$B$3:$K$1368,4,FALSE)),"")</f>
        <v/>
      </c>
      <c r="K772" s="30" t="s">
        <v>2020</v>
      </c>
      <c r="M772" s="71">
        <v>44275</v>
      </c>
      <c r="N772" s="33" t="str">
        <f>IFERROR(VLOOKUP(G772,Demos!$B$3:$K$1368,5,FALSE),"")</f>
        <v>Vacuum Cleaner and Ping-Pong Ball</v>
      </c>
      <c r="O772" s="28">
        <f>IF(N772="","",COUNTIF($N$6:N2891, N772))</f>
        <v>21</v>
      </c>
      <c r="P772" s="33" t="str">
        <f xml:space="preserve"> IFERROR(IF(VLOOKUP(G772,Demos!$B$3:$K$1368,6,FALSE)=0,"",VLOOKUP(G772,Demos!$B$3:$K$1368,6,FALSE)),"")</f>
        <v>N/A</v>
      </c>
      <c r="Q772" s="38" t="str">
        <f xml:space="preserve"> IFERROR(IF(VLOOKUP(G772,Demos!$B$3:$K$1368,8,FALSE)=0,"",VLOOKUP(G772,Demos!$B$3:$K$1368,8,FALSE)),"")</f>
        <v/>
      </c>
      <c r="R772" s="38" t="str">
        <f xml:space="preserve"> IFERROR(IF(VLOOKUP(G772,Demos!$B$3:$K$1368,7,FALSE)=0,"",VLOOKUP(G772,Demos!$B$3:$K$1368,7,FALSE)),"")</f>
        <v>See 2021 Zoomopname "opname hoorcollege 2.mp4" and Collegerama recording 2011/2012 - https://collegerama.tudelft.nl/Mediasite/Channel/as-bsc-tn/watch/b6b2331bc2144aba9c70d01fb3cfa6311d and 2022-2023 from 01:25:40 https://collegerama.tudelft.nl/Mediasite/Channel/as-bsc-tn/watch/2f27d3d6436b4dc9b44a4a21e91f98331d</v>
      </c>
      <c r="U772" s="31" t="str">
        <f>IFERROR(VLOOKUP(G772,Demos!$B$7:N4068,12,FALSE),"")</f>
        <v/>
      </c>
    </row>
    <row r="773" spans="1:21" ht="45" x14ac:dyDescent="0.25">
      <c r="A773" s="39">
        <f t="shared" si="11"/>
        <v>768</v>
      </c>
      <c r="B773" s="30" t="s">
        <v>38</v>
      </c>
      <c r="C773" s="29" t="str">
        <f xml:space="preserve"> IFERROR(VLOOKUP(B773, Courses!$C$3:$E$836, 2, FALSE),"")</f>
        <v>Mechanics and Theory of Relativity</v>
      </c>
      <c r="D773" s="29" t="str">
        <f xml:space="preserve"> IFERROR(VLOOKUP(MID(G773,1,1), PIRA!$B$1:$E$1146, 2, FALSE),"")</f>
        <v>1 Mechanics</v>
      </c>
      <c r="E773" s="31" t="str">
        <f xml:space="preserve"> IFERROR(VLOOKUP(MID(G773,1,2),PIRA!$B$1:$E$1144,2,FALSE),"")&amp;"
"&amp;IFERROR(VLOOKUP(MID(H773,1,2),PIRA!$B$1:$E$1144,2,FALSE),"")&amp;"
"&amp;IFERROR(VLOOKUP(MID(I773,1,2),PIRA!$B$1:$E$1144,2,FALSE),"")</f>
        <v xml:space="preserve">Rotational Dynamics
</v>
      </c>
      <c r="F773" s="31" t="str">
        <f xml:space="preserve"> IFERROR(VLOOKUP(MID(G773,1,4),PIRA!$B$1:$E$1144,2,FALSE),"")&amp;"
"&amp;IFERROR(VLOOKUP(MID(H773,1,4),PIRA!$B$1:$E$1144,2,FALSE),"")&amp;"
"&amp;IFERROR(VLOOKUP(MID(I773,1,4),PIRA!$B$1:$E$1144,2,FALSE),"")</f>
        <v xml:space="preserve">Gyros
</v>
      </c>
      <c r="G773" s="32" t="s">
        <v>1176</v>
      </c>
      <c r="H773" s="31" t="str">
        <f>IFERROR(IF(VLOOKUP(G773,Demos!$B$3:$K$1368,2,FALSE)=0,"",VLOOKUP(G773,Demos!$B$3:$K$1368,2,FALSE)),"")</f>
        <v/>
      </c>
      <c r="I773" s="79" t="str">
        <f>IFERROR(IF(VLOOKUP(G773,Demos!$B$3:$K$1368,3,FALSE)=0,"",VLOOKUP(G773,Demos!$B$3:$K$1368,3,FALSE)),"")</f>
        <v/>
      </c>
      <c r="J773" s="79" t="str">
        <f>IFERROR(IF(VLOOKUP(G773,Demos!$B$3:$K$1368,4,FALSE)=0,"",VLOOKUP(G773,Demos!$B$3:$K$1368,4,FALSE)),"")</f>
        <v/>
      </c>
      <c r="K773" s="32" t="s">
        <v>22</v>
      </c>
      <c r="L773" s="32" t="s">
        <v>2077</v>
      </c>
      <c r="M773" s="71">
        <v>44273</v>
      </c>
      <c r="N773" s="33" t="str">
        <f>IFERROR(VLOOKUP(G773,Demos!$B$3:$K$1368,5,FALSE),"")</f>
        <v>Precession (2)</v>
      </c>
      <c r="O773" s="28">
        <f>IF(N773="","",COUNTIF($N$6:N2892, N773))</f>
        <v>67</v>
      </c>
      <c r="P773" s="33" t="str">
        <f xml:space="preserve"> IFERROR(IF(VLOOKUP(G773,Demos!$B$3:$K$1368,6,FALSE)=0,"",VLOOKUP(G773,Demos!$B$3:$K$1368,6,FALSE)),"")</f>
        <v>www.de-monstrare.nl/pdf/Precession%20_2_.pdf</v>
      </c>
      <c r="Q773" s="38" t="str">
        <f xml:space="preserve"> IFERROR(IF(VLOOKUP(G773,Demos!$B$3:$K$1368,8,FALSE)=0,"",VLOOKUP(G773,Demos!$B$3:$K$1368,8,FALSE)),"")</f>
        <v/>
      </c>
      <c r="R773" s="38" t="str">
        <f xml:space="preserve"> IFERROR(IF(VLOOKUP(G773,Demos!$B$3:$K$1368,7,FALSE)=0,"",VLOOKUP(G773,Demos!$B$3:$K$1368,7,FALSE)),"")</f>
        <v/>
      </c>
      <c r="T773" s="50" t="s">
        <v>1761</v>
      </c>
      <c r="U773" s="31" t="str">
        <f>IFERROR(VLOOKUP(G773,Demos!$B$7:N4071,12,FALSE),"")</f>
        <v/>
      </c>
    </row>
    <row r="774" spans="1:21" ht="45" x14ac:dyDescent="0.25">
      <c r="A774" s="39">
        <f t="shared" ref="A774:A837" si="12">ROW()-5</f>
        <v>769</v>
      </c>
      <c r="B774" s="30" t="s">
        <v>38</v>
      </c>
      <c r="C774" s="29" t="str">
        <f xml:space="preserve"> IFERROR(VLOOKUP(B774, Courses!$C$3:$E$836, 2, FALSE),"")</f>
        <v>Mechanics and Theory of Relativity</v>
      </c>
      <c r="D774" s="29" t="str">
        <f xml:space="preserve"> IFERROR(VLOOKUP(MID(G774,1,1), PIRA!$B$1:$E$1146, 2, FALSE),"")</f>
        <v>1 Mechanics</v>
      </c>
      <c r="E774" s="31" t="str">
        <f xml:space="preserve"> IFERROR(VLOOKUP(MID(G774,1,2),PIRA!$B$1:$E$1144,2,FALSE),"")&amp;"
"&amp;IFERROR(VLOOKUP(MID(H774,1,2),PIRA!$B$1:$E$1144,2,FALSE),"")&amp;"
"&amp;IFERROR(VLOOKUP(MID(I774,1,2),PIRA!$B$1:$E$1144,2,FALSE),"")</f>
        <v xml:space="preserve">Rotational Dynamics
</v>
      </c>
      <c r="F774" s="31" t="str">
        <f xml:space="preserve"> IFERROR(VLOOKUP(MID(G774,1,4),PIRA!$B$1:$E$1144,2,FALSE),"")&amp;"
"&amp;IFERROR(VLOOKUP(MID(H774,1,4),PIRA!$B$1:$E$1144,2,FALSE),"")&amp;"
"&amp;IFERROR(VLOOKUP(MID(I774,1,4),PIRA!$B$1:$E$1144,2,FALSE),"")</f>
        <v xml:space="preserve">Gyros
</v>
      </c>
      <c r="G774" s="32" t="s">
        <v>1659</v>
      </c>
      <c r="H774" s="31" t="str">
        <f>IFERROR(IF(VLOOKUP(G774,Demos!$B$3:$K$1368,2,FALSE)=0,"",VLOOKUP(G774,Demos!$B$3:$K$1368,2,FALSE)),"")</f>
        <v/>
      </c>
      <c r="I774" s="79" t="str">
        <f>IFERROR(IF(VLOOKUP(G774,Demos!$B$3:$K$1368,3,FALSE)=0,"",VLOOKUP(G774,Demos!$B$3:$K$1368,3,FALSE)),"")</f>
        <v/>
      </c>
      <c r="J774" s="79" t="str">
        <f>IFERROR(IF(VLOOKUP(G774,Demos!$B$3:$K$1368,4,FALSE)=0,"",VLOOKUP(G774,Demos!$B$3:$K$1368,4,FALSE)),"")</f>
        <v/>
      </c>
      <c r="K774" s="32" t="s">
        <v>22</v>
      </c>
      <c r="L774" s="32" t="s">
        <v>2077</v>
      </c>
      <c r="M774" s="71">
        <v>44273</v>
      </c>
      <c r="N774" s="33" t="str">
        <f>IFERROR(VLOOKUP(G774,Demos!$B$3:$K$1368,5,FALSE),"")</f>
        <v>Gyroscope</v>
      </c>
      <c r="O774" s="28">
        <f>IF(N774="","",COUNTIF($N$6:N2893, N774))</f>
        <v>40</v>
      </c>
      <c r="P774" s="33" t="str">
        <f xml:space="preserve"> IFERROR(IF(VLOOKUP(G774,Demos!$B$3:$K$1368,6,FALSE)=0,"",VLOOKUP(G774,Demos!$B$3:$K$1368,6,FALSE)),"")</f>
        <v>N/A</v>
      </c>
      <c r="Q774" s="38" t="str">
        <f xml:space="preserve"> IFERROR(IF(VLOOKUP(G774,Demos!$B$3:$K$1368,8,FALSE)=0,"",VLOOKUP(G774,Demos!$B$3:$K$1368,8,FALSE)),"")</f>
        <v/>
      </c>
      <c r="R774" s="38" t="str">
        <f xml:space="preserve"> IFERROR(IF(VLOOKUP(G774,Demos!$B$3:$K$1368,7,FALSE)=0,"",VLOOKUP(G774,Demos!$B$3:$K$1368,7,FALSE)),"")</f>
        <v/>
      </c>
      <c r="T774" s="50" t="s">
        <v>1763</v>
      </c>
      <c r="U774" s="31" t="str">
        <f>IFERROR(VLOOKUP(G774,Demos!$B$7:N4072,12,FALSE),"")</f>
        <v/>
      </c>
    </row>
    <row r="775" spans="1:21" ht="45" x14ac:dyDescent="0.25">
      <c r="A775" s="39">
        <f t="shared" si="12"/>
        <v>770</v>
      </c>
      <c r="B775" s="30" t="s">
        <v>38</v>
      </c>
      <c r="C775" s="29" t="str">
        <f xml:space="preserve"> IFERROR(VLOOKUP(B775, Courses!$C$3:$E$836, 2, FALSE),"")</f>
        <v>Mechanics and Theory of Relativity</v>
      </c>
      <c r="D775" s="29" t="str">
        <f xml:space="preserve"> IFERROR(VLOOKUP(MID(G775,1,1), PIRA!$B$1:$E$1146, 2, FALSE),"")</f>
        <v>1 Mechanics</v>
      </c>
      <c r="E775" s="31" t="str">
        <f xml:space="preserve"> IFERROR(VLOOKUP(MID(G775,1,2),PIRA!$B$1:$E$1144,2,FALSE),"")&amp;"
"&amp;IFERROR(VLOOKUP(MID(H775,1,2),PIRA!$B$1:$E$1144,2,FALSE),"")&amp;"
"&amp;IFERROR(VLOOKUP(MID(I775,1,2),PIRA!$B$1:$E$1144,2,FALSE),"")</f>
        <v xml:space="preserve">Rotational Dynamics
</v>
      </c>
      <c r="F775" s="31" t="str">
        <f xml:space="preserve"> IFERROR(VLOOKUP(MID(G775,1,4),PIRA!$B$1:$E$1144,2,FALSE),"")&amp;"
"&amp;IFERROR(VLOOKUP(MID(H775,1,4),PIRA!$B$1:$E$1144,2,FALSE),"")&amp;"
"&amp;IFERROR(VLOOKUP(MID(I775,1,4),PIRA!$B$1:$E$1144,2,FALSE),"")</f>
        <v xml:space="preserve">Rotational Stability
</v>
      </c>
      <c r="G775" s="32" t="s">
        <v>1177</v>
      </c>
      <c r="H775" s="31" t="str">
        <f>IFERROR(IF(VLOOKUP(G775,Demos!$B$3:$K$1368,2,FALSE)=0,"",VLOOKUP(G775,Demos!$B$3:$K$1368,2,FALSE)),"")</f>
        <v/>
      </c>
      <c r="I775" s="79" t="str">
        <f>IFERROR(IF(VLOOKUP(G775,Demos!$B$3:$K$1368,3,FALSE)=0,"",VLOOKUP(G775,Demos!$B$3:$K$1368,3,FALSE)),"")</f>
        <v/>
      </c>
      <c r="J775" s="79" t="str">
        <f>IFERROR(IF(VLOOKUP(G775,Demos!$B$3:$K$1368,4,FALSE)=0,"",VLOOKUP(G775,Demos!$B$3:$K$1368,4,FALSE)),"")</f>
        <v/>
      </c>
      <c r="K775" s="32" t="s">
        <v>22</v>
      </c>
      <c r="L775" s="32" t="s">
        <v>2077</v>
      </c>
      <c r="M775" s="71">
        <v>44273</v>
      </c>
      <c r="N775" s="33" t="str">
        <f>IFERROR(VLOOKUP(G775,Demos!$B$3:$K$1368,5,FALSE),"")</f>
        <v>Stable Wheel</v>
      </c>
      <c r="O775" s="28">
        <f>IF(N775="","",COUNTIF($N$6:N2894, N775))</f>
        <v>16</v>
      </c>
      <c r="P775" s="33" t="str">
        <f xml:space="preserve"> IFERROR(IF(VLOOKUP(G775,Demos!$B$3:$K$1368,6,FALSE)=0,"",VLOOKUP(G775,Demos!$B$3:$K$1368,6,FALSE)),"")</f>
        <v>www.de-monstrare.nl/pdf/Stable%20wheel.pdf</v>
      </c>
      <c r="Q775" s="38" t="str">
        <f xml:space="preserve"> IFERROR(IF(VLOOKUP(G775,Demos!$B$3:$K$1368,8,FALSE)=0,"",VLOOKUP(G775,Demos!$B$3:$K$1368,8,FALSE)),"")</f>
        <v/>
      </c>
      <c r="R775" s="38" t="str">
        <f xml:space="preserve"> IFERROR(IF(VLOOKUP(G775,Demos!$B$3:$K$1368,7,FALSE)=0,"",VLOOKUP(G775,Demos!$B$3:$K$1368,7,FALSE)),"")</f>
        <v xml:space="preserve">See Collegerama 2022 recording TN1612TU_20 - https://collegerama.tudelft.nl/Mediasite/Channel/as-bsc-tn/watch/1a0c74c4eaf54cb7aa9b646d254fee821d </v>
      </c>
      <c r="T775" s="50" t="s">
        <v>1762</v>
      </c>
      <c r="U775" s="31" t="str">
        <f>IFERROR(VLOOKUP(G775,Demos!$B$7:N4070,12,FALSE),"")</f>
        <v/>
      </c>
    </row>
    <row r="776" spans="1:21" ht="45" x14ac:dyDescent="0.25">
      <c r="A776" s="39">
        <f t="shared" si="12"/>
        <v>771</v>
      </c>
      <c r="B776" s="30" t="s">
        <v>38</v>
      </c>
      <c r="C776" s="29" t="str">
        <f xml:space="preserve"> IFERROR(VLOOKUP(B776, Courses!$C$3:$E$836, 2, FALSE),"")</f>
        <v>Mechanics and Theory of Relativity</v>
      </c>
      <c r="D776" s="29" t="str">
        <f xml:space="preserve"> IFERROR(VLOOKUP(MID(G776,1,1), PIRA!$B$1:$E$1146, 2, FALSE),"")</f>
        <v>1 Mechanics</v>
      </c>
      <c r="E776" s="31" t="str">
        <f xml:space="preserve"> IFERROR(VLOOKUP(MID(G776,1,2),PIRA!$B$1:$E$1144,2,FALSE),"")&amp;"
"&amp;IFERROR(VLOOKUP(MID(H776,1,2),PIRA!$B$1:$E$1144,2,FALSE),"")&amp;"
"&amp;IFERROR(VLOOKUP(MID(I776,1,2),PIRA!$B$1:$E$1144,2,FALSE),"")</f>
        <v xml:space="preserve">Rotational Dynamics
Rotational Dynamics
</v>
      </c>
      <c r="F776" s="31" t="str">
        <f xml:space="preserve"> IFERROR(VLOOKUP(MID(G776,1,4),PIRA!$B$1:$E$1144,2,FALSE),"")&amp;"
"&amp;IFERROR(VLOOKUP(MID(H776,1,4),PIRA!$B$1:$E$1144,2,FALSE),"")&amp;"
"&amp;IFERROR(VLOOKUP(MID(I776,1,4),PIRA!$B$1:$E$1144,2,FALSE),"")</f>
        <v xml:space="preserve">Rotational Stability
Conservation of Angular Momentum
</v>
      </c>
      <c r="G776" s="32" t="s">
        <v>1658</v>
      </c>
      <c r="H776" s="31" t="str">
        <f>IFERROR(IF(VLOOKUP(G776,Demos!$B$3:$K$1368,2,FALSE)=0,"",VLOOKUP(G776,Demos!$B$3:$K$1368,2,FALSE)),"")</f>
        <v>1Q40.12</v>
      </c>
      <c r="I776" s="79" t="str">
        <f>IFERROR(IF(VLOOKUP(G776,Demos!$B$3:$K$1368,3,FALSE)=0,"",VLOOKUP(G776,Demos!$B$3:$K$1368,3,FALSE)),"")</f>
        <v/>
      </c>
      <c r="J776" s="79" t="str">
        <f>IFERROR(IF(VLOOKUP(G776,Demos!$B$3:$K$1368,4,FALSE)=0,"",VLOOKUP(G776,Demos!$B$3:$K$1368,4,FALSE)),"")</f>
        <v/>
      </c>
      <c r="K776" s="32" t="s">
        <v>22</v>
      </c>
      <c r="L776" s="32" t="s">
        <v>2077</v>
      </c>
      <c r="M776" s="71">
        <v>44273</v>
      </c>
      <c r="N776" s="33" t="str">
        <f>IFERROR(VLOOKUP(G776,Demos!$B$3:$K$1368,5,FALSE),"")</f>
        <v>Tippe Top</v>
      </c>
      <c r="O776" s="28">
        <f>IF(N776="","",COUNTIF($N$6:N2895, N776))</f>
        <v>28</v>
      </c>
      <c r="P776" s="33" t="str">
        <f xml:space="preserve"> IFERROR(IF(VLOOKUP(G776,Demos!$B$3:$K$1368,6,FALSE)=0,"",VLOOKUP(G776,Demos!$B$3:$K$1368,6,FALSE)),"")</f>
        <v>www.de-monstrare.nl/pdf/Tippe%20top.pdf</v>
      </c>
      <c r="Q776" s="38" t="str">
        <f xml:space="preserve"> IFERROR(IF(VLOOKUP(G776,Demos!$B$3:$K$1368,8,FALSE)=0,"",VLOOKUP(G776,Demos!$B$3:$K$1368,8,FALSE)),"")</f>
        <v/>
      </c>
      <c r="R776" s="38" t="str">
        <f xml:space="preserve"> IFERROR(IF(VLOOKUP(G776,Demos!$B$3:$K$1368,7,FALSE)=0,"",VLOOKUP(G776,Demos!$B$3:$K$1368,7,FALSE)),"")</f>
        <v xml:space="preserve">See Collegerama 2022 recording TN1612TU_20 - https://collegerama.tudelft.nl/Mediasite/Channel/as-bsc-tn/watch/1a0c74c4eaf54cb7aa9b646d254fee821d </v>
      </c>
      <c r="U776" s="31" t="str">
        <f>IFERROR(VLOOKUP(G776,Demos!$B$7:N4069,12,FALSE),"")</f>
        <v/>
      </c>
    </row>
    <row r="777" spans="1:21" ht="45" x14ac:dyDescent="0.25">
      <c r="A777" s="39">
        <f t="shared" si="12"/>
        <v>772</v>
      </c>
      <c r="B777" s="30" t="s">
        <v>38</v>
      </c>
      <c r="C777" s="29" t="str">
        <f xml:space="preserve"> IFERROR(VLOOKUP(B777, Courses!$C$3:$E$836, 2, FALSE),"")</f>
        <v>Mechanics and Theory of Relativity</v>
      </c>
      <c r="D777" s="29" t="str">
        <f xml:space="preserve"> IFERROR(VLOOKUP(MID(G777,1,1), PIRA!$B$1:$E$1146, 2, FALSE),"")</f>
        <v>1 Mechanics</v>
      </c>
      <c r="E777" s="31" t="str">
        <f xml:space="preserve"> IFERROR(VLOOKUP(MID(G777,1,2),PIRA!$B$1:$E$1144,2,FALSE),"")&amp;"
"&amp;IFERROR(VLOOKUP(MID(H777,1,2),PIRA!$B$1:$E$1144,2,FALSE),"")&amp;"
"&amp;IFERROR(VLOOKUP(MID(I777,1,2),PIRA!$B$1:$E$1144,2,FALSE),"")</f>
        <v xml:space="preserve">Motion in two Dimensions
</v>
      </c>
      <c r="F777" s="31" t="str">
        <f xml:space="preserve"> IFERROR(VLOOKUP(MID(G777,1,4),PIRA!$B$1:$E$1144,2,FALSE),"")&amp;"
"&amp;IFERROR(VLOOKUP(MID(H777,1,4),PIRA!$B$1:$E$1144,2,FALSE),"")&amp;"
"&amp;IFERROR(VLOOKUP(MID(I777,1,4),PIRA!$B$1:$E$1144,2,FALSE),"")</f>
        <v xml:space="preserve">Motion of the Center of Mass
</v>
      </c>
      <c r="G777" s="32" t="s">
        <v>1131</v>
      </c>
      <c r="H777" s="31" t="str">
        <f>IFERROR(IF(VLOOKUP(G777,Demos!$B$3:$K$1368,2,FALSE)=0,"",VLOOKUP(G777,Demos!$B$3:$K$1368,2,FALSE)),"")</f>
        <v/>
      </c>
      <c r="I777" s="79" t="str">
        <f>IFERROR(IF(VLOOKUP(G777,Demos!$B$3:$K$1368,3,FALSE)=0,"",VLOOKUP(G777,Demos!$B$3:$K$1368,3,FALSE)),"")</f>
        <v/>
      </c>
      <c r="J777" s="79" t="str">
        <f>IFERROR(IF(VLOOKUP(G777,Demos!$B$3:$K$1368,4,FALSE)=0,"",VLOOKUP(G777,Demos!$B$3:$K$1368,4,FALSE)),"")</f>
        <v/>
      </c>
      <c r="K777" s="32" t="s">
        <v>22</v>
      </c>
      <c r="L777" s="32" t="s">
        <v>2077</v>
      </c>
      <c r="M777" s="71">
        <v>44271</v>
      </c>
      <c r="N777" s="33" t="str">
        <f>IFERROR(VLOOKUP(G777,Demos!$B$3:$K$1368,5,FALSE),"")</f>
        <v>Centre of Rotation</v>
      </c>
      <c r="O777" s="28">
        <f>IF(N777="","",COUNTIF($N$6:N2896, N777))</f>
        <v>12</v>
      </c>
      <c r="P777" s="33" t="str">
        <f xml:space="preserve"> IFERROR(IF(VLOOKUP(G777,Demos!$B$3:$K$1368,6,FALSE)=0,"",VLOOKUP(G777,Demos!$B$3:$K$1368,6,FALSE)),"")</f>
        <v>www.de-monstrare.nl/pdf/Centre%20of%20ratation.pdf</v>
      </c>
      <c r="Q777" s="38" t="str">
        <f xml:space="preserve"> IFERROR(IF(VLOOKUP(G777,Demos!$B$3:$K$1368,8,FALSE)=0,"",VLOOKUP(G777,Demos!$B$3:$K$1368,8,FALSE)),"")</f>
        <v/>
      </c>
      <c r="R777" s="38" t="str">
        <f xml:space="preserve"> IFERROR(IF(VLOOKUP(G777,Demos!$B$3:$K$1368,7,FALSE)=0,"",VLOOKUP(G777,Demos!$B$3:$K$1368,7,FALSE)),"")</f>
        <v xml:space="preserve">See Collegerama 2022 recording TN1612TU_18 - https://collegerama.tudelft.nl/Mediasite/Channel/as-bsc-tn/watch/30a014274f6a49bfbd89af1bd43cc8f31d </v>
      </c>
      <c r="T777" s="50" t="s">
        <v>1763</v>
      </c>
      <c r="U777" s="31" t="str">
        <f>IFERROR(VLOOKUP(G777,Demos!$B$7:N4075,12,FALSE),"")</f>
        <v/>
      </c>
    </row>
    <row r="778" spans="1:21" ht="45" x14ac:dyDescent="0.25">
      <c r="A778" s="39">
        <f t="shared" si="12"/>
        <v>773</v>
      </c>
      <c r="B778" s="30" t="s">
        <v>38</v>
      </c>
      <c r="C778" s="29" t="str">
        <f xml:space="preserve"> IFERROR(VLOOKUP(B778, Courses!$C$3:$E$836, 2, FALSE),"")</f>
        <v>Mechanics and Theory of Relativity</v>
      </c>
      <c r="D778" s="29" t="str">
        <f xml:space="preserve"> IFERROR(VLOOKUP(MID(G778,1,1), PIRA!$B$1:$E$1146, 2, FALSE),"")</f>
        <v>1 Mechanics</v>
      </c>
      <c r="E778" s="31" t="str">
        <f xml:space="preserve"> IFERROR(VLOOKUP(MID(G778,1,2),PIRA!$B$1:$E$1144,2,FALSE),"")&amp;"
"&amp;IFERROR(VLOOKUP(MID(H778,1,2),PIRA!$B$1:$E$1144,2,FALSE),"")&amp;"
"&amp;IFERROR(VLOOKUP(MID(I778,1,2),PIRA!$B$1:$E$1144,2,FALSE),"")</f>
        <v xml:space="preserve">Rotational Dynamics
</v>
      </c>
      <c r="F778" s="31" t="str">
        <f xml:space="preserve"> IFERROR(VLOOKUP(MID(G778,1,4),PIRA!$B$1:$E$1144,2,FALSE),"")&amp;"
"&amp;IFERROR(VLOOKUP(MID(H778,1,4),PIRA!$B$1:$E$1144,2,FALSE),"")&amp;"
"&amp;IFERROR(VLOOKUP(MID(I778,1,4),PIRA!$B$1:$E$1144,2,FALSE),"")</f>
        <v xml:space="preserve">Moment of Inertia
</v>
      </c>
      <c r="G778" s="32" t="s">
        <v>102</v>
      </c>
      <c r="H778" s="31" t="str">
        <f>IFERROR(IF(VLOOKUP(G778,Demos!$B$3:$K$1368,2,FALSE)=0,"",VLOOKUP(G778,Demos!$B$3:$K$1368,2,FALSE)),"")</f>
        <v/>
      </c>
      <c r="I778" s="79" t="str">
        <f>IFERROR(IF(VLOOKUP(G778,Demos!$B$3:$K$1368,3,FALSE)=0,"",VLOOKUP(G778,Demos!$B$3:$K$1368,3,FALSE)),"")</f>
        <v/>
      </c>
      <c r="J778" s="79" t="str">
        <f>IFERROR(IF(VLOOKUP(G778,Demos!$B$3:$K$1368,4,FALSE)=0,"",VLOOKUP(G778,Demos!$B$3:$K$1368,4,FALSE)),"")</f>
        <v/>
      </c>
      <c r="K778" s="30" t="s">
        <v>22</v>
      </c>
      <c r="L778" s="30" t="s">
        <v>2077</v>
      </c>
      <c r="M778" s="71">
        <v>44271</v>
      </c>
      <c r="N778" s="33" t="str">
        <f>IFERROR(VLOOKUP(G778,Demos!$B$3:$K$1368,5,FALSE),"")</f>
        <v>Inertia Wands</v>
      </c>
      <c r="O778" s="28">
        <f>IF(N778="","",COUNTIF($N$6:N2897, N778))</f>
        <v>26</v>
      </c>
      <c r="P778" s="33" t="str">
        <f xml:space="preserve"> IFERROR(IF(VLOOKUP(G778,Demos!$B$3:$K$1368,6,FALSE)=0,"",VLOOKUP(G778,Demos!$B$3:$K$1368,6,FALSE)),"")</f>
        <v>N/A</v>
      </c>
      <c r="Q778" s="38" t="str">
        <f xml:space="preserve"> IFERROR(IF(VLOOKUP(G778,Demos!$B$3:$K$1368,8,FALSE)=0,"",VLOOKUP(G778,Demos!$B$3:$K$1368,8,FALSE)),"")</f>
        <v>Not listed in database yet</v>
      </c>
      <c r="R778" s="38" t="str">
        <f xml:space="preserve"> IFERROR(IF(VLOOKUP(G778,Demos!$B$3:$K$1368,7,FALSE)=0,"",VLOOKUP(G778,Demos!$B$3:$K$1368,7,FALSE)),"")</f>
        <v/>
      </c>
      <c r="T778" s="50" t="s">
        <v>1762</v>
      </c>
      <c r="U778" s="31" t="str">
        <f>IFERROR(VLOOKUP(G778,Demos!$B$7:N4074,12,FALSE),"")</f>
        <v/>
      </c>
    </row>
    <row r="779" spans="1:21" ht="45" x14ac:dyDescent="0.25">
      <c r="A779" s="39">
        <f t="shared" si="12"/>
        <v>774</v>
      </c>
      <c r="B779" s="30" t="s">
        <v>38</v>
      </c>
      <c r="C779" s="29" t="str">
        <f xml:space="preserve"> IFERROR(VLOOKUP(B779, Courses!$C$3:$E$836, 2, FALSE),"")</f>
        <v>Mechanics and Theory of Relativity</v>
      </c>
      <c r="D779" s="29" t="str">
        <f xml:space="preserve"> IFERROR(VLOOKUP(MID(G779,1,1), PIRA!$B$1:$E$1146, 2, FALSE),"")</f>
        <v>1 Mechanics</v>
      </c>
      <c r="E779" s="31" t="str">
        <f xml:space="preserve"> IFERROR(VLOOKUP(MID(G779,1,2),PIRA!$B$1:$E$1144,2,FALSE),"")&amp;"
"&amp;IFERROR(VLOOKUP(MID(H779,1,2),PIRA!$B$1:$E$1144,2,FALSE),"")&amp;"
"&amp;IFERROR(VLOOKUP(MID(I779,1,2),PIRA!$B$1:$E$1144,2,FALSE),"")</f>
        <v xml:space="preserve">Rotational Dynamics
Rotational Dynamics
</v>
      </c>
      <c r="F779" s="31" t="str">
        <f xml:space="preserve"> IFERROR(VLOOKUP(MID(G779,1,4),PIRA!$B$1:$E$1144,2,FALSE),"")&amp;"
"&amp;IFERROR(VLOOKUP(MID(H779,1,4),PIRA!$B$1:$E$1144,2,FALSE),"")&amp;"
"&amp;IFERROR(VLOOKUP(MID(I779,1,4),PIRA!$B$1:$E$1144,2,FALSE),"")</f>
        <v xml:space="preserve">Rotational Energy
Moment of Inertia
</v>
      </c>
      <c r="G779" s="32" t="s">
        <v>1168</v>
      </c>
      <c r="H779" s="31" t="str">
        <f>IFERROR(IF(VLOOKUP(G779,Demos!$B$3:$K$1368,2,FALSE)=0,"",VLOOKUP(G779,Demos!$B$3:$K$1368,2,FALSE)),"")</f>
        <v>1Q10.02</v>
      </c>
      <c r="I779" s="79" t="str">
        <f>IFERROR(IF(VLOOKUP(G779,Demos!$B$3:$K$1368,3,FALSE)=0,"",VLOOKUP(G779,Demos!$B$3:$K$1368,3,FALSE)),"")</f>
        <v/>
      </c>
      <c r="J779" s="79" t="str">
        <f>IFERROR(IF(VLOOKUP(G779,Demos!$B$3:$K$1368,4,FALSE)=0,"",VLOOKUP(G779,Demos!$B$3:$K$1368,4,FALSE)),"")</f>
        <v/>
      </c>
      <c r="K779" s="32" t="s">
        <v>22</v>
      </c>
      <c r="L779" s="32" t="s">
        <v>2077</v>
      </c>
      <c r="M779" s="71">
        <v>44271</v>
      </c>
      <c r="N779" s="33" t="str">
        <f>IFERROR(VLOOKUP(G779,Demos!$B$3:$K$1368,5,FALSE),"")</f>
        <v>Rolling Downhill</v>
      </c>
      <c r="O779" s="28">
        <f>IF(N779="","",COUNTIF($N$6:N2898, N779))</f>
        <v>35</v>
      </c>
      <c r="P779" s="33" t="str">
        <f xml:space="preserve"> IFERROR(IF(VLOOKUP(G779,Demos!$B$3:$K$1368,6,FALSE)=0,"",VLOOKUP(G779,Demos!$B$3:$K$1368,6,FALSE)),"")</f>
        <v>www.de-monstrare.nl/pdf/Rolling%20downhill.pdf</v>
      </c>
      <c r="Q779" s="38" t="str">
        <f xml:space="preserve"> IFERROR(IF(VLOOKUP(G779,Demos!$B$3:$K$1368,8,FALSE)=0,"",VLOOKUP(G779,Demos!$B$3:$K$1368,8,FALSE)),"")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779" s="38" t="str">
        <f xml:space="preserve"> IFERROR(IF(VLOOKUP(G779,Demos!$B$3:$K$1368,7,FALSE)=0,"",VLOOKUP(G779,Demos!$B$3:$K$1368,7,FALSE)),"")</f>
        <v xml:space="preserve">See Collegerama 2022 recording TN1612TU_17 - https://collegerama.tudelft.nl/Mediasite/Channel/as-bsc-tn/watch/068318bc5e2d4c908ecc56ce056d99d81d  </v>
      </c>
      <c r="T779" s="50" t="s">
        <v>1763</v>
      </c>
      <c r="U779" s="31" t="str">
        <f>IFERROR(VLOOKUP(G779,Demos!$B$7:N4077,12,FALSE),"")</f>
        <v/>
      </c>
    </row>
    <row r="780" spans="1:21" ht="45" x14ac:dyDescent="0.25">
      <c r="A780" s="39">
        <f t="shared" si="12"/>
        <v>775</v>
      </c>
      <c r="B780" s="30" t="s">
        <v>38</v>
      </c>
      <c r="C780" s="29" t="str">
        <f xml:space="preserve"> IFERROR(VLOOKUP(B780, Courses!$C$3:$E$836, 2, FALSE),"")</f>
        <v>Mechanics and Theory of Relativity</v>
      </c>
      <c r="D780" s="29" t="str">
        <f xml:space="preserve"> IFERROR(VLOOKUP(MID(G780,1,1), PIRA!$B$1:$E$1146, 2, FALSE),"")</f>
        <v>1 Mechanics</v>
      </c>
      <c r="E780" s="31" t="str">
        <f xml:space="preserve"> IFERROR(VLOOKUP(MID(G780,1,2),PIRA!$B$1:$E$1144,2,FALSE),"")&amp;"
"&amp;IFERROR(VLOOKUP(MID(H780,1,2),PIRA!$B$1:$E$1144,2,FALSE),"")&amp;"
"&amp;IFERROR(VLOOKUP(MID(I780,1,2),PIRA!$B$1:$E$1144,2,FALSE),"")</f>
        <v xml:space="preserve">Rotational Dynamics
Applications of Newton's Laws
</v>
      </c>
      <c r="F780" s="31" t="str">
        <f xml:space="preserve"> IFERROR(VLOOKUP(MID(G780,1,4),PIRA!$B$1:$E$1144,2,FALSE),"")&amp;"
"&amp;IFERROR(VLOOKUP(MID(H780,1,4),PIRA!$B$1:$E$1144,2,FALSE),"")&amp;"
"&amp;IFERROR(VLOOKUP(MID(I780,1,4),PIRA!$B$1:$E$1144,2,FALSE),"")</f>
        <v xml:space="preserve">Conservation of Angular Momentum
Dynamic Torque
</v>
      </c>
      <c r="G780" s="32" t="s">
        <v>1169</v>
      </c>
      <c r="H780" s="31" t="str">
        <f>IFERROR(IF(VLOOKUP(G780,Demos!$B$3:$K$1368,2,FALSE)=0,"",VLOOKUP(G780,Demos!$B$3:$K$1368,2,FALSE)),"")</f>
        <v>1K10.01</v>
      </c>
      <c r="I780" s="79" t="str">
        <f>IFERROR(IF(VLOOKUP(G780,Demos!$B$3:$K$1368,3,FALSE)=0,"",VLOOKUP(G780,Demos!$B$3:$K$1368,3,FALSE)),"")</f>
        <v/>
      </c>
      <c r="J780" s="79" t="str">
        <f>IFERROR(IF(VLOOKUP(G780,Demos!$B$3:$K$1368,4,FALSE)=0,"",VLOOKUP(G780,Demos!$B$3:$K$1368,4,FALSE)),"")</f>
        <v/>
      </c>
      <c r="K780" s="32" t="s">
        <v>22</v>
      </c>
      <c r="L780" s="32" t="s">
        <v>2077</v>
      </c>
      <c r="M780" s="71">
        <v>44271</v>
      </c>
      <c r="N780" s="33" t="str">
        <f>IFERROR(VLOOKUP(G780,Demos!$B$3:$K$1368,5,FALSE),"")</f>
        <v>Pulling a Spool (a.k.a. Oma's Garenklosje)</v>
      </c>
      <c r="O780" s="28">
        <f>IF(N780="","",COUNTIF($N$6:N2899, N780))</f>
        <v>39</v>
      </c>
      <c r="P780" s="33" t="str">
        <f xml:space="preserve"> IFERROR(IF(VLOOKUP(G780,Demos!$B$3:$K$1368,6,FALSE)=0,"",VLOOKUP(G780,Demos!$B$3:$K$1368,6,FALSE)),"")</f>
        <v>www.de-monstrare.nl/pdf/Pulling%20a%20spool.pdf</v>
      </c>
      <c r="Q780" s="38" t="str">
        <f xml:space="preserve"> IFERROR(IF(VLOOKUP(G780,Demos!$B$3:$K$1368,8,FALSE)=0,"",VLOOKUP(G780,Demos!$B$3:$K$1368,8,FALSE)),"")</f>
        <v/>
      </c>
      <c r="R780" s="38" t="str">
        <f xml:space="preserve"> IFERROR(IF(VLOOKUP(G780,Demos!$B$3:$K$1368,7,FALSE)=0,"",VLOOKUP(G780,Demos!$B$3:$K$1368,7,FALSE)),"")</f>
        <v xml:space="preserve">See Collegerame 2022 recording TN1612TU_19 - https://collegerama.tudelft.nl/Mediasite/Channel/as-bsc-tn/watch/1525734e9e3e40e6a0113a2e79f6fd7b1d </v>
      </c>
      <c r="T780" s="50" t="s">
        <v>1761</v>
      </c>
      <c r="U780" s="31" t="str">
        <f>IFERROR(VLOOKUP(G780,Demos!$B$7:N4073,12,FALSE),"")</f>
        <v/>
      </c>
    </row>
    <row r="781" spans="1:21" ht="45" x14ac:dyDescent="0.25">
      <c r="A781" s="39">
        <f t="shared" si="12"/>
        <v>776</v>
      </c>
      <c r="B781" s="30" t="s">
        <v>38</v>
      </c>
      <c r="C781" s="29" t="str">
        <f xml:space="preserve"> IFERROR(VLOOKUP(B781, Courses!$C$3:$E$836, 2, FALSE),"")</f>
        <v>Mechanics and Theory of Relativity</v>
      </c>
      <c r="D781" s="29" t="str">
        <f xml:space="preserve"> IFERROR(VLOOKUP(MID(G781,1,1), PIRA!$B$1:$E$1146, 2, FALSE),"")</f>
        <v>1 Mechanics</v>
      </c>
      <c r="E781" s="31" t="str">
        <f xml:space="preserve"> IFERROR(VLOOKUP(MID(G781,1,2),PIRA!$B$1:$E$1144,2,FALSE),"")&amp;"
"&amp;IFERROR(VLOOKUP(MID(H781,1,2),PIRA!$B$1:$E$1144,2,FALSE),"")&amp;"
"&amp;IFERROR(VLOOKUP(MID(I781,1,2),PIRA!$B$1:$E$1144,2,FALSE),"")</f>
        <v xml:space="preserve">Rotational Dynamics
Rotational Dynamics
</v>
      </c>
      <c r="F781" s="31" t="str">
        <f xml:space="preserve"> IFERROR(VLOOKUP(MID(G781,1,4),PIRA!$B$1:$E$1144,2,FALSE),"")&amp;"
"&amp;IFERROR(VLOOKUP(MID(H781,1,4),PIRA!$B$1:$E$1144,2,FALSE),"")&amp;"
"&amp;IFERROR(VLOOKUP(MID(I781,1,4),PIRA!$B$1:$E$1144,2,FALSE),"")</f>
        <v xml:space="preserve">Conservation of Angular Momentum
Moment of Inertia
</v>
      </c>
      <c r="G781" s="32" t="s">
        <v>1171</v>
      </c>
      <c r="H781" s="31" t="str">
        <f>IFERROR(IF(VLOOKUP(G781,Demos!$B$3:$K$1368,2,FALSE)=0,"",VLOOKUP(G781,Demos!$B$3:$K$1368,2,FALSE)),"")</f>
        <v>1Q10.XX</v>
      </c>
      <c r="I781" s="79" t="str">
        <f>IFERROR(IF(VLOOKUP(G781,Demos!$B$3:$K$1368,3,FALSE)=0,"",VLOOKUP(G781,Demos!$B$3:$K$1368,3,FALSE)),"")</f>
        <v/>
      </c>
      <c r="J781" s="79" t="str">
        <f>IFERROR(IF(VLOOKUP(G781,Demos!$B$3:$K$1368,4,FALSE)=0,"",VLOOKUP(G781,Demos!$B$3:$K$1368,4,FALSE)),"")</f>
        <v/>
      </c>
      <c r="K781" s="32" t="s">
        <v>22</v>
      </c>
      <c r="L781" s="32" t="s">
        <v>2077</v>
      </c>
      <c r="M781" s="71">
        <v>44271</v>
      </c>
      <c r="N781" s="33" t="str">
        <f>IFERROR(VLOOKUP(G781,Demos!$B$3:$K$1368,5,FALSE),"")</f>
        <v>Matchbox and Wineglass</v>
      </c>
      <c r="O781" s="28">
        <f>IF(N781="","",COUNTIF($N$6:N2900, N781))</f>
        <v>40</v>
      </c>
      <c r="P781" s="33" t="str">
        <f xml:space="preserve"> IFERROR(IF(VLOOKUP(G781,Demos!$B$3:$K$1368,6,FALSE)=0,"",VLOOKUP(G781,Demos!$B$3:$K$1368,6,FALSE)),"")</f>
        <v>www.de-monstrare.nl/pdf/Matchbox%20and%20wineglass.pdf</v>
      </c>
      <c r="Q781" s="38" t="str">
        <f xml:space="preserve"> IFERROR(IF(VLOOKUP(G781,Demos!$B$3:$K$1368,8,FALSE)=0,"",VLOOKUP(G781,Demos!$B$3:$K$1368,8,FALSE)),"")</f>
        <v/>
      </c>
      <c r="R781" s="38" t="str">
        <f xml:space="preserve"> IFERROR(IF(VLOOKUP(G781,Demos!$B$3:$K$1368,7,FALSE)=0,"",VLOOKUP(G781,Demos!$B$3:$K$1368,7,FALSE)),"")</f>
        <v xml:space="preserve">See Collegerama 2022 recording TN1612TU_17 from about 40 minutes - https://collegerama.tudelft.nl/Mediasite/Channel/as-bsc-tn/watch/068318bc5e2d4c908ecc56ce056d99d81d </v>
      </c>
      <c r="T781" s="50" t="s">
        <v>1763</v>
      </c>
      <c r="U781" s="31" t="str">
        <f>IFERROR(VLOOKUP(G781,Demos!$B$7:N4078,12,FALSE),"")</f>
        <v/>
      </c>
    </row>
    <row r="782" spans="1:21" ht="45" x14ac:dyDescent="0.25">
      <c r="A782" s="39">
        <f t="shared" si="12"/>
        <v>777</v>
      </c>
      <c r="B782" s="30" t="s">
        <v>38</v>
      </c>
      <c r="C782" s="29" t="str">
        <f xml:space="preserve"> IFERROR(VLOOKUP(B782, Courses!$C$3:$E$836, 2, FALSE),"")</f>
        <v>Mechanics and Theory of Relativity</v>
      </c>
      <c r="D782" s="29" t="str">
        <f xml:space="preserve"> IFERROR(VLOOKUP(MID(G782,1,1), PIRA!$B$1:$E$1146, 2, FALSE),"")</f>
        <v>1 Mechanics</v>
      </c>
      <c r="E782" s="31" t="str">
        <f xml:space="preserve"> IFERROR(VLOOKUP(MID(G782,1,2),PIRA!$B$1:$E$1144,2,FALSE),"")&amp;"
"&amp;IFERROR(VLOOKUP(MID(H782,1,2),PIRA!$B$1:$E$1144,2,FALSE),"")&amp;"
"&amp;IFERROR(VLOOKUP(MID(I782,1,2),PIRA!$B$1:$E$1144,2,FALSE),"")</f>
        <v xml:space="preserve">Rotational Dynamics
</v>
      </c>
      <c r="F782" s="31" t="str">
        <f xml:space="preserve"> IFERROR(VLOOKUP(MID(G782,1,4),PIRA!$B$1:$E$1144,2,FALSE),"")&amp;"
"&amp;IFERROR(VLOOKUP(MID(H782,1,4),PIRA!$B$1:$E$1144,2,FALSE),"")&amp;"
"&amp;IFERROR(VLOOKUP(MID(I782,1,4),PIRA!$B$1:$E$1144,2,FALSE),"")</f>
        <v xml:space="preserve">Conservation of Angular Momentum
</v>
      </c>
      <c r="G782" s="32" t="s">
        <v>88</v>
      </c>
      <c r="H782" s="31" t="str">
        <f>IFERROR(IF(VLOOKUP(G782,Demos!$B$3:$K$1368,2,FALSE)=0,"",VLOOKUP(G782,Demos!$B$3:$K$1368,2,FALSE)),"")</f>
        <v/>
      </c>
      <c r="I782" s="79" t="str">
        <f>IFERROR(IF(VLOOKUP(G782,Demos!$B$3:$K$1368,3,FALSE)=0,"",VLOOKUP(G782,Demos!$B$3:$K$1368,3,FALSE)),"")</f>
        <v/>
      </c>
      <c r="J782" s="79" t="str">
        <f>IFERROR(IF(VLOOKUP(G782,Demos!$B$3:$K$1368,4,FALSE)=0,"",VLOOKUP(G782,Demos!$B$3:$K$1368,4,FALSE)),"")</f>
        <v/>
      </c>
      <c r="K782" s="32" t="s">
        <v>22</v>
      </c>
      <c r="L782" s="32" t="s">
        <v>2077</v>
      </c>
      <c r="M782" s="71">
        <v>44271</v>
      </c>
      <c r="N782" s="33" t="str">
        <f>IFERROR(VLOOKUP(G782,Demos!$B$3:$K$1368,5,FALSE),"")</f>
        <v>Train and Track</v>
      </c>
      <c r="O782" s="28">
        <f>IF(N782="","",COUNTIF($N$6:N2901, N782))</f>
        <v>27</v>
      </c>
      <c r="P782" s="33" t="str">
        <f xml:space="preserve"> IFERROR(IF(VLOOKUP(G782,Demos!$B$3:$K$1368,6,FALSE)=0,"",VLOOKUP(G782,Demos!$B$3:$K$1368,6,FALSE)),"")</f>
        <v>www.de-monstrare.nl/pdf/Train%20and%20track.pdf</v>
      </c>
      <c r="Q782" s="38" t="str">
        <f xml:space="preserve"> IFERROR(IF(VLOOKUP(G782,Demos!$B$3:$K$1368,8,FALSE)=0,"",VLOOKUP(G782,Demos!$B$3:$K$1368,8,FALSE)),"")</f>
        <v/>
      </c>
      <c r="R782" s="38" t="str">
        <f xml:space="preserve"> IFERROR(IF(VLOOKUP(G782,Demos!$B$3:$K$1368,7,FALSE)=0,"",VLOOKUP(G782,Demos!$B$3:$K$1368,7,FALSE)),"")</f>
        <v xml:space="preserve">See Collegerama 2022 recording TN1612TU_17 - https://collegerama.tudelft.nl/Mediasite/Channel/as-bsc-tn/watch/068318bc5e2d4c908ecc56ce056d99d81d </v>
      </c>
      <c r="T782" s="50" t="s">
        <v>1763</v>
      </c>
      <c r="U782" s="31" t="str">
        <f>IFERROR(VLOOKUP(G782,Demos!$B$7:N4076,12,FALSE),"")</f>
        <v/>
      </c>
    </row>
    <row r="783" spans="1:21" ht="45" x14ac:dyDescent="0.25">
      <c r="A783" s="39">
        <f t="shared" si="12"/>
        <v>778</v>
      </c>
      <c r="B783" s="30" t="s">
        <v>275</v>
      </c>
      <c r="C783" s="29" t="str">
        <f xml:space="preserve"> IFERROR(VLOOKUP(B783, Courses!$C$3:$E$836, 2, FALSE),"")</f>
        <v>Optics</v>
      </c>
      <c r="D783" s="29" t="str">
        <f xml:space="preserve"> IFERROR(VLOOKUP(MID(G783,1,1), PIRA!$B$1:$E$1146, 2, FALSE),"")</f>
        <v>6 Optics</v>
      </c>
      <c r="E783" s="31" t="str">
        <f xml:space="preserve"> IFERROR(VLOOKUP(MID(G783,1,2),PIRA!$B$1:$E$1144,2,FALSE),"")&amp;"
"&amp;IFERROR(VLOOKUP(MID(H783,1,2),PIRA!$B$1:$E$1144,2,FALSE),"")&amp;"
"&amp;IFERROR(VLOOKUP(MID(I783,1,2),PIRA!$B$1:$E$1144,2,FALSE),"")</f>
        <v>Geometrical Optics
Geometrical Optics
Polarisation</v>
      </c>
      <c r="F783" s="31" t="str">
        <f xml:space="preserve"> IFERROR(VLOOKUP(MID(G783,1,4),PIRA!$B$1:$E$1144,2,FALSE),"")&amp;"
"&amp;IFERROR(VLOOKUP(MID(H783,1,4),PIRA!$B$1:$E$1144,2,FALSE),"")&amp;"
"&amp;IFERROR(VLOOKUP(MID(I783,1,4),PIRA!$B$1:$E$1144,2,FALSE),"")</f>
        <v>Refraction at Flat Surfaces
Total Internal Reflection
Polarization by Reflection</v>
      </c>
      <c r="G783" s="32" t="s">
        <v>1201</v>
      </c>
      <c r="H783" s="31" t="str">
        <f>IFERROR(IF(VLOOKUP(G783,Demos!$B$3:$K$1368,2,FALSE)=0,"",VLOOKUP(G783,Demos!$B$3:$K$1368,2,FALSE)),"")</f>
        <v>6A44.01</v>
      </c>
      <c r="I783" s="79" t="str">
        <f>IFERROR(IF(VLOOKUP(G783,Demos!$B$3:$K$1368,3,FALSE)=0,"",VLOOKUP(G783,Demos!$B$3:$K$1368,3,FALSE)),"")</f>
        <v>6H20.01</v>
      </c>
      <c r="J783" s="79" t="str">
        <f>IFERROR(IF(VLOOKUP(G783,Demos!$B$3:$K$1368,4,FALSE)=0,"",VLOOKUP(G783,Demos!$B$3:$K$1368,4,FALSE)),"")</f>
        <v/>
      </c>
      <c r="K783" s="30" t="s">
        <v>1983</v>
      </c>
      <c r="L783" s="32" t="s">
        <v>1614</v>
      </c>
      <c r="M783" s="71">
        <v>44270</v>
      </c>
      <c r="N783" s="33" t="str">
        <f>IFERROR(VLOOKUP(G783,Demos!$B$3:$K$1368,5,FALSE),"")</f>
        <v>Brewser's Angle (3)</v>
      </c>
      <c r="O783" s="28">
        <f>IF(N783="","",COUNTIF($N$6:N2902, N783))</f>
        <v>24</v>
      </c>
      <c r="P783" s="33" t="str">
        <f xml:space="preserve"> IFERROR(IF(VLOOKUP(G783,Demos!$B$3:$K$1368,6,FALSE)=0,"",VLOOKUP(G783,Demos!$B$3:$K$1368,6,FALSE)),"")</f>
        <v>www.de-monstrare.nl/pdf/Brewster%27s%20angle%20_3_.pdf</v>
      </c>
      <c r="Q783" s="38" t="str">
        <f xml:space="preserve"> IFERROR(IF(VLOOKUP(G783,Demos!$B$3:$K$1368,8,FALSE)=0,"",VLOOKUP(G783,Demos!$B$3:$K$1368,8,FALSE)),"")</f>
        <v/>
      </c>
      <c r="R783" s="38" t="str">
        <f xml:space="preserve"> IFERROR(IF(VLOOKUP(G783,Demos!$B$3:$K$1368,7,FALSE)=0,"",VLOOKUP(G783,Demos!$B$3:$K$1368,7,FALSE)),"")</f>
        <v/>
      </c>
      <c r="T783" s="50" t="s">
        <v>1761</v>
      </c>
      <c r="U783" s="31" t="str">
        <f>IFERROR(VLOOKUP(G783,Demos!$B$7:N4079,12,FALSE),"")</f>
        <v/>
      </c>
    </row>
    <row r="784" spans="1:21" ht="45" x14ac:dyDescent="0.25">
      <c r="A784" s="39">
        <f t="shared" si="12"/>
        <v>779</v>
      </c>
      <c r="B784" s="30" t="s">
        <v>2040</v>
      </c>
      <c r="C784" s="29" t="str">
        <f xml:space="preserve"> IFERROR(VLOOKUP(B784, Courses!$C$3:$E$836, 2, FALSE),"")</f>
        <v>Open Days</v>
      </c>
      <c r="D784" s="29" t="str">
        <f xml:space="preserve"> IFERROR(VLOOKUP(MID(G784,1,1), PIRA!$B$1:$E$1146, 2, FALSE),"")</f>
        <v>3 Oscillations and Waves</v>
      </c>
      <c r="E784" s="31" t="str">
        <f xml:space="preserve"> IFERROR(VLOOKUP(MID(G784,1,2),PIRA!$B$1:$E$1144,2,FALSE),"")&amp;"
"&amp;IFERROR(VLOOKUP(MID(H784,1,2),PIRA!$B$1:$E$1144,2,FALSE),"")&amp;"
"&amp;IFERROR(VLOOKUP(MID(I784,1,2),PIRA!$B$1:$E$1144,2,FALSE),"")</f>
        <v xml:space="preserve">Oscillations
Oscillations
</v>
      </c>
      <c r="F784" s="31" t="str">
        <f xml:space="preserve"> IFERROR(VLOOKUP(MID(G784,1,4),PIRA!$B$1:$E$1144,2,FALSE),"")&amp;"
"&amp;IFERROR(VLOOKUP(MID(H784,1,4),PIRA!$B$1:$E$1144,2,FALSE),"")&amp;"
"&amp;IFERROR(VLOOKUP(MID(I784,1,4),PIRA!$B$1:$E$1144,2,FALSE),"")</f>
        <v xml:space="preserve">Pendula
Simple Harmonic Motion
</v>
      </c>
      <c r="G784" s="32" t="s">
        <v>1442</v>
      </c>
      <c r="H784" s="31" t="str">
        <f>IFERROR(IF(VLOOKUP(G784,Demos!$B$3:$K$1368,2,FALSE)=0,"",VLOOKUP(G784,Demos!$B$3:$K$1368,2,FALSE)),"")</f>
        <v>3A40.01</v>
      </c>
      <c r="I784" s="79" t="str">
        <f>IFERROR(IF(VLOOKUP(G784,Demos!$B$3:$K$1368,3,FALSE)=0,"",VLOOKUP(G784,Demos!$B$3:$K$1368,3,FALSE)),"")</f>
        <v/>
      </c>
      <c r="J784" s="79" t="str">
        <f>IFERROR(IF(VLOOKUP(G784,Demos!$B$3:$K$1368,4,FALSE)=0,"",VLOOKUP(G784,Demos!$B$3:$K$1368,4,FALSE)),"")</f>
        <v/>
      </c>
      <c r="K784" s="30" t="s">
        <v>2085</v>
      </c>
      <c r="L784" s="30" t="s">
        <v>1614</v>
      </c>
      <c r="M784" s="71">
        <v>44267</v>
      </c>
      <c r="N784" s="33" t="str">
        <f>IFERROR(VLOOKUP(G784,Demos!$B$3:$K$1368,5,FALSE),"")</f>
        <v>Mathematical Pendulum (1) Simple Harmonic Motion</v>
      </c>
      <c r="O784" s="28">
        <f>IF(N784="","",COUNTIF($N$6:N2903, N784))</f>
        <v>4</v>
      </c>
      <c r="P784" s="33" t="str">
        <f xml:space="preserve"> IFERROR(IF(VLOOKUP(G784,Demos!$B$3:$K$1368,6,FALSE)=0,"",VLOOKUP(G784,Demos!$B$3:$K$1368,6,FALSE)),"")</f>
        <v>www.de-monstrare.nl/pdf/Mathematical%20pendulum%20_1_%20-%20Simple%20harmonic%20motion.pdf</v>
      </c>
      <c r="Q784" s="38" t="str">
        <f xml:space="preserve"> IFERROR(IF(VLOOKUP(G784,Demos!$B$3:$K$1368,8,FALSE)=0,"",VLOOKUP(G784,Demos!$B$3:$K$1368,8,FALSE)),"")</f>
        <v/>
      </c>
      <c r="R784" s="38" t="str">
        <f xml:space="preserve"> IFERROR(IF(VLOOKUP(G784,Demos!$B$3:$K$1368,7,FALSE)=0,"",VLOOKUP(G784,Demos!$B$3:$K$1368,7,FALSE)),"")</f>
        <v/>
      </c>
      <c r="T784" s="50" t="s">
        <v>1763</v>
      </c>
      <c r="U784" s="31" t="str">
        <f>IFERROR(VLOOKUP(G784,Demos!$B$7:N4080,12,FALSE),"")</f>
        <v/>
      </c>
    </row>
    <row r="785" spans="1:21" ht="45" x14ac:dyDescent="0.25">
      <c r="A785" s="39">
        <f t="shared" si="12"/>
        <v>780</v>
      </c>
      <c r="B785" s="30" t="s">
        <v>29</v>
      </c>
      <c r="C785" s="29" t="str">
        <f xml:space="preserve"> IFERROR(VLOOKUP(B785, Courses!$C$3:$E$836, 2, FALSE),"")</f>
        <v>Classical and Quantum Mechanics</v>
      </c>
      <c r="D785" s="29" t="str">
        <f xml:space="preserve"> IFERROR(VLOOKUP(MID(G785,1,1), PIRA!$B$1:$E$1146, 2, FALSE),"")</f>
        <v>3 Oscillations and Waves</v>
      </c>
      <c r="E785" s="31" t="str">
        <f xml:space="preserve"> IFERROR(VLOOKUP(MID(G785,1,2),PIRA!$B$1:$E$1144,2,FALSE),"")&amp;"
"&amp;IFERROR(VLOOKUP(MID(H785,1,2),PIRA!$B$1:$E$1144,2,FALSE),"")&amp;"
"&amp;IFERROR(VLOOKUP(MID(I785,1,2),PIRA!$B$1:$E$1144,2,FALSE),"")</f>
        <v xml:space="preserve">Wave Motion
</v>
      </c>
      <c r="F785" s="31" t="str">
        <f xml:space="preserve"> IFERROR(VLOOKUP(MID(G785,1,4),PIRA!$B$1:$E$1144,2,FALSE),"")&amp;"
"&amp;IFERROR(VLOOKUP(MID(H785,1,4),PIRA!$B$1:$E$1144,2,FALSE),"")&amp;"
"&amp;IFERROR(VLOOKUP(MID(I785,1,4),PIRA!$B$1:$E$1144,2,FALSE),"")</f>
        <v xml:space="preserve">Transverse Pulses and Waves
</v>
      </c>
      <c r="G785" s="32" t="s">
        <v>1186</v>
      </c>
      <c r="H785" s="31" t="str">
        <f>IFERROR(IF(VLOOKUP(G785,Demos!$B$3:$K$1368,2,FALSE)=0,"",VLOOKUP(G785,Demos!$B$3:$K$1368,2,FALSE)),"")</f>
        <v/>
      </c>
      <c r="I785" s="79" t="str">
        <f>IFERROR(IF(VLOOKUP(G785,Demos!$B$3:$K$1368,3,FALSE)=0,"",VLOOKUP(G785,Demos!$B$3:$K$1368,3,FALSE)),"")</f>
        <v/>
      </c>
      <c r="J785" s="79" t="str">
        <f>IFERROR(IF(VLOOKUP(G785,Demos!$B$3:$K$1368,4,FALSE)=0,"",VLOOKUP(G785,Demos!$B$3:$K$1368,4,FALSE)),"")</f>
        <v/>
      </c>
      <c r="K785" s="32" t="s">
        <v>373</v>
      </c>
      <c r="L785" s="32"/>
      <c r="M785" s="71">
        <v>44260</v>
      </c>
      <c r="N785" s="33" t="str">
        <f>IFERROR(VLOOKUP(G785,Demos!$B$3:$K$1368,5,FALSE),"")</f>
        <v>Speed of a Single Pulse on Different Strings (2)</v>
      </c>
      <c r="O785" s="28">
        <f>IF(N785="","",COUNTIF($N$6:N2904, N785))</f>
        <v>26</v>
      </c>
      <c r="P785" s="33" t="str">
        <f xml:space="preserve"> IFERROR(IF(VLOOKUP(G785,Demos!$B$3:$K$1368,6,FALSE)=0,"",VLOOKUP(G785,Demos!$B$3:$K$1368,6,FALSE)),"")</f>
        <v>www.de-monstrare.nl/pdf/Speed%20of%20a%20single%20pulse%20on%20different%20strings%20_2_.pdf</v>
      </c>
      <c r="Q785" s="38" t="str">
        <f xml:space="preserve"> IFERROR(IF(VLOOKUP(G785,Demos!$B$3:$K$1368,8,FALSE)=0,"",VLOOKUP(G785,Demos!$B$3:$K$1368,8,FALSE)),"")</f>
        <v/>
      </c>
      <c r="R785" s="38" t="str">
        <f xml:space="preserve"> IFERROR(IF(VLOOKUP(G785,Demos!$B$3:$K$1368,7,FALSE)=0,"",VLOOKUP(G785,Demos!$B$3:$K$1368,7,FALSE)),"")</f>
        <v>See: https://surfdrive.surf.nl/files/index.php/s/DHZYIhoACURx7O8?path=%2FHaaksman%2FTN2345%2F2.%20Speed%20of%20a%20Single%20Pulse%20on%20Different%20Strings</v>
      </c>
      <c r="T785" s="50" t="s">
        <v>2091</v>
      </c>
      <c r="U785" s="31" t="str">
        <f>IFERROR(VLOOKUP(G785,Demos!$B$7:N4082,12,FALSE),"")</f>
        <v/>
      </c>
    </row>
    <row r="786" spans="1:21" ht="45" x14ac:dyDescent="0.25">
      <c r="A786" s="39">
        <f t="shared" si="12"/>
        <v>781</v>
      </c>
      <c r="B786" s="30" t="s">
        <v>29</v>
      </c>
      <c r="C786" s="29" t="str">
        <f xml:space="preserve"> IFERROR(VLOOKUP(B786, Courses!$C$3:$E$836, 2, FALSE),"")</f>
        <v>Classical and Quantum Mechanics</v>
      </c>
      <c r="D786" s="29" t="str">
        <f xml:space="preserve"> IFERROR(VLOOKUP(MID(G786,1,1), PIRA!$B$1:$E$1146, 2, FALSE),"")</f>
        <v>3 Oscillations and Waves</v>
      </c>
      <c r="E786" s="31" t="str">
        <f xml:space="preserve"> IFERROR(VLOOKUP(MID(G786,1,2),PIRA!$B$1:$E$1144,2,FALSE),"")&amp;"
"&amp;IFERROR(VLOOKUP(MID(H786,1,2),PIRA!$B$1:$E$1144,2,FALSE),"")&amp;"
"&amp;IFERROR(VLOOKUP(MID(I786,1,2),PIRA!$B$1:$E$1144,2,FALSE),"")</f>
        <v xml:space="preserve">Wave Motion
</v>
      </c>
      <c r="F786" s="31" t="str">
        <f xml:space="preserve"> IFERROR(VLOOKUP(MID(G786,1,4),PIRA!$B$1:$E$1144,2,FALSE),"")&amp;"
"&amp;IFERROR(VLOOKUP(MID(H786,1,4),PIRA!$B$1:$E$1144,2,FALSE),"")&amp;"
"&amp;IFERROR(VLOOKUP(MID(I786,1,4),PIRA!$B$1:$E$1144,2,FALSE),"")</f>
        <v xml:space="preserve">Longitudinal Pulses and Waves
</v>
      </c>
      <c r="G786" s="32" t="s">
        <v>126</v>
      </c>
      <c r="H786" s="31" t="str">
        <f>IFERROR(IF(VLOOKUP(G786,Demos!$B$3:$K$1368,2,FALSE)=0,"",VLOOKUP(G786,Demos!$B$3:$K$1368,2,FALSE)),"")</f>
        <v/>
      </c>
      <c r="I786" s="79" t="str">
        <f>IFERROR(IF(VLOOKUP(G786,Demos!$B$3:$K$1368,3,FALSE)=0,"",VLOOKUP(G786,Demos!$B$3:$K$1368,3,FALSE)),"")</f>
        <v/>
      </c>
      <c r="J786" s="79" t="str">
        <f>IFERROR(IF(VLOOKUP(G786,Demos!$B$3:$K$1368,4,FALSE)=0,"",VLOOKUP(G786,Demos!$B$3:$K$1368,4,FALSE)),"")</f>
        <v/>
      </c>
      <c r="K786" s="32" t="s">
        <v>373</v>
      </c>
      <c r="L786" s="32"/>
      <c r="M786" s="71">
        <v>44260</v>
      </c>
      <c r="N786" s="33" t="str">
        <f>IFERROR(VLOOKUP(G786,Demos!$B$3:$K$1368,5,FALSE),"")</f>
        <v>Wave Machine</v>
      </c>
      <c r="O786" s="28">
        <f>IF(N786="","",COUNTIF($N$6:N2905, N786))</f>
        <v>26</v>
      </c>
      <c r="P786" s="33" t="str">
        <f xml:space="preserve"> IFERROR(IF(VLOOKUP(G786,Demos!$B$3:$K$1368,6,FALSE)=0,"",VLOOKUP(G786,Demos!$B$3:$K$1368,6,FALSE)),"")</f>
        <v>www.de-monstrare.nl/pdf/Reflections%20of%20transverse%20pulses%20_2_.pdf</v>
      </c>
      <c r="Q786" s="38" t="str">
        <f xml:space="preserve"> IFERROR(IF(VLOOKUP(G786,Demos!$B$3:$K$1368,8,FALSE)=0,"",VLOOKUP(G786,Demos!$B$3:$K$1368,8,FALSE)),"")</f>
        <v>Not listed in database yet</v>
      </c>
      <c r="R786" s="38" t="str">
        <f xml:space="preserve"> IFERROR(IF(VLOOKUP(G786,Demos!$B$3:$K$1368,7,FALSE)=0,"",VLOOKUP(G786,Demos!$B$3:$K$1368,7,FALSE)),"")</f>
        <v/>
      </c>
      <c r="T786" s="50" t="s">
        <v>2092</v>
      </c>
      <c r="U786" s="31" t="str">
        <f>IFERROR(VLOOKUP(G786,Demos!$B$7:N4081,12,FALSE),"")</f>
        <v/>
      </c>
    </row>
    <row r="787" spans="1:21" ht="45" x14ac:dyDescent="0.25">
      <c r="A787" s="39">
        <f t="shared" si="12"/>
        <v>782</v>
      </c>
      <c r="B787" s="30" t="s">
        <v>29</v>
      </c>
      <c r="C787" s="29" t="str">
        <f xml:space="preserve"> IFERROR(VLOOKUP(B787, Courses!$C$3:$E$836, 2, FALSE),"")</f>
        <v>Classical and Quantum Mechanics</v>
      </c>
      <c r="D787" s="29" t="str">
        <f xml:space="preserve"> IFERROR(VLOOKUP(MID(G787,1,1), PIRA!$B$1:$E$1146, 2, FALSE),"")</f>
        <v>3 Oscillations and Waves</v>
      </c>
      <c r="E787" s="31" t="str">
        <f xml:space="preserve"> IFERROR(VLOOKUP(MID(G787,1,2),PIRA!$B$1:$E$1144,2,FALSE),"")&amp;"
"&amp;IFERROR(VLOOKUP(MID(H787,1,2),PIRA!$B$1:$E$1144,2,FALSE),"")&amp;"
"&amp;IFERROR(VLOOKUP(MID(I787,1,2),PIRA!$B$1:$E$1144,2,FALSE),"")</f>
        <v xml:space="preserve">Acoustics
Wave Motion
</v>
      </c>
      <c r="F787" s="31" t="str">
        <f xml:space="preserve"> IFERROR(VLOOKUP(MID(G787,1,4),PIRA!$B$1:$E$1144,2,FALSE),"")&amp;"
"&amp;IFERROR(VLOOKUP(MID(H787,1,4),PIRA!$B$1:$E$1144,2,FALSE),"")&amp;"
"&amp;IFERROR(VLOOKUP(MID(I787,1,4),PIRA!$B$1:$E$1144,2,FALSE),"")</f>
        <v xml:space="preserve">Wave Analysis and Synthesis
Standing Waves
</v>
      </c>
      <c r="G787" s="32" t="s">
        <v>1189</v>
      </c>
      <c r="H787" s="31" t="str">
        <f>IFERROR(IF(VLOOKUP(G787,Demos!$B$3:$K$1368,2,FALSE)=0,"",VLOOKUP(G787,Demos!$B$3:$K$1368,2,FALSE)),"")</f>
        <v>3B22.05</v>
      </c>
      <c r="I787" s="79" t="str">
        <f>IFERROR(IF(VLOOKUP(G787,Demos!$B$3:$K$1368,3,FALSE)=0,"",VLOOKUP(G787,Demos!$B$3:$K$1368,3,FALSE)),"")</f>
        <v/>
      </c>
      <c r="J787" s="79" t="str">
        <f>IFERROR(IF(VLOOKUP(G787,Demos!$B$3:$K$1368,4,FALSE)=0,"",VLOOKUP(G787,Demos!$B$3:$K$1368,4,FALSE)),"")</f>
        <v/>
      </c>
      <c r="K787" s="32" t="s">
        <v>373</v>
      </c>
      <c r="L787" s="32"/>
      <c r="M787" s="71">
        <v>44260</v>
      </c>
      <c r="N787" s="33" t="str">
        <f>IFERROR(VLOOKUP(G787,Demos!$B$3:$K$1368,5,FALSE),"")</f>
        <v>Plucking a String</v>
      </c>
      <c r="O787" s="28">
        <f>IF(N787="","",COUNTIF($N$6:N2906, N787))</f>
        <v>27</v>
      </c>
      <c r="P787" s="33" t="str">
        <f xml:space="preserve"> IFERROR(IF(VLOOKUP(G787,Demos!$B$3:$K$1368,6,FALSE)=0,"",VLOOKUP(G787,Demos!$B$3:$K$1368,6,FALSE)),"")</f>
        <v>www.de-monstrare.nl/pdf/Plucking%20a%20string.pdf</v>
      </c>
      <c r="Q787" s="38" t="str">
        <f xml:space="preserve"> IFERROR(IF(VLOOKUP(G787,Demos!$B$3:$K$1368,8,FALSE)=0,"",VLOOKUP(G787,Demos!$B$3:$K$1368,8,FALSE)),"")</f>
        <v/>
      </c>
      <c r="R787" s="38" t="str">
        <f xml:space="preserve"> IFERROR(IF(VLOOKUP(G787,Demos!$B$3:$K$1368,7,FALSE)=0,"",VLOOKUP(G787,Demos!$B$3:$K$1368,7,FALSE)),"")</f>
        <v>See: https://surfdrive.surf.nl/files/index.php/s/DHZYIhoACURx7O8?path=%2FHaaksman%2FTN2345%2F1.%20Plucking%20a%20String</v>
      </c>
      <c r="T787" s="50" t="s">
        <v>2091</v>
      </c>
      <c r="U787" s="31" t="str">
        <f>IFERROR(VLOOKUP(G787,Demos!$B$7:N4083,12,FALSE),"")</f>
        <v/>
      </c>
    </row>
    <row r="788" spans="1:21" ht="45" x14ac:dyDescent="0.25">
      <c r="A788" s="39">
        <f t="shared" si="12"/>
        <v>783</v>
      </c>
      <c r="B788" s="30" t="s">
        <v>29</v>
      </c>
      <c r="C788" s="29" t="str">
        <f xml:space="preserve"> IFERROR(VLOOKUP(B788, Courses!$C$3:$E$836, 2, FALSE),"")</f>
        <v>Classical and Quantum Mechanics</v>
      </c>
      <c r="D788" s="29" t="str">
        <f xml:space="preserve"> IFERROR(VLOOKUP(MID(G788,1,1), PIRA!$B$1:$E$1146, 2, FALSE),"")</f>
        <v>3 Oscillations and Waves</v>
      </c>
      <c r="E788" s="31" t="str">
        <f xml:space="preserve"> IFERROR(VLOOKUP(MID(G788,1,2),PIRA!$B$1:$E$1144,2,FALSE),"")&amp;"
"&amp;IFERROR(VLOOKUP(MID(H788,1,2),PIRA!$B$1:$E$1144,2,FALSE),"")&amp;"
"&amp;IFERROR(VLOOKUP(MID(I788,1,2),PIRA!$B$1:$E$1144,2,FALSE),"")</f>
        <v xml:space="preserve">Instruments
</v>
      </c>
      <c r="F788" s="31" t="str">
        <f xml:space="preserve"> IFERROR(VLOOKUP(MID(G788,1,4),PIRA!$B$1:$E$1144,2,FALSE),"")&amp;"
"&amp;IFERROR(VLOOKUP(MID(H788,1,4),PIRA!$B$1:$E$1144,2,FALSE),"")&amp;"
"&amp;IFERROR(VLOOKUP(MID(I788,1,4),PIRA!$B$1:$E$1144,2,FALSE),"")</f>
        <v xml:space="preserve">Tuning Forks
</v>
      </c>
      <c r="G788" s="32" t="s">
        <v>1190</v>
      </c>
      <c r="H788" s="31" t="str">
        <f>IFERROR(IF(VLOOKUP(G788,Demos!$B$3:$K$1368,2,FALSE)=0,"",VLOOKUP(G788,Demos!$B$3:$K$1368,2,FALSE)),"")</f>
        <v/>
      </c>
      <c r="I788" s="79" t="str">
        <f>IFERROR(IF(VLOOKUP(G788,Demos!$B$3:$K$1368,3,FALSE)=0,"",VLOOKUP(G788,Demos!$B$3:$K$1368,3,FALSE)),"")</f>
        <v/>
      </c>
      <c r="J788" s="79" t="str">
        <f>IFERROR(IF(VLOOKUP(G788,Demos!$B$3:$K$1368,4,FALSE)=0,"",VLOOKUP(G788,Demos!$B$3:$K$1368,4,FALSE)),"")</f>
        <v/>
      </c>
      <c r="K788" s="32" t="s">
        <v>373</v>
      </c>
      <c r="L788" s="32"/>
      <c r="M788" s="71">
        <v>44260</v>
      </c>
      <c r="N788" s="33" t="str">
        <f>IFERROR(VLOOKUP(G788,Demos!$B$3:$K$1368,5,FALSE),"")</f>
        <v>Beats between Tuning Forks</v>
      </c>
      <c r="O788" s="28">
        <f>IF(N788="","",COUNTIF($N$6:N2907, N788))</f>
        <v>12</v>
      </c>
      <c r="P788" s="33" t="str">
        <f xml:space="preserve"> IFERROR(IF(VLOOKUP(G788,Demos!$B$3:$K$1368,6,FALSE)=0,"",VLOOKUP(G788,Demos!$B$3:$K$1368,6,FALSE)),"")</f>
        <v>N/A</v>
      </c>
      <c r="Q788" s="38" t="str">
        <f xml:space="preserve"> IFERROR(IF(VLOOKUP(G788,Demos!$B$3:$K$1368,8,FALSE)=0,"",VLOOKUP(G788,Demos!$B$3:$K$1368,8,FALSE)),"")</f>
        <v/>
      </c>
      <c r="R788" s="38" t="str">
        <f xml:space="preserve"> IFERROR(IF(VLOOKUP(G788,Demos!$B$3:$K$1368,7,FALSE)=0,"",VLOOKUP(G788,Demos!$B$3:$K$1368,7,FALSE)),"")</f>
        <v/>
      </c>
      <c r="T788" s="50" t="s">
        <v>2091</v>
      </c>
      <c r="U788" s="31" t="str">
        <f>IFERROR(VLOOKUP(G788,Demos!$B$7:N4084,12,FALSE),"")</f>
        <v/>
      </c>
    </row>
    <row r="789" spans="1:21" ht="45" x14ac:dyDescent="0.25">
      <c r="A789" s="39">
        <f t="shared" si="12"/>
        <v>784</v>
      </c>
      <c r="B789" s="30" t="s">
        <v>1905</v>
      </c>
      <c r="C789" s="29" t="str">
        <f xml:space="preserve"> IFERROR(VLOOKUP(B789, Courses!$C$3:$E$836, 2, FALSE),"")</f>
        <v>Mechanics and Theory of Relativity</v>
      </c>
      <c r="D789" s="29" t="str">
        <f xml:space="preserve"> IFERROR(VLOOKUP(MID(G789,1,1), PIRA!$B$1:$E$1146, 2, FALSE),"")</f>
        <v>1 Mechanics</v>
      </c>
      <c r="E789" s="31" t="str">
        <f xml:space="preserve"> IFERROR(VLOOKUP(MID(G789,1,2),PIRA!$B$1:$E$1144,2,FALSE),"")&amp;"
"&amp;IFERROR(VLOOKUP(MID(H789,1,2),PIRA!$B$1:$E$1144,2,FALSE),"")&amp;"
"&amp;IFERROR(VLOOKUP(MID(I789,1,2),PIRA!$B$1:$E$1144,2,FALSE),"")</f>
        <v xml:space="preserve">Relative Motion
</v>
      </c>
      <c r="F789" s="31" t="str">
        <f xml:space="preserve"> IFERROR(VLOOKUP(MID(G789,1,4),PIRA!$B$1:$E$1144,2,FALSE),"")&amp;"
"&amp;IFERROR(VLOOKUP(MID(H789,1,4),PIRA!$B$1:$E$1144,2,FALSE),"")&amp;"
"&amp;IFERROR(VLOOKUP(MID(I789,1,4),PIRA!$B$1:$E$1144,2,FALSE),"")</f>
        <v xml:space="preserve">Rotating Reference Frames
</v>
      </c>
      <c r="G789" s="32" t="s">
        <v>1138</v>
      </c>
      <c r="H789" s="31" t="str">
        <f>IFERROR(IF(VLOOKUP(G789,Demos!$B$3:$K$1368,2,FALSE)=0,"",VLOOKUP(G789,Demos!$B$3:$K$1368,2,FALSE)),"")</f>
        <v/>
      </c>
      <c r="I789" s="79" t="str">
        <f>IFERROR(IF(VLOOKUP(G789,Demos!$B$3:$K$1368,3,FALSE)=0,"",VLOOKUP(G789,Demos!$B$3:$K$1368,3,FALSE)),"")</f>
        <v/>
      </c>
      <c r="J789" s="79" t="str">
        <f>IFERROR(IF(VLOOKUP(G789,Demos!$B$3:$K$1368,4,FALSE)=0,"",VLOOKUP(G789,Demos!$B$3:$K$1368,4,FALSE)),"")</f>
        <v/>
      </c>
      <c r="K789" s="30" t="s">
        <v>1897</v>
      </c>
      <c r="M789" s="71">
        <v>44259</v>
      </c>
      <c r="N789" s="33" t="str">
        <f>IFERROR(VLOOKUP(G789,Demos!$B$3:$K$1368,5,FALSE),"")</f>
        <v>Coriolis (1b)</v>
      </c>
      <c r="O789" s="28">
        <f>IF(N789="","",COUNTIF($N$6:N2908, N789))</f>
        <v>34</v>
      </c>
      <c r="P789" s="33" t="str">
        <f xml:space="preserve"> IFERROR(IF(VLOOKUP(G789,Demos!$B$3:$K$1368,6,FALSE)=0,"",VLOOKUP(G789,Demos!$B$3:$K$1368,6,FALSE)),"")</f>
        <v>www.de-monstrare.nl/pdf/Coriolis%20_1b_.pdf</v>
      </c>
      <c r="Q789" s="38" t="str">
        <f xml:space="preserve"> IFERROR(IF(VLOOKUP(G789,Demos!$B$3:$K$1368,8,FALSE)=0,"",VLOOKUP(G789,Demos!$B$3:$K$1368,8,FALSE)),"")</f>
        <v/>
      </c>
      <c r="R789" s="38" t="str">
        <f xml:space="preserve"> IFERROR(IF(VLOOKUP(G789,Demos!$B$3:$K$1368,7,FALSE)=0,"",VLOOKUP(G789,Demos!$B$3:$K$1368,7,FALSE)),"")</f>
        <v xml:space="preserve">See Collegerama 2022 recording TN1612TU_22 - https://collegerama.tudelft.nl/Mediasite/Channel/as-bsc-tn/watch/18ed1dabe394424f863782ea19d168bf1d </v>
      </c>
      <c r="T789" s="50" t="s">
        <v>2091</v>
      </c>
      <c r="U789" s="31" t="str">
        <f>IFERROR(VLOOKUP(G789,Demos!$B$7:N4091,12,FALSE),"")</f>
        <v/>
      </c>
    </row>
    <row r="790" spans="1:21" ht="45" x14ac:dyDescent="0.25">
      <c r="A790" s="39">
        <f t="shared" si="12"/>
        <v>785</v>
      </c>
      <c r="B790" s="30" t="s">
        <v>1905</v>
      </c>
      <c r="C790" s="29" t="str">
        <f xml:space="preserve"> IFERROR(VLOOKUP(B790, Courses!$C$3:$E$836, 2, FALSE),"")</f>
        <v>Mechanics and Theory of Relativity</v>
      </c>
      <c r="D790" s="29" t="str">
        <f xml:space="preserve"> IFERROR(VLOOKUP(MID(G790,1,1), PIRA!$B$1:$E$1146, 2, FALSE),"")</f>
        <v>1 Mechanics</v>
      </c>
      <c r="E790" s="31" t="str">
        <f xml:space="preserve"> IFERROR(VLOOKUP(MID(G790,1,2),PIRA!$B$1:$E$1144,2,FALSE),"")&amp;"
"&amp;IFERROR(VLOOKUP(MID(H790,1,2),PIRA!$B$1:$E$1144,2,FALSE),"")&amp;"
"&amp;IFERROR(VLOOKUP(MID(I790,1,2),PIRA!$B$1:$E$1144,2,FALSE),"")</f>
        <v>Gravity
Planetary Astronomy
Rotational Dynamics</v>
      </c>
      <c r="F790" s="31" t="str">
        <f xml:space="preserve"> IFERROR(VLOOKUP(MID(G790,1,4),PIRA!$B$1:$E$1144,2,FALSE),"")&amp;"
"&amp;IFERROR(VLOOKUP(MID(H790,1,4),PIRA!$B$1:$E$1144,2,FALSE),"")&amp;"
"&amp;IFERROR(VLOOKUP(MID(I790,1,4),PIRA!$B$1:$E$1144,2,FALSE),"")</f>
        <v>Orbits
Solar System Mechanics
Gyros</v>
      </c>
      <c r="G790" s="32" t="s">
        <v>1660</v>
      </c>
      <c r="H790" s="31" t="str">
        <f>IFERROR(IF(VLOOKUP(G790,Demos!$B$3:$K$1368,2,FALSE)=0,"",VLOOKUP(G790,Demos!$B$3:$K$1368,2,FALSE)),"")</f>
        <v>8A10.02</v>
      </c>
      <c r="I790" s="79" t="str">
        <f>IFERROR(IF(VLOOKUP(G790,Demos!$B$3:$K$1368,3,FALSE)=0,"",VLOOKUP(G790,Demos!$B$3:$K$1368,3,FALSE)),"")</f>
        <v>1Q50.02</v>
      </c>
      <c r="J790" s="79" t="str">
        <f>IFERROR(IF(VLOOKUP(G790,Demos!$B$3:$K$1368,4,FALSE)=0,"",VLOOKUP(G790,Demos!$B$3:$K$1368,4,FALSE)),"")</f>
        <v/>
      </c>
      <c r="K790" s="30" t="s">
        <v>1897</v>
      </c>
      <c r="M790" s="71">
        <v>44259</v>
      </c>
      <c r="N790" s="33" t="str">
        <f>IFERROR(VLOOKUP(G790,Demos!$B$3:$K$1368,5,FALSE),"")</f>
        <v>Precessing Orbit (1)</v>
      </c>
      <c r="O790" s="28">
        <f>IF(N790="","",COUNTIF($N$6:N2909, N790))</f>
        <v>15</v>
      </c>
      <c r="P790" s="33" t="str">
        <f xml:space="preserve"> IFERROR(IF(VLOOKUP(G790,Demos!$B$3:$K$1368,6,FALSE)=0,"",VLOOKUP(G790,Demos!$B$3:$K$1368,6,FALSE)),"")</f>
        <v>www.de-monstrare.nl/pdf/Precessing%20orbit%20_1_.pdf</v>
      </c>
      <c r="Q790" s="38" t="str">
        <f xml:space="preserve"> IFERROR(IF(VLOOKUP(G790,Demos!$B$3:$K$1368,8,FALSE)=0,"",VLOOKUP(G790,Demos!$B$3:$K$1368,8,FALSE)),"")</f>
        <v/>
      </c>
      <c r="R790" s="38" t="str">
        <f xml:space="preserve"> IFERROR(IF(VLOOKUP(G790,Demos!$B$3:$K$1368,7,FALSE)=0,"",VLOOKUP(G790,Demos!$B$3:$K$1368,7,FALSE)),"")</f>
        <v/>
      </c>
      <c r="T790" s="50" t="s">
        <v>2091</v>
      </c>
      <c r="U790" s="31" t="str">
        <f>IFERROR(VLOOKUP(G790,Demos!$B$7:N4089,12,FALSE),"")</f>
        <v/>
      </c>
    </row>
    <row r="791" spans="1:21" ht="45" x14ac:dyDescent="0.25">
      <c r="A791" s="39">
        <f t="shared" si="12"/>
        <v>786</v>
      </c>
      <c r="B791" s="30" t="s">
        <v>1905</v>
      </c>
      <c r="C791" s="29" t="str">
        <f xml:space="preserve"> IFERROR(VLOOKUP(B791, Courses!$C$3:$E$836, 2, FALSE),"")</f>
        <v>Mechanics and Theory of Relativity</v>
      </c>
      <c r="D791" s="29" t="str">
        <f xml:space="preserve"> IFERROR(VLOOKUP(MID(G791,1,1), PIRA!$B$1:$E$1146, 2, FALSE),"")</f>
        <v>1 Mechanics</v>
      </c>
      <c r="E791" s="31" t="str">
        <f xml:space="preserve"> IFERROR(VLOOKUP(MID(G791,1,2),PIRA!$B$1:$E$1144,2,FALSE),"")&amp;"
"&amp;IFERROR(VLOOKUP(MID(H791,1,2),PIRA!$B$1:$E$1144,2,FALSE),"")&amp;"
"&amp;IFERROR(VLOOKUP(MID(I791,1,2),PIRA!$B$1:$E$1144,2,FALSE),"")</f>
        <v xml:space="preserve">Rotational Dynamics
</v>
      </c>
      <c r="F791" s="31" t="str">
        <f xml:space="preserve"> IFERROR(VLOOKUP(MID(G791,1,4),PIRA!$B$1:$E$1144,2,FALSE),"")&amp;"
"&amp;IFERROR(VLOOKUP(MID(H791,1,4),PIRA!$B$1:$E$1144,2,FALSE),"")&amp;"
"&amp;IFERROR(VLOOKUP(MID(I791,1,4),PIRA!$B$1:$E$1144,2,FALSE),"")</f>
        <v xml:space="preserve">Gyros
</v>
      </c>
      <c r="G791" s="32" t="s">
        <v>1176</v>
      </c>
      <c r="H791" s="31" t="str">
        <f>IFERROR(IF(VLOOKUP(G791,Demos!$B$3:$K$1368,2,FALSE)=0,"",VLOOKUP(G791,Demos!$B$3:$K$1368,2,FALSE)),"")</f>
        <v/>
      </c>
      <c r="I791" s="79" t="str">
        <f>IFERROR(IF(VLOOKUP(G791,Demos!$B$3:$K$1368,3,FALSE)=0,"",VLOOKUP(G791,Demos!$B$3:$K$1368,3,FALSE)),"")</f>
        <v/>
      </c>
      <c r="J791" s="79" t="str">
        <f>IFERROR(IF(VLOOKUP(G791,Demos!$B$3:$K$1368,4,FALSE)=0,"",VLOOKUP(G791,Demos!$B$3:$K$1368,4,FALSE)),"")</f>
        <v/>
      </c>
      <c r="K791" s="32" t="s">
        <v>1897</v>
      </c>
      <c r="M791" s="71">
        <v>44259</v>
      </c>
      <c r="N791" s="33" t="str">
        <f>IFERROR(VLOOKUP(G791,Demos!$B$3:$K$1368,5,FALSE),"")</f>
        <v>Precession (2)</v>
      </c>
      <c r="O791" s="28">
        <f>IF(N791="","",COUNTIF($N$6:N2910, N791))</f>
        <v>67</v>
      </c>
      <c r="P791" s="33" t="str">
        <f xml:space="preserve"> IFERROR(IF(VLOOKUP(G791,Demos!$B$3:$K$1368,6,FALSE)=0,"",VLOOKUP(G791,Demos!$B$3:$K$1368,6,FALSE)),"")</f>
        <v>www.de-monstrare.nl/pdf/Precession%20_2_.pdf</v>
      </c>
      <c r="Q791" s="38" t="str">
        <f xml:space="preserve"> IFERROR(IF(VLOOKUP(G791,Demos!$B$3:$K$1368,8,FALSE)=0,"",VLOOKUP(G791,Demos!$B$3:$K$1368,8,FALSE)),"")</f>
        <v/>
      </c>
      <c r="R791" s="38" t="str">
        <f xml:space="preserve"> IFERROR(IF(VLOOKUP(G791,Demos!$B$3:$K$1368,7,FALSE)=0,"",VLOOKUP(G791,Demos!$B$3:$K$1368,7,FALSE)),"")</f>
        <v/>
      </c>
      <c r="T791" s="50" t="s">
        <v>2091</v>
      </c>
      <c r="U791" s="31" t="str">
        <f>IFERROR(VLOOKUP(G791,Demos!$B$7:N4088,12,FALSE),"")</f>
        <v/>
      </c>
    </row>
    <row r="792" spans="1:21" ht="45" x14ac:dyDescent="0.25">
      <c r="A792" s="39">
        <f t="shared" si="12"/>
        <v>787</v>
      </c>
      <c r="B792" s="30" t="s">
        <v>1905</v>
      </c>
      <c r="C792" s="29" t="str">
        <f xml:space="preserve"> IFERROR(VLOOKUP(B792, Courses!$C$3:$E$836, 2, FALSE),"")</f>
        <v>Mechanics and Theory of Relativity</v>
      </c>
      <c r="D792" s="29" t="str">
        <f xml:space="preserve"> IFERROR(VLOOKUP(MID(G792,1,1), PIRA!$B$1:$E$1146, 2, FALSE),"")</f>
        <v>1 Mechanics</v>
      </c>
      <c r="E792" s="31" t="str">
        <f xml:space="preserve"> IFERROR(VLOOKUP(MID(G792,1,2),PIRA!$B$1:$E$1144,2,FALSE),"")&amp;"
"&amp;IFERROR(VLOOKUP(MID(H792,1,2),PIRA!$B$1:$E$1144,2,FALSE),"")&amp;"
"&amp;IFERROR(VLOOKUP(MID(I792,1,2),PIRA!$B$1:$E$1144,2,FALSE),"")</f>
        <v xml:space="preserve">Rotational Dynamics
</v>
      </c>
      <c r="F792" s="31" t="str">
        <f xml:space="preserve"> IFERROR(VLOOKUP(MID(G792,1,4),PIRA!$B$1:$E$1144,2,FALSE),"")&amp;"
"&amp;IFERROR(VLOOKUP(MID(H792,1,4),PIRA!$B$1:$E$1144,2,FALSE),"")&amp;"
"&amp;IFERROR(VLOOKUP(MID(I792,1,4),PIRA!$B$1:$E$1144,2,FALSE),"")</f>
        <v xml:space="preserve">Gyros
</v>
      </c>
      <c r="G792" s="32" t="s">
        <v>1659</v>
      </c>
      <c r="H792" s="31" t="str">
        <f>IFERROR(IF(VLOOKUP(G792,Demos!$B$3:$K$1368,2,FALSE)=0,"",VLOOKUP(G792,Demos!$B$3:$K$1368,2,FALSE)),"")</f>
        <v/>
      </c>
      <c r="I792" s="79" t="str">
        <f>IFERROR(IF(VLOOKUP(G792,Demos!$B$3:$K$1368,3,FALSE)=0,"",VLOOKUP(G792,Demos!$B$3:$K$1368,3,FALSE)),"")</f>
        <v/>
      </c>
      <c r="J792" s="79" t="str">
        <f>IFERROR(IF(VLOOKUP(G792,Demos!$B$3:$K$1368,4,FALSE)=0,"",VLOOKUP(G792,Demos!$B$3:$K$1368,4,FALSE)),"")</f>
        <v/>
      </c>
      <c r="K792" s="30" t="s">
        <v>1897</v>
      </c>
      <c r="M792" s="71">
        <v>44259</v>
      </c>
      <c r="N792" s="33" t="str">
        <f>IFERROR(VLOOKUP(G792,Demos!$B$3:$K$1368,5,FALSE),"")</f>
        <v>Gyroscope</v>
      </c>
      <c r="O792" s="28">
        <f>IF(N792="","",COUNTIF($N$6:N2911, N792))</f>
        <v>40</v>
      </c>
      <c r="P792" s="33" t="str">
        <f xml:space="preserve"> IFERROR(IF(VLOOKUP(G792,Demos!$B$3:$K$1368,6,FALSE)=0,"",VLOOKUP(G792,Demos!$B$3:$K$1368,6,FALSE)),"")</f>
        <v>N/A</v>
      </c>
      <c r="Q792" s="38" t="str">
        <f xml:space="preserve"> IFERROR(IF(VLOOKUP(G792,Demos!$B$3:$K$1368,8,FALSE)=0,"",VLOOKUP(G792,Demos!$B$3:$K$1368,8,FALSE)),"")</f>
        <v/>
      </c>
      <c r="R792" s="38" t="str">
        <f xml:space="preserve"> IFERROR(IF(VLOOKUP(G792,Demos!$B$3:$K$1368,7,FALSE)=0,"",VLOOKUP(G792,Demos!$B$3:$K$1368,7,FALSE)),"")</f>
        <v/>
      </c>
      <c r="T792" s="50" t="s">
        <v>2091</v>
      </c>
      <c r="U792" s="31" t="str">
        <f>IFERROR(VLOOKUP(G792,Demos!$B$7:N4090,12,FALSE),"")</f>
        <v/>
      </c>
    </row>
    <row r="793" spans="1:21" ht="45" x14ac:dyDescent="0.25">
      <c r="A793" s="39">
        <f t="shared" si="12"/>
        <v>788</v>
      </c>
      <c r="B793" s="30" t="s">
        <v>1905</v>
      </c>
      <c r="C793" s="29" t="str">
        <f xml:space="preserve"> IFERROR(VLOOKUP(B793, Courses!$C$3:$E$836, 2, FALSE),"")</f>
        <v>Mechanics and Theory of Relativity</v>
      </c>
      <c r="D793" s="29" t="str">
        <f xml:space="preserve"> IFERROR(VLOOKUP(MID(G793,1,1), PIRA!$B$1:$E$1146, 2, FALSE),"")</f>
        <v>1 Mechanics</v>
      </c>
      <c r="E793" s="31" t="str">
        <f xml:space="preserve"> IFERROR(VLOOKUP(MID(G793,1,2),PIRA!$B$1:$E$1144,2,FALSE),"")&amp;"
"&amp;IFERROR(VLOOKUP(MID(H793,1,2),PIRA!$B$1:$E$1144,2,FALSE),"")&amp;"
"&amp;IFERROR(VLOOKUP(MID(I793,1,2),PIRA!$B$1:$E$1144,2,FALSE),"")</f>
        <v xml:space="preserve">Rotational Dynamics
</v>
      </c>
      <c r="F793" s="31" t="str">
        <f xml:space="preserve"> IFERROR(VLOOKUP(MID(G793,1,4),PIRA!$B$1:$E$1144,2,FALSE),"")&amp;"
"&amp;IFERROR(VLOOKUP(MID(H793,1,4),PIRA!$B$1:$E$1144,2,FALSE),"")&amp;"
"&amp;IFERROR(VLOOKUP(MID(I793,1,4),PIRA!$B$1:$E$1144,2,FALSE),"")</f>
        <v xml:space="preserve">Gyros
</v>
      </c>
      <c r="G793" s="32" t="s">
        <v>91</v>
      </c>
      <c r="H793" s="31" t="str">
        <f>IFERROR(IF(VLOOKUP(G793,Demos!$B$3:$K$1368,2,FALSE)=0,"",VLOOKUP(G793,Demos!$B$3:$K$1368,2,FALSE)),"")</f>
        <v/>
      </c>
      <c r="I793" s="79" t="str">
        <f>IFERROR(IF(VLOOKUP(G793,Demos!$B$3:$K$1368,3,FALSE)=0,"",VLOOKUP(G793,Demos!$B$3:$K$1368,3,FALSE)),"")</f>
        <v/>
      </c>
      <c r="J793" s="79" t="str">
        <f>IFERROR(IF(VLOOKUP(G793,Demos!$B$3:$K$1368,4,FALSE)=0,"",VLOOKUP(G793,Demos!$B$3:$K$1368,4,FALSE)),"")</f>
        <v/>
      </c>
      <c r="K793" s="30" t="s">
        <v>1897</v>
      </c>
      <c r="M793" s="71">
        <v>44259</v>
      </c>
      <c r="N793" s="33" t="str">
        <f>IFERROR(VLOOKUP(G793,Demos!$B$3:$K$1368,5,FALSE),"")</f>
        <v>Suitcase with Flywheel</v>
      </c>
      <c r="O793" s="28">
        <f>IF(N793="","",COUNTIF($N$6:N2912, N793))</f>
        <v>26</v>
      </c>
      <c r="P793" s="33" t="str">
        <f xml:space="preserve"> IFERROR(IF(VLOOKUP(G793,Demos!$B$3:$K$1368,6,FALSE)=0,"",VLOOKUP(G793,Demos!$B$3:$K$1368,6,FALSE)),"")</f>
        <v>N/A</v>
      </c>
      <c r="Q793" s="38" t="str">
        <f xml:space="preserve"> IFERROR(IF(VLOOKUP(G793,Demos!$B$3:$K$1368,8,FALSE)=0,"",VLOOKUP(G793,Demos!$B$3:$K$1368,8,FALSE)),"")</f>
        <v/>
      </c>
      <c r="R793" s="38" t="str">
        <f xml:space="preserve"> IFERROR(IF(VLOOKUP(G793,Demos!$B$3:$K$1368,7,FALSE)=0,"",VLOOKUP(G793,Demos!$B$3:$K$1368,7,FALSE)),"")</f>
        <v xml:space="preserve">See Collegerama 2022 recording TN1612TU_20 - https://collegerama.tudelft.nl/Mediasite/Channel/as-bsc-tn/watch/1a0c74c4eaf54cb7aa9b646d254fee821d </v>
      </c>
      <c r="T793" s="50" t="s">
        <v>2091</v>
      </c>
      <c r="U793" s="31" t="str">
        <f>IFERROR(VLOOKUP(G793,Demos!$B$7:N4086,12,FALSE),"")</f>
        <v/>
      </c>
    </row>
    <row r="794" spans="1:21" ht="45" x14ac:dyDescent="0.25">
      <c r="A794" s="39">
        <f t="shared" si="12"/>
        <v>789</v>
      </c>
      <c r="B794" s="30" t="s">
        <v>1905</v>
      </c>
      <c r="C794" s="29" t="str">
        <f xml:space="preserve"> IFERROR(VLOOKUP(B794, Courses!$C$3:$E$836, 2, FALSE),"")</f>
        <v>Mechanics and Theory of Relativity</v>
      </c>
      <c r="D794" s="29" t="str">
        <f xml:space="preserve"> IFERROR(VLOOKUP(MID(G794,1,1), PIRA!$B$1:$E$1146, 2, FALSE),"")</f>
        <v>1 Mechanics</v>
      </c>
      <c r="E794" s="31" t="str">
        <f xml:space="preserve"> IFERROR(VLOOKUP(MID(G794,1,2),PIRA!$B$1:$E$1144,2,FALSE),"")&amp;"
"&amp;IFERROR(VLOOKUP(MID(H794,1,2),PIRA!$B$1:$E$1144,2,FALSE),"")&amp;"
"&amp;IFERROR(VLOOKUP(MID(I794,1,2),PIRA!$B$1:$E$1144,2,FALSE),"")</f>
        <v xml:space="preserve">Rotational Dynamics
</v>
      </c>
      <c r="F794" s="31" t="str">
        <f xml:space="preserve"> IFERROR(VLOOKUP(MID(G794,1,4),PIRA!$B$1:$E$1144,2,FALSE),"")&amp;"
"&amp;IFERROR(VLOOKUP(MID(H794,1,4),PIRA!$B$1:$E$1144,2,FALSE),"")&amp;"
"&amp;IFERROR(VLOOKUP(MID(I794,1,4),PIRA!$B$1:$E$1144,2,FALSE),"")</f>
        <v xml:space="preserve">Rotational Stability
</v>
      </c>
      <c r="G794" s="32" t="s">
        <v>1430</v>
      </c>
      <c r="H794" s="31" t="str">
        <f>IFERROR(IF(VLOOKUP(G794,Demos!$B$3:$K$1368,2,FALSE)=0,"",VLOOKUP(G794,Demos!$B$3:$K$1368,2,FALSE)),"")</f>
        <v/>
      </c>
      <c r="I794" s="79" t="str">
        <f>IFERROR(IF(VLOOKUP(G794,Demos!$B$3:$K$1368,3,FALSE)=0,"",VLOOKUP(G794,Demos!$B$3:$K$1368,3,FALSE)),"")</f>
        <v/>
      </c>
      <c r="J794" s="79" t="str">
        <f>IFERROR(IF(VLOOKUP(G794,Demos!$B$3:$K$1368,4,FALSE)=0,"",VLOOKUP(G794,Demos!$B$3:$K$1368,4,FALSE)),"")</f>
        <v/>
      </c>
      <c r="K794" s="30" t="s">
        <v>1897</v>
      </c>
      <c r="M794" s="71">
        <v>44259</v>
      </c>
      <c r="N794" s="33" t="str">
        <f>IFERROR(VLOOKUP(G794,Demos!$B$3:$K$1368,5,FALSE),"")</f>
        <v>Sleeper</v>
      </c>
      <c r="O794" s="28">
        <f>IF(N794="","",COUNTIF($N$6:N2913, N794))</f>
        <v>12</v>
      </c>
      <c r="P794" s="33" t="str">
        <f xml:space="preserve"> IFERROR(IF(VLOOKUP(G794,Demos!$B$3:$K$1368,6,FALSE)=0,"",VLOOKUP(G794,Demos!$B$3:$K$1368,6,FALSE)),"")</f>
        <v>www.de-monstrare.nl/pdf/Sleeper.pdf</v>
      </c>
      <c r="Q794" s="38" t="str">
        <f xml:space="preserve"> IFERROR(IF(VLOOKUP(G794,Demos!$B$3:$K$1368,8,FALSE)=0,"",VLOOKUP(G794,Demos!$B$3:$K$1368,8,FALSE)),"")</f>
        <v/>
      </c>
      <c r="R794" s="38" t="str">
        <f xml:space="preserve"> IFERROR(IF(VLOOKUP(G794,Demos!$B$3:$K$1368,7,FALSE)=0,"",VLOOKUP(G794,Demos!$B$3:$K$1368,7,FALSE)),"")</f>
        <v/>
      </c>
      <c r="T794" s="50" t="s">
        <v>2091</v>
      </c>
      <c r="U794" s="31" t="str">
        <f>IFERROR(VLOOKUP(G794,Demos!$B$7:N4087,12,FALSE),"")</f>
        <v/>
      </c>
    </row>
    <row r="795" spans="1:21" ht="45" x14ac:dyDescent="0.25">
      <c r="A795" s="39">
        <f t="shared" si="12"/>
        <v>790</v>
      </c>
      <c r="B795" s="30" t="s">
        <v>1905</v>
      </c>
      <c r="C795" s="29" t="str">
        <f xml:space="preserve"> IFERROR(VLOOKUP(B795, Courses!$C$3:$E$836, 2, FALSE),"")</f>
        <v>Mechanics and Theory of Relativity</v>
      </c>
      <c r="D795" s="29" t="str">
        <f xml:space="preserve"> IFERROR(VLOOKUP(MID(G795,1,1), PIRA!$B$1:$E$1146, 2, FALSE),"")</f>
        <v>1 Mechanics</v>
      </c>
      <c r="E795" s="31" t="str">
        <f xml:space="preserve"> IFERROR(VLOOKUP(MID(G795,1,2),PIRA!$B$1:$E$1144,2,FALSE),"")&amp;"
"&amp;IFERROR(VLOOKUP(MID(H795,1,2),PIRA!$B$1:$E$1144,2,FALSE),"")&amp;"
"&amp;IFERROR(VLOOKUP(MID(I795,1,2),PIRA!$B$1:$E$1144,2,FALSE),"")</f>
        <v xml:space="preserve">Rotational Dynamics
Rotational Dynamics
</v>
      </c>
      <c r="F795" s="31" t="str">
        <f xml:space="preserve"> IFERROR(VLOOKUP(MID(G795,1,4),PIRA!$B$1:$E$1144,2,FALSE),"")&amp;"
"&amp;IFERROR(VLOOKUP(MID(H795,1,4),PIRA!$B$1:$E$1144,2,FALSE),"")&amp;"
"&amp;IFERROR(VLOOKUP(MID(I795,1,4),PIRA!$B$1:$E$1144,2,FALSE),"")</f>
        <v xml:space="preserve">Rotational Stability
Conservation of Angular Momentum
</v>
      </c>
      <c r="G795" s="32" t="s">
        <v>1658</v>
      </c>
      <c r="H795" s="31" t="str">
        <f>IFERROR(IF(VLOOKUP(G795,Demos!$B$3:$K$1368,2,FALSE)=0,"",VLOOKUP(G795,Demos!$B$3:$K$1368,2,FALSE)),"")</f>
        <v>1Q40.12</v>
      </c>
      <c r="I795" s="79" t="str">
        <f>IFERROR(IF(VLOOKUP(G795,Demos!$B$3:$K$1368,3,FALSE)=0,"",VLOOKUP(G795,Demos!$B$3:$K$1368,3,FALSE)),"")</f>
        <v/>
      </c>
      <c r="J795" s="79" t="str">
        <f>IFERROR(IF(VLOOKUP(G795,Demos!$B$3:$K$1368,4,FALSE)=0,"",VLOOKUP(G795,Demos!$B$3:$K$1368,4,FALSE)),"")</f>
        <v/>
      </c>
      <c r="K795" s="30" t="s">
        <v>1897</v>
      </c>
      <c r="M795" s="71">
        <v>44259</v>
      </c>
      <c r="N795" s="33" t="str">
        <f>IFERROR(VLOOKUP(G795,Demos!$B$3:$K$1368,5,FALSE),"")</f>
        <v>Tippe Top</v>
      </c>
      <c r="O795" s="28">
        <f>IF(N795="","",COUNTIF($N$6:N2914, N795))</f>
        <v>28</v>
      </c>
      <c r="P795" s="33" t="str">
        <f xml:space="preserve"> IFERROR(IF(VLOOKUP(G795,Demos!$B$3:$K$1368,6,FALSE)=0,"",VLOOKUP(G795,Demos!$B$3:$K$1368,6,FALSE)),"")</f>
        <v>www.de-monstrare.nl/pdf/Tippe%20top.pdf</v>
      </c>
      <c r="Q795" s="38" t="str">
        <f xml:space="preserve"> IFERROR(IF(VLOOKUP(G795,Demos!$B$3:$K$1368,8,FALSE)=0,"",VLOOKUP(G795,Demos!$B$3:$K$1368,8,FALSE)),"")</f>
        <v/>
      </c>
      <c r="R795" s="38" t="str">
        <f xml:space="preserve"> IFERROR(IF(VLOOKUP(G795,Demos!$B$3:$K$1368,7,FALSE)=0,"",VLOOKUP(G795,Demos!$B$3:$K$1368,7,FALSE)),"")</f>
        <v xml:space="preserve">See Collegerama 2022 recording TN1612TU_20 - https://collegerama.tudelft.nl/Mediasite/Channel/as-bsc-tn/watch/1a0c74c4eaf54cb7aa9b646d254fee821d </v>
      </c>
      <c r="T795" s="50" t="s">
        <v>2091</v>
      </c>
      <c r="U795" s="31" t="str">
        <f>IFERROR(VLOOKUP(G795,Demos!$B$7:N4085,12,FALSE),"")</f>
        <v/>
      </c>
    </row>
    <row r="796" spans="1:21" ht="45" x14ac:dyDescent="0.25">
      <c r="A796" s="39">
        <f t="shared" si="12"/>
        <v>791</v>
      </c>
      <c r="B796" s="30" t="s">
        <v>29</v>
      </c>
      <c r="C796" s="29" t="str">
        <f xml:space="preserve"> IFERROR(VLOOKUP(B796, Courses!$C$3:$E$836, 2, FALSE),"")</f>
        <v>Classical and Quantum Mechanics</v>
      </c>
      <c r="D796" s="29" t="str">
        <f xml:space="preserve"> IFERROR(VLOOKUP(MID(G796,1,1), PIRA!$B$1:$E$1146, 2, FALSE),"")</f>
        <v>3 Oscillations and Waves</v>
      </c>
      <c r="E796" s="31" t="str">
        <f xml:space="preserve"> IFERROR(VLOOKUP(MID(G796,1,2),PIRA!$B$1:$E$1144,2,FALSE),"")&amp;"
"&amp;IFERROR(VLOOKUP(MID(H796,1,2),PIRA!$B$1:$E$1144,2,FALSE),"")&amp;"
"&amp;IFERROR(VLOOKUP(MID(I796,1,2),PIRA!$B$1:$E$1144,2,FALSE),"")</f>
        <v xml:space="preserve">Oscillations
</v>
      </c>
      <c r="F796" s="31" t="str">
        <f xml:space="preserve"> IFERROR(VLOOKUP(MID(G796,1,4),PIRA!$B$1:$E$1144,2,FALSE),"")&amp;"
"&amp;IFERROR(VLOOKUP(MID(H796,1,4),PIRA!$B$1:$E$1144,2,FALSE),"")&amp;"
"&amp;IFERROR(VLOOKUP(MID(I796,1,4),PIRA!$B$1:$E$1144,2,FALSE),"")</f>
        <v xml:space="preserve">Physical Pendula
</v>
      </c>
      <c r="G796" s="32" t="s">
        <v>1181</v>
      </c>
      <c r="H796" s="31" t="str">
        <f>IFERROR(IF(VLOOKUP(G796,Demos!$B$3:$K$1368,2,FALSE)=0,"",VLOOKUP(G796,Demos!$B$3:$K$1368,2,FALSE)),"")</f>
        <v/>
      </c>
      <c r="I796" s="79" t="str">
        <f>IFERROR(IF(VLOOKUP(G796,Demos!$B$3:$K$1368,3,FALSE)=0,"",VLOOKUP(G796,Demos!$B$3:$K$1368,3,FALSE)),"")</f>
        <v/>
      </c>
      <c r="J796" s="79" t="str">
        <f>IFERROR(IF(VLOOKUP(G796,Demos!$B$3:$K$1368,4,FALSE)=0,"",VLOOKUP(G796,Demos!$B$3:$K$1368,4,FALSE)),"")</f>
        <v/>
      </c>
      <c r="K796" s="32" t="s">
        <v>373</v>
      </c>
      <c r="L796" s="32"/>
      <c r="M796" s="71">
        <v>44258</v>
      </c>
      <c r="N796" s="33" t="str">
        <f>IFERROR(VLOOKUP(G796,Demos!$B$3:$K$1368,5,FALSE),"")</f>
        <v>Physical Pendulum (1) Compound Pendulum</v>
      </c>
      <c r="O796" s="28">
        <f>IF(N796="","",COUNTIF($N$6:N2915, N796))</f>
        <v>12</v>
      </c>
      <c r="P796" s="33" t="str">
        <f xml:space="preserve"> IFERROR(IF(VLOOKUP(G796,Demos!$B$3:$K$1368,6,FALSE)=0,"",VLOOKUP(G796,Demos!$B$3:$K$1368,6,FALSE)),"")</f>
        <v>www.de-monstrare.nl/pdf/Physical%20pendulum%20_1_%20-%20Compound%20pendulum.pdf</v>
      </c>
      <c r="Q796" s="38" t="str">
        <f xml:space="preserve"> IFERROR(IF(VLOOKUP(G796,Demos!$B$3:$K$1368,8,FALSE)=0,"",VLOOKUP(G796,Demos!$B$3:$K$1368,8,FALSE)),"")</f>
        <v/>
      </c>
      <c r="R796" s="38" t="str">
        <f xml:space="preserve"> IFERROR(IF(VLOOKUP(G796,Demos!$B$3:$K$1368,7,FALSE)=0,"",VLOOKUP(G796,Demos!$B$3:$K$1368,7,FALSE)),"")</f>
        <v/>
      </c>
      <c r="T796" s="50" t="s">
        <v>2092</v>
      </c>
      <c r="U796" s="31" t="str">
        <f>IFERROR(VLOOKUP(G796,Demos!$B$7:N4093,12,FALSE),"")</f>
        <v/>
      </c>
    </row>
    <row r="797" spans="1:21" ht="45" x14ac:dyDescent="0.25">
      <c r="A797" s="39">
        <f t="shared" si="12"/>
        <v>792</v>
      </c>
      <c r="B797" s="30" t="s">
        <v>29</v>
      </c>
      <c r="C797" s="29" t="str">
        <f xml:space="preserve"> IFERROR(VLOOKUP(B797, Courses!$C$3:$E$836, 2, FALSE),"")</f>
        <v>Classical and Quantum Mechanics</v>
      </c>
      <c r="D797" s="29" t="str">
        <f xml:space="preserve"> IFERROR(VLOOKUP(MID(G797,1,1), PIRA!$B$1:$E$1146, 2, FALSE),"")</f>
        <v>3 Oscillations and Waves</v>
      </c>
      <c r="E797" s="31" t="str">
        <f xml:space="preserve"> IFERROR(VLOOKUP(MID(G797,1,2),PIRA!$B$1:$E$1144,2,FALSE),"")&amp;"
"&amp;IFERROR(VLOOKUP(MID(H797,1,2),PIRA!$B$1:$E$1144,2,FALSE),"")&amp;"
"&amp;IFERROR(VLOOKUP(MID(I797,1,2),PIRA!$B$1:$E$1144,2,FALSE),"")</f>
        <v xml:space="preserve">Oscillations
</v>
      </c>
      <c r="F797" s="31" t="str">
        <f xml:space="preserve"> IFERROR(VLOOKUP(MID(G797,1,4),PIRA!$B$1:$E$1144,2,FALSE),"")&amp;"
"&amp;IFERROR(VLOOKUP(MID(H797,1,4),PIRA!$B$1:$E$1144,2,FALSE),"")&amp;"
"&amp;IFERROR(VLOOKUP(MID(I797,1,4),PIRA!$B$1:$E$1144,2,FALSE),"")</f>
        <v xml:space="preserve">Simple Harmonic Motion
</v>
      </c>
      <c r="G797" s="32" t="s">
        <v>1182</v>
      </c>
      <c r="H797" s="31" t="str">
        <f>IFERROR(IF(VLOOKUP(G797,Demos!$B$3:$K$1368,2,FALSE)=0,"",VLOOKUP(G797,Demos!$B$3:$K$1368,2,FALSE)),"")</f>
        <v/>
      </c>
      <c r="I797" s="79" t="str">
        <f>IFERROR(IF(VLOOKUP(G797,Demos!$B$3:$K$1368,3,FALSE)=0,"",VLOOKUP(G797,Demos!$B$3:$K$1368,3,FALSE)),"")</f>
        <v/>
      </c>
      <c r="J797" s="79" t="str">
        <f>IFERROR(IF(VLOOKUP(G797,Demos!$B$3:$K$1368,4,FALSE)=0,"",VLOOKUP(G797,Demos!$B$3:$K$1368,4,FALSE)),"")</f>
        <v/>
      </c>
      <c r="K797" s="32" t="s">
        <v>373</v>
      </c>
      <c r="L797" s="32"/>
      <c r="M797" s="71">
        <v>44258</v>
      </c>
      <c r="N797" s="33" t="str">
        <f>IFERROR(VLOOKUP(G797,Demos!$B$3:$K$1368,5,FALSE),"")</f>
        <v>Simple Harmonic Motion (SHM) (3)</v>
      </c>
      <c r="O797" s="28">
        <f>IF(N797="","",COUNTIF($N$6:N2916, N797))</f>
        <v>15</v>
      </c>
      <c r="P797" s="33" t="str">
        <f xml:space="preserve"> IFERROR(IF(VLOOKUP(G797,Demos!$B$3:$K$1368,6,FALSE)=0,"",VLOOKUP(G797,Demos!$B$3:$K$1368,6,FALSE)),"")</f>
        <v>www.de-monstrare.nl/pdf/Simple%20harmonic%20motion%20_SHM_%20_3_.pdf</v>
      </c>
      <c r="Q797" s="38" t="str">
        <f xml:space="preserve"> IFERROR(IF(VLOOKUP(G797,Demos!$B$3:$K$1368,8,FALSE)=0,"",VLOOKUP(G797,Demos!$B$3:$K$1368,8,FALSE)),"")</f>
        <v/>
      </c>
      <c r="R797" s="38" t="str">
        <f xml:space="preserve"> IFERROR(IF(VLOOKUP(G797,Demos!$B$3:$K$1368,7,FALSE)=0,"",VLOOKUP(G797,Demos!$B$3:$K$1368,7,FALSE)),"")</f>
        <v/>
      </c>
      <c r="T797" s="50" t="s">
        <v>2091</v>
      </c>
      <c r="U797" s="31" t="str">
        <f>IFERROR(VLOOKUP(G797,Demos!$B$7:N4092,12,FALSE),"")</f>
        <v/>
      </c>
    </row>
    <row r="798" spans="1:21" ht="45" x14ac:dyDescent="0.25">
      <c r="A798" s="39">
        <f t="shared" si="12"/>
        <v>793</v>
      </c>
      <c r="B798" s="30" t="s">
        <v>29</v>
      </c>
      <c r="C798" s="29" t="str">
        <f xml:space="preserve"> IFERROR(VLOOKUP(B798, Courses!$C$3:$E$836, 2, FALSE),"")</f>
        <v>Classical and Quantum Mechanics</v>
      </c>
      <c r="D798" s="29" t="str">
        <f xml:space="preserve"> IFERROR(VLOOKUP(MID(G798,1,1), PIRA!$B$1:$E$1146, 2, FALSE),"")</f>
        <v>3 Oscillations and Waves</v>
      </c>
      <c r="E798" s="31" t="str">
        <f xml:space="preserve"> IFERROR(VLOOKUP(MID(G798,1,2),PIRA!$B$1:$E$1144,2,FALSE),"")&amp;"
"&amp;IFERROR(VLOOKUP(MID(H798,1,2),PIRA!$B$1:$E$1144,2,FALSE),"")&amp;"
"&amp;IFERROR(VLOOKUP(MID(I798,1,2),PIRA!$B$1:$E$1144,2,FALSE),"")</f>
        <v xml:space="preserve">Oscillations
</v>
      </c>
      <c r="F798" s="31" t="str">
        <f xml:space="preserve"> IFERROR(VLOOKUP(MID(G798,1,4),PIRA!$B$1:$E$1144,2,FALSE),"")&amp;"
"&amp;IFERROR(VLOOKUP(MID(H798,1,4),PIRA!$B$1:$E$1144,2,FALSE),"")&amp;"
"&amp;IFERROR(VLOOKUP(MID(I798,1,4),PIRA!$B$1:$E$1144,2,FALSE),"")</f>
        <v xml:space="preserve">Damped Oscillators
</v>
      </c>
      <c r="G798" s="32" t="s">
        <v>1183</v>
      </c>
      <c r="H798" s="31" t="str">
        <f>IFERROR(IF(VLOOKUP(G798,Demos!$B$3:$K$1368,2,FALSE)=0,"",VLOOKUP(G798,Demos!$B$3:$K$1368,2,FALSE)),"")</f>
        <v/>
      </c>
      <c r="I798" s="79" t="str">
        <f>IFERROR(IF(VLOOKUP(G798,Demos!$B$3:$K$1368,3,FALSE)=0,"",VLOOKUP(G798,Demos!$B$3:$K$1368,3,FALSE)),"")</f>
        <v/>
      </c>
      <c r="J798" s="79" t="str">
        <f>IFERROR(IF(VLOOKUP(G798,Demos!$B$3:$K$1368,4,FALSE)=0,"",VLOOKUP(G798,Demos!$B$3:$K$1368,4,FALSE)),"")</f>
        <v/>
      </c>
      <c r="K798" s="32" t="s">
        <v>373</v>
      </c>
      <c r="L798" s="32"/>
      <c r="M798" s="71">
        <v>44258</v>
      </c>
      <c r="N798" s="33" t="str">
        <f>IFERROR(VLOOKUP(G798,Demos!$B$3:$K$1368,5,FALSE),"")</f>
        <v>Damped Harmonic Motion</v>
      </c>
      <c r="O798" s="28">
        <f>IF(N798="","",COUNTIF($N$6:N2917, N798))</f>
        <v>12</v>
      </c>
      <c r="P798" s="33" t="str">
        <f xml:space="preserve"> IFERROR(IF(VLOOKUP(G798,Demos!$B$3:$K$1368,6,FALSE)=0,"",VLOOKUP(G798,Demos!$B$3:$K$1368,6,FALSE)),"")</f>
        <v>www.de-monstrare.nl/pdf/Damped%20harmonic%20motion.pdf</v>
      </c>
      <c r="Q798" s="38" t="str">
        <f xml:space="preserve"> IFERROR(IF(VLOOKUP(G798,Demos!$B$3:$K$1368,8,FALSE)=0,"",VLOOKUP(G798,Demos!$B$3:$K$1368,8,FALSE)),"")</f>
        <v/>
      </c>
      <c r="R798" s="38" t="str">
        <f xml:space="preserve"> IFERROR(IF(VLOOKUP(G798,Demos!$B$3:$K$1368,7,FALSE)=0,"",VLOOKUP(G798,Demos!$B$3:$K$1368,7,FALSE)),"")</f>
        <v/>
      </c>
      <c r="T798" s="50" t="s">
        <v>2092</v>
      </c>
      <c r="U798" s="31" t="str">
        <f>IFERROR(VLOOKUP(G798,Demos!$B$7:N4095,12,FALSE),"")</f>
        <v/>
      </c>
    </row>
    <row r="799" spans="1:21" ht="45" x14ac:dyDescent="0.25">
      <c r="A799" s="39">
        <f t="shared" si="12"/>
        <v>794</v>
      </c>
      <c r="B799" s="30" t="s">
        <v>29</v>
      </c>
      <c r="C799" s="29" t="str">
        <f xml:space="preserve"> IFERROR(VLOOKUP(B799, Courses!$C$3:$E$836, 2, FALSE),"")</f>
        <v>Classical and Quantum Mechanics</v>
      </c>
      <c r="D799" s="29" t="str">
        <f xml:space="preserve"> IFERROR(VLOOKUP(MID(G799,1,1), PIRA!$B$1:$E$1146, 2, FALSE),"")</f>
        <v>3 Oscillations and Waves</v>
      </c>
      <c r="E799" s="31" t="str">
        <f xml:space="preserve"> IFERROR(VLOOKUP(MID(G799,1,2),PIRA!$B$1:$E$1144,2,FALSE),"")&amp;"
"&amp;IFERROR(VLOOKUP(MID(H799,1,2),PIRA!$B$1:$E$1144,2,FALSE),"")&amp;"
"&amp;IFERROR(VLOOKUP(MID(I799,1,2),PIRA!$B$1:$E$1144,2,FALSE),"")</f>
        <v xml:space="preserve">Instruments
</v>
      </c>
      <c r="F799" s="31" t="str">
        <f xml:space="preserve"> IFERROR(VLOOKUP(MID(G799,1,4),PIRA!$B$1:$E$1144,2,FALSE),"")&amp;"
"&amp;IFERROR(VLOOKUP(MID(H799,1,4),PIRA!$B$1:$E$1144,2,FALSE),"")&amp;"
"&amp;IFERROR(VLOOKUP(MID(I799,1,4),PIRA!$B$1:$E$1144,2,FALSE),"")</f>
        <v xml:space="preserve">Resonance in Plates, Bars, Solids
</v>
      </c>
      <c r="G799" s="32" t="s">
        <v>2008</v>
      </c>
      <c r="H799" s="31" t="str">
        <f>IFERROR(IF(VLOOKUP(G799,Demos!$B$3:$K$1368,2,FALSE)=0,"",VLOOKUP(G799,Demos!$B$3:$K$1368,2,FALSE)),"")</f>
        <v/>
      </c>
      <c r="I799" s="79" t="str">
        <f>IFERROR(IF(VLOOKUP(G799,Demos!$B$3:$K$1368,3,FALSE)=0,"",VLOOKUP(G799,Demos!$B$3:$K$1368,3,FALSE)),"")</f>
        <v/>
      </c>
      <c r="J799" s="79" t="str">
        <f>IFERROR(IF(VLOOKUP(G799,Demos!$B$3:$K$1368,4,FALSE)=0,"",VLOOKUP(G799,Demos!$B$3:$K$1368,4,FALSE)),"")</f>
        <v/>
      </c>
      <c r="K799" s="32" t="s">
        <v>373</v>
      </c>
      <c r="L799" s="32"/>
      <c r="M799" s="71">
        <v>44258</v>
      </c>
      <c r="N799" s="33" t="str">
        <f>IFERROR(VLOOKUP(G799,Demos!$B$3:$K$1368,5,FALSE),"")</f>
        <v>Glass Breaking with Sound</v>
      </c>
      <c r="O799" s="28">
        <f>IF(N799="","",COUNTIF($N$6:N2918, N799))</f>
        <v>16</v>
      </c>
      <c r="P799" s="33" t="str">
        <f xml:space="preserve"> IFERROR(IF(VLOOKUP(G799,Demos!$B$3:$K$1368,6,FALSE)=0,"",VLOOKUP(G799,Demos!$B$3:$K$1368,6,FALSE)),"")</f>
        <v>N/A</v>
      </c>
      <c r="Q799" s="38" t="str">
        <f xml:space="preserve"> IFERROR(IF(VLOOKUP(G799,Demos!$B$3:$K$1368,8,FALSE)=0,"",VLOOKUP(G799,Demos!$B$3:$K$1368,8,FALSE)),"")</f>
        <v>Not listed in database yet</v>
      </c>
      <c r="R799" s="38" t="str">
        <f xml:space="preserve"> IFERROR(IF(VLOOKUP(G799,Demos!$B$3:$K$1368,7,FALSE)=0,"",VLOOKUP(G799,Demos!$B$3:$K$1368,7,FALSE)),"")</f>
        <v/>
      </c>
      <c r="T799" s="50" t="s">
        <v>2092</v>
      </c>
      <c r="U799" s="31" t="str">
        <f>IFERROR(VLOOKUP(G799,Demos!$B$7:N4094,12,FALSE),"")</f>
        <v/>
      </c>
    </row>
    <row r="800" spans="1:21" ht="45" x14ac:dyDescent="0.25">
      <c r="A800" s="39">
        <f t="shared" si="12"/>
        <v>795</v>
      </c>
      <c r="B800" s="30" t="s">
        <v>38</v>
      </c>
      <c r="C800" s="29" t="str">
        <f xml:space="preserve"> IFERROR(VLOOKUP(B800, Courses!$C$3:$E$836, 2, FALSE),"")</f>
        <v>Mechanics and Theory of Relativity</v>
      </c>
      <c r="D800" s="29" t="str">
        <f xml:space="preserve"> IFERROR(VLOOKUP(MID(G800,1,1), PIRA!$B$1:$E$1146, 2, FALSE),"")</f>
        <v>1 Mechanics</v>
      </c>
      <c r="E800" s="31" t="str">
        <f xml:space="preserve"> IFERROR(VLOOKUP(MID(G800,1,2),PIRA!$B$1:$E$1144,2,FALSE),"")&amp;"
"&amp;IFERROR(VLOOKUP(MID(H800,1,2),PIRA!$B$1:$E$1144,2,FALSE),"")&amp;"
"&amp;IFERROR(VLOOKUP(MID(I800,1,2),PIRA!$B$1:$E$1144,2,FALSE),"")</f>
        <v xml:space="preserve">Motion in two Dimensions
</v>
      </c>
      <c r="F800" s="31" t="str">
        <f xml:space="preserve"> IFERROR(VLOOKUP(MID(G800,1,4),PIRA!$B$1:$E$1144,2,FALSE),"")&amp;"
"&amp;IFERROR(VLOOKUP(MID(H800,1,4),PIRA!$B$1:$E$1144,2,FALSE),"")&amp;"
"&amp;IFERROR(VLOOKUP(MID(I800,1,4),PIRA!$B$1:$E$1144,2,FALSE),"")</f>
        <v xml:space="preserve">Motion of the Center of Mass
</v>
      </c>
      <c r="G800" s="32" t="s">
        <v>1130</v>
      </c>
      <c r="H800" s="31" t="str">
        <f>IFERROR(IF(VLOOKUP(G800,Demos!$B$3:$K$1368,2,FALSE)=0,"",VLOOKUP(G800,Demos!$B$3:$K$1368,2,FALSE)),"")</f>
        <v/>
      </c>
      <c r="I800" s="79" t="str">
        <f>IFERROR(IF(VLOOKUP(G800,Demos!$B$3:$K$1368,3,FALSE)=0,"",VLOOKUP(G800,Demos!$B$3:$K$1368,3,FALSE)),"")</f>
        <v/>
      </c>
      <c r="J800" s="79" t="str">
        <f>IFERROR(IF(VLOOKUP(G800,Demos!$B$3:$K$1368,4,FALSE)=0,"",VLOOKUP(G800,Demos!$B$3:$K$1368,4,FALSE)),"")</f>
        <v/>
      </c>
      <c r="K800" s="32" t="s">
        <v>22</v>
      </c>
      <c r="L800" s="32" t="s">
        <v>2077</v>
      </c>
      <c r="M800" s="71">
        <v>44257</v>
      </c>
      <c r="N800" s="33" t="str">
        <f>IFERROR(VLOOKUP(G800,Demos!$B$3:$K$1368,5,FALSE),"")</f>
        <v>Centre of Mass</v>
      </c>
      <c r="O800" s="28">
        <f>IF(N800="","",COUNTIF($N$6:N2919, N800))</f>
        <v>42</v>
      </c>
      <c r="P800" s="33" t="str">
        <f xml:space="preserve"> IFERROR(IF(VLOOKUP(G800,Demos!$B$3:$K$1368,6,FALSE)=0,"",VLOOKUP(G800,Demos!$B$3:$K$1368,6,FALSE)),"")</f>
        <v>www.de-monstrare.nl/pdf/Centre%20of%20mass.pdf</v>
      </c>
      <c r="Q800" s="38" t="str">
        <f xml:space="preserve"> IFERROR(IF(VLOOKUP(G800,Demos!$B$3:$K$1368,8,FALSE)=0,"",VLOOKUP(G800,Demos!$B$3:$K$1368,8,FALSE)),"")</f>
        <v/>
      </c>
      <c r="R800" s="38" t="str">
        <f xml:space="preserve"> IFERROR(IF(VLOOKUP(G800,Demos!$B$3:$K$1368,7,FALSE)=0,"",VLOOKUP(G800,Demos!$B$3:$K$1368,7,FALSE)),"")</f>
        <v xml:space="preserve">See Collegerama 2022 recording TN1612TU_14 - https://collegerama.tudelft.nl/Mediasite/Channel/as-bsc-tn/watch/64cb5e5c7d2546fb9f465306d41a128b1d </v>
      </c>
      <c r="T800" s="50" t="s">
        <v>1763</v>
      </c>
      <c r="U800" s="31" t="str">
        <f>IFERROR(VLOOKUP(G800,Demos!$B$7:N4101,12,FALSE),"")</f>
        <v/>
      </c>
    </row>
    <row r="801" spans="1:21" ht="45" x14ac:dyDescent="0.25">
      <c r="A801" s="39">
        <f t="shared" si="12"/>
        <v>796</v>
      </c>
      <c r="B801" s="30" t="s">
        <v>38</v>
      </c>
      <c r="C801" s="29" t="str">
        <f xml:space="preserve"> IFERROR(VLOOKUP(B801, Courses!$C$3:$E$836, 2, FALSE),"")</f>
        <v>Mechanics and Theory of Relativity</v>
      </c>
      <c r="D801" s="29" t="str">
        <f xml:space="preserve"> IFERROR(VLOOKUP(MID(G801,1,1), PIRA!$B$1:$E$1146, 2, FALSE),"")</f>
        <v>1 Mechanics</v>
      </c>
      <c r="E801" s="31" t="str">
        <f xml:space="preserve"> IFERROR(VLOOKUP(MID(G801,1,2),PIRA!$B$1:$E$1144,2,FALSE),"")&amp;"
"&amp;IFERROR(VLOOKUP(MID(H801,1,2),PIRA!$B$1:$E$1144,2,FALSE),"")&amp;"
"&amp;IFERROR(VLOOKUP(MID(I801,1,2),PIRA!$B$1:$E$1144,2,FALSE),"")</f>
        <v xml:space="preserve">Linear Momentum and Collisions
</v>
      </c>
      <c r="F801" s="31" t="str">
        <f xml:space="preserve"> IFERROR(VLOOKUP(MID(G801,1,4),PIRA!$B$1:$E$1144,2,FALSE),"")&amp;"
"&amp;IFERROR(VLOOKUP(MID(H801,1,4),PIRA!$B$1:$E$1144,2,FALSE),"")&amp;"
"&amp;IFERROR(VLOOKUP(MID(I801,1,4),PIRA!$B$1:$E$1144,2,FALSE),"")</f>
        <v xml:space="preserve">Conservation of Linear Momentum
</v>
      </c>
      <c r="G801" s="32" t="s">
        <v>1163</v>
      </c>
      <c r="H801" s="31" t="str">
        <f>IFERROR(IF(VLOOKUP(G801,Demos!$B$3:$K$1368,2,FALSE)=0,"",VLOOKUP(G801,Demos!$B$3:$K$1368,2,FALSE)),"")</f>
        <v/>
      </c>
      <c r="I801" s="79" t="str">
        <f>IFERROR(IF(VLOOKUP(G801,Demos!$B$3:$K$1368,3,FALSE)=0,"",VLOOKUP(G801,Demos!$B$3:$K$1368,3,FALSE)),"")</f>
        <v/>
      </c>
      <c r="J801" s="79" t="str">
        <f>IFERROR(IF(VLOOKUP(G801,Demos!$B$3:$K$1368,4,FALSE)=0,"",VLOOKUP(G801,Demos!$B$3:$K$1368,4,FALSE)),"")</f>
        <v/>
      </c>
      <c r="K801" s="32" t="s">
        <v>22</v>
      </c>
      <c r="L801" s="32" t="s">
        <v>2077</v>
      </c>
      <c r="M801" s="71">
        <v>44257</v>
      </c>
      <c r="N801" s="33" t="str">
        <f>IFERROR(VLOOKUP(G801,Demos!$B$3:$K$1368,5,FALSE),"")</f>
        <v>Explosion</v>
      </c>
      <c r="O801" s="28">
        <f>IF(N801="","",COUNTIF($N$6:N2920, N801))</f>
        <v>26</v>
      </c>
      <c r="P801" s="33" t="str">
        <f xml:space="preserve"> IFERROR(IF(VLOOKUP(G801,Demos!$B$3:$K$1368,6,FALSE)=0,"",VLOOKUP(G801,Demos!$B$3:$K$1368,6,FALSE)),"")</f>
        <v>www.de-monstrare.nl/pdf/Explosion.pdf</v>
      </c>
      <c r="Q801" s="38" t="str">
        <f xml:space="preserve"> IFERROR(IF(VLOOKUP(G801,Demos!$B$3:$K$1368,8,FALSE)=0,"",VLOOKUP(G801,Demos!$B$3:$K$1368,8,FALSE)),"")</f>
        <v/>
      </c>
      <c r="R801" s="38" t="str">
        <f xml:space="preserve"> IFERROR(IF(VLOOKUP(G801,Demos!$B$3:$K$1368,7,FALSE)=0,"",VLOOKUP(G801,Demos!$B$3:$K$1368,7,FALSE)),"")</f>
        <v xml:space="preserve">See Collegerama 2022 recording TN1612TU_14 - https://collegerama.tudelft.nl/Mediasite/Channel/as-bsc-tn/watch/64cb5e5c7d2546fb9f465306d41a128b1d </v>
      </c>
      <c r="T801" s="50" t="s">
        <v>1763</v>
      </c>
      <c r="U801" s="31" t="str">
        <f>IFERROR(VLOOKUP(G801,Demos!$B$7:N4100,12,FALSE),"")</f>
        <v/>
      </c>
    </row>
    <row r="802" spans="1:21" ht="45" x14ac:dyDescent="0.25">
      <c r="A802" s="39">
        <f t="shared" si="12"/>
        <v>797</v>
      </c>
      <c r="B802" s="30" t="s">
        <v>1905</v>
      </c>
      <c r="C802" s="29" t="str">
        <f xml:space="preserve"> IFERROR(VLOOKUP(B802, Courses!$C$3:$E$836, 2, FALSE),"")</f>
        <v>Mechanics and Theory of Relativity</v>
      </c>
      <c r="D802" s="29" t="str">
        <f xml:space="preserve"> IFERROR(VLOOKUP(MID(G802,1,1), PIRA!$B$1:$E$1146, 2, FALSE),"")</f>
        <v>1 Mechanics</v>
      </c>
      <c r="E802" s="31" t="str">
        <f xml:space="preserve"> IFERROR(VLOOKUP(MID(G802,1,2),PIRA!$B$1:$E$1144,2,FALSE),"")&amp;"
"&amp;IFERROR(VLOOKUP(MID(H802,1,2),PIRA!$B$1:$E$1144,2,FALSE),"")&amp;"
"&amp;IFERROR(VLOOKUP(MID(I802,1,2),PIRA!$B$1:$E$1144,2,FALSE),"")</f>
        <v xml:space="preserve">Rotational Dynamics
Oscillations
</v>
      </c>
      <c r="F802" s="31" t="str">
        <f xml:space="preserve"> IFERROR(VLOOKUP(MID(G802,1,4),PIRA!$B$1:$E$1144,2,FALSE),"")&amp;"
"&amp;IFERROR(VLOOKUP(MID(H802,1,4),PIRA!$B$1:$E$1144,2,FALSE),"")&amp;"
"&amp;IFERROR(VLOOKUP(MID(I802,1,4),PIRA!$B$1:$E$1144,2,FALSE),"")</f>
        <v xml:space="preserve">Moment of Inertia
Physical Pendula
</v>
      </c>
      <c r="G802" s="32" t="s">
        <v>1387</v>
      </c>
      <c r="H802" s="31" t="str">
        <f>IFERROR(IF(VLOOKUP(G802,Demos!$B$3:$K$1368,2,FALSE)=0,"",VLOOKUP(G802,Demos!$B$3:$K$1368,2,FALSE)),"")</f>
        <v>3A15.01</v>
      </c>
      <c r="I802" s="79" t="str">
        <f>IFERROR(IF(VLOOKUP(G802,Demos!$B$3:$K$1368,3,FALSE)=0,"",VLOOKUP(G802,Demos!$B$3:$K$1368,3,FALSE)),"")</f>
        <v/>
      </c>
      <c r="J802" s="79" t="str">
        <f>IFERROR(IF(VLOOKUP(G802,Demos!$B$3:$K$1368,4,FALSE)=0,"",VLOOKUP(G802,Demos!$B$3:$K$1368,4,FALSE)),"")</f>
        <v/>
      </c>
      <c r="K802" s="32" t="s">
        <v>1897</v>
      </c>
      <c r="M802" s="71">
        <v>44257</v>
      </c>
      <c r="N802" s="33" t="str">
        <f>IFERROR(VLOOKUP(G802,Demos!$B$3:$K$1368,5,FALSE),"")</f>
        <v>Physical Pendulum (2)</v>
      </c>
      <c r="O802" s="28">
        <f>IF(N802="","",COUNTIF($N$6:N2921, N802))</f>
        <v>17</v>
      </c>
      <c r="P802" s="33" t="str">
        <f xml:space="preserve"> IFERROR(IF(VLOOKUP(G802,Demos!$B$3:$K$1368,6,FALSE)=0,"",VLOOKUP(G802,Demos!$B$3:$K$1368,6,FALSE)),"")</f>
        <v>www.de-monstrare.nl/pdf/Physical%20pendulum%20_2_.pdf</v>
      </c>
      <c r="Q802" s="38" t="str">
        <f xml:space="preserve"> IFERROR(IF(VLOOKUP(G802,Demos!$B$3:$K$1368,8,FALSE)=0,"",VLOOKUP(G802,Demos!$B$3:$K$1368,8,FALSE)),"")</f>
        <v/>
      </c>
      <c r="R802" s="38" t="str">
        <f xml:space="preserve"> IFERROR(IF(VLOOKUP(G802,Demos!$B$3:$K$1368,7,FALSE)=0,"",VLOOKUP(G802,Demos!$B$3:$K$1368,7,FALSE)),"")</f>
        <v/>
      </c>
      <c r="T802" s="50" t="s">
        <v>2091</v>
      </c>
      <c r="U802" s="31" t="str">
        <f>IFERROR(VLOOKUP(G802,Demos!$B$7:N4097,12,FALSE),"")</f>
        <v/>
      </c>
    </row>
    <row r="803" spans="1:21" ht="45" x14ac:dyDescent="0.25">
      <c r="A803" s="39">
        <f t="shared" si="12"/>
        <v>798</v>
      </c>
      <c r="B803" s="30" t="s">
        <v>1905</v>
      </c>
      <c r="C803" s="29" t="str">
        <f xml:space="preserve"> IFERROR(VLOOKUP(B803, Courses!$C$3:$E$836, 2, FALSE),"")</f>
        <v>Mechanics and Theory of Relativity</v>
      </c>
      <c r="D803" s="29" t="str">
        <f xml:space="preserve"> IFERROR(VLOOKUP(MID(G803,1,1), PIRA!$B$1:$E$1146, 2, FALSE),"")</f>
        <v>1 Mechanics</v>
      </c>
      <c r="E803" s="31" t="str">
        <f xml:space="preserve"> IFERROR(VLOOKUP(MID(G803,1,2),PIRA!$B$1:$E$1144,2,FALSE),"")&amp;"
"&amp;IFERROR(VLOOKUP(MID(H803,1,2),PIRA!$B$1:$E$1144,2,FALSE),"")&amp;"
"&amp;IFERROR(VLOOKUP(MID(I803,1,2),PIRA!$B$1:$E$1144,2,FALSE),"")</f>
        <v xml:space="preserve">Rotational Dynamics
Applications of Newton's Laws
</v>
      </c>
      <c r="F803" s="31" t="str">
        <f xml:space="preserve"> IFERROR(VLOOKUP(MID(G803,1,4),PIRA!$B$1:$E$1144,2,FALSE),"")&amp;"
"&amp;IFERROR(VLOOKUP(MID(H803,1,4),PIRA!$B$1:$E$1144,2,FALSE),"")&amp;"
"&amp;IFERROR(VLOOKUP(MID(I803,1,4),PIRA!$B$1:$E$1144,2,FALSE),"")</f>
        <v xml:space="preserve">Conservation of Angular Momentum
Dynamic Torque
</v>
      </c>
      <c r="G803" s="32" t="s">
        <v>1169</v>
      </c>
      <c r="H803" s="31" t="str">
        <f>IFERROR(IF(VLOOKUP(G803,Demos!$B$3:$K$1368,2,FALSE)=0,"",VLOOKUP(G803,Demos!$B$3:$K$1368,2,FALSE)),"")</f>
        <v>1K10.01</v>
      </c>
      <c r="I803" s="79" t="str">
        <f>IFERROR(IF(VLOOKUP(G803,Demos!$B$3:$K$1368,3,FALSE)=0,"",VLOOKUP(G803,Demos!$B$3:$K$1368,3,FALSE)),"")</f>
        <v/>
      </c>
      <c r="J803" s="79" t="str">
        <f>IFERROR(IF(VLOOKUP(G803,Demos!$B$3:$K$1368,4,FALSE)=0,"",VLOOKUP(G803,Demos!$B$3:$K$1368,4,FALSE)),"")</f>
        <v/>
      </c>
      <c r="K803" s="30" t="s">
        <v>1897</v>
      </c>
      <c r="M803" s="71">
        <v>44257</v>
      </c>
      <c r="N803" s="33" t="str">
        <f>IFERROR(VLOOKUP(G803,Demos!$B$3:$K$1368,5,FALSE),"")</f>
        <v>Pulling a Spool (a.k.a. Oma's Garenklosje)</v>
      </c>
      <c r="O803" s="28">
        <f>IF(N803="","",COUNTIF($N$6:N2922, N803))</f>
        <v>39</v>
      </c>
      <c r="P803" s="33" t="str">
        <f xml:space="preserve"> IFERROR(IF(VLOOKUP(G803,Demos!$B$3:$K$1368,6,FALSE)=0,"",VLOOKUP(G803,Demos!$B$3:$K$1368,6,FALSE)),"")</f>
        <v>www.de-monstrare.nl/pdf/Pulling%20a%20spool.pdf</v>
      </c>
      <c r="Q803" s="38" t="str">
        <f xml:space="preserve"> IFERROR(IF(VLOOKUP(G803,Demos!$B$3:$K$1368,8,FALSE)=0,"",VLOOKUP(G803,Demos!$B$3:$K$1368,8,FALSE)),"")</f>
        <v/>
      </c>
      <c r="R803" s="38" t="str">
        <f xml:space="preserve"> IFERROR(IF(VLOOKUP(G803,Demos!$B$3:$K$1368,7,FALSE)=0,"",VLOOKUP(G803,Demos!$B$3:$K$1368,7,FALSE)),"")</f>
        <v xml:space="preserve">See Collegerame 2022 recording TN1612TU_19 - https://collegerama.tudelft.nl/Mediasite/Channel/as-bsc-tn/watch/1525734e9e3e40e6a0113a2e79f6fd7b1d </v>
      </c>
      <c r="T803" s="50" t="s">
        <v>2091</v>
      </c>
      <c r="U803" s="31" t="str">
        <f>IFERROR(VLOOKUP(G803,Demos!$B$7:N4096,12,FALSE),"")</f>
        <v/>
      </c>
    </row>
    <row r="804" spans="1:21" ht="45" x14ac:dyDescent="0.25">
      <c r="A804" s="39">
        <f t="shared" si="12"/>
        <v>799</v>
      </c>
      <c r="B804" s="30" t="s">
        <v>1905</v>
      </c>
      <c r="C804" s="29" t="str">
        <f xml:space="preserve"> IFERROR(VLOOKUP(B804, Courses!$C$3:$E$836, 2, FALSE),"")</f>
        <v>Mechanics and Theory of Relativity</v>
      </c>
      <c r="D804" s="29" t="str">
        <f xml:space="preserve"> IFERROR(VLOOKUP(MID(G804,1,1), PIRA!$B$1:$E$1146, 2, FALSE),"")</f>
        <v>1 Mechanics</v>
      </c>
      <c r="E804" s="31" t="str">
        <f xml:space="preserve"> IFERROR(VLOOKUP(MID(G804,1,2),PIRA!$B$1:$E$1144,2,FALSE),"")&amp;"
"&amp;IFERROR(VLOOKUP(MID(H804,1,2),PIRA!$B$1:$E$1144,2,FALSE),"")&amp;"
"&amp;IFERROR(VLOOKUP(MID(I804,1,2),PIRA!$B$1:$E$1144,2,FALSE),"")</f>
        <v xml:space="preserve">Rotational Dynamics
Rotational Dynamics
</v>
      </c>
      <c r="F804" s="31" t="str">
        <f xml:space="preserve"> IFERROR(VLOOKUP(MID(G804,1,4),PIRA!$B$1:$E$1144,2,FALSE),"")&amp;"
"&amp;IFERROR(VLOOKUP(MID(H804,1,4),PIRA!$B$1:$E$1144,2,FALSE),"")&amp;"
"&amp;IFERROR(VLOOKUP(MID(I804,1,4),PIRA!$B$1:$E$1144,2,FALSE),"")</f>
        <v xml:space="preserve">Conservation of Angular Momentum
Moment of Inertia
</v>
      </c>
      <c r="G804" s="32" t="s">
        <v>1171</v>
      </c>
      <c r="H804" s="31" t="str">
        <f>IFERROR(IF(VLOOKUP(G804,Demos!$B$3:$K$1368,2,FALSE)=0,"",VLOOKUP(G804,Demos!$B$3:$K$1368,2,FALSE)),"")</f>
        <v>1Q10.XX</v>
      </c>
      <c r="I804" s="79" t="str">
        <f>IFERROR(IF(VLOOKUP(G804,Demos!$B$3:$K$1368,3,FALSE)=0,"",VLOOKUP(G804,Demos!$B$3:$K$1368,3,FALSE)),"")</f>
        <v/>
      </c>
      <c r="J804" s="79" t="str">
        <f>IFERROR(IF(VLOOKUP(G804,Demos!$B$3:$K$1368,4,FALSE)=0,"",VLOOKUP(G804,Demos!$B$3:$K$1368,4,FALSE)),"")</f>
        <v/>
      </c>
      <c r="K804" s="32" t="s">
        <v>1897</v>
      </c>
      <c r="M804" s="71">
        <v>44257</v>
      </c>
      <c r="N804" s="33" t="str">
        <f>IFERROR(VLOOKUP(G804,Demos!$B$3:$K$1368,5,FALSE),"")</f>
        <v>Matchbox and Wineglass</v>
      </c>
      <c r="O804" s="28">
        <f>IF(N804="","",COUNTIF($N$6:N2923, N804))</f>
        <v>40</v>
      </c>
      <c r="P804" s="33" t="str">
        <f xml:space="preserve"> IFERROR(IF(VLOOKUP(G804,Demos!$B$3:$K$1368,6,FALSE)=0,"",VLOOKUP(G804,Demos!$B$3:$K$1368,6,FALSE)),"")</f>
        <v>www.de-monstrare.nl/pdf/Matchbox%20and%20wineglass.pdf</v>
      </c>
      <c r="Q804" s="38" t="str">
        <f xml:space="preserve"> IFERROR(IF(VLOOKUP(G804,Demos!$B$3:$K$1368,8,FALSE)=0,"",VLOOKUP(G804,Demos!$B$3:$K$1368,8,FALSE)),"")</f>
        <v/>
      </c>
      <c r="R804" s="38" t="str">
        <f xml:space="preserve"> IFERROR(IF(VLOOKUP(G804,Demos!$B$3:$K$1368,7,FALSE)=0,"",VLOOKUP(G804,Demos!$B$3:$K$1368,7,FALSE)),"")</f>
        <v xml:space="preserve">See Collegerama 2022 recording TN1612TU_17 from about 40 minutes - https://collegerama.tudelft.nl/Mediasite/Channel/as-bsc-tn/watch/068318bc5e2d4c908ecc56ce056d99d81d </v>
      </c>
      <c r="T804" s="50" t="s">
        <v>2091</v>
      </c>
      <c r="U804" s="31" t="str">
        <f>IFERROR(VLOOKUP(G804,Demos!$B$7:N4098,12,FALSE),"")</f>
        <v/>
      </c>
    </row>
    <row r="805" spans="1:21" ht="45" x14ac:dyDescent="0.25">
      <c r="A805" s="39">
        <f t="shared" si="12"/>
        <v>800</v>
      </c>
      <c r="B805" s="30" t="s">
        <v>1905</v>
      </c>
      <c r="C805" s="29" t="str">
        <f xml:space="preserve"> IFERROR(VLOOKUP(B805, Courses!$C$3:$E$836, 2, FALSE),"")</f>
        <v>Mechanics and Theory of Relativity</v>
      </c>
      <c r="D805" s="29" t="str">
        <f xml:space="preserve"> IFERROR(VLOOKUP(MID(G805,1,1), PIRA!$B$1:$E$1146, 2, FALSE),"")</f>
        <v/>
      </c>
      <c r="E805" s="31" t="str">
        <f xml:space="preserve"> IFERROR(VLOOKUP(MID(G805,1,2),PIRA!$B$1:$E$1144,2,FALSE),"")&amp;"
"&amp;IFERROR(VLOOKUP(MID(H805,1,2),PIRA!$B$1:$E$1144,2,FALSE),"")&amp;"
"&amp;IFERROR(VLOOKUP(MID(I805,1,2),PIRA!$B$1:$E$1144,2,FALSE),"")</f>
        <v xml:space="preserve">
</v>
      </c>
      <c r="F805" s="31" t="str">
        <f xml:space="preserve"> IFERROR(VLOOKUP(MID(G805,1,4),PIRA!$B$1:$E$1144,2,FALSE),"")&amp;"
"&amp;IFERROR(VLOOKUP(MID(H805,1,4),PIRA!$B$1:$E$1144,2,FALSE),"")&amp;"
"&amp;IFERROR(VLOOKUP(MID(I805,1,4),PIRA!$B$1:$E$1144,2,FALSE),"")</f>
        <v xml:space="preserve">
</v>
      </c>
      <c r="G805" s="32" t="s">
        <v>1982</v>
      </c>
      <c r="H805" s="31" t="str">
        <f>IFERROR(IF(VLOOKUP(G805,Demos!$B$3:$K$1368,2,FALSE)=0,"",VLOOKUP(G805,Demos!$B$3:$K$1368,2,FALSE)),"")</f>
        <v/>
      </c>
      <c r="I805" s="79" t="str">
        <f>IFERROR(IF(VLOOKUP(G805,Demos!$B$3:$K$1368,3,FALSE)=0,"",VLOOKUP(G805,Demos!$B$3:$K$1368,3,FALSE)),"")</f>
        <v/>
      </c>
      <c r="J805" s="79" t="str">
        <f>IFERROR(IF(VLOOKUP(G805,Demos!$B$3:$K$1368,4,FALSE)=0,"",VLOOKUP(G805,Demos!$B$3:$K$1368,4,FALSE)),"")</f>
        <v/>
      </c>
      <c r="K805" s="30" t="s">
        <v>1897</v>
      </c>
      <c r="M805" s="71">
        <v>44257</v>
      </c>
      <c r="N805" s="33" t="str">
        <f>IFERROR(VLOOKUP(G805,Demos!$B$3:$K$1368,5,FALSE),"")</f>
        <v/>
      </c>
      <c r="O805" s="28" t="str">
        <f>IF(N805="","",COUNTIF($N$6:N2924, N805))</f>
        <v/>
      </c>
      <c r="P805" s="33" t="str">
        <f xml:space="preserve"> IFERROR(IF(VLOOKUP(G805,Demos!$B$3:$K$1368,6,FALSE)=0,"",VLOOKUP(G805,Demos!$B$3:$K$1368,6,FALSE)),"")</f>
        <v/>
      </c>
      <c r="Q805" s="38" t="str">
        <f xml:space="preserve"> IFERROR(IF(VLOOKUP(G805,Demos!$B$3:$K$1368,8,FALSE)=0,"",VLOOKUP(G805,Demos!$B$3:$K$1368,8,FALSE)),"")</f>
        <v/>
      </c>
      <c r="R805" s="38" t="str">
        <f xml:space="preserve"> IFERROR(IF(VLOOKUP(G805,Demos!$B$3:$K$1368,7,FALSE)=0,"",VLOOKUP(G805,Demos!$B$3:$K$1368,7,FALSE)),"")</f>
        <v/>
      </c>
      <c r="T805" s="50" t="s">
        <v>2091</v>
      </c>
      <c r="U805" s="31" t="str">
        <f>IFERROR(VLOOKUP(G805,Demos!$B$7:N4099,12,FALSE),"")</f>
        <v/>
      </c>
    </row>
    <row r="806" spans="1:21" ht="45" x14ac:dyDescent="0.25">
      <c r="A806" s="39">
        <f t="shared" si="12"/>
        <v>801</v>
      </c>
      <c r="B806" s="30" t="s">
        <v>38</v>
      </c>
      <c r="C806" s="29" t="str">
        <f xml:space="preserve"> IFERROR(VLOOKUP(B806, Courses!$C$3:$E$836, 2, FALSE),"")</f>
        <v>Mechanics and Theory of Relativity</v>
      </c>
      <c r="D806" s="29" t="str">
        <f xml:space="preserve"> IFERROR(VLOOKUP(MID(G806,1,1), PIRA!$B$1:$E$1146, 2, FALSE),"")</f>
        <v>3 Oscillations and Waves</v>
      </c>
      <c r="E806" s="31" t="str">
        <f xml:space="preserve"> IFERROR(VLOOKUP(MID(G806,1,2),PIRA!$B$1:$E$1144,2,FALSE),"")&amp;"
"&amp;IFERROR(VLOOKUP(MID(H806,1,2),PIRA!$B$1:$E$1144,2,FALSE),"")&amp;"
"&amp;IFERROR(VLOOKUP(MID(I806,1,2),PIRA!$B$1:$E$1144,2,FALSE),"")</f>
        <v xml:space="preserve">Oscillations
</v>
      </c>
      <c r="F806" s="31" t="str">
        <f xml:space="preserve"> IFERROR(VLOOKUP(MID(G806,1,4),PIRA!$B$1:$E$1144,2,FALSE),"")&amp;"
"&amp;IFERROR(VLOOKUP(MID(H806,1,4),PIRA!$B$1:$E$1144,2,FALSE),"")&amp;"
"&amp;IFERROR(VLOOKUP(MID(I806,1,4),PIRA!$B$1:$E$1144,2,FALSE),"")</f>
        <v xml:space="preserve">Damped Oscillators
</v>
      </c>
      <c r="G806" s="32" t="s">
        <v>1184</v>
      </c>
      <c r="H806" s="31" t="str">
        <f>IFERROR(IF(VLOOKUP(G806,Demos!$B$3:$K$1368,2,FALSE)=0,"",VLOOKUP(G806,Demos!$B$3:$K$1368,2,FALSE)),"")</f>
        <v/>
      </c>
      <c r="I806" s="79" t="str">
        <f>IFERROR(IF(VLOOKUP(G806,Demos!$B$3:$K$1368,3,FALSE)=0,"",VLOOKUP(G806,Demos!$B$3:$K$1368,3,FALSE)),"")</f>
        <v/>
      </c>
      <c r="J806" s="79" t="str">
        <f>IFERROR(IF(VLOOKUP(G806,Demos!$B$3:$K$1368,4,FALSE)=0,"",VLOOKUP(G806,Demos!$B$3:$K$1368,4,FALSE)),"")</f>
        <v/>
      </c>
      <c r="K806" s="32" t="s">
        <v>2077</v>
      </c>
      <c r="L806" s="32" t="s">
        <v>22</v>
      </c>
      <c r="M806" s="71">
        <v>44256</v>
      </c>
      <c r="N806" s="33" t="str">
        <f>IFERROR(VLOOKUP(G806,Demos!$B$3:$K$1368,5,FALSE),"")</f>
        <v>Damped Pendulum</v>
      </c>
      <c r="O806" s="28">
        <f>IF(N806="","",COUNTIF($N$6:N2925, N806))</f>
        <v>12</v>
      </c>
      <c r="P806" s="33" t="str">
        <f xml:space="preserve"> IFERROR(IF(VLOOKUP(G806,Demos!$B$3:$K$1368,6,FALSE)=0,"",VLOOKUP(G806,Demos!$B$3:$K$1368,6,FALSE)),"")</f>
        <v>N/A</v>
      </c>
      <c r="Q806" s="38" t="str">
        <f xml:space="preserve"> IFERROR(IF(VLOOKUP(G806,Demos!$B$3:$K$1368,8,FALSE)=0,"",VLOOKUP(G806,Demos!$B$3:$K$1368,8,FALSE)),"")</f>
        <v/>
      </c>
      <c r="R806" s="38" t="str">
        <f xml:space="preserve"> IFERROR(IF(VLOOKUP(G806,Demos!$B$3:$K$1368,7,FALSE)=0,"",VLOOKUP(G806,Demos!$B$3:$K$1368,7,FALSE)),"")</f>
        <v xml:space="preserve">See Collegerama 2022 recording TN1612TU_13 - https://collegerama.tudelft.nl/Mediasite/Channel/as-bsc-tn/watch/f6468acd43774fe6bb7af784bb7ea65a1d </v>
      </c>
      <c r="T806" s="50" t="s">
        <v>1763</v>
      </c>
      <c r="U806" s="31" t="str">
        <f>IFERROR(VLOOKUP(G806,Demos!$B$7:N4102,12,FALSE),"")</f>
        <v/>
      </c>
    </row>
    <row r="807" spans="1:21" ht="45" x14ac:dyDescent="0.25">
      <c r="A807" s="39">
        <f t="shared" si="12"/>
        <v>802</v>
      </c>
      <c r="B807" s="30" t="s">
        <v>38</v>
      </c>
      <c r="C807" s="29" t="str">
        <f xml:space="preserve"> IFERROR(VLOOKUP(B807, Courses!$C$3:$E$836, 2, FALSE),"")</f>
        <v>Mechanics and Theory of Relativity</v>
      </c>
      <c r="D807" s="29" t="str">
        <f xml:space="preserve"> IFERROR(VLOOKUP(MID(G807,1,1), PIRA!$B$1:$E$1146, 2, FALSE),"")</f>
        <v>3 Oscillations and Waves</v>
      </c>
      <c r="E807" s="31" t="str">
        <f xml:space="preserve"> IFERROR(VLOOKUP(MID(G807,1,2),PIRA!$B$1:$E$1144,2,FALSE),"")&amp;"
"&amp;IFERROR(VLOOKUP(MID(H807,1,2),PIRA!$B$1:$E$1144,2,FALSE),"")&amp;"
"&amp;IFERROR(VLOOKUP(MID(I807,1,2),PIRA!$B$1:$E$1144,2,FALSE),"")</f>
        <v xml:space="preserve">Instruments
</v>
      </c>
      <c r="F807" s="31" t="str">
        <f xml:space="preserve"> IFERROR(VLOOKUP(MID(G807,1,4),PIRA!$B$1:$E$1144,2,FALSE),"")&amp;"
"&amp;IFERROR(VLOOKUP(MID(H807,1,4),PIRA!$B$1:$E$1144,2,FALSE),"")&amp;"
"&amp;IFERROR(VLOOKUP(MID(I807,1,4),PIRA!$B$1:$E$1144,2,FALSE),"")</f>
        <v xml:space="preserve">Resonance in Plates, Bars, Solids
</v>
      </c>
      <c r="G807" s="32" t="s">
        <v>2008</v>
      </c>
      <c r="H807" s="31" t="str">
        <f>IFERROR(IF(VLOOKUP(G807,Demos!$B$3:$K$1368,2,FALSE)=0,"",VLOOKUP(G807,Demos!$B$3:$K$1368,2,FALSE)),"")</f>
        <v/>
      </c>
      <c r="I807" s="79" t="str">
        <f>IFERROR(IF(VLOOKUP(G807,Demos!$B$3:$K$1368,3,FALSE)=0,"",VLOOKUP(G807,Demos!$B$3:$K$1368,3,FALSE)),"")</f>
        <v/>
      </c>
      <c r="J807" s="79" t="str">
        <f>IFERROR(IF(VLOOKUP(G807,Demos!$B$3:$K$1368,4,FALSE)=0,"",VLOOKUP(G807,Demos!$B$3:$K$1368,4,FALSE)),"")</f>
        <v/>
      </c>
      <c r="K807" s="30" t="s">
        <v>2077</v>
      </c>
      <c r="L807" s="30" t="s">
        <v>22</v>
      </c>
      <c r="M807" s="71">
        <v>44255</v>
      </c>
      <c r="N807" s="33" t="str">
        <f>IFERROR(VLOOKUP(G807,Demos!$B$3:$K$1368,5,FALSE),"")</f>
        <v>Glass Breaking with Sound</v>
      </c>
      <c r="O807" s="28">
        <f>IF(N807="","",COUNTIF($N$6:N2926, N807))</f>
        <v>16</v>
      </c>
      <c r="P807" s="33" t="str">
        <f xml:space="preserve"> IFERROR(IF(VLOOKUP(G807,Demos!$B$3:$K$1368,6,FALSE)=0,"",VLOOKUP(G807,Demos!$B$3:$K$1368,6,FALSE)),"")</f>
        <v>N/A</v>
      </c>
      <c r="Q807" s="38" t="str">
        <f xml:space="preserve"> IFERROR(IF(VLOOKUP(G807,Demos!$B$3:$K$1368,8,FALSE)=0,"",VLOOKUP(G807,Demos!$B$3:$K$1368,8,FALSE)),"")</f>
        <v>Not listed in database yet</v>
      </c>
      <c r="R807" s="38" t="str">
        <f xml:space="preserve"> IFERROR(IF(VLOOKUP(G807,Demos!$B$3:$K$1368,7,FALSE)=0,"",VLOOKUP(G807,Demos!$B$3:$K$1368,7,FALSE)),"")</f>
        <v/>
      </c>
      <c r="U807" s="31" t="str">
        <f>IFERROR(VLOOKUP(G807,Demos!$B$7:N4103,12,FALSE),"")</f>
        <v/>
      </c>
    </row>
    <row r="808" spans="1:21" ht="45" x14ac:dyDescent="0.25">
      <c r="A808" s="39">
        <f t="shared" si="12"/>
        <v>803</v>
      </c>
      <c r="B808" s="30" t="s">
        <v>38</v>
      </c>
      <c r="C808" s="29" t="str">
        <f xml:space="preserve"> IFERROR(VLOOKUP(B808, Courses!$C$3:$E$836, 2, FALSE),"")</f>
        <v>Mechanics and Theory of Relativity</v>
      </c>
      <c r="D808" s="29" t="str">
        <f xml:space="preserve"> IFERROR(VLOOKUP(MID(G808,1,1), PIRA!$B$1:$E$1146, 2, FALSE),"")</f>
        <v/>
      </c>
      <c r="E808" s="31" t="str">
        <f xml:space="preserve"> IFERROR(VLOOKUP(MID(G808,1,2),PIRA!$B$1:$E$1144,2,FALSE),"")&amp;"
"&amp;IFERROR(VLOOKUP(MID(H808,1,2),PIRA!$B$1:$E$1144,2,FALSE),"")&amp;"
"&amp;IFERROR(VLOOKUP(MID(I808,1,2),PIRA!$B$1:$E$1144,2,FALSE),"")</f>
        <v xml:space="preserve">
</v>
      </c>
      <c r="F808" s="31" t="str">
        <f xml:space="preserve"> IFERROR(VLOOKUP(MID(G808,1,4),PIRA!$B$1:$E$1144,2,FALSE),"")&amp;"
"&amp;IFERROR(VLOOKUP(MID(H808,1,4),PIRA!$B$1:$E$1144,2,FALSE),"")&amp;"
"&amp;IFERROR(VLOOKUP(MID(I808,1,4),PIRA!$B$1:$E$1144,2,FALSE),"")</f>
        <v xml:space="preserve">
</v>
      </c>
      <c r="H808" s="31" t="str">
        <f>IFERROR(IF(VLOOKUP(G808,Demos!$B$3:$K$1368,2,FALSE)=0,"",VLOOKUP(G808,Demos!$B$3:$K$1368,2,FALSE)),"")</f>
        <v/>
      </c>
      <c r="I808" s="79" t="str">
        <f>IFERROR(IF(VLOOKUP(G808,Demos!$B$3:$K$1368,3,FALSE)=0,"",VLOOKUP(G808,Demos!$B$3:$K$1368,3,FALSE)),"")</f>
        <v/>
      </c>
      <c r="J808" s="79" t="str">
        <f>IFERROR(IF(VLOOKUP(G808,Demos!$B$3:$K$1368,4,FALSE)=0,"",VLOOKUP(G808,Demos!$B$3:$K$1368,4,FALSE)),"")</f>
        <v/>
      </c>
      <c r="K808" s="30" t="s">
        <v>2077</v>
      </c>
      <c r="L808" s="30" t="s">
        <v>22</v>
      </c>
      <c r="M808" s="71">
        <v>44255</v>
      </c>
      <c r="N808" s="33" t="str">
        <f>IFERROR(VLOOKUP(G808,Demos!$B$3:$K$1368,5,FALSE),"")</f>
        <v/>
      </c>
      <c r="O808" s="28" t="str">
        <f>IF(N808="","",COUNTIF($N$6:N2927, N808))</f>
        <v/>
      </c>
      <c r="P808" s="33" t="str">
        <f xml:space="preserve"> IFERROR(IF(VLOOKUP(G808,Demos!$B$3:$K$1368,6,FALSE)=0,"",VLOOKUP(G808,Demos!$B$3:$K$1368,6,FALSE)),"")</f>
        <v/>
      </c>
      <c r="Q808" s="38" t="str">
        <f xml:space="preserve"> IFERROR(IF(VLOOKUP(G808,Demos!$B$3:$K$1368,8,FALSE)=0,"",VLOOKUP(G808,Demos!$B$3:$K$1368,8,FALSE)),"")</f>
        <v/>
      </c>
      <c r="R808" s="38" t="str">
        <f xml:space="preserve"> IFERROR(IF(VLOOKUP(G808,Demos!$B$3:$K$1368,7,FALSE)=0,"",VLOOKUP(G808,Demos!$B$3:$K$1368,7,FALSE)),"")</f>
        <v/>
      </c>
      <c r="T808" s="50" t="s">
        <v>1996</v>
      </c>
      <c r="U808" s="31" t="str">
        <f>IFERROR(VLOOKUP(G808,Demos!$B$7:N4104,12,FALSE),"")</f>
        <v/>
      </c>
    </row>
    <row r="809" spans="1:21" ht="45" x14ac:dyDescent="0.25">
      <c r="A809" s="39">
        <f t="shared" si="12"/>
        <v>804</v>
      </c>
      <c r="B809" s="30" t="s">
        <v>29</v>
      </c>
      <c r="C809" s="29" t="str">
        <f xml:space="preserve"> IFERROR(VLOOKUP(B809, Courses!$C$3:$E$836, 2, FALSE),"")</f>
        <v>Classical and Quantum Mechanics</v>
      </c>
      <c r="D809" s="29" t="str">
        <f xml:space="preserve"> IFERROR(VLOOKUP(MID(G809,1,1), PIRA!$B$1:$E$1146, 2, FALSE),"")</f>
        <v>1 Mechanics</v>
      </c>
      <c r="E809" s="31" t="str">
        <f xml:space="preserve"> IFERROR(VLOOKUP(MID(G809,1,2),PIRA!$B$1:$E$1144,2,FALSE),"")&amp;"
"&amp;IFERROR(VLOOKUP(MID(H809,1,2),PIRA!$B$1:$E$1144,2,FALSE),"")&amp;"
"&amp;IFERROR(VLOOKUP(MID(I809,1,2),PIRA!$B$1:$E$1144,2,FALSE),"")</f>
        <v xml:space="preserve">Rotational Dynamics
Rotational Dynamics
</v>
      </c>
      <c r="F809" s="31" t="str">
        <f xml:space="preserve"> IFERROR(VLOOKUP(MID(G809,1,4),PIRA!$B$1:$E$1144,2,FALSE),"")&amp;"
"&amp;IFERROR(VLOOKUP(MID(H809,1,4),PIRA!$B$1:$E$1144,2,FALSE),"")&amp;"
"&amp;IFERROR(VLOOKUP(MID(I809,1,4),PIRA!$B$1:$E$1144,2,FALSE),"")</f>
        <v xml:space="preserve">Conservation of Angular Momentum
Moment of Inertia
</v>
      </c>
      <c r="G809" s="32" t="s">
        <v>1171</v>
      </c>
      <c r="H809" s="31" t="str">
        <f>IFERROR(IF(VLOOKUP(G809,Demos!$B$3:$K$1368,2,FALSE)=0,"",VLOOKUP(G809,Demos!$B$3:$K$1368,2,FALSE)),"")</f>
        <v>1Q10.XX</v>
      </c>
      <c r="I809" s="79" t="str">
        <f>IFERROR(IF(VLOOKUP(G809,Demos!$B$3:$K$1368,3,FALSE)=0,"",VLOOKUP(G809,Demos!$B$3:$K$1368,3,FALSE)),"")</f>
        <v/>
      </c>
      <c r="J809" s="79" t="str">
        <f>IFERROR(IF(VLOOKUP(G809,Demos!$B$3:$K$1368,4,FALSE)=0,"",VLOOKUP(G809,Demos!$B$3:$K$1368,4,FALSE)),"")</f>
        <v/>
      </c>
      <c r="K809" s="32" t="s">
        <v>373</v>
      </c>
      <c r="L809" s="32"/>
      <c r="M809" s="71">
        <v>44254</v>
      </c>
      <c r="N809" s="33" t="str">
        <f>IFERROR(VLOOKUP(G809,Demos!$B$3:$K$1368,5,FALSE),"")</f>
        <v>Matchbox and Wineglass</v>
      </c>
      <c r="O809" s="28">
        <f>IF(N809="","",COUNTIF($N$6:N2928, N809))</f>
        <v>40</v>
      </c>
      <c r="P809" s="33" t="str">
        <f xml:space="preserve"> IFERROR(IF(VLOOKUP(G809,Demos!$B$3:$K$1368,6,FALSE)=0,"",VLOOKUP(G809,Demos!$B$3:$K$1368,6,FALSE)),"")</f>
        <v>www.de-monstrare.nl/pdf/Matchbox%20and%20wineglass.pdf</v>
      </c>
      <c r="Q809" s="38" t="str">
        <f xml:space="preserve"> IFERROR(IF(VLOOKUP(G809,Demos!$B$3:$K$1368,8,FALSE)=0,"",VLOOKUP(G809,Demos!$B$3:$K$1368,8,FALSE)),"")</f>
        <v/>
      </c>
      <c r="R809" s="38" t="str">
        <f xml:space="preserve"> IFERROR(IF(VLOOKUP(G809,Demos!$B$3:$K$1368,7,FALSE)=0,"",VLOOKUP(G809,Demos!$B$3:$K$1368,7,FALSE)),"")</f>
        <v xml:space="preserve">See Collegerama 2022 recording TN1612TU_17 from about 40 minutes - https://collegerama.tudelft.nl/Mediasite/Channel/as-bsc-tn/watch/068318bc5e2d4c908ecc56ce056d99d81d </v>
      </c>
      <c r="T809" s="50" t="s">
        <v>2091</v>
      </c>
      <c r="U809" s="31" t="str">
        <f>IFERROR(VLOOKUP(G809,Demos!$B$7:N4107,12,FALSE),"")</f>
        <v/>
      </c>
    </row>
    <row r="810" spans="1:21" ht="45" x14ac:dyDescent="0.25">
      <c r="A810" s="39">
        <f t="shared" si="12"/>
        <v>805</v>
      </c>
      <c r="B810" s="30" t="s">
        <v>29</v>
      </c>
      <c r="C810" s="29" t="str">
        <f xml:space="preserve"> IFERROR(VLOOKUP(B810, Courses!$C$3:$E$836, 2, FALSE),"")</f>
        <v>Classical and Quantum Mechanics</v>
      </c>
      <c r="D810" s="29" t="str">
        <f xml:space="preserve"> IFERROR(VLOOKUP(MID(G810,1,1), PIRA!$B$1:$E$1146, 2, FALSE),"")</f>
        <v>1 Mechanics</v>
      </c>
      <c r="E810" s="31" t="str">
        <f xml:space="preserve"> IFERROR(VLOOKUP(MID(G810,1,2),PIRA!$B$1:$E$1144,2,FALSE),"")&amp;"
"&amp;IFERROR(VLOOKUP(MID(H810,1,2),PIRA!$B$1:$E$1144,2,FALSE),"")&amp;"
"&amp;IFERROR(VLOOKUP(MID(I810,1,2),PIRA!$B$1:$E$1144,2,FALSE),"")</f>
        <v xml:space="preserve">Rotational Dynamics
Rotational Dynamics
</v>
      </c>
      <c r="F810" s="31" t="str">
        <f xml:space="preserve"> IFERROR(VLOOKUP(MID(G810,1,4),PIRA!$B$1:$E$1144,2,FALSE),"")&amp;"
"&amp;IFERROR(VLOOKUP(MID(H810,1,4),PIRA!$B$1:$E$1144,2,FALSE),"")&amp;"
"&amp;IFERROR(VLOOKUP(MID(I810,1,4),PIRA!$B$1:$E$1144,2,FALSE),"")</f>
        <v xml:space="preserve">Conservation of Angular Momentum
Moment of Inertia
</v>
      </c>
      <c r="G810" s="32" t="s">
        <v>81</v>
      </c>
      <c r="H810" s="31" t="str">
        <f>IFERROR(IF(VLOOKUP(G810,Demos!$B$3:$K$1368,2,FALSE)=0,"",VLOOKUP(G810,Demos!$B$3:$K$1368,2,FALSE)),"")</f>
        <v>1Q10.01</v>
      </c>
      <c r="I810" s="79" t="str">
        <f>IFERROR(IF(VLOOKUP(G810,Demos!$B$3:$K$1368,3,FALSE)=0,"",VLOOKUP(G810,Demos!$B$3:$K$1368,3,FALSE)),"")</f>
        <v/>
      </c>
      <c r="J810" s="79" t="str">
        <f>IFERROR(IF(VLOOKUP(G810,Demos!$B$3:$K$1368,4,FALSE)=0,"",VLOOKUP(G810,Demos!$B$3:$K$1368,4,FALSE)),"")</f>
        <v/>
      </c>
      <c r="K810" s="32" t="s">
        <v>373</v>
      </c>
      <c r="L810" s="32"/>
      <c r="M810" s="71">
        <v>44254</v>
      </c>
      <c r="N810" s="33" t="str">
        <f>IFERROR(VLOOKUP(G810,Demos!$B$3:$K$1368,5,FALSE),"")</f>
        <v>Pirouette</v>
      </c>
      <c r="O810" s="28">
        <f>IF(N810="","",COUNTIF($N$6:N2929, N810))</f>
        <v>23</v>
      </c>
      <c r="P810" s="33" t="str">
        <f xml:space="preserve"> IFERROR(IF(VLOOKUP(G810,Demos!$B$3:$K$1368,6,FALSE)=0,"",VLOOKUP(G810,Demos!$B$3:$K$1368,6,FALSE)),"")</f>
        <v>www.de-monstrare.nl/pdf/Pirouette.pdf</v>
      </c>
      <c r="Q810" s="38" t="str">
        <f xml:space="preserve"> IFERROR(IF(VLOOKUP(G810,Demos!$B$3:$K$1368,8,FALSE)=0,"",VLOOKUP(G810,Demos!$B$3:$K$1368,8,FALSE)),"")</f>
        <v/>
      </c>
      <c r="R810" s="38" t="str">
        <f xml:space="preserve"> IFERROR(IF(VLOOKUP(G810,Demos!$B$3:$K$1368,7,FALSE)=0,"",VLOOKUP(G810,Demos!$B$3:$K$1368,7,FALSE)),"")</f>
        <v/>
      </c>
      <c r="T810" s="50" t="s">
        <v>2091</v>
      </c>
      <c r="U810" s="31" t="str">
        <f>IFERROR(VLOOKUP(G810,Demos!$B$7:N4106,12,FALSE),"")</f>
        <v/>
      </c>
    </row>
    <row r="811" spans="1:21" ht="45" x14ac:dyDescent="0.25">
      <c r="A811" s="39">
        <f t="shared" si="12"/>
        <v>806</v>
      </c>
      <c r="B811" s="30" t="s">
        <v>29</v>
      </c>
      <c r="C811" s="29" t="str">
        <f xml:space="preserve"> IFERROR(VLOOKUP(B811, Courses!$C$3:$E$836, 2, FALSE),"")</f>
        <v>Classical and Quantum Mechanics</v>
      </c>
      <c r="D811" s="29" t="str">
        <f xml:space="preserve"> IFERROR(VLOOKUP(MID(G811,1,1), PIRA!$B$1:$E$1146, 2, FALSE),"")</f>
        <v>1 Mechanics</v>
      </c>
      <c r="E811" s="31" t="str">
        <f xml:space="preserve"> IFERROR(VLOOKUP(MID(G811,1,2),PIRA!$B$1:$E$1144,2,FALSE),"")&amp;"
"&amp;IFERROR(VLOOKUP(MID(H811,1,2),PIRA!$B$1:$E$1144,2,FALSE),"")&amp;"
"&amp;IFERROR(VLOOKUP(MID(I811,1,2),PIRA!$B$1:$E$1144,2,FALSE),"")</f>
        <v xml:space="preserve">Rotational Dynamics
Rotational Dynamics
</v>
      </c>
      <c r="F811" s="31" t="str">
        <f xml:space="preserve"> IFERROR(VLOOKUP(MID(G811,1,4),PIRA!$B$1:$E$1144,2,FALSE),"")&amp;"
"&amp;IFERROR(VLOOKUP(MID(H811,1,4),PIRA!$B$1:$E$1144,2,FALSE),"")&amp;"
"&amp;IFERROR(VLOOKUP(MID(I811,1,4),PIRA!$B$1:$E$1144,2,FALSE),"")</f>
        <v xml:space="preserve">Conservation of Angular Momentum
Transfer of Angular Momentum
</v>
      </c>
      <c r="G811" s="32" t="s">
        <v>84</v>
      </c>
      <c r="H811" s="31" t="str">
        <f>IFERROR(IF(VLOOKUP(G811,Demos!$B$3:$K$1368,2,FALSE)=0,"",VLOOKUP(G811,Demos!$B$3:$K$1368,2,FALSE)),"")</f>
        <v>1Q30.10</v>
      </c>
      <c r="I811" s="79" t="str">
        <f>IFERROR(IF(VLOOKUP(G811,Demos!$B$3:$K$1368,3,FALSE)=0,"",VLOOKUP(G811,Demos!$B$3:$K$1368,3,FALSE)),"")</f>
        <v/>
      </c>
      <c r="J811" s="79" t="str">
        <f>IFERROR(IF(VLOOKUP(G811,Demos!$B$3:$K$1368,4,FALSE)=0,"",VLOOKUP(G811,Demos!$B$3:$K$1368,4,FALSE)),"")</f>
        <v/>
      </c>
      <c r="K811" s="30" t="s">
        <v>373</v>
      </c>
      <c r="M811" s="71">
        <v>44254</v>
      </c>
      <c r="N811" s="33" t="str">
        <f>IFERROR(VLOOKUP(G811,Demos!$B$3:$K$1368,5,FALSE),"")</f>
        <v>Bicycle Wheel and Swivel Chair</v>
      </c>
      <c r="O811" s="28">
        <f>IF(N811="","",COUNTIF($N$6:N2930, N811))</f>
        <v>39</v>
      </c>
      <c r="P811" s="33" t="str">
        <f xml:space="preserve"> IFERROR(IF(VLOOKUP(G811,Demos!$B$3:$K$1368,6,FALSE)=0,"",VLOOKUP(G811,Demos!$B$3:$K$1368,6,FALSE)),"")</f>
        <v>www.de-monstrare.nl/pdf/Bicycle%20wheel%20and%20swivel%20chair.pdf</v>
      </c>
      <c r="Q811" s="38" t="str">
        <f xml:space="preserve"> IFERROR(IF(VLOOKUP(G811,Demos!$B$3:$K$1368,8,FALSE)=0,"",VLOOKUP(G811,Demos!$B$3:$K$1368,8,FALSE)),"")</f>
        <v/>
      </c>
      <c r="R811" s="38" t="str">
        <f xml:space="preserve"> IFERROR(IF(VLOOKUP(G811,Demos!$B$3:$K$1368,7,FALSE)=0,"",VLOOKUP(G811,Demos!$B$3:$K$1368,7,FALSE)),"")</f>
        <v xml:space="preserve">See Collegerama 2022 recording TN1612TU_05 from 01:13:11 - https://collegerama.tudelft.nl/Mediasite/Channel/as-bsc-tn/watch/c62ffe14b9a54c75ada1f93c4d870c901d </v>
      </c>
      <c r="T811" s="50" t="s">
        <v>2091</v>
      </c>
      <c r="U811" s="31" t="str">
        <f>IFERROR(VLOOKUP(G811,Demos!$B$7:N4109,12,FALSE),"")</f>
        <v/>
      </c>
    </row>
    <row r="812" spans="1:21" ht="45" x14ac:dyDescent="0.25">
      <c r="A812" s="39">
        <f t="shared" si="12"/>
        <v>807</v>
      </c>
      <c r="B812" s="30" t="s">
        <v>29</v>
      </c>
      <c r="C812" s="29" t="str">
        <f xml:space="preserve"> IFERROR(VLOOKUP(B812, Courses!$C$3:$E$836, 2, FALSE),"")</f>
        <v>Classical and Quantum Mechanics</v>
      </c>
      <c r="D812" s="29" t="str">
        <f xml:space="preserve"> IFERROR(VLOOKUP(MID(G812,1,1), PIRA!$B$1:$E$1146, 2, FALSE),"")</f>
        <v>1 Mechanics</v>
      </c>
      <c r="E812" s="31" t="str">
        <f xml:space="preserve"> IFERROR(VLOOKUP(MID(G812,1,2),PIRA!$B$1:$E$1144,2,FALSE),"")&amp;"
"&amp;IFERROR(VLOOKUP(MID(H812,1,2),PIRA!$B$1:$E$1144,2,FALSE),"")&amp;"
"&amp;IFERROR(VLOOKUP(MID(I812,1,2),PIRA!$B$1:$E$1144,2,FALSE),"")</f>
        <v xml:space="preserve">Rotational Dynamics
</v>
      </c>
      <c r="F812" s="31" t="str">
        <f xml:space="preserve"> IFERROR(VLOOKUP(MID(G812,1,4),PIRA!$B$1:$E$1144,2,FALSE),"")&amp;"
"&amp;IFERROR(VLOOKUP(MID(H812,1,4),PIRA!$B$1:$E$1144,2,FALSE),"")&amp;"
"&amp;IFERROR(VLOOKUP(MID(I812,1,4),PIRA!$B$1:$E$1144,2,FALSE),"")</f>
        <v xml:space="preserve">Gyros
</v>
      </c>
      <c r="G812" s="32" t="s">
        <v>1176</v>
      </c>
      <c r="H812" s="31" t="str">
        <f>IFERROR(IF(VLOOKUP(G812,Demos!$B$3:$K$1368,2,FALSE)=0,"",VLOOKUP(G812,Demos!$B$3:$K$1368,2,FALSE)),"")</f>
        <v/>
      </c>
      <c r="I812" s="79" t="str">
        <f>IFERROR(IF(VLOOKUP(G812,Demos!$B$3:$K$1368,3,FALSE)=0,"",VLOOKUP(G812,Demos!$B$3:$K$1368,3,FALSE)),"")</f>
        <v/>
      </c>
      <c r="J812" s="79" t="str">
        <f>IFERROR(IF(VLOOKUP(G812,Demos!$B$3:$K$1368,4,FALSE)=0,"",VLOOKUP(G812,Demos!$B$3:$K$1368,4,FALSE)),"")</f>
        <v/>
      </c>
      <c r="K812" s="32" t="s">
        <v>373</v>
      </c>
      <c r="L812" s="32"/>
      <c r="M812" s="71">
        <v>44254</v>
      </c>
      <c r="N812" s="33" t="str">
        <f>IFERROR(VLOOKUP(G812,Demos!$B$3:$K$1368,5,FALSE),"")</f>
        <v>Precession (2)</v>
      </c>
      <c r="O812" s="28">
        <f>IF(N812="","",COUNTIF($N$6:N2931, N812))</f>
        <v>67</v>
      </c>
      <c r="P812" s="33" t="str">
        <f xml:space="preserve"> IFERROR(IF(VLOOKUP(G812,Demos!$B$3:$K$1368,6,FALSE)=0,"",VLOOKUP(G812,Demos!$B$3:$K$1368,6,FALSE)),"")</f>
        <v>www.de-monstrare.nl/pdf/Precession%20_2_.pdf</v>
      </c>
      <c r="Q812" s="38" t="str">
        <f xml:space="preserve"> IFERROR(IF(VLOOKUP(G812,Demos!$B$3:$K$1368,8,FALSE)=0,"",VLOOKUP(G812,Demos!$B$3:$K$1368,8,FALSE)),"")</f>
        <v/>
      </c>
      <c r="R812" s="38" t="str">
        <f xml:space="preserve"> IFERROR(IF(VLOOKUP(G812,Demos!$B$3:$K$1368,7,FALSE)=0,"",VLOOKUP(G812,Demos!$B$3:$K$1368,7,FALSE)),"")</f>
        <v/>
      </c>
      <c r="T812" s="50" t="s">
        <v>2091</v>
      </c>
      <c r="U812" s="31" t="str">
        <f>IFERROR(VLOOKUP(G812,Demos!$B$7:N4105,12,FALSE),"")</f>
        <v/>
      </c>
    </row>
    <row r="813" spans="1:21" ht="45" x14ac:dyDescent="0.25">
      <c r="A813" s="39">
        <f t="shared" si="12"/>
        <v>808</v>
      </c>
      <c r="B813" s="30" t="s">
        <v>29</v>
      </c>
      <c r="C813" s="29" t="str">
        <f xml:space="preserve"> IFERROR(VLOOKUP(B813, Courses!$C$3:$E$836, 2, FALSE),"")</f>
        <v>Classical and Quantum Mechanics</v>
      </c>
      <c r="D813" s="29" t="str">
        <f xml:space="preserve"> IFERROR(VLOOKUP(MID(G813,1,1), PIRA!$B$1:$E$1146, 2, FALSE),"")</f>
        <v>1 Mechanics</v>
      </c>
      <c r="E813" s="31" t="str">
        <f xml:space="preserve"> IFERROR(VLOOKUP(MID(G813,1,2),PIRA!$B$1:$E$1144,2,FALSE),"")&amp;"
"&amp;IFERROR(VLOOKUP(MID(H813,1,2),PIRA!$B$1:$E$1144,2,FALSE),"")&amp;"
"&amp;IFERROR(VLOOKUP(MID(I813,1,2),PIRA!$B$1:$E$1144,2,FALSE),"")</f>
        <v xml:space="preserve">Rotational Dynamics
</v>
      </c>
      <c r="F813" s="31" t="str">
        <f xml:space="preserve"> IFERROR(VLOOKUP(MID(G813,1,4),PIRA!$B$1:$E$1144,2,FALSE),"")&amp;"
"&amp;IFERROR(VLOOKUP(MID(H813,1,4),PIRA!$B$1:$E$1144,2,FALSE),"")&amp;"
"&amp;IFERROR(VLOOKUP(MID(I813,1,4),PIRA!$B$1:$E$1144,2,FALSE),"")</f>
        <v xml:space="preserve">Gyros
</v>
      </c>
      <c r="G813" s="32" t="s">
        <v>1659</v>
      </c>
      <c r="H813" s="31" t="str">
        <f>IFERROR(IF(VLOOKUP(G813,Demos!$B$3:$K$1368,2,FALSE)=0,"",VLOOKUP(G813,Demos!$B$3:$K$1368,2,FALSE)),"")</f>
        <v/>
      </c>
      <c r="I813" s="79" t="str">
        <f>IFERROR(IF(VLOOKUP(G813,Demos!$B$3:$K$1368,3,FALSE)=0,"",VLOOKUP(G813,Demos!$B$3:$K$1368,3,FALSE)),"")</f>
        <v/>
      </c>
      <c r="J813" s="79" t="str">
        <f>IFERROR(IF(VLOOKUP(G813,Demos!$B$3:$K$1368,4,FALSE)=0,"",VLOOKUP(G813,Demos!$B$3:$K$1368,4,FALSE)),"")</f>
        <v/>
      </c>
      <c r="K813" s="30" t="s">
        <v>373</v>
      </c>
      <c r="M813" s="71">
        <v>44254</v>
      </c>
      <c r="N813" s="33" t="str">
        <f>IFERROR(VLOOKUP(G813,Demos!$B$3:$K$1368,5,FALSE),"")</f>
        <v>Gyroscope</v>
      </c>
      <c r="O813" s="28">
        <f>IF(N813="","",COUNTIF($N$6:N2932, N813))</f>
        <v>40</v>
      </c>
      <c r="P813" s="33" t="str">
        <f xml:space="preserve"> IFERROR(IF(VLOOKUP(G813,Demos!$B$3:$K$1368,6,FALSE)=0,"",VLOOKUP(G813,Demos!$B$3:$K$1368,6,FALSE)),"")</f>
        <v>N/A</v>
      </c>
      <c r="Q813" s="38" t="str">
        <f xml:space="preserve"> IFERROR(IF(VLOOKUP(G813,Demos!$B$3:$K$1368,8,FALSE)=0,"",VLOOKUP(G813,Demos!$B$3:$K$1368,8,FALSE)),"")</f>
        <v/>
      </c>
      <c r="R813" s="38" t="str">
        <f xml:space="preserve"> IFERROR(IF(VLOOKUP(G813,Demos!$B$3:$K$1368,7,FALSE)=0,"",VLOOKUP(G813,Demos!$B$3:$K$1368,7,FALSE)),"")</f>
        <v/>
      </c>
      <c r="T813" s="50" t="s">
        <v>2091</v>
      </c>
      <c r="U813" s="31" t="str">
        <f>IFERROR(VLOOKUP(G813,Demos!$B$7:N4108,12,FALSE),"")</f>
        <v/>
      </c>
    </row>
    <row r="814" spans="1:21" ht="45" x14ac:dyDescent="0.25">
      <c r="A814" s="39">
        <f t="shared" si="12"/>
        <v>809</v>
      </c>
      <c r="B814" s="30" t="s">
        <v>1905</v>
      </c>
      <c r="C814" s="29" t="str">
        <f xml:space="preserve"> IFERROR(VLOOKUP(B814, Courses!$C$3:$E$836, 2, FALSE),"")</f>
        <v>Mechanics and Theory of Relativity</v>
      </c>
      <c r="D814" s="29" t="str">
        <f xml:space="preserve"> IFERROR(VLOOKUP(MID(G814,1,1), PIRA!$B$1:$E$1146, 2, FALSE),"")</f>
        <v>1 Mechanics</v>
      </c>
      <c r="E814" s="31" t="str">
        <f xml:space="preserve"> IFERROR(VLOOKUP(MID(G814,1,2),PIRA!$B$1:$E$1144,2,FALSE),"")&amp;"
"&amp;IFERROR(VLOOKUP(MID(H814,1,2),PIRA!$B$1:$E$1144,2,FALSE),"")&amp;"
"&amp;IFERROR(VLOOKUP(MID(I814,1,2),PIRA!$B$1:$E$1144,2,FALSE),"")</f>
        <v xml:space="preserve">Rotational Dynamics
</v>
      </c>
      <c r="F814" s="31" t="str">
        <f xml:space="preserve"> IFERROR(VLOOKUP(MID(G814,1,4),PIRA!$B$1:$E$1144,2,FALSE),"")&amp;"
"&amp;IFERROR(VLOOKUP(MID(H814,1,4),PIRA!$B$1:$E$1144,2,FALSE),"")&amp;"
"&amp;IFERROR(VLOOKUP(MID(I814,1,4),PIRA!$B$1:$E$1144,2,FALSE),"")</f>
        <v xml:space="preserve">Moment of Inertia
</v>
      </c>
      <c r="G814" s="32" t="s">
        <v>102</v>
      </c>
      <c r="H814" s="31" t="str">
        <f>IFERROR(IF(VLOOKUP(G814,Demos!$B$3:$K$1368,2,FALSE)=0,"",VLOOKUP(G814,Demos!$B$3:$K$1368,2,FALSE)),"")</f>
        <v/>
      </c>
      <c r="I814" s="79" t="str">
        <f>IFERROR(IF(VLOOKUP(G814,Demos!$B$3:$K$1368,3,FALSE)=0,"",VLOOKUP(G814,Demos!$B$3:$K$1368,3,FALSE)),"")</f>
        <v/>
      </c>
      <c r="J814" s="79" t="str">
        <f>IFERROR(IF(VLOOKUP(G814,Demos!$B$3:$K$1368,4,FALSE)=0,"",VLOOKUP(G814,Demos!$B$3:$K$1368,4,FALSE)),"")</f>
        <v/>
      </c>
      <c r="K814" s="30" t="s">
        <v>1897</v>
      </c>
      <c r="M814" s="71">
        <v>44253</v>
      </c>
      <c r="N814" s="33" t="str">
        <f>IFERROR(VLOOKUP(G814,Demos!$B$3:$K$1368,5,FALSE),"")</f>
        <v>Inertia Wands</v>
      </c>
      <c r="O814" s="28">
        <f>IF(N814="","",COUNTIF($N$6:N2933, N814))</f>
        <v>26</v>
      </c>
      <c r="P814" s="33" t="str">
        <f xml:space="preserve"> IFERROR(IF(VLOOKUP(G814,Demos!$B$3:$K$1368,6,FALSE)=0,"",VLOOKUP(G814,Demos!$B$3:$K$1368,6,FALSE)),"")</f>
        <v>N/A</v>
      </c>
      <c r="Q814" s="38" t="str">
        <f xml:space="preserve"> IFERROR(IF(VLOOKUP(G814,Demos!$B$3:$K$1368,8,FALSE)=0,"",VLOOKUP(G814,Demos!$B$3:$K$1368,8,FALSE)),"")</f>
        <v>Not listed in database yet</v>
      </c>
      <c r="R814" s="38" t="str">
        <f xml:space="preserve"> IFERROR(IF(VLOOKUP(G814,Demos!$B$3:$K$1368,7,FALSE)=0,"",VLOOKUP(G814,Demos!$B$3:$K$1368,7,FALSE)),"")</f>
        <v/>
      </c>
      <c r="T814" s="50" t="s">
        <v>2091</v>
      </c>
      <c r="U814" s="31" t="str">
        <f>IFERROR(VLOOKUP(G814,Demos!$B$7:N4115,12,FALSE),"")</f>
        <v/>
      </c>
    </row>
    <row r="815" spans="1:21" ht="45" x14ac:dyDescent="0.25">
      <c r="A815" s="39">
        <f t="shared" si="12"/>
        <v>810</v>
      </c>
      <c r="B815" s="30" t="s">
        <v>1905</v>
      </c>
      <c r="C815" s="29" t="str">
        <f xml:space="preserve"> IFERROR(VLOOKUP(B815, Courses!$C$3:$E$836, 2, FALSE),"")</f>
        <v>Mechanics and Theory of Relativity</v>
      </c>
      <c r="D815" s="29" t="str">
        <f xml:space="preserve"> IFERROR(VLOOKUP(MID(G815,1,1), PIRA!$B$1:$E$1146, 2, FALSE),"")</f>
        <v>1 Mechanics</v>
      </c>
      <c r="E815" s="31" t="str">
        <f xml:space="preserve"> IFERROR(VLOOKUP(MID(G815,1,2),PIRA!$B$1:$E$1144,2,FALSE),"")&amp;"
"&amp;IFERROR(VLOOKUP(MID(H815,1,2),PIRA!$B$1:$E$1144,2,FALSE),"")&amp;"
"&amp;IFERROR(VLOOKUP(MID(I815,1,2),PIRA!$B$1:$E$1144,2,FALSE),"")</f>
        <v xml:space="preserve">Rotational Dynamics
</v>
      </c>
      <c r="F815" s="31" t="str">
        <f xml:space="preserve"> IFERROR(VLOOKUP(MID(G815,1,4),PIRA!$B$1:$E$1144,2,FALSE),"")&amp;"
"&amp;IFERROR(VLOOKUP(MID(H815,1,4),PIRA!$B$1:$E$1144,2,FALSE),"")&amp;"
"&amp;IFERROR(VLOOKUP(MID(I815,1,4),PIRA!$B$1:$E$1144,2,FALSE),"")</f>
        <v xml:space="preserve">Conservation of Angular Momentum
</v>
      </c>
      <c r="G815" s="32" t="s">
        <v>88</v>
      </c>
      <c r="H815" s="31" t="str">
        <f>IFERROR(IF(VLOOKUP(G815,Demos!$B$3:$K$1368,2,FALSE)=0,"",VLOOKUP(G815,Demos!$B$3:$K$1368,2,FALSE)),"")</f>
        <v/>
      </c>
      <c r="I815" s="79" t="str">
        <f>IFERROR(IF(VLOOKUP(G815,Demos!$B$3:$K$1368,3,FALSE)=0,"",VLOOKUP(G815,Demos!$B$3:$K$1368,3,FALSE)),"")</f>
        <v/>
      </c>
      <c r="J815" s="79" t="str">
        <f>IFERROR(IF(VLOOKUP(G815,Demos!$B$3:$K$1368,4,FALSE)=0,"",VLOOKUP(G815,Demos!$B$3:$K$1368,4,FALSE)),"")</f>
        <v/>
      </c>
      <c r="K815" s="30" t="s">
        <v>1897</v>
      </c>
      <c r="M815" s="71">
        <v>44253</v>
      </c>
      <c r="N815" s="33" t="str">
        <f>IFERROR(VLOOKUP(G815,Demos!$B$3:$K$1368,5,FALSE),"")</f>
        <v>Train and Track</v>
      </c>
      <c r="O815" s="28">
        <f>IF(N815="","",COUNTIF($N$6:N2934, N815))</f>
        <v>27</v>
      </c>
      <c r="P815" s="33" t="str">
        <f xml:space="preserve"> IFERROR(IF(VLOOKUP(G815,Demos!$B$3:$K$1368,6,FALSE)=0,"",VLOOKUP(G815,Demos!$B$3:$K$1368,6,FALSE)),"")</f>
        <v>www.de-monstrare.nl/pdf/Train%20and%20track.pdf</v>
      </c>
      <c r="Q815" s="38" t="str">
        <f xml:space="preserve"> IFERROR(IF(VLOOKUP(G815,Demos!$B$3:$K$1368,8,FALSE)=0,"",VLOOKUP(G815,Demos!$B$3:$K$1368,8,FALSE)),"")</f>
        <v/>
      </c>
      <c r="R815" s="38" t="str">
        <f xml:space="preserve"> IFERROR(IF(VLOOKUP(G815,Demos!$B$3:$K$1368,7,FALSE)=0,"",VLOOKUP(G815,Demos!$B$3:$K$1368,7,FALSE)),"")</f>
        <v xml:space="preserve">See Collegerama 2022 recording TN1612TU_17 - https://collegerama.tudelft.nl/Mediasite/Channel/as-bsc-tn/watch/068318bc5e2d4c908ecc56ce056d99d81d </v>
      </c>
      <c r="T815" s="50" t="s">
        <v>2091</v>
      </c>
      <c r="U815" s="31" t="str">
        <f>IFERROR(VLOOKUP(G815,Demos!$B$7:N4114,12,FALSE),"")</f>
        <v/>
      </c>
    </row>
    <row r="816" spans="1:21" ht="45" x14ac:dyDescent="0.25">
      <c r="A816" s="39">
        <f t="shared" si="12"/>
        <v>811</v>
      </c>
      <c r="B816" s="30" t="s">
        <v>38</v>
      </c>
      <c r="C816" s="29" t="str">
        <f xml:space="preserve"> IFERROR(VLOOKUP(B816, Courses!$C$3:$E$836, 2, FALSE),"")</f>
        <v>Mechanics and Theory of Relativity</v>
      </c>
      <c r="D816" s="29" t="str">
        <f xml:space="preserve"> IFERROR(VLOOKUP(MID(G816,1,1), PIRA!$B$1:$E$1146, 2, FALSE),"")</f>
        <v>3 Oscillations and Waves</v>
      </c>
      <c r="E816" s="31" t="str">
        <f xml:space="preserve"> IFERROR(VLOOKUP(MID(G816,1,2),PIRA!$B$1:$E$1144,2,FALSE),"")&amp;"
"&amp;IFERROR(VLOOKUP(MID(H816,1,2),PIRA!$B$1:$E$1144,2,FALSE),"")&amp;"
"&amp;IFERROR(VLOOKUP(MID(I816,1,2),PIRA!$B$1:$E$1144,2,FALSE),"")</f>
        <v xml:space="preserve">Oscillations
</v>
      </c>
      <c r="F816" s="31" t="str">
        <f xml:space="preserve"> IFERROR(VLOOKUP(MID(G816,1,4),PIRA!$B$1:$E$1144,2,FALSE),"")&amp;"
"&amp;IFERROR(VLOOKUP(MID(H816,1,4),PIRA!$B$1:$E$1144,2,FALSE),"")&amp;"
"&amp;IFERROR(VLOOKUP(MID(I816,1,4),PIRA!$B$1:$E$1144,2,FALSE),"")</f>
        <v xml:space="preserve">
</v>
      </c>
      <c r="G816" s="32" t="s">
        <v>1214</v>
      </c>
      <c r="H816" s="31" t="str">
        <f>IFERROR(IF(VLOOKUP(G816,Demos!$B$3:$K$1368,2,FALSE)=0,"",VLOOKUP(G816,Demos!$B$3:$K$1368,2,FALSE)),"")</f>
        <v/>
      </c>
      <c r="I816" s="79" t="str">
        <f>IFERROR(IF(VLOOKUP(G816,Demos!$B$3:$K$1368,3,FALSE)=0,"",VLOOKUP(G816,Demos!$B$3:$K$1368,3,FALSE)),"")</f>
        <v/>
      </c>
      <c r="J816" s="79" t="str">
        <f>IFERROR(IF(VLOOKUP(G816,Demos!$B$3:$K$1368,4,FALSE)=0,"",VLOOKUP(G816,Demos!$B$3:$K$1368,4,FALSE)),"")</f>
        <v/>
      </c>
      <c r="K816" s="32" t="s">
        <v>2077</v>
      </c>
      <c r="L816" s="32" t="s">
        <v>22</v>
      </c>
      <c r="M816" s="71">
        <v>44253</v>
      </c>
      <c r="N816" s="33" t="str">
        <f>IFERROR(VLOOKUP(G816,Demos!$B$3:$K$1368,5,FALSE),"")</f>
        <v>Harmonic/Anharmonic Pendulum</v>
      </c>
      <c r="O816" s="28">
        <f>IF(N816="","",COUNTIF($N$6:N2935, N816))</f>
        <v>15</v>
      </c>
      <c r="P816" s="33" t="str">
        <f xml:space="preserve"> IFERROR(IF(VLOOKUP(G816,Demos!$B$3:$K$1368,6,FALSE)=0,"",VLOOKUP(G816,Demos!$B$3:$K$1368,6,FALSE)),"")</f>
        <v>N/A</v>
      </c>
      <c r="Q816" s="38" t="str">
        <f xml:space="preserve"> IFERROR(IF(VLOOKUP(G816,Demos!$B$3:$K$1368,8,FALSE)=0,"",VLOOKUP(G816,Demos!$B$3:$K$1368,8,FALSE)),"")</f>
        <v/>
      </c>
      <c r="R816" s="38" t="str">
        <f xml:space="preserve"> IFERROR(IF(VLOOKUP(G816,Demos!$B$3:$K$1368,7,FALSE)=0,"",VLOOKUP(G816,Demos!$B$3:$K$1368,7,FALSE)),"")</f>
        <v xml:space="preserve">See Collegerama 2022 recording TN1612TU_12 - from 00:38:41 - https://collegerama.tudelft.nl/Mediasite/Channel/as-bsc-tn/watch/9bdd448f06bb46fdb8fb8fefe25db6ed1d </v>
      </c>
      <c r="T816" s="50" t="s">
        <v>1763</v>
      </c>
      <c r="U816" s="31" t="str">
        <f>IFERROR(VLOOKUP(G816,Demos!$B$7:N4110,12,FALSE),"")</f>
        <v/>
      </c>
    </row>
    <row r="817" spans="1:21" ht="45" x14ac:dyDescent="0.25">
      <c r="A817" s="39">
        <f t="shared" si="12"/>
        <v>812</v>
      </c>
      <c r="B817" s="30" t="s">
        <v>38</v>
      </c>
      <c r="C817" s="29" t="str">
        <f xml:space="preserve"> IFERROR(VLOOKUP(B817, Courses!$C$3:$E$836, 2, FALSE),"")</f>
        <v>Mechanics and Theory of Relativity</v>
      </c>
      <c r="D817" s="29" t="str">
        <f xml:space="preserve"> IFERROR(VLOOKUP(MID(G817,1,1), PIRA!$B$1:$E$1146, 2, FALSE),"")</f>
        <v/>
      </c>
      <c r="E817" s="31" t="str">
        <f xml:space="preserve"> IFERROR(VLOOKUP(MID(G817,1,2),PIRA!$B$1:$E$1144,2,FALSE),"")&amp;"
"&amp;IFERROR(VLOOKUP(MID(H817,1,2),PIRA!$B$1:$E$1144,2,FALSE),"")&amp;"
"&amp;IFERROR(VLOOKUP(MID(I817,1,2),PIRA!$B$1:$E$1144,2,FALSE),"")</f>
        <v xml:space="preserve">
</v>
      </c>
      <c r="F817" s="31" t="str">
        <f xml:space="preserve"> IFERROR(VLOOKUP(MID(G817,1,4),PIRA!$B$1:$E$1144,2,FALSE),"")&amp;"
"&amp;IFERROR(VLOOKUP(MID(H817,1,4),PIRA!$B$1:$E$1144,2,FALSE),"")&amp;"
"&amp;IFERROR(VLOOKUP(MID(I817,1,4),PIRA!$B$1:$E$1144,2,FALSE),"")</f>
        <v xml:space="preserve">
</v>
      </c>
      <c r="H817" s="31" t="str">
        <f>IFERROR(IF(VLOOKUP(G817,Demos!$B$3:$K$1368,2,FALSE)=0,"",VLOOKUP(G817,Demos!$B$3:$K$1368,2,FALSE)),"")</f>
        <v/>
      </c>
      <c r="I817" s="79" t="str">
        <f>IFERROR(IF(VLOOKUP(G817,Demos!$B$3:$K$1368,3,FALSE)=0,"",VLOOKUP(G817,Demos!$B$3:$K$1368,3,FALSE)),"")</f>
        <v/>
      </c>
      <c r="J817" s="79" t="str">
        <f>IFERROR(IF(VLOOKUP(G817,Demos!$B$3:$K$1368,4,FALSE)=0,"",VLOOKUP(G817,Demos!$B$3:$K$1368,4,FALSE)),"")</f>
        <v/>
      </c>
      <c r="K817" s="30" t="s">
        <v>2077</v>
      </c>
      <c r="L817" s="30" t="s">
        <v>22</v>
      </c>
      <c r="M817" s="71">
        <v>44253</v>
      </c>
      <c r="N817" s="33" t="str">
        <f>IFERROR(VLOOKUP(G817,Demos!$B$3:$K$1368,5,FALSE),"")</f>
        <v/>
      </c>
      <c r="O817" s="28" t="str">
        <f>IF(N817="","",COUNTIF($N$6:N2936, N817))</f>
        <v/>
      </c>
      <c r="P817" s="33" t="str">
        <f xml:space="preserve"> IFERROR(IF(VLOOKUP(G817,Demos!$B$3:$K$1368,6,FALSE)=0,"",VLOOKUP(G817,Demos!$B$3:$K$1368,6,FALSE)),"")</f>
        <v/>
      </c>
      <c r="Q817" s="38" t="str">
        <f xml:space="preserve"> IFERROR(IF(VLOOKUP(G817,Demos!$B$3:$K$1368,8,FALSE)=0,"",VLOOKUP(G817,Demos!$B$3:$K$1368,8,FALSE)),"")</f>
        <v/>
      </c>
      <c r="R817" s="38" t="str">
        <f xml:space="preserve"> IFERROR(IF(VLOOKUP(G817,Demos!$B$3:$K$1368,7,FALSE)=0,"",VLOOKUP(G817,Demos!$B$3:$K$1368,7,FALSE)),"")</f>
        <v/>
      </c>
      <c r="U817" s="31" t="str">
        <f>IFERROR(VLOOKUP(G817,Demos!$B$7:N4111,12,FALSE),"")</f>
        <v/>
      </c>
    </row>
    <row r="818" spans="1:21" ht="45" x14ac:dyDescent="0.25">
      <c r="A818" s="39">
        <f t="shared" si="12"/>
        <v>813</v>
      </c>
      <c r="B818" s="30" t="s">
        <v>38</v>
      </c>
      <c r="C818" s="29" t="str">
        <f xml:space="preserve"> IFERROR(VLOOKUP(B818, Courses!$C$3:$E$836, 2, FALSE),"")</f>
        <v>Mechanics and Theory of Relativity</v>
      </c>
      <c r="D818" s="29" t="str">
        <f xml:space="preserve"> IFERROR(VLOOKUP(MID(G818,1,1), PIRA!$B$1:$E$1146, 2, FALSE),"")</f>
        <v/>
      </c>
      <c r="E818" s="31" t="str">
        <f xml:space="preserve"> IFERROR(VLOOKUP(MID(G818,1,2),PIRA!$B$1:$E$1144,2,FALSE),"")&amp;"
"&amp;IFERROR(VLOOKUP(MID(H818,1,2),PIRA!$B$1:$E$1144,2,FALSE),"")&amp;"
"&amp;IFERROR(VLOOKUP(MID(I818,1,2),PIRA!$B$1:$E$1144,2,FALSE),"")</f>
        <v xml:space="preserve">
</v>
      </c>
      <c r="F818" s="31" t="str">
        <f xml:space="preserve"> IFERROR(VLOOKUP(MID(G818,1,4),PIRA!$B$1:$E$1144,2,FALSE),"")&amp;"
"&amp;IFERROR(VLOOKUP(MID(H818,1,4),PIRA!$B$1:$E$1144,2,FALSE),"")&amp;"
"&amp;IFERROR(VLOOKUP(MID(I818,1,4),PIRA!$B$1:$E$1144,2,FALSE),"")</f>
        <v xml:space="preserve">
</v>
      </c>
      <c r="H818" s="31" t="str">
        <f>IFERROR(IF(VLOOKUP(G818,Demos!$B$3:$K$1368,2,FALSE)=0,"",VLOOKUP(G818,Demos!$B$3:$K$1368,2,FALSE)),"")</f>
        <v/>
      </c>
      <c r="I818" s="79" t="str">
        <f>IFERROR(IF(VLOOKUP(G818,Demos!$B$3:$K$1368,3,FALSE)=0,"",VLOOKUP(G818,Demos!$B$3:$K$1368,3,FALSE)),"")</f>
        <v/>
      </c>
      <c r="J818" s="79" t="str">
        <f>IFERROR(IF(VLOOKUP(G818,Demos!$B$3:$K$1368,4,FALSE)=0,"",VLOOKUP(G818,Demos!$B$3:$K$1368,4,FALSE)),"")</f>
        <v/>
      </c>
      <c r="K818" s="30" t="s">
        <v>2077</v>
      </c>
      <c r="L818" s="30" t="s">
        <v>22</v>
      </c>
      <c r="M818" s="71">
        <v>44253</v>
      </c>
      <c r="N818" s="33" t="str">
        <f>IFERROR(VLOOKUP(G818,Demos!$B$3:$K$1368,5,FALSE),"")</f>
        <v/>
      </c>
      <c r="O818" s="28" t="str">
        <f>IF(N818="","",COUNTIF($N$6:N2937, N818))</f>
        <v/>
      </c>
      <c r="P818" s="33" t="str">
        <f xml:space="preserve"> IFERROR(IF(VLOOKUP(G818,Demos!$B$3:$K$1368,6,FALSE)=0,"",VLOOKUP(G818,Demos!$B$3:$K$1368,6,FALSE)),"")</f>
        <v/>
      </c>
      <c r="Q818" s="38" t="str">
        <f xml:space="preserve"> IFERROR(IF(VLOOKUP(G818,Demos!$B$3:$K$1368,8,FALSE)=0,"",VLOOKUP(G818,Demos!$B$3:$K$1368,8,FALSE)),"")</f>
        <v/>
      </c>
      <c r="R818" s="38" t="str">
        <f xml:space="preserve"> IFERROR(IF(VLOOKUP(G818,Demos!$B$3:$K$1368,7,FALSE)=0,"",VLOOKUP(G818,Demos!$B$3:$K$1368,7,FALSE)),"")</f>
        <v/>
      </c>
      <c r="U818" s="31" t="str">
        <f>IFERROR(VLOOKUP(G818,Demos!$B$7:N4112,12,FALSE),"")</f>
        <v/>
      </c>
    </row>
    <row r="819" spans="1:21" ht="45" x14ac:dyDescent="0.25">
      <c r="A819" s="39">
        <f t="shared" si="12"/>
        <v>814</v>
      </c>
      <c r="B819" s="30" t="s">
        <v>38</v>
      </c>
      <c r="C819" s="29" t="str">
        <f xml:space="preserve"> IFERROR(VLOOKUP(B819, Courses!$C$3:$E$836, 2, FALSE),"")</f>
        <v>Mechanics and Theory of Relativity</v>
      </c>
      <c r="D819" s="29" t="str">
        <f xml:space="preserve"> IFERROR(VLOOKUP(MID(G819,1,1), PIRA!$B$1:$E$1146, 2, FALSE),"")</f>
        <v/>
      </c>
      <c r="E819" s="31" t="str">
        <f xml:space="preserve"> IFERROR(VLOOKUP(MID(G819,1,2),PIRA!$B$1:$E$1144,2,FALSE),"")&amp;"
"&amp;IFERROR(VLOOKUP(MID(H819,1,2),PIRA!$B$1:$E$1144,2,FALSE),"")&amp;"
"&amp;IFERROR(VLOOKUP(MID(I819,1,2),PIRA!$B$1:$E$1144,2,FALSE),"")</f>
        <v xml:space="preserve">
</v>
      </c>
      <c r="F819" s="31" t="str">
        <f xml:space="preserve"> IFERROR(VLOOKUP(MID(G819,1,4),PIRA!$B$1:$E$1144,2,FALSE),"")&amp;"
"&amp;IFERROR(VLOOKUP(MID(H819,1,4),PIRA!$B$1:$E$1144,2,FALSE),"")&amp;"
"&amp;IFERROR(VLOOKUP(MID(I819,1,4),PIRA!$B$1:$E$1144,2,FALSE),"")</f>
        <v xml:space="preserve">
</v>
      </c>
      <c r="H819" s="31" t="str">
        <f>IFERROR(IF(VLOOKUP(G819,Demos!$B$3:$K$1368,2,FALSE)=0,"",VLOOKUP(G819,Demos!$B$3:$K$1368,2,FALSE)),"")</f>
        <v/>
      </c>
      <c r="I819" s="79" t="str">
        <f>IFERROR(IF(VLOOKUP(G819,Demos!$B$3:$K$1368,3,FALSE)=0,"",VLOOKUP(G819,Demos!$B$3:$K$1368,3,FALSE)),"")</f>
        <v/>
      </c>
      <c r="J819" s="79" t="str">
        <f>IFERROR(IF(VLOOKUP(G819,Demos!$B$3:$K$1368,4,FALSE)=0,"",VLOOKUP(G819,Demos!$B$3:$K$1368,4,FALSE)),"")</f>
        <v/>
      </c>
      <c r="K819" s="30" t="s">
        <v>2077</v>
      </c>
      <c r="L819" s="30" t="s">
        <v>22</v>
      </c>
      <c r="M819" s="71">
        <v>44253</v>
      </c>
      <c r="N819" s="33" t="str">
        <f>IFERROR(VLOOKUP(G819,Demos!$B$3:$K$1368,5,FALSE),"")</f>
        <v/>
      </c>
      <c r="O819" s="28" t="str">
        <f>IF(N819="","",COUNTIF($N$6:N2938, N819))</f>
        <v/>
      </c>
      <c r="P819" s="33" t="str">
        <f xml:space="preserve"> IFERROR(IF(VLOOKUP(G819,Demos!$B$3:$K$1368,6,FALSE)=0,"",VLOOKUP(G819,Demos!$B$3:$K$1368,6,FALSE)),"")</f>
        <v/>
      </c>
      <c r="Q819" s="38" t="str">
        <f xml:space="preserve"> IFERROR(IF(VLOOKUP(G819,Demos!$B$3:$K$1368,8,FALSE)=0,"",VLOOKUP(G819,Demos!$B$3:$K$1368,8,FALSE)),"")</f>
        <v/>
      </c>
      <c r="R819" s="38" t="str">
        <f xml:space="preserve"> IFERROR(IF(VLOOKUP(G819,Demos!$B$3:$K$1368,7,FALSE)=0,"",VLOOKUP(G819,Demos!$B$3:$K$1368,7,FALSE)),"")</f>
        <v/>
      </c>
      <c r="T819" s="50" t="s">
        <v>1761</v>
      </c>
      <c r="U819" s="31" t="str">
        <f>IFERROR(VLOOKUP(G819,Demos!$B$7:N4113,12,FALSE),"")</f>
        <v/>
      </c>
    </row>
    <row r="820" spans="1:21" ht="45" x14ac:dyDescent="0.25">
      <c r="A820" s="39">
        <f t="shared" si="12"/>
        <v>815</v>
      </c>
      <c r="B820" s="30" t="s">
        <v>29</v>
      </c>
      <c r="C820" s="29" t="str">
        <f xml:space="preserve"> IFERROR(VLOOKUP(B820, Courses!$C$3:$E$836, 2, FALSE),"")</f>
        <v>Classical and Quantum Mechanics</v>
      </c>
      <c r="D820" s="29" t="str">
        <f xml:space="preserve"> IFERROR(VLOOKUP(MID(G820,1,1), PIRA!$B$1:$E$1146, 2, FALSE),"")</f>
        <v>1 Mechanics</v>
      </c>
      <c r="E820" s="31" t="str">
        <f xml:space="preserve"> IFERROR(VLOOKUP(MID(G820,1,2),PIRA!$B$1:$E$1144,2,FALSE),"")&amp;"
"&amp;IFERROR(VLOOKUP(MID(H820,1,2),PIRA!$B$1:$E$1144,2,FALSE),"")&amp;"
"&amp;IFERROR(VLOOKUP(MID(I820,1,2),PIRA!$B$1:$E$1144,2,FALSE),"")</f>
        <v xml:space="preserve">Motion in two Dimensions
</v>
      </c>
      <c r="F820" s="31" t="str">
        <f xml:space="preserve"> IFERROR(VLOOKUP(MID(G820,1,4),PIRA!$B$1:$E$1144,2,FALSE),"")&amp;"
"&amp;IFERROR(VLOOKUP(MID(H820,1,4),PIRA!$B$1:$E$1144,2,FALSE),"")&amp;"
"&amp;IFERROR(VLOOKUP(MID(I820,1,4),PIRA!$B$1:$E$1144,2,FALSE),"")</f>
        <v xml:space="preserve">Motion of the Center of Mass
</v>
      </c>
      <c r="G820" s="32" t="s">
        <v>1130</v>
      </c>
      <c r="H820" s="31" t="str">
        <f>IFERROR(IF(VLOOKUP(G820,Demos!$B$3:$K$1368,2,FALSE)=0,"",VLOOKUP(G820,Demos!$B$3:$K$1368,2,FALSE)),"")</f>
        <v/>
      </c>
      <c r="I820" s="79" t="str">
        <f>IFERROR(IF(VLOOKUP(G820,Demos!$B$3:$K$1368,3,FALSE)=0,"",VLOOKUP(G820,Demos!$B$3:$K$1368,3,FALSE)),"")</f>
        <v/>
      </c>
      <c r="J820" s="79" t="str">
        <f>IFERROR(IF(VLOOKUP(G820,Demos!$B$3:$K$1368,4,FALSE)=0,"",VLOOKUP(G820,Demos!$B$3:$K$1368,4,FALSE)),"")</f>
        <v/>
      </c>
      <c r="K820" s="30" t="s">
        <v>373</v>
      </c>
      <c r="M820" s="71">
        <v>44252</v>
      </c>
      <c r="N820" s="33" t="str">
        <f>IFERROR(VLOOKUP(G820,Demos!$B$3:$K$1368,5,FALSE),"")</f>
        <v>Centre of Mass</v>
      </c>
      <c r="O820" s="28">
        <f>IF(N820="","",COUNTIF($N$6:N2939, N820))</f>
        <v>42</v>
      </c>
      <c r="P820" s="33" t="str">
        <f xml:space="preserve"> IFERROR(IF(VLOOKUP(G820,Demos!$B$3:$K$1368,6,FALSE)=0,"",VLOOKUP(G820,Demos!$B$3:$K$1368,6,FALSE)),"")</f>
        <v>www.de-monstrare.nl/pdf/Centre%20of%20mass.pdf</v>
      </c>
      <c r="Q820" s="38" t="str">
        <f xml:space="preserve"> IFERROR(IF(VLOOKUP(G820,Demos!$B$3:$K$1368,8,FALSE)=0,"",VLOOKUP(G820,Demos!$B$3:$K$1368,8,FALSE)),"")</f>
        <v/>
      </c>
      <c r="R820" s="38" t="str">
        <f xml:space="preserve"> IFERROR(IF(VLOOKUP(G820,Demos!$B$3:$K$1368,7,FALSE)=0,"",VLOOKUP(G820,Demos!$B$3:$K$1368,7,FALSE)),"")</f>
        <v xml:space="preserve">See Collegerama 2022 recording TN1612TU_14 - https://collegerama.tudelft.nl/Mediasite/Channel/as-bsc-tn/watch/64cb5e5c7d2546fb9f465306d41a128b1d </v>
      </c>
      <c r="T820" s="50" t="s">
        <v>2091</v>
      </c>
      <c r="U820" s="31" t="str">
        <f>IFERROR(VLOOKUP(G820,Demos!$B$7:N4120,12,FALSE),"")</f>
        <v/>
      </c>
    </row>
    <row r="821" spans="1:21" ht="45" x14ac:dyDescent="0.25">
      <c r="A821" s="39">
        <f t="shared" si="12"/>
        <v>816</v>
      </c>
      <c r="B821" s="30" t="s">
        <v>29</v>
      </c>
      <c r="C821" s="29" t="str">
        <f xml:space="preserve"> IFERROR(VLOOKUP(B821, Courses!$C$3:$E$836, 2, FALSE),"")</f>
        <v>Classical and Quantum Mechanics</v>
      </c>
      <c r="D821" s="29" t="str">
        <f xml:space="preserve"> IFERROR(VLOOKUP(MID(G821,1,1), PIRA!$B$1:$E$1146, 2, FALSE),"")</f>
        <v>1 Mechanics</v>
      </c>
      <c r="E821" s="31" t="str">
        <f xml:space="preserve"> IFERROR(VLOOKUP(MID(G821,1,2),PIRA!$B$1:$E$1144,2,FALSE),"")&amp;"
"&amp;IFERROR(VLOOKUP(MID(H821,1,2),PIRA!$B$1:$E$1144,2,FALSE),"")&amp;"
"&amp;IFERROR(VLOOKUP(MID(I821,1,2),PIRA!$B$1:$E$1144,2,FALSE),"")</f>
        <v xml:space="preserve">Rotational Dynamics
</v>
      </c>
      <c r="F821" s="31" t="str">
        <f xml:space="preserve"> IFERROR(VLOOKUP(MID(G821,1,4),PIRA!$B$1:$E$1144,2,FALSE),"")&amp;"
"&amp;IFERROR(VLOOKUP(MID(H821,1,4),PIRA!$B$1:$E$1144,2,FALSE),"")&amp;"
"&amp;IFERROR(VLOOKUP(MID(I821,1,4),PIRA!$B$1:$E$1144,2,FALSE),"")</f>
        <v xml:space="preserve">Rotational Energy
</v>
      </c>
      <c r="G821" s="32" t="s">
        <v>1165</v>
      </c>
      <c r="H821" s="31" t="str">
        <f>IFERROR(IF(VLOOKUP(G821,Demos!$B$3:$K$1368,2,FALSE)=0,"",VLOOKUP(G821,Demos!$B$3:$K$1368,2,FALSE)),"")</f>
        <v/>
      </c>
      <c r="I821" s="79" t="str">
        <f>IFERROR(IF(VLOOKUP(G821,Demos!$B$3:$K$1368,3,FALSE)=0,"",VLOOKUP(G821,Demos!$B$3:$K$1368,3,FALSE)),"")</f>
        <v/>
      </c>
      <c r="J821" s="79" t="str">
        <f>IFERROR(IF(VLOOKUP(G821,Demos!$B$3:$K$1368,4,FALSE)=0,"",VLOOKUP(G821,Demos!$B$3:$K$1368,4,FALSE)),"")</f>
        <v/>
      </c>
      <c r="K821" s="30" t="s">
        <v>373</v>
      </c>
      <c r="M821" s="71">
        <v>44252</v>
      </c>
      <c r="N821" s="33" t="str">
        <f>IFERROR(VLOOKUP(G821,Demos!$B$3:$K$1368,5,FALSE),"")</f>
        <v>Dropping Rolls of Toilet Paper</v>
      </c>
      <c r="O821" s="28">
        <f>IF(N821="","",COUNTIF($N$6:N2940, N821))</f>
        <v>12</v>
      </c>
      <c r="P821" s="33" t="str">
        <f xml:space="preserve"> IFERROR(IF(VLOOKUP(G821,Demos!$B$3:$K$1368,6,FALSE)=0,"",VLOOKUP(G821,Demos!$B$3:$K$1368,6,FALSE)),"")</f>
        <v>www.de-monstrare.nl/pdf/Dropping%20rolls%20of%20toilet%20paper.pdf</v>
      </c>
      <c r="Q821" s="38" t="str">
        <f xml:space="preserve"> IFERROR(IF(VLOOKUP(G821,Demos!$B$3:$K$1368,8,FALSE)=0,"",VLOOKUP(G821,Demos!$B$3:$K$1368,8,FALSE)),"")</f>
        <v/>
      </c>
      <c r="R821" s="38" t="str">
        <f xml:space="preserve"> IFERROR(IF(VLOOKUP(G821,Demos!$B$3:$K$1368,7,FALSE)=0,"",VLOOKUP(G821,Demos!$B$3:$K$1368,7,FALSE)),"")</f>
        <v/>
      </c>
      <c r="T821" s="50" t="s">
        <v>2092</v>
      </c>
      <c r="U821" s="31" t="str">
        <f>IFERROR(VLOOKUP(G821,Demos!$B$7:N4119,12,FALSE),"")</f>
        <v/>
      </c>
    </row>
    <row r="822" spans="1:21" ht="45" x14ac:dyDescent="0.25">
      <c r="A822" s="39">
        <f t="shared" si="12"/>
        <v>817</v>
      </c>
      <c r="B822" s="30" t="s">
        <v>29</v>
      </c>
      <c r="C822" s="29" t="str">
        <f xml:space="preserve"> IFERROR(VLOOKUP(B822, Courses!$C$3:$E$836, 2, FALSE),"")</f>
        <v>Classical and Quantum Mechanics</v>
      </c>
      <c r="D822" s="29" t="str">
        <f xml:space="preserve"> IFERROR(VLOOKUP(MID(G822,1,1), PIRA!$B$1:$E$1146, 2, FALSE),"")</f>
        <v>1 Mechanics</v>
      </c>
      <c r="E822" s="31" t="str">
        <f xml:space="preserve"> IFERROR(VLOOKUP(MID(G822,1,2),PIRA!$B$1:$E$1144,2,FALSE),"")&amp;"
"&amp;IFERROR(VLOOKUP(MID(H822,1,2),PIRA!$B$1:$E$1144,2,FALSE),"")&amp;"
"&amp;IFERROR(VLOOKUP(MID(I822,1,2),PIRA!$B$1:$E$1144,2,FALSE),"")</f>
        <v xml:space="preserve">Rotational Dynamics
</v>
      </c>
      <c r="F822" s="31" t="str">
        <f xml:space="preserve"> IFERROR(VLOOKUP(MID(G822,1,4),PIRA!$B$1:$E$1144,2,FALSE),"")&amp;"
"&amp;IFERROR(VLOOKUP(MID(H822,1,4),PIRA!$B$1:$E$1144,2,FALSE),"")&amp;"
"&amp;IFERROR(VLOOKUP(MID(I822,1,4),PIRA!$B$1:$E$1144,2,FALSE),"")</f>
        <v xml:space="preserve">Rotational Energy
</v>
      </c>
      <c r="G822" s="32" t="s">
        <v>1167</v>
      </c>
      <c r="H822" s="31" t="str">
        <f>IFERROR(IF(VLOOKUP(G822,Demos!$B$3:$K$1368,2,FALSE)=0,"",VLOOKUP(G822,Demos!$B$3:$K$1368,2,FALSE)),"")</f>
        <v/>
      </c>
      <c r="I822" s="79" t="str">
        <f>IFERROR(IF(VLOOKUP(G822,Demos!$B$3:$K$1368,3,FALSE)=0,"",VLOOKUP(G822,Demos!$B$3:$K$1368,3,FALSE)),"")</f>
        <v/>
      </c>
      <c r="J822" s="79" t="str">
        <f>IFERROR(IF(VLOOKUP(G822,Demos!$B$3:$K$1368,4,FALSE)=0,"",VLOOKUP(G822,Demos!$B$3:$K$1368,4,FALSE)),"")</f>
        <v/>
      </c>
      <c r="K822" s="30" t="s">
        <v>373</v>
      </c>
      <c r="M822" s="71">
        <v>44252</v>
      </c>
      <c r="N822" s="33" t="str">
        <f>IFERROR(VLOOKUP(G822,Demos!$B$3:$K$1368,5,FALSE),"")</f>
        <v>Maxwheel</v>
      </c>
      <c r="O822" s="28">
        <f>IF(N822="","",COUNTIF($N$6:N2941, N822))</f>
        <v>12</v>
      </c>
      <c r="P822" s="33" t="str">
        <f xml:space="preserve"> IFERROR(IF(VLOOKUP(G822,Demos!$B$3:$K$1368,6,FALSE)=0,"",VLOOKUP(G822,Demos!$B$3:$K$1368,6,FALSE)),"")</f>
        <v>www.de-monstrare.nl/pdf/Maxwheel.pdf</v>
      </c>
      <c r="Q822" s="38" t="str">
        <f xml:space="preserve"> IFERROR(IF(VLOOKUP(G822,Demos!$B$3:$K$1368,8,FALSE)=0,"",VLOOKUP(G822,Demos!$B$3:$K$1368,8,FALSE)),"")</f>
        <v/>
      </c>
      <c r="R822" s="38" t="str">
        <f xml:space="preserve"> IFERROR(IF(VLOOKUP(G822,Demos!$B$3:$K$1368,7,FALSE)=0,"",VLOOKUP(G822,Demos!$B$3:$K$1368,7,FALSE)),"")</f>
        <v/>
      </c>
      <c r="T822" s="50" t="s">
        <v>2092</v>
      </c>
      <c r="U822" s="31" t="str">
        <f>IFERROR(VLOOKUP(G822,Demos!$B$7:N4118,12,FALSE),"")</f>
        <v/>
      </c>
    </row>
    <row r="823" spans="1:21" ht="45" x14ac:dyDescent="0.25">
      <c r="A823" s="39">
        <f t="shared" si="12"/>
        <v>818</v>
      </c>
      <c r="B823" s="30" t="s">
        <v>29</v>
      </c>
      <c r="C823" s="29" t="str">
        <f xml:space="preserve"> IFERROR(VLOOKUP(B823, Courses!$C$3:$E$836, 2, FALSE),"")</f>
        <v>Classical and Quantum Mechanics</v>
      </c>
      <c r="D823" s="29" t="str">
        <f xml:space="preserve"> IFERROR(VLOOKUP(MID(G823,1,1), PIRA!$B$1:$E$1146, 2, FALSE),"")</f>
        <v>1 Mechanics</v>
      </c>
      <c r="E823" s="31" t="str">
        <f xml:space="preserve"> IFERROR(VLOOKUP(MID(G823,1,2),PIRA!$B$1:$E$1144,2,FALSE),"")&amp;"
"&amp;IFERROR(VLOOKUP(MID(H823,1,2),PIRA!$B$1:$E$1144,2,FALSE),"")&amp;"
"&amp;IFERROR(VLOOKUP(MID(I823,1,2),PIRA!$B$1:$E$1144,2,FALSE),"")</f>
        <v xml:space="preserve">Rotational Dynamics
Rotational Dynamics
</v>
      </c>
      <c r="F823" s="31" t="str">
        <f xml:space="preserve"> IFERROR(VLOOKUP(MID(G823,1,4),PIRA!$B$1:$E$1144,2,FALSE),"")&amp;"
"&amp;IFERROR(VLOOKUP(MID(H823,1,4),PIRA!$B$1:$E$1144,2,FALSE),"")&amp;"
"&amp;IFERROR(VLOOKUP(MID(I823,1,4),PIRA!$B$1:$E$1144,2,FALSE),"")</f>
        <v xml:space="preserve">Rotational Energy
Moment of Inertia
</v>
      </c>
      <c r="G823" s="32" t="s">
        <v>1168</v>
      </c>
      <c r="H823" s="31" t="str">
        <f>IFERROR(IF(VLOOKUP(G823,Demos!$B$3:$K$1368,2,FALSE)=0,"",VLOOKUP(G823,Demos!$B$3:$K$1368,2,FALSE)),"")</f>
        <v>1Q10.02</v>
      </c>
      <c r="I823" s="79" t="str">
        <f>IFERROR(IF(VLOOKUP(G823,Demos!$B$3:$K$1368,3,FALSE)=0,"",VLOOKUP(G823,Demos!$B$3:$K$1368,3,FALSE)),"")</f>
        <v/>
      </c>
      <c r="J823" s="79" t="str">
        <f>IFERROR(IF(VLOOKUP(G823,Demos!$B$3:$K$1368,4,FALSE)=0,"",VLOOKUP(G823,Demos!$B$3:$K$1368,4,FALSE)),"")</f>
        <v/>
      </c>
      <c r="K823" s="30" t="s">
        <v>373</v>
      </c>
      <c r="M823" s="71">
        <v>44252</v>
      </c>
      <c r="N823" s="33" t="str">
        <f>IFERROR(VLOOKUP(G823,Demos!$B$3:$K$1368,5,FALSE),"")</f>
        <v>Rolling Downhill</v>
      </c>
      <c r="O823" s="28">
        <f>IF(N823="","",COUNTIF($N$6:N2942, N823))</f>
        <v>35</v>
      </c>
      <c r="P823" s="33" t="str">
        <f xml:space="preserve"> IFERROR(IF(VLOOKUP(G823,Demos!$B$3:$K$1368,6,FALSE)=0,"",VLOOKUP(G823,Demos!$B$3:$K$1368,6,FALSE)),"")</f>
        <v>www.de-monstrare.nl/pdf/Rolling%20downhill.pdf</v>
      </c>
      <c r="Q823" s="38" t="str">
        <f xml:space="preserve"> IFERROR(IF(VLOOKUP(G823,Demos!$B$3:$K$1368,8,FALSE)=0,"",VLOOKUP(G823,Demos!$B$3:$K$1368,8,FALSE)),"")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823" s="38" t="str">
        <f xml:space="preserve"> IFERROR(IF(VLOOKUP(G823,Demos!$B$3:$K$1368,7,FALSE)=0,"",VLOOKUP(G823,Demos!$B$3:$K$1368,7,FALSE)),"")</f>
        <v xml:space="preserve">See Collegerama 2022 recording TN1612TU_17 - https://collegerama.tudelft.nl/Mediasite/Channel/as-bsc-tn/watch/068318bc5e2d4c908ecc56ce056d99d81d  </v>
      </c>
      <c r="T823" s="50" t="s">
        <v>2091</v>
      </c>
      <c r="U823" s="31" t="str">
        <f>IFERROR(VLOOKUP(G823,Demos!$B$7:N4116,12,FALSE),"")</f>
        <v/>
      </c>
    </row>
    <row r="824" spans="1:21" ht="45" x14ac:dyDescent="0.25">
      <c r="A824" s="39">
        <f t="shared" si="12"/>
        <v>819</v>
      </c>
      <c r="B824" s="30" t="s">
        <v>29</v>
      </c>
      <c r="C824" s="29" t="str">
        <f xml:space="preserve"> IFERROR(VLOOKUP(B824, Courses!$C$3:$E$836, 2, FALSE),"")</f>
        <v>Classical and Quantum Mechanics</v>
      </c>
      <c r="D824" s="29" t="str">
        <f xml:space="preserve"> IFERROR(VLOOKUP(MID(G824,1,1), PIRA!$B$1:$E$1146, 2, FALSE),"")</f>
        <v>1 Mechanics</v>
      </c>
      <c r="E824" s="31" t="str">
        <f xml:space="preserve"> IFERROR(VLOOKUP(MID(G824,1,2),PIRA!$B$1:$E$1144,2,FALSE),"")&amp;"
"&amp;IFERROR(VLOOKUP(MID(H824,1,2),PIRA!$B$1:$E$1144,2,FALSE),"")&amp;"
"&amp;IFERROR(VLOOKUP(MID(I824,1,2),PIRA!$B$1:$E$1144,2,FALSE),"")</f>
        <v xml:space="preserve">Rotational Dynamics
Applications of Newton's Laws
</v>
      </c>
      <c r="F824" s="31" t="str">
        <f xml:space="preserve"> IFERROR(VLOOKUP(MID(G824,1,4),PIRA!$B$1:$E$1144,2,FALSE),"")&amp;"
"&amp;IFERROR(VLOOKUP(MID(H824,1,4),PIRA!$B$1:$E$1144,2,FALSE),"")&amp;"
"&amp;IFERROR(VLOOKUP(MID(I824,1,4),PIRA!$B$1:$E$1144,2,FALSE),"")</f>
        <v xml:space="preserve">Conservation of Angular Momentum
Dynamic Torque
</v>
      </c>
      <c r="G824" s="32" t="s">
        <v>1169</v>
      </c>
      <c r="H824" s="31" t="str">
        <f>IFERROR(IF(VLOOKUP(G824,Demos!$B$3:$K$1368,2,FALSE)=0,"",VLOOKUP(G824,Demos!$B$3:$K$1368,2,FALSE)),"")</f>
        <v>1K10.01</v>
      </c>
      <c r="I824" s="79" t="str">
        <f>IFERROR(IF(VLOOKUP(G824,Demos!$B$3:$K$1368,3,FALSE)=0,"",VLOOKUP(G824,Demos!$B$3:$K$1368,3,FALSE)),"")</f>
        <v/>
      </c>
      <c r="J824" s="79" t="str">
        <f>IFERROR(IF(VLOOKUP(G824,Demos!$B$3:$K$1368,4,FALSE)=0,"",VLOOKUP(G824,Demos!$B$3:$K$1368,4,FALSE)),"")</f>
        <v/>
      </c>
      <c r="K824" s="30" t="s">
        <v>373</v>
      </c>
      <c r="M824" s="71">
        <v>44252</v>
      </c>
      <c r="N824" s="33" t="str">
        <f>IFERROR(VLOOKUP(G824,Demos!$B$3:$K$1368,5,FALSE),"")</f>
        <v>Pulling a Spool (a.k.a. Oma's Garenklosje)</v>
      </c>
      <c r="O824" s="28">
        <f>IF(N824="","",COUNTIF($N$6:N2943, N824))</f>
        <v>39</v>
      </c>
      <c r="P824" s="33" t="str">
        <f xml:space="preserve"> IFERROR(IF(VLOOKUP(G824,Demos!$B$3:$K$1368,6,FALSE)=0,"",VLOOKUP(G824,Demos!$B$3:$K$1368,6,FALSE)),"")</f>
        <v>www.de-monstrare.nl/pdf/Pulling%20a%20spool.pdf</v>
      </c>
      <c r="Q824" s="38" t="str">
        <f xml:space="preserve"> IFERROR(IF(VLOOKUP(G824,Demos!$B$3:$K$1368,8,FALSE)=0,"",VLOOKUP(G824,Demos!$B$3:$K$1368,8,FALSE)),"")</f>
        <v/>
      </c>
      <c r="R824" s="38" t="str">
        <f xml:space="preserve"> IFERROR(IF(VLOOKUP(G824,Demos!$B$3:$K$1368,7,FALSE)=0,"",VLOOKUP(G824,Demos!$B$3:$K$1368,7,FALSE)),"")</f>
        <v xml:space="preserve">See Collegerame 2022 recording TN1612TU_19 - https://collegerama.tudelft.nl/Mediasite/Channel/as-bsc-tn/watch/1525734e9e3e40e6a0113a2e79f6fd7b1d </v>
      </c>
      <c r="T824" s="50" t="s">
        <v>2091</v>
      </c>
      <c r="U824" s="31" t="str">
        <f>IFERROR(VLOOKUP(G824,Demos!$B$7:N4117,12,FALSE),"")</f>
        <v/>
      </c>
    </row>
    <row r="825" spans="1:21" ht="45" x14ac:dyDescent="0.25">
      <c r="A825" s="39">
        <f t="shared" si="12"/>
        <v>820</v>
      </c>
      <c r="B825" s="30" t="s">
        <v>38</v>
      </c>
      <c r="C825" s="29" t="str">
        <f xml:space="preserve"> IFERROR(VLOOKUP(B825, Courses!$C$3:$E$836, 2, FALSE),"")</f>
        <v>Mechanics and Theory of Relativity</v>
      </c>
      <c r="D825" s="29" t="str">
        <f xml:space="preserve"> IFERROR(VLOOKUP(MID(G825,1,1), PIRA!$B$1:$E$1146, 2, FALSE),"")</f>
        <v>7 Modern Physics</v>
      </c>
      <c r="E825" s="31" t="str">
        <f xml:space="preserve"> IFERROR(VLOOKUP(MID(G825,1,2),PIRA!$B$1:$E$1144,2,FALSE),"")&amp;"
"&amp;IFERROR(VLOOKUP(MID(H825,1,2),PIRA!$B$1:$E$1144,2,FALSE),"")&amp;"
"&amp;IFERROR(VLOOKUP(MID(I825,1,2),PIRA!$B$1:$E$1144,2,FALSE),"")</f>
        <v xml:space="preserve">Nuclear Physics
</v>
      </c>
      <c r="F825" s="31" t="str">
        <f xml:space="preserve"> IFERROR(VLOOKUP(MID(G825,1,4),PIRA!$B$1:$E$1144,2,FALSE),"")&amp;"
"&amp;IFERROR(VLOOKUP(MID(H825,1,4),PIRA!$B$1:$E$1144,2,FALSE),"")&amp;"
"&amp;IFERROR(VLOOKUP(MID(I825,1,4),PIRA!$B$1:$E$1144,2,FALSE),"")</f>
        <v xml:space="preserve">Models of the Nucleus
</v>
      </c>
      <c r="G825" s="32" t="s">
        <v>353</v>
      </c>
      <c r="H825" s="31" t="str">
        <f>IFERROR(IF(VLOOKUP(G825,Demos!$B$3:$K$1368,2,FALSE)=0,"",VLOOKUP(G825,Demos!$B$3:$K$1368,2,FALSE)),"")</f>
        <v/>
      </c>
      <c r="I825" s="79" t="str">
        <f>IFERROR(IF(VLOOKUP(G825,Demos!$B$3:$K$1368,3,FALSE)=0,"",VLOOKUP(G825,Demos!$B$3:$K$1368,3,FALSE)),"")</f>
        <v/>
      </c>
      <c r="J825" s="79" t="str">
        <f>IFERROR(IF(VLOOKUP(G825,Demos!$B$3:$K$1368,4,FALSE)=0,"",VLOOKUP(G825,Demos!$B$3:$K$1368,4,FALSE)),"")</f>
        <v/>
      </c>
      <c r="K825" s="32" t="s">
        <v>2077</v>
      </c>
      <c r="L825" s="32" t="s">
        <v>22</v>
      </c>
      <c r="M825" s="71">
        <v>44252</v>
      </c>
      <c r="N825" s="33" t="str">
        <f>IFERROR(VLOOKUP(G825,Demos!$B$3:$K$1368,5,FALSE),"")</f>
        <v>Rutherford's Scattering</v>
      </c>
      <c r="O825" s="28">
        <f>IF(N825="","",COUNTIF($N$6:N2944, N825))</f>
        <v>12</v>
      </c>
      <c r="P825" s="33" t="str">
        <f xml:space="preserve"> IFERROR(IF(VLOOKUP(G825,Demos!$B$3:$K$1368,6,FALSE)=0,"",VLOOKUP(G825,Demos!$B$3:$K$1368,6,FALSE)),"")</f>
        <v>N/A</v>
      </c>
      <c r="Q825" s="38" t="str">
        <f xml:space="preserve"> IFERROR(IF(VLOOKUP(G825,Demos!$B$3:$K$1368,8,FALSE)=0,"",VLOOKUP(G825,Demos!$B$3:$K$1368,8,FALSE)),"")</f>
        <v/>
      </c>
      <c r="R825" s="38" t="str">
        <f xml:space="preserve"> IFERROR(IF(VLOOKUP(G825,Demos!$B$3:$K$1368,7,FALSE)=0,"",VLOOKUP(G825,Demos!$B$3:$K$1368,7,FALSE)),"")</f>
        <v xml:space="preserve">See Collegerama 2022 recording TN1612TU_08 from 01:10:10 - https://collegerama.tudelft.nl/Mediasite/Channel/as-bsc-tn/watch/32567a3ebfe440ac9204beced5e8656f1d </v>
      </c>
      <c r="T825" s="50" t="s">
        <v>1763</v>
      </c>
      <c r="U825" s="31" t="str">
        <f>IFERROR(VLOOKUP(G825,Demos!$B$7:N4121,12,FALSE),"")</f>
        <v/>
      </c>
    </row>
    <row r="826" spans="1:21" ht="45" x14ac:dyDescent="0.25">
      <c r="A826" s="39">
        <f t="shared" si="12"/>
        <v>821</v>
      </c>
      <c r="B826" s="30" t="s">
        <v>1905</v>
      </c>
      <c r="C826" s="29" t="str">
        <f xml:space="preserve"> IFERROR(VLOOKUP(B826, Courses!$C$3:$E$836, 2, FALSE),"")</f>
        <v>Mechanics and Theory of Relativity</v>
      </c>
      <c r="D826" s="29" t="str">
        <f xml:space="preserve"> IFERROR(VLOOKUP(MID(G826,1,1), PIRA!$B$1:$E$1146, 2, FALSE),"")</f>
        <v>1 Mechanics</v>
      </c>
      <c r="E826" s="31" t="str">
        <f xml:space="preserve"> IFERROR(VLOOKUP(MID(G826,1,2),PIRA!$B$1:$E$1144,2,FALSE),"")&amp;"
"&amp;IFERROR(VLOOKUP(MID(H826,1,2),PIRA!$B$1:$E$1144,2,FALSE),"")&amp;"
"&amp;IFERROR(VLOOKUP(MID(I826,1,2),PIRA!$B$1:$E$1144,2,FALSE),"")</f>
        <v xml:space="preserve">Motion in two Dimensions
</v>
      </c>
      <c r="F826" s="31" t="str">
        <f xml:space="preserve"> IFERROR(VLOOKUP(MID(G826,1,4),PIRA!$B$1:$E$1144,2,FALSE),"")&amp;"
"&amp;IFERROR(VLOOKUP(MID(H826,1,4),PIRA!$B$1:$E$1144,2,FALSE),"")&amp;"
"&amp;IFERROR(VLOOKUP(MID(I826,1,4),PIRA!$B$1:$E$1144,2,FALSE),"")</f>
        <v xml:space="preserve">Motion of the Center of Mass
</v>
      </c>
      <c r="G826" s="32" t="s">
        <v>1130</v>
      </c>
      <c r="H826" s="31" t="str">
        <f>IFERROR(IF(VLOOKUP(G826,Demos!$B$3:$K$1368,2,FALSE)=0,"",VLOOKUP(G826,Demos!$B$3:$K$1368,2,FALSE)),"")</f>
        <v/>
      </c>
      <c r="I826" s="79" t="str">
        <f>IFERROR(IF(VLOOKUP(G826,Demos!$B$3:$K$1368,3,FALSE)=0,"",VLOOKUP(G826,Demos!$B$3:$K$1368,3,FALSE)),"")</f>
        <v/>
      </c>
      <c r="J826" s="79" t="str">
        <f>IFERROR(IF(VLOOKUP(G826,Demos!$B$3:$K$1368,4,FALSE)=0,"",VLOOKUP(G826,Demos!$B$3:$K$1368,4,FALSE)),"")</f>
        <v/>
      </c>
      <c r="K826" s="32" t="s">
        <v>1897</v>
      </c>
      <c r="M826" s="71">
        <v>44251</v>
      </c>
      <c r="N826" s="33" t="str">
        <f>IFERROR(VLOOKUP(G826,Demos!$B$3:$K$1368,5,FALSE),"")</f>
        <v>Centre of Mass</v>
      </c>
      <c r="O826" s="28">
        <f>IF(N826="","",COUNTIF($N$6:N2945, N826))</f>
        <v>42</v>
      </c>
      <c r="P826" s="33" t="str">
        <f xml:space="preserve"> IFERROR(IF(VLOOKUP(G826,Demos!$B$3:$K$1368,6,FALSE)=0,"",VLOOKUP(G826,Demos!$B$3:$K$1368,6,FALSE)),"")</f>
        <v>www.de-monstrare.nl/pdf/Centre%20of%20mass.pdf</v>
      </c>
      <c r="Q826" s="38" t="str">
        <f xml:space="preserve"> IFERROR(IF(VLOOKUP(G826,Demos!$B$3:$K$1368,8,FALSE)=0,"",VLOOKUP(G826,Demos!$B$3:$K$1368,8,FALSE)),"")</f>
        <v/>
      </c>
      <c r="R826" s="38" t="str">
        <f xml:space="preserve"> IFERROR(IF(VLOOKUP(G826,Demos!$B$3:$K$1368,7,FALSE)=0,"",VLOOKUP(G826,Demos!$B$3:$K$1368,7,FALSE)),"")</f>
        <v xml:space="preserve">See Collegerama 2022 recording TN1612TU_14 - https://collegerama.tudelft.nl/Mediasite/Channel/as-bsc-tn/watch/64cb5e5c7d2546fb9f465306d41a128b1d </v>
      </c>
      <c r="T826" s="50" t="s">
        <v>2091</v>
      </c>
      <c r="U826" s="31" t="str">
        <f>IFERROR(VLOOKUP(G826,Demos!$B$7:N4123,12,FALSE),"")</f>
        <v/>
      </c>
    </row>
    <row r="827" spans="1:21" ht="45" x14ac:dyDescent="0.25">
      <c r="A827" s="39">
        <f t="shared" si="12"/>
        <v>822</v>
      </c>
      <c r="B827" s="30" t="s">
        <v>1905</v>
      </c>
      <c r="C827" s="29" t="str">
        <f xml:space="preserve"> IFERROR(VLOOKUP(B827, Courses!$C$3:$E$836, 2, FALSE),"")</f>
        <v>Mechanics and Theory of Relativity</v>
      </c>
      <c r="D827" s="29" t="str">
        <f xml:space="preserve"> IFERROR(VLOOKUP(MID(G827,1,1), PIRA!$B$1:$E$1146, 2, FALSE),"")</f>
        <v>1 Mechanics</v>
      </c>
      <c r="E827" s="31" t="str">
        <f xml:space="preserve"> IFERROR(VLOOKUP(MID(G827,1,2),PIRA!$B$1:$E$1144,2,FALSE),"")&amp;"
"&amp;IFERROR(VLOOKUP(MID(H827,1,2),PIRA!$B$1:$E$1144,2,FALSE),"")&amp;"
"&amp;IFERROR(VLOOKUP(MID(I827,1,2),PIRA!$B$1:$E$1144,2,FALSE),"")</f>
        <v xml:space="preserve">Work and Energy
Motion in one Dimension
</v>
      </c>
      <c r="F827" s="31" t="str">
        <f xml:space="preserve"> IFERROR(VLOOKUP(MID(G827,1,4),PIRA!$B$1:$E$1144,2,FALSE),"")&amp;"
"&amp;IFERROR(VLOOKUP(MID(H827,1,4),PIRA!$B$1:$E$1144,2,FALSE),"")&amp;"
"&amp;IFERROR(VLOOKUP(MID(I827,1,4),PIRA!$B$1:$E$1144,2,FALSE),"")</f>
        <v xml:space="preserve">Conservation of Energy
Velocity
</v>
      </c>
      <c r="G827" s="32" t="s">
        <v>1280</v>
      </c>
      <c r="H827" s="31" t="str">
        <f>IFERROR(IF(VLOOKUP(G827,Demos!$B$3:$K$1368,2,FALSE)=0,"",VLOOKUP(G827,Demos!$B$3:$K$1368,2,FALSE)),"")</f>
        <v>1C10.01</v>
      </c>
      <c r="I827" s="79" t="str">
        <f>IFERROR(IF(VLOOKUP(G827,Demos!$B$3:$K$1368,3,FALSE)=0,"",VLOOKUP(G827,Demos!$B$3:$K$1368,3,FALSE)),"")</f>
        <v/>
      </c>
      <c r="J827" s="79" t="str">
        <f>IFERROR(IF(VLOOKUP(G827,Demos!$B$3:$K$1368,4,FALSE)=0,"",VLOOKUP(G827,Demos!$B$3:$K$1368,4,FALSE)),"")</f>
        <v/>
      </c>
      <c r="K827" s="30" t="s">
        <v>1897</v>
      </c>
      <c r="M827" s="71">
        <v>44251</v>
      </c>
      <c r="N827" s="33" t="str">
        <f>IFERROR(VLOOKUP(G827,Demos!$B$3:$K$1368,5,FALSE),"")</f>
        <v>Ballistic Pendulum</v>
      </c>
      <c r="O827" s="28">
        <f>IF(N827="","",COUNTIF($N$6:N2946, N827))</f>
        <v>27</v>
      </c>
      <c r="P827" s="33" t="str">
        <f xml:space="preserve"> IFERROR(IF(VLOOKUP(G827,Demos!$B$3:$K$1368,6,FALSE)=0,"",VLOOKUP(G827,Demos!$B$3:$K$1368,6,FALSE)),"")</f>
        <v>N/A</v>
      </c>
      <c r="Q827" s="38" t="str">
        <f xml:space="preserve"> IFERROR(IF(VLOOKUP(G827,Demos!$B$3:$K$1368,8,FALSE)=0,"",VLOOKUP(G827,Demos!$B$3:$K$1368,8,FALSE)),"")</f>
        <v/>
      </c>
      <c r="R827" s="38" t="str">
        <f xml:space="preserve"> IFERROR(IF(VLOOKUP(G827,Demos!$B$3:$K$1368,7,FALSE)=0,"",VLOOKUP(G827,Demos!$B$3:$K$1368,7,FALSE)),"")</f>
        <v/>
      </c>
      <c r="T827" s="50" t="s">
        <v>2091</v>
      </c>
      <c r="U827" s="31" t="str">
        <f>IFERROR(VLOOKUP(G827,Demos!$B$7:N4124,12,FALSE),"")</f>
        <v/>
      </c>
    </row>
    <row r="828" spans="1:21" ht="45" x14ac:dyDescent="0.25">
      <c r="A828" s="39">
        <f t="shared" si="12"/>
        <v>823</v>
      </c>
      <c r="B828" s="30" t="s">
        <v>1905</v>
      </c>
      <c r="C828" s="29" t="str">
        <f xml:space="preserve"> IFERROR(VLOOKUP(B828, Courses!$C$3:$E$836, 2, FALSE),"")</f>
        <v>Mechanics and Theory of Relativity</v>
      </c>
      <c r="D828" s="29" t="str">
        <f xml:space="preserve"> IFERROR(VLOOKUP(MID(G828,1,1), PIRA!$B$1:$E$1146, 2, FALSE),"")</f>
        <v>1 Mechanics</v>
      </c>
      <c r="E828" s="31" t="str">
        <f xml:space="preserve"> IFERROR(VLOOKUP(MID(G828,1,2),PIRA!$B$1:$E$1144,2,FALSE),"")&amp;"
"&amp;IFERROR(VLOOKUP(MID(H828,1,2),PIRA!$B$1:$E$1144,2,FALSE),"")&amp;"
"&amp;IFERROR(VLOOKUP(MID(I828,1,2),PIRA!$B$1:$E$1144,2,FALSE),"")</f>
        <v>Linear Momentum and Collisions
Stellar Astronomy
Relative Motion</v>
      </c>
      <c r="F828" s="31" t="str">
        <f xml:space="preserve"> IFERROR(VLOOKUP(MID(G828,1,4),PIRA!$B$1:$E$1144,2,FALSE),"")&amp;"
"&amp;IFERROR(VLOOKUP(MID(H828,1,4),PIRA!$B$1:$E$1144,2,FALSE),"")&amp;"
"&amp;IFERROR(VLOOKUP(MID(I828,1,4),PIRA!$B$1:$E$1144,2,FALSE),"")</f>
        <v>Collisions in One Dimension
The Sun
Moving Reference Frames</v>
      </c>
      <c r="G828" s="32" t="s">
        <v>471</v>
      </c>
      <c r="H828" s="31" t="str">
        <f>IFERROR(IF(VLOOKUP(G828,Demos!$B$3:$K$1368,2,FALSE)=0,"",VLOOKUP(G828,Demos!$B$3:$K$1368,2,FALSE)),"")</f>
        <v>8B10.50</v>
      </c>
      <c r="I828" s="79" t="str">
        <f>IFERROR(IF(VLOOKUP(G828,Demos!$B$3:$K$1368,3,FALSE)=0,"",VLOOKUP(G828,Demos!$B$3:$K$1368,3,FALSE)),"")</f>
        <v>1E10.01</v>
      </c>
      <c r="J828" s="79" t="str">
        <f>IFERROR(IF(VLOOKUP(G828,Demos!$B$3:$K$1368,4,FALSE)=0,"",VLOOKUP(G828,Demos!$B$3:$K$1368,4,FALSE)),"")</f>
        <v>1N20.09</v>
      </c>
      <c r="K828" s="32" t="s">
        <v>1897</v>
      </c>
      <c r="M828" s="71">
        <v>44251</v>
      </c>
      <c r="N828" s="33" t="str">
        <f>IFERROR(VLOOKUP(G828,Demos!$B$3:$K$1368,5,FALSE),"")</f>
        <v>Super Balls, Double Ball Drop</v>
      </c>
      <c r="O828" s="28">
        <f>IF(N828="","",COUNTIF($N$6:N2947, N828))</f>
        <v>56</v>
      </c>
      <c r="P828" s="33" t="str">
        <f xml:space="preserve"> IFERROR(IF(VLOOKUP(G828,Demos!$B$3:$K$1368,6,FALSE)=0,"",VLOOKUP(G828,Demos!$B$3:$K$1368,6,FALSE)),"")</f>
        <v>www.de-monstrare.nl/pdf/Superballs.pdf</v>
      </c>
      <c r="Q828" s="38" t="str">
        <f xml:space="preserve"> IFERROR(IF(VLOOKUP(G828,Demos!$B$3:$K$1368,8,FALSE)=0,"",VLOOKUP(G828,Demos!$B$3:$K$1368,8,FALSE)),"")</f>
        <v/>
      </c>
      <c r="R828" s="38" t="str">
        <f xml:space="preserve"> IFERROR(IF(VLOOKUP(G828,Demos!$B$3:$K$1368,7,FALSE)=0,"",VLOOKUP(G828,Demos!$B$3:$K$1368,7,FALSE)),"")</f>
        <v xml:space="preserve">See Collegerama 2022 recording TN1612TU_10 from 01:17:10 - https://collegerama.tudelft.nl/Mediasite/Channel/as-bsc-tn/watch/b282d0ac7af745eba483f6120bc37f2d1d </v>
      </c>
      <c r="T828" s="50" t="s">
        <v>2091</v>
      </c>
      <c r="U828" s="31" t="str">
        <f>IFERROR(VLOOKUP(G828,Demos!$B$7:N4122,12,FALSE),"")</f>
        <v/>
      </c>
    </row>
    <row r="829" spans="1:21" ht="45" x14ac:dyDescent="0.25">
      <c r="A829" s="39">
        <f t="shared" si="12"/>
        <v>824</v>
      </c>
      <c r="B829" s="30" t="s">
        <v>38</v>
      </c>
      <c r="C829" s="29" t="str">
        <f xml:space="preserve"> IFERROR(VLOOKUP(B829, Courses!$C$3:$E$836, 2, FALSE),"")</f>
        <v>Mechanics and Theory of Relativity</v>
      </c>
      <c r="D829" s="29" t="str">
        <f xml:space="preserve"> IFERROR(VLOOKUP(MID(G829,1,1), PIRA!$B$1:$E$1146, 2, FALSE),"")</f>
        <v>1 Mechanics</v>
      </c>
      <c r="E829" s="31" t="str">
        <f xml:space="preserve"> IFERROR(VLOOKUP(MID(G829,1,2),PIRA!$B$1:$E$1144,2,FALSE),"")&amp;"
"&amp;IFERROR(VLOOKUP(MID(H829,1,2),PIRA!$B$1:$E$1144,2,FALSE),"")&amp;"
"&amp;IFERROR(VLOOKUP(MID(I829,1,2),PIRA!$B$1:$E$1144,2,FALSE),"")</f>
        <v xml:space="preserve">Linear Momentum and Collisions
</v>
      </c>
      <c r="F829" s="31" t="str">
        <f xml:space="preserve"> IFERROR(VLOOKUP(MID(G829,1,4),PIRA!$B$1:$E$1144,2,FALSE),"")&amp;"
"&amp;IFERROR(VLOOKUP(MID(H829,1,4),PIRA!$B$1:$E$1144,2,FALSE),"")&amp;"
"&amp;IFERROR(VLOOKUP(MID(I829,1,4),PIRA!$B$1:$E$1144,2,FALSE),"")</f>
        <v xml:space="preserve">Conservation of Linear Momentum
</v>
      </c>
      <c r="G829" s="32" t="s">
        <v>1164</v>
      </c>
      <c r="H829" s="31" t="str">
        <f>IFERROR(IF(VLOOKUP(G829,Demos!$B$3:$K$1368,2,FALSE)=0,"",VLOOKUP(G829,Demos!$B$3:$K$1368,2,FALSE)),"")</f>
        <v/>
      </c>
      <c r="I829" s="79" t="str">
        <f>IFERROR(IF(VLOOKUP(G829,Demos!$B$3:$K$1368,3,FALSE)=0,"",VLOOKUP(G829,Demos!$B$3:$K$1368,3,FALSE)),"")</f>
        <v/>
      </c>
      <c r="J829" s="79" t="str">
        <f>IFERROR(IF(VLOOKUP(G829,Demos!$B$3:$K$1368,4,FALSE)=0,"",VLOOKUP(G829,Demos!$B$3:$K$1368,4,FALSE)),"")</f>
        <v/>
      </c>
      <c r="K829" s="32" t="s">
        <v>2077</v>
      </c>
      <c r="L829" s="32" t="s">
        <v>22</v>
      </c>
      <c r="M829" s="71">
        <v>44250</v>
      </c>
      <c r="N829" s="33" t="str">
        <f>IFERROR(VLOOKUP(G829,Demos!$B$3:$K$1368,5,FALSE),"")</f>
        <v>Colliding Balls (1)</v>
      </c>
      <c r="O829" s="28">
        <f>IF(N829="","",COUNTIF($N$6:N2948, N829))</f>
        <v>22</v>
      </c>
      <c r="P829" s="33" t="str">
        <f xml:space="preserve"> IFERROR(IF(VLOOKUP(G829,Demos!$B$3:$K$1368,6,FALSE)=0,"",VLOOKUP(G829,Demos!$B$3:$K$1368,6,FALSE)),"")</f>
        <v>www.de-monstrare.nl/pdf/Colliding%20balls%20_1_.pdf</v>
      </c>
      <c r="Q829" s="38" t="str">
        <f xml:space="preserve"> IFERROR(IF(VLOOKUP(G829,Demos!$B$3:$K$1368,8,FALSE)=0,"",VLOOKUP(G829,Demos!$B$3:$K$1368,8,FALSE)),"")</f>
        <v/>
      </c>
      <c r="R829" s="38" t="str">
        <f xml:space="preserve"> IFERROR(IF(VLOOKUP(G829,Demos!$B$3:$K$1368,7,FALSE)=0,"",VLOOKUP(G829,Demos!$B$3:$K$1368,7,FALSE)),"")</f>
        <v xml:space="preserve">See Collegerama 2022 recording TN1612TU_10 from 01:17:10 - https://collegerama.tudelft.nl/Mediasite/Channel/as-bsc-tn/watch/b282d0ac7af745eba483f6120bc37f2d1d </v>
      </c>
      <c r="T829" s="50" t="s">
        <v>1763</v>
      </c>
      <c r="U829" s="31" t="str">
        <f>IFERROR(VLOOKUP(G829,Demos!$B$7:N4126,12,FALSE),"")</f>
        <v/>
      </c>
    </row>
    <row r="830" spans="1:21" ht="45" x14ac:dyDescent="0.25">
      <c r="A830" s="39">
        <f t="shared" si="12"/>
        <v>825</v>
      </c>
      <c r="B830" s="30" t="s">
        <v>38</v>
      </c>
      <c r="C830" s="29" t="str">
        <f xml:space="preserve"> IFERROR(VLOOKUP(B830, Courses!$C$3:$E$836, 2, FALSE),"")</f>
        <v>Mechanics and Theory of Relativity</v>
      </c>
      <c r="D830" s="29" t="str">
        <f xml:space="preserve"> IFERROR(VLOOKUP(MID(G830,1,1), PIRA!$B$1:$E$1146, 2, FALSE),"")</f>
        <v>1 Mechanics</v>
      </c>
      <c r="E830" s="31" t="str">
        <f xml:space="preserve"> IFERROR(VLOOKUP(MID(G830,1,2),PIRA!$B$1:$E$1144,2,FALSE),"")&amp;"
"&amp;IFERROR(VLOOKUP(MID(H830,1,2),PIRA!$B$1:$E$1144,2,FALSE),"")&amp;"
"&amp;IFERROR(VLOOKUP(MID(I830,1,2),PIRA!$B$1:$E$1144,2,FALSE),"")</f>
        <v>Linear Momentum and Collisions
Stellar Astronomy
Relative Motion</v>
      </c>
      <c r="F830" s="31" t="str">
        <f xml:space="preserve"> IFERROR(VLOOKUP(MID(G830,1,4),PIRA!$B$1:$E$1144,2,FALSE),"")&amp;"
"&amp;IFERROR(VLOOKUP(MID(H830,1,4),PIRA!$B$1:$E$1144,2,FALSE),"")&amp;"
"&amp;IFERROR(VLOOKUP(MID(I830,1,4),PIRA!$B$1:$E$1144,2,FALSE),"")</f>
        <v>Collisions in One Dimension
The Sun
Moving Reference Frames</v>
      </c>
      <c r="G830" s="32" t="s">
        <v>471</v>
      </c>
      <c r="H830" s="31" t="str">
        <f>IFERROR(IF(VLOOKUP(G830,Demos!$B$3:$K$1368,2,FALSE)=0,"",VLOOKUP(G830,Demos!$B$3:$K$1368,2,FALSE)),"")</f>
        <v>8B10.50</v>
      </c>
      <c r="I830" s="79" t="str">
        <f>IFERROR(IF(VLOOKUP(G830,Demos!$B$3:$K$1368,3,FALSE)=0,"",VLOOKUP(G830,Demos!$B$3:$K$1368,3,FALSE)),"")</f>
        <v>1E10.01</v>
      </c>
      <c r="J830" s="79" t="str">
        <f>IFERROR(IF(VLOOKUP(G830,Demos!$B$3:$K$1368,4,FALSE)=0,"",VLOOKUP(G830,Demos!$B$3:$K$1368,4,FALSE)),"")</f>
        <v>1N20.09</v>
      </c>
      <c r="K830" s="32" t="s">
        <v>2077</v>
      </c>
      <c r="L830" s="32" t="s">
        <v>22</v>
      </c>
      <c r="M830" s="71">
        <v>44250</v>
      </c>
      <c r="N830" s="33" t="str">
        <f>IFERROR(VLOOKUP(G830,Demos!$B$3:$K$1368,5,FALSE),"")</f>
        <v>Super Balls, Double Ball Drop</v>
      </c>
      <c r="O830" s="28">
        <f>IF(N830="","",COUNTIF($N$6:N2949, N830))</f>
        <v>56</v>
      </c>
      <c r="P830" s="33" t="str">
        <f xml:space="preserve"> IFERROR(IF(VLOOKUP(G830,Demos!$B$3:$K$1368,6,FALSE)=0,"",VLOOKUP(G830,Demos!$B$3:$K$1368,6,FALSE)),"")</f>
        <v>www.de-monstrare.nl/pdf/Superballs.pdf</v>
      </c>
      <c r="Q830" s="38" t="str">
        <f xml:space="preserve"> IFERROR(IF(VLOOKUP(G830,Demos!$B$3:$K$1368,8,FALSE)=0,"",VLOOKUP(G830,Demos!$B$3:$K$1368,8,FALSE)),"")</f>
        <v/>
      </c>
      <c r="R830" s="38" t="str">
        <f xml:space="preserve"> IFERROR(IF(VLOOKUP(G830,Demos!$B$3:$K$1368,7,FALSE)=0,"",VLOOKUP(G830,Demos!$B$3:$K$1368,7,FALSE)),"")</f>
        <v xml:space="preserve">See Collegerama 2022 recording TN1612TU_10 from 01:17:10 - https://collegerama.tudelft.nl/Mediasite/Channel/as-bsc-tn/watch/b282d0ac7af745eba483f6120bc37f2d1d </v>
      </c>
      <c r="T830" s="50" t="s">
        <v>1763</v>
      </c>
      <c r="U830" s="31" t="str">
        <f>IFERROR(VLOOKUP(G830,Demos!$B$7:N4125,12,FALSE),"")</f>
        <v/>
      </c>
    </row>
    <row r="831" spans="1:21" ht="45" x14ac:dyDescent="0.25">
      <c r="A831" s="39">
        <f t="shared" si="12"/>
        <v>826</v>
      </c>
      <c r="B831" s="30" t="s">
        <v>38</v>
      </c>
      <c r="C831" s="29" t="str">
        <f xml:space="preserve"> IFERROR(VLOOKUP(B831, Courses!$C$3:$E$836, 2, FALSE),"")</f>
        <v>Mechanics and Theory of Relativity</v>
      </c>
      <c r="D831" s="29" t="str">
        <f xml:space="preserve"> IFERROR(VLOOKUP(MID(G831,1,1), PIRA!$B$1:$E$1146, 2, FALSE),"")</f>
        <v>1 Mechanics</v>
      </c>
      <c r="E831" s="31" t="str">
        <f xml:space="preserve"> IFERROR(VLOOKUP(MID(G831,1,2),PIRA!$B$1:$E$1144,2,FALSE),"")&amp;"
"&amp;IFERROR(VLOOKUP(MID(H831,1,2),PIRA!$B$1:$E$1144,2,FALSE),"")&amp;"
"&amp;IFERROR(VLOOKUP(MID(I831,1,2),PIRA!$B$1:$E$1144,2,FALSE),"")</f>
        <v xml:space="preserve">Relative Motion
</v>
      </c>
      <c r="F831" s="31" t="str">
        <f xml:space="preserve"> IFERROR(VLOOKUP(MID(G831,1,4),PIRA!$B$1:$E$1144,2,FALSE),"")&amp;"
"&amp;IFERROR(VLOOKUP(MID(H831,1,4),PIRA!$B$1:$E$1144,2,FALSE),"")&amp;"
"&amp;IFERROR(VLOOKUP(MID(I831,1,4),PIRA!$B$1:$E$1144,2,FALSE),"")</f>
        <v xml:space="preserve">Moving Reference Frames
</v>
      </c>
      <c r="G831" s="32" t="s">
        <v>1135</v>
      </c>
      <c r="H831" s="31" t="str">
        <f>IFERROR(IF(VLOOKUP(G831,Demos!$B$3:$K$1368,2,FALSE)=0,"",VLOOKUP(G831,Demos!$B$3:$K$1368,2,FALSE)),"")</f>
        <v/>
      </c>
      <c r="I831" s="79" t="str">
        <f>IFERROR(IF(VLOOKUP(G831,Demos!$B$3:$K$1368,3,FALSE)=0,"",VLOOKUP(G831,Demos!$B$3:$K$1368,3,FALSE)),"")</f>
        <v/>
      </c>
      <c r="J831" s="79" t="str">
        <f>IFERROR(IF(VLOOKUP(G831,Demos!$B$3:$K$1368,4,FALSE)=0,"",VLOOKUP(G831,Demos!$B$3:$K$1368,4,FALSE)),"")</f>
        <v/>
      </c>
      <c r="K831" s="32" t="s">
        <v>2077</v>
      </c>
      <c r="L831" s="32" t="s">
        <v>22</v>
      </c>
      <c r="M831" s="71">
        <v>44249</v>
      </c>
      <c r="N831" s="33" t="str">
        <f>IFERROR(VLOOKUP(G831,Demos!$B$3:$K$1368,5,FALSE),"")</f>
        <v>Shoot and Catch</v>
      </c>
      <c r="O831" s="28">
        <f>IF(N831="","",COUNTIF($N$6:N2950, N831))</f>
        <v>26</v>
      </c>
      <c r="P831" s="33" t="str">
        <f xml:space="preserve"> IFERROR(IF(VLOOKUP(G831,Demos!$B$3:$K$1368,6,FALSE)=0,"",VLOOKUP(G831,Demos!$B$3:$K$1368,6,FALSE)),"")</f>
        <v>www.de-monstrare.nl/pdf/Shoot%20and%20catch.pdf</v>
      </c>
      <c r="Q831" s="38" t="str">
        <f xml:space="preserve"> IFERROR(IF(VLOOKUP(G831,Demos!$B$3:$K$1368,8,FALSE)=0,"",VLOOKUP(G831,Demos!$B$3:$K$1368,8,FALSE)),"")</f>
        <v/>
      </c>
      <c r="R831" s="38" t="str">
        <f xml:space="preserve"> IFERROR(IF(VLOOKUP(G831,Demos!$B$3:$K$1368,7,FALSE)=0,"",VLOOKUP(G831,Demos!$B$3:$K$1368,7,FALSE)),"")</f>
        <v xml:space="preserve">See Collegerama 2022 recording TN1612TU_09 from 00:38:10 - https://collegerama.tudelft.nl/Mediasite/Channel/as-bsc-tn/watch/01a81742333b4cfeb1cb2f79a689016f1d </v>
      </c>
      <c r="T831" s="50" t="s">
        <v>1763</v>
      </c>
      <c r="U831" s="31" t="str">
        <f>IFERROR(VLOOKUP(G831,Demos!$B$7:N4127,12,FALSE),"")</f>
        <v/>
      </c>
    </row>
    <row r="832" spans="1:21" ht="45" x14ac:dyDescent="0.25">
      <c r="A832" s="39">
        <f t="shared" si="12"/>
        <v>827</v>
      </c>
      <c r="B832" s="30" t="s">
        <v>29</v>
      </c>
      <c r="C832" s="29" t="str">
        <f xml:space="preserve"> IFERROR(VLOOKUP(B832, Courses!$C$3:$E$836, 2, FALSE),"")</f>
        <v>Classical and Quantum Mechanics</v>
      </c>
      <c r="D832" s="29" t="str">
        <f xml:space="preserve"> IFERROR(VLOOKUP(MID(G832,1,1), PIRA!$B$1:$E$1146, 2, FALSE),"")</f>
        <v>1 Mechanics</v>
      </c>
      <c r="E832" s="31" t="str">
        <f xml:space="preserve"> IFERROR(VLOOKUP(MID(G832,1,2),PIRA!$B$1:$E$1144,2,FALSE),"")&amp;"
"&amp;IFERROR(VLOOKUP(MID(H832,1,2),PIRA!$B$1:$E$1144,2,FALSE),"")&amp;"
"&amp;IFERROR(VLOOKUP(MID(I832,1,2),PIRA!$B$1:$E$1144,2,FALSE),"")</f>
        <v xml:space="preserve">Work and Energy
Motion in one Dimension
</v>
      </c>
      <c r="F832" s="31" t="str">
        <f xml:space="preserve"> IFERROR(VLOOKUP(MID(G832,1,4),PIRA!$B$1:$E$1144,2,FALSE),"")&amp;"
"&amp;IFERROR(VLOOKUP(MID(H832,1,4),PIRA!$B$1:$E$1144,2,FALSE),"")&amp;"
"&amp;IFERROR(VLOOKUP(MID(I832,1,4),PIRA!$B$1:$E$1144,2,FALSE),"")</f>
        <v xml:space="preserve">Conservation of Energy
Velocity
</v>
      </c>
      <c r="G832" s="32" t="s">
        <v>1280</v>
      </c>
      <c r="H832" s="31" t="str">
        <f>IFERROR(IF(VLOOKUP(G832,Demos!$B$3:$K$1368,2,FALSE)=0,"",VLOOKUP(G832,Demos!$B$3:$K$1368,2,FALSE)),"")</f>
        <v>1C10.01</v>
      </c>
      <c r="I832" s="79" t="str">
        <f>IFERROR(IF(VLOOKUP(G832,Demos!$B$3:$K$1368,3,FALSE)=0,"",VLOOKUP(G832,Demos!$B$3:$K$1368,3,FALSE)),"")</f>
        <v/>
      </c>
      <c r="J832" s="79" t="str">
        <f>IFERROR(IF(VLOOKUP(G832,Demos!$B$3:$K$1368,4,FALSE)=0,"",VLOOKUP(G832,Demos!$B$3:$K$1368,4,FALSE)),"")</f>
        <v/>
      </c>
      <c r="K832" s="30" t="s">
        <v>373</v>
      </c>
      <c r="M832" s="71">
        <v>44247</v>
      </c>
      <c r="N832" s="33" t="str">
        <f>IFERROR(VLOOKUP(G832,Demos!$B$3:$K$1368,5,FALSE),"")</f>
        <v>Ballistic Pendulum</v>
      </c>
      <c r="O832" s="28">
        <f>IF(N832="","",COUNTIF($N$6:N2951, N832))</f>
        <v>27</v>
      </c>
      <c r="P832" s="33" t="str">
        <f xml:space="preserve"> IFERROR(IF(VLOOKUP(G832,Demos!$B$3:$K$1368,6,FALSE)=0,"",VLOOKUP(G832,Demos!$B$3:$K$1368,6,FALSE)),"")</f>
        <v>N/A</v>
      </c>
      <c r="Q832" s="38" t="str">
        <f xml:space="preserve"> IFERROR(IF(VLOOKUP(G832,Demos!$B$3:$K$1368,8,FALSE)=0,"",VLOOKUP(G832,Demos!$B$3:$K$1368,8,FALSE)),"")</f>
        <v/>
      </c>
      <c r="R832" s="38" t="str">
        <f xml:space="preserve"> IFERROR(IF(VLOOKUP(G832,Demos!$B$3:$K$1368,7,FALSE)=0,"",VLOOKUP(G832,Demos!$B$3:$K$1368,7,FALSE)),"")</f>
        <v/>
      </c>
      <c r="T832" s="50" t="s">
        <v>2091</v>
      </c>
      <c r="U832" s="31" t="str">
        <f>IFERROR(VLOOKUP(G832,Demos!$B$7:N4132,12,FALSE),"")</f>
        <v/>
      </c>
    </row>
    <row r="833" spans="1:21" ht="45" x14ac:dyDescent="0.25">
      <c r="A833" s="39">
        <f t="shared" si="12"/>
        <v>828</v>
      </c>
      <c r="B833" s="30" t="s">
        <v>29</v>
      </c>
      <c r="C833" s="29" t="str">
        <f xml:space="preserve"> IFERROR(VLOOKUP(B833, Courses!$C$3:$E$836, 2, FALSE),"")</f>
        <v>Classical and Quantum Mechanics</v>
      </c>
      <c r="D833" s="29" t="str">
        <f xml:space="preserve"> IFERROR(VLOOKUP(MID(G833,1,1), PIRA!$B$1:$E$1146, 2, FALSE),"")</f>
        <v>1 Mechanics</v>
      </c>
      <c r="E833" s="31" t="str">
        <f xml:space="preserve"> IFERROR(VLOOKUP(MID(G833,1,2),PIRA!$B$1:$E$1144,2,FALSE),"")&amp;"
"&amp;IFERROR(VLOOKUP(MID(H833,1,2),PIRA!$B$1:$E$1144,2,FALSE),"")&amp;"
"&amp;IFERROR(VLOOKUP(MID(I833,1,2),PIRA!$B$1:$E$1144,2,FALSE),"")</f>
        <v xml:space="preserve">Linear Momentum and Collisions
</v>
      </c>
      <c r="F833" s="31" t="str">
        <f xml:space="preserve"> IFERROR(VLOOKUP(MID(G833,1,4),PIRA!$B$1:$E$1144,2,FALSE),"")&amp;"
"&amp;IFERROR(VLOOKUP(MID(H833,1,4),PIRA!$B$1:$E$1144,2,FALSE),"")&amp;"
"&amp;IFERROR(VLOOKUP(MID(I833,1,4),PIRA!$B$1:$E$1144,2,FALSE),"")</f>
        <v xml:space="preserve">Conservation of Linear Momentum
</v>
      </c>
      <c r="G833" s="32" t="s">
        <v>1161</v>
      </c>
      <c r="H833" s="31" t="str">
        <f>IFERROR(IF(VLOOKUP(G833,Demos!$B$3:$K$1368,2,FALSE)=0,"",VLOOKUP(G833,Demos!$B$3:$K$1368,2,FALSE)),"")</f>
        <v/>
      </c>
      <c r="I833" s="79" t="str">
        <f>IFERROR(IF(VLOOKUP(G833,Demos!$B$3:$K$1368,3,FALSE)=0,"",VLOOKUP(G833,Demos!$B$3:$K$1368,3,FALSE)),"")</f>
        <v/>
      </c>
      <c r="J833" s="79" t="str">
        <f>IFERROR(IF(VLOOKUP(G833,Demos!$B$3:$K$1368,4,FALSE)=0,"",VLOOKUP(G833,Demos!$B$3:$K$1368,4,FALSE)),"")</f>
        <v/>
      </c>
      <c r="K833" s="30" t="s">
        <v>373</v>
      </c>
      <c r="M833" s="71">
        <v>44247</v>
      </c>
      <c r="N833" s="33" t="str">
        <f>IFERROR(VLOOKUP(G833,Demos!$B$3:$K$1368,5,FALSE),"")</f>
        <v>Elastic Collisions</v>
      </c>
      <c r="O833" s="28">
        <f>IF(N833="","",COUNTIF($N$6:N2952, N833))</f>
        <v>19</v>
      </c>
      <c r="P833" s="33" t="str">
        <f xml:space="preserve"> IFERROR(IF(VLOOKUP(G833,Demos!$B$3:$K$1368,6,FALSE)=0,"",VLOOKUP(G833,Demos!$B$3:$K$1368,6,FALSE)),"")</f>
        <v>www.de-monstrare.nl/pdf/Elastic%20collisions.pdf</v>
      </c>
      <c r="Q833" s="38" t="str">
        <f xml:space="preserve"> IFERROR(IF(VLOOKUP(G833,Demos!$B$3:$K$1368,8,FALSE)=0,"",VLOOKUP(G833,Demos!$B$3:$K$1368,8,FALSE)),"")</f>
        <v/>
      </c>
      <c r="R833" s="38" t="str">
        <f xml:space="preserve"> IFERROR(IF(VLOOKUP(G833,Demos!$B$3:$K$1368,7,FALSE)=0,"",VLOOKUP(G833,Demos!$B$3:$K$1368,7,FALSE)),"")</f>
        <v/>
      </c>
      <c r="T833" s="50" t="s">
        <v>2092</v>
      </c>
      <c r="U833" s="31" t="str">
        <f>IFERROR(VLOOKUP(G833,Demos!$B$7:N4131,12,FALSE),"")</f>
        <v/>
      </c>
    </row>
    <row r="834" spans="1:21" ht="45" x14ac:dyDescent="0.25">
      <c r="A834" s="39">
        <f t="shared" si="12"/>
        <v>829</v>
      </c>
      <c r="B834" s="30" t="s">
        <v>29</v>
      </c>
      <c r="C834" s="29" t="str">
        <f xml:space="preserve"> IFERROR(VLOOKUP(B834, Courses!$C$3:$E$836, 2, FALSE),"")</f>
        <v>Classical and Quantum Mechanics</v>
      </c>
      <c r="D834" s="29" t="str">
        <f xml:space="preserve"> IFERROR(VLOOKUP(MID(G834,1,1), PIRA!$B$1:$E$1146, 2, FALSE),"")</f>
        <v>1 Mechanics</v>
      </c>
      <c r="E834" s="31" t="str">
        <f xml:space="preserve"> IFERROR(VLOOKUP(MID(G834,1,2),PIRA!$B$1:$E$1144,2,FALSE),"")&amp;"
"&amp;IFERROR(VLOOKUP(MID(H834,1,2),PIRA!$B$1:$E$1144,2,FALSE),"")&amp;"
"&amp;IFERROR(VLOOKUP(MID(I834,1,2),PIRA!$B$1:$E$1144,2,FALSE),"")</f>
        <v xml:space="preserve">Linear Momentum and Collisions
</v>
      </c>
      <c r="F834" s="31" t="str">
        <f xml:space="preserve"> IFERROR(VLOOKUP(MID(G834,1,4),PIRA!$B$1:$E$1144,2,FALSE),"")&amp;"
"&amp;IFERROR(VLOOKUP(MID(H834,1,4),PIRA!$B$1:$E$1144,2,FALSE),"")&amp;"
"&amp;IFERROR(VLOOKUP(MID(I834,1,4),PIRA!$B$1:$E$1144,2,FALSE),"")</f>
        <v xml:space="preserve">Conservation of Linear Momentum
</v>
      </c>
      <c r="G834" s="32" t="s">
        <v>1162</v>
      </c>
      <c r="H834" s="31" t="str">
        <f>IFERROR(IF(VLOOKUP(G834,Demos!$B$3:$K$1368,2,FALSE)=0,"",VLOOKUP(G834,Demos!$B$3:$K$1368,2,FALSE)),"")</f>
        <v/>
      </c>
      <c r="I834" s="79" t="str">
        <f>IFERROR(IF(VLOOKUP(G834,Demos!$B$3:$K$1368,3,FALSE)=0,"",VLOOKUP(G834,Demos!$B$3:$K$1368,3,FALSE)),"")</f>
        <v/>
      </c>
      <c r="J834" s="79" t="str">
        <f>IFERROR(IF(VLOOKUP(G834,Demos!$B$3:$K$1368,4,FALSE)=0,"",VLOOKUP(G834,Demos!$B$3:$K$1368,4,FALSE)),"")</f>
        <v/>
      </c>
      <c r="K834" s="30" t="s">
        <v>373</v>
      </c>
      <c r="M834" s="71">
        <v>44247</v>
      </c>
      <c r="N834" s="33" t="str">
        <f>IFERROR(VLOOKUP(G834,Demos!$B$3:$K$1368,5,FALSE),"")</f>
        <v>Inelastic Collisions</v>
      </c>
      <c r="O834" s="28">
        <f>IF(N834="","",COUNTIF($N$6:N2953, N834))</f>
        <v>19</v>
      </c>
      <c r="P834" s="33" t="str">
        <f xml:space="preserve"> IFERROR(IF(VLOOKUP(G834,Demos!$B$3:$K$1368,6,FALSE)=0,"",VLOOKUP(G834,Demos!$B$3:$K$1368,6,FALSE)),"")</f>
        <v>www.de-monstrare.nl/pdf/Inelastic%20collisions.pdf</v>
      </c>
      <c r="Q834" s="38" t="str">
        <f xml:space="preserve"> IFERROR(IF(VLOOKUP(G834,Demos!$B$3:$K$1368,8,FALSE)=0,"",VLOOKUP(G834,Demos!$B$3:$K$1368,8,FALSE)),"")</f>
        <v/>
      </c>
      <c r="R834" s="38" t="str">
        <f xml:space="preserve"> IFERROR(IF(VLOOKUP(G834,Demos!$B$3:$K$1368,7,FALSE)=0,"",VLOOKUP(G834,Demos!$B$3:$K$1368,7,FALSE)),"")</f>
        <v/>
      </c>
      <c r="T834" s="50" t="s">
        <v>2092</v>
      </c>
      <c r="U834" s="31" t="str">
        <f>IFERROR(VLOOKUP(G834,Demos!$B$7:N4129,12,FALSE),"")</f>
        <v/>
      </c>
    </row>
    <row r="835" spans="1:21" ht="45" x14ac:dyDescent="0.25">
      <c r="A835" s="39">
        <f t="shared" si="12"/>
        <v>830</v>
      </c>
      <c r="B835" s="30" t="s">
        <v>29</v>
      </c>
      <c r="C835" s="29" t="str">
        <f xml:space="preserve"> IFERROR(VLOOKUP(B835, Courses!$C$3:$E$836, 2, FALSE),"")</f>
        <v>Classical and Quantum Mechanics</v>
      </c>
      <c r="D835" s="29" t="str">
        <f xml:space="preserve"> IFERROR(VLOOKUP(MID(G835,1,1), PIRA!$B$1:$E$1146, 2, FALSE),"")</f>
        <v>1 Mechanics</v>
      </c>
      <c r="E835" s="31" t="str">
        <f xml:space="preserve"> IFERROR(VLOOKUP(MID(G835,1,2),PIRA!$B$1:$E$1144,2,FALSE),"")&amp;"
"&amp;IFERROR(VLOOKUP(MID(H835,1,2),PIRA!$B$1:$E$1144,2,FALSE),"")&amp;"
"&amp;IFERROR(VLOOKUP(MID(I835,1,2),PIRA!$B$1:$E$1144,2,FALSE),"")</f>
        <v xml:space="preserve">Linear Momentum and Collisions
</v>
      </c>
      <c r="F835" s="31" t="str">
        <f xml:space="preserve"> IFERROR(VLOOKUP(MID(G835,1,4),PIRA!$B$1:$E$1144,2,FALSE),"")&amp;"
"&amp;IFERROR(VLOOKUP(MID(H835,1,4),PIRA!$B$1:$E$1144,2,FALSE),"")&amp;"
"&amp;IFERROR(VLOOKUP(MID(I835,1,4),PIRA!$B$1:$E$1144,2,FALSE),"")</f>
        <v xml:space="preserve">Conservation of Linear Momentum
</v>
      </c>
      <c r="G835" s="32" t="s">
        <v>1163</v>
      </c>
      <c r="H835" s="31" t="str">
        <f>IFERROR(IF(VLOOKUP(G835,Demos!$B$3:$K$1368,2,FALSE)=0,"",VLOOKUP(G835,Demos!$B$3:$K$1368,2,FALSE)),"")</f>
        <v/>
      </c>
      <c r="I835" s="79" t="str">
        <f>IFERROR(IF(VLOOKUP(G835,Demos!$B$3:$K$1368,3,FALSE)=0,"",VLOOKUP(G835,Demos!$B$3:$K$1368,3,FALSE)),"")</f>
        <v/>
      </c>
      <c r="J835" s="79" t="str">
        <f>IFERROR(IF(VLOOKUP(G835,Demos!$B$3:$K$1368,4,FALSE)=0,"",VLOOKUP(G835,Demos!$B$3:$K$1368,4,FALSE)),"")</f>
        <v/>
      </c>
      <c r="K835" s="30" t="s">
        <v>373</v>
      </c>
      <c r="M835" s="71">
        <v>44247</v>
      </c>
      <c r="N835" s="33" t="str">
        <f>IFERROR(VLOOKUP(G835,Demos!$B$3:$K$1368,5,FALSE),"")</f>
        <v>Explosion</v>
      </c>
      <c r="O835" s="28">
        <f>IF(N835="","",COUNTIF($N$6:N2954, N835))</f>
        <v>26</v>
      </c>
      <c r="P835" s="33" t="str">
        <f xml:space="preserve"> IFERROR(IF(VLOOKUP(G835,Demos!$B$3:$K$1368,6,FALSE)=0,"",VLOOKUP(G835,Demos!$B$3:$K$1368,6,FALSE)),"")</f>
        <v>www.de-monstrare.nl/pdf/Explosion.pdf</v>
      </c>
      <c r="Q835" s="38" t="str">
        <f xml:space="preserve"> IFERROR(IF(VLOOKUP(G835,Demos!$B$3:$K$1368,8,FALSE)=0,"",VLOOKUP(G835,Demos!$B$3:$K$1368,8,FALSE)),"")</f>
        <v/>
      </c>
      <c r="R835" s="38" t="str">
        <f xml:space="preserve"> IFERROR(IF(VLOOKUP(G835,Demos!$B$3:$K$1368,7,FALSE)=0,"",VLOOKUP(G835,Demos!$B$3:$K$1368,7,FALSE)),"")</f>
        <v xml:space="preserve">See Collegerama 2022 recording TN1612TU_14 - https://collegerama.tudelft.nl/Mediasite/Channel/as-bsc-tn/watch/64cb5e5c7d2546fb9f465306d41a128b1d </v>
      </c>
      <c r="T835" s="50" t="s">
        <v>2092</v>
      </c>
      <c r="U835" s="31" t="str">
        <f>IFERROR(VLOOKUP(G835,Demos!$B$7:N4130,12,FALSE),"")</f>
        <v/>
      </c>
    </row>
    <row r="836" spans="1:21" ht="45" x14ac:dyDescent="0.25">
      <c r="A836" s="39">
        <f t="shared" si="12"/>
        <v>831</v>
      </c>
      <c r="B836" s="30" t="s">
        <v>29</v>
      </c>
      <c r="C836" s="29" t="str">
        <f xml:space="preserve"> IFERROR(VLOOKUP(B836, Courses!$C$3:$E$836, 2, FALSE),"")</f>
        <v>Classical and Quantum Mechanics</v>
      </c>
      <c r="D836" s="29" t="str">
        <f xml:space="preserve"> IFERROR(VLOOKUP(MID(G836,1,1), PIRA!$B$1:$E$1146, 2, FALSE),"")</f>
        <v>1 Mechanics</v>
      </c>
      <c r="E836" s="31" t="str">
        <f xml:space="preserve"> IFERROR(VLOOKUP(MID(G836,1,2),PIRA!$B$1:$E$1144,2,FALSE),"")&amp;"
"&amp;IFERROR(VLOOKUP(MID(H836,1,2),PIRA!$B$1:$E$1144,2,FALSE),"")&amp;"
"&amp;IFERROR(VLOOKUP(MID(I836,1,2),PIRA!$B$1:$E$1144,2,FALSE),"")</f>
        <v>Linear Momentum and Collisions
Stellar Astronomy
Relative Motion</v>
      </c>
      <c r="F836" s="31" t="str">
        <f xml:space="preserve"> IFERROR(VLOOKUP(MID(G836,1,4),PIRA!$B$1:$E$1144,2,FALSE),"")&amp;"
"&amp;IFERROR(VLOOKUP(MID(H836,1,4),PIRA!$B$1:$E$1144,2,FALSE),"")&amp;"
"&amp;IFERROR(VLOOKUP(MID(I836,1,4),PIRA!$B$1:$E$1144,2,FALSE),"")</f>
        <v>Collisions in One Dimension
The Sun
Moving Reference Frames</v>
      </c>
      <c r="G836" s="32" t="s">
        <v>471</v>
      </c>
      <c r="H836" s="31" t="str">
        <f>IFERROR(IF(VLOOKUP(G836,Demos!$B$3:$K$1368,2,FALSE)=0,"",VLOOKUP(G836,Demos!$B$3:$K$1368,2,FALSE)),"")</f>
        <v>8B10.50</v>
      </c>
      <c r="I836" s="79" t="str">
        <f>IFERROR(IF(VLOOKUP(G836,Demos!$B$3:$K$1368,3,FALSE)=0,"",VLOOKUP(G836,Demos!$B$3:$K$1368,3,FALSE)),"")</f>
        <v>1E10.01</v>
      </c>
      <c r="J836" s="79" t="str">
        <f>IFERROR(IF(VLOOKUP(G836,Demos!$B$3:$K$1368,4,FALSE)=0,"",VLOOKUP(G836,Demos!$B$3:$K$1368,4,FALSE)),"")</f>
        <v>1N20.09</v>
      </c>
      <c r="K836" s="30" t="s">
        <v>373</v>
      </c>
      <c r="M836" s="71">
        <v>44247</v>
      </c>
      <c r="N836" s="33" t="str">
        <f>IFERROR(VLOOKUP(G836,Demos!$B$3:$K$1368,5,FALSE),"")</f>
        <v>Super Balls, Double Ball Drop</v>
      </c>
      <c r="O836" s="28">
        <f>IF(N836="","",COUNTIF($N$6:N2955, N836))</f>
        <v>56</v>
      </c>
      <c r="P836" s="33" t="str">
        <f xml:space="preserve"> IFERROR(IF(VLOOKUP(G836,Demos!$B$3:$K$1368,6,FALSE)=0,"",VLOOKUP(G836,Demos!$B$3:$K$1368,6,FALSE)),"")</f>
        <v>www.de-monstrare.nl/pdf/Superballs.pdf</v>
      </c>
      <c r="Q836" s="38" t="str">
        <f xml:space="preserve"> IFERROR(IF(VLOOKUP(G836,Demos!$B$3:$K$1368,8,FALSE)=0,"",VLOOKUP(G836,Demos!$B$3:$K$1368,8,FALSE)),"")</f>
        <v/>
      </c>
      <c r="R836" s="38" t="str">
        <f xml:space="preserve"> IFERROR(IF(VLOOKUP(G836,Demos!$B$3:$K$1368,7,FALSE)=0,"",VLOOKUP(G836,Demos!$B$3:$K$1368,7,FALSE)),"")</f>
        <v xml:space="preserve">See Collegerama 2022 recording TN1612TU_10 from 01:17:10 - https://collegerama.tudelft.nl/Mediasite/Channel/as-bsc-tn/watch/b282d0ac7af745eba483f6120bc37f2d1d </v>
      </c>
      <c r="T836" s="50" t="s">
        <v>2091</v>
      </c>
      <c r="U836" s="31" t="str">
        <f>IFERROR(VLOOKUP(G836,Demos!$B$7:N4128,12,FALSE),"")</f>
        <v/>
      </c>
    </row>
    <row r="837" spans="1:21" ht="45" x14ac:dyDescent="0.25">
      <c r="A837" s="39">
        <f t="shared" si="12"/>
        <v>832</v>
      </c>
      <c r="B837" s="30" t="s">
        <v>1905</v>
      </c>
      <c r="C837" s="29" t="str">
        <f xml:space="preserve"> IFERROR(VLOOKUP(B837, Courses!$C$3:$E$836, 2, FALSE),"")</f>
        <v>Mechanics and Theory of Relativity</v>
      </c>
      <c r="D837" s="29" t="str">
        <f xml:space="preserve"> IFERROR(VLOOKUP(MID(G837,1,1), PIRA!$B$1:$E$1146, 2, FALSE),"")</f>
        <v>1 Mechanics</v>
      </c>
      <c r="E837" s="31" t="str">
        <f xml:space="preserve"> IFERROR(VLOOKUP(MID(G837,1,2),PIRA!$B$1:$E$1144,2,FALSE),"")&amp;"
"&amp;IFERROR(VLOOKUP(MID(H837,1,2),PIRA!$B$1:$E$1144,2,FALSE),"")&amp;"
"&amp;IFERROR(VLOOKUP(MID(I837,1,2),PIRA!$B$1:$E$1144,2,FALSE),"")</f>
        <v xml:space="preserve">Work and Energy
Magnetic Materials
</v>
      </c>
      <c r="F837" s="31" t="str">
        <f xml:space="preserve"> IFERROR(VLOOKUP(MID(G837,1,4),PIRA!$B$1:$E$1144,2,FALSE),"")&amp;"
"&amp;IFERROR(VLOOKUP(MID(H837,1,4),PIRA!$B$1:$E$1144,2,FALSE),"")&amp;"
"&amp;IFERROR(VLOOKUP(MID(I837,1,4),PIRA!$B$1:$E$1144,2,FALSE),"")</f>
        <v xml:space="preserve">Conservation of Energy
Magnets
</v>
      </c>
      <c r="G837" s="32" t="s">
        <v>1158</v>
      </c>
      <c r="H837" s="31" t="str">
        <f>IFERROR(IF(VLOOKUP(G837,Demos!$B$3:$K$1368,2,FALSE)=0,"",VLOOKUP(G837,Demos!$B$3:$K$1368,2,FALSE)),"")</f>
        <v>5G10.80</v>
      </c>
      <c r="I837" s="79" t="str">
        <f>IFERROR(IF(VLOOKUP(G837,Demos!$B$3:$K$1368,3,FALSE)=0,"",VLOOKUP(G837,Demos!$B$3:$K$1368,3,FALSE)),"")</f>
        <v/>
      </c>
      <c r="J837" s="79" t="str">
        <f>IFERROR(IF(VLOOKUP(G837,Demos!$B$3:$K$1368,4,FALSE)=0,"",VLOOKUP(G837,Demos!$B$3:$K$1368,4,FALSE)),"")</f>
        <v/>
      </c>
      <c r="K837" s="32" t="s">
        <v>1897</v>
      </c>
      <c r="M837" s="71">
        <v>44246</v>
      </c>
      <c r="N837" s="33" t="str">
        <f>IFERROR(VLOOKUP(G837,Demos!$B$3:$K$1368,5,FALSE),"")</f>
        <v>Gauss' Rifle</v>
      </c>
      <c r="O837" s="28">
        <f>IF(N837="","",COUNTIF($N$6:N2956, N837))</f>
        <v>37</v>
      </c>
      <c r="P837" s="33" t="str">
        <f xml:space="preserve"> IFERROR(IF(VLOOKUP(G837,Demos!$B$3:$K$1368,6,FALSE)=0,"",VLOOKUP(G837,Demos!$B$3:$K$1368,6,FALSE)),"")</f>
        <v>www.de-monstrare.nl/pdf/Gauss%27s%20rifle.pdf</v>
      </c>
      <c r="Q837" s="38" t="str">
        <f xml:space="preserve"> IFERROR(IF(VLOOKUP(G837,Demos!$B$3:$K$1368,8,FALSE)=0,"",VLOOKUP(G837,Demos!$B$3:$K$1368,8,FALSE)),"")</f>
        <v/>
      </c>
      <c r="R837" s="38" t="str">
        <f xml:space="preserve"> IFERROR(IF(VLOOKUP(G837,Demos!$B$3:$K$1368,7,FALSE)=0,"",VLOOKUP(G837,Demos!$B$3:$K$1368,7,FALSE)),"")</f>
        <v xml:space="preserve">See Collegerama 2022 recording TN1612TU_04 from 00:39:45 - https://collegerama.tudelft.nl/Mediasite/Channel/as-bsc-tn/watch/a26ab3bd246349b59f418a1b22cc67101d </v>
      </c>
      <c r="T837" s="50" t="s">
        <v>2091</v>
      </c>
      <c r="U837" s="31" t="str">
        <f>IFERROR(VLOOKUP(G837,Demos!$B$7:N4133,12,FALSE),"")</f>
        <v/>
      </c>
    </row>
    <row r="838" spans="1:21" ht="45" x14ac:dyDescent="0.25">
      <c r="A838" s="39">
        <f t="shared" ref="A838:A901" si="13">ROW()-5</f>
        <v>833</v>
      </c>
      <c r="B838" s="30" t="s">
        <v>38</v>
      </c>
      <c r="C838" s="29" t="str">
        <f xml:space="preserve"> IFERROR(VLOOKUP(B838, Courses!$C$3:$E$836, 2, FALSE),"")</f>
        <v>Mechanics and Theory of Relativity</v>
      </c>
      <c r="D838" s="29" t="str">
        <f xml:space="preserve"> IFERROR(VLOOKUP(MID(G838,1,1), PIRA!$B$1:$E$1146, 2, FALSE),"")</f>
        <v>1 Mechanics</v>
      </c>
      <c r="E838" s="31" t="str">
        <f xml:space="preserve"> IFERROR(VLOOKUP(MID(G838,1,2),PIRA!$B$1:$E$1144,2,FALSE),"")&amp;"
"&amp;IFERROR(VLOOKUP(MID(H838,1,2),PIRA!$B$1:$E$1144,2,FALSE),"")&amp;"
"&amp;IFERROR(VLOOKUP(MID(I838,1,2),PIRA!$B$1:$E$1144,2,FALSE),"")</f>
        <v xml:space="preserve">Gravity
Planetary Astronomy
</v>
      </c>
      <c r="F838" s="31" t="str">
        <f xml:space="preserve"> IFERROR(VLOOKUP(MID(G838,1,4),PIRA!$B$1:$E$1144,2,FALSE),"")&amp;"
"&amp;IFERROR(VLOOKUP(MID(H838,1,4),PIRA!$B$1:$E$1144,2,FALSE),"")&amp;"
"&amp;IFERROR(VLOOKUP(MID(I838,1,4),PIRA!$B$1:$E$1144,2,FALSE),"")</f>
        <v xml:space="preserve">Orbits
Solar System Mechanics
</v>
      </c>
      <c r="G838" s="32" t="s">
        <v>1156</v>
      </c>
      <c r="H838" s="31" t="str">
        <f>IFERROR(IF(VLOOKUP(G838,Demos!$B$3:$K$1368,2,FALSE)=0,"",VLOOKUP(G838,Demos!$B$3:$K$1368,2,FALSE)),"")</f>
        <v>8A10.01</v>
      </c>
      <c r="I838" s="79" t="str">
        <f>IFERROR(IF(VLOOKUP(G838,Demos!$B$3:$K$1368,3,FALSE)=0,"",VLOOKUP(G838,Demos!$B$3:$K$1368,3,FALSE)),"")</f>
        <v/>
      </c>
      <c r="J838" s="79" t="str">
        <f>IFERROR(IF(VLOOKUP(G838,Demos!$B$3:$K$1368,4,FALSE)=0,"",VLOOKUP(G838,Demos!$B$3:$K$1368,4,FALSE)),"")</f>
        <v/>
      </c>
      <c r="K838" s="32" t="s">
        <v>2077</v>
      </c>
      <c r="L838" s="32" t="s">
        <v>22</v>
      </c>
      <c r="M838" s="71">
        <v>44245</v>
      </c>
      <c r="N838" s="33" t="str">
        <f>IFERROR(VLOOKUP(G838,Demos!$B$3:$K$1368,5,FALSE),"")</f>
        <v>Kepler's Second Law</v>
      </c>
      <c r="O838" s="28">
        <f>IF(N838="","",COUNTIF($N$6:N2957, N838))</f>
        <v>12</v>
      </c>
      <c r="P838" s="33" t="str">
        <f xml:space="preserve"> IFERROR(IF(VLOOKUP(G838,Demos!$B$3:$K$1368,6,FALSE)=0,"",VLOOKUP(G838,Demos!$B$3:$K$1368,6,FALSE)),"")</f>
        <v>www.de-monstrare.nl/pdf/Kepler's%20second%20law.pdf</v>
      </c>
      <c r="Q838" s="38" t="str">
        <f xml:space="preserve"> IFERROR(IF(VLOOKUP(G838,Demos!$B$3:$K$1368,8,FALSE)=0,"",VLOOKUP(G838,Demos!$B$3:$K$1368,8,FALSE)),"")</f>
        <v/>
      </c>
      <c r="R838" s="38" t="str">
        <f xml:space="preserve"> IFERROR(IF(VLOOKUP(G838,Demos!$B$3:$K$1368,7,FALSE)=0,"",VLOOKUP(G838,Demos!$B$3:$K$1368,7,FALSE)),"")</f>
        <v xml:space="preserve">See Collegerama 2022 recording TN1612TU_07 from 01:01:03 - https://collegerama.tudelft.nl/Mediasite/Channel/as-bsc-tn/watch/4fc5405ffc9343dba9512d207751858a1d </v>
      </c>
      <c r="T838" s="50" t="s">
        <v>1763</v>
      </c>
      <c r="U838" s="31" t="str">
        <f>IFERROR(VLOOKUP(G838,Demos!$B$7:N4134,12,FALSE),"")</f>
        <v/>
      </c>
    </row>
    <row r="839" spans="1:21" ht="45" x14ac:dyDescent="0.25">
      <c r="A839" s="39">
        <f t="shared" si="13"/>
        <v>834</v>
      </c>
      <c r="B839" s="30" t="s">
        <v>29</v>
      </c>
      <c r="C839" s="29" t="str">
        <f xml:space="preserve"> IFERROR(VLOOKUP(B839, Courses!$C$3:$E$836, 2, FALSE),"")</f>
        <v>Classical and Quantum Mechanics</v>
      </c>
      <c r="D839" s="29" t="str">
        <f xml:space="preserve"> IFERROR(VLOOKUP(MID(G839,1,1), PIRA!$B$1:$E$1146, 2, FALSE),"")</f>
        <v>1 Mechanics</v>
      </c>
      <c r="E839" s="31" t="str">
        <f xml:space="preserve"> IFERROR(VLOOKUP(MID(G839,1,2),PIRA!$B$1:$E$1144,2,FALSE),"")&amp;"
"&amp;IFERROR(VLOOKUP(MID(H839,1,2),PIRA!$B$1:$E$1144,2,FALSE),"")&amp;"
"&amp;IFERROR(VLOOKUP(MID(I839,1,2),PIRA!$B$1:$E$1144,2,FALSE),"")</f>
        <v xml:space="preserve">Newton's Second Law
</v>
      </c>
      <c r="F839" s="31" t="str">
        <f xml:space="preserve"> IFERROR(VLOOKUP(MID(G839,1,4),PIRA!$B$1:$E$1144,2,FALSE),"")&amp;"
"&amp;IFERROR(VLOOKUP(MID(H839,1,4),PIRA!$B$1:$E$1144,2,FALSE),"")&amp;"
"&amp;IFERROR(VLOOKUP(MID(I839,1,4),PIRA!$B$1:$E$1144,2,FALSE),"")</f>
        <v xml:space="preserve">Force, Mass, and Acceleration
</v>
      </c>
      <c r="G839" s="32" t="s">
        <v>1143</v>
      </c>
      <c r="H839" s="31" t="str">
        <f>IFERROR(IF(VLOOKUP(G839,Demos!$B$3:$K$1368,2,FALSE)=0,"",VLOOKUP(G839,Demos!$B$3:$K$1368,2,FALSE)),"")</f>
        <v/>
      </c>
      <c r="I839" s="79" t="str">
        <f>IFERROR(IF(VLOOKUP(G839,Demos!$B$3:$K$1368,3,FALSE)=0,"",VLOOKUP(G839,Demos!$B$3:$K$1368,3,FALSE)),"")</f>
        <v/>
      </c>
      <c r="J839" s="79" t="str">
        <f>IFERROR(IF(VLOOKUP(G839,Demos!$B$3:$K$1368,4,FALSE)=0,"",VLOOKUP(G839,Demos!$B$3:$K$1368,4,FALSE)),"")</f>
        <v/>
      </c>
      <c r="K839" s="30" t="s">
        <v>373</v>
      </c>
      <c r="M839" s="71">
        <v>44244</v>
      </c>
      <c r="N839" s="33" t="str">
        <f>IFERROR(VLOOKUP(G839,Demos!$B$3:$K$1368,5,FALSE),"")</f>
        <v>Bungee Jumper</v>
      </c>
      <c r="O839" s="28">
        <f>IF(N839="","",COUNTIF($N$6:N2958, N839))</f>
        <v>12</v>
      </c>
      <c r="P839" s="33" t="str">
        <f xml:space="preserve"> IFERROR(IF(VLOOKUP(G839,Demos!$B$3:$K$1368,6,FALSE)=0,"",VLOOKUP(G839,Demos!$B$3:$K$1368,6,FALSE)),"")</f>
        <v>www.de-monstrare.nl/pdf/Bungee%20jumper.pdf</v>
      </c>
      <c r="Q839" s="38" t="str">
        <f xml:space="preserve"> IFERROR(IF(VLOOKUP(G839,Demos!$B$3:$K$1368,8,FALSE)=0,"",VLOOKUP(G839,Demos!$B$3:$K$1368,8,FALSE)),"")</f>
        <v/>
      </c>
      <c r="R839" s="38" t="str">
        <f xml:space="preserve"> IFERROR(IF(VLOOKUP(G839,Demos!$B$3:$K$1368,7,FALSE)=0,"",VLOOKUP(G839,Demos!$B$3:$K$1368,7,FALSE)),"")</f>
        <v/>
      </c>
      <c r="T839" s="50" t="s">
        <v>2092</v>
      </c>
      <c r="U839" s="31" t="str">
        <f>IFERROR(VLOOKUP(G839,Demos!$B$7:N4138,12,FALSE),"")</f>
        <v/>
      </c>
    </row>
    <row r="840" spans="1:21" ht="45" x14ac:dyDescent="0.25">
      <c r="A840" s="39">
        <f t="shared" si="13"/>
        <v>835</v>
      </c>
      <c r="B840" s="30" t="s">
        <v>1905</v>
      </c>
      <c r="C840" s="29" t="str">
        <f xml:space="preserve"> IFERROR(VLOOKUP(B840, Courses!$C$3:$E$836, 2, FALSE),"")</f>
        <v>Mechanics and Theory of Relativity</v>
      </c>
      <c r="D840" s="29" t="str">
        <f xml:space="preserve"> IFERROR(VLOOKUP(MID(G840,1,1), PIRA!$B$1:$E$1146, 2, FALSE),"")</f>
        <v>1 Mechanics</v>
      </c>
      <c r="E840" s="31" t="str">
        <f xml:space="preserve"> IFERROR(VLOOKUP(MID(G840,1,2),PIRA!$B$1:$E$1144,2,FALSE),"")&amp;"
"&amp;IFERROR(VLOOKUP(MID(H840,1,2),PIRA!$B$1:$E$1144,2,FALSE),"")&amp;"
"&amp;IFERROR(VLOOKUP(MID(I840,1,2),PIRA!$B$1:$E$1144,2,FALSE),"")</f>
        <v xml:space="preserve">Applications of Newton's Laws
</v>
      </c>
      <c r="F840" s="31" t="str">
        <f xml:space="preserve"> IFERROR(VLOOKUP(MID(G840,1,4),PIRA!$B$1:$E$1144,2,FALSE),"")&amp;"
"&amp;IFERROR(VLOOKUP(MID(H840,1,4),PIRA!$B$1:$E$1144,2,FALSE),"")&amp;"
"&amp;IFERROR(VLOOKUP(MID(I840,1,4),PIRA!$B$1:$E$1144,2,FALSE),"")</f>
        <v xml:space="preserve">Friction
</v>
      </c>
      <c r="G840" s="32" t="s">
        <v>2081</v>
      </c>
      <c r="H840" s="31" t="str">
        <f>IFERROR(IF(VLOOKUP(G840,Demos!$B$3:$K$1368,2,FALSE)=0,"",VLOOKUP(G840,Demos!$B$3:$K$1368,2,FALSE)),"")</f>
        <v/>
      </c>
      <c r="I840" s="79" t="str">
        <f>IFERROR(IF(VLOOKUP(G840,Demos!$B$3:$K$1368,3,FALSE)=0,"",VLOOKUP(G840,Demos!$B$3:$K$1368,3,FALSE)),"")</f>
        <v/>
      </c>
      <c r="J840" s="79" t="str">
        <f>IFERROR(IF(VLOOKUP(G840,Demos!$B$3:$K$1368,4,FALSE)=0,"",VLOOKUP(G840,Demos!$B$3:$K$1368,4,FALSE)),"")</f>
        <v/>
      </c>
      <c r="K840" s="30" t="s">
        <v>1897</v>
      </c>
      <c r="M840" s="71">
        <v>44244</v>
      </c>
      <c r="N840" s="33" t="str">
        <f>IFERROR(VLOOKUP(G840,Demos!$B$3:$K$1368,5,FALSE),"")</f>
        <v/>
      </c>
      <c r="O840" s="28" t="str">
        <f>IF(N840="","",COUNTIF($N$6:N2959, N840))</f>
        <v/>
      </c>
      <c r="P840" s="33" t="str">
        <f xml:space="preserve"> IFERROR(IF(VLOOKUP(G840,Demos!$B$3:$K$1368,6,FALSE)=0,"",VLOOKUP(G840,Demos!$B$3:$K$1368,6,FALSE)),"")</f>
        <v/>
      </c>
      <c r="Q840" s="38" t="str">
        <f xml:space="preserve"> IFERROR(IF(VLOOKUP(G840,Demos!$B$3:$K$1368,8,FALSE)=0,"",VLOOKUP(G840,Demos!$B$3:$K$1368,8,FALSE)),"")</f>
        <v/>
      </c>
      <c r="R840" s="38" t="str">
        <f xml:space="preserve"> IFERROR(IF(VLOOKUP(G840,Demos!$B$3:$K$1368,7,FALSE)=0,"",VLOOKUP(G840,Demos!$B$3:$K$1368,7,FALSE)),"")</f>
        <v/>
      </c>
      <c r="T840" s="50" t="s">
        <v>2091</v>
      </c>
      <c r="U840" s="31" t="str">
        <f>IFERROR(VLOOKUP(G840,Demos!$B$7:N4140,12,FALSE),"")</f>
        <v/>
      </c>
    </row>
    <row r="841" spans="1:21" ht="45" x14ac:dyDescent="0.25">
      <c r="A841" s="39">
        <f t="shared" si="13"/>
        <v>836</v>
      </c>
      <c r="B841" s="30" t="s">
        <v>29</v>
      </c>
      <c r="C841" s="29" t="str">
        <f xml:space="preserve"> IFERROR(VLOOKUP(B841, Courses!$C$3:$E$836, 2, FALSE),"")</f>
        <v>Classical and Quantum Mechanics</v>
      </c>
      <c r="D841" s="29" t="str">
        <f xml:space="preserve"> IFERROR(VLOOKUP(MID(G841,1,1), PIRA!$B$1:$E$1146, 2, FALSE),"")</f>
        <v>1 Mechanics</v>
      </c>
      <c r="E841" s="31" t="str">
        <f xml:space="preserve"> IFERROR(VLOOKUP(MID(G841,1,2),PIRA!$B$1:$E$1144,2,FALSE),"")&amp;"
"&amp;IFERROR(VLOOKUP(MID(H841,1,2),PIRA!$B$1:$E$1144,2,FALSE),"")&amp;"
"&amp;IFERROR(VLOOKUP(MID(I841,1,2),PIRA!$B$1:$E$1144,2,FALSE),"")</f>
        <v xml:space="preserve">Work and Energy
</v>
      </c>
      <c r="F841" s="31" t="str">
        <f xml:space="preserve"> IFERROR(VLOOKUP(MID(G841,1,4),PIRA!$B$1:$E$1144,2,FALSE),"")&amp;"
"&amp;IFERROR(VLOOKUP(MID(H841,1,4),PIRA!$B$1:$E$1144,2,FALSE),"")&amp;"
"&amp;IFERROR(VLOOKUP(MID(I841,1,4),PIRA!$B$1:$E$1144,2,FALSE),"")</f>
        <v xml:space="preserve">Work
</v>
      </c>
      <c r="G841" s="32" t="s">
        <v>1157</v>
      </c>
      <c r="H841" s="31" t="str">
        <f>IFERROR(IF(VLOOKUP(G841,Demos!$B$3:$K$1368,2,FALSE)=0,"",VLOOKUP(G841,Demos!$B$3:$K$1368,2,FALSE)),"")</f>
        <v/>
      </c>
      <c r="I841" s="79" t="str">
        <f>IFERROR(IF(VLOOKUP(G841,Demos!$B$3:$K$1368,3,FALSE)=0,"",VLOOKUP(G841,Demos!$B$3:$K$1368,3,FALSE)),"")</f>
        <v/>
      </c>
      <c r="J841" s="79" t="str">
        <f>IFERROR(IF(VLOOKUP(G841,Demos!$B$3:$K$1368,4,FALSE)=0,"",VLOOKUP(G841,Demos!$B$3:$K$1368,4,FALSE)),"")</f>
        <v/>
      </c>
      <c r="K841" s="30" t="s">
        <v>373</v>
      </c>
      <c r="M841" s="71">
        <v>44244</v>
      </c>
      <c r="N841" s="33" t="str">
        <f>IFERROR(VLOOKUP(G841,Demos!$B$3:$K$1368,5,FALSE),"")</f>
        <v>How much Work to Break a Soup Tureen?</v>
      </c>
      <c r="O841" s="28">
        <f>IF(N841="","",COUNTIF($N$6:N2960, N841))</f>
        <v>12</v>
      </c>
      <c r="P841" s="33" t="str">
        <f xml:space="preserve"> IFERROR(IF(VLOOKUP(G841,Demos!$B$3:$K$1368,6,FALSE)=0,"",VLOOKUP(G841,Demos!$B$3:$K$1368,6,FALSE)),"")</f>
        <v>www.de-monstrare.nl/pdf/How%20much%20work%20to%20break%20a%20soup-tureen.pdf</v>
      </c>
      <c r="Q841" s="38" t="str">
        <f xml:space="preserve"> IFERROR(IF(VLOOKUP(G841,Demos!$B$3:$K$1368,8,FALSE)=0,"",VLOOKUP(G841,Demos!$B$3:$K$1368,8,FALSE)),"")</f>
        <v/>
      </c>
      <c r="R841" s="38" t="str">
        <f xml:space="preserve"> IFERROR(IF(VLOOKUP(G841,Demos!$B$3:$K$1368,7,FALSE)=0,"",VLOOKUP(G841,Demos!$B$3:$K$1368,7,FALSE)),"")</f>
        <v/>
      </c>
      <c r="T841" s="50" t="s">
        <v>2092</v>
      </c>
      <c r="U841" s="31" t="str">
        <f>IFERROR(VLOOKUP(G841,Demos!$B$7:N4137,12,FALSE),"")</f>
        <v/>
      </c>
    </row>
    <row r="842" spans="1:21" ht="45" x14ac:dyDescent="0.25">
      <c r="A842" s="39">
        <f t="shared" si="13"/>
        <v>837</v>
      </c>
      <c r="B842" s="30" t="s">
        <v>29</v>
      </c>
      <c r="C842" s="29" t="str">
        <f xml:space="preserve"> IFERROR(VLOOKUP(B842, Courses!$C$3:$E$836, 2, FALSE),"")</f>
        <v>Classical and Quantum Mechanics</v>
      </c>
      <c r="D842" s="29" t="str">
        <f xml:space="preserve"> IFERROR(VLOOKUP(MID(G842,1,1), PIRA!$B$1:$E$1146, 2, FALSE),"")</f>
        <v>1 Mechanics</v>
      </c>
      <c r="E842" s="31" t="str">
        <f xml:space="preserve"> IFERROR(VLOOKUP(MID(G842,1,2),PIRA!$B$1:$E$1144,2,FALSE),"")&amp;"
"&amp;IFERROR(VLOOKUP(MID(H842,1,2),PIRA!$B$1:$E$1144,2,FALSE),"")&amp;"
"&amp;IFERROR(VLOOKUP(MID(I842,1,2),PIRA!$B$1:$E$1144,2,FALSE),"")</f>
        <v xml:space="preserve">Work and Energy
</v>
      </c>
      <c r="F842" s="31" t="str">
        <f xml:space="preserve"> IFERROR(VLOOKUP(MID(G842,1,4),PIRA!$B$1:$E$1144,2,FALSE),"")&amp;"
"&amp;IFERROR(VLOOKUP(MID(H842,1,4),PIRA!$B$1:$E$1144,2,FALSE),"")&amp;"
"&amp;IFERROR(VLOOKUP(MID(I842,1,4),PIRA!$B$1:$E$1144,2,FALSE),"")</f>
        <v xml:space="preserve">Conservation of Energy
</v>
      </c>
      <c r="G842" s="32" t="s">
        <v>1160</v>
      </c>
      <c r="H842" s="31" t="str">
        <f>IFERROR(IF(VLOOKUP(G842,Demos!$B$3:$K$1368,2,FALSE)=0,"",VLOOKUP(G842,Demos!$B$3:$K$1368,2,FALSE)),"")</f>
        <v/>
      </c>
      <c r="I842" s="79" t="str">
        <f>IFERROR(IF(VLOOKUP(G842,Demos!$B$3:$K$1368,3,FALSE)=0,"",VLOOKUP(G842,Demos!$B$3:$K$1368,3,FALSE)),"")</f>
        <v/>
      </c>
      <c r="J842" s="79" t="str">
        <f>IFERROR(IF(VLOOKUP(G842,Demos!$B$3:$K$1368,4,FALSE)=0,"",VLOOKUP(G842,Demos!$B$3:$K$1368,4,FALSE)),"")</f>
        <v/>
      </c>
      <c r="K842" s="30" t="s">
        <v>373</v>
      </c>
      <c r="M842" s="71">
        <v>44244</v>
      </c>
      <c r="N842" s="33" t="str">
        <f>IFERROR(VLOOKUP(G842,Demos!$B$3:$K$1368,5,FALSE),"")</f>
        <v>Mortar</v>
      </c>
      <c r="O842" s="28">
        <f>IF(N842="","",COUNTIF($N$6:N2961, N842))</f>
        <v>15</v>
      </c>
      <c r="P842" s="33" t="str">
        <f xml:space="preserve"> IFERROR(IF(VLOOKUP(G842,Demos!$B$3:$K$1368,6,FALSE)=0,"",VLOOKUP(G842,Demos!$B$3:$K$1368,6,FALSE)),"")</f>
        <v>www.de-monstrare.nl/pdf/Mortar.pdf</v>
      </c>
      <c r="Q842" s="38" t="str">
        <f xml:space="preserve"> IFERROR(IF(VLOOKUP(G842,Demos!$B$3:$K$1368,8,FALSE)=0,"",VLOOKUP(G842,Demos!$B$3:$K$1368,8,FALSE)),"")</f>
        <v/>
      </c>
      <c r="R842" s="38" t="str">
        <f xml:space="preserve"> IFERROR(IF(VLOOKUP(G842,Demos!$B$3:$K$1368,7,FALSE)=0,"",VLOOKUP(G842,Demos!$B$3:$K$1368,7,FALSE)),"")</f>
        <v/>
      </c>
      <c r="T842" s="50" t="s">
        <v>2092</v>
      </c>
      <c r="U842" s="31" t="str">
        <f>IFERROR(VLOOKUP(G842,Demos!$B$7:N4136,12,FALSE),"")</f>
        <v/>
      </c>
    </row>
    <row r="843" spans="1:21" ht="45" x14ac:dyDescent="0.25">
      <c r="A843" s="39">
        <f t="shared" si="13"/>
        <v>838</v>
      </c>
      <c r="B843" s="30" t="s">
        <v>29</v>
      </c>
      <c r="C843" s="29" t="str">
        <f xml:space="preserve"> IFERROR(VLOOKUP(B843, Courses!$C$3:$E$836, 2, FALSE),"")</f>
        <v>Classical and Quantum Mechanics</v>
      </c>
      <c r="D843" s="29" t="str">
        <f xml:space="preserve"> IFERROR(VLOOKUP(MID(G843,1,1), PIRA!$B$1:$E$1146, 2, FALSE),"")</f>
        <v>1 Mechanics</v>
      </c>
      <c r="E843" s="31" t="str">
        <f xml:space="preserve"> IFERROR(VLOOKUP(MID(G843,1,2),PIRA!$B$1:$E$1144,2,FALSE),"")&amp;"
"&amp;IFERROR(VLOOKUP(MID(H843,1,2),PIRA!$B$1:$E$1144,2,FALSE),"")&amp;"
"&amp;IFERROR(VLOOKUP(MID(I843,1,2),PIRA!$B$1:$E$1144,2,FALSE),"")</f>
        <v xml:space="preserve">Work and Energy
</v>
      </c>
      <c r="F843" s="31" t="str">
        <f xml:space="preserve"> IFERROR(VLOOKUP(MID(G843,1,4),PIRA!$B$1:$E$1144,2,FALSE),"")&amp;"
"&amp;IFERROR(VLOOKUP(MID(H843,1,4),PIRA!$B$1:$E$1144,2,FALSE),"")&amp;"
"&amp;IFERROR(VLOOKUP(MID(I843,1,4),PIRA!$B$1:$E$1144,2,FALSE),"")</f>
        <v xml:space="preserve">Conservation of Energy
</v>
      </c>
      <c r="G843" s="32" t="s">
        <v>362</v>
      </c>
      <c r="H843" s="31" t="str">
        <f>IFERROR(IF(VLOOKUP(G843,Demos!$B$3:$K$1368,2,FALSE)=0,"",VLOOKUP(G843,Demos!$B$3:$K$1368,2,FALSE)),"")</f>
        <v/>
      </c>
      <c r="I843" s="79" t="str">
        <f>IFERROR(IF(VLOOKUP(G843,Demos!$B$3:$K$1368,3,FALSE)=0,"",VLOOKUP(G843,Demos!$B$3:$K$1368,3,FALSE)),"")</f>
        <v/>
      </c>
      <c r="J843" s="79" t="str">
        <f>IFERROR(IF(VLOOKUP(G843,Demos!$B$3:$K$1368,4,FALSE)=0,"",VLOOKUP(G843,Demos!$B$3:$K$1368,4,FALSE)),"")</f>
        <v/>
      </c>
      <c r="K843" s="30" t="s">
        <v>373</v>
      </c>
      <c r="M843" s="71">
        <v>44244</v>
      </c>
      <c r="N843" s="33" t="str">
        <f>IFERROR(VLOOKUP(G843,Demos!$B$3:$K$1368,5,FALSE),"")</f>
        <v>Pendulum of Death</v>
      </c>
      <c r="O843" s="28">
        <f>IF(N843="","",COUNTIF($N$6:N2962, N843))</f>
        <v>20</v>
      </c>
      <c r="P843" s="33" t="str">
        <f xml:space="preserve"> IFERROR(IF(VLOOKUP(G843,Demos!$B$3:$K$1368,6,FALSE)=0,"",VLOOKUP(G843,Demos!$B$3:$K$1368,6,FALSE)),"")</f>
        <v>www.de-monstrare.nl/pdf/Pendulum%20of%20death.pdf</v>
      </c>
      <c r="Q843" s="38" t="str">
        <f xml:space="preserve"> IFERROR(IF(VLOOKUP(G843,Demos!$B$3:$K$1368,8,FALSE)=0,"",VLOOKUP(G843,Demos!$B$3:$K$1368,8,FALSE)),"")</f>
        <v>Height floor to hook in the ceiling h = 6.871 m</v>
      </c>
      <c r="R843" s="38" t="str">
        <f xml:space="preserve"> IFERROR(IF(VLOOKUP(G843,Demos!$B$3:$K$1368,7,FALSE)=0,"",VLOOKUP(G843,Demos!$B$3:$K$1368,7,FALSE)),"")</f>
        <v/>
      </c>
      <c r="T843" s="50" t="s">
        <v>2092</v>
      </c>
      <c r="U843" s="31" t="str">
        <f>IFERROR(VLOOKUP(G843,Demos!$B$7:N4135,12,FALSE),"")</f>
        <v/>
      </c>
    </row>
    <row r="844" spans="1:21" ht="45" x14ac:dyDescent="0.25">
      <c r="A844" s="39">
        <f t="shared" si="13"/>
        <v>839</v>
      </c>
      <c r="B844" s="30" t="s">
        <v>1905</v>
      </c>
      <c r="C844" s="29" t="str">
        <f xml:space="preserve"> IFERROR(VLOOKUP(B844, Courses!$C$3:$E$836, 2, FALSE),"")</f>
        <v>Mechanics and Theory of Relativity</v>
      </c>
      <c r="D844" s="29" t="str">
        <f xml:space="preserve"> IFERROR(VLOOKUP(MID(G844,1,1), PIRA!$B$1:$E$1146, 2, FALSE),"")</f>
        <v>3 Oscillations and Waves</v>
      </c>
      <c r="E844" s="31" t="str">
        <f xml:space="preserve"> IFERROR(VLOOKUP(MID(G844,1,2),PIRA!$B$1:$E$1144,2,FALSE),"")&amp;"
"&amp;IFERROR(VLOOKUP(MID(H844,1,2),PIRA!$B$1:$E$1144,2,FALSE),"")&amp;"
"&amp;IFERROR(VLOOKUP(MID(I844,1,2),PIRA!$B$1:$E$1144,2,FALSE),"")</f>
        <v xml:space="preserve">Oscillations
</v>
      </c>
      <c r="F844" s="31" t="str">
        <f xml:space="preserve"> IFERROR(VLOOKUP(MID(G844,1,4),PIRA!$B$1:$E$1144,2,FALSE),"")&amp;"
"&amp;IFERROR(VLOOKUP(MID(H844,1,4),PIRA!$B$1:$E$1144,2,FALSE),"")&amp;"
"&amp;IFERROR(VLOOKUP(MID(I844,1,4),PIRA!$B$1:$E$1144,2,FALSE),"")</f>
        <v xml:space="preserve">Coupled Oscillations
</v>
      </c>
      <c r="G844" s="32" t="s">
        <v>1945</v>
      </c>
      <c r="H844" s="31" t="str">
        <f>IFERROR(IF(VLOOKUP(G844,Demos!$B$3:$K$1368,2,FALSE)=0,"",VLOOKUP(G844,Demos!$B$3:$K$1368,2,FALSE)),"")</f>
        <v/>
      </c>
      <c r="I844" s="79" t="str">
        <f>IFERROR(IF(VLOOKUP(G844,Demos!$B$3:$K$1368,3,FALSE)=0,"",VLOOKUP(G844,Demos!$B$3:$K$1368,3,FALSE)),"")</f>
        <v/>
      </c>
      <c r="J844" s="79" t="str">
        <f>IFERROR(IF(VLOOKUP(G844,Demos!$B$3:$K$1368,4,FALSE)=0,"",VLOOKUP(G844,Demos!$B$3:$K$1368,4,FALSE)),"")</f>
        <v/>
      </c>
      <c r="K844" s="30" t="s">
        <v>1897</v>
      </c>
      <c r="M844" s="71">
        <v>44244</v>
      </c>
      <c r="N844" s="33" t="str">
        <f>IFERROR(VLOOKUP(G844,Demos!$B$3:$K$1368,5,FALSE),"")</f>
        <v>Spring Coupled Pendula</v>
      </c>
      <c r="O844" s="28">
        <f>IF(N844="","",COUNTIF($N$6:N2963, N844))</f>
        <v>13</v>
      </c>
      <c r="P844" s="33" t="str">
        <f xml:space="preserve"> IFERROR(IF(VLOOKUP(G844,Demos!$B$3:$K$1368,6,FALSE)=0,"",VLOOKUP(G844,Demos!$B$3:$K$1368,6,FALSE)),"")</f>
        <v>N/A</v>
      </c>
      <c r="Q844" s="38" t="str">
        <f xml:space="preserve"> IFERROR(IF(VLOOKUP(G844,Demos!$B$3:$K$1368,8,FALSE)=0,"",VLOOKUP(G844,Demos!$B$3:$K$1368,8,FALSE)),"")</f>
        <v>Not listed in database yet</v>
      </c>
      <c r="R844" s="38" t="str">
        <f xml:space="preserve"> IFERROR(IF(VLOOKUP(G844,Demos!$B$3:$K$1368,7,FALSE)=0,"",VLOOKUP(G844,Demos!$B$3:$K$1368,7,FALSE)),"")</f>
        <v/>
      </c>
      <c r="T844" s="50" t="s">
        <v>2091</v>
      </c>
      <c r="U844" s="31" t="str">
        <f>IFERROR(VLOOKUP(G844,Demos!$B$7:N4139,12,FALSE),"")</f>
        <v/>
      </c>
    </row>
    <row r="845" spans="1:21" ht="45" x14ac:dyDescent="0.25">
      <c r="A845" s="39">
        <f t="shared" si="13"/>
        <v>840</v>
      </c>
      <c r="B845" s="30" t="s">
        <v>38</v>
      </c>
      <c r="C845" s="29" t="str">
        <f xml:space="preserve"> IFERROR(VLOOKUP(B845, Courses!$C$3:$E$836, 2, FALSE),"")</f>
        <v>Mechanics and Theory of Relativity</v>
      </c>
      <c r="D845" s="29" t="str">
        <f xml:space="preserve"> IFERROR(VLOOKUP(MID(G845,1,1), PIRA!$B$1:$E$1146, 2, FALSE),"")</f>
        <v>1 Mechanics</v>
      </c>
      <c r="E845" s="31" t="str">
        <f xml:space="preserve"> IFERROR(VLOOKUP(MID(G845,1,2),PIRA!$B$1:$E$1144,2,FALSE),"")&amp;"
"&amp;IFERROR(VLOOKUP(MID(H845,1,2),PIRA!$B$1:$E$1144,2,FALSE),"")&amp;"
"&amp;IFERROR(VLOOKUP(MID(I845,1,2),PIRA!$B$1:$E$1144,2,FALSE),"")</f>
        <v>Applications of Newton's Laws
Applications of Newton's Laws
Linear Momentum and Collisions</v>
      </c>
      <c r="F845" s="31" t="str">
        <f xml:space="preserve"> IFERROR(VLOOKUP(MID(G845,1,4),PIRA!$B$1:$E$1144,2,FALSE),"")&amp;"
"&amp;IFERROR(VLOOKUP(MID(H845,1,4),PIRA!$B$1:$E$1144,2,FALSE),"")&amp;"
"&amp;IFERROR(VLOOKUP(MID(I845,1,4),PIRA!$B$1:$E$1144,2,FALSE),"")</f>
        <v>Dynamic Torque
Friction
Impulse and Thrust</v>
      </c>
      <c r="G845" s="32" t="s">
        <v>1149</v>
      </c>
      <c r="H845" s="31" t="str">
        <f>IFERROR(IF(VLOOKUP(G845,Demos!$B$3:$K$1368,2,FALSE)=0,"",VLOOKUP(G845,Demos!$B$3:$K$1368,2,FALSE)),"")</f>
        <v>1K20.05</v>
      </c>
      <c r="I845" s="79" t="str">
        <f>IFERROR(IF(VLOOKUP(G845,Demos!$B$3:$K$1368,3,FALSE)=0,"",VLOOKUP(G845,Demos!$B$3:$K$1368,3,FALSE)),"")</f>
        <v>1N10.01</v>
      </c>
      <c r="J845" s="79" t="str">
        <f>IFERROR(IF(VLOOKUP(G845,Demos!$B$3:$K$1368,4,FALSE)=0,"",VLOOKUP(G845,Demos!$B$3:$K$1368,4,FALSE)),"")</f>
        <v/>
      </c>
      <c r="K845" s="32" t="s">
        <v>22</v>
      </c>
      <c r="L845" s="32" t="s">
        <v>2077</v>
      </c>
      <c r="M845" s="71">
        <v>44242</v>
      </c>
      <c r="N845" s="33" t="str">
        <f>IFERROR(VLOOKUP(G845,Demos!$B$3:$K$1368,5,FALSE),"")</f>
        <v>Throwing a Basketball</v>
      </c>
      <c r="O845" s="28">
        <f>IF(N845="","",COUNTIF($N$6:N2964, N845))</f>
        <v>12</v>
      </c>
      <c r="P845" s="33" t="str">
        <f xml:space="preserve"> IFERROR(IF(VLOOKUP(G845,Demos!$B$3:$K$1368,6,FALSE)=0,"",VLOOKUP(G845,Demos!$B$3:$K$1368,6,FALSE)),"")</f>
        <v>www.de-monstrare.nl/pdf/Throwing%20a%20basketball.pdf</v>
      </c>
      <c r="Q845" s="38" t="str">
        <f xml:space="preserve"> IFERROR(IF(VLOOKUP(G845,Demos!$B$3:$K$1368,8,FALSE)=0,"",VLOOKUP(G845,Demos!$B$3:$K$1368,8,FALSE)),"")</f>
        <v/>
      </c>
      <c r="R845" s="38" t="str">
        <f xml:space="preserve"> IFERROR(IF(VLOOKUP(G845,Demos!$B$3:$K$1368,7,FALSE)=0,"",VLOOKUP(G845,Demos!$B$3:$K$1368,7,FALSE)),"")</f>
        <v xml:space="preserve">See Collegerama 2022 recording TN1612TU_05 from 01:13:11 - https://collegerama.tudelft.nl/Mediasite/Channel/as-bsc-tn/watch/c62ffe14b9a54c75ada1f93c4d870c901d </v>
      </c>
      <c r="T845" s="50" t="s">
        <v>1763</v>
      </c>
      <c r="U845" s="31" t="str">
        <f>IFERROR(VLOOKUP(G845,Demos!$B$7:N4141,12,FALSE),"")</f>
        <v/>
      </c>
    </row>
    <row r="846" spans="1:21" ht="45" x14ac:dyDescent="0.25">
      <c r="A846" s="39">
        <f t="shared" si="13"/>
        <v>841</v>
      </c>
      <c r="B846" s="30" t="s">
        <v>38</v>
      </c>
      <c r="C846" s="29" t="str">
        <f xml:space="preserve"> IFERROR(VLOOKUP(B846, Courses!$C$3:$E$836, 2, FALSE),"")</f>
        <v>Mechanics and Theory of Relativity</v>
      </c>
      <c r="D846" s="29" t="str">
        <f xml:space="preserve"> IFERROR(VLOOKUP(MID(G846,1,1), PIRA!$B$1:$E$1146, 2, FALSE),"")</f>
        <v>1 Mechanics</v>
      </c>
      <c r="E846" s="31" t="str">
        <f xml:space="preserve"> IFERROR(VLOOKUP(MID(G846,1,2),PIRA!$B$1:$E$1144,2,FALSE),"")&amp;"
"&amp;IFERROR(VLOOKUP(MID(H846,1,2),PIRA!$B$1:$E$1144,2,FALSE),"")&amp;"
"&amp;IFERROR(VLOOKUP(MID(I846,1,2),PIRA!$B$1:$E$1144,2,FALSE),"")</f>
        <v xml:space="preserve">Applications of Newton's Laws
Linear Momentum and Collisions
</v>
      </c>
      <c r="F846" s="31" t="str">
        <f xml:space="preserve"> IFERROR(VLOOKUP(MID(G846,1,4),PIRA!$B$1:$E$1144,2,FALSE),"")&amp;"
"&amp;IFERROR(VLOOKUP(MID(H846,1,4),PIRA!$B$1:$E$1144,2,FALSE),"")&amp;"
"&amp;IFERROR(VLOOKUP(MID(I846,1,4),PIRA!$B$1:$E$1144,2,FALSE),"")</f>
        <v xml:space="preserve">Dynamic Torque
Impulse and Thrust
</v>
      </c>
      <c r="G846" s="32" t="s">
        <v>1150</v>
      </c>
      <c r="H846" s="31" t="str">
        <f>IFERROR(IF(VLOOKUP(G846,Demos!$B$3:$K$1368,2,FALSE)=0,"",VLOOKUP(G846,Demos!$B$3:$K$1368,2,FALSE)),"")</f>
        <v>1N10.02</v>
      </c>
      <c r="I846" s="79" t="str">
        <f>IFERROR(IF(VLOOKUP(G846,Demos!$B$3:$K$1368,3,FALSE)=0,"",VLOOKUP(G846,Demos!$B$3:$K$1368,3,FALSE)),"")</f>
        <v/>
      </c>
      <c r="J846" s="79" t="str">
        <f>IFERROR(IF(VLOOKUP(G846,Demos!$B$3:$K$1368,4,FALSE)=0,"",VLOOKUP(G846,Demos!$B$3:$K$1368,4,FALSE)),"")</f>
        <v/>
      </c>
      <c r="K846" s="32" t="s">
        <v>22</v>
      </c>
      <c r="L846" s="32" t="s">
        <v>2077</v>
      </c>
      <c r="M846" s="71">
        <v>44242</v>
      </c>
      <c r="N846" s="33" t="str">
        <f>IFERROR(VLOOKUP(G846,Demos!$B$3:$K$1368,5,FALSE),"")</f>
        <v>Boomerang Ball (1)</v>
      </c>
      <c r="O846" s="28">
        <f>IF(N846="","",COUNTIF($N$6:N2965, N846))</f>
        <v>12</v>
      </c>
      <c r="P846" s="33" t="str">
        <f xml:space="preserve"> IFERROR(IF(VLOOKUP(G846,Demos!$B$3:$K$1368,6,FALSE)=0,"",VLOOKUP(G846,Demos!$B$3:$K$1368,6,FALSE)),"")</f>
        <v>www.de-monstrare.nl/pdf/Boomerang%20ball%20_1_.pdf</v>
      </c>
      <c r="Q846" s="38" t="str">
        <f xml:space="preserve"> IFERROR(IF(VLOOKUP(G846,Demos!$B$3:$K$1368,8,FALSE)=0,"",VLOOKUP(G846,Demos!$B$3:$K$1368,8,FALSE)),"")</f>
        <v/>
      </c>
      <c r="R846" s="38" t="str">
        <f xml:space="preserve"> IFERROR(IF(VLOOKUP(G846,Demos!$B$3:$K$1368,7,FALSE)=0,"",VLOOKUP(G846,Demos!$B$3:$K$1368,7,FALSE)),"")</f>
        <v xml:space="preserve">See Collegerama 2022 recording TN1612TU_05 from 01:13:11 - https://collegerama.tudelft.nl/Mediasite/Channel/as-bsc-tn/watch/c62ffe14b9a54c75ada1f93c4d870c901d </v>
      </c>
      <c r="T846" s="50" t="s">
        <v>1763</v>
      </c>
      <c r="U846" s="31" t="str">
        <f>IFERROR(VLOOKUP(G846,Demos!$B$7:N4143,12,FALSE),"")</f>
        <v/>
      </c>
    </row>
    <row r="847" spans="1:21" ht="45" x14ac:dyDescent="0.25">
      <c r="A847" s="39">
        <f t="shared" si="13"/>
        <v>842</v>
      </c>
      <c r="B847" s="30" t="s">
        <v>38</v>
      </c>
      <c r="C847" s="29" t="str">
        <f xml:space="preserve"> IFERROR(VLOOKUP(B847, Courses!$C$3:$E$836, 2, FALSE),"")</f>
        <v>Mechanics and Theory of Relativity</v>
      </c>
      <c r="D847" s="29" t="str">
        <f xml:space="preserve"> IFERROR(VLOOKUP(MID(G847,1,1), PIRA!$B$1:$E$1146, 2, FALSE),"")</f>
        <v>1 Mechanics</v>
      </c>
      <c r="E847" s="31" t="str">
        <f xml:space="preserve"> IFERROR(VLOOKUP(MID(G847,1,2),PIRA!$B$1:$E$1144,2,FALSE),"")&amp;"
"&amp;IFERROR(VLOOKUP(MID(H847,1,2),PIRA!$B$1:$E$1144,2,FALSE),"")&amp;"
"&amp;IFERROR(VLOOKUP(MID(I847,1,2),PIRA!$B$1:$E$1144,2,FALSE),"")</f>
        <v xml:space="preserve">Applications of Newton's Laws
Linear Momentum and Collisions
</v>
      </c>
      <c r="F847" s="31" t="str">
        <f xml:space="preserve"> IFERROR(VLOOKUP(MID(G847,1,4),PIRA!$B$1:$E$1144,2,FALSE),"")&amp;"
"&amp;IFERROR(VLOOKUP(MID(H847,1,4),PIRA!$B$1:$E$1144,2,FALSE),"")&amp;"
"&amp;IFERROR(VLOOKUP(MID(I847,1,4),PIRA!$B$1:$E$1144,2,FALSE),"")</f>
        <v xml:space="preserve">Dynamic Torque
Impulse and Thrust
</v>
      </c>
      <c r="G847" s="32" t="s">
        <v>1151</v>
      </c>
      <c r="H847" s="31" t="str">
        <f>IFERROR(IF(VLOOKUP(G847,Demos!$B$3:$K$1368,2,FALSE)=0,"",VLOOKUP(G847,Demos!$B$3:$K$1368,2,FALSE)),"")</f>
        <v>1N10.03</v>
      </c>
      <c r="I847" s="79" t="str">
        <f>IFERROR(IF(VLOOKUP(G847,Demos!$B$3:$K$1368,3,FALSE)=0,"",VLOOKUP(G847,Demos!$B$3:$K$1368,3,FALSE)),"")</f>
        <v/>
      </c>
      <c r="J847" s="79" t="str">
        <f>IFERROR(IF(VLOOKUP(G847,Demos!$B$3:$K$1368,4,FALSE)=0,"",VLOOKUP(G847,Demos!$B$3:$K$1368,4,FALSE)),"")</f>
        <v/>
      </c>
      <c r="K847" s="32" t="s">
        <v>22</v>
      </c>
      <c r="L847" s="32" t="s">
        <v>2077</v>
      </c>
      <c r="M847" s="71">
        <v>44242</v>
      </c>
      <c r="N847" s="33" t="str">
        <f>IFERROR(VLOOKUP(G847,Demos!$B$3:$K$1368,5,FALSE),"")</f>
        <v>Boomerang Ball (2)</v>
      </c>
      <c r="O847" s="28">
        <f>IF(N847="","",COUNTIF($N$6:N2966, N847))</f>
        <v>12</v>
      </c>
      <c r="P847" s="33" t="str">
        <f xml:space="preserve"> IFERROR(IF(VLOOKUP(G847,Demos!$B$3:$K$1368,6,FALSE)=0,"",VLOOKUP(G847,Demos!$B$3:$K$1368,6,FALSE)),"")</f>
        <v>www.de-monstrare.nl/pdf/Boomerang%20ball%20_2_.pdf</v>
      </c>
      <c r="Q847" s="38" t="str">
        <f xml:space="preserve"> IFERROR(IF(VLOOKUP(G847,Demos!$B$3:$K$1368,8,FALSE)=0,"",VLOOKUP(G847,Demos!$B$3:$K$1368,8,FALSE)),"")</f>
        <v/>
      </c>
      <c r="R847" s="38" t="str">
        <f xml:space="preserve"> IFERROR(IF(VLOOKUP(G847,Demos!$B$3:$K$1368,7,FALSE)=0,"",VLOOKUP(G847,Demos!$B$3:$K$1368,7,FALSE)),"")</f>
        <v xml:space="preserve">See Collegerama 2022 recording TN1612TU_05 from 01:13:11 - https://collegerama.tudelft.nl/Mediasite/Channel/as-bsc-tn/watch/c62ffe14b9a54c75ada1f93c4d870c901d </v>
      </c>
      <c r="T847" s="50" t="s">
        <v>1763</v>
      </c>
      <c r="U847" s="31" t="str">
        <f>IFERROR(VLOOKUP(G847,Demos!$B$7:N4142,12,FALSE),"")</f>
        <v/>
      </c>
    </row>
    <row r="848" spans="1:21" ht="45" x14ac:dyDescent="0.25">
      <c r="A848" s="39">
        <f t="shared" si="13"/>
        <v>843</v>
      </c>
      <c r="B848" s="30" t="s">
        <v>38</v>
      </c>
      <c r="C848" s="29" t="str">
        <f xml:space="preserve"> IFERROR(VLOOKUP(B848, Courses!$C$3:$E$836, 2, FALSE),"")</f>
        <v>Mechanics and Theory of Relativity</v>
      </c>
      <c r="D848" s="29" t="str">
        <f xml:space="preserve"> IFERROR(VLOOKUP(MID(G848,1,1), PIRA!$B$1:$E$1146, 2, FALSE),"")</f>
        <v>1 Mechanics</v>
      </c>
      <c r="E848" s="31" t="str">
        <f xml:space="preserve"> IFERROR(VLOOKUP(MID(G848,1,2),PIRA!$B$1:$E$1144,2,FALSE),"")&amp;"
"&amp;IFERROR(VLOOKUP(MID(H848,1,2),PIRA!$B$1:$E$1144,2,FALSE),"")&amp;"
"&amp;IFERROR(VLOOKUP(MID(I848,1,2),PIRA!$B$1:$E$1144,2,FALSE),"")</f>
        <v xml:space="preserve">Rotational Dynamics
Rotational Dynamics
</v>
      </c>
      <c r="F848" s="31" t="str">
        <f xml:space="preserve"> IFERROR(VLOOKUP(MID(G848,1,4),PIRA!$B$1:$E$1144,2,FALSE),"")&amp;"
"&amp;IFERROR(VLOOKUP(MID(H848,1,4),PIRA!$B$1:$E$1144,2,FALSE),"")&amp;"
"&amp;IFERROR(VLOOKUP(MID(I848,1,4),PIRA!$B$1:$E$1144,2,FALSE),"")</f>
        <v xml:space="preserve">Conservation of Angular Momentum
Transfer of Angular Momentum
</v>
      </c>
      <c r="G848" s="32" t="s">
        <v>84</v>
      </c>
      <c r="H848" s="31" t="str">
        <f>IFERROR(IF(VLOOKUP(G848,Demos!$B$3:$K$1368,2,FALSE)=0,"",VLOOKUP(G848,Demos!$B$3:$K$1368,2,FALSE)),"")</f>
        <v>1Q30.10</v>
      </c>
      <c r="I848" s="79" t="str">
        <f>IFERROR(IF(VLOOKUP(G848,Demos!$B$3:$K$1368,3,FALSE)=0,"",VLOOKUP(G848,Demos!$B$3:$K$1368,3,FALSE)),"")</f>
        <v/>
      </c>
      <c r="J848" s="79" t="str">
        <f>IFERROR(IF(VLOOKUP(G848,Demos!$B$3:$K$1368,4,FALSE)=0,"",VLOOKUP(G848,Demos!$B$3:$K$1368,4,FALSE)),"")</f>
        <v/>
      </c>
      <c r="K848" s="32" t="s">
        <v>22</v>
      </c>
      <c r="L848" s="32" t="s">
        <v>2077</v>
      </c>
      <c r="M848" s="71">
        <v>44242</v>
      </c>
      <c r="N848" s="33" t="str">
        <f>IFERROR(VLOOKUP(G848,Demos!$B$3:$K$1368,5,FALSE),"")</f>
        <v>Bicycle Wheel and Swivel Chair</v>
      </c>
      <c r="O848" s="28">
        <f>IF(N848="","",COUNTIF($N$6:N2967, N848))</f>
        <v>39</v>
      </c>
      <c r="P848" s="33" t="str">
        <f xml:space="preserve"> IFERROR(IF(VLOOKUP(G848,Demos!$B$3:$K$1368,6,FALSE)=0,"",VLOOKUP(G848,Demos!$B$3:$K$1368,6,FALSE)),"")</f>
        <v>www.de-monstrare.nl/pdf/Bicycle%20wheel%20and%20swivel%20chair.pdf</v>
      </c>
      <c r="Q848" s="38" t="str">
        <f xml:space="preserve"> IFERROR(IF(VLOOKUP(G848,Demos!$B$3:$K$1368,8,FALSE)=0,"",VLOOKUP(G848,Demos!$B$3:$K$1368,8,FALSE)),"")</f>
        <v/>
      </c>
      <c r="R848" s="38" t="str">
        <f xml:space="preserve"> IFERROR(IF(VLOOKUP(G848,Demos!$B$3:$K$1368,7,FALSE)=0,"",VLOOKUP(G848,Demos!$B$3:$K$1368,7,FALSE)),"")</f>
        <v xml:space="preserve">See Collegerama 2022 recording TN1612TU_05 from 01:13:11 - https://collegerama.tudelft.nl/Mediasite/Channel/as-bsc-tn/watch/c62ffe14b9a54c75ada1f93c4d870c901d </v>
      </c>
      <c r="T848" s="50" t="s">
        <v>2030</v>
      </c>
      <c r="U848" s="31" t="str">
        <f>IFERROR(VLOOKUP(G848,Demos!$B$7:N4144,12,FALSE),"")</f>
        <v/>
      </c>
    </row>
    <row r="849" spans="1:21" ht="45" x14ac:dyDescent="0.25">
      <c r="A849" s="39">
        <f t="shared" si="13"/>
        <v>844</v>
      </c>
      <c r="B849" s="30" t="s">
        <v>29</v>
      </c>
      <c r="C849" s="29" t="str">
        <f xml:space="preserve"> IFERROR(VLOOKUP(B849, Courses!$C$3:$E$836, 2, FALSE),"")</f>
        <v>Classical and Quantum Mechanics</v>
      </c>
      <c r="D849" s="29" t="str">
        <f xml:space="preserve"> IFERROR(VLOOKUP(MID(G849,1,1), PIRA!$B$1:$E$1146, 2, FALSE),"")</f>
        <v>1 Mechanics</v>
      </c>
      <c r="E849" s="31" t="str">
        <f xml:space="preserve"> IFERROR(VLOOKUP(MID(G849,1,2),PIRA!$B$1:$E$1144,2,FALSE),"")&amp;"
"&amp;IFERROR(VLOOKUP(MID(H849,1,2),PIRA!$B$1:$E$1144,2,FALSE),"")&amp;"
"&amp;IFERROR(VLOOKUP(MID(I849,1,2),PIRA!$B$1:$E$1144,2,FALSE),"")</f>
        <v xml:space="preserve">Newton's Third Law
</v>
      </c>
      <c r="F849" s="31" t="str">
        <f xml:space="preserve"> IFERROR(VLOOKUP(MID(G849,1,4),PIRA!$B$1:$E$1144,2,FALSE),"")&amp;"
"&amp;IFERROR(VLOOKUP(MID(H849,1,4),PIRA!$B$1:$E$1144,2,FALSE),"")&amp;"
"&amp;IFERROR(VLOOKUP(MID(I849,1,4),PIRA!$B$1:$E$1144,2,FALSE),"")</f>
        <v xml:space="preserve">Action and Reaction
</v>
      </c>
      <c r="G849" s="32" t="s">
        <v>1145</v>
      </c>
      <c r="H849" s="31" t="str">
        <f>IFERROR(IF(VLOOKUP(G849,Demos!$B$3:$K$1368,2,FALSE)=0,"",VLOOKUP(G849,Demos!$B$3:$K$1368,2,FALSE)),"")</f>
        <v/>
      </c>
      <c r="I849" s="79" t="str">
        <f>IFERROR(IF(VLOOKUP(G849,Demos!$B$3:$K$1368,3,FALSE)=0,"",VLOOKUP(G849,Demos!$B$3:$K$1368,3,FALSE)),"")</f>
        <v/>
      </c>
      <c r="J849" s="79" t="str">
        <f>IFERROR(IF(VLOOKUP(G849,Demos!$B$3:$K$1368,4,FALSE)=0,"",VLOOKUP(G849,Demos!$B$3:$K$1368,4,FALSE)),"")</f>
        <v/>
      </c>
      <c r="K849" s="30" t="s">
        <v>373</v>
      </c>
      <c r="M849" s="71">
        <v>44240</v>
      </c>
      <c r="N849" s="33" t="str">
        <f>IFERROR(VLOOKUP(G849,Demos!$B$3:$K$1368,5,FALSE),"")</f>
        <v>Who is the Strongest in a Collision?</v>
      </c>
      <c r="O849" s="28">
        <f>IF(N849="","",COUNTIF($N$6:N2968, N849))</f>
        <v>12</v>
      </c>
      <c r="P849" s="33" t="str">
        <f xml:space="preserve"> IFERROR(IF(VLOOKUP(G849,Demos!$B$3:$K$1368,6,FALSE)=0,"",VLOOKUP(G849,Demos!$B$3:$K$1368,6,FALSE)),"")</f>
        <v>www.de-monstrare.nl/pdf/Who%20is%20the%20strongest%20in%20a%20collision.pdf</v>
      </c>
      <c r="Q849" s="38" t="str">
        <f xml:space="preserve"> IFERROR(IF(VLOOKUP(G849,Demos!$B$3:$K$1368,8,FALSE)=0,"",VLOOKUP(G849,Demos!$B$3:$K$1368,8,FALSE)),"")</f>
        <v/>
      </c>
      <c r="R849" s="38" t="str">
        <f xml:space="preserve"> IFERROR(IF(VLOOKUP(G849,Demos!$B$3:$K$1368,7,FALSE)=0,"",VLOOKUP(G849,Demos!$B$3:$K$1368,7,FALSE)),"")</f>
        <v/>
      </c>
      <c r="T849" s="50" t="s">
        <v>2091</v>
      </c>
      <c r="U849" s="31" t="str">
        <f>IFERROR(VLOOKUP(G849,Demos!$B$7:N4145,12,FALSE),"")</f>
        <v/>
      </c>
    </row>
    <row r="850" spans="1:21" ht="45" x14ac:dyDescent="0.25">
      <c r="A850" s="39">
        <f t="shared" si="13"/>
        <v>845</v>
      </c>
      <c r="B850" s="30" t="s">
        <v>29</v>
      </c>
      <c r="C850" s="29" t="str">
        <f xml:space="preserve"> IFERROR(VLOOKUP(B850, Courses!$C$3:$E$836, 2, FALSE),"")</f>
        <v>Classical and Quantum Mechanics</v>
      </c>
      <c r="D850" s="29" t="str">
        <f xml:space="preserve"> IFERROR(VLOOKUP(MID(G850,1,1), PIRA!$B$1:$E$1146, 2, FALSE),"")</f>
        <v>1 Mechanics</v>
      </c>
      <c r="E850" s="31" t="str">
        <f xml:space="preserve"> IFERROR(VLOOKUP(MID(G850,1,2),PIRA!$B$1:$E$1144,2,FALSE),"")&amp;"
"&amp;IFERROR(VLOOKUP(MID(H850,1,2),PIRA!$B$1:$E$1144,2,FALSE),"")&amp;"
"&amp;IFERROR(VLOOKUP(MID(I850,1,2),PIRA!$B$1:$E$1144,2,FALSE),"")</f>
        <v xml:space="preserve">Applications of Newton's Laws
</v>
      </c>
      <c r="F850" s="31" t="str">
        <f xml:space="preserve"> IFERROR(VLOOKUP(MID(G850,1,4),PIRA!$B$1:$E$1144,2,FALSE),"")&amp;"
"&amp;IFERROR(VLOOKUP(MID(H850,1,4),PIRA!$B$1:$E$1144,2,FALSE),"")&amp;"
"&amp;IFERROR(VLOOKUP(MID(I850,1,4),PIRA!$B$1:$E$1144,2,FALSE),"")</f>
        <v xml:space="preserve">Friction
</v>
      </c>
      <c r="G850" s="32" t="s">
        <v>1152</v>
      </c>
      <c r="H850" s="31" t="str">
        <f>IFERROR(IF(VLOOKUP(G850,Demos!$B$3:$K$1368,2,FALSE)=0,"",VLOOKUP(G850,Demos!$B$3:$K$1368,2,FALSE)),"")</f>
        <v/>
      </c>
      <c r="I850" s="79" t="str">
        <f>IFERROR(IF(VLOOKUP(G850,Demos!$B$3:$K$1368,3,FALSE)=0,"",VLOOKUP(G850,Demos!$B$3:$K$1368,3,FALSE)),"")</f>
        <v/>
      </c>
      <c r="J850" s="79" t="str">
        <f>IFERROR(IF(VLOOKUP(G850,Demos!$B$3:$K$1368,4,FALSE)=0,"",VLOOKUP(G850,Demos!$B$3:$K$1368,4,FALSE)),"")</f>
        <v/>
      </c>
      <c r="K850" s="30" t="s">
        <v>373</v>
      </c>
      <c r="M850" s="71">
        <v>44240</v>
      </c>
      <c r="N850" s="33" t="str">
        <f>IFERROR(VLOOKUP(G850,Demos!$B$3:$K$1368,5,FALSE),"")</f>
        <v>Braking</v>
      </c>
      <c r="O850" s="28">
        <f>IF(N850="","",COUNTIF($N$6:N2969, N850))</f>
        <v>19</v>
      </c>
      <c r="P850" s="33" t="str">
        <f xml:space="preserve"> IFERROR(IF(VLOOKUP(G850,Demos!$B$3:$K$1368,6,FALSE)=0,"",VLOOKUP(G850,Demos!$B$3:$K$1368,6,FALSE)),"")</f>
        <v>www.de-monstrare.nl/pdf/Braking.pdf</v>
      </c>
      <c r="Q850" s="38" t="str">
        <f xml:space="preserve"> IFERROR(IF(VLOOKUP(G850,Demos!$B$3:$K$1368,8,FALSE)=0,"",VLOOKUP(G850,Demos!$B$3:$K$1368,8,FALSE)),"")</f>
        <v/>
      </c>
      <c r="R850" s="38" t="str">
        <f xml:space="preserve"> IFERROR(IF(VLOOKUP(G850,Demos!$B$3:$K$1368,7,FALSE)=0,"",VLOOKUP(G850,Demos!$B$3:$K$1368,7,FALSE)),"")</f>
        <v/>
      </c>
      <c r="T850" s="50" t="s">
        <v>2091</v>
      </c>
      <c r="U850" s="31" t="str">
        <f>IFERROR(VLOOKUP(G850,Demos!$B$7:N4147,12,FALSE),"")</f>
        <v/>
      </c>
    </row>
    <row r="851" spans="1:21" ht="45" x14ac:dyDescent="0.25">
      <c r="A851" s="39">
        <f t="shared" si="13"/>
        <v>846</v>
      </c>
      <c r="B851" s="30" t="s">
        <v>29</v>
      </c>
      <c r="C851" s="29" t="str">
        <f xml:space="preserve"> IFERROR(VLOOKUP(B851, Courses!$C$3:$E$836, 2, FALSE),"")</f>
        <v>Classical and Quantum Mechanics</v>
      </c>
      <c r="D851" s="29" t="str">
        <f xml:space="preserve"> IFERROR(VLOOKUP(MID(G851,1,1), PIRA!$B$1:$E$1146, 2, FALSE),"")</f>
        <v>1 Mechanics</v>
      </c>
      <c r="E851" s="31" t="str">
        <f xml:space="preserve"> IFERROR(VLOOKUP(MID(G851,1,2),PIRA!$B$1:$E$1144,2,FALSE),"")&amp;"
"&amp;IFERROR(VLOOKUP(MID(H851,1,2),PIRA!$B$1:$E$1144,2,FALSE),"")&amp;"
"&amp;IFERROR(VLOOKUP(MID(I851,1,2),PIRA!$B$1:$E$1144,2,FALSE),"")</f>
        <v xml:space="preserve">Applications of Newton's Laws
</v>
      </c>
      <c r="F851" s="31" t="str">
        <f xml:space="preserve"> IFERROR(VLOOKUP(MID(G851,1,4),PIRA!$B$1:$E$1144,2,FALSE),"")&amp;"
"&amp;IFERROR(VLOOKUP(MID(H851,1,4),PIRA!$B$1:$E$1144,2,FALSE),"")&amp;"
"&amp;IFERROR(VLOOKUP(MID(I851,1,4),PIRA!$B$1:$E$1144,2,FALSE),"")</f>
        <v xml:space="preserve">Friction
</v>
      </c>
      <c r="G851" s="32" t="s">
        <v>1153</v>
      </c>
      <c r="H851" s="31" t="str">
        <f>IFERROR(IF(VLOOKUP(G851,Demos!$B$3:$K$1368,2,FALSE)=0,"",VLOOKUP(G851,Demos!$B$3:$K$1368,2,FALSE)),"")</f>
        <v/>
      </c>
      <c r="I851" s="79" t="str">
        <f>IFERROR(IF(VLOOKUP(G851,Demos!$B$3:$K$1368,3,FALSE)=0,"",VLOOKUP(G851,Demos!$B$3:$K$1368,3,FALSE)),"")</f>
        <v/>
      </c>
      <c r="J851" s="79" t="str">
        <f>IFERROR(IF(VLOOKUP(G851,Demos!$B$3:$K$1368,4,FALSE)=0,"",VLOOKUP(G851,Demos!$B$3:$K$1368,4,FALSE)),"")</f>
        <v/>
      </c>
      <c r="K851" s="30" t="s">
        <v>373</v>
      </c>
      <c r="M851" s="71">
        <v>44240</v>
      </c>
      <c r="N851" s="33" t="str">
        <f>IFERROR(VLOOKUP(G851,Demos!$B$3:$K$1368,5,FALSE),"")</f>
        <v>Phonebook Friction</v>
      </c>
      <c r="O851" s="28">
        <f>IF(N851="","",COUNTIF($N$6:N2970, N851))</f>
        <v>13</v>
      </c>
      <c r="P851" s="33" t="str">
        <f xml:space="preserve"> IFERROR(IF(VLOOKUP(G851,Demos!$B$3:$K$1368,6,FALSE)=0,"",VLOOKUP(G851,Demos!$B$3:$K$1368,6,FALSE)),"")</f>
        <v>www.de-monstrare.nl/pdf/Phonebook%20friction.pdf</v>
      </c>
      <c r="Q851" s="38" t="str">
        <f xml:space="preserve"> IFERROR(IF(VLOOKUP(G851,Demos!$B$3:$K$1368,8,FALSE)=0,"",VLOOKUP(G851,Demos!$B$3:$K$1368,8,FALSE)),"")</f>
        <v/>
      </c>
      <c r="R851" s="38" t="str">
        <f xml:space="preserve"> IFERROR(IF(VLOOKUP(G851,Demos!$B$3:$K$1368,7,FALSE)=0,"",VLOOKUP(G851,Demos!$B$3:$K$1368,7,FALSE)),"")</f>
        <v/>
      </c>
      <c r="T851" s="50" t="s">
        <v>2092</v>
      </c>
      <c r="U851" s="31" t="str">
        <f>IFERROR(VLOOKUP(G851,Demos!$B$7:N4146,12,FALSE),"")</f>
        <v/>
      </c>
    </row>
    <row r="852" spans="1:21" ht="45" x14ac:dyDescent="0.25">
      <c r="A852" s="39">
        <f t="shared" si="13"/>
        <v>847</v>
      </c>
      <c r="B852" s="30" t="s">
        <v>1905</v>
      </c>
      <c r="C852" s="29" t="str">
        <f xml:space="preserve"> IFERROR(VLOOKUP(B852, Courses!$C$3:$E$836, 2, FALSE),"")</f>
        <v>Mechanics and Theory of Relativity</v>
      </c>
      <c r="D852" s="29" t="str">
        <f xml:space="preserve"> IFERROR(VLOOKUP(MID(G852,1,1), PIRA!$B$1:$E$1146, 2, FALSE),"")</f>
        <v>1 Mechanics</v>
      </c>
      <c r="E852" s="31" t="str">
        <f xml:space="preserve"> IFERROR(VLOOKUP(MID(G852,1,2),PIRA!$B$1:$E$1144,2,FALSE),"")&amp;"
"&amp;IFERROR(VLOOKUP(MID(H852,1,2),PIRA!$B$1:$E$1144,2,FALSE),"")&amp;"
"&amp;IFERROR(VLOOKUP(MID(I852,1,2),PIRA!$B$1:$E$1144,2,FALSE),"")</f>
        <v xml:space="preserve">Applications of Newton's Laws
</v>
      </c>
      <c r="F852" s="31" t="str">
        <f xml:space="preserve"> IFERROR(VLOOKUP(MID(G852,1,4),PIRA!$B$1:$E$1144,2,FALSE),"")&amp;"
"&amp;IFERROR(VLOOKUP(MID(H852,1,4),PIRA!$B$1:$E$1144,2,FALSE),"")&amp;"
"&amp;IFERROR(VLOOKUP(MID(I852,1,4),PIRA!$B$1:$E$1144,2,FALSE),"")</f>
        <v xml:space="preserve">Friction
</v>
      </c>
      <c r="G852" s="32" t="s">
        <v>2010</v>
      </c>
      <c r="H852" s="31" t="str">
        <f>IFERROR(IF(VLOOKUP(G852,Demos!$B$3:$K$1368,2,FALSE)=0,"",VLOOKUP(G852,Demos!$B$3:$K$1368,2,FALSE)),"")</f>
        <v/>
      </c>
      <c r="I852" s="79" t="str">
        <f>IFERROR(IF(VLOOKUP(G852,Demos!$B$3:$K$1368,3,FALSE)=0,"",VLOOKUP(G852,Demos!$B$3:$K$1368,3,FALSE)),"")</f>
        <v/>
      </c>
      <c r="J852" s="79" t="str">
        <f>IFERROR(IF(VLOOKUP(G852,Demos!$B$3:$K$1368,4,FALSE)=0,"",VLOOKUP(G852,Demos!$B$3:$K$1368,4,FALSE)),"")</f>
        <v/>
      </c>
      <c r="K852" s="30" t="s">
        <v>1897</v>
      </c>
      <c r="M852" s="71">
        <v>44239</v>
      </c>
      <c r="N852" s="33" t="str">
        <f>IFERROR(VLOOKUP(G852,Demos!$B$3:$K$1368,5,FALSE),"")</f>
        <v>Friction Blocks Surface Material</v>
      </c>
      <c r="O852" s="28">
        <f>IF(N852="","",COUNTIF($N$6:N2971, N852))</f>
        <v>11</v>
      </c>
      <c r="P852" s="33" t="str">
        <f xml:space="preserve"> IFERROR(IF(VLOOKUP(G852,Demos!$B$3:$K$1368,6,FALSE)=0,"",VLOOKUP(G852,Demos!$B$3:$K$1368,6,FALSE)),"")</f>
        <v>N/A</v>
      </c>
      <c r="Q852" s="38" t="str">
        <f xml:space="preserve"> IFERROR(IF(VLOOKUP(G852,Demos!$B$3:$K$1368,8,FALSE)=0,"",VLOOKUP(G852,Demos!$B$3:$K$1368,8,FALSE)),"")</f>
        <v>New demonstration 07 Feb 2017</v>
      </c>
      <c r="R852" s="38" t="str">
        <f xml:space="preserve"> IFERROR(IF(VLOOKUP(G852,Demos!$B$3:$K$1368,7,FALSE)=0,"",VLOOKUP(G852,Demos!$B$3:$K$1368,7,FALSE)),"")</f>
        <v/>
      </c>
      <c r="T852" s="50" t="s">
        <v>2091</v>
      </c>
      <c r="U852" s="31" t="str">
        <f>IFERROR(VLOOKUP(G852,Demos!$B$7:N4149,12,FALSE),"")</f>
        <v/>
      </c>
    </row>
    <row r="853" spans="1:21" ht="45" x14ac:dyDescent="0.25">
      <c r="A853" s="39">
        <f t="shared" si="13"/>
        <v>848</v>
      </c>
      <c r="B853" s="30" t="s">
        <v>38</v>
      </c>
      <c r="C853" s="29" t="str">
        <f xml:space="preserve"> IFERROR(VLOOKUP(B853, Courses!$C$3:$E$836, 2, FALSE),"")</f>
        <v>Mechanics and Theory of Relativity</v>
      </c>
      <c r="D853" s="29" t="str">
        <f xml:space="preserve"> IFERROR(VLOOKUP(MID(G853,1,1), PIRA!$B$1:$E$1146, 2, FALSE),"")</f>
        <v>1 Mechanics</v>
      </c>
      <c r="E853" s="31" t="str">
        <f xml:space="preserve"> IFERROR(VLOOKUP(MID(G853,1,2),PIRA!$B$1:$E$1144,2,FALSE),"")&amp;"
"&amp;IFERROR(VLOOKUP(MID(H853,1,2),PIRA!$B$1:$E$1144,2,FALSE),"")&amp;"
"&amp;IFERROR(VLOOKUP(MID(I853,1,2),PIRA!$B$1:$E$1144,2,FALSE),"")</f>
        <v xml:space="preserve">Work and Energy
Magnetic Materials
</v>
      </c>
      <c r="F853" s="31" t="str">
        <f xml:space="preserve"> IFERROR(VLOOKUP(MID(G853,1,4),PIRA!$B$1:$E$1144,2,FALSE),"")&amp;"
"&amp;IFERROR(VLOOKUP(MID(H853,1,4),PIRA!$B$1:$E$1144,2,FALSE),"")&amp;"
"&amp;IFERROR(VLOOKUP(MID(I853,1,4),PIRA!$B$1:$E$1144,2,FALSE),"")</f>
        <v xml:space="preserve">Conservation of Energy
Magnets
</v>
      </c>
      <c r="G853" s="32" t="s">
        <v>1158</v>
      </c>
      <c r="H853" s="31" t="str">
        <f>IFERROR(IF(VLOOKUP(G853,Demos!$B$3:$K$1368,2,FALSE)=0,"",VLOOKUP(G853,Demos!$B$3:$K$1368,2,FALSE)),"")</f>
        <v>5G10.80</v>
      </c>
      <c r="I853" s="79" t="str">
        <f>IFERROR(IF(VLOOKUP(G853,Demos!$B$3:$K$1368,3,FALSE)=0,"",VLOOKUP(G853,Demos!$B$3:$K$1368,3,FALSE)),"")</f>
        <v/>
      </c>
      <c r="J853" s="79" t="str">
        <f>IFERROR(IF(VLOOKUP(G853,Demos!$B$3:$K$1368,4,FALSE)=0,"",VLOOKUP(G853,Demos!$B$3:$K$1368,4,FALSE)),"")</f>
        <v/>
      </c>
      <c r="K853" s="32" t="s">
        <v>22</v>
      </c>
      <c r="L853" s="32" t="s">
        <v>2077</v>
      </c>
      <c r="M853" s="71">
        <v>44239</v>
      </c>
      <c r="N853" s="33" t="str">
        <f>IFERROR(VLOOKUP(G853,Demos!$B$3:$K$1368,5,FALSE),"")</f>
        <v>Gauss' Rifle</v>
      </c>
      <c r="O853" s="28">
        <f>IF(N853="","",COUNTIF($N$6:N2972, N853))</f>
        <v>37</v>
      </c>
      <c r="P853" s="33" t="str">
        <f xml:space="preserve"> IFERROR(IF(VLOOKUP(G853,Demos!$B$3:$K$1368,6,FALSE)=0,"",VLOOKUP(G853,Demos!$B$3:$K$1368,6,FALSE)),"")</f>
        <v>www.de-monstrare.nl/pdf/Gauss%27s%20rifle.pdf</v>
      </c>
      <c r="Q853" s="38" t="str">
        <f xml:space="preserve"> IFERROR(IF(VLOOKUP(G853,Demos!$B$3:$K$1368,8,FALSE)=0,"",VLOOKUP(G853,Demos!$B$3:$K$1368,8,FALSE)),"")</f>
        <v/>
      </c>
      <c r="R853" s="38" t="str">
        <f xml:space="preserve"> IFERROR(IF(VLOOKUP(G853,Demos!$B$3:$K$1368,7,FALSE)=0,"",VLOOKUP(G853,Demos!$B$3:$K$1368,7,FALSE)),"")</f>
        <v xml:space="preserve">See Collegerama 2022 recording TN1612TU_04 from 00:39:45 - https://collegerama.tudelft.nl/Mediasite/Channel/as-bsc-tn/watch/a26ab3bd246349b59f418a1b22cc67101d </v>
      </c>
      <c r="T853" s="50" t="s">
        <v>1763</v>
      </c>
      <c r="U853" s="31" t="str">
        <f>IFERROR(VLOOKUP(G853,Demos!$B$7:N4148,12,FALSE),"")</f>
        <v/>
      </c>
    </row>
    <row r="854" spans="1:21" ht="45" x14ac:dyDescent="0.25">
      <c r="A854" s="39">
        <f t="shared" si="13"/>
        <v>849</v>
      </c>
      <c r="B854" s="30" t="s">
        <v>29</v>
      </c>
      <c r="C854" s="29" t="str">
        <f xml:space="preserve"> IFERROR(VLOOKUP(B854, Courses!$C$3:$E$836, 2, FALSE),"")</f>
        <v>Classical and Quantum Mechanics</v>
      </c>
      <c r="D854" s="29" t="str">
        <f xml:space="preserve"> IFERROR(VLOOKUP(MID(G854,1,1), PIRA!$B$1:$E$1146, 2, FALSE),"")</f>
        <v>1 Mechanics</v>
      </c>
      <c r="E854" s="31" t="str">
        <f xml:space="preserve"> IFERROR(VLOOKUP(MID(G854,1,2),PIRA!$B$1:$E$1144,2,FALSE),"")&amp;"
"&amp;IFERROR(VLOOKUP(MID(H854,1,2),PIRA!$B$1:$E$1144,2,FALSE),"")&amp;"
"&amp;IFERROR(VLOOKUP(MID(I854,1,2),PIRA!$B$1:$E$1144,2,FALSE),"")</f>
        <v xml:space="preserve">Relative Motion
</v>
      </c>
      <c r="F854" s="31" t="str">
        <f xml:space="preserve"> IFERROR(VLOOKUP(MID(G854,1,4),PIRA!$B$1:$E$1144,2,FALSE),"")&amp;"
"&amp;IFERROR(VLOOKUP(MID(H854,1,4),PIRA!$B$1:$E$1144,2,FALSE),"")&amp;"
"&amp;IFERROR(VLOOKUP(MID(I854,1,4),PIRA!$B$1:$E$1144,2,FALSE),"")</f>
        <v xml:space="preserve">Moving Reference Frames
</v>
      </c>
      <c r="G854" s="32" t="s">
        <v>1135</v>
      </c>
      <c r="H854" s="31" t="str">
        <f>IFERROR(IF(VLOOKUP(G854,Demos!$B$3:$K$1368,2,FALSE)=0,"",VLOOKUP(G854,Demos!$B$3:$K$1368,2,FALSE)),"")</f>
        <v/>
      </c>
      <c r="I854" s="79" t="str">
        <f>IFERROR(IF(VLOOKUP(G854,Demos!$B$3:$K$1368,3,FALSE)=0,"",VLOOKUP(G854,Demos!$B$3:$K$1368,3,FALSE)),"")</f>
        <v/>
      </c>
      <c r="J854" s="79" t="str">
        <f>IFERROR(IF(VLOOKUP(G854,Demos!$B$3:$K$1368,4,FALSE)=0,"",VLOOKUP(G854,Demos!$B$3:$K$1368,4,FALSE)),"")</f>
        <v/>
      </c>
      <c r="K854" s="30" t="s">
        <v>373</v>
      </c>
      <c r="M854" s="71">
        <v>44238</v>
      </c>
      <c r="N854" s="33" t="str">
        <f>IFERROR(VLOOKUP(G854,Demos!$B$3:$K$1368,5,FALSE),"")</f>
        <v>Shoot and Catch</v>
      </c>
      <c r="O854" s="28">
        <f>IF(N854="","",COUNTIF($N$6:N2973, N854))</f>
        <v>26</v>
      </c>
      <c r="P854" s="33" t="str">
        <f xml:space="preserve"> IFERROR(IF(VLOOKUP(G854,Demos!$B$3:$K$1368,6,FALSE)=0,"",VLOOKUP(G854,Demos!$B$3:$K$1368,6,FALSE)),"")</f>
        <v>www.de-monstrare.nl/pdf/Shoot%20and%20catch.pdf</v>
      </c>
      <c r="Q854" s="38" t="str">
        <f xml:space="preserve"> IFERROR(IF(VLOOKUP(G854,Demos!$B$3:$K$1368,8,FALSE)=0,"",VLOOKUP(G854,Demos!$B$3:$K$1368,8,FALSE)),"")</f>
        <v/>
      </c>
      <c r="R854" s="38" t="str">
        <f xml:space="preserve"> IFERROR(IF(VLOOKUP(G854,Demos!$B$3:$K$1368,7,FALSE)=0,"",VLOOKUP(G854,Demos!$B$3:$K$1368,7,FALSE)),"")</f>
        <v xml:space="preserve">See Collegerama 2022 recording TN1612TU_09 from 00:38:10 - https://collegerama.tudelft.nl/Mediasite/Channel/as-bsc-tn/watch/01a81742333b4cfeb1cb2f79a689016f1d </v>
      </c>
      <c r="T854" s="50" t="s">
        <v>2092</v>
      </c>
      <c r="U854" s="31" t="str">
        <f>IFERROR(VLOOKUP(G854,Demos!$B$7:N4151,12,FALSE),"")</f>
        <v/>
      </c>
    </row>
    <row r="855" spans="1:21" ht="45" x14ac:dyDescent="0.25">
      <c r="A855" s="39">
        <f t="shared" si="13"/>
        <v>850</v>
      </c>
      <c r="B855" s="30" t="s">
        <v>29</v>
      </c>
      <c r="C855" s="29" t="str">
        <f xml:space="preserve"> IFERROR(VLOOKUP(B855, Courses!$C$3:$E$836, 2, FALSE),"")</f>
        <v>Classical and Quantum Mechanics</v>
      </c>
      <c r="D855" s="29" t="str">
        <f xml:space="preserve"> IFERROR(VLOOKUP(MID(G855,1,1), PIRA!$B$1:$E$1146, 2, FALSE),"")</f>
        <v>1 Mechanics</v>
      </c>
      <c r="E855" s="31" t="str">
        <f xml:space="preserve"> IFERROR(VLOOKUP(MID(G855,1,2),PIRA!$B$1:$E$1144,2,FALSE),"")&amp;"
"&amp;IFERROR(VLOOKUP(MID(H855,1,2),PIRA!$B$1:$E$1144,2,FALSE),"")&amp;"
"&amp;IFERROR(VLOOKUP(MID(I855,1,2),PIRA!$B$1:$E$1144,2,FALSE),"")</f>
        <v xml:space="preserve">Statics of Rigid Bodies
</v>
      </c>
      <c r="F855" s="31" t="str">
        <f xml:space="preserve"> IFERROR(VLOOKUP(MID(G855,1,4),PIRA!$B$1:$E$1144,2,FALSE),"")&amp;"
"&amp;IFERROR(VLOOKUP(MID(H855,1,4),PIRA!$B$1:$E$1144,2,FALSE),"")&amp;"
"&amp;IFERROR(VLOOKUP(MID(I855,1,4),PIRA!$B$1:$E$1144,2,FALSE),"")</f>
        <v xml:space="preserve">Resolution of Forces
</v>
      </c>
      <c r="G855" s="32" t="s">
        <v>1148</v>
      </c>
      <c r="H855" s="31" t="str">
        <f>IFERROR(IF(VLOOKUP(G855,Demos!$B$3:$K$1368,2,FALSE)=0,"",VLOOKUP(G855,Demos!$B$3:$K$1368,2,FALSE)),"")</f>
        <v/>
      </c>
      <c r="I855" s="79" t="str">
        <f>IFERROR(IF(VLOOKUP(G855,Demos!$B$3:$K$1368,3,FALSE)=0,"",VLOOKUP(G855,Demos!$B$3:$K$1368,3,FALSE)),"")</f>
        <v/>
      </c>
      <c r="J855" s="79" t="str">
        <f>IFERROR(IF(VLOOKUP(G855,Demos!$B$3:$K$1368,4,FALSE)=0,"",VLOOKUP(G855,Demos!$B$3:$K$1368,4,FALSE)),"")</f>
        <v/>
      </c>
      <c r="K855" s="30" t="s">
        <v>373</v>
      </c>
      <c r="M855" s="71">
        <v>44238</v>
      </c>
      <c r="N855" s="33" t="str">
        <f>IFERROR(VLOOKUP(G855,Demos!$B$3:$K$1368,5,FALSE),"")</f>
        <v>Strong Professor (Weak Students)</v>
      </c>
      <c r="O855" s="28">
        <f>IF(N855="","",COUNTIF($N$6:N2974, N855))</f>
        <v>24</v>
      </c>
      <c r="P855" s="33" t="str">
        <f xml:space="preserve"> IFERROR(IF(VLOOKUP(G855,Demos!$B$3:$K$1368,6,FALSE)=0,"",VLOOKUP(G855,Demos!$B$3:$K$1368,6,FALSE)),"")</f>
        <v>www.de-monstrare.nl/pdf/Strong%20professor%20_weak%20students_.pdf</v>
      </c>
      <c r="Q855" s="38" t="str">
        <f xml:space="preserve"> IFERROR(IF(VLOOKUP(G855,Demos!$B$3:$K$1368,8,FALSE)=0,"",VLOOKUP(G855,Demos!$B$3:$K$1368,8,FALSE)),"")</f>
        <v/>
      </c>
      <c r="R855" s="38" t="str">
        <f xml:space="preserve"> IFERROR(IF(VLOOKUP(G855,Demos!$B$3:$K$1368,7,FALSE)=0,"",VLOOKUP(G855,Demos!$B$3:$K$1368,7,FALSE)),"")</f>
        <v xml:space="preserve">=================== https://collegerama.tudelft.nl/Mediasite/Channel/as-bsc-tn/watch/f53f1fdd5fa04999b1d52f4922846f1a1d ========================Collegerama.tudelft.nl. TN1612TU_01 - Klassieke mechanica &amp; relativiteit, recoreded on 08 Feb 2021 13:45, demo </v>
      </c>
      <c r="T855" s="50" t="s">
        <v>2092</v>
      </c>
      <c r="U855" s="31" t="str">
        <f>IFERROR(VLOOKUP(G855,Demos!$B$7:N4150,12,FALSE),"")</f>
        <v/>
      </c>
    </row>
    <row r="856" spans="1:21" ht="45" x14ac:dyDescent="0.25">
      <c r="A856" s="39">
        <f t="shared" si="13"/>
        <v>851</v>
      </c>
      <c r="B856" s="30" t="s">
        <v>1905</v>
      </c>
      <c r="C856" s="29" t="str">
        <f xml:space="preserve"> IFERROR(VLOOKUP(B856, Courses!$C$3:$E$836, 2, FALSE),"")</f>
        <v>Mechanics and Theory of Relativity</v>
      </c>
      <c r="D856" s="29" t="str">
        <f xml:space="preserve"> IFERROR(VLOOKUP(MID(G856,1,1), PIRA!$B$1:$E$1146, 2, FALSE),"")</f>
        <v>1 Mechanics</v>
      </c>
      <c r="E856" s="31" t="str">
        <f xml:space="preserve"> IFERROR(VLOOKUP(MID(G856,1,2),PIRA!$B$1:$E$1144,2,FALSE),"")&amp;"
"&amp;IFERROR(VLOOKUP(MID(H856,1,2),PIRA!$B$1:$E$1144,2,FALSE),"")&amp;"
"&amp;IFERROR(VLOOKUP(MID(I856,1,2),PIRA!$B$1:$E$1144,2,FALSE),"")</f>
        <v xml:space="preserve">Newton's First Law
</v>
      </c>
      <c r="F856" s="31" t="str">
        <f xml:space="preserve"> IFERROR(VLOOKUP(MID(G856,1,4),PIRA!$B$1:$E$1144,2,FALSE),"")&amp;"
"&amp;IFERROR(VLOOKUP(MID(H856,1,4),PIRA!$B$1:$E$1144,2,FALSE),"")&amp;"
"&amp;IFERROR(VLOOKUP(MID(I856,1,4),PIRA!$B$1:$E$1144,2,FALSE),"")</f>
        <v xml:space="preserve">Inertia of Rest
</v>
      </c>
      <c r="G856" s="32" t="s">
        <v>1140</v>
      </c>
      <c r="H856" s="31" t="str">
        <f>IFERROR(IF(VLOOKUP(G856,Demos!$B$3:$K$1368,2,FALSE)=0,"",VLOOKUP(G856,Demos!$B$3:$K$1368,2,FALSE)),"")</f>
        <v/>
      </c>
      <c r="I856" s="79" t="str">
        <f>IFERROR(IF(VLOOKUP(G856,Demos!$B$3:$K$1368,3,FALSE)=0,"",VLOOKUP(G856,Demos!$B$3:$K$1368,3,FALSE)),"")</f>
        <v/>
      </c>
      <c r="J856" s="79" t="str">
        <f>IFERROR(IF(VLOOKUP(G856,Demos!$B$3:$K$1368,4,FALSE)=0,"",VLOOKUP(G856,Demos!$B$3:$K$1368,4,FALSE)),"")</f>
        <v/>
      </c>
      <c r="K856" s="30" t="s">
        <v>1897</v>
      </c>
      <c r="M856" s="71">
        <v>44237</v>
      </c>
      <c r="N856" s="33" t="str">
        <f>IFERROR(VLOOKUP(G856,Demos!$B$3:$K$1368,5,FALSE),"")</f>
        <v>Tablecloth Pull</v>
      </c>
      <c r="O856" s="28">
        <f>IF(N856="","",COUNTIF($N$6:N2975, N856))</f>
        <v>24</v>
      </c>
      <c r="P856" s="33" t="str">
        <f xml:space="preserve"> IFERROR(IF(VLOOKUP(G856,Demos!$B$3:$K$1368,6,FALSE)=0,"",VLOOKUP(G856,Demos!$B$3:$K$1368,6,FALSE)),"")</f>
        <v>www.de-monstrare.nl/pdf/Tablecloth%20pull.pdf</v>
      </c>
      <c r="Q856" s="38" t="str">
        <f xml:space="preserve"> IFERROR(IF(VLOOKUP(G856,Demos!$B$3:$K$1368,8,FALSE)=0,"",VLOOKUP(G856,Demos!$B$3:$K$1368,8,FALSE)),"")</f>
        <v/>
      </c>
      <c r="R856" s="38" t="str">
        <f xml:space="preserve"> IFERROR(IF(VLOOKUP(G856,Demos!$B$3:$K$1368,7,FALSE)=0,"",VLOOKUP(G856,Demos!$B$3:$K$1368,7,FALSE)),"")</f>
        <v xml:space="preserve">See Collegerama 2022 recording TN1612TU_02 from 00:34:45  and 01:38:25 - https://collegerama.tudelft.nl/Mediasite/Channel/as-bsc-tn/watch/8ae6f50a06ea4d7fb72bb50699c07ef41d </v>
      </c>
      <c r="T856" s="50" t="s">
        <v>2091</v>
      </c>
      <c r="U856" s="31" t="str">
        <f>IFERROR(VLOOKUP(G856,Demos!$B$7:N4152,12,FALSE),"")</f>
        <v/>
      </c>
    </row>
    <row r="857" spans="1:21" ht="45" x14ac:dyDescent="0.25">
      <c r="A857" s="39">
        <f t="shared" si="13"/>
        <v>852</v>
      </c>
      <c r="B857" s="30" t="s">
        <v>1905</v>
      </c>
      <c r="C857" s="29" t="str">
        <f xml:space="preserve"> IFERROR(VLOOKUP(B857, Courses!$C$3:$E$836, 2, FALSE),"")</f>
        <v>Mechanics and Theory of Relativity</v>
      </c>
      <c r="D857" s="29" t="str">
        <f xml:space="preserve"> IFERROR(VLOOKUP(MID(G857,1,1), PIRA!$B$1:$E$1146, 2, FALSE),"")</f>
        <v>1 Mechanics</v>
      </c>
      <c r="E857" s="31" t="str">
        <f xml:space="preserve"> IFERROR(VLOOKUP(MID(G857,1,2),PIRA!$B$1:$E$1144,2,FALSE),"")&amp;"
"&amp;IFERROR(VLOOKUP(MID(H857,1,2),PIRA!$B$1:$E$1144,2,FALSE),"")&amp;"
"&amp;IFERROR(VLOOKUP(MID(I857,1,2),PIRA!$B$1:$E$1144,2,FALSE),"")</f>
        <v xml:space="preserve">Newton's Second Law
</v>
      </c>
      <c r="F857" s="31" t="str">
        <f xml:space="preserve"> IFERROR(VLOOKUP(MID(G857,1,4),PIRA!$B$1:$E$1144,2,FALSE),"")&amp;"
"&amp;IFERROR(VLOOKUP(MID(H857,1,4),PIRA!$B$1:$E$1144,2,FALSE),"")&amp;"
"&amp;IFERROR(VLOOKUP(MID(I857,1,4),PIRA!$B$1:$E$1144,2,FALSE),"")</f>
        <v xml:space="preserve">Force, Mass, and Acceleration
</v>
      </c>
      <c r="G857" s="32" t="s">
        <v>1144</v>
      </c>
      <c r="H857" s="31" t="str">
        <f>IFERROR(IF(VLOOKUP(G857,Demos!$B$3:$K$1368,2,FALSE)=0,"",VLOOKUP(G857,Demos!$B$3:$K$1368,2,FALSE)),"")</f>
        <v/>
      </c>
      <c r="I857" s="79" t="str">
        <f>IFERROR(IF(VLOOKUP(G857,Demos!$B$3:$K$1368,3,FALSE)=0,"",VLOOKUP(G857,Demos!$B$3:$K$1368,3,FALSE)),"")</f>
        <v/>
      </c>
      <c r="J857" s="79" t="str">
        <f>IFERROR(IF(VLOOKUP(G857,Demos!$B$3:$K$1368,4,FALSE)=0,"",VLOOKUP(G857,Demos!$B$3:$K$1368,4,FALSE)),"")</f>
        <v/>
      </c>
      <c r="K857" s="32" t="s">
        <v>1897</v>
      </c>
      <c r="M857" s="71">
        <v>44237</v>
      </c>
      <c r="N857" s="33" t="str">
        <f>IFERROR(VLOOKUP(G857,Demos!$B$3:$K$1368,5,FALSE),"")</f>
        <v>Pulling a Thread</v>
      </c>
      <c r="O857" s="28">
        <f>IF(N857="","",COUNTIF($N$6:N2976, N857))</f>
        <v>33</v>
      </c>
      <c r="P857" s="33" t="str">
        <f xml:space="preserve"> IFERROR(IF(VLOOKUP(G857,Demos!$B$3:$K$1368,6,FALSE)=0,"",VLOOKUP(G857,Demos!$B$3:$K$1368,6,FALSE)),"")</f>
        <v>www.de-monstrare.nl/pdf/Pulling%20a%20thread.pdf</v>
      </c>
      <c r="Q857" s="38" t="str">
        <f xml:space="preserve"> IFERROR(IF(VLOOKUP(G857,Demos!$B$3:$K$1368,8,FALSE)=0,"",VLOOKUP(G857,Demos!$B$3:$K$1368,8,FALSE)),"")</f>
        <v/>
      </c>
      <c r="R857" s="38" t="str">
        <f xml:space="preserve"> IFERROR(IF(VLOOKUP(G857,Demos!$B$3:$K$1368,7,FALSE)=0,"",VLOOKUP(G857,Demos!$B$3:$K$1368,7,FALSE)),"")</f>
        <v xml:space="preserve">See Collegerama 2022 recording TN1612TU_02 from 00:34:45 - https://collegerama.tudelft.nl/Mediasite/Channel/as-bsc-tn/watch/8ae6f50a06ea4d7fb72bb50699c07ef41d </v>
      </c>
      <c r="T857" s="50" t="s">
        <v>2091</v>
      </c>
      <c r="U857" s="31" t="str">
        <f>IFERROR(VLOOKUP(G857,Demos!$B$7:N4153,12,FALSE),"")</f>
        <v/>
      </c>
    </row>
    <row r="858" spans="1:21" ht="45" x14ac:dyDescent="0.25">
      <c r="A858" s="39">
        <f t="shared" si="13"/>
        <v>853</v>
      </c>
      <c r="B858" s="30" t="s">
        <v>38</v>
      </c>
      <c r="C858" s="29" t="str">
        <f xml:space="preserve"> IFERROR(VLOOKUP(B858, Courses!$C$3:$E$836, 2, FALSE),"")</f>
        <v>Mechanics and Theory of Relativity</v>
      </c>
      <c r="D858" s="29" t="str">
        <f xml:space="preserve"> IFERROR(VLOOKUP(MID(G858,1,1), PIRA!$B$1:$E$1146, 2, FALSE),"")</f>
        <v>1 Mechanics</v>
      </c>
      <c r="E858" s="31" t="str">
        <f xml:space="preserve"> IFERROR(VLOOKUP(MID(G858,1,2),PIRA!$B$1:$E$1144,2,FALSE),"")&amp;"
"&amp;IFERROR(VLOOKUP(MID(H858,1,2),PIRA!$B$1:$E$1144,2,FALSE),"")&amp;"
"&amp;IFERROR(VLOOKUP(MID(I858,1,2),PIRA!$B$1:$E$1144,2,FALSE),"")</f>
        <v xml:space="preserve">Newton's First Law
</v>
      </c>
      <c r="F858" s="31" t="str">
        <f xml:space="preserve"> IFERROR(VLOOKUP(MID(G858,1,4),PIRA!$B$1:$E$1144,2,FALSE),"")&amp;"
"&amp;IFERROR(VLOOKUP(MID(H858,1,4),PIRA!$B$1:$E$1144,2,FALSE),"")&amp;"
"&amp;IFERROR(VLOOKUP(MID(I858,1,4),PIRA!$B$1:$E$1144,2,FALSE),"")</f>
        <v xml:space="preserve">Inertia of Rest
</v>
      </c>
      <c r="G858" s="32" t="s">
        <v>1140</v>
      </c>
      <c r="H858" s="31" t="str">
        <f>IFERROR(IF(VLOOKUP(G858,Demos!$B$3:$K$1368,2,FALSE)=0,"",VLOOKUP(G858,Demos!$B$3:$K$1368,2,FALSE)),"")</f>
        <v/>
      </c>
      <c r="I858" s="79" t="str">
        <f>IFERROR(IF(VLOOKUP(G858,Demos!$B$3:$K$1368,3,FALSE)=0,"",VLOOKUP(G858,Demos!$B$3:$K$1368,3,FALSE)),"")</f>
        <v/>
      </c>
      <c r="J858" s="79" t="str">
        <f>IFERROR(IF(VLOOKUP(G858,Demos!$B$3:$K$1368,4,FALSE)=0,"",VLOOKUP(G858,Demos!$B$3:$K$1368,4,FALSE)),"")</f>
        <v/>
      </c>
      <c r="K858" s="32" t="s">
        <v>22</v>
      </c>
      <c r="L858" s="32" t="s">
        <v>2077</v>
      </c>
      <c r="M858" s="71">
        <v>44236</v>
      </c>
      <c r="N858" s="33" t="str">
        <f>IFERROR(VLOOKUP(G858,Demos!$B$3:$K$1368,5,FALSE),"")</f>
        <v>Tablecloth Pull</v>
      </c>
      <c r="O858" s="28">
        <f>IF(N858="","",COUNTIF($N$6:N2977, N858))</f>
        <v>24</v>
      </c>
      <c r="P858" s="33" t="str">
        <f xml:space="preserve"> IFERROR(IF(VLOOKUP(G858,Demos!$B$3:$K$1368,6,FALSE)=0,"",VLOOKUP(G858,Demos!$B$3:$K$1368,6,FALSE)),"")</f>
        <v>www.de-monstrare.nl/pdf/Tablecloth%20pull.pdf</v>
      </c>
      <c r="Q858" s="38" t="str">
        <f xml:space="preserve"> IFERROR(IF(VLOOKUP(G858,Demos!$B$3:$K$1368,8,FALSE)=0,"",VLOOKUP(G858,Demos!$B$3:$K$1368,8,FALSE)),"")</f>
        <v/>
      </c>
      <c r="R858" s="38" t="str">
        <f xml:space="preserve"> IFERROR(IF(VLOOKUP(G858,Demos!$B$3:$K$1368,7,FALSE)=0,"",VLOOKUP(G858,Demos!$B$3:$K$1368,7,FALSE)),"")</f>
        <v xml:space="preserve">See Collegerama 2022 recording TN1612TU_02 from 00:34:45  and 01:38:25 - https://collegerama.tudelft.nl/Mediasite/Channel/as-bsc-tn/watch/8ae6f50a06ea4d7fb72bb50699c07ef41d </v>
      </c>
      <c r="T858" s="50" t="s">
        <v>1763</v>
      </c>
      <c r="U858" s="31" t="str">
        <f>IFERROR(VLOOKUP(G858,Demos!$B$7:N4155,12,FALSE),"")</f>
        <v/>
      </c>
    </row>
    <row r="859" spans="1:21" ht="45" x14ac:dyDescent="0.25">
      <c r="A859" s="39">
        <f t="shared" si="13"/>
        <v>854</v>
      </c>
      <c r="B859" s="30" t="s">
        <v>38</v>
      </c>
      <c r="C859" s="29" t="str">
        <f xml:space="preserve"> IFERROR(VLOOKUP(B859, Courses!$C$3:$E$836, 2, FALSE),"")</f>
        <v>Mechanics and Theory of Relativity</v>
      </c>
      <c r="D859" s="29" t="str">
        <f xml:space="preserve"> IFERROR(VLOOKUP(MID(G859,1,1), PIRA!$B$1:$E$1146, 2, FALSE),"")</f>
        <v>1 Mechanics</v>
      </c>
      <c r="E859" s="31" t="str">
        <f xml:space="preserve"> IFERROR(VLOOKUP(MID(G859,1,2),PIRA!$B$1:$E$1144,2,FALSE),"")&amp;"
"&amp;IFERROR(VLOOKUP(MID(H859,1,2),PIRA!$B$1:$E$1144,2,FALSE),"")&amp;"
"&amp;IFERROR(VLOOKUP(MID(I859,1,2),PIRA!$B$1:$E$1144,2,FALSE),"")</f>
        <v xml:space="preserve">Newton's Second Law
</v>
      </c>
      <c r="F859" s="31" t="str">
        <f xml:space="preserve"> IFERROR(VLOOKUP(MID(G859,1,4),PIRA!$B$1:$E$1144,2,FALSE),"")&amp;"
"&amp;IFERROR(VLOOKUP(MID(H859,1,4),PIRA!$B$1:$E$1144,2,FALSE),"")&amp;"
"&amp;IFERROR(VLOOKUP(MID(I859,1,4),PIRA!$B$1:$E$1144,2,FALSE),"")</f>
        <v xml:space="preserve">Force, Mass, and Acceleration
</v>
      </c>
      <c r="G859" s="32" t="s">
        <v>1144</v>
      </c>
      <c r="H859" s="31" t="str">
        <f>IFERROR(IF(VLOOKUP(G859,Demos!$B$3:$K$1368,2,FALSE)=0,"",VLOOKUP(G859,Demos!$B$3:$K$1368,2,FALSE)),"")</f>
        <v/>
      </c>
      <c r="I859" s="79" t="str">
        <f>IFERROR(IF(VLOOKUP(G859,Demos!$B$3:$K$1368,3,FALSE)=0,"",VLOOKUP(G859,Demos!$B$3:$K$1368,3,FALSE)),"")</f>
        <v/>
      </c>
      <c r="J859" s="79" t="str">
        <f>IFERROR(IF(VLOOKUP(G859,Demos!$B$3:$K$1368,4,FALSE)=0,"",VLOOKUP(G859,Demos!$B$3:$K$1368,4,FALSE)),"")</f>
        <v/>
      </c>
      <c r="K859" s="32" t="s">
        <v>22</v>
      </c>
      <c r="L859" s="32" t="s">
        <v>2077</v>
      </c>
      <c r="M859" s="71">
        <v>44236</v>
      </c>
      <c r="N859" s="33" t="str">
        <f>IFERROR(VLOOKUP(G859,Demos!$B$3:$K$1368,5,FALSE),"")</f>
        <v>Pulling a Thread</v>
      </c>
      <c r="O859" s="28">
        <f>IF(N859="","",COUNTIF($N$6:N2978, N859))</f>
        <v>33</v>
      </c>
      <c r="P859" s="33" t="str">
        <f xml:space="preserve"> IFERROR(IF(VLOOKUP(G859,Demos!$B$3:$K$1368,6,FALSE)=0,"",VLOOKUP(G859,Demos!$B$3:$K$1368,6,FALSE)),"")</f>
        <v>www.de-monstrare.nl/pdf/Pulling%20a%20thread.pdf</v>
      </c>
      <c r="Q859" s="38" t="str">
        <f xml:space="preserve"> IFERROR(IF(VLOOKUP(G859,Demos!$B$3:$K$1368,8,FALSE)=0,"",VLOOKUP(G859,Demos!$B$3:$K$1368,8,FALSE)),"")</f>
        <v/>
      </c>
      <c r="R859" s="38" t="str">
        <f xml:space="preserve"> IFERROR(IF(VLOOKUP(G859,Demos!$B$3:$K$1368,7,FALSE)=0,"",VLOOKUP(G859,Demos!$B$3:$K$1368,7,FALSE)),"")</f>
        <v xml:space="preserve">See Collegerama 2022 recording TN1612TU_02 from 00:34:45 - https://collegerama.tudelft.nl/Mediasite/Channel/as-bsc-tn/watch/8ae6f50a06ea4d7fb72bb50699c07ef41d </v>
      </c>
      <c r="T859" s="50" t="s">
        <v>1763</v>
      </c>
      <c r="U859" s="31" t="str">
        <f>IFERROR(VLOOKUP(G859,Demos!$B$7:N4156,12,FALSE),"")</f>
        <v/>
      </c>
    </row>
    <row r="860" spans="1:21" ht="45" x14ac:dyDescent="0.25">
      <c r="A860" s="39">
        <f t="shared" si="13"/>
        <v>855</v>
      </c>
      <c r="B860" s="30" t="s">
        <v>38</v>
      </c>
      <c r="C860" s="29" t="str">
        <f xml:space="preserve"> IFERROR(VLOOKUP(B860, Courses!$C$3:$E$836, 2, FALSE),"")</f>
        <v>Mechanics and Theory of Relativity</v>
      </c>
      <c r="D860" s="29" t="str">
        <f xml:space="preserve"> IFERROR(VLOOKUP(MID(G860,1,1), PIRA!$B$1:$E$1146, 2, FALSE),"")</f>
        <v>1 Mechanics</v>
      </c>
      <c r="E860" s="31" t="str">
        <f xml:space="preserve"> IFERROR(VLOOKUP(MID(G860,1,2),PIRA!$B$1:$E$1144,2,FALSE),"")&amp;"
"&amp;IFERROR(VLOOKUP(MID(H860,1,2),PIRA!$B$1:$E$1144,2,FALSE),"")&amp;"
"&amp;IFERROR(VLOOKUP(MID(I860,1,2),PIRA!$B$1:$E$1144,2,FALSE),"")</f>
        <v xml:space="preserve">Newton's Third Law
</v>
      </c>
      <c r="F860" s="31" t="str">
        <f xml:space="preserve"> IFERROR(VLOOKUP(MID(G860,1,4),PIRA!$B$1:$E$1144,2,FALSE),"")&amp;"
"&amp;IFERROR(VLOOKUP(MID(H860,1,4),PIRA!$B$1:$E$1144,2,FALSE),"")&amp;"
"&amp;IFERROR(VLOOKUP(MID(I860,1,4),PIRA!$B$1:$E$1144,2,FALSE),"")</f>
        <v xml:space="preserve">Action and Reaction
</v>
      </c>
      <c r="G860" s="32" t="s">
        <v>1147</v>
      </c>
      <c r="H860" s="31" t="str">
        <f>IFERROR(IF(VLOOKUP(G860,Demos!$B$3:$K$1368,2,FALSE)=0,"",VLOOKUP(G860,Demos!$B$3:$K$1368,2,FALSE)),"")</f>
        <v/>
      </c>
      <c r="I860" s="79" t="str">
        <f>IFERROR(IF(VLOOKUP(G860,Demos!$B$3:$K$1368,3,FALSE)=0,"",VLOOKUP(G860,Demos!$B$3:$K$1368,3,FALSE)),"")</f>
        <v/>
      </c>
      <c r="J860" s="79" t="str">
        <f>IFERROR(IF(VLOOKUP(G860,Demos!$B$3:$K$1368,4,FALSE)=0,"",VLOOKUP(G860,Demos!$B$3:$K$1368,4,FALSE)),"")</f>
        <v/>
      </c>
      <c r="K860" s="32" t="s">
        <v>22</v>
      </c>
      <c r="L860" s="32" t="s">
        <v>2077</v>
      </c>
      <c r="M860" s="71">
        <v>44236</v>
      </c>
      <c r="N860" s="33" t="str">
        <f>IFERROR(VLOOKUP(G860,Demos!$B$3:$K$1368,5,FALSE),"")</f>
        <v>Trying Hard to Pull Differently</v>
      </c>
      <c r="O860" s="28">
        <f>IF(N860="","",COUNTIF($N$6:N2979, N860))</f>
        <v>15</v>
      </c>
      <c r="P860" s="33" t="str">
        <f xml:space="preserve"> IFERROR(IF(VLOOKUP(G860,Demos!$B$3:$K$1368,6,FALSE)=0,"",VLOOKUP(G860,Demos!$B$3:$K$1368,6,FALSE)),"")</f>
        <v>www.de-monstrare.nl/pdf/trying%20hard%20to%20pull%20differntly.pdf</v>
      </c>
      <c r="Q860" s="38" t="str">
        <f xml:space="preserve"> IFERROR(IF(VLOOKUP(G860,Demos!$B$3:$K$1368,8,FALSE)=0,"",VLOOKUP(G860,Demos!$B$3:$K$1368,8,FALSE)),"")</f>
        <v/>
      </c>
      <c r="R860" s="38" t="str">
        <f xml:space="preserve"> IFERROR(IF(VLOOKUP(G860,Demos!$B$3:$K$1368,7,FALSE)=0,"",VLOOKUP(G860,Demos!$B$3:$K$1368,7,FALSE)),"")</f>
        <v>See Collegerama 2022 recording TN1612TU_02 from 00:34:45  and 01:38:25 - https://collegerama.tudelft.nl/Mediasite/Channel/as-bsc-tn/watch/8ae6f50a06ea4d7fb72bb50699c07ef41d ===============  https://collegerama.tudelft.nl/Mediasite/Channel/as-bsc-tn/watch/f53f1fdd5fa04999b1d52f4922846f1a1d ========================Collegerama.tudelft.nl. TN1612TU_02 - 09/02/2021, recorded on 09 Feb 2021 08:45, demo starts at 00:59:27 ====================</v>
      </c>
      <c r="T860" s="50" t="s">
        <v>1763</v>
      </c>
      <c r="U860" s="31" t="str">
        <f>IFERROR(VLOOKUP(G860,Demos!$B$7:N4154,12,FALSE),"")</f>
        <v/>
      </c>
    </row>
    <row r="861" spans="1:21" ht="45" x14ac:dyDescent="0.25">
      <c r="A861" s="39">
        <f t="shared" si="13"/>
        <v>856</v>
      </c>
      <c r="B861" s="30" t="s">
        <v>38</v>
      </c>
      <c r="C861" s="29" t="str">
        <f xml:space="preserve"> IFERROR(VLOOKUP(B861, Courses!$C$3:$E$836, 2, FALSE),"")</f>
        <v>Mechanics and Theory of Relativity</v>
      </c>
      <c r="D861" s="29" t="str">
        <f xml:space="preserve"> IFERROR(VLOOKUP(MID(G861,1,1), PIRA!$B$1:$E$1146, 2, FALSE),"")</f>
        <v>1 Mechanics</v>
      </c>
      <c r="E861" s="31" t="str">
        <f xml:space="preserve"> IFERROR(VLOOKUP(MID(G861,1,2),PIRA!$B$1:$E$1144,2,FALSE),"")&amp;"
"&amp;IFERROR(VLOOKUP(MID(H861,1,2),PIRA!$B$1:$E$1144,2,FALSE),"")&amp;"
"&amp;IFERROR(VLOOKUP(MID(I861,1,2),PIRA!$B$1:$E$1144,2,FALSE),"")</f>
        <v xml:space="preserve">Newton's First Law
</v>
      </c>
      <c r="F861" s="31" t="str">
        <f xml:space="preserve"> IFERROR(VLOOKUP(MID(G861,1,4),PIRA!$B$1:$E$1144,2,FALSE),"")&amp;"
"&amp;IFERROR(VLOOKUP(MID(H861,1,4),PIRA!$B$1:$E$1144,2,FALSE),"")&amp;"
"&amp;IFERROR(VLOOKUP(MID(I861,1,4),PIRA!$B$1:$E$1144,2,FALSE),"")</f>
        <v xml:space="preserve">Inertia of Motion
</v>
      </c>
      <c r="G861" s="32" t="s">
        <v>1141</v>
      </c>
      <c r="H861" s="31" t="str">
        <f>IFERROR(IF(VLOOKUP(G861,Demos!$B$3:$K$1368,2,FALSE)=0,"",VLOOKUP(G861,Demos!$B$3:$K$1368,2,FALSE)),"")</f>
        <v/>
      </c>
      <c r="I861" s="79" t="str">
        <f>IFERROR(IF(VLOOKUP(G861,Demos!$B$3:$K$1368,3,FALSE)=0,"",VLOOKUP(G861,Demos!$B$3:$K$1368,3,FALSE)),"")</f>
        <v/>
      </c>
      <c r="J861" s="79" t="str">
        <f>IFERROR(IF(VLOOKUP(G861,Demos!$B$3:$K$1368,4,FALSE)=0,"",VLOOKUP(G861,Demos!$B$3:$K$1368,4,FALSE)),"")</f>
        <v/>
      </c>
      <c r="K861" s="32" t="s">
        <v>22</v>
      </c>
      <c r="L861" s="32" t="s">
        <v>2077</v>
      </c>
      <c r="M861" s="71">
        <v>44235</v>
      </c>
      <c r="N861" s="33" t="str">
        <f>IFERROR(VLOOKUP(G861,Demos!$B$3:$K$1368,5,FALSE),"")</f>
        <v>Galileo's Thoughts</v>
      </c>
      <c r="O861" s="28">
        <f>IF(N861="","",COUNTIF($N$6:N2980, N861))</f>
        <v>14</v>
      </c>
      <c r="P861" s="33" t="str">
        <f xml:space="preserve"> IFERROR(IF(VLOOKUP(G861,Demos!$B$3:$K$1368,6,FALSE)=0,"",VLOOKUP(G861,Demos!$B$3:$K$1368,6,FALSE)),"")</f>
        <v>www.de-monstrare.nl/pdf/Galileo%27s%20thoughts.pdf</v>
      </c>
      <c r="Q861" s="38" t="str">
        <f xml:space="preserve"> IFERROR(IF(VLOOKUP(G861,Demos!$B$3:$K$1368,8,FALSE)=0,"",VLOOKUP(G861,Demos!$B$3:$K$1368,8,FALSE)),"")</f>
        <v/>
      </c>
      <c r="R861" s="38" t="str">
        <f xml:space="preserve"> IFERROR(IF(VLOOKUP(G861,Demos!$B$3:$K$1368,7,FALSE)=0,"",VLOOKUP(G861,Demos!$B$3:$K$1368,7,FALSE)),"")</f>
        <v/>
      </c>
      <c r="T861" s="50" t="s">
        <v>1763</v>
      </c>
      <c r="U861" s="31" t="str">
        <f>IFERROR(VLOOKUP(G861,Demos!$B$7:N4159,12,FALSE),"")</f>
        <v/>
      </c>
    </row>
    <row r="862" spans="1:21" ht="45" x14ac:dyDescent="0.25">
      <c r="A862" s="39">
        <f t="shared" si="13"/>
        <v>857</v>
      </c>
      <c r="B862" s="30" t="s">
        <v>38</v>
      </c>
      <c r="C862" s="29" t="str">
        <f xml:space="preserve"> IFERROR(VLOOKUP(B862, Courses!$C$3:$E$836, 2, FALSE),"")</f>
        <v>Mechanics and Theory of Relativity</v>
      </c>
      <c r="D862" s="29" t="str">
        <f xml:space="preserve"> IFERROR(VLOOKUP(MID(G862,1,1), PIRA!$B$1:$E$1146, 2, FALSE),"")</f>
        <v>1 Mechanics</v>
      </c>
      <c r="E862" s="31" t="str">
        <f xml:space="preserve"> IFERROR(VLOOKUP(MID(G862,1,2),PIRA!$B$1:$E$1144,2,FALSE),"")&amp;"
"&amp;IFERROR(VLOOKUP(MID(H862,1,2),PIRA!$B$1:$E$1144,2,FALSE),"")&amp;"
"&amp;IFERROR(VLOOKUP(MID(I862,1,2),PIRA!$B$1:$E$1144,2,FALSE),"")</f>
        <v xml:space="preserve">Newton's Third Law
</v>
      </c>
      <c r="F862" s="31" t="str">
        <f xml:space="preserve"> IFERROR(VLOOKUP(MID(G862,1,4),PIRA!$B$1:$E$1144,2,FALSE),"")&amp;"
"&amp;IFERROR(VLOOKUP(MID(H862,1,4),PIRA!$B$1:$E$1144,2,FALSE),"")&amp;"
"&amp;IFERROR(VLOOKUP(MID(I862,1,4),PIRA!$B$1:$E$1144,2,FALSE),"")</f>
        <v xml:space="preserve">Action and Reaction
</v>
      </c>
      <c r="G862" s="32" t="s">
        <v>1146</v>
      </c>
      <c r="H862" s="31" t="str">
        <f>IFERROR(IF(VLOOKUP(G862,Demos!$B$3:$K$1368,2,FALSE)=0,"",VLOOKUP(G862,Demos!$B$3:$K$1368,2,FALSE)),"")</f>
        <v/>
      </c>
      <c r="I862" s="79" t="str">
        <f>IFERROR(IF(VLOOKUP(G862,Demos!$B$3:$K$1368,3,FALSE)=0,"",VLOOKUP(G862,Demos!$B$3:$K$1368,3,FALSE)),"")</f>
        <v/>
      </c>
      <c r="J862" s="79" t="str">
        <f>IFERROR(IF(VLOOKUP(G862,Demos!$B$3:$K$1368,4,FALSE)=0,"",VLOOKUP(G862,Demos!$B$3:$K$1368,4,FALSE)),"")</f>
        <v/>
      </c>
      <c r="K862" s="32" t="s">
        <v>22</v>
      </c>
      <c r="L862" s="32" t="s">
        <v>2077</v>
      </c>
      <c r="M862" s="71">
        <v>44235</v>
      </c>
      <c r="N862" s="33" t="str">
        <f>IFERROR(VLOOKUP(G862,Demos!$B$3:$K$1368,5,FALSE),"")</f>
        <v>Who is Pulling?</v>
      </c>
      <c r="O862" s="28">
        <f>IF(N862="","",COUNTIF($N$6:N2981, N862))</f>
        <v>12</v>
      </c>
      <c r="P862" s="33" t="str">
        <f xml:space="preserve"> IFERROR(IF(VLOOKUP(G862,Demos!$B$3:$K$1368,6,FALSE)=0,"",VLOOKUP(G862,Demos!$B$3:$K$1368,6,FALSE)),"")</f>
        <v>www.de-monstrare.nl/pdf/Who%20is%20pulling.pdf</v>
      </c>
      <c r="Q862" s="38" t="str">
        <f xml:space="preserve"> IFERROR(IF(VLOOKUP(G862,Demos!$B$3:$K$1368,8,FALSE)=0,"",VLOOKUP(G862,Demos!$B$3:$K$1368,8,FALSE)),"")</f>
        <v/>
      </c>
      <c r="R862" s="38" t="str">
        <f xml:space="preserve"> IFERROR(IF(VLOOKUP(G862,Demos!$B$3:$K$1368,7,FALSE)=0,"",VLOOKUP(G862,Demos!$B$3:$K$1368,7,FALSE)),"")</f>
        <v/>
      </c>
      <c r="T862" s="50" t="s">
        <v>1763</v>
      </c>
      <c r="U862" s="31" t="str">
        <f>IFERROR(VLOOKUP(G862,Demos!$B$7:N4157,12,FALSE),"")</f>
        <v/>
      </c>
    </row>
    <row r="863" spans="1:21" ht="45" x14ac:dyDescent="0.25">
      <c r="A863" s="39">
        <f t="shared" si="13"/>
        <v>858</v>
      </c>
      <c r="B863" s="30" t="s">
        <v>38</v>
      </c>
      <c r="C863" s="29" t="str">
        <f xml:space="preserve"> IFERROR(VLOOKUP(B863, Courses!$C$3:$E$836, 2, FALSE),"")</f>
        <v>Mechanics and Theory of Relativity</v>
      </c>
      <c r="D863" s="29" t="str">
        <f xml:space="preserve"> IFERROR(VLOOKUP(MID(G863,1,1), PIRA!$B$1:$E$1146, 2, FALSE),"")</f>
        <v>1 Mechanics</v>
      </c>
      <c r="E863" s="31" t="str">
        <f xml:space="preserve"> IFERROR(VLOOKUP(MID(G863,1,2),PIRA!$B$1:$E$1144,2,FALSE),"")&amp;"
"&amp;IFERROR(VLOOKUP(MID(H863,1,2),PIRA!$B$1:$E$1144,2,FALSE),"")&amp;"
"&amp;IFERROR(VLOOKUP(MID(I863,1,2),PIRA!$B$1:$E$1144,2,FALSE),"")</f>
        <v xml:space="preserve">Statics of Rigid Bodies
</v>
      </c>
      <c r="F863" s="31" t="str">
        <f xml:space="preserve"> IFERROR(VLOOKUP(MID(G863,1,4),PIRA!$B$1:$E$1144,2,FALSE),"")&amp;"
"&amp;IFERROR(VLOOKUP(MID(H863,1,4),PIRA!$B$1:$E$1144,2,FALSE),"")&amp;"
"&amp;IFERROR(VLOOKUP(MID(I863,1,4),PIRA!$B$1:$E$1144,2,FALSE),"")</f>
        <v xml:space="preserve">Resolution of Forces
</v>
      </c>
      <c r="G863" s="32" t="s">
        <v>1148</v>
      </c>
      <c r="H863" s="31" t="str">
        <f>IFERROR(IF(VLOOKUP(G863,Demos!$B$3:$K$1368,2,FALSE)=0,"",VLOOKUP(G863,Demos!$B$3:$K$1368,2,FALSE)),"")</f>
        <v/>
      </c>
      <c r="I863" s="79" t="str">
        <f>IFERROR(IF(VLOOKUP(G863,Demos!$B$3:$K$1368,3,FALSE)=0,"",VLOOKUP(G863,Demos!$B$3:$K$1368,3,FALSE)),"")</f>
        <v/>
      </c>
      <c r="J863" s="79" t="str">
        <f>IFERROR(IF(VLOOKUP(G863,Demos!$B$3:$K$1368,4,FALSE)=0,"",VLOOKUP(G863,Demos!$B$3:$K$1368,4,FALSE)),"")</f>
        <v/>
      </c>
      <c r="K863" s="32" t="s">
        <v>22</v>
      </c>
      <c r="L863" s="32" t="s">
        <v>2077</v>
      </c>
      <c r="M863" s="71">
        <v>44235</v>
      </c>
      <c r="N863" s="33" t="str">
        <f>IFERROR(VLOOKUP(G863,Demos!$B$3:$K$1368,5,FALSE),"")</f>
        <v>Strong Professor (Weak Students)</v>
      </c>
      <c r="O863" s="28">
        <f>IF(N863="","",COUNTIF($N$6:N2982, N863))</f>
        <v>24</v>
      </c>
      <c r="P863" s="33" t="str">
        <f xml:space="preserve"> IFERROR(IF(VLOOKUP(G863,Demos!$B$3:$K$1368,6,FALSE)=0,"",VLOOKUP(G863,Demos!$B$3:$K$1368,6,FALSE)),"")</f>
        <v>www.de-monstrare.nl/pdf/Strong%20professor%20_weak%20students_.pdf</v>
      </c>
      <c r="Q863" s="38" t="str">
        <f xml:space="preserve"> IFERROR(IF(VLOOKUP(G863,Demos!$B$3:$K$1368,8,FALSE)=0,"",VLOOKUP(G863,Demos!$B$3:$K$1368,8,FALSE)),"")</f>
        <v/>
      </c>
      <c r="R863" s="38" t="str">
        <f xml:space="preserve"> IFERROR(IF(VLOOKUP(G863,Demos!$B$3:$K$1368,7,FALSE)=0,"",VLOOKUP(G863,Demos!$B$3:$K$1368,7,FALSE)),"")</f>
        <v xml:space="preserve">=================== https://collegerama.tudelft.nl/Mediasite/Channel/as-bsc-tn/watch/f53f1fdd5fa04999b1d52f4922846f1a1d ========================Collegerama.tudelft.nl. TN1612TU_01 - Klassieke mechanica &amp; relativiteit, recoreded on 08 Feb 2021 13:45, demo </v>
      </c>
      <c r="T863" s="50" t="s">
        <v>1763</v>
      </c>
      <c r="U863" s="31" t="str">
        <f>IFERROR(VLOOKUP(G863,Demos!$B$7:N4158,12,FALSE),"")</f>
        <v/>
      </c>
    </row>
    <row r="864" spans="1:21" ht="45" x14ac:dyDescent="0.25">
      <c r="A864" s="39">
        <f t="shared" si="13"/>
        <v>859</v>
      </c>
      <c r="B864" s="30" t="s">
        <v>2082</v>
      </c>
      <c r="C864" s="29" t="str">
        <f xml:space="preserve"> IFERROR(VLOOKUP(B864, Courses!$C$3:$E$836, 2, FALSE),"")</f>
        <v>Matching Day</v>
      </c>
      <c r="D864" s="29" t="str">
        <f xml:space="preserve"> IFERROR(VLOOKUP(MID(G864,1,1), PIRA!$B$1:$E$1146, 2, FALSE),"")</f>
        <v>1 Mechanics</v>
      </c>
      <c r="E864" s="31" t="str">
        <f xml:space="preserve"> IFERROR(VLOOKUP(MID(G864,1,2),PIRA!$B$1:$E$1144,2,FALSE),"")&amp;"
"&amp;IFERROR(VLOOKUP(MID(H864,1,2),PIRA!$B$1:$E$1144,2,FALSE),"")&amp;"
"&amp;IFERROR(VLOOKUP(MID(I864,1,2),PIRA!$B$1:$E$1144,2,FALSE),"")</f>
        <v xml:space="preserve">Rotational Dynamics
</v>
      </c>
      <c r="F864" s="31" t="str">
        <f xml:space="preserve"> IFERROR(VLOOKUP(MID(G864,1,4),PIRA!$B$1:$E$1144,2,FALSE),"")&amp;"
"&amp;IFERROR(VLOOKUP(MID(H864,1,4),PIRA!$B$1:$E$1144,2,FALSE),"")&amp;"
"&amp;IFERROR(VLOOKUP(MID(I864,1,4),PIRA!$B$1:$E$1144,2,FALSE),"")</f>
        <v xml:space="preserve">Gyros
</v>
      </c>
      <c r="G864" s="32" t="s">
        <v>1176</v>
      </c>
      <c r="H864" s="31" t="str">
        <f>IFERROR(IF(VLOOKUP(G864,Demos!$B$3:$K$1368,2,FALSE)=0,"",VLOOKUP(G864,Demos!$B$3:$K$1368,2,FALSE)),"")</f>
        <v/>
      </c>
      <c r="I864" s="79" t="str">
        <f>IFERROR(IF(VLOOKUP(G864,Demos!$B$3:$K$1368,3,FALSE)=0,"",VLOOKUP(G864,Demos!$B$3:$K$1368,3,FALSE)),"")</f>
        <v/>
      </c>
      <c r="J864" s="79" t="str">
        <f>IFERROR(IF(VLOOKUP(G864,Demos!$B$3:$K$1368,4,FALSE)=0,"",VLOOKUP(G864,Demos!$B$3:$K$1368,4,FALSE)),"")</f>
        <v/>
      </c>
      <c r="K864" s="32" t="s">
        <v>2085</v>
      </c>
      <c r="L864" s="32" t="s">
        <v>1614</v>
      </c>
      <c r="M864" s="71">
        <v>44232</v>
      </c>
      <c r="N864" s="33" t="str">
        <f>IFERROR(VLOOKUP(G864,Demos!$B$3:$K$1368,5,FALSE),"")</f>
        <v>Precession (2)</v>
      </c>
      <c r="O864" s="28">
        <f>IF(N864="","",COUNTIF($N$6:N2983, N864))</f>
        <v>67</v>
      </c>
      <c r="P864" s="33" t="str">
        <f xml:space="preserve"> IFERROR(IF(VLOOKUP(G864,Demos!$B$3:$K$1368,6,FALSE)=0,"",VLOOKUP(G864,Demos!$B$3:$K$1368,6,FALSE)),"")</f>
        <v>www.de-monstrare.nl/pdf/Precession%20_2_.pdf</v>
      </c>
      <c r="Q864" s="38" t="str">
        <f xml:space="preserve"> IFERROR(IF(VLOOKUP(G864,Demos!$B$3:$K$1368,8,FALSE)=0,"",VLOOKUP(G864,Demos!$B$3:$K$1368,8,FALSE)),"")</f>
        <v/>
      </c>
      <c r="R864" s="38" t="str">
        <f xml:space="preserve"> IFERROR(IF(VLOOKUP(G864,Demos!$B$3:$K$1368,7,FALSE)=0,"",VLOOKUP(G864,Demos!$B$3:$K$1368,7,FALSE)),"")</f>
        <v/>
      </c>
      <c r="T864" s="50" t="s">
        <v>1761</v>
      </c>
      <c r="U864" s="31" t="str">
        <f>IFERROR(VLOOKUP(G864,Demos!$B$7:N4160,12,FALSE),"")</f>
        <v/>
      </c>
    </row>
    <row r="865" spans="1:21" ht="45" x14ac:dyDescent="0.25">
      <c r="A865" s="39">
        <f t="shared" si="13"/>
        <v>860</v>
      </c>
      <c r="B865" s="30" t="s">
        <v>17</v>
      </c>
      <c r="C865" s="29" t="str">
        <f xml:space="preserve"> IFERROR(VLOOKUP(B865, Courses!$C$3:$E$836, 2, FALSE),"")</f>
        <v>Introduction to Waves</v>
      </c>
      <c r="D865" s="29" t="str">
        <f xml:space="preserve"> IFERROR(VLOOKUP(MID(G865,1,1), PIRA!$B$1:$E$1146, 2, FALSE),"")</f>
        <v>6 Optics</v>
      </c>
      <c r="E865" s="31" t="str">
        <f xml:space="preserve"> IFERROR(VLOOKUP(MID(G865,1,2),PIRA!$B$1:$E$1144,2,FALSE),"")&amp;"
"&amp;IFERROR(VLOOKUP(MID(H865,1,2),PIRA!$B$1:$E$1144,2,FALSE),"")&amp;"
"&amp;IFERROR(VLOOKUP(MID(I865,1,2),PIRA!$B$1:$E$1144,2,FALSE),"")</f>
        <v xml:space="preserve">Geometrical Optics
</v>
      </c>
      <c r="F865" s="31" t="str">
        <f xml:space="preserve"> IFERROR(VLOOKUP(MID(G865,1,4),PIRA!$B$1:$E$1144,2,FALSE),"")&amp;"
"&amp;IFERROR(VLOOKUP(MID(H865,1,4),PIRA!$B$1:$E$1144,2,FALSE),"")&amp;"
"&amp;IFERROR(VLOOKUP(MID(I865,1,4),PIRA!$B$1:$E$1144,2,FALSE),"")</f>
        <v xml:space="preserve">Speed of Light
</v>
      </c>
      <c r="G865" s="32" t="s">
        <v>1674</v>
      </c>
      <c r="H865" s="31" t="str">
        <f>IFERROR(IF(VLOOKUP(G865,Demos!$B$3:$K$1368,2,FALSE)=0,"",VLOOKUP(G865,Demos!$B$3:$K$1368,2,FALSE)),"")</f>
        <v/>
      </c>
      <c r="I865" s="79" t="str">
        <f>IFERROR(IF(VLOOKUP(G865,Demos!$B$3:$K$1368,3,FALSE)=0,"",VLOOKUP(G865,Demos!$B$3:$K$1368,3,FALSE)),"")</f>
        <v/>
      </c>
      <c r="J865" s="79" t="str">
        <f>IFERROR(IF(VLOOKUP(G865,Demos!$B$3:$K$1368,4,FALSE)=0,"",VLOOKUP(G865,Demos!$B$3:$K$1368,4,FALSE)),"")</f>
        <v/>
      </c>
      <c r="K865" s="30" t="s">
        <v>46</v>
      </c>
      <c r="L865" s="30" t="s">
        <v>2060</v>
      </c>
      <c r="M865" s="71">
        <v>44220</v>
      </c>
      <c r="N865" s="33" t="str">
        <f>IFERROR(VLOOKUP(G865,Demos!$B$3:$K$1368,5,FALSE),"")</f>
        <v>Speed of Light; Foucault-Michelson</v>
      </c>
      <c r="O865" s="28">
        <f>IF(N865="","",COUNTIF($N$6:N2984, N865))</f>
        <v>12</v>
      </c>
      <c r="P865" s="33" t="str">
        <f xml:space="preserve"> IFERROR(IF(VLOOKUP(G865,Demos!$B$3:$K$1368,6,FALSE)=0,"",VLOOKUP(G865,Demos!$B$3:$K$1368,6,FALSE)),"")</f>
        <v>www.de-monstrare.nl/pdf/Speed%20of%20light-Foucault-Michelson.pdf</v>
      </c>
      <c r="Q865" s="38" t="str">
        <f xml:space="preserve"> IFERROR(IF(VLOOKUP(G865,Demos!$B$3:$K$1368,8,FALSE)=0,"",VLOOKUP(G865,Demos!$B$3:$K$1368,8,FALSE)),"")</f>
        <v/>
      </c>
      <c r="R865" s="38" t="str">
        <f xml:space="preserve"> IFERROR(IF(VLOOKUP(G865,Demos!$B$3:$K$1368,7,FALSE)=0,"",VLOOKUP(G865,Demos!$B$3:$K$1368,7,FALSE)),"")</f>
        <v/>
      </c>
      <c r="T865" s="50" t="s">
        <v>1769</v>
      </c>
      <c r="U865" s="31" t="str">
        <f>IFERROR(VLOOKUP(G865,Demos!$B$7:N4161,12,FALSE),"")</f>
        <v/>
      </c>
    </row>
    <row r="866" spans="1:21" ht="45" x14ac:dyDescent="0.25">
      <c r="A866" s="39">
        <f t="shared" si="13"/>
        <v>861</v>
      </c>
      <c r="B866" s="30" t="s">
        <v>17</v>
      </c>
      <c r="C866" s="29" t="str">
        <f xml:space="preserve"> IFERROR(VLOOKUP(B866, Courses!$C$3:$E$836, 2, FALSE),"")</f>
        <v>Introduction to Waves</v>
      </c>
      <c r="D866" s="29" t="str">
        <f xml:space="preserve"> IFERROR(VLOOKUP(MID(G866,1,1), PIRA!$B$1:$E$1146, 2, FALSE),"")</f>
        <v>6 Optics</v>
      </c>
      <c r="E866" s="31" t="str">
        <f xml:space="preserve"> IFERROR(VLOOKUP(MID(G866,1,2),PIRA!$B$1:$E$1144,2,FALSE),"")&amp;"
"&amp;IFERROR(VLOOKUP(MID(H866,1,2),PIRA!$B$1:$E$1144,2,FALSE),"")&amp;"
"&amp;IFERROR(VLOOKUP(MID(I866,1,2),PIRA!$B$1:$E$1144,2,FALSE),"")</f>
        <v>Geometrical Optics
Geometrical Optics
Polarisation</v>
      </c>
      <c r="F866" s="31" t="str">
        <f xml:space="preserve"> IFERROR(VLOOKUP(MID(G866,1,4),PIRA!$B$1:$E$1144,2,FALSE),"")&amp;"
"&amp;IFERROR(VLOOKUP(MID(H866,1,4),PIRA!$B$1:$E$1144,2,FALSE),"")&amp;"
"&amp;IFERROR(VLOOKUP(MID(I866,1,4),PIRA!$B$1:$E$1144,2,FALSE),"")</f>
        <v>Refraction at Flat Surfaces
Total Internal Reflection
Polarization by Reflection</v>
      </c>
      <c r="G866" s="32" t="s">
        <v>1201</v>
      </c>
      <c r="H866" s="31" t="str">
        <f>IFERROR(IF(VLOOKUP(G866,Demos!$B$3:$K$1368,2,FALSE)=0,"",VLOOKUP(G866,Demos!$B$3:$K$1368,2,FALSE)),"")</f>
        <v>6A44.01</v>
      </c>
      <c r="I866" s="79" t="str">
        <f>IFERROR(IF(VLOOKUP(G866,Demos!$B$3:$K$1368,3,FALSE)=0,"",VLOOKUP(G866,Demos!$B$3:$K$1368,3,FALSE)),"")</f>
        <v>6H20.01</v>
      </c>
      <c r="J866" s="79" t="str">
        <f>IFERROR(IF(VLOOKUP(G866,Demos!$B$3:$K$1368,4,FALSE)=0,"",VLOOKUP(G866,Demos!$B$3:$K$1368,4,FALSE)),"")</f>
        <v/>
      </c>
      <c r="K866" s="30" t="s">
        <v>46</v>
      </c>
      <c r="L866" s="30" t="s">
        <v>2060</v>
      </c>
      <c r="M866" s="71">
        <v>44220</v>
      </c>
      <c r="N866" s="33" t="str">
        <f>IFERROR(VLOOKUP(G866,Demos!$B$3:$K$1368,5,FALSE),"")</f>
        <v>Brewser's Angle (3)</v>
      </c>
      <c r="O866" s="28">
        <f>IF(N866="","",COUNTIF($N$6:N2985, N866))</f>
        <v>24</v>
      </c>
      <c r="P866" s="33" t="str">
        <f xml:space="preserve"> IFERROR(IF(VLOOKUP(G866,Demos!$B$3:$K$1368,6,FALSE)=0,"",VLOOKUP(G866,Demos!$B$3:$K$1368,6,FALSE)),"")</f>
        <v>www.de-monstrare.nl/pdf/Brewster%27s%20angle%20_3_.pdf</v>
      </c>
      <c r="Q866" s="38" t="str">
        <f xml:space="preserve"> IFERROR(IF(VLOOKUP(G866,Demos!$B$3:$K$1368,8,FALSE)=0,"",VLOOKUP(G866,Demos!$B$3:$K$1368,8,FALSE)),"")</f>
        <v/>
      </c>
      <c r="R866" s="38" t="str">
        <f xml:space="preserve"> IFERROR(IF(VLOOKUP(G866,Demos!$B$3:$K$1368,7,FALSE)=0,"",VLOOKUP(G866,Demos!$B$3:$K$1368,7,FALSE)),"")</f>
        <v/>
      </c>
      <c r="T866" s="50" t="s">
        <v>2091</v>
      </c>
      <c r="U866" s="31" t="str">
        <f>IFERROR(VLOOKUP(G866,Demos!$B$7:N4163,12,FALSE),"")</f>
        <v/>
      </c>
    </row>
    <row r="867" spans="1:21" ht="45" x14ac:dyDescent="0.25">
      <c r="A867" s="39">
        <f t="shared" si="13"/>
        <v>862</v>
      </c>
      <c r="B867" s="30" t="s">
        <v>17</v>
      </c>
      <c r="C867" s="29" t="str">
        <f xml:space="preserve"> IFERROR(VLOOKUP(B867, Courses!$C$3:$E$836, 2, FALSE),"")</f>
        <v>Introduction to Waves</v>
      </c>
      <c r="D867" s="29" t="str">
        <f xml:space="preserve"> IFERROR(VLOOKUP(MID(G867,1,1), PIRA!$B$1:$E$1146, 2, FALSE),"")</f>
        <v>6 Optics</v>
      </c>
      <c r="E867" s="31" t="str">
        <f xml:space="preserve"> IFERROR(VLOOKUP(MID(G867,1,2),PIRA!$B$1:$E$1144,2,FALSE),"")&amp;"
"&amp;IFERROR(VLOOKUP(MID(H867,1,2),PIRA!$B$1:$E$1144,2,FALSE),"")&amp;"
"&amp;IFERROR(VLOOKUP(MID(I867,1,2),PIRA!$B$1:$E$1144,2,FALSE),"")</f>
        <v xml:space="preserve">Geometrical Optics
</v>
      </c>
      <c r="F867" s="31" t="str">
        <f xml:space="preserve"> IFERROR(VLOOKUP(MID(G867,1,4),PIRA!$B$1:$E$1144,2,FALSE),"")&amp;"
"&amp;IFERROR(VLOOKUP(MID(H867,1,4),PIRA!$B$1:$E$1144,2,FALSE),"")&amp;"
"&amp;IFERROR(VLOOKUP(MID(I867,1,4),PIRA!$B$1:$E$1144,2,FALSE),"")</f>
        <v xml:space="preserve">Total Internal Reflection
</v>
      </c>
      <c r="G867" s="32" t="s">
        <v>1683</v>
      </c>
      <c r="H867" s="31" t="str">
        <f>IFERROR(IF(VLOOKUP(G867,Demos!$B$3:$K$1368,2,FALSE)=0,"",VLOOKUP(G867,Demos!$B$3:$K$1368,2,FALSE)),"")</f>
        <v/>
      </c>
      <c r="I867" s="79" t="str">
        <f>IFERROR(IF(VLOOKUP(G867,Demos!$B$3:$K$1368,3,FALSE)=0,"",VLOOKUP(G867,Demos!$B$3:$K$1368,3,FALSE)),"")</f>
        <v/>
      </c>
      <c r="J867" s="79" t="str">
        <f>IFERROR(IF(VLOOKUP(G867,Demos!$B$3:$K$1368,4,FALSE)=0,"",VLOOKUP(G867,Demos!$B$3:$K$1368,4,FALSE)),"")</f>
        <v/>
      </c>
      <c r="K867" s="30" t="s">
        <v>46</v>
      </c>
      <c r="L867" s="30" t="s">
        <v>2060</v>
      </c>
      <c r="M867" s="71">
        <v>44220</v>
      </c>
      <c r="N867" s="33" t="str">
        <f>IFERROR(VLOOKUP(G867,Demos!$B$3:$K$1368,5,FALSE),"")</f>
        <v>Manneke Pis (laser waterfall)</v>
      </c>
      <c r="O867" s="28">
        <f>IF(N867="","",COUNTIF($N$6:N2986, N867))</f>
        <v>13</v>
      </c>
      <c r="P867" s="33" t="str">
        <f xml:space="preserve"> IFERROR(IF(VLOOKUP(G867,Demos!$B$3:$K$1368,6,FALSE)=0,"",VLOOKUP(G867,Demos!$B$3:$K$1368,6,FALSE)),"")</f>
        <v>N/A</v>
      </c>
      <c r="Q867" s="38" t="str">
        <f xml:space="preserve"> IFERROR(IF(VLOOKUP(G867,Demos!$B$3:$K$1368,8,FALSE)=0,"",VLOOKUP(G867,Demos!$B$3:$K$1368,8,FALSE)),"")</f>
        <v/>
      </c>
      <c r="R867" s="38" t="str">
        <f xml:space="preserve"> IFERROR(IF(VLOOKUP(G867,Demos!$B$3:$K$1368,7,FALSE)=0,"",VLOOKUP(G867,Demos!$B$3:$K$1368,7,FALSE)),"")</f>
        <v>See: https://surfdrive.surf.nl/files/index.php/s/DHZYIhoACURx7O8?path=%2FHaaksman%2FTN2345%2F10.%20Manneke%20Pis</v>
      </c>
      <c r="T867" s="50" t="s">
        <v>2091</v>
      </c>
      <c r="U867" s="31" t="str">
        <f>IFERROR(VLOOKUP(G867,Demos!$B$7:N4162,12,FALSE),"")</f>
        <v/>
      </c>
    </row>
    <row r="868" spans="1:21" ht="45" x14ac:dyDescent="0.25">
      <c r="A868" s="39">
        <f t="shared" si="13"/>
        <v>863</v>
      </c>
      <c r="B868" s="30" t="s">
        <v>17</v>
      </c>
      <c r="C868" s="29" t="str">
        <f xml:space="preserve"> IFERROR(VLOOKUP(B868, Courses!$C$3:$E$836, 2, FALSE),"")</f>
        <v>Introduction to Waves</v>
      </c>
      <c r="D868" s="29" t="str">
        <f xml:space="preserve"> IFERROR(VLOOKUP(MID(G868,1,1), PIRA!$B$1:$E$1146, 2, FALSE),"")</f>
        <v>6 Optics</v>
      </c>
      <c r="E868" s="31" t="str">
        <f xml:space="preserve"> IFERROR(VLOOKUP(MID(G868,1,2),PIRA!$B$1:$E$1144,2,FALSE),"")&amp;"
"&amp;IFERROR(VLOOKUP(MID(H868,1,2),PIRA!$B$1:$E$1144,2,FALSE),"")&amp;"
"&amp;IFERROR(VLOOKUP(MID(I868,1,2),PIRA!$B$1:$E$1144,2,FALSE),"")</f>
        <v xml:space="preserve">Geometrical Optics
Geometrical Optics
</v>
      </c>
      <c r="F868" s="31" t="str">
        <f xml:space="preserve"> IFERROR(VLOOKUP(MID(G868,1,4),PIRA!$B$1:$E$1144,2,FALSE),"")&amp;"
"&amp;IFERROR(VLOOKUP(MID(H868,1,4),PIRA!$B$1:$E$1144,2,FALSE),"")&amp;"
"&amp;IFERROR(VLOOKUP(MID(I868,1,4),PIRA!$B$1:$E$1144,2,FALSE),"")</f>
        <v xml:space="preserve">Refractive Index
Refractive Index
</v>
      </c>
      <c r="G868" s="32" t="s">
        <v>485</v>
      </c>
      <c r="H868" s="31" t="str">
        <f>IFERROR(IF(VLOOKUP(G868,Demos!$B$3:$K$1368,2,FALSE)=0,"",VLOOKUP(G868,Demos!$B$3:$K$1368,2,FALSE)),"")</f>
        <v>6A40.47</v>
      </c>
      <c r="I868" s="79" t="str">
        <f>IFERROR(IF(VLOOKUP(G868,Demos!$B$3:$K$1368,3,FALSE)=0,"",VLOOKUP(G868,Demos!$B$3:$K$1368,3,FALSE)),"")</f>
        <v/>
      </c>
      <c r="J868" s="79" t="str">
        <f>IFERROR(IF(VLOOKUP(G868,Demos!$B$3:$K$1368,4,FALSE)=0,"",VLOOKUP(G868,Demos!$B$3:$K$1368,4,FALSE)),"")</f>
        <v/>
      </c>
      <c r="K868" s="30" t="s">
        <v>46</v>
      </c>
      <c r="L868" s="30" t="s">
        <v>2060</v>
      </c>
      <c r="M868" s="71">
        <v>44216</v>
      </c>
      <c r="N868" s="33" t="str">
        <f>IFERROR(VLOOKUP(G868,Demos!$B$3:$K$1368,5,FALSE),"")</f>
        <v>Curved Lightbeams</v>
      </c>
      <c r="O868" s="28">
        <f>IF(N868="","",COUNTIF($N$6:N2987, N868))</f>
        <v>13</v>
      </c>
      <c r="P868" s="33" t="str">
        <f xml:space="preserve"> IFERROR(IF(VLOOKUP(G868,Demos!$B$3:$K$1368,6,FALSE)=0,"",VLOOKUP(G868,Demos!$B$3:$K$1368,6,FALSE)),"")</f>
        <v>www.de-monstrare.nl/pdf/Curved%20lightbeams.pdf</v>
      </c>
      <c r="Q868" s="38" t="str">
        <f xml:space="preserve"> IFERROR(IF(VLOOKUP(G868,Demos!$B$3:$K$1368,8,FALSE)=0,"",VLOOKUP(G868,Demos!$B$3:$K$1368,8,FALSE)),"")</f>
        <v/>
      </c>
      <c r="R868" s="38" t="str">
        <f xml:space="preserve"> IFERROR(IF(VLOOKUP(G868,Demos!$B$3:$K$1368,7,FALSE)=0,"",VLOOKUP(G868,Demos!$B$3:$K$1368,7,FALSE)),"")</f>
        <v>See: https://surfdrive.surf.nl/files/index.php/s/DHZYIhoACURx7O8?path=%2FHaaksman%2FTN2345%2F8.%20Curved%20Lightbeams</v>
      </c>
      <c r="T868" s="50" t="s">
        <v>2091</v>
      </c>
      <c r="U868" s="31" t="str">
        <f>IFERROR(VLOOKUP(G868,Demos!$B$7:N4164,12,FALSE),"")</f>
        <v/>
      </c>
    </row>
    <row r="869" spans="1:21" ht="45" x14ac:dyDescent="0.25">
      <c r="A869" s="39">
        <f t="shared" si="13"/>
        <v>864</v>
      </c>
      <c r="B869" s="30" t="s">
        <v>17</v>
      </c>
      <c r="C869" s="29" t="str">
        <f xml:space="preserve"> IFERROR(VLOOKUP(B869, Courses!$C$3:$E$836, 2, FALSE),"")</f>
        <v>Introduction to Waves</v>
      </c>
      <c r="D869" s="29" t="str">
        <f xml:space="preserve"> IFERROR(VLOOKUP(MID(G869,1,1), PIRA!$B$1:$E$1146, 2, FALSE),"")</f>
        <v>6 Optics</v>
      </c>
      <c r="E869" s="31" t="str">
        <f xml:space="preserve"> IFERROR(VLOOKUP(MID(G869,1,2),PIRA!$B$1:$E$1144,2,FALSE),"")&amp;"
"&amp;IFERROR(VLOOKUP(MID(H869,1,2),PIRA!$B$1:$E$1144,2,FALSE),"")&amp;"
"&amp;IFERROR(VLOOKUP(MID(I869,1,2),PIRA!$B$1:$E$1144,2,FALSE),"")</f>
        <v xml:space="preserve">Color
Polarisation
</v>
      </c>
      <c r="F869" s="31" t="str">
        <f xml:space="preserve"> IFERROR(VLOOKUP(MID(G869,1,4),PIRA!$B$1:$E$1144,2,FALSE),"")&amp;"
"&amp;IFERROR(VLOOKUP(MID(H869,1,4),PIRA!$B$1:$E$1144,2,FALSE),"")&amp;"
"&amp;IFERROR(VLOOKUP(MID(I869,1,4),PIRA!$B$1:$E$1144,2,FALSE),"")</f>
        <v xml:space="preserve">Scattering
Polarization by Scattering
</v>
      </c>
      <c r="G869" s="32" t="s">
        <v>359</v>
      </c>
      <c r="H869" s="31" t="str">
        <f>IFERROR(IF(VLOOKUP(G869,Demos!$B$3:$K$1368,2,FALSE)=0,"",VLOOKUP(G869,Demos!$B$3:$K$1368,2,FALSE)),"")</f>
        <v>6H50.10</v>
      </c>
      <c r="I869" s="79" t="str">
        <f>IFERROR(IF(VLOOKUP(G869,Demos!$B$3:$K$1368,3,FALSE)=0,"",VLOOKUP(G869,Demos!$B$3:$K$1368,3,FALSE)),"")</f>
        <v/>
      </c>
      <c r="J869" s="79" t="str">
        <f>IFERROR(IF(VLOOKUP(G869,Demos!$B$3:$K$1368,4,FALSE)=0,"",VLOOKUP(G869,Demos!$B$3:$K$1368,4,FALSE)),"")</f>
        <v/>
      </c>
      <c r="K869" s="30" t="s">
        <v>46</v>
      </c>
      <c r="L869" s="30" t="s">
        <v>2060</v>
      </c>
      <c r="M869" s="71">
        <v>44213</v>
      </c>
      <c r="N869" s="33" t="str">
        <f>IFERROR(VLOOKUP(G869,Demos!$B$3:$K$1368,5,FALSE),"")</f>
        <v>Scattering of Light (Rayleigh in milk/water dilution)</v>
      </c>
      <c r="O869" s="28">
        <f>IF(N869="","",COUNTIF($N$6:N2988, N869))</f>
        <v>15</v>
      </c>
      <c r="P869" s="33" t="str">
        <f xml:space="preserve"> IFERROR(IF(VLOOKUP(G869,Demos!$B$3:$K$1368,6,FALSE)=0,"",VLOOKUP(G869,Demos!$B$3:$K$1368,6,FALSE)),"")</f>
        <v>www.de-monstrare.nl/pdf/Scattering%20of%20light.pdf</v>
      </c>
      <c r="Q869" s="38" t="str">
        <f xml:space="preserve"> IFERROR(IF(VLOOKUP(G869,Demos!$B$3:$K$1368,8,FALSE)=0,"",VLOOKUP(G869,Demos!$B$3:$K$1368,8,FALSE)),"")</f>
        <v>The white light is scattered by the fat molecules in the milk. The fat molecules are small enough for Rayleigh scattering to occur (larger particles tend to scatter by Mie scattering, which is not dependent on wavelength). Rayleigh is wavelength dependent. The shorter wavelengths scatter more than the longer wavelengths, hence the blueish light is scattered out over 90 degrees. The forward propagating light therefore appears redish. Furthermore, the Rayleigh scattered light is linear polarised, whereas the forward propagating light is not polarised. This can de demonstrated using a linear polariser.</v>
      </c>
      <c r="R869" s="38" t="str">
        <f xml:space="preserve"> IFERROR(IF(VLOOKUP(G869,Demos!$B$3:$K$1368,7,FALSE)=0,"",VLOOKUP(G869,Demos!$B$3:$K$1368,7,FALSE)),"")</f>
        <v>See: https://surfdrive.surf.nl/files/index.php/s/DHZYIhoACURx7O8?path=%2FHaaksman%2FTN2345%2F7.%20Rayleigh%20Scattering</v>
      </c>
      <c r="T869" s="50" t="s">
        <v>2091</v>
      </c>
      <c r="U869" s="31" t="str">
        <f>IFERROR(VLOOKUP(G869,Demos!$B$7:N4165,12,FALSE),"")</f>
        <v/>
      </c>
    </row>
    <row r="870" spans="1:21" ht="45" x14ac:dyDescent="0.25">
      <c r="A870" s="39">
        <f t="shared" si="13"/>
        <v>865</v>
      </c>
      <c r="B870" s="30" t="s">
        <v>17</v>
      </c>
      <c r="C870" s="29" t="str">
        <f xml:space="preserve"> IFERROR(VLOOKUP(B870, Courses!$C$3:$E$836, 2, FALSE),"")</f>
        <v>Introduction to Waves</v>
      </c>
      <c r="D870" s="29" t="str">
        <f xml:space="preserve"> IFERROR(VLOOKUP(MID(G870,1,1), PIRA!$B$1:$E$1146, 2, FALSE),"")</f>
        <v>3 Oscillations and Waves</v>
      </c>
      <c r="E870" s="31" t="str">
        <f xml:space="preserve"> IFERROR(VLOOKUP(MID(G870,1,2),PIRA!$B$1:$E$1144,2,FALSE),"")&amp;"
"&amp;IFERROR(VLOOKUP(MID(H870,1,2),PIRA!$B$1:$E$1144,2,FALSE),"")&amp;"
"&amp;IFERROR(VLOOKUP(MID(I870,1,2),PIRA!$B$1:$E$1144,2,FALSE),"")</f>
        <v xml:space="preserve">Wave Motion
Wave Motion
</v>
      </c>
      <c r="F870" s="31" t="str">
        <f xml:space="preserve"> IFERROR(VLOOKUP(MID(G870,1,4),PIRA!$B$1:$E$1144,2,FALSE),"")&amp;"
"&amp;IFERROR(VLOOKUP(MID(H870,1,4),PIRA!$B$1:$E$1144,2,FALSE),"")&amp;"
"&amp;IFERROR(VLOOKUP(MID(I870,1,4),PIRA!$B$1:$E$1144,2,FALSE),"")</f>
        <v xml:space="preserve">Doppler Effect
Beats
</v>
      </c>
      <c r="G870" s="32" t="s">
        <v>1188</v>
      </c>
      <c r="H870" s="31" t="str">
        <f>IFERROR(IF(VLOOKUP(G870,Demos!$B$3:$K$1368,2,FALSE)=0,"",VLOOKUP(G870,Demos!$B$3:$K$1368,2,FALSE)),"")</f>
        <v>3B60.10</v>
      </c>
      <c r="I870" s="79" t="str">
        <f>IFERROR(IF(VLOOKUP(G870,Demos!$B$3:$K$1368,3,FALSE)=0,"",VLOOKUP(G870,Demos!$B$3:$K$1368,3,FALSE)),"")</f>
        <v/>
      </c>
      <c r="J870" s="79" t="str">
        <f>IFERROR(IF(VLOOKUP(G870,Demos!$B$3:$K$1368,4,FALSE)=0,"",VLOOKUP(G870,Demos!$B$3:$K$1368,4,FALSE)),"")</f>
        <v/>
      </c>
      <c r="K870" s="30" t="s">
        <v>2060</v>
      </c>
      <c r="L870" s="30" t="s">
        <v>46</v>
      </c>
      <c r="M870" s="71">
        <v>44206</v>
      </c>
      <c r="N870" s="33" t="str">
        <f>IFERROR(VLOOKUP(G870,Demos!$B$3:$K$1368,5,FALSE),"")</f>
        <v>Doppler</v>
      </c>
      <c r="O870" s="28">
        <f>IF(N870="","",COUNTIF($N$6:N2989, N870))</f>
        <v>21</v>
      </c>
      <c r="P870" s="33" t="str">
        <f xml:space="preserve"> IFERROR(IF(VLOOKUP(G870,Demos!$B$3:$K$1368,6,FALSE)=0,"",VLOOKUP(G870,Demos!$B$3:$K$1368,6,FALSE)),"")</f>
        <v>www.de-monstrare.nl/pdf/Doppler.pdf</v>
      </c>
      <c r="Q870" s="38" t="str">
        <f xml:space="preserve"> IFERROR(IF(VLOOKUP(G870,Demos!$B$3:$K$1368,8,FALSE)=0,"",VLOOKUP(G870,Demos!$B$3:$K$1368,8,FALSE)),"")</f>
        <v/>
      </c>
      <c r="R870" s="38" t="str">
        <f xml:space="preserve"> IFERROR(IF(VLOOKUP(G870,Demos!$B$3:$K$1368,7,FALSE)=0,"",VLOOKUP(G870,Demos!$B$3:$K$1368,7,FALSE)),"")</f>
        <v>See: https://surfdrive.surf.nl/files/index.php/s/DHZYIhoACURx7O8?path=%2FHaaksman%2FTN2345%2F6.%20Doppler</v>
      </c>
      <c r="T870" s="50" t="s">
        <v>2091</v>
      </c>
      <c r="U870" s="31" t="str">
        <f>IFERROR(VLOOKUP(G870,Demos!$B$7:N4166,12,FALSE),"")</f>
        <v/>
      </c>
    </row>
    <row r="871" spans="1:21" ht="45" x14ac:dyDescent="0.25">
      <c r="A871" s="39">
        <f t="shared" si="13"/>
        <v>866</v>
      </c>
      <c r="B871" s="30" t="s">
        <v>17</v>
      </c>
      <c r="C871" s="29" t="str">
        <f xml:space="preserve"> IFERROR(VLOOKUP(B871, Courses!$C$3:$E$836, 2, FALSE),"")</f>
        <v>Introduction to Waves</v>
      </c>
      <c r="D871" s="29" t="str">
        <f xml:space="preserve"> IFERROR(VLOOKUP(MID(G871,1,1), PIRA!$B$1:$E$1146, 2, FALSE),"")</f>
        <v>3 Oscillations and Waves</v>
      </c>
      <c r="E871" s="31" t="str">
        <f xml:space="preserve"> IFERROR(VLOOKUP(MID(G871,1,2),PIRA!$B$1:$E$1144,2,FALSE),"")&amp;"
"&amp;IFERROR(VLOOKUP(MID(H871,1,2),PIRA!$B$1:$E$1144,2,FALSE),"")&amp;"
"&amp;IFERROR(VLOOKUP(MID(I871,1,2),PIRA!$B$1:$E$1144,2,FALSE),"")</f>
        <v xml:space="preserve">Wave Motion
</v>
      </c>
      <c r="F871" s="31" t="str">
        <f xml:space="preserve"> IFERROR(VLOOKUP(MID(G871,1,4),PIRA!$B$1:$E$1144,2,FALSE),"")&amp;"
"&amp;IFERROR(VLOOKUP(MID(H871,1,4),PIRA!$B$1:$E$1144,2,FALSE),"")&amp;"
"&amp;IFERROR(VLOOKUP(MID(I871,1,4),PIRA!$B$1:$E$1144,2,FALSE),"")</f>
        <v xml:space="preserve">Longitudinal Pulses and Waves
</v>
      </c>
      <c r="G871" s="32" t="s">
        <v>1187</v>
      </c>
      <c r="H871" s="31" t="str">
        <f>IFERROR(IF(VLOOKUP(G871,Demos!$B$3:$K$1368,2,FALSE)=0,"",VLOOKUP(G871,Demos!$B$3:$K$1368,2,FALSE)),"")</f>
        <v/>
      </c>
      <c r="I871" s="79" t="str">
        <f>IFERROR(IF(VLOOKUP(G871,Demos!$B$3:$K$1368,3,FALSE)=0,"",VLOOKUP(G871,Demos!$B$3:$K$1368,3,FALSE)),"")</f>
        <v/>
      </c>
      <c r="J871" s="79" t="str">
        <f>IFERROR(IF(VLOOKUP(G871,Demos!$B$3:$K$1368,4,FALSE)=0,"",VLOOKUP(G871,Demos!$B$3:$K$1368,4,FALSE)),"")</f>
        <v/>
      </c>
      <c r="K871" s="30" t="s">
        <v>2060</v>
      </c>
      <c r="L871" s="30" t="s">
        <v>46</v>
      </c>
      <c r="M871" s="71">
        <v>44204</v>
      </c>
      <c r="N871" s="33" t="str">
        <f>IFERROR(VLOOKUP(G871,Demos!$B$3:$K$1368,5,FALSE),"")</f>
        <v>Reflected Sound Pulses</v>
      </c>
      <c r="O871" s="28">
        <f>IF(N871="","",COUNTIF($N$6:N2990, N871))</f>
        <v>16</v>
      </c>
      <c r="P871" s="33" t="str">
        <f xml:space="preserve"> IFERROR(IF(VLOOKUP(G871,Demos!$B$3:$K$1368,6,FALSE)=0,"",VLOOKUP(G871,Demos!$B$3:$K$1368,6,FALSE)),"")</f>
        <v>TBC (or?: http://www.de-monstrare.nl/pdf/Reflected%20sound%20pulses.pdf)</v>
      </c>
      <c r="Q871" s="38" t="str">
        <f xml:space="preserve"> IFERROR(IF(VLOOKUP(G871,Demos!$B$3:$K$1368,8,FALSE)=0,"",VLOOKUP(G871,Demos!$B$3:$K$1368,8,FALSE)),"")</f>
        <v/>
      </c>
      <c r="R871" s="38" t="str">
        <f xml:space="preserve"> IFERROR(IF(VLOOKUP(G871,Demos!$B$3:$K$1368,7,FALSE)=0,"",VLOOKUP(G871,Demos!$B$3:$K$1368,7,FALSE)),"")</f>
        <v>See: https://surfdrive.surf.nl/files/index.php/s/DHZYIhoACURx7O8?path=%2FHaaksman%2FTN2345%2F5.%20Reflected%20Sound%20Pulses</v>
      </c>
      <c r="T871" s="50" t="s">
        <v>2091</v>
      </c>
      <c r="U871" s="31" t="str">
        <f>IFERROR(VLOOKUP(G871,Demos!$B$7:N4168,12,FALSE),"")</f>
        <v/>
      </c>
    </row>
    <row r="872" spans="1:21" ht="45" x14ac:dyDescent="0.25">
      <c r="A872" s="39">
        <f t="shared" si="13"/>
        <v>867</v>
      </c>
      <c r="B872" s="30" t="s">
        <v>17</v>
      </c>
      <c r="C872" s="29" t="str">
        <f xml:space="preserve"> IFERROR(VLOOKUP(B872, Courses!$C$3:$E$836, 2, FALSE),"")</f>
        <v>Introduction to Waves</v>
      </c>
      <c r="D872" s="29" t="str">
        <f xml:space="preserve"> IFERROR(VLOOKUP(MID(G872,1,1), PIRA!$B$1:$E$1146, 2, FALSE),"")</f>
        <v>3 Oscillations and Waves</v>
      </c>
      <c r="E872" s="31" t="str">
        <f xml:space="preserve"> IFERROR(VLOOKUP(MID(G872,1,2),PIRA!$B$1:$E$1144,2,FALSE),"")&amp;"
"&amp;IFERROR(VLOOKUP(MID(H872,1,2),PIRA!$B$1:$E$1144,2,FALSE),"")&amp;"
"&amp;IFERROR(VLOOKUP(MID(I872,1,2),PIRA!$B$1:$E$1144,2,FALSE),"")</f>
        <v xml:space="preserve">Wave Motion
</v>
      </c>
      <c r="F872" s="31" t="str">
        <f xml:space="preserve"> IFERROR(VLOOKUP(MID(G872,1,4),PIRA!$B$1:$E$1144,2,FALSE),"")&amp;"
"&amp;IFERROR(VLOOKUP(MID(H872,1,4),PIRA!$B$1:$E$1144,2,FALSE),"")&amp;"
"&amp;IFERROR(VLOOKUP(MID(I872,1,4),PIRA!$B$1:$E$1144,2,FALSE),"")</f>
        <v xml:space="preserve">Longitudinal Pulses and Waves
</v>
      </c>
      <c r="G872" s="32" t="s">
        <v>126</v>
      </c>
      <c r="H872" s="31" t="str">
        <f>IFERROR(IF(VLOOKUP(G872,Demos!$B$3:$K$1368,2,FALSE)=0,"",VLOOKUP(G872,Demos!$B$3:$K$1368,2,FALSE)),"")</f>
        <v/>
      </c>
      <c r="I872" s="79" t="str">
        <f>IFERROR(IF(VLOOKUP(G872,Demos!$B$3:$K$1368,3,FALSE)=0,"",VLOOKUP(G872,Demos!$B$3:$K$1368,3,FALSE)),"")</f>
        <v/>
      </c>
      <c r="J872" s="79" t="str">
        <f>IFERROR(IF(VLOOKUP(G872,Demos!$B$3:$K$1368,4,FALSE)=0,"",VLOOKUP(G872,Demos!$B$3:$K$1368,4,FALSE)),"")</f>
        <v/>
      </c>
      <c r="K872" s="30" t="s">
        <v>2060</v>
      </c>
      <c r="L872" s="30" t="s">
        <v>46</v>
      </c>
      <c r="M872" s="71">
        <v>44204</v>
      </c>
      <c r="N872" s="33" t="str">
        <f>IFERROR(VLOOKUP(G872,Demos!$B$3:$K$1368,5,FALSE),"")</f>
        <v>Wave Machine</v>
      </c>
      <c r="O872" s="28">
        <f>IF(N872="","",COUNTIF($N$6:N2991, N872))</f>
        <v>26</v>
      </c>
      <c r="P872" s="33" t="str">
        <f xml:space="preserve"> IFERROR(IF(VLOOKUP(G872,Demos!$B$3:$K$1368,6,FALSE)=0,"",VLOOKUP(G872,Demos!$B$3:$K$1368,6,FALSE)),"")</f>
        <v>www.de-monstrare.nl/pdf/Reflections%20of%20transverse%20pulses%20_2_.pdf</v>
      </c>
      <c r="Q872" s="38" t="str">
        <f xml:space="preserve"> IFERROR(IF(VLOOKUP(G872,Demos!$B$3:$K$1368,8,FALSE)=0,"",VLOOKUP(G872,Demos!$B$3:$K$1368,8,FALSE)),"")</f>
        <v>Not listed in database yet</v>
      </c>
      <c r="R872" s="38" t="str">
        <f xml:space="preserve"> IFERROR(IF(VLOOKUP(G872,Demos!$B$3:$K$1368,7,FALSE)=0,"",VLOOKUP(G872,Demos!$B$3:$K$1368,7,FALSE)),"")</f>
        <v/>
      </c>
      <c r="T872" s="50" t="s">
        <v>2091</v>
      </c>
      <c r="U872" s="31" t="str">
        <f>IFERROR(VLOOKUP(G872,Demos!$B$7:N4167,12,FALSE),"")</f>
        <v/>
      </c>
    </row>
    <row r="873" spans="1:21" ht="45" x14ac:dyDescent="0.25">
      <c r="A873" s="39">
        <f t="shared" si="13"/>
        <v>868</v>
      </c>
      <c r="B873" s="30" t="s">
        <v>17</v>
      </c>
      <c r="C873" s="29" t="str">
        <f xml:space="preserve"> IFERROR(VLOOKUP(B873, Courses!$C$3:$E$836, 2, FALSE),"")</f>
        <v>Introduction to Waves</v>
      </c>
      <c r="D873" s="29" t="str">
        <f xml:space="preserve"> IFERROR(VLOOKUP(MID(G873,1,1), PIRA!$B$1:$E$1146, 2, FALSE),"")</f>
        <v>3 Oscillations and Waves</v>
      </c>
      <c r="E873" s="31" t="str">
        <f xml:space="preserve"> IFERROR(VLOOKUP(MID(G873,1,2),PIRA!$B$1:$E$1144,2,FALSE),"")&amp;"
"&amp;IFERROR(VLOOKUP(MID(H873,1,2),PIRA!$B$1:$E$1144,2,FALSE),"")&amp;"
"&amp;IFERROR(VLOOKUP(MID(I873,1,2),PIRA!$B$1:$E$1144,2,FALSE),"")</f>
        <v xml:space="preserve">Instruments
Acoustics
</v>
      </c>
      <c r="F873" s="31" t="str">
        <f xml:space="preserve"> IFERROR(VLOOKUP(MID(G873,1,4),PIRA!$B$1:$E$1144,2,FALSE),"")&amp;"
"&amp;IFERROR(VLOOKUP(MID(H873,1,4),PIRA!$B$1:$E$1144,2,FALSE),"")&amp;"
"&amp;IFERROR(VLOOKUP(MID(I873,1,4),PIRA!$B$1:$E$1144,2,FALSE),"")</f>
        <v xml:space="preserve">Resonance Cavities
Wave Analysis and Synthesis
</v>
      </c>
      <c r="G873" s="32" t="s">
        <v>481</v>
      </c>
      <c r="H873" s="31" t="str">
        <f>IFERROR(IF(VLOOKUP(G873,Demos!$B$3:$K$1368,2,FALSE)=0,"",VLOOKUP(G873,Demos!$B$3:$K$1368,2,FALSE)),"")</f>
        <v>3C50.20</v>
      </c>
      <c r="I873" s="79" t="str">
        <f>IFERROR(IF(VLOOKUP(G873,Demos!$B$3:$K$1368,3,FALSE)=0,"",VLOOKUP(G873,Demos!$B$3:$K$1368,3,FALSE)),"")</f>
        <v/>
      </c>
      <c r="J873" s="79" t="str">
        <f>IFERROR(IF(VLOOKUP(G873,Demos!$B$3:$K$1368,4,FALSE)=0,"",VLOOKUP(G873,Demos!$B$3:$K$1368,4,FALSE)),"")</f>
        <v/>
      </c>
      <c r="K873" s="30" t="s">
        <v>2060</v>
      </c>
      <c r="L873" s="30" t="s">
        <v>46</v>
      </c>
      <c r="M873" s="71">
        <v>44204</v>
      </c>
      <c r="N873" s="33" t="str">
        <f>IFERROR(VLOOKUP(G873,Demos!$B$3:$K$1368,5,FALSE),"")</f>
        <v>Organ Pipe (Sound Resonance Tube)</v>
      </c>
      <c r="O873" s="28">
        <f>IF(N873="","",COUNTIF($N$6:N2992, N873))</f>
        <v>11</v>
      </c>
      <c r="P873" s="33" t="str">
        <f xml:space="preserve"> IFERROR(IF(VLOOKUP(G873,Demos!$B$3:$K$1368,6,FALSE)=0,"",VLOOKUP(G873,Demos!$B$3:$K$1368,6,FALSE)),"")</f>
        <v>N/A</v>
      </c>
      <c r="Q873" s="38" t="str">
        <f xml:space="preserve"> IFERROR(IF(VLOOKUP(G873,Demos!$B$3:$K$1368,8,FALSE)=0,"",VLOOKUP(G873,Demos!$B$3:$K$1368,8,FALSE)),"")</f>
        <v>Not listed in database yet. f = 1 kHz, Variable length</v>
      </c>
      <c r="R873" s="38" t="str">
        <f xml:space="preserve"> IFERROR(IF(VLOOKUP(G873,Demos!$B$3:$K$1368,7,FALSE)=0,"",VLOOKUP(G873,Demos!$B$3:$K$1368,7,FALSE)),"")</f>
        <v/>
      </c>
      <c r="T873" s="50" t="s">
        <v>2091</v>
      </c>
      <c r="U873" s="31" t="str">
        <f>IFERROR(VLOOKUP(G873,Demos!$B$7:N4169,12,FALSE),"")</f>
        <v/>
      </c>
    </row>
    <row r="874" spans="1:21" ht="45" x14ac:dyDescent="0.25">
      <c r="A874" s="39">
        <f t="shared" si="13"/>
        <v>869</v>
      </c>
      <c r="B874" s="30" t="s">
        <v>17</v>
      </c>
      <c r="C874" s="29" t="str">
        <f xml:space="preserve"> IFERROR(VLOOKUP(B874, Courses!$C$3:$E$836, 2, FALSE),"")</f>
        <v>Introduction to Waves</v>
      </c>
      <c r="D874" s="29" t="str">
        <f xml:space="preserve"> IFERROR(VLOOKUP(MID(G874,1,1), PIRA!$B$1:$E$1146, 2, FALSE),"")</f>
        <v>3 Oscillations and Waves</v>
      </c>
      <c r="E874" s="31" t="str">
        <f xml:space="preserve"> IFERROR(VLOOKUP(MID(G874,1,2),PIRA!$B$1:$E$1144,2,FALSE),"")&amp;"
"&amp;IFERROR(VLOOKUP(MID(H874,1,2),PIRA!$B$1:$E$1144,2,FALSE),"")&amp;"
"&amp;IFERROR(VLOOKUP(MID(I874,1,2),PIRA!$B$1:$E$1144,2,FALSE),"")</f>
        <v xml:space="preserve">Instruments
</v>
      </c>
      <c r="F874" s="31" t="str">
        <f xml:space="preserve"> IFERROR(VLOOKUP(MID(G874,1,4),PIRA!$B$1:$E$1144,2,FALSE),"")&amp;"
"&amp;IFERROR(VLOOKUP(MID(H874,1,4),PIRA!$B$1:$E$1144,2,FALSE),"")&amp;"
"&amp;IFERROR(VLOOKUP(MID(I874,1,4),PIRA!$B$1:$E$1144,2,FALSE),"")</f>
        <v xml:space="preserve">Air Column Instruments
</v>
      </c>
      <c r="G874" s="32" t="s">
        <v>1809</v>
      </c>
      <c r="H874" s="31" t="str">
        <f>IFERROR(IF(VLOOKUP(G874,Demos!$B$3:$K$1368,2,FALSE)=0,"",VLOOKUP(G874,Demos!$B$3:$K$1368,2,FALSE)),"")</f>
        <v/>
      </c>
      <c r="I874" s="79" t="str">
        <f>IFERROR(IF(VLOOKUP(G874,Demos!$B$3:$K$1368,3,FALSE)=0,"",VLOOKUP(G874,Demos!$B$3:$K$1368,3,FALSE)),"")</f>
        <v/>
      </c>
      <c r="J874" s="79" t="str">
        <f>IFERROR(IF(VLOOKUP(G874,Demos!$B$3:$K$1368,4,FALSE)=0,"",VLOOKUP(G874,Demos!$B$3:$K$1368,4,FALSE)),"")</f>
        <v/>
      </c>
      <c r="K874" s="30" t="s">
        <v>2060</v>
      </c>
      <c r="L874" s="30" t="s">
        <v>46</v>
      </c>
      <c r="M874" s="71">
        <v>44204</v>
      </c>
      <c r="N874" s="33" t="str">
        <f>IFERROR(VLOOKUP(G874,Demos!$B$3:$K$1368,5,FALSE),"")</f>
        <v>Flute (trekfluit or organ pipe w adjustable stop)</v>
      </c>
      <c r="O874" s="28">
        <f>IF(N874="","",COUNTIF($N$6:N2993, N874))</f>
        <v>11</v>
      </c>
      <c r="P874" s="33" t="str">
        <f xml:space="preserve"> IFERROR(IF(VLOOKUP(G874,Demos!$B$3:$K$1368,6,FALSE)=0,"",VLOOKUP(G874,Demos!$B$3:$K$1368,6,FALSE)),"")</f>
        <v>N/A</v>
      </c>
      <c r="Q874" s="38" t="str">
        <f xml:space="preserve"> IFERROR(IF(VLOOKUP(G874,Demos!$B$3:$K$1368,8,FALSE)=0,"",VLOOKUP(G874,Demos!$B$3:$K$1368,8,FALSE)),"")</f>
        <v>Not listed in database yet. A-tone, Length = 190 mm</v>
      </c>
      <c r="R874" s="38" t="str">
        <f xml:space="preserve"> IFERROR(IF(VLOOKUP(G874,Demos!$B$3:$K$1368,7,FALSE)=0,"",VLOOKUP(G874,Demos!$B$3:$K$1368,7,FALSE)),"")</f>
        <v>See: https://surfdrive.surf.nl/files/index.php/s/DHZYIhoACURx7O8?path=%2FHaaksman%2FTN2345%2F4.%20Flute</v>
      </c>
      <c r="T874" s="50" t="s">
        <v>2091</v>
      </c>
      <c r="U874" s="31" t="str">
        <f>IFERROR(VLOOKUP(G874,Demos!$B$7:N4170,12,FALSE),"")</f>
        <v/>
      </c>
    </row>
    <row r="875" spans="1:21" ht="45" x14ac:dyDescent="0.25">
      <c r="A875" s="39">
        <f t="shared" si="13"/>
        <v>870</v>
      </c>
      <c r="B875" s="30" t="s">
        <v>17</v>
      </c>
      <c r="C875" s="29" t="str">
        <f xml:space="preserve"> IFERROR(VLOOKUP(B875, Courses!$C$3:$E$836, 2, FALSE),"")</f>
        <v>Introduction to Waves</v>
      </c>
      <c r="D875" s="29" t="str">
        <f xml:space="preserve"> IFERROR(VLOOKUP(MID(G875,1,1), PIRA!$B$1:$E$1146, 2, FALSE),"")</f>
        <v>3 Oscillations and Waves</v>
      </c>
      <c r="E875" s="31" t="str">
        <f xml:space="preserve"> IFERROR(VLOOKUP(MID(G875,1,2),PIRA!$B$1:$E$1144,2,FALSE),"")&amp;"
"&amp;IFERROR(VLOOKUP(MID(H875,1,2),PIRA!$B$1:$E$1144,2,FALSE),"")&amp;"
"&amp;IFERROR(VLOOKUP(MID(I875,1,2),PIRA!$B$1:$E$1144,2,FALSE),"")</f>
        <v xml:space="preserve">Wave Motion
</v>
      </c>
      <c r="F875" s="31" t="str">
        <f xml:space="preserve"> IFERROR(VLOOKUP(MID(G875,1,4),PIRA!$B$1:$E$1144,2,FALSE),"")&amp;"
"&amp;IFERROR(VLOOKUP(MID(H875,1,4),PIRA!$B$1:$E$1144,2,FALSE),"")&amp;"
"&amp;IFERROR(VLOOKUP(MID(I875,1,4),PIRA!$B$1:$E$1144,2,FALSE),"")</f>
        <v xml:space="preserve">Standing Waves
</v>
      </c>
      <c r="G875" s="32" t="s">
        <v>105</v>
      </c>
      <c r="H875" s="31" t="str">
        <f>IFERROR(IF(VLOOKUP(G875,Demos!$B$3:$K$1368,2,FALSE)=0,"",VLOOKUP(G875,Demos!$B$3:$K$1368,2,FALSE)),"")</f>
        <v/>
      </c>
      <c r="I875" s="79" t="str">
        <f>IFERROR(IF(VLOOKUP(G875,Demos!$B$3:$K$1368,3,FALSE)=0,"",VLOOKUP(G875,Demos!$B$3:$K$1368,3,FALSE)),"")</f>
        <v/>
      </c>
      <c r="J875" s="79" t="str">
        <f>IFERROR(IF(VLOOKUP(G875,Demos!$B$3:$K$1368,4,FALSE)=0,"",VLOOKUP(G875,Demos!$B$3:$K$1368,4,FALSE)),"")</f>
        <v/>
      </c>
      <c r="K875" s="30" t="s">
        <v>2060</v>
      </c>
      <c r="L875" s="30" t="s">
        <v>46</v>
      </c>
      <c r="M875" s="71">
        <v>44202</v>
      </c>
      <c r="N875" s="33" t="str">
        <f>IFERROR(VLOOKUP(G875,Demos!$B$3:$K$1368,5,FALSE),"")</f>
        <v>Soap Film Standing Waves</v>
      </c>
      <c r="O875" s="28">
        <f>IF(N875="","",COUNTIF($N$6:N2994, N875))</f>
        <v>12</v>
      </c>
      <c r="P875" s="33" t="str">
        <f xml:space="preserve"> IFERROR(IF(VLOOKUP(G875,Demos!$B$3:$K$1368,6,FALSE)=0,"",VLOOKUP(G875,Demos!$B$3:$K$1368,6,FALSE)),"")</f>
        <v>N/A</v>
      </c>
      <c r="Q875" s="38" t="str">
        <f xml:space="preserve"> IFERROR(IF(VLOOKUP(G875,Demos!$B$3:$K$1368,8,FALSE)=0,"",VLOOKUP(G875,Demos!$B$3:$K$1368,8,FALSE)),"")</f>
        <v>Not listed in database yet, see pic P0001577</v>
      </c>
      <c r="R875" s="38" t="str">
        <f xml:space="preserve"> IFERROR(IF(VLOOKUP(G875,Demos!$B$3:$K$1368,7,FALSE)=0,"",VLOOKUP(G875,Demos!$B$3:$K$1368,7,FALSE)),"")</f>
        <v/>
      </c>
      <c r="T875" s="50" t="s">
        <v>2091</v>
      </c>
      <c r="U875" s="31" t="str">
        <f>IFERROR(VLOOKUP(G875,Demos!$B$7:N4171,12,FALSE),"")</f>
        <v/>
      </c>
    </row>
    <row r="876" spans="1:21" ht="45" x14ac:dyDescent="0.25">
      <c r="A876" s="39">
        <f t="shared" si="13"/>
        <v>871</v>
      </c>
      <c r="B876" s="30" t="s">
        <v>17</v>
      </c>
      <c r="C876" s="29" t="str">
        <f xml:space="preserve"> IFERROR(VLOOKUP(B876, Courses!$C$3:$E$836, 2, FALSE),"")</f>
        <v>Introduction to Waves</v>
      </c>
      <c r="D876" s="29" t="str">
        <f xml:space="preserve"> IFERROR(VLOOKUP(MID(G876,1,1), PIRA!$B$1:$E$1146, 2, FALSE),"")</f>
        <v>3 Oscillations and Waves</v>
      </c>
      <c r="E876" s="31" t="str">
        <f xml:space="preserve"> IFERROR(VLOOKUP(MID(G876,1,2),PIRA!$B$1:$E$1144,2,FALSE),"")&amp;"
"&amp;IFERROR(VLOOKUP(MID(H876,1,2),PIRA!$B$1:$E$1144,2,FALSE),"")&amp;"
"&amp;IFERROR(VLOOKUP(MID(I876,1,2),PIRA!$B$1:$E$1144,2,FALSE),"")</f>
        <v xml:space="preserve">Instruments
</v>
      </c>
      <c r="F876" s="31" t="str">
        <f xml:space="preserve"> IFERROR(VLOOKUP(MID(G876,1,4),PIRA!$B$1:$E$1144,2,FALSE),"")&amp;"
"&amp;IFERROR(VLOOKUP(MID(H876,1,4),PIRA!$B$1:$E$1144,2,FALSE),"")&amp;"
"&amp;IFERROR(VLOOKUP(MID(I876,1,4),PIRA!$B$1:$E$1144,2,FALSE),"")</f>
        <v xml:space="preserve">Resonance in Plates, Bars, Solids
</v>
      </c>
      <c r="G876" s="32" t="s">
        <v>124</v>
      </c>
      <c r="H876" s="31" t="str">
        <f>IFERROR(IF(VLOOKUP(G876,Demos!$B$3:$K$1368,2,FALSE)=0,"",VLOOKUP(G876,Demos!$B$3:$K$1368,2,FALSE)),"")</f>
        <v/>
      </c>
      <c r="I876" s="79" t="str">
        <f>IFERROR(IF(VLOOKUP(G876,Demos!$B$3:$K$1368,3,FALSE)=0,"",VLOOKUP(G876,Demos!$B$3:$K$1368,3,FALSE)),"")</f>
        <v/>
      </c>
      <c r="J876" s="79" t="str">
        <f>IFERROR(IF(VLOOKUP(G876,Demos!$B$3:$K$1368,4,FALSE)=0,"",VLOOKUP(G876,Demos!$B$3:$K$1368,4,FALSE)),"")</f>
        <v/>
      </c>
      <c r="K876" s="30" t="s">
        <v>2060</v>
      </c>
      <c r="L876" s="30" t="s">
        <v>46</v>
      </c>
      <c r="M876" s="71">
        <v>44202</v>
      </c>
      <c r="N876" s="33" t="str">
        <f>IFERROR(VLOOKUP(G876,Demos!$B$3:$K$1368,5,FALSE),"")</f>
        <v>Chladni Plates (sand on a vibrating plate)</v>
      </c>
      <c r="O876" s="28">
        <f>IF(N876="","",COUNTIF($N$6:N2995, N876))</f>
        <v>15</v>
      </c>
      <c r="P876" s="33" t="str">
        <f xml:space="preserve"> IFERROR(IF(VLOOKUP(G876,Demos!$B$3:$K$1368,6,FALSE)=0,"",VLOOKUP(G876,Demos!$B$3:$K$1368,6,FALSE)),"")</f>
        <v>N/A</v>
      </c>
      <c r="Q876" s="38" t="str">
        <f xml:space="preserve"> IFERROR(IF(VLOOKUP(G876,Demos!$B$3:$K$1368,8,FALSE)=0,"",VLOOKUP(G876,Demos!$B$3:$K$1368,8,FALSE)),"")</f>
        <v>Not listed in database yet, see pic P0001572</v>
      </c>
      <c r="R876" s="38" t="str">
        <f xml:space="preserve"> IFERROR(IF(VLOOKUP(G876,Demos!$B$3:$K$1368,7,FALSE)=0,"",VLOOKUP(G876,Demos!$B$3:$K$1368,7,FALSE)),"")</f>
        <v>See: https://surfdrive.surf.nl/files/index.php/s/DHZYIhoACURx7O8?path=%2FHaaksman%2FTN2345%2F3.%20Chladni%20Plates</v>
      </c>
      <c r="T876" s="50" t="s">
        <v>2091</v>
      </c>
      <c r="U876" s="31" t="str">
        <f>IFERROR(VLOOKUP(G876,Demos!$B$7:N4172,12,FALSE),"")</f>
        <v/>
      </c>
    </row>
    <row r="877" spans="1:21" ht="45" x14ac:dyDescent="0.25">
      <c r="A877" s="39">
        <f t="shared" si="13"/>
        <v>872</v>
      </c>
      <c r="B877" s="30" t="s">
        <v>17</v>
      </c>
      <c r="C877" s="29" t="str">
        <f xml:space="preserve"> IFERROR(VLOOKUP(B877, Courses!$C$3:$E$836, 2, FALSE),"")</f>
        <v>Introduction to Waves</v>
      </c>
      <c r="D877" s="29" t="str">
        <f xml:space="preserve"> IFERROR(VLOOKUP(MID(G877,1,1), PIRA!$B$1:$E$1146, 2, FALSE),"")</f>
        <v>3 Oscillations and Waves</v>
      </c>
      <c r="E877" s="31" t="str">
        <f xml:space="preserve"> IFERROR(VLOOKUP(MID(G877,1,2),PIRA!$B$1:$E$1144,2,FALSE),"")&amp;"
"&amp;IFERROR(VLOOKUP(MID(H877,1,2),PIRA!$B$1:$E$1144,2,FALSE),"")&amp;"
"&amp;IFERROR(VLOOKUP(MID(I877,1,2),PIRA!$B$1:$E$1144,2,FALSE),"")</f>
        <v xml:space="preserve">
</v>
      </c>
      <c r="F877" s="31" t="str">
        <f xml:space="preserve"> IFERROR(VLOOKUP(MID(G877,1,4),PIRA!$B$1:$E$1144,2,FALSE),"")&amp;"
"&amp;IFERROR(VLOOKUP(MID(H877,1,4),PIRA!$B$1:$E$1144,2,FALSE),"")&amp;"
"&amp;IFERROR(VLOOKUP(MID(I877,1,4),PIRA!$B$1:$E$1144,2,FALSE),"")</f>
        <v xml:space="preserve">
</v>
      </c>
      <c r="G877" s="32" t="s">
        <v>1212</v>
      </c>
      <c r="H877" s="31" t="str">
        <f>IFERROR(IF(VLOOKUP(G877,Demos!$B$3:$K$1368,2,FALSE)=0,"",VLOOKUP(G877,Demos!$B$3:$K$1368,2,FALSE)),"")</f>
        <v/>
      </c>
      <c r="I877" s="79" t="str">
        <f>IFERROR(IF(VLOOKUP(G877,Demos!$B$3:$K$1368,3,FALSE)=0,"",VLOOKUP(G877,Demos!$B$3:$K$1368,3,FALSE)),"")</f>
        <v/>
      </c>
      <c r="J877" s="79" t="str">
        <f>IFERROR(IF(VLOOKUP(G877,Demos!$B$3:$K$1368,4,FALSE)=0,"",VLOOKUP(G877,Demos!$B$3:$K$1368,4,FALSE)),"")</f>
        <v/>
      </c>
      <c r="K877" s="30" t="s">
        <v>2060</v>
      </c>
      <c r="L877" s="30" t="s">
        <v>46</v>
      </c>
      <c r="M877" s="71">
        <v>44185</v>
      </c>
      <c r="N877" s="33" t="str">
        <f>IFERROR(VLOOKUP(G877,Demos!$B$3:$K$1368,5,FALSE),"")</f>
        <v>Reflection at Interface Thick and Thin Rope</v>
      </c>
      <c r="O877" s="28">
        <f>IF(N877="","",COUNTIF($N$6:N2996, N877))</f>
        <v>11</v>
      </c>
      <c r="P877" s="33" t="str">
        <f xml:space="preserve"> IFERROR(IF(VLOOKUP(G877,Demos!$B$3:$K$1368,6,FALSE)=0,"",VLOOKUP(G877,Demos!$B$3:$K$1368,6,FALSE)),"")</f>
        <v>N/A</v>
      </c>
      <c r="Q877" s="38" t="str">
        <f xml:space="preserve"> IFERROR(IF(VLOOKUP(G877,Demos!$B$3:$K$1368,8,FALSE)=0,"",VLOOKUP(G877,Demos!$B$3:$K$1368,8,FALSE)),"")</f>
        <v/>
      </c>
      <c r="R877" s="38" t="str">
        <f xml:space="preserve"> IFERROR(IF(VLOOKUP(G877,Demos!$B$3:$K$1368,7,FALSE)=0,"",VLOOKUP(G877,Demos!$B$3:$K$1368,7,FALSE)),"")</f>
        <v/>
      </c>
      <c r="T877" s="50" t="s">
        <v>1996</v>
      </c>
      <c r="U877" s="31" t="str">
        <f>IFERROR(VLOOKUP(G877,Demos!$B$7:N4173,12,FALSE),"")</f>
        <v/>
      </c>
    </row>
    <row r="878" spans="1:21" ht="45" x14ac:dyDescent="0.25">
      <c r="A878" s="39">
        <f t="shared" si="13"/>
        <v>873</v>
      </c>
      <c r="B878" s="30" t="s">
        <v>17</v>
      </c>
      <c r="C878" s="29" t="str">
        <f xml:space="preserve"> IFERROR(VLOOKUP(B878, Courses!$C$3:$E$836, 2, FALSE),"")</f>
        <v>Introduction to Waves</v>
      </c>
      <c r="D878" s="29" t="str">
        <f xml:space="preserve"> IFERROR(VLOOKUP(MID(G878,1,1), PIRA!$B$1:$E$1146, 2, FALSE),"")</f>
        <v>3 Oscillations and Waves</v>
      </c>
      <c r="E878" s="31" t="str">
        <f xml:space="preserve"> IFERROR(VLOOKUP(MID(G878,1,2),PIRA!$B$1:$E$1144,2,FALSE),"")&amp;"
"&amp;IFERROR(VLOOKUP(MID(H878,1,2),PIRA!$B$1:$E$1144,2,FALSE),"")&amp;"
"&amp;IFERROR(VLOOKUP(MID(I878,1,2),PIRA!$B$1:$E$1144,2,FALSE),"")</f>
        <v xml:space="preserve">Wave Motion
</v>
      </c>
      <c r="F878" s="31" t="str">
        <f xml:space="preserve"> IFERROR(VLOOKUP(MID(G878,1,4),PIRA!$B$1:$E$1144,2,FALSE),"")&amp;"
"&amp;IFERROR(VLOOKUP(MID(H878,1,4),PIRA!$B$1:$E$1144,2,FALSE),"")&amp;"
"&amp;IFERROR(VLOOKUP(MID(I878,1,4),PIRA!$B$1:$E$1144,2,FALSE),"")</f>
        <v xml:space="preserve">Transverse Pulses and Waves
</v>
      </c>
      <c r="G878" s="32" t="s">
        <v>1186</v>
      </c>
      <c r="H878" s="31" t="str">
        <f>IFERROR(IF(VLOOKUP(G878,Demos!$B$3:$K$1368,2,FALSE)=0,"",VLOOKUP(G878,Demos!$B$3:$K$1368,2,FALSE)),"")</f>
        <v/>
      </c>
      <c r="I878" s="79" t="str">
        <f>IFERROR(IF(VLOOKUP(G878,Demos!$B$3:$K$1368,3,FALSE)=0,"",VLOOKUP(G878,Demos!$B$3:$K$1368,3,FALSE)),"")</f>
        <v/>
      </c>
      <c r="J878" s="79" t="str">
        <f>IFERROR(IF(VLOOKUP(G878,Demos!$B$3:$K$1368,4,FALSE)=0,"",VLOOKUP(G878,Demos!$B$3:$K$1368,4,FALSE)),"")</f>
        <v/>
      </c>
      <c r="K878" s="30" t="s">
        <v>2060</v>
      </c>
      <c r="L878" s="30" t="s">
        <v>46</v>
      </c>
      <c r="M878" s="71">
        <v>44183</v>
      </c>
      <c r="N878" s="33" t="str">
        <f>IFERROR(VLOOKUP(G878,Demos!$B$3:$K$1368,5,FALSE),"")</f>
        <v>Speed of a Single Pulse on Different Strings (2)</v>
      </c>
      <c r="O878" s="28">
        <f>IF(N878="","",COUNTIF($N$6:N2997, N878))</f>
        <v>26</v>
      </c>
      <c r="P878" s="33" t="str">
        <f xml:space="preserve"> IFERROR(IF(VLOOKUP(G878,Demos!$B$3:$K$1368,6,FALSE)=0,"",VLOOKUP(G878,Demos!$B$3:$K$1368,6,FALSE)),"")</f>
        <v>www.de-monstrare.nl/pdf/Speed%20of%20a%20single%20pulse%20on%20different%20strings%20_2_.pdf</v>
      </c>
      <c r="Q878" s="38" t="str">
        <f xml:space="preserve"> IFERROR(IF(VLOOKUP(G878,Demos!$B$3:$K$1368,8,FALSE)=0,"",VLOOKUP(G878,Demos!$B$3:$K$1368,8,FALSE)),"")</f>
        <v/>
      </c>
      <c r="R878" s="38" t="str">
        <f xml:space="preserve"> IFERROR(IF(VLOOKUP(G878,Demos!$B$3:$K$1368,7,FALSE)=0,"",VLOOKUP(G878,Demos!$B$3:$K$1368,7,FALSE)),"")</f>
        <v>See: https://surfdrive.surf.nl/files/index.php/s/DHZYIhoACURx7O8?path=%2FHaaksman%2FTN2345%2F2.%20Speed%20of%20a%20Single%20Pulse%20on%20Different%20Strings</v>
      </c>
      <c r="T878" s="50" t="s">
        <v>2091</v>
      </c>
      <c r="U878" s="31" t="str">
        <f>IFERROR(VLOOKUP(G878,Demos!$B$7:N4174,12,FALSE),"")</f>
        <v/>
      </c>
    </row>
    <row r="879" spans="1:21" ht="45" x14ac:dyDescent="0.25">
      <c r="A879" s="39">
        <f t="shared" si="13"/>
        <v>874</v>
      </c>
      <c r="B879" s="30" t="s">
        <v>17</v>
      </c>
      <c r="C879" s="29" t="str">
        <f xml:space="preserve"> IFERROR(VLOOKUP(B879, Courses!$C$3:$E$836, 2, FALSE),"")</f>
        <v>Introduction to Waves</v>
      </c>
      <c r="D879" s="29" t="str">
        <f xml:space="preserve"> IFERROR(VLOOKUP(MID(G879,1,1), PIRA!$B$1:$E$1146, 2, FALSE),"")</f>
        <v>3 Oscillations and Waves</v>
      </c>
      <c r="E879" s="31" t="str">
        <f xml:space="preserve"> IFERROR(VLOOKUP(MID(G879,1,2),PIRA!$B$1:$E$1144,2,FALSE),"")&amp;"
"&amp;IFERROR(VLOOKUP(MID(H879,1,2),PIRA!$B$1:$E$1144,2,FALSE),"")&amp;"
"&amp;IFERROR(VLOOKUP(MID(I879,1,2),PIRA!$B$1:$E$1144,2,FALSE),"")</f>
        <v xml:space="preserve">Acoustics
Wave Motion
</v>
      </c>
      <c r="F879" s="31" t="str">
        <f xml:space="preserve"> IFERROR(VLOOKUP(MID(G879,1,4),PIRA!$B$1:$E$1144,2,FALSE),"")&amp;"
"&amp;IFERROR(VLOOKUP(MID(H879,1,4),PIRA!$B$1:$E$1144,2,FALSE),"")&amp;"
"&amp;IFERROR(VLOOKUP(MID(I879,1,4),PIRA!$B$1:$E$1144,2,FALSE),"")</f>
        <v xml:space="preserve">Wave Analysis and Synthesis
Standing Waves
</v>
      </c>
      <c r="G879" s="32" t="s">
        <v>1189</v>
      </c>
      <c r="H879" s="31" t="str">
        <f>IFERROR(IF(VLOOKUP(G879,Demos!$B$3:$K$1368,2,FALSE)=0,"",VLOOKUP(G879,Demos!$B$3:$K$1368,2,FALSE)),"")</f>
        <v>3B22.05</v>
      </c>
      <c r="I879" s="79" t="str">
        <f>IFERROR(IF(VLOOKUP(G879,Demos!$B$3:$K$1368,3,FALSE)=0,"",VLOOKUP(G879,Demos!$B$3:$K$1368,3,FALSE)),"")</f>
        <v/>
      </c>
      <c r="J879" s="79" t="str">
        <f>IFERROR(IF(VLOOKUP(G879,Demos!$B$3:$K$1368,4,FALSE)=0,"",VLOOKUP(G879,Demos!$B$3:$K$1368,4,FALSE)),"")</f>
        <v/>
      </c>
      <c r="K879" s="30" t="s">
        <v>2060</v>
      </c>
      <c r="L879" s="30" t="s">
        <v>46</v>
      </c>
      <c r="M879" s="71">
        <v>44183</v>
      </c>
      <c r="N879" s="33" t="str">
        <f>IFERROR(VLOOKUP(G879,Demos!$B$3:$K$1368,5,FALSE),"")</f>
        <v>Plucking a String</v>
      </c>
      <c r="O879" s="28">
        <f>IF(N879="","",COUNTIF($N$6:N2998, N879))</f>
        <v>27</v>
      </c>
      <c r="P879" s="33" t="str">
        <f xml:space="preserve"> IFERROR(IF(VLOOKUP(G879,Demos!$B$3:$K$1368,6,FALSE)=0,"",VLOOKUP(G879,Demos!$B$3:$K$1368,6,FALSE)),"")</f>
        <v>www.de-monstrare.nl/pdf/Plucking%20a%20string.pdf</v>
      </c>
      <c r="Q879" s="38" t="str">
        <f xml:space="preserve"> IFERROR(IF(VLOOKUP(G879,Demos!$B$3:$K$1368,8,FALSE)=0,"",VLOOKUP(G879,Demos!$B$3:$K$1368,8,FALSE)),"")</f>
        <v/>
      </c>
      <c r="R879" s="38" t="str">
        <f xml:space="preserve"> IFERROR(IF(VLOOKUP(G879,Demos!$B$3:$K$1368,7,FALSE)=0,"",VLOOKUP(G879,Demos!$B$3:$K$1368,7,FALSE)),"")</f>
        <v>See: https://surfdrive.surf.nl/files/index.php/s/DHZYIhoACURx7O8?path=%2FHaaksman%2FTN2345%2F1.%20Plucking%20a%20String</v>
      </c>
      <c r="T879" s="50" t="s">
        <v>2091</v>
      </c>
      <c r="U879" s="31" t="str">
        <f>IFERROR(VLOOKUP(G879,Demos!$B$7:N4175,12,FALSE),"")</f>
        <v/>
      </c>
    </row>
    <row r="880" spans="1:21" ht="45" x14ac:dyDescent="0.25">
      <c r="A880" s="39">
        <f t="shared" si="13"/>
        <v>875</v>
      </c>
      <c r="B880" s="30" t="s">
        <v>11</v>
      </c>
      <c r="C880" s="29" t="str">
        <f xml:space="preserve"> IFERROR(VLOOKUP(B880, Courses!$C$3:$E$836, 2, FALSE),"")</f>
        <v>Classical Mechanics</v>
      </c>
      <c r="D880" s="29" t="str">
        <f xml:space="preserve"> IFERROR(VLOOKUP(MID(G880,1,1), PIRA!$B$1:$E$1146, 2, FALSE),"")</f>
        <v>2 Fluid Mechanics</v>
      </c>
      <c r="E880" s="31" t="str">
        <f xml:space="preserve"> IFERROR(VLOOKUP(MID(G880,1,2),PIRA!$B$1:$E$1144,2,FALSE),"")&amp;"
"&amp;IFERROR(VLOOKUP(MID(H880,1,2),PIRA!$B$1:$E$1144,2,FALSE),"")&amp;"
"&amp;IFERROR(VLOOKUP(MID(I880,1,2),PIRA!$B$1:$E$1144,2,FALSE),"")</f>
        <v xml:space="preserve">
</v>
      </c>
      <c r="F880" s="31" t="str">
        <f xml:space="preserve"> IFERROR(VLOOKUP(MID(G880,1,4),PIRA!$B$1:$E$1144,2,FALSE),"")&amp;"
"&amp;IFERROR(VLOOKUP(MID(H880,1,4),PIRA!$B$1:$E$1144,2,FALSE),"")&amp;"
"&amp;IFERROR(VLOOKUP(MID(I880,1,4),PIRA!$B$1:$E$1144,2,FALSE),"")</f>
        <v xml:space="preserve">
</v>
      </c>
      <c r="G880" s="32" t="s">
        <v>1611</v>
      </c>
      <c r="H880" s="31" t="str">
        <f>IFERROR(IF(VLOOKUP(G880,Demos!$B$3:$K$1368,2,FALSE)=0,"",VLOOKUP(G880,Demos!$B$3:$K$1368,2,FALSE)),"")</f>
        <v/>
      </c>
      <c r="I880" s="79" t="str">
        <f>IFERROR(IF(VLOOKUP(G880,Demos!$B$3:$K$1368,3,FALSE)=0,"",VLOOKUP(G880,Demos!$B$3:$K$1368,3,FALSE)),"")</f>
        <v/>
      </c>
      <c r="J880" s="79" t="str">
        <f>IFERROR(IF(VLOOKUP(G880,Demos!$B$3:$K$1368,4,FALSE)=0,"",VLOOKUP(G880,Demos!$B$3:$K$1368,4,FALSE)),"")</f>
        <v/>
      </c>
      <c r="K880" s="30" t="s">
        <v>1953</v>
      </c>
      <c r="L880" s="30" t="s">
        <v>1065</v>
      </c>
      <c r="M880" s="71">
        <v>44168</v>
      </c>
      <c r="N880" s="33" t="str">
        <f>IFERROR(VLOOKUP(G880,Demos!$B$3:$K$1368,5,FALSE),"")</f>
        <v>Soap Bubble between two Rings</v>
      </c>
      <c r="O880" s="28">
        <f>IF(N880="","",COUNTIF($N$6:N2999, N880))</f>
        <v>11</v>
      </c>
      <c r="P880" s="33" t="str">
        <f xml:space="preserve"> IFERROR(IF(VLOOKUP(G880,Demos!$B$3:$K$1368,6,FALSE)=0,"",VLOOKUP(G880,Demos!$B$3:$K$1368,6,FALSE)),"")</f>
        <v>N/A</v>
      </c>
      <c r="Q880" s="38" t="str">
        <f xml:space="preserve"> IFERROR(IF(VLOOKUP(G880,Demos!$B$3:$K$1368,8,FALSE)=0,"",VLOOKUP(G880,Demos!$B$3:$K$1368,8,FALSE)),"")</f>
        <v>Not listed in database yet, see pic P0001715</v>
      </c>
      <c r="R880" s="38" t="str">
        <f xml:space="preserve"> IFERROR(IF(VLOOKUP(G880,Demos!$B$3:$K$1368,7,FALSE)=0,"",VLOOKUP(G880,Demos!$B$3:$K$1368,7,FALSE)),"")</f>
        <v/>
      </c>
      <c r="T880" s="50" t="s">
        <v>1762</v>
      </c>
      <c r="U880" s="31" t="str">
        <f>IFERROR(VLOOKUP(G880,Demos!$B$7:N4176,12,FALSE),"")</f>
        <v/>
      </c>
    </row>
    <row r="881" spans="1:21" ht="45" x14ac:dyDescent="0.25">
      <c r="A881" s="39">
        <f t="shared" si="13"/>
        <v>876</v>
      </c>
      <c r="B881" s="30" t="s">
        <v>43</v>
      </c>
      <c r="C881" s="29" t="str">
        <f xml:space="preserve"> IFERROR(VLOOKUP(B881, Courses!$C$3:$E$836, 2, FALSE),"")</f>
        <v>Modern Physics</v>
      </c>
      <c r="D881" s="29" t="str">
        <f xml:space="preserve"> IFERROR(VLOOKUP(MID(G881,1,1), PIRA!$B$1:$E$1146, 2, FALSE),"")</f>
        <v>7 Modern Physics</v>
      </c>
      <c r="E881" s="31" t="str">
        <f xml:space="preserve"> IFERROR(VLOOKUP(MID(G881,1,2),PIRA!$B$1:$E$1144,2,FALSE),"")&amp;"
"&amp;IFERROR(VLOOKUP(MID(H881,1,2),PIRA!$B$1:$E$1144,2,FALSE),"")&amp;"
"&amp;IFERROR(VLOOKUP(MID(I881,1,2),PIRA!$B$1:$E$1144,2,FALSE),"")</f>
        <v xml:space="preserve">Nuclear Physics
</v>
      </c>
      <c r="F881" s="31" t="str">
        <f xml:space="preserve"> IFERROR(VLOOKUP(MID(G881,1,4),PIRA!$B$1:$E$1144,2,FALSE),"")&amp;"
"&amp;IFERROR(VLOOKUP(MID(H881,1,4),PIRA!$B$1:$E$1144,2,FALSE),"")&amp;"
"&amp;IFERROR(VLOOKUP(MID(I881,1,4),PIRA!$B$1:$E$1144,2,FALSE),"")</f>
        <v xml:space="preserve">Radioactivity
</v>
      </c>
      <c r="G881" s="32" t="s">
        <v>1208</v>
      </c>
      <c r="H881" s="31" t="str">
        <f>IFERROR(IF(VLOOKUP(G881,Demos!$B$3:$K$1368,2,FALSE)=0,"",VLOOKUP(G881,Demos!$B$3:$K$1368,2,FALSE)),"")</f>
        <v/>
      </c>
      <c r="I881" s="79" t="str">
        <f>IFERROR(IF(VLOOKUP(G881,Demos!$B$3:$K$1368,3,FALSE)=0,"",VLOOKUP(G881,Demos!$B$3:$K$1368,3,FALSE)),"")</f>
        <v/>
      </c>
      <c r="J881" s="79" t="str">
        <f>IFERROR(IF(VLOOKUP(G881,Demos!$B$3:$K$1368,4,FALSE)=0,"",VLOOKUP(G881,Demos!$B$3:$K$1368,4,FALSE)),"")</f>
        <v/>
      </c>
      <c r="K881" s="30" t="s">
        <v>372</v>
      </c>
      <c r="L881" s="30" t="s">
        <v>266</v>
      </c>
      <c r="M881" s="71">
        <v>44165</v>
      </c>
      <c r="N881" s="33" t="str">
        <f>IFERROR(VLOOKUP(G881,Demos!$B$3:$K$1368,5,FALSE),"")</f>
        <v>Radioactivity</v>
      </c>
      <c r="O881" s="28">
        <f>IF(N881="","",COUNTIF($N$6:N3000, N881))</f>
        <v>11</v>
      </c>
      <c r="P881" s="33" t="str">
        <f xml:space="preserve"> IFERROR(IF(VLOOKUP(G881,Demos!$B$3:$K$1368,6,FALSE)=0,"",VLOOKUP(G881,Demos!$B$3:$K$1368,6,FALSE)),"")</f>
        <v>N/A</v>
      </c>
      <c r="Q881" s="38" t="str">
        <f xml:space="preserve"> IFERROR(IF(VLOOKUP(G881,Demos!$B$3:$K$1368,8,FALSE)=0,"",VLOOKUP(G881,Demos!$B$3:$K$1368,8,FALSE)),"")</f>
        <v/>
      </c>
      <c r="R881" s="38" t="str">
        <f xml:space="preserve"> IFERROR(IF(VLOOKUP(G881,Demos!$B$3:$K$1368,7,FALSE)=0,"",VLOOKUP(G881,Demos!$B$3:$K$1368,7,FALSE)),"")</f>
        <v xml:space="preserve">See from 23:50 at Collegerama recording TN1312_09 recorded on 29 Nov 2021: https://collegerama.tudelft.nl/Mediasite/Channel/as-bsc-tn/watch/b6f6c02ce5054051864bdc09da6683da1d </v>
      </c>
      <c r="T881" s="50" t="s">
        <v>1761</v>
      </c>
      <c r="U881" s="31" t="str">
        <f>IFERROR(VLOOKUP(G881,Demos!$B$7:N4177,12,FALSE),"")</f>
        <v/>
      </c>
    </row>
    <row r="882" spans="1:21" ht="45" x14ac:dyDescent="0.25">
      <c r="A882" s="39">
        <f t="shared" si="13"/>
        <v>877</v>
      </c>
      <c r="B882" s="30" t="s">
        <v>43</v>
      </c>
      <c r="C882" s="29" t="str">
        <f xml:space="preserve"> IFERROR(VLOOKUP(B882, Courses!$C$3:$E$836, 2, FALSE),"")</f>
        <v>Modern Physics</v>
      </c>
      <c r="D882" s="29" t="str">
        <f xml:space="preserve"> IFERROR(VLOOKUP(MID(G882,1,1), PIRA!$B$1:$E$1146, 2, FALSE),"")</f>
        <v>7 Modern Physics</v>
      </c>
      <c r="E882" s="31" t="str">
        <f xml:space="preserve"> IFERROR(VLOOKUP(MID(G882,1,2),PIRA!$B$1:$E$1144,2,FALSE),"")&amp;"
"&amp;IFERROR(VLOOKUP(MID(H882,1,2),PIRA!$B$1:$E$1144,2,FALSE),"")&amp;"
"&amp;IFERROR(VLOOKUP(MID(I882,1,2),PIRA!$B$1:$E$1144,2,FALSE),"")</f>
        <v xml:space="preserve">Atomic Physics
</v>
      </c>
      <c r="F882" s="31" t="str">
        <f xml:space="preserve"> IFERROR(VLOOKUP(MID(G882,1,4),PIRA!$B$1:$E$1144,2,FALSE),"")&amp;"
"&amp;IFERROR(VLOOKUP(MID(H882,1,4),PIRA!$B$1:$E$1144,2,FALSE),"")&amp;"
"&amp;IFERROR(VLOOKUP(MID(I882,1,4),PIRA!$B$1:$E$1144,2,FALSE),"")</f>
        <v xml:space="preserve">Spectra
</v>
      </c>
      <c r="G882" s="32" t="s">
        <v>1207</v>
      </c>
      <c r="H882" s="31" t="str">
        <f>IFERROR(IF(VLOOKUP(G882,Demos!$B$3:$K$1368,2,FALSE)=0,"",VLOOKUP(G882,Demos!$B$3:$K$1368,2,FALSE)),"")</f>
        <v/>
      </c>
      <c r="I882" s="79" t="str">
        <f>IFERROR(IF(VLOOKUP(G882,Demos!$B$3:$K$1368,3,FALSE)=0,"",VLOOKUP(G882,Demos!$B$3:$K$1368,3,FALSE)),"")</f>
        <v/>
      </c>
      <c r="J882" s="79" t="str">
        <f>IFERROR(IF(VLOOKUP(G882,Demos!$B$3:$K$1368,4,FALSE)=0,"",VLOOKUP(G882,Demos!$B$3:$K$1368,4,FALSE)),"")</f>
        <v/>
      </c>
      <c r="K882" s="30" t="s">
        <v>266</v>
      </c>
      <c r="L882" s="30" t="s">
        <v>372</v>
      </c>
      <c r="M882" s="71">
        <v>44158</v>
      </c>
      <c r="N882" s="33" t="str">
        <f>IFERROR(VLOOKUP(G882,Demos!$B$3:$K$1368,5,FALSE),"")</f>
        <v>Balmer Series</v>
      </c>
      <c r="O882" s="28">
        <f>IF(N882="","",COUNTIF($N$6:N3001, N882))</f>
        <v>12</v>
      </c>
      <c r="P882" s="33" t="str">
        <f xml:space="preserve"> IFERROR(IF(VLOOKUP(G882,Demos!$B$3:$K$1368,6,FALSE)=0,"",VLOOKUP(G882,Demos!$B$3:$K$1368,6,FALSE)),"")</f>
        <v>www.de-monstrare.nl/pdf/Balmer%20series.pdf</v>
      </c>
      <c r="Q882" s="38" t="str">
        <f xml:space="preserve"> IFERROR(IF(VLOOKUP(G882,Demos!$B$3:$K$1368,8,FALSE)=0,"",VLOOKUP(G882,Demos!$B$3:$K$1368,8,FALSE)),"")</f>
        <v/>
      </c>
      <c r="R882" s="38" t="str">
        <f xml:space="preserve"> IFERROR(IF(VLOOKUP(G882,Demos!$B$3:$K$1368,7,FALSE)=0,"",VLOOKUP(G882,Demos!$B$3:$K$1368,7,FALSE)),"")</f>
        <v xml:space="preserve">See Collegerama recording TN1312_06 recorded on 24 Nov 2021 -  https://collegerama.tudelft.nl/Mediasite/Channel/as-bsc-tn/watch/ba2fe29f58d148b3bf4da84cb770a5211d </v>
      </c>
      <c r="T882" s="50" t="s">
        <v>1761</v>
      </c>
      <c r="U882" s="31" t="str">
        <f>IFERROR(VLOOKUP(G882,Demos!$B$7:N4178,12,FALSE),"")</f>
        <v/>
      </c>
    </row>
    <row r="883" spans="1:21" ht="45" x14ac:dyDescent="0.25">
      <c r="A883" s="39">
        <f t="shared" si="13"/>
        <v>878</v>
      </c>
      <c r="B883" s="30" t="s">
        <v>43</v>
      </c>
      <c r="C883" s="29" t="str">
        <f xml:space="preserve"> IFERROR(VLOOKUP(B883, Courses!$C$3:$E$836, 2, FALSE),"")</f>
        <v>Modern Physics</v>
      </c>
      <c r="D883" s="29" t="str">
        <f xml:space="preserve"> IFERROR(VLOOKUP(MID(G883,1,1), PIRA!$B$1:$E$1146, 2, FALSE),"")</f>
        <v>7 Modern Physics</v>
      </c>
      <c r="E883" s="31" t="str">
        <f xml:space="preserve"> IFERROR(VLOOKUP(MID(G883,1,2),PIRA!$B$1:$E$1144,2,FALSE),"")&amp;"
"&amp;IFERROR(VLOOKUP(MID(H883,1,2),PIRA!$B$1:$E$1144,2,FALSE),"")&amp;"
"&amp;IFERROR(VLOOKUP(MID(I883,1,2),PIRA!$B$1:$E$1144,2,FALSE),"")</f>
        <v xml:space="preserve">Quantum Effects
Geometrical Optics
</v>
      </c>
      <c r="F883" s="31" t="str">
        <f xml:space="preserve"> IFERROR(VLOOKUP(MID(G883,1,4),PIRA!$B$1:$E$1144,2,FALSE),"")&amp;"
"&amp;IFERROR(VLOOKUP(MID(H883,1,4),PIRA!$B$1:$E$1144,2,FALSE),"")&amp;"
"&amp;IFERROR(VLOOKUP(MID(I883,1,4),PIRA!$B$1:$E$1144,2,FALSE),"")</f>
        <v xml:space="preserve">Wave Mechanics
Total Internal Reflection
</v>
      </c>
      <c r="G883" s="32" t="s">
        <v>1206</v>
      </c>
      <c r="H883" s="31" t="str">
        <f>IFERROR(IF(VLOOKUP(G883,Demos!$B$3:$K$1368,2,FALSE)=0,"",VLOOKUP(G883,Demos!$B$3:$K$1368,2,FALSE)),"")</f>
        <v>6A44.42</v>
      </c>
      <c r="I883" s="79" t="str">
        <f>IFERROR(IF(VLOOKUP(G883,Demos!$B$3:$K$1368,3,FALSE)=0,"",VLOOKUP(G883,Demos!$B$3:$K$1368,3,FALSE)),"")</f>
        <v/>
      </c>
      <c r="J883" s="79" t="str">
        <f>IFERROR(IF(VLOOKUP(G883,Demos!$B$3:$K$1368,4,FALSE)=0,"",VLOOKUP(G883,Demos!$B$3:$K$1368,4,FALSE)),"")</f>
        <v/>
      </c>
      <c r="K883" s="30" t="s">
        <v>266</v>
      </c>
      <c r="L883" s="30" t="s">
        <v>372</v>
      </c>
      <c r="M883" s="71">
        <v>44155</v>
      </c>
      <c r="N883" s="33" t="str">
        <f>IFERROR(VLOOKUP(G883,Demos!$B$3:$K$1368,5,FALSE),"")</f>
        <v>Tunneling (1)</v>
      </c>
      <c r="O883" s="28">
        <f>IF(N883="","",COUNTIF($N$6:N3002, N883))</f>
        <v>12</v>
      </c>
      <c r="P883" s="33" t="str">
        <f xml:space="preserve"> IFERROR(IF(VLOOKUP(G883,Demos!$B$3:$K$1368,6,FALSE)=0,"",VLOOKUP(G883,Demos!$B$3:$K$1368,6,FALSE)),"")</f>
        <v>www.de-monstrare.nl/pdf/Tunneling_1_.pdf</v>
      </c>
      <c r="Q883" s="38" t="str">
        <f xml:space="preserve"> IFERROR(IF(VLOOKUP(G883,Demos!$B$3:$K$1368,8,FALSE)=0,"",VLOOKUP(G883,Demos!$B$3:$K$1368,8,FALSE)),"")</f>
        <v/>
      </c>
      <c r="R883" s="38" t="str">
        <f xml:space="preserve"> IFERROR(IF(VLOOKUP(G883,Demos!$B$3:$K$1368,7,FALSE)=0,"",VLOOKUP(G883,Demos!$B$3:$K$1368,7,FALSE)),"")</f>
        <v>See from 19 minutes https://collegerama.tudelft.nl/Mediasite/Channel/as-bsc-tn/watch/ed8b2a520cc04edcb2dcb0dac51306641d =============== At the end of the 1st hour I demonstrated in lecture hall B. https://collegerama.tudelft.nl/Mediasite/Channel/as-bsc-tn/watch/2ab810a948854bedaca54a0ded094bba1d</v>
      </c>
      <c r="T883" s="50" t="s">
        <v>1761</v>
      </c>
      <c r="U883" s="31" t="str">
        <f>IFERROR(VLOOKUP(G883,Demos!$B$7:N4179,12,FALSE),"")</f>
        <v/>
      </c>
    </row>
    <row r="884" spans="1:21" ht="45" x14ac:dyDescent="0.25">
      <c r="A884" s="39">
        <f t="shared" si="13"/>
        <v>879</v>
      </c>
      <c r="B884" s="30" t="s">
        <v>43</v>
      </c>
      <c r="C884" s="29" t="str">
        <f xml:space="preserve"> IFERROR(VLOOKUP(B884, Courses!$C$3:$E$836, 2, FALSE),"")</f>
        <v>Modern Physics</v>
      </c>
      <c r="D884" s="29" t="str">
        <f xml:space="preserve"> IFERROR(VLOOKUP(MID(G884,1,1), PIRA!$B$1:$E$1146, 2, FALSE),"")</f>
        <v>7 Modern Physics</v>
      </c>
      <c r="E884" s="31" t="str">
        <f xml:space="preserve"> IFERROR(VLOOKUP(MID(G884,1,2),PIRA!$B$1:$E$1144,2,FALSE),"")&amp;"
"&amp;IFERROR(VLOOKUP(MID(H884,1,2),PIRA!$B$1:$E$1144,2,FALSE),"")&amp;"
"&amp;IFERROR(VLOOKUP(MID(I884,1,2),PIRA!$B$1:$E$1144,2,FALSE),"")</f>
        <v xml:space="preserve">Quantum Effects
</v>
      </c>
      <c r="F884" s="31" t="str">
        <f xml:space="preserve"> IFERROR(VLOOKUP(MID(G884,1,4),PIRA!$B$1:$E$1144,2,FALSE),"")&amp;"
"&amp;IFERROR(VLOOKUP(MID(H884,1,4),PIRA!$B$1:$E$1144,2,FALSE),"")&amp;"
"&amp;IFERROR(VLOOKUP(MID(I884,1,4),PIRA!$B$1:$E$1144,2,FALSE),"")</f>
        <v xml:space="preserve">Photoelectric Effect
</v>
      </c>
      <c r="G884" s="32" t="s">
        <v>134</v>
      </c>
      <c r="H884" s="31" t="str">
        <f>IFERROR(IF(VLOOKUP(G884,Demos!$B$3:$K$1368,2,FALSE)=0,"",VLOOKUP(G884,Demos!$B$3:$K$1368,2,FALSE)),"")</f>
        <v/>
      </c>
      <c r="I884" s="79" t="str">
        <f>IFERROR(IF(VLOOKUP(G884,Demos!$B$3:$K$1368,3,FALSE)=0,"",VLOOKUP(G884,Demos!$B$3:$K$1368,3,FALSE)),"")</f>
        <v/>
      </c>
      <c r="J884" s="79" t="str">
        <f>IFERROR(IF(VLOOKUP(G884,Demos!$B$3:$K$1368,4,FALSE)=0,"",VLOOKUP(G884,Demos!$B$3:$K$1368,4,FALSE)),"")</f>
        <v/>
      </c>
      <c r="K884" s="30" t="s">
        <v>372</v>
      </c>
      <c r="L884" s="30" t="s">
        <v>266</v>
      </c>
      <c r="M884" s="71">
        <v>44151</v>
      </c>
      <c r="N884" s="33" t="str">
        <f>IFERROR(VLOOKUP(G884,Demos!$B$3:$K$1368,5,FALSE),"")</f>
        <v>Photoelectric Effect (discharging a zinc plate)</v>
      </c>
      <c r="O884" s="28">
        <f>IF(N884="","",COUNTIF($N$6:N3003, N884))</f>
        <v>14</v>
      </c>
      <c r="P884" s="33" t="str">
        <f xml:space="preserve"> IFERROR(IF(VLOOKUP(G884,Demos!$B$3:$K$1368,6,FALSE)=0,"",VLOOKUP(G884,Demos!$B$3:$K$1368,6,FALSE)),"")</f>
        <v>N/A</v>
      </c>
      <c r="Q884" s="38" t="str">
        <f xml:space="preserve"> IFERROR(IF(VLOOKUP(G884,Demos!$B$3:$K$1368,8,FALSE)=0,"",VLOOKUP(G884,Demos!$B$3:$K$1368,8,FALSE)),"")</f>
        <v/>
      </c>
      <c r="R884" s="38" t="str">
        <f xml:space="preserve"> IFERROR(IF(VLOOKUP(G884,Demos!$B$3:$K$1368,7,FALSE)=0,"",VLOOKUP(G884,Demos!$B$3:$K$1368,7,FALSE)),"")</f>
        <v/>
      </c>
      <c r="T884" s="50" t="s">
        <v>1761</v>
      </c>
      <c r="U884" s="31" t="str">
        <f>IFERROR(VLOOKUP(G884,Demos!$B$7:N4180,12,FALSE),"")</f>
        <v/>
      </c>
    </row>
    <row r="885" spans="1:21" ht="45" x14ac:dyDescent="0.25">
      <c r="A885" s="39">
        <f t="shared" si="13"/>
        <v>880</v>
      </c>
      <c r="B885" s="30" t="s">
        <v>1893</v>
      </c>
      <c r="C885" s="29" t="str">
        <f xml:space="preserve"> IFERROR(VLOOKUP(B885, Courses!$C$3:$E$836, 2, FALSE),"")</f>
        <v>Physics 1A</v>
      </c>
      <c r="D885" s="29" t="str">
        <f xml:space="preserve"> IFERROR(VLOOKUP(MID(G885,1,1), PIRA!$B$1:$E$1146, 2, FALSE),"")</f>
        <v>1 Mechanics</v>
      </c>
      <c r="E885" s="31" t="str">
        <f xml:space="preserve"> IFERROR(VLOOKUP(MID(G885,1,2),PIRA!$B$1:$E$1144,2,FALSE),"")&amp;"
"&amp;IFERROR(VLOOKUP(MID(H885,1,2),PIRA!$B$1:$E$1144,2,FALSE),"")&amp;"
"&amp;IFERROR(VLOOKUP(MID(I885,1,2),PIRA!$B$1:$E$1144,2,FALSE),"")</f>
        <v xml:space="preserve">Motion in two Dimensions
</v>
      </c>
      <c r="F885" s="31" t="str">
        <f xml:space="preserve"> IFERROR(VLOOKUP(MID(G885,1,4),PIRA!$B$1:$E$1144,2,FALSE),"")&amp;"
"&amp;IFERROR(VLOOKUP(MID(H885,1,4),PIRA!$B$1:$E$1144,2,FALSE),"")&amp;"
"&amp;IFERROR(VLOOKUP(MID(I885,1,4),PIRA!$B$1:$E$1144,2,FALSE),"")</f>
        <v xml:space="preserve">Motion of the Center of Mass
</v>
      </c>
      <c r="G885" s="32" t="s">
        <v>1130</v>
      </c>
      <c r="H885" s="31" t="str">
        <f>IFERROR(IF(VLOOKUP(G885,Demos!$B$3:$K$1368,2,FALSE)=0,"",VLOOKUP(G885,Demos!$B$3:$K$1368,2,FALSE)),"")</f>
        <v/>
      </c>
      <c r="I885" s="79" t="str">
        <f>IFERROR(IF(VLOOKUP(G885,Demos!$B$3:$K$1368,3,FALSE)=0,"",VLOOKUP(G885,Demos!$B$3:$K$1368,3,FALSE)),"")</f>
        <v/>
      </c>
      <c r="J885" s="79" t="str">
        <f>IFERROR(IF(VLOOKUP(G885,Demos!$B$3:$K$1368,4,FALSE)=0,"",VLOOKUP(G885,Demos!$B$3:$K$1368,4,FALSE)),"")</f>
        <v/>
      </c>
      <c r="K885" s="32" t="s">
        <v>1897</v>
      </c>
      <c r="M885" s="71">
        <v>44146</v>
      </c>
      <c r="N885" s="33" t="str">
        <f>IFERROR(VLOOKUP(G885,Demos!$B$3:$K$1368,5,FALSE),"")</f>
        <v>Centre of Mass</v>
      </c>
      <c r="O885" s="28">
        <f>IF(N885="","",COUNTIF($N$6:N3004, N885))</f>
        <v>42</v>
      </c>
      <c r="P885" s="33" t="str">
        <f xml:space="preserve"> IFERROR(IF(VLOOKUP(G885,Demos!$B$3:$K$1368,6,FALSE)=0,"",VLOOKUP(G885,Demos!$B$3:$K$1368,6,FALSE)),"")</f>
        <v>www.de-monstrare.nl/pdf/Centre%20of%20mass.pdf</v>
      </c>
      <c r="Q885" s="38" t="str">
        <f xml:space="preserve"> IFERROR(IF(VLOOKUP(G885,Demos!$B$3:$K$1368,8,FALSE)=0,"",VLOOKUP(G885,Demos!$B$3:$K$1368,8,FALSE)),"")</f>
        <v/>
      </c>
      <c r="R885" s="38" t="str">
        <f xml:space="preserve"> IFERROR(IF(VLOOKUP(G885,Demos!$B$3:$K$1368,7,FALSE)=0,"",VLOOKUP(G885,Demos!$B$3:$K$1368,7,FALSE)),"")</f>
        <v xml:space="preserve">See Collegerama 2022 recording TN1612TU_14 - https://collegerama.tudelft.nl/Mediasite/Channel/as-bsc-tn/watch/64cb5e5c7d2546fb9f465306d41a128b1d </v>
      </c>
      <c r="T885" s="50" t="s">
        <v>2091</v>
      </c>
      <c r="U885" s="31" t="str">
        <f>IFERROR(VLOOKUP(G885,Demos!$B$7:N4205,12,FALSE),"")</f>
        <v/>
      </c>
    </row>
    <row r="886" spans="1:21" ht="45" x14ac:dyDescent="0.25">
      <c r="A886" s="39">
        <f t="shared" si="13"/>
        <v>881</v>
      </c>
      <c r="B886" s="30" t="s">
        <v>1893</v>
      </c>
      <c r="C886" s="29" t="str">
        <f xml:space="preserve"> IFERROR(VLOOKUP(B886, Courses!$C$3:$E$836, 2, FALSE),"")</f>
        <v>Physics 1A</v>
      </c>
      <c r="D886" s="29" t="str">
        <f xml:space="preserve"> IFERROR(VLOOKUP(MID(G886,1,1), PIRA!$B$1:$E$1146, 2, FALSE),"")</f>
        <v>1 Mechanics</v>
      </c>
      <c r="E886" s="31" t="str">
        <f xml:space="preserve"> IFERROR(VLOOKUP(MID(G886,1,2),PIRA!$B$1:$E$1144,2,FALSE),"")&amp;"
"&amp;IFERROR(VLOOKUP(MID(H886,1,2),PIRA!$B$1:$E$1144,2,FALSE),"")&amp;"
"&amp;IFERROR(VLOOKUP(MID(I886,1,2),PIRA!$B$1:$E$1144,2,FALSE),"")</f>
        <v xml:space="preserve">Relative Motion
</v>
      </c>
      <c r="F886" s="31" t="str">
        <f xml:space="preserve"> IFERROR(VLOOKUP(MID(G886,1,4),PIRA!$B$1:$E$1144,2,FALSE),"")&amp;"
"&amp;IFERROR(VLOOKUP(MID(H886,1,4),PIRA!$B$1:$E$1144,2,FALSE),"")&amp;"
"&amp;IFERROR(VLOOKUP(MID(I886,1,4),PIRA!$B$1:$E$1144,2,FALSE),"")</f>
        <v xml:space="preserve">Rotating Reference Frames
</v>
      </c>
      <c r="G886" s="32" t="s">
        <v>1138</v>
      </c>
      <c r="H886" s="31" t="str">
        <f>IFERROR(IF(VLOOKUP(G886,Demos!$B$3:$K$1368,2,FALSE)=0,"",VLOOKUP(G886,Demos!$B$3:$K$1368,2,FALSE)),"")</f>
        <v/>
      </c>
      <c r="I886" s="79" t="str">
        <f>IFERROR(IF(VLOOKUP(G886,Demos!$B$3:$K$1368,3,FALSE)=0,"",VLOOKUP(G886,Demos!$B$3:$K$1368,3,FALSE)),"")</f>
        <v/>
      </c>
      <c r="J886" s="79" t="str">
        <f>IFERROR(IF(VLOOKUP(G886,Demos!$B$3:$K$1368,4,FALSE)=0,"",VLOOKUP(G886,Demos!$B$3:$K$1368,4,FALSE)),"")</f>
        <v/>
      </c>
      <c r="K886" s="30" t="s">
        <v>1897</v>
      </c>
      <c r="M886" s="71">
        <v>44146</v>
      </c>
      <c r="N886" s="33" t="str">
        <f>IFERROR(VLOOKUP(G886,Demos!$B$3:$K$1368,5,FALSE),"")</f>
        <v>Coriolis (1b)</v>
      </c>
      <c r="O886" s="28">
        <f>IF(N886="","",COUNTIF($N$6:N3005, N886))</f>
        <v>34</v>
      </c>
      <c r="P886" s="33" t="str">
        <f xml:space="preserve"> IFERROR(IF(VLOOKUP(G886,Demos!$B$3:$K$1368,6,FALSE)=0,"",VLOOKUP(G886,Demos!$B$3:$K$1368,6,FALSE)),"")</f>
        <v>www.de-monstrare.nl/pdf/Coriolis%20_1b_.pdf</v>
      </c>
      <c r="Q886" s="38" t="str">
        <f xml:space="preserve"> IFERROR(IF(VLOOKUP(G886,Demos!$B$3:$K$1368,8,FALSE)=0,"",VLOOKUP(G886,Demos!$B$3:$K$1368,8,FALSE)),"")</f>
        <v/>
      </c>
      <c r="R886" s="38" t="str">
        <f xml:space="preserve"> IFERROR(IF(VLOOKUP(G886,Demos!$B$3:$K$1368,7,FALSE)=0,"",VLOOKUP(G886,Demos!$B$3:$K$1368,7,FALSE)),"")</f>
        <v xml:space="preserve">See Collegerama 2022 recording TN1612TU_22 - https://collegerama.tudelft.nl/Mediasite/Channel/as-bsc-tn/watch/18ed1dabe394424f863782ea19d168bf1d </v>
      </c>
      <c r="T886" s="50" t="s">
        <v>2091</v>
      </c>
      <c r="U886" s="31" t="str">
        <f>IFERROR(VLOOKUP(G886,Demos!$B$7:N4203,12,FALSE),"")</f>
        <v/>
      </c>
    </row>
    <row r="887" spans="1:21" ht="45" x14ac:dyDescent="0.25">
      <c r="A887" s="39">
        <f t="shared" si="13"/>
        <v>882</v>
      </c>
      <c r="B887" s="30" t="s">
        <v>1893</v>
      </c>
      <c r="C887" s="29" t="str">
        <f xml:space="preserve"> IFERROR(VLOOKUP(B887, Courses!$C$3:$E$836, 2, FALSE),"")</f>
        <v>Physics 1A</v>
      </c>
      <c r="D887" s="29" t="str">
        <f xml:space="preserve"> IFERROR(VLOOKUP(MID(G887,1,1), PIRA!$B$1:$E$1146, 2, FALSE),"")</f>
        <v>1 Mechanics</v>
      </c>
      <c r="E887" s="31" t="str">
        <f xml:space="preserve"> IFERROR(VLOOKUP(MID(G887,1,2),PIRA!$B$1:$E$1144,2,FALSE),"")&amp;"
"&amp;IFERROR(VLOOKUP(MID(H887,1,2),PIRA!$B$1:$E$1144,2,FALSE),"")&amp;"
"&amp;IFERROR(VLOOKUP(MID(I887,1,2),PIRA!$B$1:$E$1144,2,FALSE),"")</f>
        <v xml:space="preserve">Newton's First Law
</v>
      </c>
      <c r="F887" s="31" t="str">
        <f xml:space="preserve"> IFERROR(VLOOKUP(MID(G887,1,4),PIRA!$B$1:$E$1144,2,FALSE),"")&amp;"
"&amp;IFERROR(VLOOKUP(MID(H887,1,4),PIRA!$B$1:$E$1144,2,FALSE),"")&amp;"
"&amp;IFERROR(VLOOKUP(MID(I887,1,4),PIRA!$B$1:$E$1144,2,FALSE),"")</f>
        <v xml:space="preserve">Inertia of Rest
</v>
      </c>
      <c r="G887" s="32" t="s">
        <v>1140</v>
      </c>
      <c r="H887" s="31" t="str">
        <f>IFERROR(IF(VLOOKUP(G887,Demos!$B$3:$K$1368,2,FALSE)=0,"",VLOOKUP(G887,Demos!$B$3:$K$1368,2,FALSE)),"")</f>
        <v/>
      </c>
      <c r="I887" s="79" t="str">
        <f>IFERROR(IF(VLOOKUP(G887,Demos!$B$3:$K$1368,3,FALSE)=0,"",VLOOKUP(G887,Demos!$B$3:$K$1368,3,FALSE)),"")</f>
        <v/>
      </c>
      <c r="J887" s="79" t="str">
        <f>IFERROR(IF(VLOOKUP(G887,Demos!$B$3:$K$1368,4,FALSE)=0,"",VLOOKUP(G887,Demos!$B$3:$K$1368,4,FALSE)),"")</f>
        <v/>
      </c>
      <c r="K887" s="30" t="s">
        <v>1897</v>
      </c>
      <c r="M887" s="71">
        <v>44146</v>
      </c>
      <c r="N887" s="33" t="str">
        <f>IFERROR(VLOOKUP(G887,Demos!$B$3:$K$1368,5,FALSE),"")</f>
        <v>Tablecloth Pull</v>
      </c>
      <c r="O887" s="28">
        <f>IF(N887="","",COUNTIF($N$6:N3006, N887))</f>
        <v>24</v>
      </c>
      <c r="P887" s="33" t="str">
        <f xml:space="preserve"> IFERROR(IF(VLOOKUP(G887,Demos!$B$3:$K$1368,6,FALSE)=0,"",VLOOKUP(G887,Demos!$B$3:$K$1368,6,FALSE)),"")</f>
        <v>www.de-monstrare.nl/pdf/Tablecloth%20pull.pdf</v>
      </c>
      <c r="Q887" s="38" t="str">
        <f xml:space="preserve"> IFERROR(IF(VLOOKUP(G887,Demos!$B$3:$K$1368,8,FALSE)=0,"",VLOOKUP(G887,Demos!$B$3:$K$1368,8,FALSE)),"")</f>
        <v/>
      </c>
      <c r="R887" s="38" t="str">
        <f xml:space="preserve"> IFERROR(IF(VLOOKUP(G887,Demos!$B$3:$K$1368,7,FALSE)=0,"",VLOOKUP(G887,Demos!$B$3:$K$1368,7,FALSE)),"")</f>
        <v xml:space="preserve">See Collegerama 2022 recording TN1612TU_02 from 00:34:45  and 01:38:25 - https://collegerama.tudelft.nl/Mediasite/Channel/as-bsc-tn/watch/8ae6f50a06ea4d7fb72bb50699c07ef41d </v>
      </c>
      <c r="T887" s="50" t="s">
        <v>2091</v>
      </c>
      <c r="U887" s="31" t="str">
        <f>IFERROR(VLOOKUP(G887,Demos!$B$7:N4183,12,FALSE),"")</f>
        <v/>
      </c>
    </row>
    <row r="888" spans="1:21" ht="45" x14ac:dyDescent="0.25">
      <c r="A888" s="39">
        <f t="shared" si="13"/>
        <v>883</v>
      </c>
      <c r="B888" s="30" t="s">
        <v>1893</v>
      </c>
      <c r="C888" s="29" t="str">
        <f xml:space="preserve"> IFERROR(VLOOKUP(B888, Courses!$C$3:$E$836, 2, FALSE),"")</f>
        <v>Physics 1A</v>
      </c>
      <c r="D888" s="29" t="str">
        <f xml:space="preserve"> IFERROR(VLOOKUP(MID(G888,1,1), PIRA!$B$1:$E$1146, 2, FALSE),"")</f>
        <v>1 Mechanics</v>
      </c>
      <c r="E888" s="31" t="str">
        <f xml:space="preserve"> IFERROR(VLOOKUP(MID(G888,1,2),PIRA!$B$1:$E$1144,2,FALSE),"")&amp;"
"&amp;IFERROR(VLOOKUP(MID(H888,1,2),PIRA!$B$1:$E$1144,2,FALSE),"")&amp;"
"&amp;IFERROR(VLOOKUP(MID(I888,1,2),PIRA!$B$1:$E$1144,2,FALSE),"")</f>
        <v xml:space="preserve">Newton's Second Law
</v>
      </c>
      <c r="F888" s="31" t="str">
        <f xml:space="preserve"> IFERROR(VLOOKUP(MID(G888,1,4),PIRA!$B$1:$E$1144,2,FALSE),"")&amp;"
"&amp;IFERROR(VLOOKUP(MID(H888,1,4),PIRA!$B$1:$E$1144,2,FALSE),"")&amp;"
"&amp;IFERROR(VLOOKUP(MID(I888,1,4),PIRA!$B$1:$E$1144,2,FALSE),"")</f>
        <v xml:space="preserve">Force, Mass, and Acceleration
</v>
      </c>
      <c r="G888" s="32" t="s">
        <v>1144</v>
      </c>
      <c r="H888" s="31" t="str">
        <f>IFERROR(IF(VLOOKUP(G888,Demos!$B$3:$K$1368,2,FALSE)=0,"",VLOOKUP(G888,Demos!$B$3:$K$1368,2,FALSE)),"")</f>
        <v/>
      </c>
      <c r="I888" s="79" t="str">
        <f>IFERROR(IF(VLOOKUP(G888,Demos!$B$3:$K$1368,3,FALSE)=0,"",VLOOKUP(G888,Demos!$B$3:$K$1368,3,FALSE)),"")</f>
        <v/>
      </c>
      <c r="J888" s="79" t="str">
        <f>IFERROR(IF(VLOOKUP(G888,Demos!$B$3:$K$1368,4,FALSE)=0,"",VLOOKUP(G888,Demos!$B$3:$K$1368,4,FALSE)),"")</f>
        <v/>
      </c>
      <c r="K888" s="32" t="s">
        <v>1897</v>
      </c>
      <c r="M888" s="71">
        <v>44146</v>
      </c>
      <c r="N888" s="33" t="str">
        <f>IFERROR(VLOOKUP(G888,Demos!$B$3:$K$1368,5,FALSE),"")</f>
        <v>Pulling a Thread</v>
      </c>
      <c r="O888" s="28">
        <f>IF(N888="","",COUNTIF($N$6:N3007, N888))</f>
        <v>33</v>
      </c>
      <c r="P888" s="33" t="str">
        <f xml:space="preserve"> IFERROR(IF(VLOOKUP(G888,Demos!$B$3:$K$1368,6,FALSE)=0,"",VLOOKUP(G888,Demos!$B$3:$K$1368,6,FALSE)),"")</f>
        <v>www.de-monstrare.nl/pdf/Pulling%20a%20thread.pdf</v>
      </c>
      <c r="Q888" s="38" t="str">
        <f xml:space="preserve"> IFERROR(IF(VLOOKUP(G888,Demos!$B$3:$K$1368,8,FALSE)=0,"",VLOOKUP(G888,Demos!$B$3:$K$1368,8,FALSE)),"")</f>
        <v/>
      </c>
      <c r="R888" s="38" t="str">
        <f xml:space="preserve"> IFERROR(IF(VLOOKUP(G888,Demos!$B$3:$K$1368,7,FALSE)=0,"",VLOOKUP(G888,Demos!$B$3:$K$1368,7,FALSE)),"")</f>
        <v xml:space="preserve">See Collegerama 2022 recording TN1612TU_02 from 00:34:45 - https://collegerama.tudelft.nl/Mediasite/Channel/as-bsc-tn/watch/8ae6f50a06ea4d7fb72bb50699c07ef41d </v>
      </c>
      <c r="T888" s="50" t="s">
        <v>2091</v>
      </c>
      <c r="U888" s="31" t="str">
        <f>IFERROR(VLOOKUP(G888,Demos!$B$7:N4190,12,FALSE),"")</f>
        <v/>
      </c>
    </row>
    <row r="889" spans="1:21" ht="45" x14ac:dyDescent="0.25">
      <c r="A889" s="39">
        <f t="shared" si="13"/>
        <v>884</v>
      </c>
      <c r="B889" s="30" t="s">
        <v>1893</v>
      </c>
      <c r="C889" s="29" t="str">
        <f xml:space="preserve"> IFERROR(VLOOKUP(B889, Courses!$C$3:$E$836, 2, FALSE),"")</f>
        <v>Physics 1A</v>
      </c>
      <c r="D889" s="29" t="str">
        <f xml:space="preserve"> IFERROR(VLOOKUP(MID(G889,1,1), PIRA!$B$1:$E$1146, 2, FALSE),"")</f>
        <v>1 Mechanics</v>
      </c>
      <c r="E889" s="31" t="str">
        <f xml:space="preserve"> IFERROR(VLOOKUP(MID(G889,1,2),PIRA!$B$1:$E$1144,2,FALSE),"")&amp;"
"&amp;IFERROR(VLOOKUP(MID(H889,1,2),PIRA!$B$1:$E$1144,2,FALSE),"")&amp;"
"&amp;IFERROR(VLOOKUP(MID(I889,1,2),PIRA!$B$1:$E$1144,2,FALSE),"")</f>
        <v xml:space="preserve">Applications of Newton's Laws
</v>
      </c>
      <c r="F889" s="31" t="str">
        <f xml:space="preserve"> IFERROR(VLOOKUP(MID(G889,1,4),PIRA!$B$1:$E$1144,2,FALSE),"")&amp;"
"&amp;IFERROR(VLOOKUP(MID(H889,1,4),PIRA!$B$1:$E$1144,2,FALSE),"")&amp;"
"&amp;IFERROR(VLOOKUP(MID(I889,1,4),PIRA!$B$1:$E$1144,2,FALSE),"")</f>
        <v xml:space="preserve">Friction
</v>
      </c>
      <c r="G889" s="32" t="s">
        <v>1345</v>
      </c>
      <c r="H889" s="31" t="str">
        <f>IFERROR(IF(VLOOKUP(G889,Demos!$B$3:$K$1368,2,FALSE)=0,"",VLOOKUP(G889,Demos!$B$3:$K$1368,2,FALSE)),"")</f>
        <v/>
      </c>
      <c r="I889" s="79" t="str">
        <f>IFERROR(IF(VLOOKUP(G889,Demos!$B$3:$K$1368,3,FALSE)=0,"",VLOOKUP(G889,Demos!$B$3:$K$1368,3,FALSE)),"")</f>
        <v/>
      </c>
      <c r="J889" s="79" t="str">
        <f>IFERROR(IF(VLOOKUP(G889,Demos!$B$3:$K$1368,4,FALSE)=0,"",VLOOKUP(G889,Demos!$B$3:$K$1368,4,FALSE)),"")</f>
        <v/>
      </c>
      <c r="K889" s="30" t="s">
        <v>1897</v>
      </c>
      <c r="M889" s="71">
        <v>44146</v>
      </c>
      <c r="N889" s="33" t="str">
        <f>IFERROR(VLOOKUP(G889,Demos!$B$3:$K$1368,5,FALSE),"")</f>
        <v>No Tipping Allowed</v>
      </c>
      <c r="O889" s="28">
        <f>IF(N889="","",COUNTIF($N$6:N3008, N889))</f>
        <v>3</v>
      </c>
      <c r="P889" s="33" t="str">
        <f xml:space="preserve"> IFERROR(IF(VLOOKUP(G889,Demos!$B$3:$K$1368,6,FALSE)=0,"",VLOOKUP(G889,Demos!$B$3:$K$1368,6,FALSE)),"")</f>
        <v>www.de-monstrare.nl/pdf/No%20tipping%20allowed.pdf</v>
      </c>
      <c r="Q889" s="38" t="str">
        <f xml:space="preserve"> IFERROR(IF(VLOOKUP(G889,Demos!$B$3:$K$1368,8,FALSE)=0,"",VLOOKUP(G889,Demos!$B$3:$K$1368,8,FALSE)),"")</f>
        <v/>
      </c>
      <c r="R889" s="38" t="str">
        <f xml:space="preserve"> IFERROR(IF(VLOOKUP(G889,Demos!$B$3:$K$1368,7,FALSE)=0,"",VLOOKUP(G889,Demos!$B$3:$K$1368,7,FALSE)),"")</f>
        <v/>
      </c>
      <c r="T889" s="50" t="s">
        <v>2091</v>
      </c>
      <c r="U889" s="31" t="str">
        <f>IFERROR(VLOOKUP(G889,Demos!$B$7:N4196,12,FALSE),"")</f>
        <v/>
      </c>
    </row>
    <row r="890" spans="1:21" ht="45" x14ac:dyDescent="0.25">
      <c r="A890" s="39">
        <f t="shared" si="13"/>
        <v>885</v>
      </c>
      <c r="B890" s="30" t="s">
        <v>1893</v>
      </c>
      <c r="C890" s="29" t="str">
        <f xml:space="preserve"> IFERROR(VLOOKUP(B890, Courses!$C$3:$E$836, 2, FALSE),"")</f>
        <v>Physics 1A</v>
      </c>
      <c r="D890" s="29" t="str">
        <f xml:space="preserve"> IFERROR(VLOOKUP(MID(G890,1,1), PIRA!$B$1:$E$1146, 2, FALSE),"")</f>
        <v>1 Mechanics</v>
      </c>
      <c r="E890" s="31" t="str">
        <f xml:space="preserve"> IFERROR(VLOOKUP(MID(G890,1,2),PIRA!$B$1:$E$1144,2,FALSE),"")&amp;"
"&amp;IFERROR(VLOOKUP(MID(H890,1,2),PIRA!$B$1:$E$1144,2,FALSE),"")&amp;"
"&amp;IFERROR(VLOOKUP(MID(I890,1,2),PIRA!$B$1:$E$1144,2,FALSE),"")</f>
        <v xml:space="preserve">Applications of Newton's Laws
</v>
      </c>
      <c r="F890" s="31" t="str">
        <f xml:space="preserve"> IFERROR(VLOOKUP(MID(G890,1,4),PIRA!$B$1:$E$1144,2,FALSE),"")&amp;"
"&amp;IFERROR(VLOOKUP(MID(H890,1,4),PIRA!$B$1:$E$1144,2,FALSE),"")&amp;"
"&amp;IFERROR(VLOOKUP(MID(I890,1,4),PIRA!$B$1:$E$1144,2,FALSE),"")</f>
        <v xml:space="preserve">Friction
</v>
      </c>
      <c r="G890" s="32" t="s">
        <v>2010</v>
      </c>
      <c r="H890" s="31" t="str">
        <f>IFERROR(IF(VLOOKUP(G890,Demos!$B$3:$K$1368,2,FALSE)=0,"",VLOOKUP(G890,Demos!$B$3:$K$1368,2,FALSE)),"")</f>
        <v/>
      </c>
      <c r="I890" s="79" t="str">
        <f>IFERROR(IF(VLOOKUP(G890,Demos!$B$3:$K$1368,3,FALSE)=0,"",VLOOKUP(G890,Demos!$B$3:$K$1368,3,FALSE)),"")</f>
        <v/>
      </c>
      <c r="J890" s="79" t="str">
        <f>IFERROR(IF(VLOOKUP(G890,Demos!$B$3:$K$1368,4,FALSE)=0,"",VLOOKUP(G890,Demos!$B$3:$K$1368,4,FALSE)),"")</f>
        <v/>
      </c>
      <c r="K890" s="30" t="s">
        <v>1897</v>
      </c>
      <c r="M890" s="71">
        <v>44146</v>
      </c>
      <c r="N890" s="33" t="str">
        <f>IFERROR(VLOOKUP(G890,Demos!$B$3:$K$1368,5,FALSE),"")</f>
        <v>Friction Blocks Surface Material</v>
      </c>
      <c r="O890" s="28">
        <f>IF(N890="","",COUNTIF($N$6:N3009, N890))</f>
        <v>11</v>
      </c>
      <c r="P890" s="33" t="str">
        <f xml:space="preserve"> IFERROR(IF(VLOOKUP(G890,Demos!$B$3:$K$1368,6,FALSE)=0,"",VLOOKUP(G890,Demos!$B$3:$K$1368,6,FALSE)),"")</f>
        <v>N/A</v>
      </c>
      <c r="Q890" s="38" t="str">
        <f xml:space="preserve"> IFERROR(IF(VLOOKUP(G890,Demos!$B$3:$K$1368,8,FALSE)=0,"",VLOOKUP(G890,Demos!$B$3:$K$1368,8,FALSE)),"")</f>
        <v>New demonstration 07 Feb 2017</v>
      </c>
      <c r="R890" s="38" t="str">
        <f xml:space="preserve"> IFERROR(IF(VLOOKUP(G890,Demos!$B$3:$K$1368,7,FALSE)=0,"",VLOOKUP(G890,Demos!$B$3:$K$1368,7,FALSE)),"")</f>
        <v/>
      </c>
      <c r="T890" s="50" t="s">
        <v>2091</v>
      </c>
      <c r="U890" s="31" t="str">
        <f>IFERROR(VLOOKUP(G890,Demos!$B$7:N4201,12,FALSE),"")</f>
        <v/>
      </c>
    </row>
    <row r="891" spans="1:21" ht="45" x14ac:dyDescent="0.25">
      <c r="A891" s="39">
        <f t="shared" si="13"/>
        <v>886</v>
      </c>
      <c r="B891" s="30" t="s">
        <v>1893</v>
      </c>
      <c r="C891" s="29" t="str">
        <f xml:space="preserve"> IFERROR(VLOOKUP(B891, Courses!$C$3:$E$836, 2, FALSE),"")</f>
        <v>Physics 1A</v>
      </c>
      <c r="D891" s="29" t="str">
        <f xml:space="preserve"> IFERROR(VLOOKUP(MID(G891,1,1), PIRA!$B$1:$E$1146, 2, FALSE),"")</f>
        <v>1 Mechanics</v>
      </c>
      <c r="E891" s="31" t="str">
        <f xml:space="preserve"> IFERROR(VLOOKUP(MID(G891,1,2),PIRA!$B$1:$E$1144,2,FALSE),"")&amp;"
"&amp;IFERROR(VLOOKUP(MID(H891,1,2),PIRA!$B$1:$E$1144,2,FALSE),"")&amp;"
"&amp;IFERROR(VLOOKUP(MID(I891,1,2),PIRA!$B$1:$E$1144,2,FALSE),"")</f>
        <v>Gravity
Planetary Astronomy
Rotational Dynamics</v>
      </c>
      <c r="F891" s="31" t="str">
        <f xml:space="preserve"> IFERROR(VLOOKUP(MID(G891,1,4),PIRA!$B$1:$E$1144,2,FALSE),"")&amp;"
"&amp;IFERROR(VLOOKUP(MID(H891,1,4),PIRA!$B$1:$E$1144,2,FALSE),"")&amp;"
"&amp;IFERROR(VLOOKUP(MID(I891,1,4),PIRA!$B$1:$E$1144,2,FALSE),"")</f>
        <v>Orbits
Solar System Mechanics
Gyros</v>
      </c>
      <c r="G891" s="32" t="s">
        <v>1660</v>
      </c>
      <c r="H891" s="31" t="str">
        <f>IFERROR(IF(VLOOKUP(G891,Demos!$B$3:$K$1368,2,FALSE)=0,"",VLOOKUP(G891,Demos!$B$3:$K$1368,2,FALSE)),"")</f>
        <v>8A10.02</v>
      </c>
      <c r="I891" s="79" t="str">
        <f>IFERROR(IF(VLOOKUP(G891,Demos!$B$3:$K$1368,3,FALSE)=0,"",VLOOKUP(G891,Demos!$B$3:$K$1368,3,FALSE)),"")</f>
        <v>1Q50.02</v>
      </c>
      <c r="J891" s="79" t="str">
        <f>IFERROR(IF(VLOOKUP(G891,Demos!$B$3:$K$1368,4,FALSE)=0,"",VLOOKUP(G891,Demos!$B$3:$K$1368,4,FALSE)),"")</f>
        <v/>
      </c>
      <c r="K891" s="30" t="s">
        <v>1897</v>
      </c>
      <c r="M891" s="71">
        <v>44146</v>
      </c>
      <c r="N891" s="33" t="str">
        <f>IFERROR(VLOOKUP(G891,Demos!$B$3:$K$1368,5,FALSE),"")</f>
        <v>Precessing Orbit (1)</v>
      </c>
      <c r="O891" s="28">
        <f>IF(N891="","",COUNTIF($N$6:N3010, N891))</f>
        <v>15</v>
      </c>
      <c r="P891" s="33" t="str">
        <f xml:space="preserve"> IFERROR(IF(VLOOKUP(G891,Demos!$B$3:$K$1368,6,FALSE)=0,"",VLOOKUP(G891,Demos!$B$3:$K$1368,6,FALSE)),"")</f>
        <v>www.de-monstrare.nl/pdf/Precessing%20orbit%20_1_.pdf</v>
      </c>
      <c r="Q891" s="38" t="str">
        <f xml:space="preserve"> IFERROR(IF(VLOOKUP(G891,Demos!$B$3:$K$1368,8,FALSE)=0,"",VLOOKUP(G891,Demos!$B$3:$K$1368,8,FALSE)),"")</f>
        <v/>
      </c>
      <c r="R891" s="38" t="str">
        <f xml:space="preserve"> IFERROR(IF(VLOOKUP(G891,Demos!$B$3:$K$1368,7,FALSE)=0,"",VLOOKUP(G891,Demos!$B$3:$K$1368,7,FALSE)),"")</f>
        <v/>
      </c>
      <c r="T891" s="50" t="s">
        <v>2091</v>
      </c>
      <c r="U891" s="31" t="str">
        <f>IFERROR(VLOOKUP(G891,Demos!$B$7:N4193,12,FALSE),"")</f>
        <v/>
      </c>
    </row>
    <row r="892" spans="1:21" ht="45" x14ac:dyDescent="0.25">
      <c r="A892" s="39">
        <f t="shared" si="13"/>
        <v>887</v>
      </c>
      <c r="B892" s="30" t="s">
        <v>1893</v>
      </c>
      <c r="C892" s="29" t="str">
        <f xml:space="preserve"> IFERROR(VLOOKUP(B892, Courses!$C$3:$E$836, 2, FALSE),"")</f>
        <v>Physics 1A</v>
      </c>
      <c r="D892" s="29" t="str">
        <f xml:space="preserve"> IFERROR(VLOOKUP(MID(G892,1,1), PIRA!$B$1:$E$1146, 2, FALSE),"")</f>
        <v>1 Mechanics</v>
      </c>
      <c r="E892" s="31" t="str">
        <f xml:space="preserve"> IFERROR(VLOOKUP(MID(G892,1,2),PIRA!$B$1:$E$1144,2,FALSE),"")&amp;"
"&amp;IFERROR(VLOOKUP(MID(H892,1,2),PIRA!$B$1:$E$1144,2,FALSE),"")&amp;"
"&amp;IFERROR(VLOOKUP(MID(I892,1,2),PIRA!$B$1:$E$1144,2,FALSE),"")</f>
        <v>Gravity
Planetary Astronomy
Rotational Dynamics</v>
      </c>
      <c r="F892" s="31" t="str">
        <f xml:space="preserve"> IFERROR(VLOOKUP(MID(G892,1,4),PIRA!$B$1:$E$1144,2,FALSE),"")&amp;"
"&amp;IFERROR(VLOOKUP(MID(H892,1,4),PIRA!$B$1:$E$1144,2,FALSE),"")&amp;"
"&amp;IFERROR(VLOOKUP(MID(I892,1,4),PIRA!$B$1:$E$1144,2,FALSE),"")</f>
        <v>Orbits
Solar System Mechanics
Gyros</v>
      </c>
      <c r="G892" s="32" t="s">
        <v>1660</v>
      </c>
      <c r="H892" s="31" t="str">
        <f>IFERROR(IF(VLOOKUP(G892,Demos!$B$3:$K$1368,2,FALSE)=0,"",VLOOKUP(G892,Demos!$B$3:$K$1368,2,FALSE)),"")</f>
        <v>8A10.02</v>
      </c>
      <c r="I892" s="79" t="str">
        <f>IFERROR(IF(VLOOKUP(G892,Demos!$B$3:$K$1368,3,FALSE)=0,"",VLOOKUP(G892,Demos!$B$3:$K$1368,3,FALSE)),"")</f>
        <v>1Q50.02</v>
      </c>
      <c r="J892" s="79" t="str">
        <f>IFERROR(IF(VLOOKUP(G892,Demos!$B$3:$K$1368,4,FALSE)=0,"",VLOOKUP(G892,Demos!$B$3:$K$1368,4,FALSE)),"")</f>
        <v/>
      </c>
      <c r="K892" s="30" t="s">
        <v>1897</v>
      </c>
      <c r="M892" s="71">
        <v>44146</v>
      </c>
      <c r="N892" s="33" t="str">
        <f>IFERROR(VLOOKUP(G892,Demos!$B$3:$K$1368,5,FALSE),"")</f>
        <v>Precessing Orbit (1)</v>
      </c>
      <c r="O892" s="28">
        <f>IF(N892="","",COUNTIF($N$6:N3011, N892))</f>
        <v>15</v>
      </c>
      <c r="P892" s="33" t="str">
        <f xml:space="preserve"> IFERROR(IF(VLOOKUP(G892,Demos!$B$3:$K$1368,6,FALSE)=0,"",VLOOKUP(G892,Demos!$B$3:$K$1368,6,FALSE)),"")</f>
        <v>www.de-monstrare.nl/pdf/Precessing%20orbit%20_1_.pdf</v>
      </c>
      <c r="Q892" s="38" t="str">
        <f xml:space="preserve"> IFERROR(IF(VLOOKUP(G892,Demos!$B$3:$K$1368,8,FALSE)=0,"",VLOOKUP(G892,Demos!$B$3:$K$1368,8,FALSE)),"")</f>
        <v/>
      </c>
      <c r="R892" s="38" t="str">
        <f xml:space="preserve"> IFERROR(IF(VLOOKUP(G892,Demos!$B$3:$K$1368,7,FALSE)=0,"",VLOOKUP(G892,Demos!$B$3:$K$1368,7,FALSE)),"")</f>
        <v/>
      </c>
      <c r="T892" s="50" t="s">
        <v>2091</v>
      </c>
      <c r="U892" s="31" t="str">
        <f>IFERROR(VLOOKUP(G892,Demos!$B$7:N4194,12,FALSE),"")</f>
        <v/>
      </c>
    </row>
    <row r="893" spans="1:21" ht="45" x14ac:dyDescent="0.25">
      <c r="A893" s="39">
        <f t="shared" si="13"/>
        <v>888</v>
      </c>
      <c r="B893" s="30" t="s">
        <v>1893</v>
      </c>
      <c r="C893" s="29" t="str">
        <f xml:space="preserve"> IFERROR(VLOOKUP(B893, Courses!$C$3:$E$836, 2, FALSE),"")</f>
        <v>Physics 1A</v>
      </c>
      <c r="D893" s="29" t="str">
        <f xml:space="preserve"> IFERROR(VLOOKUP(MID(G893,1,1), PIRA!$B$1:$E$1146, 2, FALSE),"")</f>
        <v>1 Mechanics</v>
      </c>
      <c r="E893" s="31" t="str">
        <f xml:space="preserve"> IFERROR(VLOOKUP(MID(G893,1,2),PIRA!$B$1:$E$1144,2,FALSE),"")&amp;"
"&amp;IFERROR(VLOOKUP(MID(H893,1,2),PIRA!$B$1:$E$1144,2,FALSE),"")&amp;"
"&amp;IFERROR(VLOOKUP(MID(I893,1,2),PIRA!$B$1:$E$1144,2,FALSE),"")</f>
        <v xml:space="preserve">Work and Energy
Magnetic Materials
</v>
      </c>
      <c r="F893" s="31" t="str">
        <f xml:space="preserve"> IFERROR(VLOOKUP(MID(G893,1,4),PIRA!$B$1:$E$1144,2,FALSE),"")&amp;"
"&amp;IFERROR(VLOOKUP(MID(H893,1,4),PIRA!$B$1:$E$1144,2,FALSE),"")&amp;"
"&amp;IFERROR(VLOOKUP(MID(I893,1,4),PIRA!$B$1:$E$1144,2,FALSE),"")</f>
        <v xml:space="preserve">Conservation of Energy
Magnets
</v>
      </c>
      <c r="G893" s="32" t="s">
        <v>1158</v>
      </c>
      <c r="H893" s="31" t="str">
        <f>IFERROR(IF(VLOOKUP(G893,Demos!$B$3:$K$1368,2,FALSE)=0,"",VLOOKUP(G893,Demos!$B$3:$K$1368,2,FALSE)),"")</f>
        <v>5G10.80</v>
      </c>
      <c r="I893" s="79" t="str">
        <f>IFERROR(IF(VLOOKUP(G893,Demos!$B$3:$K$1368,3,FALSE)=0,"",VLOOKUP(G893,Demos!$B$3:$K$1368,3,FALSE)),"")</f>
        <v/>
      </c>
      <c r="J893" s="79" t="str">
        <f>IFERROR(IF(VLOOKUP(G893,Demos!$B$3:$K$1368,4,FALSE)=0,"",VLOOKUP(G893,Demos!$B$3:$K$1368,4,FALSE)),"")</f>
        <v/>
      </c>
      <c r="K893" s="32" t="s">
        <v>1897</v>
      </c>
      <c r="M893" s="71">
        <v>44146</v>
      </c>
      <c r="N893" s="33" t="str">
        <f>IFERROR(VLOOKUP(G893,Demos!$B$3:$K$1368,5,FALSE),"")</f>
        <v>Gauss' Rifle</v>
      </c>
      <c r="O893" s="28">
        <f>IF(N893="","",COUNTIF($N$6:N3012, N893))</f>
        <v>37</v>
      </c>
      <c r="P893" s="33" t="str">
        <f xml:space="preserve"> IFERROR(IF(VLOOKUP(G893,Demos!$B$3:$K$1368,6,FALSE)=0,"",VLOOKUP(G893,Demos!$B$3:$K$1368,6,FALSE)),"")</f>
        <v>www.de-monstrare.nl/pdf/Gauss%27s%20rifle.pdf</v>
      </c>
      <c r="Q893" s="38" t="str">
        <f xml:space="preserve"> IFERROR(IF(VLOOKUP(G893,Demos!$B$3:$K$1368,8,FALSE)=0,"",VLOOKUP(G893,Demos!$B$3:$K$1368,8,FALSE)),"")</f>
        <v/>
      </c>
      <c r="R893" s="38" t="str">
        <f xml:space="preserve"> IFERROR(IF(VLOOKUP(G893,Demos!$B$3:$K$1368,7,FALSE)=0,"",VLOOKUP(G893,Demos!$B$3:$K$1368,7,FALSE)),"")</f>
        <v xml:space="preserve">See Collegerama 2022 recording TN1612TU_04 from 00:39:45 - https://collegerama.tudelft.nl/Mediasite/Channel/as-bsc-tn/watch/a26ab3bd246349b59f418a1b22cc67101d </v>
      </c>
      <c r="T893" s="50" t="s">
        <v>2091</v>
      </c>
      <c r="U893" s="31" t="str">
        <f>IFERROR(VLOOKUP(G893,Demos!$B$7:N4200,12,FALSE),"")</f>
        <v/>
      </c>
    </row>
    <row r="894" spans="1:21" ht="45" x14ac:dyDescent="0.25">
      <c r="A894" s="39">
        <f t="shared" si="13"/>
        <v>889</v>
      </c>
      <c r="B894" s="30" t="s">
        <v>1893</v>
      </c>
      <c r="C894" s="29" t="str">
        <f xml:space="preserve"> IFERROR(VLOOKUP(B894, Courses!$C$3:$E$836, 2, FALSE),"")</f>
        <v>Physics 1A</v>
      </c>
      <c r="D894" s="29" t="str">
        <f xml:space="preserve"> IFERROR(VLOOKUP(MID(G894,1,1), PIRA!$B$1:$E$1146, 2, FALSE),"")</f>
        <v>1 Mechanics</v>
      </c>
      <c r="E894" s="31" t="str">
        <f xml:space="preserve"> IFERROR(VLOOKUP(MID(G894,1,2),PIRA!$B$1:$E$1144,2,FALSE),"")&amp;"
"&amp;IFERROR(VLOOKUP(MID(H894,1,2),PIRA!$B$1:$E$1144,2,FALSE),"")&amp;"
"&amp;IFERROR(VLOOKUP(MID(I894,1,2),PIRA!$B$1:$E$1144,2,FALSE),"")</f>
        <v xml:space="preserve">Work and Energy
Motion in one Dimension
</v>
      </c>
      <c r="F894" s="31" t="str">
        <f xml:space="preserve"> IFERROR(VLOOKUP(MID(G894,1,4),PIRA!$B$1:$E$1144,2,FALSE),"")&amp;"
"&amp;IFERROR(VLOOKUP(MID(H894,1,4),PIRA!$B$1:$E$1144,2,FALSE),"")&amp;"
"&amp;IFERROR(VLOOKUP(MID(I894,1,4),PIRA!$B$1:$E$1144,2,FALSE),"")</f>
        <v xml:space="preserve">Conservation of Energy
Velocity
</v>
      </c>
      <c r="G894" s="32" t="s">
        <v>1280</v>
      </c>
      <c r="H894" s="31" t="str">
        <f>IFERROR(IF(VLOOKUP(G894,Demos!$B$3:$K$1368,2,FALSE)=0,"",VLOOKUP(G894,Demos!$B$3:$K$1368,2,FALSE)),"")</f>
        <v>1C10.01</v>
      </c>
      <c r="I894" s="79" t="str">
        <f>IFERROR(IF(VLOOKUP(G894,Demos!$B$3:$K$1368,3,FALSE)=0,"",VLOOKUP(G894,Demos!$B$3:$K$1368,3,FALSE)),"")</f>
        <v/>
      </c>
      <c r="J894" s="79" t="str">
        <f>IFERROR(IF(VLOOKUP(G894,Demos!$B$3:$K$1368,4,FALSE)=0,"",VLOOKUP(G894,Demos!$B$3:$K$1368,4,FALSE)),"")</f>
        <v/>
      </c>
      <c r="K894" s="30" t="s">
        <v>1897</v>
      </c>
      <c r="M894" s="71">
        <v>44146</v>
      </c>
      <c r="N894" s="33" t="str">
        <f>IFERROR(VLOOKUP(G894,Demos!$B$3:$K$1368,5,FALSE),"")</f>
        <v>Ballistic Pendulum</v>
      </c>
      <c r="O894" s="28">
        <f>IF(N894="","",COUNTIF($N$6:N3013, N894))</f>
        <v>27</v>
      </c>
      <c r="P894" s="33" t="str">
        <f xml:space="preserve"> IFERROR(IF(VLOOKUP(G894,Demos!$B$3:$K$1368,6,FALSE)=0,"",VLOOKUP(G894,Demos!$B$3:$K$1368,6,FALSE)),"")</f>
        <v>N/A</v>
      </c>
      <c r="Q894" s="38" t="str">
        <f xml:space="preserve"> IFERROR(IF(VLOOKUP(G894,Demos!$B$3:$K$1368,8,FALSE)=0,"",VLOOKUP(G894,Demos!$B$3:$K$1368,8,FALSE)),"")</f>
        <v/>
      </c>
      <c r="R894" s="38" t="str">
        <f xml:space="preserve"> IFERROR(IF(VLOOKUP(G894,Demos!$B$3:$K$1368,7,FALSE)=0,"",VLOOKUP(G894,Demos!$B$3:$K$1368,7,FALSE)),"")</f>
        <v/>
      </c>
      <c r="T894" s="50" t="s">
        <v>2091</v>
      </c>
      <c r="U894" s="31" t="str">
        <f>IFERROR(VLOOKUP(G894,Demos!$B$7:N4206,12,FALSE),"")</f>
        <v/>
      </c>
    </row>
    <row r="895" spans="1:21" ht="45" x14ac:dyDescent="0.25">
      <c r="A895" s="39">
        <f t="shared" si="13"/>
        <v>890</v>
      </c>
      <c r="B895" s="30" t="s">
        <v>1893</v>
      </c>
      <c r="C895" s="29" t="str">
        <f xml:space="preserve"> IFERROR(VLOOKUP(B895, Courses!$C$3:$E$836, 2, FALSE),"")</f>
        <v>Physics 1A</v>
      </c>
      <c r="D895" s="29" t="str">
        <f xml:space="preserve"> IFERROR(VLOOKUP(MID(G895,1,1), PIRA!$B$1:$E$1146, 2, FALSE),"")</f>
        <v>1 Mechanics</v>
      </c>
      <c r="E895" s="31" t="str">
        <f xml:space="preserve"> IFERROR(VLOOKUP(MID(G895,1,2),PIRA!$B$1:$E$1144,2,FALSE),"")&amp;"
"&amp;IFERROR(VLOOKUP(MID(H895,1,2),PIRA!$B$1:$E$1144,2,FALSE),"")&amp;"
"&amp;IFERROR(VLOOKUP(MID(I895,1,2),PIRA!$B$1:$E$1144,2,FALSE),"")</f>
        <v>Linear Momentum and Collisions
Stellar Astronomy
Relative Motion</v>
      </c>
      <c r="F895" s="31" t="str">
        <f xml:space="preserve"> IFERROR(VLOOKUP(MID(G895,1,4),PIRA!$B$1:$E$1144,2,FALSE),"")&amp;"
"&amp;IFERROR(VLOOKUP(MID(H895,1,4),PIRA!$B$1:$E$1144,2,FALSE),"")&amp;"
"&amp;IFERROR(VLOOKUP(MID(I895,1,4),PIRA!$B$1:$E$1144,2,FALSE),"")</f>
        <v>Collisions in One Dimension
The Sun
Moving Reference Frames</v>
      </c>
      <c r="G895" s="32" t="s">
        <v>471</v>
      </c>
      <c r="H895" s="31" t="str">
        <f>IFERROR(IF(VLOOKUP(G895,Demos!$B$3:$K$1368,2,FALSE)=0,"",VLOOKUP(G895,Demos!$B$3:$K$1368,2,FALSE)),"")</f>
        <v>8B10.50</v>
      </c>
      <c r="I895" s="79" t="str">
        <f>IFERROR(IF(VLOOKUP(G895,Demos!$B$3:$K$1368,3,FALSE)=0,"",VLOOKUP(G895,Demos!$B$3:$K$1368,3,FALSE)),"")</f>
        <v>1E10.01</v>
      </c>
      <c r="J895" s="79" t="str">
        <f>IFERROR(IF(VLOOKUP(G895,Demos!$B$3:$K$1368,4,FALSE)=0,"",VLOOKUP(G895,Demos!$B$3:$K$1368,4,FALSE)),"")</f>
        <v>1N20.09</v>
      </c>
      <c r="K895" s="32" t="s">
        <v>1897</v>
      </c>
      <c r="M895" s="71">
        <v>44146</v>
      </c>
      <c r="N895" s="33" t="str">
        <f>IFERROR(VLOOKUP(G895,Demos!$B$3:$K$1368,5,FALSE),"")</f>
        <v>Super Balls, Double Ball Drop</v>
      </c>
      <c r="O895" s="28">
        <f>IF(N895="","",COUNTIF($N$6:N3014, N895))</f>
        <v>56</v>
      </c>
      <c r="P895" s="33" t="str">
        <f xml:space="preserve"> IFERROR(IF(VLOOKUP(G895,Demos!$B$3:$K$1368,6,FALSE)=0,"",VLOOKUP(G895,Demos!$B$3:$K$1368,6,FALSE)),"")</f>
        <v>www.de-monstrare.nl/pdf/Superballs.pdf</v>
      </c>
      <c r="Q895" s="38" t="str">
        <f xml:space="preserve"> IFERROR(IF(VLOOKUP(G895,Demos!$B$3:$K$1368,8,FALSE)=0,"",VLOOKUP(G895,Demos!$B$3:$K$1368,8,FALSE)),"")</f>
        <v/>
      </c>
      <c r="R895" s="38" t="str">
        <f xml:space="preserve"> IFERROR(IF(VLOOKUP(G895,Demos!$B$3:$K$1368,7,FALSE)=0,"",VLOOKUP(G895,Demos!$B$3:$K$1368,7,FALSE)),"")</f>
        <v xml:space="preserve">See Collegerama 2022 recording TN1612TU_10 from 01:17:10 - https://collegerama.tudelft.nl/Mediasite/Channel/as-bsc-tn/watch/b282d0ac7af745eba483f6120bc37f2d1d </v>
      </c>
      <c r="T895" s="50" t="s">
        <v>2091</v>
      </c>
      <c r="U895" s="31" t="str">
        <f>IFERROR(VLOOKUP(G895,Demos!$B$7:N4184,12,FALSE),"")</f>
        <v/>
      </c>
    </row>
    <row r="896" spans="1:21" ht="45" x14ac:dyDescent="0.25">
      <c r="A896" s="39">
        <f t="shared" si="13"/>
        <v>891</v>
      </c>
      <c r="B896" s="30" t="s">
        <v>1893</v>
      </c>
      <c r="C896" s="29" t="str">
        <f xml:space="preserve"> IFERROR(VLOOKUP(B896, Courses!$C$3:$E$836, 2, FALSE),"")</f>
        <v>Physics 1A</v>
      </c>
      <c r="D896" s="29" t="str">
        <f xml:space="preserve"> IFERROR(VLOOKUP(MID(G896,1,1), PIRA!$B$1:$E$1146, 2, FALSE),"")</f>
        <v>1 Mechanics</v>
      </c>
      <c r="E896" s="31" t="str">
        <f xml:space="preserve"> IFERROR(VLOOKUP(MID(G896,1,2),PIRA!$B$1:$E$1144,2,FALSE),"")&amp;"
"&amp;IFERROR(VLOOKUP(MID(H896,1,2),PIRA!$B$1:$E$1144,2,FALSE),"")&amp;"
"&amp;IFERROR(VLOOKUP(MID(I896,1,2),PIRA!$B$1:$E$1144,2,FALSE),"")</f>
        <v xml:space="preserve">Rotational Dynamics
Oscillations
</v>
      </c>
      <c r="F896" s="31" t="str">
        <f xml:space="preserve"> IFERROR(VLOOKUP(MID(G896,1,4),PIRA!$B$1:$E$1144,2,FALSE),"")&amp;"
"&amp;IFERROR(VLOOKUP(MID(H896,1,4),PIRA!$B$1:$E$1144,2,FALSE),"")&amp;"
"&amp;IFERROR(VLOOKUP(MID(I896,1,4),PIRA!$B$1:$E$1144,2,FALSE),"")</f>
        <v xml:space="preserve">Moment of Inertia
Physical Pendula
</v>
      </c>
      <c r="G896" s="32" t="s">
        <v>1387</v>
      </c>
      <c r="H896" s="31" t="str">
        <f>IFERROR(IF(VLOOKUP(G896,Demos!$B$3:$K$1368,2,FALSE)=0,"",VLOOKUP(G896,Demos!$B$3:$K$1368,2,FALSE)),"")</f>
        <v>3A15.01</v>
      </c>
      <c r="I896" s="79" t="str">
        <f>IFERROR(IF(VLOOKUP(G896,Demos!$B$3:$K$1368,3,FALSE)=0,"",VLOOKUP(G896,Demos!$B$3:$K$1368,3,FALSE)),"")</f>
        <v/>
      </c>
      <c r="J896" s="79" t="str">
        <f>IFERROR(IF(VLOOKUP(G896,Demos!$B$3:$K$1368,4,FALSE)=0,"",VLOOKUP(G896,Demos!$B$3:$K$1368,4,FALSE)),"")</f>
        <v/>
      </c>
      <c r="K896" s="32" t="s">
        <v>1897</v>
      </c>
      <c r="M896" s="71">
        <v>44146</v>
      </c>
      <c r="N896" s="33" t="str">
        <f>IFERROR(VLOOKUP(G896,Demos!$B$3:$K$1368,5,FALSE),"")</f>
        <v>Physical Pendulum (2)</v>
      </c>
      <c r="O896" s="28">
        <f>IF(N896="","",COUNTIF($N$6:N3015, N896))</f>
        <v>17</v>
      </c>
      <c r="P896" s="33" t="str">
        <f xml:space="preserve"> IFERROR(IF(VLOOKUP(G896,Demos!$B$3:$K$1368,6,FALSE)=0,"",VLOOKUP(G896,Demos!$B$3:$K$1368,6,FALSE)),"")</f>
        <v>www.de-monstrare.nl/pdf/Physical%20pendulum%20_2_.pdf</v>
      </c>
      <c r="Q896" s="38" t="str">
        <f xml:space="preserve"> IFERROR(IF(VLOOKUP(G896,Demos!$B$3:$K$1368,8,FALSE)=0,"",VLOOKUP(G896,Demos!$B$3:$K$1368,8,FALSE)),"")</f>
        <v/>
      </c>
      <c r="R896" s="38" t="str">
        <f xml:space="preserve"> IFERROR(IF(VLOOKUP(G896,Demos!$B$3:$K$1368,7,FALSE)=0,"",VLOOKUP(G896,Demos!$B$3:$K$1368,7,FALSE)),"")</f>
        <v/>
      </c>
      <c r="T896" s="50" t="s">
        <v>2091</v>
      </c>
      <c r="U896" s="31" t="str">
        <f>IFERROR(VLOOKUP(G896,Demos!$B$7:N4195,12,FALSE),"")</f>
        <v/>
      </c>
    </row>
    <row r="897" spans="1:21" ht="45" x14ac:dyDescent="0.25">
      <c r="A897" s="39">
        <f t="shared" si="13"/>
        <v>892</v>
      </c>
      <c r="B897" s="30" t="s">
        <v>1893</v>
      </c>
      <c r="C897" s="29" t="str">
        <f xml:space="preserve"> IFERROR(VLOOKUP(B897, Courses!$C$3:$E$836, 2, FALSE),"")</f>
        <v>Physics 1A</v>
      </c>
      <c r="D897" s="29" t="str">
        <f xml:space="preserve"> IFERROR(VLOOKUP(MID(G897,1,1), PIRA!$B$1:$E$1146, 2, FALSE),"")</f>
        <v>1 Mechanics</v>
      </c>
      <c r="E897" s="31" t="str">
        <f xml:space="preserve"> IFERROR(VLOOKUP(MID(G897,1,2),PIRA!$B$1:$E$1144,2,FALSE),"")&amp;"
"&amp;IFERROR(VLOOKUP(MID(H897,1,2),PIRA!$B$1:$E$1144,2,FALSE),"")&amp;"
"&amp;IFERROR(VLOOKUP(MID(I897,1,2),PIRA!$B$1:$E$1144,2,FALSE),"")</f>
        <v xml:space="preserve">Rotational Dynamics
</v>
      </c>
      <c r="F897" s="31" t="str">
        <f xml:space="preserve"> IFERROR(VLOOKUP(MID(G897,1,4),PIRA!$B$1:$E$1144,2,FALSE),"")&amp;"
"&amp;IFERROR(VLOOKUP(MID(H897,1,4),PIRA!$B$1:$E$1144,2,FALSE),"")&amp;"
"&amp;IFERROR(VLOOKUP(MID(I897,1,4),PIRA!$B$1:$E$1144,2,FALSE),"")</f>
        <v xml:space="preserve">Moment of Inertia
</v>
      </c>
      <c r="G897" s="32" t="s">
        <v>102</v>
      </c>
      <c r="H897" s="31" t="str">
        <f>IFERROR(IF(VLOOKUP(G897,Demos!$B$3:$K$1368,2,FALSE)=0,"",VLOOKUP(G897,Demos!$B$3:$K$1368,2,FALSE)),"")</f>
        <v/>
      </c>
      <c r="I897" s="79" t="str">
        <f>IFERROR(IF(VLOOKUP(G897,Demos!$B$3:$K$1368,3,FALSE)=0,"",VLOOKUP(G897,Demos!$B$3:$K$1368,3,FALSE)),"")</f>
        <v/>
      </c>
      <c r="J897" s="79" t="str">
        <f>IFERROR(IF(VLOOKUP(G897,Demos!$B$3:$K$1368,4,FALSE)=0,"",VLOOKUP(G897,Demos!$B$3:$K$1368,4,FALSE)),"")</f>
        <v/>
      </c>
      <c r="K897" s="30" t="s">
        <v>1897</v>
      </c>
      <c r="M897" s="71">
        <v>44146</v>
      </c>
      <c r="N897" s="33" t="str">
        <f>IFERROR(VLOOKUP(G897,Demos!$B$3:$K$1368,5,FALSE),"")</f>
        <v>Inertia Wands</v>
      </c>
      <c r="O897" s="28">
        <f>IF(N897="","",COUNTIF($N$6:N3016, N897))</f>
        <v>26</v>
      </c>
      <c r="P897" s="33" t="str">
        <f xml:space="preserve"> IFERROR(IF(VLOOKUP(G897,Demos!$B$3:$K$1368,6,FALSE)=0,"",VLOOKUP(G897,Demos!$B$3:$K$1368,6,FALSE)),"")</f>
        <v>N/A</v>
      </c>
      <c r="Q897" s="38" t="str">
        <f xml:space="preserve"> IFERROR(IF(VLOOKUP(G897,Demos!$B$3:$K$1368,8,FALSE)=0,"",VLOOKUP(G897,Demos!$B$3:$K$1368,8,FALSE)),"")</f>
        <v>Not listed in database yet</v>
      </c>
      <c r="R897" s="38" t="str">
        <f xml:space="preserve"> IFERROR(IF(VLOOKUP(G897,Demos!$B$3:$K$1368,7,FALSE)=0,"",VLOOKUP(G897,Demos!$B$3:$K$1368,7,FALSE)),"")</f>
        <v/>
      </c>
      <c r="T897" s="50" t="s">
        <v>2091</v>
      </c>
      <c r="U897" s="31" t="str">
        <f>IFERROR(VLOOKUP(G897,Demos!$B$7:N4198,12,FALSE),"")</f>
        <v/>
      </c>
    </row>
    <row r="898" spans="1:21" ht="45" x14ac:dyDescent="0.25">
      <c r="A898" s="39">
        <f t="shared" si="13"/>
        <v>893</v>
      </c>
      <c r="B898" s="30" t="s">
        <v>1893</v>
      </c>
      <c r="C898" s="29" t="str">
        <f xml:space="preserve"> IFERROR(VLOOKUP(B898, Courses!$C$3:$E$836, 2, FALSE),"")</f>
        <v>Physics 1A</v>
      </c>
      <c r="D898" s="29" t="str">
        <f xml:space="preserve"> IFERROR(VLOOKUP(MID(G898,1,1), PIRA!$B$1:$E$1146, 2, FALSE),"")</f>
        <v>1 Mechanics</v>
      </c>
      <c r="E898" s="31" t="str">
        <f xml:space="preserve"> IFERROR(VLOOKUP(MID(G898,1,2),PIRA!$B$1:$E$1144,2,FALSE),"")&amp;"
"&amp;IFERROR(VLOOKUP(MID(H898,1,2),PIRA!$B$1:$E$1144,2,FALSE),"")&amp;"
"&amp;IFERROR(VLOOKUP(MID(I898,1,2),PIRA!$B$1:$E$1144,2,FALSE),"")</f>
        <v xml:space="preserve">Rotational Dynamics
Rotational Dynamics
</v>
      </c>
      <c r="F898" s="31" t="str">
        <f xml:space="preserve"> IFERROR(VLOOKUP(MID(G898,1,4),PIRA!$B$1:$E$1144,2,FALSE),"")&amp;"
"&amp;IFERROR(VLOOKUP(MID(H898,1,4),PIRA!$B$1:$E$1144,2,FALSE),"")&amp;"
"&amp;IFERROR(VLOOKUP(MID(I898,1,4),PIRA!$B$1:$E$1144,2,FALSE),"")</f>
        <v xml:space="preserve">Rotational Energy
Moment of Inertia
</v>
      </c>
      <c r="G898" s="32" t="s">
        <v>1168</v>
      </c>
      <c r="H898" s="31" t="str">
        <f>IFERROR(IF(VLOOKUP(G898,Demos!$B$3:$K$1368,2,FALSE)=0,"",VLOOKUP(G898,Demos!$B$3:$K$1368,2,FALSE)),"")</f>
        <v>1Q10.02</v>
      </c>
      <c r="I898" s="79" t="str">
        <f>IFERROR(IF(VLOOKUP(G898,Demos!$B$3:$K$1368,3,FALSE)=0,"",VLOOKUP(G898,Demos!$B$3:$K$1368,3,FALSE)),"")</f>
        <v/>
      </c>
      <c r="J898" s="79" t="str">
        <f>IFERROR(IF(VLOOKUP(G898,Demos!$B$3:$K$1368,4,FALSE)=0,"",VLOOKUP(G898,Demos!$B$3:$K$1368,4,FALSE)),"")</f>
        <v/>
      </c>
      <c r="K898" s="30" t="s">
        <v>1897</v>
      </c>
      <c r="L898" s="32"/>
      <c r="M898" s="71">
        <v>44146</v>
      </c>
      <c r="N898" s="33" t="str">
        <f>IFERROR(VLOOKUP(G898,Demos!$B$3:$K$1368,5,FALSE),"")</f>
        <v>Rolling Downhill</v>
      </c>
      <c r="O898" s="28">
        <f>IF(N898="","",COUNTIF($N$6:N3017, N898))</f>
        <v>35</v>
      </c>
      <c r="P898" s="33" t="str">
        <f xml:space="preserve"> IFERROR(IF(VLOOKUP(G898,Demos!$B$3:$K$1368,6,FALSE)=0,"",VLOOKUP(G898,Demos!$B$3:$K$1368,6,FALSE)),"")</f>
        <v>www.de-monstrare.nl/pdf/Rolling%20downhill.pdf</v>
      </c>
      <c r="Q898" s="38" t="str">
        <f xml:space="preserve"> IFERROR(IF(VLOOKUP(G898,Demos!$B$3:$K$1368,8,FALSE)=0,"",VLOOKUP(G898,Demos!$B$3:$K$1368,8,FALSE)),"")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898" s="38" t="str">
        <f xml:space="preserve"> IFERROR(IF(VLOOKUP(G898,Demos!$B$3:$K$1368,7,FALSE)=0,"",VLOOKUP(G898,Demos!$B$3:$K$1368,7,FALSE)),"")</f>
        <v xml:space="preserve">See Collegerama 2022 recording TN1612TU_17 - https://collegerama.tudelft.nl/Mediasite/Channel/as-bsc-tn/watch/068318bc5e2d4c908ecc56ce056d99d81d  </v>
      </c>
      <c r="T898" s="50" t="s">
        <v>2091</v>
      </c>
      <c r="U898" s="31" t="str">
        <f>IFERROR(VLOOKUP(G898,Demos!$B$7:N4213,12,FALSE),"")</f>
        <v/>
      </c>
    </row>
    <row r="899" spans="1:21" ht="45" x14ac:dyDescent="0.25">
      <c r="A899" s="39">
        <f t="shared" si="13"/>
        <v>894</v>
      </c>
      <c r="B899" s="30" t="s">
        <v>1893</v>
      </c>
      <c r="C899" s="29" t="str">
        <f xml:space="preserve"> IFERROR(VLOOKUP(B899, Courses!$C$3:$E$836, 2, FALSE),"")</f>
        <v>Physics 1A</v>
      </c>
      <c r="D899" s="29" t="str">
        <f xml:space="preserve"> IFERROR(VLOOKUP(MID(G899,1,1), PIRA!$B$1:$E$1146, 2, FALSE),"")</f>
        <v>1 Mechanics</v>
      </c>
      <c r="E899" s="31" t="str">
        <f xml:space="preserve"> IFERROR(VLOOKUP(MID(G899,1,2),PIRA!$B$1:$E$1144,2,FALSE),"")&amp;"
"&amp;IFERROR(VLOOKUP(MID(H899,1,2),PIRA!$B$1:$E$1144,2,FALSE),"")&amp;"
"&amp;IFERROR(VLOOKUP(MID(I899,1,2),PIRA!$B$1:$E$1144,2,FALSE),"")</f>
        <v xml:space="preserve">Rotational Dynamics
Applications of Newton's Laws
</v>
      </c>
      <c r="F899" s="31" t="str">
        <f xml:space="preserve"> IFERROR(VLOOKUP(MID(G899,1,4),PIRA!$B$1:$E$1144,2,FALSE),"")&amp;"
"&amp;IFERROR(VLOOKUP(MID(H899,1,4),PIRA!$B$1:$E$1144,2,FALSE),"")&amp;"
"&amp;IFERROR(VLOOKUP(MID(I899,1,4),PIRA!$B$1:$E$1144,2,FALSE),"")</f>
        <v xml:space="preserve">Conservation of Angular Momentum
Dynamic Torque
</v>
      </c>
      <c r="G899" s="32" t="s">
        <v>1169</v>
      </c>
      <c r="H899" s="31" t="str">
        <f>IFERROR(IF(VLOOKUP(G899,Demos!$B$3:$K$1368,2,FALSE)=0,"",VLOOKUP(G899,Demos!$B$3:$K$1368,2,FALSE)),"")</f>
        <v>1K10.01</v>
      </c>
      <c r="I899" s="79" t="str">
        <f>IFERROR(IF(VLOOKUP(G899,Demos!$B$3:$K$1368,3,FALSE)=0,"",VLOOKUP(G899,Demos!$B$3:$K$1368,3,FALSE)),"")</f>
        <v/>
      </c>
      <c r="J899" s="79" t="str">
        <f>IFERROR(IF(VLOOKUP(G899,Demos!$B$3:$K$1368,4,FALSE)=0,"",VLOOKUP(G899,Demos!$B$3:$K$1368,4,FALSE)),"")</f>
        <v/>
      </c>
      <c r="K899" s="30" t="s">
        <v>1897</v>
      </c>
      <c r="M899" s="71">
        <v>44146</v>
      </c>
      <c r="N899" s="33" t="str">
        <f>IFERROR(VLOOKUP(G899,Demos!$B$3:$K$1368,5,FALSE),"")</f>
        <v>Pulling a Spool (a.k.a. Oma's Garenklosje)</v>
      </c>
      <c r="O899" s="28">
        <f>IF(N899="","",COUNTIF($N$6:N3018, N899))</f>
        <v>39</v>
      </c>
      <c r="P899" s="33" t="str">
        <f xml:space="preserve"> IFERROR(IF(VLOOKUP(G899,Demos!$B$3:$K$1368,6,FALSE)=0,"",VLOOKUP(G899,Demos!$B$3:$K$1368,6,FALSE)),"")</f>
        <v>www.de-monstrare.nl/pdf/Pulling%20a%20spool.pdf</v>
      </c>
      <c r="Q899" s="38" t="str">
        <f xml:space="preserve"> IFERROR(IF(VLOOKUP(G899,Demos!$B$3:$K$1368,8,FALSE)=0,"",VLOOKUP(G899,Demos!$B$3:$K$1368,8,FALSE)),"")</f>
        <v/>
      </c>
      <c r="R899" s="38" t="str">
        <f xml:space="preserve"> IFERROR(IF(VLOOKUP(G899,Demos!$B$3:$K$1368,7,FALSE)=0,"",VLOOKUP(G899,Demos!$B$3:$K$1368,7,FALSE)),"")</f>
        <v xml:space="preserve">See Collegerame 2022 recording TN1612TU_19 - https://collegerama.tudelft.nl/Mediasite/Channel/as-bsc-tn/watch/1525734e9e3e40e6a0113a2e79f6fd7b1d </v>
      </c>
      <c r="T899" s="50" t="s">
        <v>2091</v>
      </c>
      <c r="U899" s="31" t="str">
        <f>IFERROR(VLOOKUP(G899,Demos!$B$7:N4191,12,FALSE),"")</f>
        <v/>
      </c>
    </row>
    <row r="900" spans="1:21" ht="45" x14ac:dyDescent="0.25">
      <c r="A900" s="39">
        <f t="shared" si="13"/>
        <v>895</v>
      </c>
      <c r="B900" s="30" t="s">
        <v>1893</v>
      </c>
      <c r="C900" s="29" t="str">
        <f xml:space="preserve"> IFERROR(VLOOKUP(B900, Courses!$C$3:$E$836, 2, FALSE),"")</f>
        <v>Physics 1A</v>
      </c>
      <c r="D900" s="29" t="str">
        <f xml:space="preserve"> IFERROR(VLOOKUP(MID(G900,1,1), PIRA!$B$1:$E$1146, 2, FALSE),"")</f>
        <v>1 Mechanics</v>
      </c>
      <c r="E900" s="31" t="str">
        <f xml:space="preserve"> IFERROR(VLOOKUP(MID(G900,1,2),PIRA!$B$1:$E$1144,2,FALSE),"")&amp;"
"&amp;IFERROR(VLOOKUP(MID(H900,1,2),PIRA!$B$1:$E$1144,2,FALSE),"")&amp;"
"&amp;IFERROR(VLOOKUP(MID(I900,1,2),PIRA!$B$1:$E$1144,2,FALSE),"")</f>
        <v xml:space="preserve">Rotational Dynamics
Rotational Dynamics
</v>
      </c>
      <c r="F900" s="31" t="str">
        <f xml:space="preserve"> IFERROR(VLOOKUP(MID(G900,1,4),PIRA!$B$1:$E$1144,2,FALSE),"")&amp;"
"&amp;IFERROR(VLOOKUP(MID(H900,1,4),PIRA!$B$1:$E$1144,2,FALSE),"")&amp;"
"&amp;IFERROR(VLOOKUP(MID(I900,1,4),PIRA!$B$1:$E$1144,2,FALSE),"")</f>
        <v xml:space="preserve">Conservation of Angular Momentum
Moment of Inertia
</v>
      </c>
      <c r="G900" s="32" t="s">
        <v>1171</v>
      </c>
      <c r="H900" s="31" t="str">
        <f>IFERROR(IF(VLOOKUP(G900,Demos!$B$3:$K$1368,2,FALSE)=0,"",VLOOKUP(G900,Demos!$B$3:$K$1368,2,FALSE)),"")</f>
        <v>1Q10.XX</v>
      </c>
      <c r="I900" s="79" t="str">
        <f>IFERROR(IF(VLOOKUP(G900,Demos!$B$3:$K$1368,3,FALSE)=0,"",VLOOKUP(G900,Demos!$B$3:$K$1368,3,FALSE)),"")</f>
        <v/>
      </c>
      <c r="J900" s="79" t="str">
        <f>IFERROR(IF(VLOOKUP(G900,Demos!$B$3:$K$1368,4,FALSE)=0,"",VLOOKUP(G900,Demos!$B$3:$K$1368,4,FALSE)),"")</f>
        <v/>
      </c>
      <c r="K900" s="32" t="s">
        <v>1897</v>
      </c>
      <c r="M900" s="71">
        <v>44146</v>
      </c>
      <c r="N900" s="33" t="str">
        <f>IFERROR(VLOOKUP(G900,Demos!$B$3:$K$1368,5,FALSE),"")</f>
        <v>Matchbox and Wineglass</v>
      </c>
      <c r="O900" s="28">
        <f>IF(N900="","",COUNTIF($N$6:N3019, N900))</f>
        <v>40</v>
      </c>
      <c r="P900" s="33" t="str">
        <f xml:space="preserve"> IFERROR(IF(VLOOKUP(G900,Demos!$B$3:$K$1368,6,FALSE)=0,"",VLOOKUP(G900,Demos!$B$3:$K$1368,6,FALSE)),"")</f>
        <v>www.de-monstrare.nl/pdf/Matchbox%20and%20wineglass.pdf</v>
      </c>
      <c r="Q900" s="38" t="str">
        <f xml:space="preserve"> IFERROR(IF(VLOOKUP(G900,Demos!$B$3:$K$1368,8,FALSE)=0,"",VLOOKUP(G900,Demos!$B$3:$K$1368,8,FALSE)),"")</f>
        <v/>
      </c>
      <c r="R900" s="38" t="str">
        <f xml:space="preserve"> IFERROR(IF(VLOOKUP(G900,Demos!$B$3:$K$1368,7,FALSE)=0,"",VLOOKUP(G900,Demos!$B$3:$K$1368,7,FALSE)),"")</f>
        <v xml:space="preserve">See Collegerama 2022 recording TN1612TU_17 from about 40 minutes - https://collegerama.tudelft.nl/Mediasite/Channel/as-bsc-tn/watch/068318bc5e2d4c908ecc56ce056d99d81d </v>
      </c>
      <c r="T900" s="50" t="s">
        <v>2091</v>
      </c>
      <c r="U900" s="31" t="str">
        <f>IFERROR(VLOOKUP(G900,Demos!$B$7:N4197,12,FALSE),"")</f>
        <v/>
      </c>
    </row>
    <row r="901" spans="1:21" ht="45" x14ac:dyDescent="0.25">
      <c r="A901" s="39">
        <f t="shared" si="13"/>
        <v>896</v>
      </c>
      <c r="B901" s="30" t="s">
        <v>1893</v>
      </c>
      <c r="C901" s="29" t="str">
        <f xml:space="preserve"> IFERROR(VLOOKUP(B901, Courses!$C$3:$E$836, 2, FALSE),"")</f>
        <v>Physics 1A</v>
      </c>
      <c r="D901" s="29" t="str">
        <f xml:space="preserve"> IFERROR(VLOOKUP(MID(G901,1,1), PIRA!$B$1:$E$1146, 2, FALSE),"")</f>
        <v>1 Mechanics</v>
      </c>
      <c r="E901" s="31" t="str">
        <f xml:space="preserve"> IFERROR(VLOOKUP(MID(G901,1,2),PIRA!$B$1:$E$1144,2,FALSE),"")&amp;"
"&amp;IFERROR(VLOOKUP(MID(H901,1,2),PIRA!$B$1:$E$1144,2,FALSE),"")&amp;"
"&amp;IFERROR(VLOOKUP(MID(I901,1,2),PIRA!$B$1:$E$1144,2,FALSE),"")</f>
        <v xml:space="preserve">Rotational Dynamics
</v>
      </c>
      <c r="F901" s="31" t="str">
        <f xml:space="preserve"> IFERROR(VLOOKUP(MID(G901,1,4),PIRA!$B$1:$E$1144,2,FALSE),"")&amp;"
"&amp;IFERROR(VLOOKUP(MID(H901,1,4),PIRA!$B$1:$E$1144,2,FALSE),"")&amp;"
"&amp;IFERROR(VLOOKUP(MID(I901,1,4),PIRA!$B$1:$E$1144,2,FALSE),"")</f>
        <v xml:space="preserve">Conservation of Angular Momentum
</v>
      </c>
      <c r="G901" s="32" t="s">
        <v>88</v>
      </c>
      <c r="H901" s="31" t="str">
        <f>IFERROR(IF(VLOOKUP(G901,Demos!$B$3:$K$1368,2,FALSE)=0,"",VLOOKUP(G901,Demos!$B$3:$K$1368,2,FALSE)),"")</f>
        <v/>
      </c>
      <c r="I901" s="79" t="str">
        <f>IFERROR(IF(VLOOKUP(G901,Demos!$B$3:$K$1368,3,FALSE)=0,"",VLOOKUP(G901,Demos!$B$3:$K$1368,3,FALSE)),"")</f>
        <v/>
      </c>
      <c r="J901" s="79" t="str">
        <f>IFERROR(IF(VLOOKUP(G901,Demos!$B$3:$K$1368,4,FALSE)=0,"",VLOOKUP(G901,Demos!$B$3:$K$1368,4,FALSE)),"")</f>
        <v/>
      </c>
      <c r="K901" s="30" t="s">
        <v>1897</v>
      </c>
      <c r="M901" s="71">
        <v>44146</v>
      </c>
      <c r="N901" s="33" t="str">
        <f>IFERROR(VLOOKUP(G901,Demos!$B$3:$K$1368,5,FALSE),"")</f>
        <v>Train and Track</v>
      </c>
      <c r="O901" s="28">
        <f>IF(N901="","",COUNTIF($N$6:N3020, N901))</f>
        <v>27</v>
      </c>
      <c r="P901" s="33" t="str">
        <f xml:space="preserve"> IFERROR(IF(VLOOKUP(G901,Demos!$B$3:$K$1368,6,FALSE)=0,"",VLOOKUP(G901,Demos!$B$3:$K$1368,6,FALSE)),"")</f>
        <v>www.de-monstrare.nl/pdf/Train%20and%20track.pdf</v>
      </c>
      <c r="Q901" s="38" t="str">
        <f xml:space="preserve"> IFERROR(IF(VLOOKUP(G901,Demos!$B$3:$K$1368,8,FALSE)=0,"",VLOOKUP(G901,Demos!$B$3:$K$1368,8,FALSE)),"")</f>
        <v/>
      </c>
      <c r="R901" s="38" t="str">
        <f xml:space="preserve"> IFERROR(IF(VLOOKUP(G901,Demos!$B$3:$K$1368,7,FALSE)=0,"",VLOOKUP(G901,Demos!$B$3:$K$1368,7,FALSE)),"")</f>
        <v xml:space="preserve">See Collegerama 2022 recording TN1612TU_17 - https://collegerama.tudelft.nl/Mediasite/Channel/as-bsc-tn/watch/068318bc5e2d4c908ecc56ce056d99d81d </v>
      </c>
      <c r="T901" s="50" t="s">
        <v>2091</v>
      </c>
      <c r="U901" s="31" t="str">
        <f>IFERROR(VLOOKUP(G901,Demos!$B$7:N4181,12,FALSE),"")</f>
        <v/>
      </c>
    </row>
    <row r="902" spans="1:21" ht="45" x14ac:dyDescent="0.25">
      <c r="A902" s="39">
        <f t="shared" ref="A902:A965" si="14">ROW()-5</f>
        <v>897</v>
      </c>
      <c r="B902" s="30" t="s">
        <v>1893</v>
      </c>
      <c r="C902" s="29" t="str">
        <f xml:space="preserve"> IFERROR(VLOOKUP(B902, Courses!$C$3:$E$836, 2, FALSE),"")</f>
        <v>Physics 1A</v>
      </c>
      <c r="D902" s="29" t="str">
        <f xml:space="preserve"> IFERROR(VLOOKUP(MID(G902,1,1), PIRA!$B$1:$E$1146, 2, FALSE),"")</f>
        <v>1 Mechanics</v>
      </c>
      <c r="E902" s="31" t="str">
        <f xml:space="preserve"> IFERROR(VLOOKUP(MID(G902,1,2),PIRA!$B$1:$E$1144,2,FALSE),"")&amp;"
"&amp;IFERROR(VLOOKUP(MID(H902,1,2),PIRA!$B$1:$E$1144,2,FALSE),"")&amp;"
"&amp;IFERROR(VLOOKUP(MID(I902,1,2),PIRA!$B$1:$E$1144,2,FALSE),"")</f>
        <v xml:space="preserve">Rotational Dynamics
</v>
      </c>
      <c r="F902" s="31" t="str">
        <f xml:space="preserve"> IFERROR(VLOOKUP(MID(G902,1,4),PIRA!$B$1:$E$1144,2,FALSE),"")&amp;"
"&amp;IFERROR(VLOOKUP(MID(H902,1,4),PIRA!$B$1:$E$1144,2,FALSE),"")&amp;"
"&amp;IFERROR(VLOOKUP(MID(I902,1,4),PIRA!$B$1:$E$1144,2,FALSE),"")</f>
        <v xml:space="preserve">Gyros
</v>
      </c>
      <c r="G902" s="32" t="s">
        <v>1176</v>
      </c>
      <c r="H902" s="31" t="str">
        <f>IFERROR(IF(VLOOKUP(G902,Demos!$B$3:$K$1368,2,FALSE)=0,"",VLOOKUP(G902,Demos!$B$3:$K$1368,2,FALSE)),"")</f>
        <v/>
      </c>
      <c r="I902" s="79" t="str">
        <f>IFERROR(IF(VLOOKUP(G902,Demos!$B$3:$K$1368,3,FALSE)=0,"",VLOOKUP(G902,Demos!$B$3:$K$1368,3,FALSE)),"")</f>
        <v/>
      </c>
      <c r="J902" s="79" t="str">
        <f>IFERROR(IF(VLOOKUP(G902,Demos!$B$3:$K$1368,4,FALSE)=0,"",VLOOKUP(G902,Demos!$B$3:$K$1368,4,FALSE)),"")</f>
        <v/>
      </c>
      <c r="K902" s="32" t="s">
        <v>1897</v>
      </c>
      <c r="M902" s="71">
        <v>44146</v>
      </c>
      <c r="N902" s="33" t="str">
        <f>IFERROR(VLOOKUP(G902,Demos!$B$3:$K$1368,5,FALSE),"")</f>
        <v>Precession (2)</v>
      </c>
      <c r="O902" s="28">
        <f>IF(N902="","",COUNTIF($N$6:N3021, N902))</f>
        <v>67</v>
      </c>
      <c r="P902" s="33" t="str">
        <f xml:space="preserve"> IFERROR(IF(VLOOKUP(G902,Demos!$B$3:$K$1368,6,FALSE)=0,"",VLOOKUP(G902,Demos!$B$3:$K$1368,6,FALSE)),"")</f>
        <v>www.de-monstrare.nl/pdf/Precession%20_2_.pdf</v>
      </c>
      <c r="Q902" s="38" t="str">
        <f xml:space="preserve"> IFERROR(IF(VLOOKUP(G902,Demos!$B$3:$K$1368,8,FALSE)=0,"",VLOOKUP(G902,Demos!$B$3:$K$1368,8,FALSE)),"")</f>
        <v/>
      </c>
      <c r="R902" s="38" t="str">
        <f xml:space="preserve"> IFERROR(IF(VLOOKUP(G902,Demos!$B$3:$K$1368,7,FALSE)=0,"",VLOOKUP(G902,Demos!$B$3:$K$1368,7,FALSE)),"")</f>
        <v/>
      </c>
      <c r="T902" s="50" t="s">
        <v>2091</v>
      </c>
      <c r="U902" s="31" t="str">
        <f>IFERROR(VLOOKUP(G902,Demos!$B$7:N4192,12,FALSE),"")</f>
        <v/>
      </c>
    </row>
    <row r="903" spans="1:21" ht="45" x14ac:dyDescent="0.25">
      <c r="A903" s="39">
        <f t="shared" si="14"/>
        <v>898</v>
      </c>
      <c r="B903" s="30" t="s">
        <v>1893</v>
      </c>
      <c r="C903" s="29" t="str">
        <f xml:space="preserve"> IFERROR(VLOOKUP(B903, Courses!$C$3:$E$836, 2, FALSE),"")</f>
        <v>Physics 1A</v>
      </c>
      <c r="D903" s="29" t="str">
        <f xml:space="preserve"> IFERROR(VLOOKUP(MID(G903,1,1), PIRA!$B$1:$E$1146, 2, FALSE),"")</f>
        <v>1 Mechanics</v>
      </c>
      <c r="E903" s="31" t="str">
        <f xml:space="preserve"> IFERROR(VLOOKUP(MID(G903,1,2),PIRA!$B$1:$E$1144,2,FALSE),"")&amp;"
"&amp;IFERROR(VLOOKUP(MID(H903,1,2),PIRA!$B$1:$E$1144,2,FALSE),"")&amp;"
"&amp;IFERROR(VLOOKUP(MID(I903,1,2),PIRA!$B$1:$E$1144,2,FALSE),"")</f>
        <v xml:space="preserve">Rotational Dynamics
</v>
      </c>
      <c r="F903" s="31" t="str">
        <f xml:space="preserve"> IFERROR(VLOOKUP(MID(G903,1,4),PIRA!$B$1:$E$1144,2,FALSE),"")&amp;"
"&amp;IFERROR(VLOOKUP(MID(H903,1,4),PIRA!$B$1:$E$1144,2,FALSE),"")&amp;"
"&amp;IFERROR(VLOOKUP(MID(I903,1,4),PIRA!$B$1:$E$1144,2,FALSE),"")</f>
        <v xml:space="preserve">Gyros
</v>
      </c>
      <c r="G903" s="32" t="s">
        <v>1659</v>
      </c>
      <c r="H903" s="31" t="str">
        <f>IFERROR(IF(VLOOKUP(G903,Demos!$B$3:$K$1368,2,FALSE)=0,"",VLOOKUP(G903,Demos!$B$3:$K$1368,2,FALSE)),"")</f>
        <v/>
      </c>
      <c r="I903" s="79" t="str">
        <f>IFERROR(IF(VLOOKUP(G903,Demos!$B$3:$K$1368,3,FALSE)=0,"",VLOOKUP(G903,Demos!$B$3:$K$1368,3,FALSE)),"")</f>
        <v/>
      </c>
      <c r="J903" s="79" t="str">
        <f>IFERROR(IF(VLOOKUP(G903,Demos!$B$3:$K$1368,4,FALSE)=0,"",VLOOKUP(G903,Demos!$B$3:$K$1368,4,FALSE)),"")</f>
        <v/>
      </c>
      <c r="K903" s="30" t="s">
        <v>1897</v>
      </c>
      <c r="M903" s="71">
        <v>44146</v>
      </c>
      <c r="N903" s="33" t="str">
        <f>IFERROR(VLOOKUP(G903,Demos!$B$3:$K$1368,5,FALSE),"")</f>
        <v>Gyroscope</v>
      </c>
      <c r="O903" s="28">
        <f>IF(N903="","",COUNTIF($N$6:N3022, N903))</f>
        <v>40</v>
      </c>
      <c r="P903" s="33" t="str">
        <f xml:space="preserve"> IFERROR(IF(VLOOKUP(G903,Demos!$B$3:$K$1368,6,FALSE)=0,"",VLOOKUP(G903,Demos!$B$3:$K$1368,6,FALSE)),"")</f>
        <v>N/A</v>
      </c>
      <c r="Q903" s="38" t="str">
        <f xml:space="preserve"> IFERROR(IF(VLOOKUP(G903,Demos!$B$3:$K$1368,8,FALSE)=0,"",VLOOKUP(G903,Demos!$B$3:$K$1368,8,FALSE)),"")</f>
        <v/>
      </c>
      <c r="R903" s="38" t="str">
        <f xml:space="preserve"> IFERROR(IF(VLOOKUP(G903,Demos!$B$3:$K$1368,7,FALSE)=0,"",VLOOKUP(G903,Demos!$B$3:$K$1368,7,FALSE)),"")</f>
        <v/>
      </c>
      <c r="T903" s="50" t="s">
        <v>2091</v>
      </c>
      <c r="U903" s="31" t="str">
        <f>IFERROR(VLOOKUP(G903,Demos!$B$7:N4199,12,FALSE),"")</f>
        <v/>
      </c>
    </row>
    <row r="904" spans="1:21" ht="45" x14ac:dyDescent="0.25">
      <c r="A904" s="39">
        <f t="shared" si="14"/>
        <v>899</v>
      </c>
      <c r="B904" s="30" t="s">
        <v>1893</v>
      </c>
      <c r="C904" s="29" t="str">
        <f xml:space="preserve"> IFERROR(VLOOKUP(B904, Courses!$C$3:$E$836, 2, FALSE),"")</f>
        <v>Physics 1A</v>
      </c>
      <c r="D904" s="29" t="str">
        <f xml:space="preserve"> IFERROR(VLOOKUP(MID(G904,1,1), PIRA!$B$1:$E$1146, 2, FALSE),"")</f>
        <v>1 Mechanics</v>
      </c>
      <c r="E904" s="31" t="str">
        <f xml:space="preserve"> IFERROR(VLOOKUP(MID(G904,1,2),PIRA!$B$1:$E$1144,2,FALSE),"")&amp;"
"&amp;IFERROR(VLOOKUP(MID(H904,1,2),PIRA!$B$1:$E$1144,2,FALSE),"")&amp;"
"&amp;IFERROR(VLOOKUP(MID(I904,1,2),PIRA!$B$1:$E$1144,2,FALSE),"")</f>
        <v xml:space="preserve">Rotational Dynamics
</v>
      </c>
      <c r="F904" s="31" t="str">
        <f xml:space="preserve"> IFERROR(VLOOKUP(MID(G904,1,4),PIRA!$B$1:$E$1144,2,FALSE),"")&amp;"
"&amp;IFERROR(VLOOKUP(MID(H904,1,4),PIRA!$B$1:$E$1144,2,FALSE),"")&amp;"
"&amp;IFERROR(VLOOKUP(MID(I904,1,4),PIRA!$B$1:$E$1144,2,FALSE),"")</f>
        <v xml:space="preserve">Gyros
</v>
      </c>
      <c r="G904" s="32" t="s">
        <v>91</v>
      </c>
      <c r="H904" s="31" t="str">
        <f>IFERROR(IF(VLOOKUP(G904,Demos!$B$3:$K$1368,2,FALSE)=0,"",VLOOKUP(G904,Demos!$B$3:$K$1368,2,FALSE)),"")</f>
        <v/>
      </c>
      <c r="I904" s="79" t="str">
        <f>IFERROR(IF(VLOOKUP(G904,Demos!$B$3:$K$1368,3,FALSE)=0,"",VLOOKUP(G904,Demos!$B$3:$K$1368,3,FALSE)),"")</f>
        <v/>
      </c>
      <c r="J904" s="79" t="str">
        <f>IFERROR(IF(VLOOKUP(G904,Demos!$B$3:$K$1368,4,FALSE)=0,"",VLOOKUP(G904,Demos!$B$3:$K$1368,4,FALSE)),"")</f>
        <v/>
      </c>
      <c r="K904" s="30" t="s">
        <v>1897</v>
      </c>
      <c r="M904" s="71">
        <v>44146</v>
      </c>
      <c r="N904" s="33" t="str">
        <f>IFERROR(VLOOKUP(G904,Demos!$B$3:$K$1368,5,FALSE),"")</f>
        <v>Suitcase with Flywheel</v>
      </c>
      <c r="O904" s="28">
        <f>IF(N904="","",COUNTIF($N$6:N3023, N904))</f>
        <v>26</v>
      </c>
      <c r="P904" s="33" t="str">
        <f xml:space="preserve"> IFERROR(IF(VLOOKUP(G904,Demos!$B$3:$K$1368,6,FALSE)=0,"",VLOOKUP(G904,Demos!$B$3:$K$1368,6,FALSE)),"")</f>
        <v>N/A</v>
      </c>
      <c r="Q904" s="38" t="str">
        <f xml:space="preserve"> IFERROR(IF(VLOOKUP(G904,Demos!$B$3:$K$1368,8,FALSE)=0,"",VLOOKUP(G904,Demos!$B$3:$K$1368,8,FALSE)),"")</f>
        <v/>
      </c>
      <c r="R904" s="38" t="str">
        <f xml:space="preserve"> IFERROR(IF(VLOOKUP(G904,Demos!$B$3:$K$1368,7,FALSE)=0,"",VLOOKUP(G904,Demos!$B$3:$K$1368,7,FALSE)),"")</f>
        <v xml:space="preserve">See Collegerama 2022 recording TN1612TU_20 - https://collegerama.tudelft.nl/Mediasite/Channel/as-bsc-tn/watch/1a0c74c4eaf54cb7aa9b646d254fee821d </v>
      </c>
      <c r="T904" s="50" t="s">
        <v>2091</v>
      </c>
      <c r="U904" s="31" t="str">
        <f>IFERROR(VLOOKUP(G904,Demos!$B$7:N4185,12,FALSE),"")</f>
        <v/>
      </c>
    </row>
    <row r="905" spans="1:21" ht="45" x14ac:dyDescent="0.25">
      <c r="A905" s="39">
        <f t="shared" si="14"/>
        <v>900</v>
      </c>
      <c r="B905" s="30" t="s">
        <v>1893</v>
      </c>
      <c r="C905" s="29" t="str">
        <f xml:space="preserve"> IFERROR(VLOOKUP(B905, Courses!$C$3:$E$836, 2, FALSE),"")</f>
        <v>Physics 1A</v>
      </c>
      <c r="D905" s="29" t="str">
        <f xml:space="preserve"> IFERROR(VLOOKUP(MID(G905,1,1), PIRA!$B$1:$E$1146, 2, FALSE),"")</f>
        <v>1 Mechanics</v>
      </c>
      <c r="E905" s="31" t="str">
        <f xml:space="preserve"> IFERROR(VLOOKUP(MID(G905,1,2),PIRA!$B$1:$E$1144,2,FALSE),"")&amp;"
"&amp;IFERROR(VLOOKUP(MID(H905,1,2),PIRA!$B$1:$E$1144,2,FALSE),"")&amp;"
"&amp;IFERROR(VLOOKUP(MID(I905,1,2),PIRA!$B$1:$E$1144,2,FALSE),"")</f>
        <v xml:space="preserve">Rotational Dynamics
</v>
      </c>
      <c r="F905" s="31" t="str">
        <f xml:space="preserve"> IFERROR(VLOOKUP(MID(G905,1,4),PIRA!$B$1:$E$1144,2,FALSE),"")&amp;"
"&amp;IFERROR(VLOOKUP(MID(H905,1,4),PIRA!$B$1:$E$1144,2,FALSE),"")&amp;"
"&amp;IFERROR(VLOOKUP(MID(I905,1,4),PIRA!$B$1:$E$1144,2,FALSE),"")</f>
        <v xml:space="preserve">Rotational Stability
</v>
      </c>
      <c r="G905" s="32" t="s">
        <v>1430</v>
      </c>
      <c r="H905" s="31" t="str">
        <f>IFERROR(IF(VLOOKUP(G905,Demos!$B$3:$K$1368,2,FALSE)=0,"",VLOOKUP(G905,Demos!$B$3:$K$1368,2,FALSE)),"")</f>
        <v/>
      </c>
      <c r="I905" s="79" t="str">
        <f>IFERROR(IF(VLOOKUP(G905,Demos!$B$3:$K$1368,3,FALSE)=0,"",VLOOKUP(G905,Demos!$B$3:$K$1368,3,FALSE)),"")</f>
        <v/>
      </c>
      <c r="J905" s="79" t="str">
        <f>IFERROR(IF(VLOOKUP(G905,Demos!$B$3:$K$1368,4,FALSE)=0,"",VLOOKUP(G905,Demos!$B$3:$K$1368,4,FALSE)),"")</f>
        <v/>
      </c>
      <c r="K905" s="30" t="s">
        <v>1897</v>
      </c>
      <c r="M905" s="71">
        <v>44146</v>
      </c>
      <c r="N905" s="33" t="str">
        <f>IFERROR(VLOOKUP(G905,Demos!$B$3:$K$1368,5,FALSE),"")</f>
        <v>Sleeper</v>
      </c>
      <c r="O905" s="28">
        <f>IF(N905="","",COUNTIF($N$6:N3024, N905))</f>
        <v>12</v>
      </c>
      <c r="P905" s="33" t="str">
        <f xml:space="preserve"> IFERROR(IF(VLOOKUP(G905,Demos!$B$3:$K$1368,6,FALSE)=0,"",VLOOKUP(G905,Demos!$B$3:$K$1368,6,FALSE)),"")</f>
        <v>www.de-monstrare.nl/pdf/Sleeper.pdf</v>
      </c>
      <c r="Q905" s="38" t="str">
        <f xml:space="preserve"> IFERROR(IF(VLOOKUP(G905,Demos!$B$3:$K$1368,8,FALSE)=0,"",VLOOKUP(G905,Demos!$B$3:$K$1368,8,FALSE)),"")</f>
        <v/>
      </c>
      <c r="R905" s="38" t="str">
        <f xml:space="preserve"> IFERROR(IF(VLOOKUP(G905,Demos!$B$3:$K$1368,7,FALSE)=0,"",VLOOKUP(G905,Demos!$B$3:$K$1368,7,FALSE)),"")</f>
        <v/>
      </c>
      <c r="T905" s="50" t="s">
        <v>2091</v>
      </c>
      <c r="U905" s="31" t="str">
        <f>IFERROR(VLOOKUP(G905,Demos!$B$7:N4215,12,FALSE),"")</f>
        <v/>
      </c>
    </row>
    <row r="906" spans="1:21" ht="45" x14ac:dyDescent="0.25">
      <c r="A906" s="39">
        <f t="shared" si="14"/>
        <v>901</v>
      </c>
      <c r="B906" s="30" t="s">
        <v>1893</v>
      </c>
      <c r="C906" s="29" t="str">
        <f xml:space="preserve"> IFERROR(VLOOKUP(B906, Courses!$C$3:$E$836, 2, FALSE),"")</f>
        <v>Physics 1A</v>
      </c>
      <c r="D906" s="29" t="str">
        <f xml:space="preserve"> IFERROR(VLOOKUP(MID(G906,1,1), PIRA!$B$1:$E$1146, 2, FALSE),"")</f>
        <v>1 Mechanics</v>
      </c>
      <c r="E906" s="31" t="str">
        <f xml:space="preserve"> IFERROR(VLOOKUP(MID(G906,1,2),PIRA!$B$1:$E$1144,2,FALSE),"")&amp;"
"&amp;IFERROR(VLOOKUP(MID(H906,1,2),PIRA!$B$1:$E$1144,2,FALSE),"")&amp;"
"&amp;IFERROR(VLOOKUP(MID(I906,1,2),PIRA!$B$1:$E$1144,2,FALSE),"")</f>
        <v xml:space="preserve">Rotational Dynamics
Rotational Dynamics
</v>
      </c>
      <c r="F906" s="31" t="str">
        <f xml:space="preserve"> IFERROR(VLOOKUP(MID(G906,1,4),PIRA!$B$1:$E$1144,2,FALSE),"")&amp;"
"&amp;IFERROR(VLOOKUP(MID(H906,1,4),PIRA!$B$1:$E$1144,2,FALSE),"")&amp;"
"&amp;IFERROR(VLOOKUP(MID(I906,1,4),PIRA!$B$1:$E$1144,2,FALSE),"")</f>
        <v xml:space="preserve">Rotational Stability
Conservation of Angular Momentum
</v>
      </c>
      <c r="G906" s="32" t="s">
        <v>1658</v>
      </c>
      <c r="H906" s="31" t="str">
        <f>IFERROR(IF(VLOOKUP(G906,Demos!$B$3:$K$1368,2,FALSE)=0,"",VLOOKUP(G906,Demos!$B$3:$K$1368,2,FALSE)),"")</f>
        <v>1Q40.12</v>
      </c>
      <c r="I906" s="79" t="str">
        <f>IFERROR(IF(VLOOKUP(G906,Demos!$B$3:$K$1368,3,FALSE)=0,"",VLOOKUP(G906,Demos!$B$3:$K$1368,3,FALSE)),"")</f>
        <v/>
      </c>
      <c r="J906" s="79" t="str">
        <f>IFERROR(IF(VLOOKUP(G906,Demos!$B$3:$K$1368,4,FALSE)=0,"",VLOOKUP(G906,Demos!$B$3:$K$1368,4,FALSE)),"")</f>
        <v/>
      </c>
      <c r="K906" s="30" t="s">
        <v>1897</v>
      </c>
      <c r="M906" s="71">
        <v>44146</v>
      </c>
      <c r="N906" s="33" t="str">
        <f>IFERROR(VLOOKUP(G906,Demos!$B$3:$K$1368,5,FALSE),"")</f>
        <v>Tippe Top</v>
      </c>
      <c r="O906" s="28">
        <f>IF(N906="","",COUNTIF($N$6:N3025, N906))</f>
        <v>28</v>
      </c>
      <c r="P906" s="33" t="str">
        <f xml:space="preserve"> IFERROR(IF(VLOOKUP(G906,Demos!$B$3:$K$1368,6,FALSE)=0,"",VLOOKUP(G906,Demos!$B$3:$K$1368,6,FALSE)),"")</f>
        <v>www.de-monstrare.nl/pdf/Tippe%20top.pdf</v>
      </c>
      <c r="Q906" s="38" t="str">
        <f xml:space="preserve"> IFERROR(IF(VLOOKUP(G906,Demos!$B$3:$K$1368,8,FALSE)=0,"",VLOOKUP(G906,Demos!$B$3:$K$1368,8,FALSE)),"")</f>
        <v/>
      </c>
      <c r="R906" s="38" t="str">
        <f xml:space="preserve"> IFERROR(IF(VLOOKUP(G906,Demos!$B$3:$K$1368,7,FALSE)=0,"",VLOOKUP(G906,Demos!$B$3:$K$1368,7,FALSE)),"")</f>
        <v xml:space="preserve">See Collegerama 2022 recording TN1612TU_20 - https://collegerama.tudelft.nl/Mediasite/Channel/as-bsc-tn/watch/1a0c74c4eaf54cb7aa9b646d254fee821d </v>
      </c>
      <c r="T906" s="50" t="s">
        <v>2091</v>
      </c>
      <c r="U906" s="31" t="str">
        <f>IFERROR(VLOOKUP(G906,Demos!$B$7:N4182,12,FALSE),"")</f>
        <v/>
      </c>
    </row>
    <row r="907" spans="1:21" ht="45" x14ac:dyDescent="0.25">
      <c r="A907" s="39">
        <f t="shared" si="14"/>
        <v>902</v>
      </c>
      <c r="B907" s="30" t="s">
        <v>1893</v>
      </c>
      <c r="C907" s="29" t="str">
        <f xml:space="preserve"> IFERROR(VLOOKUP(B907, Courses!$C$3:$E$836, 2, FALSE),"")</f>
        <v>Physics 1A</v>
      </c>
      <c r="D907" s="29" t="str">
        <f xml:space="preserve"> IFERROR(VLOOKUP(MID(G907,1,1), PIRA!$B$1:$E$1146, 2, FALSE),"")</f>
        <v>3 Oscillations and Waves</v>
      </c>
      <c r="E907" s="31" t="str">
        <f xml:space="preserve"> IFERROR(VLOOKUP(MID(G907,1,2),PIRA!$B$1:$E$1144,2,FALSE),"")&amp;"
"&amp;IFERROR(VLOOKUP(MID(H907,1,2),PIRA!$B$1:$E$1144,2,FALSE),"")&amp;"
"&amp;IFERROR(VLOOKUP(MID(I907,1,2),PIRA!$B$1:$E$1144,2,FALSE),"")</f>
        <v xml:space="preserve">Oscillations
</v>
      </c>
      <c r="F907" s="31" t="str">
        <f xml:space="preserve"> IFERROR(VLOOKUP(MID(G907,1,4),PIRA!$B$1:$E$1144,2,FALSE),"")&amp;"
"&amp;IFERROR(VLOOKUP(MID(H907,1,4),PIRA!$B$1:$E$1144,2,FALSE),"")&amp;"
"&amp;IFERROR(VLOOKUP(MID(I907,1,4),PIRA!$B$1:$E$1144,2,FALSE),"")</f>
        <v xml:space="preserve">Coupled Oscillations
</v>
      </c>
      <c r="G907" s="32" t="s">
        <v>1945</v>
      </c>
      <c r="H907" s="31" t="str">
        <f>IFERROR(IF(VLOOKUP(G907,Demos!$B$3:$K$1368,2,FALSE)=0,"",VLOOKUP(G907,Demos!$B$3:$K$1368,2,FALSE)),"")</f>
        <v/>
      </c>
      <c r="I907" s="79" t="str">
        <f>IFERROR(IF(VLOOKUP(G907,Demos!$B$3:$K$1368,3,FALSE)=0,"",VLOOKUP(G907,Demos!$B$3:$K$1368,3,FALSE)),"")</f>
        <v/>
      </c>
      <c r="J907" s="79" t="str">
        <f>IFERROR(IF(VLOOKUP(G907,Demos!$B$3:$K$1368,4,FALSE)=0,"",VLOOKUP(G907,Demos!$B$3:$K$1368,4,FALSE)),"")</f>
        <v/>
      </c>
      <c r="K907" s="30" t="s">
        <v>1897</v>
      </c>
      <c r="M907" s="71">
        <v>44146</v>
      </c>
      <c r="N907" s="33" t="str">
        <f>IFERROR(VLOOKUP(G907,Demos!$B$3:$K$1368,5,FALSE),"")</f>
        <v>Spring Coupled Pendula</v>
      </c>
      <c r="O907" s="28">
        <f>IF(N907="","",COUNTIF($N$6:N3026, N907))</f>
        <v>13</v>
      </c>
      <c r="P907" s="33" t="str">
        <f xml:space="preserve"> IFERROR(IF(VLOOKUP(G907,Demos!$B$3:$K$1368,6,FALSE)=0,"",VLOOKUP(G907,Demos!$B$3:$K$1368,6,FALSE)),"")</f>
        <v>N/A</v>
      </c>
      <c r="Q907" s="38" t="str">
        <f xml:space="preserve"> IFERROR(IF(VLOOKUP(G907,Demos!$B$3:$K$1368,8,FALSE)=0,"",VLOOKUP(G907,Demos!$B$3:$K$1368,8,FALSE)),"")</f>
        <v>Not listed in database yet</v>
      </c>
      <c r="R907" s="38" t="str">
        <f xml:space="preserve"> IFERROR(IF(VLOOKUP(G907,Demos!$B$3:$K$1368,7,FALSE)=0,"",VLOOKUP(G907,Demos!$B$3:$K$1368,7,FALSE)),"")</f>
        <v/>
      </c>
      <c r="T907" s="50" t="s">
        <v>2091</v>
      </c>
      <c r="U907" s="31" t="str">
        <f>IFERROR(VLOOKUP(G907,Demos!$B$7:N4187,12,FALSE),"")</f>
        <v/>
      </c>
    </row>
    <row r="908" spans="1:21" ht="45" x14ac:dyDescent="0.25">
      <c r="A908" s="39">
        <f t="shared" si="14"/>
        <v>903</v>
      </c>
      <c r="B908" s="30" t="s">
        <v>1893</v>
      </c>
      <c r="C908" s="29" t="str">
        <f xml:space="preserve"> IFERROR(VLOOKUP(B908, Courses!$C$3:$E$836, 2, FALSE),"")</f>
        <v>Physics 1A</v>
      </c>
      <c r="D908" s="29" t="str">
        <f xml:space="preserve"> IFERROR(VLOOKUP(MID(G908,1,1), PIRA!$B$1:$E$1146, 2, FALSE),"")</f>
        <v>3 Oscillations and Waves</v>
      </c>
      <c r="E908" s="31" t="str">
        <f xml:space="preserve"> IFERROR(VLOOKUP(MID(G908,1,2),PIRA!$B$1:$E$1144,2,FALSE),"")&amp;"
"&amp;IFERROR(VLOOKUP(MID(H908,1,2),PIRA!$B$1:$E$1144,2,FALSE),"")&amp;"
"&amp;IFERROR(VLOOKUP(MID(I908,1,2),PIRA!$B$1:$E$1144,2,FALSE),"")</f>
        <v xml:space="preserve">Wave Motion
</v>
      </c>
      <c r="F908" s="31" t="str">
        <f xml:space="preserve"> IFERROR(VLOOKUP(MID(G908,1,4),PIRA!$B$1:$E$1144,2,FALSE),"")&amp;"
"&amp;IFERROR(VLOOKUP(MID(H908,1,4),PIRA!$B$1:$E$1144,2,FALSE),"")&amp;"
"&amp;IFERROR(VLOOKUP(MID(I908,1,4),PIRA!$B$1:$E$1144,2,FALSE),"")</f>
        <v xml:space="preserve">Transverse Pulses and Waves
</v>
      </c>
      <c r="G908" s="32" t="s">
        <v>1186</v>
      </c>
      <c r="H908" s="31" t="str">
        <f>IFERROR(IF(VLOOKUP(G908,Demos!$B$3:$K$1368,2,FALSE)=0,"",VLOOKUP(G908,Demos!$B$3:$K$1368,2,FALSE)),"")</f>
        <v/>
      </c>
      <c r="I908" s="79" t="str">
        <f>IFERROR(IF(VLOOKUP(G908,Demos!$B$3:$K$1368,3,FALSE)=0,"",VLOOKUP(G908,Demos!$B$3:$K$1368,3,FALSE)),"")</f>
        <v/>
      </c>
      <c r="J908" s="79" t="str">
        <f>IFERROR(IF(VLOOKUP(G908,Demos!$B$3:$K$1368,4,FALSE)=0,"",VLOOKUP(G908,Demos!$B$3:$K$1368,4,FALSE)),"")</f>
        <v/>
      </c>
      <c r="K908" s="30" t="s">
        <v>1897</v>
      </c>
      <c r="M908" s="71">
        <v>44146</v>
      </c>
      <c r="N908" s="33" t="str">
        <f>IFERROR(VLOOKUP(G908,Demos!$B$3:$K$1368,5,FALSE),"")</f>
        <v>Speed of a Single Pulse on Different Strings (2)</v>
      </c>
      <c r="O908" s="28">
        <f>IF(N908="","",COUNTIF($N$6:N3027, N908))</f>
        <v>26</v>
      </c>
      <c r="P908" s="33" t="str">
        <f xml:space="preserve"> IFERROR(IF(VLOOKUP(G908,Demos!$B$3:$K$1368,6,FALSE)=0,"",VLOOKUP(G908,Demos!$B$3:$K$1368,6,FALSE)),"")</f>
        <v>www.de-monstrare.nl/pdf/Speed%20of%20a%20single%20pulse%20on%20different%20strings%20_2_.pdf</v>
      </c>
      <c r="Q908" s="38" t="str">
        <f xml:space="preserve"> IFERROR(IF(VLOOKUP(G908,Demos!$B$3:$K$1368,8,FALSE)=0,"",VLOOKUP(G908,Demos!$B$3:$K$1368,8,FALSE)),"")</f>
        <v/>
      </c>
      <c r="R908" s="38" t="str">
        <f xml:space="preserve"> IFERROR(IF(VLOOKUP(G908,Demos!$B$3:$K$1368,7,FALSE)=0,"",VLOOKUP(G908,Demos!$B$3:$K$1368,7,FALSE)),"")</f>
        <v>See: https://surfdrive.surf.nl/files/index.php/s/DHZYIhoACURx7O8?path=%2FHaaksman%2FTN2345%2F2.%20Speed%20of%20a%20Single%20Pulse%20on%20Different%20Strings</v>
      </c>
      <c r="T908" s="50" t="s">
        <v>2091</v>
      </c>
      <c r="U908" s="31" t="str">
        <f>IFERROR(VLOOKUP(G908,Demos!$B$7:N4188,12,FALSE),"")</f>
        <v/>
      </c>
    </row>
    <row r="909" spans="1:21" ht="45" x14ac:dyDescent="0.25">
      <c r="A909" s="39">
        <f t="shared" si="14"/>
        <v>904</v>
      </c>
      <c r="B909" s="30" t="s">
        <v>1893</v>
      </c>
      <c r="C909" s="29" t="str">
        <f xml:space="preserve"> IFERROR(VLOOKUP(B909, Courses!$C$3:$E$836, 2, FALSE),"")</f>
        <v>Physics 1A</v>
      </c>
      <c r="D909" s="29" t="str">
        <f xml:space="preserve"> IFERROR(VLOOKUP(MID(G909,1,1), PIRA!$B$1:$E$1146, 2, FALSE),"")</f>
        <v>3 Oscillations and Waves</v>
      </c>
      <c r="E909" s="31" t="str">
        <f xml:space="preserve"> IFERROR(VLOOKUP(MID(G909,1,2),PIRA!$B$1:$E$1144,2,FALSE),"")&amp;"
"&amp;IFERROR(VLOOKUP(MID(H909,1,2),PIRA!$B$1:$E$1144,2,FALSE),"")&amp;"
"&amp;IFERROR(VLOOKUP(MID(I909,1,2),PIRA!$B$1:$E$1144,2,FALSE),"")</f>
        <v xml:space="preserve">Wave Motion
</v>
      </c>
      <c r="F909" s="31" t="str">
        <f xml:space="preserve"> IFERROR(VLOOKUP(MID(G909,1,4),PIRA!$B$1:$E$1144,2,FALSE),"")&amp;"
"&amp;IFERROR(VLOOKUP(MID(H909,1,4),PIRA!$B$1:$E$1144,2,FALSE),"")&amp;"
"&amp;IFERROR(VLOOKUP(MID(I909,1,4),PIRA!$B$1:$E$1144,2,FALSE),"")</f>
        <v xml:space="preserve">Longitudinal Pulses and Waves
</v>
      </c>
      <c r="G909" s="32" t="s">
        <v>1187</v>
      </c>
      <c r="H909" s="31" t="str">
        <f>IFERROR(IF(VLOOKUP(G909,Demos!$B$3:$K$1368,2,FALSE)=0,"",VLOOKUP(G909,Demos!$B$3:$K$1368,2,FALSE)),"")</f>
        <v/>
      </c>
      <c r="I909" s="79" t="str">
        <f>IFERROR(IF(VLOOKUP(G909,Demos!$B$3:$K$1368,3,FALSE)=0,"",VLOOKUP(G909,Demos!$B$3:$K$1368,3,FALSE)),"")</f>
        <v/>
      </c>
      <c r="J909" s="79" t="str">
        <f>IFERROR(IF(VLOOKUP(G909,Demos!$B$3:$K$1368,4,FALSE)=0,"",VLOOKUP(G909,Demos!$B$3:$K$1368,4,FALSE)),"")</f>
        <v/>
      </c>
      <c r="K909" s="30" t="s">
        <v>1897</v>
      </c>
      <c r="M909" s="71">
        <v>44146</v>
      </c>
      <c r="N909" s="33" t="str">
        <f>IFERROR(VLOOKUP(G909,Demos!$B$3:$K$1368,5,FALSE),"")</f>
        <v>Reflected Sound Pulses</v>
      </c>
      <c r="O909" s="28">
        <f>IF(N909="","",COUNTIF($N$6:N3028, N909))</f>
        <v>16</v>
      </c>
      <c r="P909" s="33" t="str">
        <f xml:space="preserve"> IFERROR(IF(VLOOKUP(G909,Demos!$B$3:$K$1368,6,FALSE)=0,"",VLOOKUP(G909,Demos!$B$3:$K$1368,6,FALSE)),"")</f>
        <v>TBC (or?: http://www.de-monstrare.nl/pdf/Reflected%20sound%20pulses.pdf)</v>
      </c>
      <c r="Q909" s="38" t="str">
        <f xml:space="preserve"> IFERROR(IF(VLOOKUP(G909,Demos!$B$3:$K$1368,8,FALSE)=0,"",VLOOKUP(G909,Demos!$B$3:$K$1368,8,FALSE)),"")</f>
        <v/>
      </c>
      <c r="R909" s="38" t="str">
        <f xml:space="preserve"> IFERROR(IF(VLOOKUP(G909,Demos!$B$3:$K$1368,7,FALSE)=0,"",VLOOKUP(G909,Demos!$B$3:$K$1368,7,FALSE)),"")</f>
        <v>See: https://surfdrive.surf.nl/files/index.php/s/DHZYIhoACURx7O8?path=%2FHaaksman%2FTN2345%2F5.%20Reflected%20Sound%20Pulses</v>
      </c>
      <c r="T909" s="50" t="s">
        <v>2091</v>
      </c>
      <c r="U909" s="31" t="str">
        <f>IFERROR(VLOOKUP(G909,Demos!$B$7:N4189,12,FALSE),"")</f>
        <v/>
      </c>
    </row>
    <row r="910" spans="1:21" ht="45" x14ac:dyDescent="0.25">
      <c r="A910" s="39">
        <f t="shared" si="14"/>
        <v>905</v>
      </c>
      <c r="B910" s="30" t="s">
        <v>1893</v>
      </c>
      <c r="C910" s="29" t="str">
        <f xml:space="preserve"> IFERROR(VLOOKUP(B910, Courses!$C$3:$E$836, 2, FALSE),"")</f>
        <v>Physics 1A</v>
      </c>
      <c r="D910" s="29" t="str">
        <f xml:space="preserve"> IFERROR(VLOOKUP(MID(G910,1,1), PIRA!$B$1:$E$1146, 2, FALSE),"")</f>
        <v>3 Oscillations and Waves</v>
      </c>
      <c r="E910" s="31" t="str">
        <f xml:space="preserve"> IFERROR(VLOOKUP(MID(G910,1,2),PIRA!$B$1:$E$1144,2,FALSE),"")&amp;"
"&amp;IFERROR(VLOOKUP(MID(H910,1,2),PIRA!$B$1:$E$1144,2,FALSE),"")&amp;"
"&amp;IFERROR(VLOOKUP(MID(I910,1,2),PIRA!$B$1:$E$1144,2,FALSE),"")</f>
        <v xml:space="preserve">Wave Motion
Wave Motion
</v>
      </c>
      <c r="F910" s="31" t="str">
        <f xml:space="preserve"> IFERROR(VLOOKUP(MID(G910,1,4),PIRA!$B$1:$E$1144,2,FALSE),"")&amp;"
"&amp;IFERROR(VLOOKUP(MID(H910,1,4),PIRA!$B$1:$E$1144,2,FALSE),"")&amp;"
"&amp;IFERROR(VLOOKUP(MID(I910,1,4),PIRA!$B$1:$E$1144,2,FALSE),"")</f>
        <v xml:space="preserve">Doppler Effect
Beats
</v>
      </c>
      <c r="G910" s="32" t="s">
        <v>1188</v>
      </c>
      <c r="H910" s="31" t="str">
        <f>IFERROR(IF(VLOOKUP(G910,Demos!$B$3:$K$1368,2,FALSE)=0,"",VLOOKUP(G910,Demos!$B$3:$K$1368,2,FALSE)),"")</f>
        <v>3B60.10</v>
      </c>
      <c r="I910" s="79" t="str">
        <f>IFERROR(IF(VLOOKUP(G910,Demos!$B$3:$K$1368,3,FALSE)=0,"",VLOOKUP(G910,Demos!$B$3:$K$1368,3,FALSE)),"")</f>
        <v/>
      </c>
      <c r="J910" s="79" t="str">
        <f>IFERROR(IF(VLOOKUP(G910,Demos!$B$3:$K$1368,4,FALSE)=0,"",VLOOKUP(G910,Demos!$B$3:$K$1368,4,FALSE)),"")</f>
        <v/>
      </c>
      <c r="K910" s="30" t="s">
        <v>1897</v>
      </c>
      <c r="M910" s="71">
        <v>44146</v>
      </c>
      <c r="N910" s="33" t="str">
        <f>IFERROR(VLOOKUP(G910,Demos!$B$3:$K$1368,5,FALSE),"")</f>
        <v>Doppler</v>
      </c>
      <c r="O910" s="28">
        <f>IF(N910="","",COUNTIF($N$6:N3029, N910))</f>
        <v>21</v>
      </c>
      <c r="P910" s="33" t="str">
        <f xml:space="preserve"> IFERROR(IF(VLOOKUP(G910,Demos!$B$3:$K$1368,6,FALSE)=0,"",VLOOKUP(G910,Demos!$B$3:$K$1368,6,FALSE)),"")</f>
        <v>www.de-monstrare.nl/pdf/Doppler.pdf</v>
      </c>
      <c r="Q910" s="38" t="str">
        <f xml:space="preserve"> IFERROR(IF(VLOOKUP(G910,Demos!$B$3:$K$1368,8,FALSE)=0,"",VLOOKUP(G910,Demos!$B$3:$K$1368,8,FALSE)),"")</f>
        <v/>
      </c>
      <c r="R910" s="38" t="str">
        <f xml:space="preserve"> IFERROR(IF(VLOOKUP(G910,Demos!$B$3:$K$1368,7,FALSE)=0,"",VLOOKUP(G910,Demos!$B$3:$K$1368,7,FALSE)),"")</f>
        <v>See: https://surfdrive.surf.nl/files/index.php/s/DHZYIhoACURx7O8?path=%2FHaaksman%2FTN2345%2F6.%20Doppler</v>
      </c>
      <c r="T910" s="50" t="s">
        <v>2091</v>
      </c>
      <c r="U910" s="31" t="str">
        <f>IFERROR(VLOOKUP(G910,Demos!$B$7:N4202,12,FALSE),"")</f>
        <v/>
      </c>
    </row>
    <row r="911" spans="1:21" ht="45" x14ac:dyDescent="0.25">
      <c r="A911" s="39">
        <f t="shared" si="14"/>
        <v>906</v>
      </c>
      <c r="B911" s="30" t="s">
        <v>1893</v>
      </c>
      <c r="C911" s="29" t="str">
        <f xml:space="preserve"> IFERROR(VLOOKUP(B911, Courses!$C$3:$E$836, 2, FALSE),"")</f>
        <v>Physics 1A</v>
      </c>
      <c r="D911" s="29" t="str">
        <f xml:space="preserve"> IFERROR(VLOOKUP(MID(G911,1,1), PIRA!$B$1:$E$1146, 2, FALSE),"")</f>
        <v>3 Oscillations and Waves</v>
      </c>
      <c r="E911" s="31" t="str">
        <f xml:space="preserve"> IFERROR(VLOOKUP(MID(G911,1,2),PIRA!$B$1:$E$1144,2,FALSE),"")&amp;"
"&amp;IFERROR(VLOOKUP(MID(H911,1,2),PIRA!$B$1:$E$1144,2,FALSE),"")&amp;"
"&amp;IFERROR(VLOOKUP(MID(I911,1,2),PIRA!$B$1:$E$1144,2,FALSE),"")</f>
        <v xml:space="preserve">Instruments
</v>
      </c>
      <c r="F911" s="31" t="str">
        <f xml:space="preserve"> IFERROR(VLOOKUP(MID(G911,1,4),PIRA!$B$1:$E$1144,2,FALSE),"")&amp;"
"&amp;IFERROR(VLOOKUP(MID(H911,1,4),PIRA!$B$1:$E$1144,2,FALSE),"")&amp;"
"&amp;IFERROR(VLOOKUP(MID(I911,1,4),PIRA!$B$1:$E$1144,2,FALSE),"")</f>
        <v xml:space="preserve">Resonance in Plates, Bars, Solids
</v>
      </c>
      <c r="G911" s="32" t="s">
        <v>124</v>
      </c>
      <c r="H911" s="31" t="str">
        <f>IFERROR(IF(VLOOKUP(G911,Demos!$B$3:$K$1368,2,FALSE)=0,"",VLOOKUP(G911,Demos!$B$3:$K$1368,2,FALSE)),"")</f>
        <v/>
      </c>
      <c r="I911" s="79" t="str">
        <f>IFERROR(IF(VLOOKUP(G911,Demos!$B$3:$K$1368,3,FALSE)=0,"",VLOOKUP(G911,Demos!$B$3:$K$1368,3,FALSE)),"")</f>
        <v/>
      </c>
      <c r="J911" s="79" t="str">
        <f>IFERROR(IF(VLOOKUP(G911,Demos!$B$3:$K$1368,4,FALSE)=0,"",VLOOKUP(G911,Demos!$B$3:$K$1368,4,FALSE)),"")</f>
        <v/>
      </c>
      <c r="K911" s="30" t="s">
        <v>1897</v>
      </c>
      <c r="M911" s="71">
        <v>44146</v>
      </c>
      <c r="N911" s="33" t="str">
        <f>IFERROR(VLOOKUP(G911,Demos!$B$3:$K$1368,5,FALSE),"")</f>
        <v>Chladni Plates (sand on a vibrating plate)</v>
      </c>
      <c r="O911" s="28">
        <f>IF(N911="","",COUNTIF($N$6:N3030, N911))</f>
        <v>15</v>
      </c>
      <c r="P911" s="33" t="str">
        <f xml:space="preserve"> IFERROR(IF(VLOOKUP(G911,Demos!$B$3:$K$1368,6,FALSE)=0,"",VLOOKUP(G911,Demos!$B$3:$K$1368,6,FALSE)),"")</f>
        <v>N/A</v>
      </c>
      <c r="Q911" s="38" t="str">
        <f xml:space="preserve"> IFERROR(IF(VLOOKUP(G911,Demos!$B$3:$K$1368,8,FALSE)=0,"",VLOOKUP(G911,Demos!$B$3:$K$1368,8,FALSE)),"")</f>
        <v>Not listed in database yet, see pic P0001572</v>
      </c>
      <c r="R911" s="38" t="str">
        <f xml:space="preserve"> IFERROR(IF(VLOOKUP(G911,Demos!$B$3:$K$1368,7,FALSE)=0,"",VLOOKUP(G911,Demos!$B$3:$K$1368,7,FALSE)),"")</f>
        <v>See: https://surfdrive.surf.nl/files/index.php/s/DHZYIhoACURx7O8?path=%2FHaaksman%2FTN2345%2F3.%20Chladni%20Plates</v>
      </c>
      <c r="T911" s="50" t="s">
        <v>2091</v>
      </c>
      <c r="U911" s="31" t="str">
        <f>IFERROR(VLOOKUP(G911,Demos!$B$7:N4204,12,FALSE),"")</f>
        <v/>
      </c>
    </row>
    <row r="912" spans="1:21" ht="45" x14ac:dyDescent="0.25">
      <c r="A912" s="39">
        <f t="shared" si="14"/>
        <v>907</v>
      </c>
      <c r="B912" s="30" t="s">
        <v>1893</v>
      </c>
      <c r="C912" s="29" t="str">
        <f xml:space="preserve"> IFERROR(VLOOKUP(B912, Courses!$C$3:$E$836, 2, FALSE),"")</f>
        <v>Physics 1A</v>
      </c>
      <c r="D912" s="29" t="str">
        <f xml:space="preserve"> IFERROR(VLOOKUP(MID(G912,1,1), PIRA!$B$1:$E$1146, 2, FALSE),"")</f>
        <v>4 Thermodynamics</v>
      </c>
      <c r="E912" s="31" t="str">
        <f xml:space="preserve"> IFERROR(VLOOKUP(MID(G912,1,2),PIRA!$B$1:$E$1144,2,FALSE),"")&amp;"
"&amp;IFERROR(VLOOKUP(MID(H912,1,2),PIRA!$B$1:$E$1144,2,FALSE),"")&amp;"
"&amp;IFERROR(VLOOKUP(MID(I912,1,2),PIRA!$B$1:$E$1144,2,FALSE),"")</f>
        <v xml:space="preserve">Entropy and the Second Law
</v>
      </c>
      <c r="F912" s="31" t="str">
        <f xml:space="preserve"> IFERROR(VLOOKUP(MID(G912,1,4),PIRA!$B$1:$E$1144,2,FALSE),"")&amp;"
"&amp;IFERROR(VLOOKUP(MID(H912,1,4),PIRA!$B$1:$E$1144,2,FALSE),"")&amp;"
"&amp;IFERROR(VLOOKUP(MID(I912,1,4),PIRA!$B$1:$E$1144,2,FALSE),"")</f>
        <v xml:space="preserve">Heat Cycles
</v>
      </c>
      <c r="G912" s="32" t="s">
        <v>1845</v>
      </c>
      <c r="H912" s="31" t="str">
        <f>IFERROR(IF(VLOOKUP(G912,Demos!$B$3:$K$1368,2,FALSE)=0,"",VLOOKUP(G912,Demos!$B$3:$K$1368,2,FALSE)),"")</f>
        <v/>
      </c>
      <c r="I912" s="79" t="str">
        <f>IFERROR(IF(VLOOKUP(G912,Demos!$B$3:$K$1368,3,FALSE)=0,"",VLOOKUP(G912,Demos!$B$3:$K$1368,3,FALSE)),"")</f>
        <v/>
      </c>
      <c r="J912" s="79" t="str">
        <f>IFERROR(IF(VLOOKUP(G912,Demos!$B$3:$K$1368,4,FALSE)=0,"",VLOOKUP(G912,Demos!$B$3:$K$1368,4,FALSE)),"")</f>
        <v/>
      </c>
      <c r="K912" s="30" t="s">
        <v>1897</v>
      </c>
      <c r="M912" s="71">
        <v>44146</v>
      </c>
      <c r="N912" s="33" t="str">
        <f>IFERROR(VLOOKUP(G912,Demos!$B$3:$K$1368,5,FALSE),"")</f>
        <v>Stirling Engine</v>
      </c>
      <c r="O912" s="28">
        <f>IF(N912="","",COUNTIF($N$6:N3031, N912))</f>
        <v>19</v>
      </c>
      <c r="P912" s="33" t="str">
        <f xml:space="preserve"> IFERROR(IF(VLOOKUP(G912,Demos!$B$3:$K$1368,6,FALSE)=0,"",VLOOKUP(G912,Demos!$B$3:$K$1368,6,FALSE)),"")</f>
        <v>http://www.de-monstrare.nl/pdf/Stirling%20engine.pdf</v>
      </c>
      <c r="Q912" s="38" t="str">
        <f xml:space="preserve"> IFERROR(IF(VLOOKUP(G912,Demos!$B$3:$K$1368,8,FALSE)=0,"",VLOOKUP(G912,Demos!$B$3:$K$1368,8,FALSE)),"")</f>
        <v/>
      </c>
      <c r="R912" s="38" t="str">
        <f xml:space="preserve"> IFERROR(IF(VLOOKUP(G912,Demos!$B$3:$K$1368,7,FALSE)=0,"",VLOOKUP(G912,Demos!$B$3:$K$1368,7,FALSE)),"")</f>
        <v>See from 01:02:03: U:\Elearning TP\Natk4all\college ted\dag 7</v>
      </c>
      <c r="T912" s="50" t="s">
        <v>2091</v>
      </c>
      <c r="U912" s="31" t="str">
        <f>IFERROR(VLOOKUP(G912,Demos!$B$7:N4186,12,FALSE),"")</f>
        <v/>
      </c>
    </row>
    <row r="913" spans="1:21" ht="45" x14ac:dyDescent="0.25">
      <c r="A913" s="39">
        <f t="shared" si="14"/>
        <v>908</v>
      </c>
      <c r="B913" s="30" t="s">
        <v>1893</v>
      </c>
      <c r="C913" s="29" t="str">
        <f xml:space="preserve"> IFERROR(VLOOKUP(B913, Courses!$C$3:$E$836, 2, FALSE),"")</f>
        <v>Physics 1A</v>
      </c>
      <c r="D913" s="29" t="str">
        <f xml:space="preserve"> IFERROR(VLOOKUP(MID(G913,1,1), PIRA!$B$1:$E$1146, 2, FALSE),"")</f>
        <v>6 Optics</v>
      </c>
      <c r="E913" s="31" t="str">
        <f xml:space="preserve"> IFERROR(VLOOKUP(MID(G913,1,2),PIRA!$B$1:$E$1144,2,FALSE),"")&amp;"
"&amp;IFERROR(VLOOKUP(MID(H913,1,2),PIRA!$B$1:$E$1144,2,FALSE),"")&amp;"
"&amp;IFERROR(VLOOKUP(MID(I913,1,2),PIRA!$B$1:$E$1144,2,FALSE),"")</f>
        <v xml:space="preserve">Interference
</v>
      </c>
      <c r="F913" s="31" t="str">
        <f xml:space="preserve"> IFERROR(VLOOKUP(MID(G913,1,4),PIRA!$B$1:$E$1144,2,FALSE),"")&amp;"
"&amp;IFERROR(VLOOKUP(MID(H913,1,4),PIRA!$B$1:$E$1144,2,FALSE),"")&amp;"
"&amp;IFERROR(VLOOKUP(MID(I913,1,4),PIRA!$B$1:$E$1144,2,FALSE),"")</f>
        <v xml:space="preserve">Interferometers
</v>
      </c>
      <c r="G913" s="32" t="s">
        <v>327</v>
      </c>
      <c r="H913" s="31" t="str">
        <f>IFERROR(IF(VLOOKUP(G913,Demos!$B$3:$K$1368,2,FALSE)=0,"",VLOOKUP(G913,Demos!$B$3:$K$1368,2,FALSE)),"")</f>
        <v/>
      </c>
      <c r="I913" s="79" t="str">
        <f>IFERROR(IF(VLOOKUP(G913,Demos!$B$3:$K$1368,3,FALSE)=0,"",VLOOKUP(G913,Demos!$B$3:$K$1368,3,FALSE)),"")</f>
        <v/>
      </c>
      <c r="J913" s="79" t="str">
        <f>IFERROR(IF(VLOOKUP(G913,Demos!$B$3:$K$1368,4,FALSE)=0,"",VLOOKUP(G913,Demos!$B$3:$K$1368,4,FALSE)),"")</f>
        <v/>
      </c>
      <c r="K913" s="30" t="s">
        <v>1897</v>
      </c>
      <c r="L913" s="32"/>
      <c r="M913" s="71">
        <v>44146</v>
      </c>
      <c r="N913" s="33" t="str">
        <f>IFERROR(VLOOKUP(G913,Demos!$B$3:$K$1368,5,FALSE),"")</f>
        <v>Michelson-Morley Interferometer</v>
      </c>
      <c r="O913" s="28">
        <f>IF(N913="","",COUNTIF($N$6:N3032, N913))</f>
        <v>42</v>
      </c>
      <c r="P913" s="33" t="str">
        <f xml:space="preserve"> IFERROR(IF(VLOOKUP(G913,Demos!$B$3:$K$1368,6,FALSE)=0,"",VLOOKUP(G913,Demos!$B$3:$K$1368,6,FALSE)),"")</f>
        <v>www.de-monstrare.nl/pdf/Michelson-Morley%20interferometer.pdf</v>
      </c>
      <c r="Q913" s="38" t="str">
        <f xml:space="preserve"> IFERROR(IF(VLOOKUP(G913,Demos!$B$3:$K$1368,8,FALSE)=0,"",VLOOKUP(G913,Demos!$B$3:$K$1368,8,FALSE)),"")</f>
        <v/>
      </c>
      <c r="R913" s="38" t="str">
        <f xml:space="preserve"> IFERROR(IF(VLOOKUP(G913,Demos!$B$3:$K$1368,7,FALSE)=0,"",VLOOKUP(G913,Demos!$B$3:$K$1368,7,FALSE)),"")</f>
        <v xml:space="preserve">See 2022 recording TN1612TU_24. https://collegerama.tudelft.nl/Mediasite/Channel/as-bsc-tn/watch/7474e760f1e14321b537b197c972eb3e1d </v>
      </c>
      <c r="T913" s="50" t="s">
        <v>2091</v>
      </c>
      <c r="U913" s="31" t="str">
        <f>IFERROR(VLOOKUP(G913,Demos!$B$7:N4214,12,FALSE),"")</f>
        <v/>
      </c>
    </row>
    <row r="914" spans="1:21" ht="45" x14ac:dyDescent="0.25">
      <c r="A914" s="39">
        <f t="shared" si="14"/>
        <v>909</v>
      </c>
      <c r="B914" s="30" t="s">
        <v>1893</v>
      </c>
      <c r="C914" s="29" t="str">
        <f xml:space="preserve"> IFERROR(VLOOKUP(B914, Courses!$C$3:$E$836, 2, FALSE),"")</f>
        <v>Physics 1A</v>
      </c>
      <c r="D914" s="29" t="str">
        <f xml:space="preserve"> IFERROR(VLOOKUP(MID(G914,1,1), PIRA!$B$1:$E$1146, 2, FALSE),"")</f>
        <v/>
      </c>
      <c r="E914" s="31" t="str">
        <f xml:space="preserve"> IFERROR(VLOOKUP(MID(G914,1,2),PIRA!$B$1:$E$1144,2,FALSE),"")&amp;"
"&amp;IFERROR(VLOOKUP(MID(H914,1,2),PIRA!$B$1:$E$1144,2,FALSE),"")&amp;"
"&amp;IFERROR(VLOOKUP(MID(I914,1,2),PIRA!$B$1:$E$1144,2,FALSE),"")</f>
        <v xml:space="preserve">
</v>
      </c>
      <c r="F914" s="31" t="str">
        <f xml:space="preserve"> IFERROR(VLOOKUP(MID(G914,1,4),PIRA!$B$1:$E$1144,2,FALSE),"")&amp;"
"&amp;IFERROR(VLOOKUP(MID(H914,1,4),PIRA!$B$1:$E$1144,2,FALSE),"")&amp;"
"&amp;IFERROR(VLOOKUP(MID(I914,1,4),PIRA!$B$1:$E$1144,2,FALSE),"")</f>
        <v xml:space="preserve">
</v>
      </c>
      <c r="G914" s="32" t="s">
        <v>1982</v>
      </c>
      <c r="H914" s="31" t="str">
        <f>IFERROR(IF(VLOOKUP(G914,Demos!$B$3:$K$1368,2,FALSE)=0,"",VLOOKUP(G914,Demos!$B$3:$K$1368,2,FALSE)),"")</f>
        <v/>
      </c>
      <c r="I914" s="79" t="str">
        <f>IFERROR(IF(VLOOKUP(G914,Demos!$B$3:$K$1368,3,FALSE)=0,"",VLOOKUP(G914,Demos!$B$3:$K$1368,3,FALSE)),"")</f>
        <v/>
      </c>
      <c r="J914" s="79" t="str">
        <f>IFERROR(IF(VLOOKUP(G914,Demos!$B$3:$K$1368,4,FALSE)=0,"",VLOOKUP(G914,Demos!$B$3:$K$1368,4,FALSE)),"")</f>
        <v/>
      </c>
      <c r="K914" s="30" t="s">
        <v>1897</v>
      </c>
      <c r="M914" s="71">
        <v>44146</v>
      </c>
      <c r="N914" s="33" t="str">
        <f>IFERROR(VLOOKUP(G914,Demos!$B$3:$K$1368,5,FALSE),"")</f>
        <v/>
      </c>
      <c r="O914" s="28" t="str">
        <f>IF(N914="","",COUNTIF($N$6:N3033, N914))</f>
        <v/>
      </c>
      <c r="P914" s="33" t="str">
        <f xml:space="preserve"> IFERROR(IF(VLOOKUP(G914,Demos!$B$3:$K$1368,6,FALSE)=0,"",VLOOKUP(G914,Demos!$B$3:$K$1368,6,FALSE)),"")</f>
        <v/>
      </c>
      <c r="Q914" s="38" t="str">
        <f xml:space="preserve"> IFERROR(IF(VLOOKUP(G914,Demos!$B$3:$K$1368,8,FALSE)=0,"",VLOOKUP(G914,Demos!$B$3:$K$1368,8,FALSE)),"")</f>
        <v/>
      </c>
      <c r="R914" s="38" t="str">
        <f xml:space="preserve"> IFERROR(IF(VLOOKUP(G914,Demos!$B$3:$K$1368,7,FALSE)=0,"",VLOOKUP(G914,Demos!$B$3:$K$1368,7,FALSE)),"")</f>
        <v/>
      </c>
      <c r="T914" s="50" t="s">
        <v>2091</v>
      </c>
      <c r="U914" s="31" t="str">
        <f>IFERROR(VLOOKUP(G914,Demos!$B$7:N4212,12,FALSE),"")</f>
        <v/>
      </c>
    </row>
    <row r="915" spans="1:21" ht="45" x14ac:dyDescent="0.25">
      <c r="A915" s="39">
        <f t="shared" si="14"/>
        <v>910</v>
      </c>
      <c r="B915" s="30" t="s">
        <v>1893</v>
      </c>
      <c r="C915" s="29" t="str">
        <f xml:space="preserve"> IFERROR(VLOOKUP(B915, Courses!$C$3:$E$836, 2, FALSE),"")</f>
        <v>Physics 1A</v>
      </c>
      <c r="D915" s="29" t="str">
        <f xml:space="preserve"> IFERROR(VLOOKUP(MID(G915,1,1), PIRA!$B$1:$E$1146, 2, FALSE),"")</f>
        <v/>
      </c>
      <c r="E915" s="31" t="str">
        <f xml:space="preserve"> IFERROR(VLOOKUP(MID(G915,1,2),PIRA!$B$1:$E$1144,2,FALSE),"")&amp;"
"&amp;IFERROR(VLOOKUP(MID(H915,1,2),PIRA!$B$1:$E$1144,2,FALSE),"")&amp;"
"&amp;IFERROR(VLOOKUP(MID(I915,1,2),PIRA!$B$1:$E$1144,2,FALSE),"")</f>
        <v xml:space="preserve">
</v>
      </c>
      <c r="F915" s="31" t="str">
        <f xml:space="preserve"> IFERROR(VLOOKUP(MID(G915,1,4),PIRA!$B$1:$E$1144,2,FALSE),"")&amp;"
"&amp;IFERROR(VLOOKUP(MID(H915,1,4),PIRA!$B$1:$E$1144,2,FALSE),"")&amp;"
"&amp;IFERROR(VLOOKUP(MID(I915,1,4),PIRA!$B$1:$E$1144,2,FALSE),"")</f>
        <v xml:space="preserve">
</v>
      </c>
      <c r="H915" s="31" t="str">
        <f>IFERROR(IF(VLOOKUP(G915,Demos!$B$3:$K$1368,2,FALSE)=0,"",VLOOKUP(G915,Demos!$B$3:$K$1368,2,FALSE)),"")</f>
        <v/>
      </c>
      <c r="I915" s="79" t="str">
        <f>IFERROR(IF(VLOOKUP(G915,Demos!$B$3:$K$1368,3,FALSE)=0,"",VLOOKUP(G915,Demos!$B$3:$K$1368,3,FALSE)),"")</f>
        <v/>
      </c>
      <c r="J915" s="79" t="str">
        <f>IFERROR(IF(VLOOKUP(G915,Demos!$B$3:$K$1368,4,FALSE)=0,"",VLOOKUP(G915,Demos!$B$3:$K$1368,4,FALSE)),"")</f>
        <v/>
      </c>
      <c r="K915" s="30" t="s">
        <v>1897</v>
      </c>
      <c r="M915" s="71">
        <v>44146</v>
      </c>
      <c r="N915" s="33" t="str">
        <f>IFERROR(VLOOKUP(G915,Demos!$B$3:$K$1368,5,FALSE),"")</f>
        <v/>
      </c>
      <c r="O915" s="28" t="str">
        <f>IF(N915="","",COUNTIF($N$6:N3034, N915))</f>
        <v/>
      </c>
      <c r="P915" s="33" t="str">
        <f xml:space="preserve"> IFERROR(IF(VLOOKUP(G915,Demos!$B$3:$K$1368,6,FALSE)=0,"",VLOOKUP(G915,Demos!$B$3:$K$1368,6,FALSE)),"")</f>
        <v/>
      </c>
      <c r="Q915" s="38" t="str">
        <f xml:space="preserve"> IFERROR(IF(VLOOKUP(G915,Demos!$B$3:$K$1368,8,FALSE)=0,"",VLOOKUP(G915,Demos!$B$3:$K$1368,8,FALSE)),"")</f>
        <v/>
      </c>
      <c r="R915" s="38" t="str">
        <f xml:space="preserve"> IFERROR(IF(VLOOKUP(G915,Demos!$B$3:$K$1368,7,FALSE)=0,"",VLOOKUP(G915,Demos!$B$3:$K$1368,7,FALSE)),"")</f>
        <v/>
      </c>
      <c r="T915" s="50" t="s">
        <v>2091</v>
      </c>
      <c r="U915" s="31" t="str">
        <f>IFERROR(VLOOKUP(G915,Demos!$B$7:N4207,12,FALSE),"")</f>
        <v/>
      </c>
    </row>
    <row r="916" spans="1:21" ht="45" x14ac:dyDescent="0.25">
      <c r="A916" s="39">
        <f t="shared" si="14"/>
        <v>911</v>
      </c>
      <c r="B916" s="30" t="s">
        <v>1893</v>
      </c>
      <c r="C916" s="29" t="str">
        <f xml:space="preserve"> IFERROR(VLOOKUP(B916, Courses!$C$3:$E$836, 2, FALSE),"")</f>
        <v>Physics 1A</v>
      </c>
      <c r="D916" s="29" t="str">
        <f xml:space="preserve"> IFERROR(VLOOKUP(MID(G916,1,1), PIRA!$B$1:$E$1146, 2, FALSE),"")</f>
        <v/>
      </c>
      <c r="E916" s="31" t="str">
        <f xml:space="preserve"> IFERROR(VLOOKUP(MID(G916,1,2),PIRA!$B$1:$E$1144,2,FALSE),"")&amp;"
"&amp;IFERROR(VLOOKUP(MID(H916,1,2),PIRA!$B$1:$E$1144,2,FALSE),"")&amp;"
"&amp;IFERROR(VLOOKUP(MID(I916,1,2),PIRA!$B$1:$E$1144,2,FALSE),"")</f>
        <v xml:space="preserve">
</v>
      </c>
      <c r="F916" s="31" t="str">
        <f xml:space="preserve"> IFERROR(VLOOKUP(MID(G916,1,4),PIRA!$B$1:$E$1144,2,FALSE),"")&amp;"
"&amp;IFERROR(VLOOKUP(MID(H916,1,4),PIRA!$B$1:$E$1144,2,FALSE),"")&amp;"
"&amp;IFERROR(VLOOKUP(MID(I916,1,4),PIRA!$B$1:$E$1144,2,FALSE),"")</f>
        <v xml:space="preserve">
</v>
      </c>
      <c r="H916" s="31" t="str">
        <f>IFERROR(IF(VLOOKUP(G916,Demos!$B$3:$K$1368,2,FALSE)=0,"",VLOOKUP(G916,Demos!$B$3:$K$1368,2,FALSE)),"")</f>
        <v/>
      </c>
      <c r="I916" s="79" t="str">
        <f>IFERROR(IF(VLOOKUP(G916,Demos!$B$3:$K$1368,3,FALSE)=0,"",VLOOKUP(G916,Demos!$B$3:$K$1368,3,FALSE)),"")</f>
        <v/>
      </c>
      <c r="J916" s="79" t="str">
        <f>IFERROR(IF(VLOOKUP(G916,Demos!$B$3:$K$1368,4,FALSE)=0,"",VLOOKUP(G916,Demos!$B$3:$K$1368,4,FALSE)),"")</f>
        <v/>
      </c>
      <c r="K916" s="30" t="s">
        <v>1897</v>
      </c>
      <c r="M916" s="71">
        <v>44146</v>
      </c>
      <c r="N916" s="33" t="str">
        <f>IFERROR(VLOOKUP(G916,Demos!$B$3:$K$1368,5,FALSE),"")</f>
        <v/>
      </c>
      <c r="O916" s="28" t="str">
        <f>IF(N916="","",COUNTIF($N$6:N3035, N916))</f>
        <v/>
      </c>
      <c r="P916" s="33" t="str">
        <f xml:space="preserve"> IFERROR(IF(VLOOKUP(G916,Demos!$B$3:$K$1368,6,FALSE)=0,"",VLOOKUP(G916,Demos!$B$3:$K$1368,6,FALSE)),"")</f>
        <v/>
      </c>
      <c r="Q916" s="38" t="str">
        <f xml:space="preserve"> IFERROR(IF(VLOOKUP(G916,Demos!$B$3:$K$1368,8,FALSE)=0,"",VLOOKUP(G916,Demos!$B$3:$K$1368,8,FALSE)),"")</f>
        <v/>
      </c>
      <c r="R916" s="38" t="str">
        <f xml:space="preserve"> IFERROR(IF(VLOOKUP(G916,Demos!$B$3:$K$1368,7,FALSE)=0,"",VLOOKUP(G916,Demos!$B$3:$K$1368,7,FALSE)),"")</f>
        <v/>
      </c>
      <c r="T916" s="50" t="s">
        <v>2091</v>
      </c>
      <c r="U916" s="31" t="str">
        <f>IFERROR(VLOOKUP(G916,Demos!$B$7:N4208,12,FALSE),"")</f>
        <v/>
      </c>
    </row>
    <row r="917" spans="1:21" ht="45" x14ac:dyDescent="0.25">
      <c r="A917" s="39">
        <f t="shared" si="14"/>
        <v>912</v>
      </c>
      <c r="B917" s="30" t="s">
        <v>1893</v>
      </c>
      <c r="C917" s="29" t="str">
        <f xml:space="preserve"> IFERROR(VLOOKUP(B917, Courses!$C$3:$E$836, 2, FALSE),"")</f>
        <v>Physics 1A</v>
      </c>
      <c r="D917" s="29" t="str">
        <f xml:space="preserve"> IFERROR(VLOOKUP(MID(G917,1,1), PIRA!$B$1:$E$1146, 2, FALSE),"")</f>
        <v/>
      </c>
      <c r="E917" s="31" t="str">
        <f xml:space="preserve"> IFERROR(VLOOKUP(MID(G917,1,2),PIRA!$B$1:$E$1144,2,FALSE),"")&amp;"
"&amp;IFERROR(VLOOKUP(MID(H917,1,2),PIRA!$B$1:$E$1144,2,FALSE),"")&amp;"
"&amp;IFERROR(VLOOKUP(MID(I917,1,2),PIRA!$B$1:$E$1144,2,FALSE),"")</f>
        <v xml:space="preserve">
</v>
      </c>
      <c r="F917" s="31" t="str">
        <f xml:space="preserve"> IFERROR(VLOOKUP(MID(G917,1,4),PIRA!$B$1:$E$1144,2,FALSE),"")&amp;"
"&amp;IFERROR(VLOOKUP(MID(H917,1,4),PIRA!$B$1:$E$1144,2,FALSE),"")&amp;"
"&amp;IFERROR(VLOOKUP(MID(I917,1,4),PIRA!$B$1:$E$1144,2,FALSE),"")</f>
        <v xml:space="preserve">
</v>
      </c>
      <c r="H917" s="31" t="str">
        <f>IFERROR(IF(VLOOKUP(G917,Demos!$B$3:$K$1368,2,FALSE)=0,"",VLOOKUP(G917,Demos!$B$3:$K$1368,2,FALSE)),"")</f>
        <v/>
      </c>
      <c r="I917" s="79" t="str">
        <f>IFERROR(IF(VLOOKUP(G917,Demos!$B$3:$K$1368,3,FALSE)=0,"",VLOOKUP(G917,Demos!$B$3:$K$1368,3,FALSE)),"")</f>
        <v/>
      </c>
      <c r="J917" s="79" t="str">
        <f>IFERROR(IF(VLOOKUP(G917,Demos!$B$3:$K$1368,4,FALSE)=0,"",VLOOKUP(G917,Demos!$B$3:$K$1368,4,FALSE)),"")</f>
        <v/>
      </c>
      <c r="K917" s="30" t="s">
        <v>1897</v>
      </c>
      <c r="M917" s="71">
        <v>44146</v>
      </c>
      <c r="N917" s="33" t="str">
        <f>IFERROR(VLOOKUP(G917,Demos!$B$3:$K$1368,5,FALSE),"")</f>
        <v/>
      </c>
      <c r="O917" s="28" t="str">
        <f>IF(N917="","",COUNTIF($N$6:N3036, N917))</f>
        <v/>
      </c>
      <c r="P917" s="33" t="str">
        <f xml:space="preserve"> IFERROR(IF(VLOOKUP(G917,Demos!$B$3:$K$1368,6,FALSE)=0,"",VLOOKUP(G917,Demos!$B$3:$K$1368,6,FALSE)),"")</f>
        <v/>
      </c>
      <c r="Q917" s="38" t="str">
        <f xml:space="preserve"> IFERROR(IF(VLOOKUP(G917,Demos!$B$3:$K$1368,8,FALSE)=0,"",VLOOKUP(G917,Demos!$B$3:$K$1368,8,FALSE)),"")</f>
        <v/>
      </c>
      <c r="R917" s="38" t="str">
        <f xml:space="preserve"> IFERROR(IF(VLOOKUP(G917,Demos!$B$3:$K$1368,7,FALSE)=0,"",VLOOKUP(G917,Demos!$B$3:$K$1368,7,FALSE)),"")</f>
        <v/>
      </c>
      <c r="T917" s="50" t="s">
        <v>2091</v>
      </c>
      <c r="U917" s="31" t="str">
        <f>IFERROR(VLOOKUP(G917,Demos!$B$7:N4209,12,FALSE),"")</f>
        <v/>
      </c>
    </row>
    <row r="918" spans="1:21" ht="45" x14ac:dyDescent="0.25">
      <c r="A918" s="39">
        <f t="shared" si="14"/>
        <v>913</v>
      </c>
      <c r="B918" s="30" t="s">
        <v>1893</v>
      </c>
      <c r="C918" s="29" t="str">
        <f xml:space="preserve"> IFERROR(VLOOKUP(B918, Courses!$C$3:$E$836, 2, FALSE),"")</f>
        <v>Physics 1A</v>
      </c>
      <c r="D918" s="29" t="str">
        <f xml:space="preserve"> IFERROR(VLOOKUP(MID(G918,1,1), PIRA!$B$1:$E$1146, 2, FALSE),"")</f>
        <v/>
      </c>
      <c r="E918" s="31" t="str">
        <f xml:space="preserve"> IFERROR(VLOOKUP(MID(G918,1,2),PIRA!$B$1:$E$1144,2,FALSE),"")&amp;"
"&amp;IFERROR(VLOOKUP(MID(H918,1,2),PIRA!$B$1:$E$1144,2,FALSE),"")&amp;"
"&amp;IFERROR(VLOOKUP(MID(I918,1,2),PIRA!$B$1:$E$1144,2,FALSE),"")</f>
        <v xml:space="preserve">
</v>
      </c>
      <c r="F918" s="31" t="str">
        <f xml:space="preserve"> IFERROR(VLOOKUP(MID(G918,1,4),PIRA!$B$1:$E$1144,2,FALSE),"")&amp;"
"&amp;IFERROR(VLOOKUP(MID(H918,1,4),PIRA!$B$1:$E$1144,2,FALSE),"")&amp;"
"&amp;IFERROR(VLOOKUP(MID(I918,1,4),PIRA!$B$1:$E$1144,2,FALSE),"")</f>
        <v xml:space="preserve">
</v>
      </c>
      <c r="H918" s="31" t="str">
        <f>IFERROR(IF(VLOOKUP(G918,Demos!$B$3:$K$1368,2,FALSE)=0,"",VLOOKUP(G918,Demos!$B$3:$K$1368,2,FALSE)),"")</f>
        <v/>
      </c>
      <c r="I918" s="79" t="str">
        <f>IFERROR(IF(VLOOKUP(G918,Demos!$B$3:$K$1368,3,FALSE)=0,"",VLOOKUP(G918,Demos!$B$3:$K$1368,3,FALSE)),"")</f>
        <v/>
      </c>
      <c r="J918" s="79" t="str">
        <f>IFERROR(IF(VLOOKUP(G918,Demos!$B$3:$K$1368,4,FALSE)=0,"",VLOOKUP(G918,Demos!$B$3:$K$1368,4,FALSE)),"")</f>
        <v/>
      </c>
      <c r="K918" s="30" t="s">
        <v>1897</v>
      </c>
      <c r="M918" s="71">
        <v>44146</v>
      </c>
      <c r="N918" s="33" t="str">
        <f>IFERROR(VLOOKUP(G918,Demos!$B$3:$K$1368,5,FALSE),"")</f>
        <v/>
      </c>
      <c r="O918" s="28" t="str">
        <f>IF(N918="","",COUNTIF($N$6:N3037, N918))</f>
        <v/>
      </c>
      <c r="P918" s="33" t="str">
        <f xml:space="preserve"> IFERROR(IF(VLOOKUP(G918,Demos!$B$3:$K$1368,6,FALSE)=0,"",VLOOKUP(G918,Demos!$B$3:$K$1368,6,FALSE)),"")</f>
        <v/>
      </c>
      <c r="Q918" s="38" t="str">
        <f xml:space="preserve"> IFERROR(IF(VLOOKUP(G918,Demos!$B$3:$K$1368,8,FALSE)=0,"",VLOOKUP(G918,Demos!$B$3:$K$1368,8,FALSE)),"")</f>
        <v/>
      </c>
      <c r="R918" s="38" t="str">
        <f xml:space="preserve"> IFERROR(IF(VLOOKUP(G918,Demos!$B$3:$K$1368,7,FALSE)=0,"",VLOOKUP(G918,Demos!$B$3:$K$1368,7,FALSE)),"")</f>
        <v/>
      </c>
      <c r="T918" s="50" t="s">
        <v>2091</v>
      </c>
      <c r="U918" s="31" t="str">
        <f>IFERROR(VLOOKUP(G918,Demos!$B$7:N4210,12,FALSE),"")</f>
        <v/>
      </c>
    </row>
    <row r="919" spans="1:21" ht="45" x14ac:dyDescent="0.25">
      <c r="A919" s="39">
        <f t="shared" si="14"/>
        <v>914</v>
      </c>
      <c r="B919" s="30" t="s">
        <v>1893</v>
      </c>
      <c r="C919" s="29" t="str">
        <f xml:space="preserve"> IFERROR(VLOOKUP(B919, Courses!$C$3:$E$836, 2, FALSE),"")</f>
        <v>Physics 1A</v>
      </c>
      <c r="D919" s="29" t="str">
        <f xml:space="preserve"> IFERROR(VLOOKUP(MID(G919,1,1), PIRA!$B$1:$E$1146, 2, FALSE),"")</f>
        <v/>
      </c>
      <c r="E919" s="31" t="str">
        <f xml:space="preserve"> IFERROR(VLOOKUP(MID(G919,1,2),PIRA!$B$1:$E$1144,2,FALSE),"")&amp;"
"&amp;IFERROR(VLOOKUP(MID(H919,1,2),PIRA!$B$1:$E$1144,2,FALSE),"")&amp;"
"&amp;IFERROR(VLOOKUP(MID(I919,1,2),PIRA!$B$1:$E$1144,2,FALSE),"")</f>
        <v xml:space="preserve">
</v>
      </c>
      <c r="F919" s="31" t="str">
        <f xml:space="preserve"> IFERROR(VLOOKUP(MID(G919,1,4),PIRA!$B$1:$E$1144,2,FALSE),"")&amp;"
"&amp;IFERROR(VLOOKUP(MID(H919,1,4),PIRA!$B$1:$E$1144,2,FALSE),"")&amp;"
"&amp;IFERROR(VLOOKUP(MID(I919,1,4),PIRA!$B$1:$E$1144,2,FALSE),"")</f>
        <v xml:space="preserve">
</v>
      </c>
      <c r="H919" s="31" t="str">
        <f>IFERROR(IF(VLOOKUP(G919,Demos!$B$3:$K$1368,2,FALSE)=0,"",VLOOKUP(G919,Demos!$B$3:$K$1368,2,FALSE)),"")</f>
        <v/>
      </c>
      <c r="I919" s="79" t="str">
        <f>IFERROR(IF(VLOOKUP(G919,Demos!$B$3:$K$1368,3,FALSE)=0,"",VLOOKUP(G919,Demos!$B$3:$K$1368,3,FALSE)),"")</f>
        <v/>
      </c>
      <c r="J919" s="79" t="str">
        <f>IFERROR(IF(VLOOKUP(G919,Demos!$B$3:$K$1368,4,FALSE)=0,"",VLOOKUP(G919,Demos!$B$3:$K$1368,4,FALSE)),"")</f>
        <v/>
      </c>
      <c r="K919" s="30" t="s">
        <v>1897</v>
      </c>
      <c r="M919" s="71">
        <v>44146</v>
      </c>
      <c r="N919" s="33" t="str">
        <f>IFERROR(VLOOKUP(G919,Demos!$B$3:$K$1368,5,FALSE),"")</f>
        <v/>
      </c>
      <c r="O919" s="28" t="str">
        <f>IF(N919="","",COUNTIF($N$6:N3038, N919))</f>
        <v/>
      </c>
      <c r="P919" s="33" t="str">
        <f xml:space="preserve"> IFERROR(IF(VLOOKUP(G919,Demos!$B$3:$K$1368,6,FALSE)=0,"",VLOOKUP(G919,Demos!$B$3:$K$1368,6,FALSE)),"")</f>
        <v/>
      </c>
      <c r="Q919" s="38" t="str">
        <f xml:space="preserve"> IFERROR(IF(VLOOKUP(G919,Demos!$B$3:$K$1368,8,FALSE)=0,"",VLOOKUP(G919,Demos!$B$3:$K$1368,8,FALSE)),"")</f>
        <v/>
      </c>
      <c r="R919" s="38" t="str">
        <f xml:space="preserve"> IFERROR(IF(VLOOKUP(G919,Demos!$B$3:$K$1368,7,FALSE)=0,"",VLOOKUP(G919,Demos!$B$3:$K$1368,7,FALSE)),"")</f>
        <v/>
      </c>
      <c r="T919" s="50" t="s">
        <v>2091</v>
      </c>
      <c r="U919" s="31" t="str">
        <f>IFERROR(VLOOKUP(G919,Demos!$B$7:N4211,12,FALSE),"")</f>
        <v/>
      </c>
    </row>
    <row r="920" spans="1:21" ht="45" x14ac:dyDescent="0.25">
      <c r="A920" s="39">
        <f t="shared" si="14"/>
        <v>915</v>
      </c>
      <c r="B920" s="30" t="s">
        <v>1893</v>
      </c>
      <c r="C920" s="29" t="str">
        <f xml:space="preserve"> IFERROR(VLOOKUP(B920, Courses!$C$3:$E$836, 2, FALSE),"")</f>
        <v>Physics 1A</v>
      </c>
      <c r="D920" s="29" t="str">
        <f xml:space="preserve"> IFERROR(VLOOKUP(MID(G920,1,1), PIRA!$B$1:$E$1146, 2, FALSE),"")</f>
        <v/>
      </c>
      <c r="E920" s="31" t="str">
        <f xml:space="preserve"> IFERROR(VLOOKUP(MID(G920,1,2),PIRA!$B$1:$E$1144,2,FALSE),"")&amp;"
"&amp;IFERROR(VLOOKUP(MID(H920,1,2),PIRA!$B$1:$E$1144,2,FALSE),"")&amp;"
"&amp;IFERROR(VLOOKUP(MID(I920,1,2),PIRA!$B$1:$E$1144,2,FALSE),"")</f>
        <v xml:space="preserve">
</v>
      </c>
      <c r="F920" s="31" t="str">
        <f xml:space="preserve"> IFERROR(VLOOKUP(MID(G920,1,4),PIRA!$B$1:$E$1144,2,FALSE),"")&amp;"
"&amp;IFERROR(VLOOKUP(MID(H920,1,4),PIRA!$B$1:$E$1144,2,FALSE),"")&amp;"
"&amp;IFERROR(VLOOKUP(MID(I920,1,4),PIRA!$B$1:$E$1144,2,FALSE),"")</f>
        <v xml:space="preserve">
</v>
      </c>
      <c r="H920" s="31" t="str">
        <f>IFERROR(IF(VLOOKUP(G920,Demos!$B$3:$K$1368,2,FALSE)=0,"",VLOOKUP(G920,Demos!$B$3:$K$1368,2,FALSE)),"")</f>
        <v/>
      </c>
      <c r="I920" s="79" t="str">
        <f>IFERROR(IF(VLOOKUP(G920,Demos!$B$3:$K$1368,3,FALSE)=0,"",VLOOKUP(G920,Demos!$B$3:$K$1368,3,FALSE)),"")</f>
        <v/>
      </c>
      <c r="J920" s="79" t="str">
        <f>IFERROR(IF(VLOOKUP(G920,Demos!$B$3:$K$1368,4,FALSE)=0,"",VLOOKUP(G920,Demos!$B$3:$K$1368,4,FALSE)),"")</f>
        <v/>
      </c>
      <c r="K920" s="30" t="s">
        <v>1897</v>
      </c>
      <c r="M920" s="71">
        <v>44146</v>
      </c>
      <c r="N920" s="33" t="str">
        <f>IFERROR(VLOOKUP(G920,Demos!$B$3:$K$1368,5,FALSE),"")</f>
        <v/>
      </c>
      <c r="O920" s="28" t="str">
        <f>IF(N920="","",COUNTIF($N$6:N3039, N920))</f>
        <v/>
      </c>
      <c r="P920" s="33" t="str">
        <f xml:space="preserve"> IFERROR(IF(VLOOKUP(G920,Demos!$B$3:$K$1368,6,FALSE)=0,"",VLOOKUP(G920,Demos!$B$3:$K$1368,6,FALSE)),"")</f>
        <v/>
      </c>
      <c r="Q920" s="38" t="str">
        <f xml:space="preserve"> IFERROR(IF(VLOOKUP(G920,Demos!$B$3:$K$1368,8,FALSE)=0,"",VLOOKUP(G920,Demos!$B$3:$K$1368,8,FALSE)),"")</f>
        <v/>
      </c>
      <c r="R920" s="38" t="str">
        <f xml:space="preserve"> IFERROR(IF(VLOOKUP(G920,Demos!$B$3:$K$1368,7,FALSE)=0,"",VLOOKUP(G920,Demos!$B$3:$K$1368,7,FALSE)),"")</f>
        <v/>
      </c>
      <c r="T920" s="50" t="s">
        <v>2091</v>
      </c>
      <c r="U920" s="31" t="str">
        <f>IFERROR(VLOOKUP(G920,Demos!$B$7:N4216,12,FALSE),"")</f>
        <v/>
      </c>
    </row>
    <row r="921" spans="1:21" ht="45" x14ac:dyDescent="0.25">
      <c r="A921" s="39">
        <f t="shared" si="14"/>
        <v>916</v>
      </c>
      <c r="B921" s="30" t="s">
        <v>43</v>
      </c>
      <c r="C921" s="29" t="str">
        <f xml:space="preserve"> IFERROR(VLOOKUP(B921, Courses!$C$3:$E$836, 2, FALSE),"")</f>
        <v>Modern Physics</v>
      </c>
      <c r="D921" s="29" t="str">
        <f xml:space="preserve"> IFERROR(VLOOKUP(MID(G921,1,1), PIRA!$B$1:$E$1146, 2, FALSE),"")</f>
        <v>6 Optics</v>
      </c>
      <c r="E921" s="31" t="str">
        <f xml:space="preserve"> IFERROR(VLOOKUP(MID(G921,1,2),PIRA!$B$1:$E$1144,2,FALSE),"")&amp;"
"&amp;IFERROR(VLOOKUP(MID(H921,1,2),PIRA!$B$1:$E$1144,2,FALSE),"")&amp;"
"&amp;IFERROR(VLOOKUP(MID(I921,1,2),PIRA!$B$1:$E$1144,2,FALSE),"")</f>
        <v xml:space="preserve">Interference
</v>
      </c>
      <c r="F921" s="31" t="str">
        <f xml:space="preserve"> IFERROR(VLOOKUP(MID(G921,1,4),PIRA!$B$1:$E$1144,2,FALSE),"")&amp;"
"&amp;IFERROR(VLOOKUP(MID(H921,1,4),PIRA!$B$1:$E$1144,2,FALSE),"")&amp;"
"&amp;IFERROR(VLOOKUP(MID(I921,1,4),PIRA!$B$1:$E$1144,2,FALSE),"")</f>
        <v xml:space="preserve">Interferometers
</v>
      </c>
      <c r="G921" s="32" t="s">
        <v>327</v>
      </c>
      <c r="H921" s="31" t="str">
        <f>IFERROR(IF(VLOOKUP(G921,Demos!$B$3:$K$1368,2,FALSE)=0,"",VLOOKUP(G921,Demos!$B$3:$K$1368,2,FALSE)),"")</f>
        <v/>
      </c>
      <c r="I921" s="79" t="str">
        <f>IFERROR(IF(VLOOKUP(G921,Demos!$B$3:$K$1368,3,FALSE)=0,"",VLOOKUP(G921,Demos!$B$3:$K$1368,3,FALSE)),"")</f>
        <v/>
      </c>
      <c r="J921" s="79" t="str">
        <f>IFERROR(IF(VLOOKUP(G921,Demos!$B$3:$K$1368,4,FALSE)=0,"",VLOOKUP(G921,Demos!$B$3:$K$1368,4,FALSE)),"")</f>
        <v/>
      </c>
      <c r="K921" s="30" t="s">
        <v>372</v>
      </c>
      <c r="L921" s="30" t="s">
        <v>266</v>
      </c>
      <c r="M921" s="71">
        <v>44144</v>
      </c>
      <c r="N921" s="33" t="str">
        <f>IFERROR(VLOOKUP(G921,Demos!$B$3:$K$1368,5,FALSE),"")</f>
        <v>Michelson-Morley Interferometer</v>
      </c>
      <c r="O921" s="28">
        <f>IF(N921="","",COUNTIF($N$6:N3040, N921))</f>
        <v>42</v>
      </c>
      <c r="P921" s="33" t="str">
        <f xml:space="preserve"> IFERROR(IF(VLOOKUP(G921,Demos!$B$3:$K$1368,6,FALSE)=0,"",VLOOKUP(G921,Demos!$B$3:$K$1368,6,FALSE)),"")</f>
        <v>www.de-monstrare.nl/pdf/Michelson-Morley%20interferometer.pdf</v>
      </c>
      <c r="Q921" s="38" t="str">
        <f xml:space="preserve"> IFERROR(IF(VLOOKUP(G921,Demos!$B$3:$K$1368,8,FALSE)=0,"",VLOOKUP(G921,Demos!$B$3:$K$1368,8,FALSE)),"")</f>
        <v/>
      </c>
      <c r="R921" s="38" t="str">
        <f xml:space="preserve"> IFERROR(IF(VLOOKUP(G921,Demos!$B$3:$K$1368,7,FALSE)=0,"",VLOOKUP(G921,Demos!$B$3:$K$1368,7,FALSE)),"")</f>
        <v xml:space="preserve">See 2022 recording TN1612TU_24. https://collegerama.tudelft.nl/Mediasite/Channel/as-bsc-tn/watch/7474e760f1e14321b537b197c972eb3e1d </v>
      </c>
      <c r="T921" s="50" t="s">
        <v>1761</v>
      </c>
      <c r="U921" s="31" t="str">
        <f>IFERROR(VLOOKUP(G921,Demos!$B$7:N4217,12,FALSE),"")</f>
        <v/>
      </c>
    </row>
    <row r="922" spans="1:21" ht="45" x14ac:dyDescent="0.25">
      <c r="A922" s="39">
        <f t="shared" si="14"/>
        <v>917</v>
      </c>
      <c r="B922" s="30" t="s">
        <v>151</v>
      </c>
      <c r="C922" s="29" t="str">
        <f xml:space="preserve"> IFERROR(VLOOKUP(B922, Courses!$C$3:$E$836, 2, FALSE),"")</f>
        <v>Introduction to Electricity and Magnetism</v>
      </c>
      <c r="D922" s="29" t="str">
        <f xml:space="preserve"> IFERROR(VLOOKUP(MID(G922,1,1), PIRA!$B$1:$E$1146, 2, FALSE),"")</f>
        <v>5 Electricity and Magnetism</v>
      </c>
      <c r="E922" s="31" t="str">
        <f xml:space="preserve"> IFERROR(VLOOKUP(MID(G922,1,2),PIRA!$B$1:$E$1144,2,FALSE),"")&amp;"
"&amp;IFERROR(VLOOKUP(MID(H922,1,2),PIRA!$B$1:$E$1144,2,FALSE),"")&amp;"
"&amp;IFERROR(VLOOKUP(MID(I922,1,2),PIRA!$B$1:$E$1144,2,FALSE),"")</f>
        <v xml:space="preserve">Electrostatics
</v>
      </c>
      <c r="F922" s="31" t="str">
        <f xml:space="preserve"> IFERROR(VLOOKUP(MID(G922,1,4),PIRA!$B$1:$E$1144,2,FALSE),"")&amp;"
"&amp;IFERROR(VLOOKUP(MID(H922,1,4),PIRA!$B$1:$E$1144,2,FALSE),"")&amp;"
"&amp;IFERROR(VLOOKUP(MID(I922,1,4),PIRA!$B$1:$E$1144,2,FALSE),"")</f>
        <v xml:space="preserve">Coulomb's Law
</v>
      </c>
      <c r="G922" s="32" t="s">
        <v>245</v>
      </c>
      <c r="H922" s="31" t="str">
        <f>IFERROR(IF(VLOOKUP(G922,Demos!$B$3:$K$1368,2,FALSE)=0,"",VLOOKUP(G922,Demos!$B$3:$K$1368,2,FALSE)),"")</f>
        <v/>
      </c>
      <c r="I922" s="79" t="str">
        <f>IFERROR(IF(VLOOKUP(G922,Demos!$B$3:$K$1368,3,FALSE)=0,"",VLOOKUP(G922,Demos!$B$3:$K$1368,3,FALSE)),"")</f>
        <v/>
      </c>
      <c r="J922" s="79" t="str">
        <f>IFERROR(IF(VLOOKUP(G922,Demos!$B$3:$K$1368,4,FALSE)=0,"",VLOOKUP(G922,Demos!$B$3:$K$1368,4,FALSE)),"")</f>
        <v/>
      </c>
      <c r="K922" s="30" t="s">
        <v>1066</v>
      </c>
      <c r="L922" s="30" t="s">
        <v>1923</v>
      </c>
      <c r="M922" s="71">
        <v>44109</v>
      </c>
      <c r="N922" s="33" t="str">
        <f>IFERROR(VLOOKUP(G922,Demos!$B$3:$K$1368,5,FALSE),"")</f>
        <v>Coulomb's Law (2)</v>
      </c>
      <c r="O922" s="28">
        <f>IF(N922="","",COUNTIF($N$6:N3041, N922))</f>
        <v>17</v>
      </c>
      <c r="P922" s="33" t="str">
        <f xml:space="preserve"> IFERROR(IF(VLOOKUP(G922,Demos!$B$3:$K$1368,6,FALSE)=0,"",VLOOKUP(G922,Demos!$B$3:$K$1368,6,FALSE)),"")</f>
        <v>www.de-monstrare.nl/pdf/Coulomb's%20law%20_2_.pdf</v>
      </c>
      <c r="Q922" s="38" t="str">
        <f xml:space="preserve"> IFERROR(IF(VLOOKUP(G922,Demos!$B$3:$K$1368,8,FALSE)=0,"",VLOOKUP(G922,Demos!$B$3:$K$1368,8,FALSE)),"")</f>
        <v/>
      </c>
      <c r="R922" s="38" t="str">
        <f xml:space="preserve"> IFERROR(IF(VLOOKUP(G922,Demos!$B$3:$K$1368,7,FALSE)=0,"",VLOOKUP(G922,Demos!$B$3:$K$1368,7,FALSE)),"")</f>
        <v/>
      </c>
      <c r="T922" s="50" t="s">
        <v>2049</v>
      </c>
      <c r="U922" s="31" t="str">
        <f>IFERROR(VLOOKUP(G922,Demos!$B$7:N4229,12,FALSE),"")</f>
        <v/>
      </c>
    </row>
    <row r="923" spans="1:21" ht="45" x14ac:dyDescent="0.25">
      <c r="A923" s="39">
        <f t="shared" si="14"/>
        <v>918</v>
      </c>
      <c r="B923" s="30" t="s">
        <v>151</v>
      </c>
      <c r="C923" s="29" t="str">
        <f xml:space="preserve"> IFERROR(VLOOKUP(B923, Courses!$C$3:$E$836, 2, FALSE),"")</f>
        <v>Introduction to Electricity and Magnetism</v>
      </c>
      <c r="D923" s="29" t="str">
        <f xml:space="preserve"> IFERROR(VLOOKUP(MID(G923,1,1), PIRA!$B$1:$E$1146, 2, FALSE),"")</f>
        <v>5 Electricity and Magnetism</v>
      </c>
      <c r="E923" s="31" t="str">
        <f xml:space="preserve"> IFERROR(VLOOKUP(MID(G923,1,2),PIRA!$B$1:$E$1144,2,FALSE),"")&amp;"
"&amp;IFERROR(VLOOKUP(MID(H923,1,2),PIRA!$B$1:$E$1144,2,FALSE),"")&amp;"
"&amp;IFERROR(VLOOKUP(MID(I923,1,2),PIRA!$B$1:$E$1144,2,FALSE),"")</f>
        <v xml:space="preserve">Electrostatics
</v>
      </c>
      <c r="F923" s="31" t="str">
        <f xml:space="preserve"> IFERROR(VLOOKUP(MID(G923,1,4),PIRA!$B$1:$E$1144,2,FALSE),"")&amp;"
"&amp;IFERROR(VLOOKUP(MID(H923,1,4),PIRA!$B$1:$E$1144,2,FALSE),"")&amp;"
"&amp;IFERROR(VLOOKUP(MID(I923,1,4),PIRA!$B$1:$E$1144,2,FALSE),"")</f>
        <v xml:space="preserve">Induced Charge
</v>
      </c>
      <c r="G923" s="32" t="s">
        <v>1191</v>
      </c>
      <c r="H923" s="31" t="str">
        <f>IFERROR(IF(VLOOKUP(G923,Demos!$B$3:$K$1368,2,FALSE)=0,"",VLOOKUP(G923,Demos!$B$3:$K$1368,2,FALSE)),"")</f>
        <v/>
      </c>
      <c r="I923" s="79" t="str">
        <f>IFERROR(IF(VLOOKUP(G923,Demos!$B$3:$K$1368,3,FALSE)=0,"",VLOOKUP(G923,Demos!$B$3:$K$1368,3,FALSE)),"")</f>
        <v/>
      </c>
      <c r="J923" s="79" t="str">
        <f>IFERROR(IF(VLOOKUP(G923,Demos!$B$3:$K$1368,4,FALSE)=0,"",VLOOKUP(G923,Demos!$B$3:$K$1368,4,FALSE)),"")</f>
        <v/>
      </c>
      <c r="K923" s="30" t="s">
        <v>1066</v>
      </c>
      <c r="L923" s="30" t="s">
        <v>1923</v>
      </c>
      <c r="M923" s="71">
        <v>44109</v>
      </c>
      <c r="N923" s="33" t="str">
        <f>IFERROR(VLOOKUP(G923,Demos!$B$3:$K$1368,5,FALSE),"")</f>
        <v>Charging by Induction</v>
      </c>
      <c r="O923" s="28">
        <f>IF(N923="","",COUNTIF($N$6:N3042, N923))</f>
        <v>12</v>
      </c>
      <c r="P923" s="33" t="str">
        <f xml:space="preserve"> IFERROR(IF(VLOOKUP(G923,Demos!$B$3:$K$1368,6,FALSE)=0,"",VLOOKUP(G923,Demos!$B$3:$K$1368,6,FALSE)),"")</f>
        <v>www.de-monstrare.nl/pdf/Charging%20by%20induction.pdf</v>
      </c>
      <c r="Q923" s="38" t="str">
        <f xml:space="preserve"> IFERROR(IF(VLOOKUP(G923,Demos!$B$3:$K$1368,8,FALSE)=0,"",VLOOKUP(G923,Demos!$B$3:$K$1368,8,FALSE)),"")</f>
        <v/>
      </c>
      <c r="R923" s="38" t="str">
        <f xml:space="preserve"> IFERROR(IF(VLOOKUP(G923,Demos!$B$3:$K$1368,7,FALSE)=0,"",VLOOKUP(G923,Demos!$B$3:$K$1368,7,FALSE)),"")</f>
        <v>See: https://www.youtube.com/watch?v=5u-WR7oNJ00&amp;list=PLYMFB4TVFdJJ4DsfXdY6yzDCDgLLiC4ya&amp;index=2</v>
      </c>
      <c r="T923" s="50" t="s">
        <v>1761</v>
      </c>
      <c r="U923" s="31" t="str">
        <f>IFERROR(VLOOKUP(G923,Demos!$B$7:N4232,12,FALSE),"")</f>
        <v/>
      </c>
    </row>
    <row r="924" spans="1:21" ht="45" x14ac:dyDescent="0.25">
      <c r="A924" s="39">
        <f t="shared" si="14"/>
        <v>919</v>
      </c>
      <c r="B924" s="30" t="s">
        <v>151</v>
      </c>
      <c r="C924" s="29" t="str">
        <f xml:space="preserve"> IFERROR(VLOOKUP(B924, Courses!$C$3:$E$836, 2, FALSE),"")</f>
        <v>Introduction to Electricity and Magnetism</v>
      </c>
      <c r="D924" s="29" t="str">
        <f xml:space="preserve"> IFERROR(VLOOKUP(MID(G924,1,1), PIRA!$B$1:$E$1146, 2, FALSE),"")</f>
        <v>5 Electricity and Magnetism</v>
      </c>
      <c r="E924" s="31" t="str">
        <f xml:space="preserve"> IFERROR(VLOOKUP(MID(G924,1,2),PIRA!$B$1:$E$1144,2,FALSE),"")&amp;"
"&amp;IFERROR(VLOOKUP(MID(H924,1,2),PIRA!$B$1:$E$1144,2,FALSE),"")&amp;"
"&amp;IFERROR(VLOOKUP(MID(I924,1,2),PIRA!$B$1:$E$1144,2,FALSE),"")</f>
        <v xml:space="preserve">Electrostatics
Electrostatics
</v>
      </c>
      <c r="F924" s="31" t="str">
        <f xml:space="preserve"> IFERROR(VLOOKUP(MID(G924,1,4),PIRA!$B$1:$E$1144,2,FALSE),"")&amp;"
"&amp;IFERROR(VLOOKUP(MID(H924,1,4),PIRA!$B$1:$E$1144,2,FALSE),"")&amp;"
"&amp;IFERROR(VLOOKUP(MID(I924,1,4),PIRA!$B$1:$E$1144,2,FALSE),"")</f>
        <v xml:space="preserve">Induced Charge
Electrostatic Machines
</v>
      </c>
      <c r="G924" s="32" t="s">
        <v>1700</v>
      </c>
      <c r="H924" s="31" t="str">
        <f>IFERROR(IF(VLOOKUP(G924,Demos!$B$3:$K$1368,2,FALSE)=0,"",VLOOKUP(G924,Demos!$B$3:$K$1368,2,FALSE)),"")</f>
        <v>5A50.01</v>
      </c>
      <c r="I924" s="79" t="str">
        <f>IFERROR(IF(VLOOKUP(G924,Demos!$B$3:$K$1368,3,FALSE)=0,"",VLOOKUP(G924,Demos!$B$3:$K$1368,3,FALSE)),"")</f>
        <v/>
      </c>
      <c r="J924" s="79" t="str">
        <f>IFERROR(IF(VLOOKUP(G924,Demos!$B$3:$K$1368,4,FALSE)=0,"",VLOOKUP(G924,Demos!$B$3:$K$1368,4,FALSE)),"")</f>
        <v/>
      </c>
      <c r="K924" s="30" t="s">
        <v>1066</v>
      </c>
      <c r="L924" s="30" t="s">
        <v>1923</v>
      </c>
      <c r="M924" s="71">
        <v>44109</v>
      </c>
      <c r="N924" s="33" t="str">
        <f>IFERROR(VLOOKUP(G924,Demos!$B$3:$K$1368,5,FALSE),"")</f>
        <v>Water Dropper (almost Kelvin water dropper)</v>
      </c>
      <c r="O924" s="28">
        <f>IF(N924="","",COUNTIF($N$6:N3043, N924))</f>
        <v>12</v>
      </c>
      <c r="P924" s="33" t="str">
        <f xml:space="preserve"> IFERROR(IF(VLOOKUP(G924,Demos!$B$3:$K$1368,6,FALSE)=0,"",VLOOKUP(G924,Demos!$B$3:$K$1368,6,FALSE)),"")</f>
        <v>www.de-monstrare.nl/pdf/Water%20dropper.pdf</v>
      </c>
      <c r="Q924" s="38" t="str">
        <f xml:space="preserve"> IFERROR(IF(VLOOKUP(G924,Demos!$B$3:$K$1368,8,FALSE)=0,"",VLOOKUP(G924,Demos!$B$3:$K$1368,8,FALSE)),"")</f>
        <v/>
      </c>
      <c r="R924" s="38" t="str">
        <f xml:space="preserve"> IFERROR(IF(VLOOKUP(G924,Demos!$B$3:$K$1368,7,FALSE)=0,"",VLOOKUP(G924,Demos!$B$3:$K$1368,7,FALSE)),"")</f>
        <v/>
      </c>
      <c r="T924" s="50" t="s">
        <v>2049</v>
      </c>
      <c r="U924" s="31" t="str">
        <f>IFERROR(VLOOKUP(G924,Demos!$B$7:N4219,12,FALSE),"")</f>
        <v/>
      </c>
    </row>
    <row r="925" spans="1:21" ht="45" x14ac:dyDescent="0.25">
      <c r="A925" s="39">
        <f t="shared" si="14"/>
        <v>920</v>
      </c>
      <c r="B925" s="30" t="s">
        <v>151</v>
      </c>
      <c r="C925" s="29" t="str">
        <f xml:space="preserve"> IFERROR(VLOOKUP(B925, Courses!$C$3:$E$836, 2, FALSE),"")</f>
        <v>Introduction to Electricity and Magnetism</v>
      </c>
      <c r="D925" s="29" t="str">
        <f xml:space="preserve"> IFERROR(VLOOKUP(MID(G925,1,1), PIRA!$B$1:$E$1146, 2, FALSE),"")</f>
        <v>5 Electricity and Magnetism</v>
      </c>
      <c r="E925" s="31" t="str">
        <f xml:space="preserve"> IFERROR(VLOOKUP(MID(G925,1,2),PIRA!$B$1:$E$1144,2,FALSE),"")&amp;"
"&amp;IFERROR(VLOOKUP(MID(H925,1,2),PIRA!$B$1:$E$1144,2,FALSE),"")&amp;"
"&amp;IFERROR(VLOOKUP(MID(I925,1,2),PIRA!$B$1:$E$1144,2,FALSE),"")</f>
        <v xml:space="preserve">Electric Fields and Potential
</v>
      </c>
      <c r="F925" s="31" t="str">
        <f xml:space="preserve"> IFERROR(VLOOKUP(MID(G925,1,4),PIRA!$B$1:$E$1144,2,FALSE),"")&amp;"
"&amp;IFERROR(VLOOKUP(MID(H925,1,4),PIRA!$B$1:$E$1144,2,FALSE),"")&amp;"
"&amp;IFERROR(VLOOKUP(MID(I925,1,4),PIRA!$B$1:$E$1144,2,FALSE),"")</f>
        <v xml:space="preserve">Electric Field
</v>
      </c>
      <c r="G925" s="32" t="s">
        <v>1193</v>
      </c>
      <c r="H925" s="31" t="str">
        <f>IFERROR(IF(VLOOKUP(G925,Demos!$B$3:$K$1368,2,FALSE)=0,"",VLOOKUP(G925,Demos!$B$3:$K$1368,2,FALSE)),"")</f>
        <v/>
      </c>
      <c r="I925" s="79" t="str">
        <f>IFERROR(IF(VLOOKUP(G925,Demos!$B$3:$K$1368,3,FALSE)=0,"",VLOOKUP(G925,Demos!$B$3:$K$1368,3,FALSE)),"")</f>
        <v/>
      </c>
      <c r="J925" s="79" t="str">
        <f>IFERROR(IF(VLOOKUP(G925,Demos!$B$3:$K$1368,4,FALSE)=0,"",VLOOKUP(G925,Demos!$B$3:$K$1368,4,FALSE)),"")</f>
        <v/>
      </c>
      <c r="K925" s="30" t="s">
        <v>1944</v>
      </c>
      <c r="L925" s="30" t="s">
        <v>1066</v>
      </c>
      <c r="M925" s="71">
        <v>44109</v>
      </c>
      <c r="N925" s="33" t="str">
        <f>IFERROR(VLOOKUP(G925,Demos!$B$3:$K$1368,5,FALSE),"")</f>
        <v>E-Field Direction (vd Graaff and electric dipole)</v>
      </c>
      <c r="O925" s="28">
        <f>IF(N925="","",COUNTIF($N$6:N3044, N925))</f>
        <v>12</v>
      </c>
      <c r="P925" s="33" t="str">
        <f xml:space="preserve"> IFERROR(IF(VLOOKUP(G925,Demos!$B$3:$K$1368,6,FALSE)=0,"",VLOOKUP(G925,Demos!$B$3:$K$1368,6,FALSE)),"")</f>
        <v>www.de-monstrare.nl/pdf/E-field%20direction.pdf</v>
      </c>
      <c r="Q925" s="38" t="str">
        <f xml:space="preserve"> IFERROR(IF(VLOOKUP(G925,Demos!$B$3:$K$1368,8,FALSE)=0,"",VLOOKUP(G925,Demos!$B$3:$K$1368,8,FALSE)),"")</f>
        <v>Produce an E-dipole and suspend it in the E-field of a vd Graaff</v>
      </c>
      <c r="R925" s="38" t="str">
        <f xml:space="preserve"> IFERROR(IF(VLOOKUP(G925,Demos!$B$3:$K$1368,7,FALSE)=0,"",VLOOKUP(G925,Demos!$B$3:$K$1368,7,FALSE)),"")</f>
        <v>See: https://www.youtube.com/watch?v=5yedECuZIs0&amp;list=PLYMFB4TVFdJJ4DsfXdY6yzDCDgLLiC4ya&amp;index=4</v>
      </c>
      <c r="T925" s="50" t="s">
        <v>1761</v>
      </c>
      <c r="U925" s="31" t="str">
        <f>IFERROR(VLOOKUP(G925,Demos!$B$7:N4230,12,FALSE),"")</f>
        <v/>
      </c>
    </row>
    <row r="926" spans="1:21" ht="45" x14ac:dyDescent="0.25">
      <c r="A926" s="39">
        <f t="shared" si="14"/>
        <v>921</v>
      </c>
      <c r="B926" s="30" t="s">
        <v>151</v>
      </c>
      <c r="C926" s="29" t="str">
        <f xml:space="preserve"> IFERROR(VLOOKUP(B926, Courses!$C$3:$E$836, 2, FALSE),"")</f>
        <v>Introduction to Electricity and Magnetism</v>
      </c>
      <c r="D926" s="29" t="str">
        <f xml:space="preserve"> IFERROR(VLOOKUP(MID(G926,1,1), PIRA!$B$1:$E$1146, 2, FALSE),"")</f>
        <v>5 Electricity and Magnetism</v>
      </c>
      <c r="E926" s="31" t="str">
        <f xml:space="preserve"> IFERROR(VLOOKUP(MID(G926,1,2),PIRA!$B$1:$E$1144,2,FALSE),"")&amp;"
"&amp;IFERROR(VLOOKUP(MID(H926,1,2),PIRA!$B$1:$E$1144,2,FALSE),"")&amp;"
"&amp;IFERROR(VLOOKUP(MID(I926,1,2),PIRA!$B$1:$E$1144,2,FALSE),"")</f>
        <v xml:space="preserve">Electric Fields and Potential
Electric Fields and Potential
</v>
      </c>
      <c r="F926" s="31" t="str">
        <f xml:space="preserve"> IFERROR(VLOOKUP(MID(G926,1,4),PIRA!$B$1:$E$1144,2,FALSE),"")&amp;"
"&amp;IFERROR(VLOOKUP(MID(H926,1,4),PIRA!$B$1:$E$1144,2,FALSE),"")&amp;"
"&amp;IFERROR(VLOOKUP(MID(I926,1,4),PIRA!$B$1:$E$1144,2,FALSE),"")</f>
        <v xml:space="preserve">Electric Field
Gauss' Law
</v>
      </c>
      <c r="G926" s="32" t="s">
        <v>1194</v>
      </c>
      <c r="H926" s="31" t="str">
        <f>IFERROR(IF(VLOOKUP(G926,Demos!$B$3:$K$1368,2,FALSE)=0,"",VLOOKUP(G926,Demos!$B$3:$K$1368,2,FALSE)),"")</f>
        <v>5B20.10</v>
      </c>
      <c r="I926" s="79" t="str">
        <f>IFERROR(IF(VLOOKUP(G926,Demos!$B$3:$K$1368,3,FALSE)=0,"",VLOOKUP(G926,Demos!$B$3:$K$1368,3,FALSE)),"")</f>
        <v/>
      </c>
      <c r="J926" s="79" t="str">
        <f>IFERROR(IF(VLOOKUP(G926,Demos!$B$3:$K$1368,4,FALSE)=0,"",VLOOKUP(G926,Demos!$B$3:$K$1368,4,FALSE)),"")</f>
        <v/>
      </c>
      <c r="K926" s="30" t="s">
        <v>1944</v>
      </c>
      <c r="L926" s="30" t="s">
        <v>1066</v>
      </c>
      <c r="M926" s="71">
        <v>44109</v>
      </c>
      <c r="N926" s="33" t="str">
        <f>IFERROR(VLOOKUP(G926,Demos!$B$3:$K$1368,5,FALSE),"")</f>
        <v>Charge and Field; inside and/or outside?</v>
      </c>
      <c r="O926" s="28">
        <f>IF(N926="","",COUNTIF($N$6:N3045, N926))</f>
        <v>13</v>
      </c>
      <c r="P926" s="33" t="str">
        <f xml:space="preserve"> IFERROR(IF(VLOOKUP(G926,Demos!$B$3:$K$1368,6,FALSE)=0,"",VLOOKUP(G926,Demos!$B$3:$K$1368,6,FALSE)),"")</f>
        <v>www.de-monstrare.nl/.../ Charge%20and%20field%20inside%20and%20or%20outside.pdf</v>
      </c>
      <c r="Q926" s="38" t="str">
        <f xml:space="preserve"> IFERROR(IF(VLOOKUP(G926,Demos!$B$3:$K$1368,8,FALSE)=0,"",VLOOKUP(G926,Demos!$B$3:$K$1368,8,FALSE)),"")</f>
        <v/>
      </c>
      <c r="R926" s="38" t="str">
        <f xml:space="preserve"> IFERROR(IF(VLOOKUP(G926,Demos!$B$3:$K$1368,7,FALSE)=0,"",VLOOKUP(G926,Demos!$B$3:$K$1368,7,FALSE)),"")</f>
        <v>See: https://www.youtube.com/watch?v=11BL47PklLw&amp;list=PLYMFB4TVFdJJ4DsfXdY6yzDCDgLLiC4ya&amp;index=3</v>
      </c>
      <c r="T926" s="50" t="s">
        <v>1761</v>
      </c>
      <c r="U926" s="31" t="str">
        <f>IFERROR(VLOOKUP(G926,Demos!$B$7:N4231,12,FALSE),"")</f>
        <v/>
      </c>
    </row>
    <row r="927" spans="1:21" ht="45" x14ac:dyDescent="0.25">
      <c r="A927" s="39">
        <f t="shared" si="14"/>
        <v>922</v>
      </c>
      <c r="B927" s="30" t="s">
        <v>151</v>
      </c>
      <c r="C927" s="29" t="str">
        <f xml:space="preserve"> IFERROR(VLOOKUP(B927, Courses!$C$3:$E$836, 2, FALSE),"")</f>
        <v>Introduction to Electricity and Magnetism</v>
      </c>
      <c r="D927" s="29" t="str">
        <f xml:space="preserve"> IFERROR(VLOOKUP(MID(G927,1,1), PIRA!$B$1:$E$1146, 2, FALSE),"")</f>
        <v>5 Electricity and Magnetism</v>
      </c>
      <c r="E927" s="31" t="str">
        <f xml:space="preserve"> IFERROR(VLOOKUP(MID(G927,1,2),PIRA!$B$1:$E$1144,2,FALSE),"")&amp;"
"&amp;IFERROR(VLOOKUP(MID(H927,1,2),PIRA!$B$1:$E$1144,2,FALSE),"")&amp;"
"&amp;IFERROR(VLOOKUP(MID(I927,1,2),PIRA!$B$1:$E$1144,2,FALSE),"")</f>
        <v xml:space="preserve">Electric Fields and Potential
</v>
      </c>
      <c r="F927" s="31" t="str">
        <f xml:space="preserve"> IFERROR(VLOOKUP(MID(G927,1,4),PIRA!$B$1:$E$1144,2,FALSE),"")&amp;"
"&amp;IFERROR(VLOOKUP(MID(H927,1,4),PIRA!$B$1:$E$1144,2,FALSE),"")&amp;"
"&amp;IFERROR(VLOOKUP(MID(I927,1,4),PIRA!$B$1:$E$1144,2,FALSE),"")</f>
        <v xml:space="preserve">Electric Field
</v>
      </c>
      <c r="G927" s="32" t="s">
        <v>1740</v>
      </c>
      <c r="H927" s="31" t="str">
        <f>IFERROR(IF(VLOOKUP(G927,Demos!$B$3:$K$1368,2,FALSE)=0,"",VLOOKUP(G927,Demos!$B$3:$K$1368,2,FALSE)),"")</f>
        <v/>
      </c>
      <c r="I927" s="79" t="str">
        <f>IFERROR(IF(VLOOKUP(G927,Demos!$B$3:$K$1368,3,FALSE)=0,"",VLOOKUP(G927,Demos!$B$3:$K$1368,3,FALSE)),"")</f>
        <v/>
      </c>
      <c r="J927" s="79" t="str">
        <f>IFERROR(IF(VLOOKUP(G927,Demos!$B$3:$K$1368,4,FALSE)=0,"",VLOOKUP(G927,Demos!$B$3:$K$1368,4,FALSE)),"")</f>
        <v/>
      </c>
      <c r="K927" s="30" t="s">
        <v>1066</v>
      </c>
      <c r="L927" s="30" t="s">
        <v>1923</v>
      </c>
      <c r="M927" s="71">
        <v>44109</v>
      </c>
      <c r="N927" s="33" t="str">
        <f>IFERROR(VLOOKUP(G927,Demos!$B$3:$K$1368,5,FALSE),"")</f>
        <v>Squid on vd Graaff</v>
      </c>
      <c r="O927" s="28">
        <f>IF(N927="","",COUNTIF($N$6:N3046, N927))</f>
        <v>12</v>
      </c>
      <c r="P927" s="33" t="str">
        <f xml:space="preserve"> IFERROR(IF(VLOOKUP(G927,Demos!$B$3:$K$1368,6,FALSE)=0,"",VLOOKUP(G927,Demos!$B$3:$K$1368,6,FALSE)),"")</f>
        <v>N/A</v>
      </c>
      <c r="Q927" s="38" t="str">
        <f xml:space="preserve"> IFERROR(IF(VLOOKUP(G927,Demos!$B$3:$K$1368,8,FALSE)=0,"",VLOOKUP(G927,Demos!$B$3:$K$1368,8,FALSE)),"")</f>
        <v>A small stand with thin paper strips is placed on an electrostatic generator</v>
      </c>
      <c r="R927" s="38" t="str">
        <f xml:space="preserve"> IFERROR(IF(VLOOKUP(G927,Demos!$B$3:$K$1368,7,FALSE)=0,"",VLOOKUP(G927,Demos!$B$3:$K$1368,7,FALSE)),"")</f>
        <v/>
      </c>
      <c r="T927" s="50" t="s">
        <v>1761</v>
      </c>
      <c r="U927" s="31" t="str">
        <f>IFERROR(VLOOKUP(G927,Demos!$B$7:N4233,12,FALSE),"")</f>
        <v/>
      </c>
    </row>
    <row r="928" spans="1:21" ht="45" x14ac:dyDescent="0.25">
      <c r="A928" s="39">
        <f t="shared" si="14"/>
        <v>923</v>
      </c>
      <c r="B928" s="30" t="s">
        <v>151</v>
      </c>
      <c r="C928" s="29" t="str">
        <f xml:space="preserve"> IFERROR(VLOOKUP(B928, Courses!$C$3:$E$836, 2, FALSE),"")</f>
        <v>Introduction to Electricity and Magnetism</v>
      </c>
      <c r="D928" s="29" t="str">
        <f xml:space="preserve"> IFERROR(VLOOKUP(MID(G928,1,1), PIRA!$B$1:$E$1146, 2, FALSE),"")</f>
        <v>5 Electricity and Magnetism</v>
      </c>
      <c r="E928" s="31" t="str">
        <f xml:space="preserve"> IFERROR(VLOOKUP(MID(G928,1,2),PIRA!$B$1:$E$1144,2,FALSE),"")&amp;"
"&amp;IFERROR(VLOOKUP(MID(H928,1,2),PIRA!$B$1:$E$1144,2,FALSE),"")&amp;"
"&amp;IFERROR(VLOOKUP(MID(I928,1,2),PIRA!$B$1:$E$1144,2,FALSE),"")</f>
        <v xml:space="preserve">Capacitance
</v>
      </c>
      <c r="F928" s="31" t="str">
        <f xml:space="preserve"> IFERROR(VLOOKUP(MID(G928,1,4),PIRA!$B$1:$E$1144,2,FALSE),"")&amp;"
"&amp;IFERROR(VLOOKUP(MID(H928,1,4),PIRA!$B$1:$E$1144,2,FALSE),"")&amp;"
"&amp;IFERROR(VLOOKUP(MID(I928,1,4),PIRA!$B$1:$E$1144,2,FALSE),"")</f>
        <v xml:space="preserve">Capacitors
</v>
      </c>
      <c r="G928" s="32" t="s">
        <v>248</v>
      </c>
      <c r="H928" s="31" t="str">
        <f>IFERROR(IF(VLOOKUP(G928,Demos!$B$3:$K$1368,2,FALSE)=0,"",VLOOKUP(G928,Demos!$B$3:$K$1368,2,FALSE)),"")</f>
        <v/>
      </c>
      <c r="I928" s="79" t="str">
        <f>IFERROR(IF(VLOOKUP(G928,Demos!$B$3:$K$1368,3,FALSE)=0,"",VLOOKUP(G928,Demos!$B$3:$K$1368,3,FALSE)),"")</f>
        <v/>
      </c>
      <c r="J928" s="79" t="str">
        <f>IFERROR(IF(VLOOKUP(G928,Demos!$B$3:$K$1368,4,FALSE)=0,"",VLOOKUP(G928,Demos!$B$3:$K$1368,4,FALSE)),"")</f>
        <v/>
      </c>
      <c r="K928" s="30" t="s">
        <v>1944</v>
      </c>
      <c r="L928" s="30" t="s">
        <v>1066</v>
      </c>
      <c r="M928" s="71">
        <v>44109</v>
      </c>
      <c r="N928" s="33" t="str">
        <f>IFERROR(VLOOKUP(G928,Demos!$B$3:$K$1368,5,FALSE),"")</f>
        <v>Capacitor (1) Spacing between the Plates</v>
      </c>
      <c r="O928" s="28">
        <f>IF(N928="","",COUNTIF($N$6:N3047, N928))</f>
        <v>22</v>
      </c>
      <c r="P928" s="33" t="str">
        <f xml:space="preserve"> IFERROR(IF(VLOOKUP(G928,Demos!$B$3:$K$1368,6,FALSE)=0,"",VLOOKUP(G928,Demos!$B$3:$K$1368,6,FALSE)),"")</f>
        <v>www.de-monstrare.nl/.../Capacitor%20_1_ %20Spacing%20between%20the%20plates.pdf</v>
      </c>
      <c r="Q928" s="38" t="str">
        <f xml:space="preserve"> IFERROR(IF(VLOOKUP(G928,Demos!$B$3:$K$1368,8,FALSE)=0,"",VLOOKUP(G928,Demos!$B$3:$K$1368,8,FALSE)),"")</f>
        <v/>
      </c>
      <c r="R928" s="38" t="str">
        <f xml:space="preserve"> IFERROR(IF(VLOOKUP(G928,Demos!$B$3:$K$1368,7,FALSE)=0,"",VLOOKUP(G928,Demos!$B$3:$K$1368,7,FALSE)),"")</f>
        <v/>
      </c>
      <c r="T928" s="50" t="s">
        <v>1761</v>
      </c>
      <c r="U928" s="31" t="str">
        <f>IFERROR(VLOOKUP(G928,Demos!$B$7:N4228,12,FALSE),"")</f>
        <v/>
      </c>
    </row>
    <row r="929" spans="1:21" ht="45" x14ac:dyDescent="0.25">
      <c r="A929" s="39">
        <f t="shared" si="14"/>
        <v>924</v>
      </c>
      <c r="B929" s="30" t="s">
        <v>151</v>
      </c>
      <c r="C929" s="29" t="str">
        <f xml:space="preserve"> IFERROR(VLOOKUP(B929, Courses!$C$3:$E$836, 2, FALSE),"")</f>
        <v>Introduction to Electricity and Magnetism</v>
      </c>
      <c r="D929" s="29" t="str">
        <f xml:space="preserve"> IFERROR(VLOOKUP(MID(G929,1,1), PIRA!$B$1:$E$1146, 2, FALSE),"")</f>
        <v>5 Electricity and Magnetism</v>
      </c>
      <c r="E929" s="31" t="str">
        <f xml:space="preserve"> IFERROR(VLOOKUP(MID(G929,1,2),PIRA!$B$1:$E$1144,2,FALSE),"")&amp;"
"&amp;IFERROR(VLOOKUP(MID(H929,1,2),PIRA!$B$1:$E$1144,2,FALSE),"")&amp;"
"&amp;IFERROR(VLOOKUP(MID(I929,1,2),PIRA!$B$1:$E$1144,2,FALSE),"")</f>
        <v xml:space="preserve">Capacitance
Capacitance
</v>
      </c>
      <c r="F929" s="31" t="str">
        <f xml:space="preserve"> IFERROR(VLOOKUP(MID(G929,1,4),PIRA!$B$1:$E$1144,2,FALSE),"")&amp;"
"&amp;IFERROR(VLOOKUP(MID(H929,1,4),PIRA!$B$1:$E$1144,2,FALSE),"")&amp;"
"&amp;IFERROR(VLOOKUP(MID(I929,1,4),PIRA!$B$1:$E$1144,2,FALSE),"")</f>
        <v xml:space="preserve">Dielectric
Energy Stored in a Capacitor
</v>
      </c>
      <c r="G929" s="32" t="s">
        <v>482</v>
      </c>
      <c r="H929" s="31" t="str">
        <f>IFERROR(IF(VLOOKUP(G929,Demos!$B$3:$K$1368,2,FALSE)=0,"",VLOOKUP(G929,Demos!$B$3:$K$1368,2,FALSE)),"")</f>
        <v>5C30.01</v>
      </c>
      <c r="I929" s="79" t="str">
        <f>IFERROR(IF(VLOOKUP(G929,Demos!$B$3:$K$1368,3,FALSE)=0,"",VLOOKUP(G929,Demos!$B$3:$K$1368,3,FALSE)),"")</f>
        <v/>
      </c>
      <c r="J929" s="79" t="str">
        <f>IFERROR(IF(VLOOKUP(G929,Demos!$B$3:$K$1368,4,FALSE)=0,"",VLOOKUP(G929,Demos!$B$3:$K$1368,4,FALSE)),"")</f>
        <v/>
      </c>
      <c r="K929" s="30" t="s">
        <v>1944</v>
      </c>
      <c r="L929" s="30" t="s">
        <v>1066</v>
      </c>
      <c r="M929" s="71">
        <v>44109</v>
      </c>
      <c r="N929" s="33" t="str">
        <f>IFERROR(VLOOKUP(G929,Demos!$B$3:$K$1368,5,FALSE),"")</f>
        <v>Capacitor (2) Different Dielectrics</v>
      </c>
      <c r="O929" s="28">
        <f>IF(N929="","",COUNTIF($N$6:N3048, N929))</f>
        <v>17</v>
      </c>
      <c r="P929" s="33" t="str">
        <f xml:space="preserve"> IFERROR(IF(VLOOKUP(G929,Demos!$B$3:$K$1368,6,FALSE)=0,"",VLOOKUP(G929,Demos!$B$3:$K$1368,6,FALSE)),"")</f>
        <v>www.de-monstrare.nl/pdf/Capacitor%20_2_Different%20dielectrics.pdf</v>
      </c>
      <c r="Q929" s="38" t="str">
        <f xml:space="preserve"> IFERROR(IF(VLOOKUP(G929,Demos!$B$3:$K$1368,8,FALSE)=0,"",VLOOKUP(G929,Demos!$B$3:$K$1368,8,FALSE)),"")</f>
        <v/>
      </c>
      <c r="R929" s="38" t="str">
        <f xml:space="preserve"> IFERROR(IF(VLOOKUP(G929,Demos!$B$3:$K$1368,7,FALSE)=0,"",VLOOKUP(G929,Demos!$B$3:$K$1368,7,FALSE)),"")</f>
        <v/>
      </c>
      <c r="T929" s="50" t="s">
        <v>1761</v>
      </c>
      <c r="U929" s="31" t="str">
        <f>IFERROR(VLOOKUP(G929,Demos!$B$7:N4227,12,FALSE),"")</f>
        <v/>
      </c>
    </row>
    <row r="930" spans="1:21" ht="45" x14ac:dyDescent="0.25">
      <c r="A930" s="39">
        <f t="shared" si="14"/>
        <v>925</v>
      </c>
      <c r="B930" s="30" t="s">
        <v>151</v>
      </c>
      <c r="C930" s="29" t="str">
        <f xml:space="preserve"> IFERROR(VLOOKUP(B930, Courses!$C$3:$E$836, 2, FALSE),"")</f>
        <v>Introduction to Electricity and Magnetism</v>
      </c>
      <c r="D930" s="29" t="str">
        <f xml:space="preserve"> IFERROR(VLOOKUP(MID(G930,1,1), PIRA!$B$1:$E$1146, 2, FALSE),"")</f>
        <v>5 Electricity and Magnetism</v>
      </c>
      <c r="E930" s="31" t="str">
        <f xml:space="preserve"> IFERROR(VLOOKUP(MID(G930,1,2),PIRA!$B$1:$E$1144,2,FALSE),"")&amp;"
"&amp;IFERROR(VLOOKUP(MID(H930,1,2),PIRA!$B$1:$E$1144,2,FALSE),"")&amp;"
"&amp;IFERROR(VLOOKUP(MID(I930,1,2),PIRA!$B$1:$E$1144,2,FALSE),"")</f>
        <v xml:space="preserve">Resistance
</v>
      </c>
      <c r="F930" s="31" t="str">
        <f xml:space="preserve"> IFERROR(VLOOKUP(MID(G930,1,4),PIRA!$B$1:$E$1144,2,FALSE),"")&amp;"
"&amp;IFERROR(VLOOKUP(MID(H930,1,4),PIRA!$B$1:$E$1144,2,FALSE),"")&amp;"
"&amp;IFERROR(VLOOKUP(MID(I930,1,4),PIRA!$B$1:$E$1144,2,FALSE),"")</f>
        <v xml:space="preserve">Resistivity and Temperature
</v>
      </c>
      <c r="G930" s="32" t="s">
        <v>1196</v>
      </c>
      <c r="H930" s="31" t="str">
        <f>IFERROR(IF(VLOOKUP(G930,Demos!$B$3:$K$1368,2,FALSE)=0,"",VLOOKUP(G930,Demos!$B$3:$K$1368,2,FALSE)),"")</f>
        <v/>
      </c>
      <c r="I930" s="79" t="str">
        <f>IFERROR(IF(VLOOKUP(G930,Demos!$B$3:$K$1368,3,FALSE)=0,"",VLOOKUP(G930,Demos!$B$3:$K$1368,3,FALSE)),"")</f>
        <v/>
      </c>
      <c r="J930" s="79" t="str">
        <f>IFERROR(IF(VLOOKUP(G930,Demos!$B$3:$K$1368,4,FALSE)=0,"",VLOOKUP(G930,Demos!$B$3:$K$1368,4,FALSE)),"")</f>
        <v/>
      </c>
      <c r="K930" s="30" t="s">
        <v>1944</v>
      </c>
      <c r="L930" s="30" t="s">
        <v>1066</v>
      </c>
      <c r="M930" s="71">
        <v>44109</v>
      </c>
      <c r="N930" s="33" t="str">
        <f>IFERROR(VLOOKUP(G930,Demos!$B$3:$K$1368,5,FALSE),"")</f>
        <v>Positive Temperature Coefficient</v>
      </c>
      <c r="O930" s="28">
        <f>IF(N930="","",COUNTIF($N$6:N3049, N930))</f>
        <v>12</v>
      </c>
      <c r="P930" s="33" t="str">
        <f xml:space="preserve"> IFERROR(IF(VLOOKUP(G930,Demos!$B$3:$K$1368,6,FALSE)=0,"",VLOOKUP(G930,Demos!$B$3:$K$1368,6,FALSE)),"")</f>
        <v>www.de-monstrare.nl/pdf/Positive%20temperature%20coefficient.pdf</v>
      </c>
      <c r="Q930" s="38" t="str">
        <f xml:space="preserve"> IFERROR(IF(VLOOKUP(G930,Demos!$B$3:$K$1368,8,FALSE)=0,"",VLOOKUP(G930,Demos!$B$3:$K$1368,8,FALSE)),"")</f>
        <v/>
      </c>
      <c r="R930" s="38" t="str">
        <f xml:space="preserve"> IFERROR(IF(VLOOKUP(G930,Demos!$B$3:$K$1368,7,FALSE)=0,"",VLOOKUP(G930,Demos!$B$3:$K$1368,7,FALSE)),"")</f>
        <v>See: https://www.youtube.com/watch?v=riR-e0m83Q8&amp;list=PLYMFB4TVFdJJ4DsfXdY6yzDCDgLLiC4ya&amp;index=7</v>
      </c>
      <c r="T930" s="50" t="s">
        <v>1761</v>
      </c>
      <c r="U930" s="31" t="str">
        <f>IFERROR(VLOOKUP(G930,Demos!$B$7:N4225,12,FALSE),"")</f>
        <v/>
      </c>
    </row>
    <row r="931" spans="1:21" ht="45" x14ac:dyDescent="0.25">
      <c r="A931" s="39">
        <f t="shared" si="14"/>
        <v>926</v>
      </c>
      <c r="B931" s="30" t="s">
        <v>151</v>
      </c>
      <c r="C931" s="29" t="str">
        <f xml:space="preserve"> IFERROR(VLOOKUP(B931, Courses!$C$3:$E$836, 2, FALSE),"")</f>
        <v>Introduction to Electricity and Magnetism</v>
      </c>
      <c r="D931" s="29" t="str">
        <f xml:space="preserve"> IFERROR(VLOOKUP(MID(G931,1,1), PIRA!$B$1:$E$1146, 2, FALSE),"")</f>
        <v>5 Electricity and Magnetism</v>
      </c>
      <c r="E931" s="31" t="str">
        <f xml:space="preserve"> IFERROR(VLOOKUP(MID(G931,1,2),PIRA!$B$1:$E$1144,2,FALSE),"")&amp;"
"&amp;IFERROR(VLOOKUP(MID(H931,1,2),PIRA!$B$1:$E$1144,2,FALSE),"")&amp;"
"&amp;IFERROR(VLOOKUP(MID(I931,1,2),PIRA!$B$1:$E$1144,2,FALSE),"")</f>
        <v xml:space="preserve">Resistance
</v>
      </c>
      <c r="F931" s="31" t="str">
        <f xml:space="preserve"> IFERROR(VLOOKUP(MID(G931,1,4),PIRA!$B$1:$E$1144,2,FALSE),"")&amp;"
"&amp;IFERROR(VLOOKUP(MID(H931,1,4),PIRA!$B$1:$E$1144,2,FALSE),"")&amp;"
"&amp;IFERROR(VLOOKUP(MID(I931,1,4),PIRA!$B$1:$E$1144,2,FALSE),"")</f>
        <v xml:space="preserve">Resistivity and Temperature
</v>
      </c>
      <c r="G931" s="32" t="s">
        <v>1197</v>
      </c>
      <c r="H931" s="31" t="str">
        <f>IFERROR(IF(VLOOKUP(G931,Demos!$B$3:$K$1368,2,FALSE)=0,"",VLOOKUP(G931,Demos!$B$3:$K$1368,2,FALSE)),"")</f>
        <v/>
      </c>
      <c r="I931" s="79" t="str">
        <f>IFERROR(IF(VLOOKUP(G931,Demos!$B$3:$K$1368,3,FALSE)=0,"",VLOOKUP(G931,Demos!$B$3:$K$1368,3,FALSE)),"")</f>
        <v/>
      </c>
      <c r="J931" s="79" t="str">
        <f>IFERROR(IF(VLOOKUP(G931,Demos!$B$3:$K$1368,4,FALSE)=0,"",VLOOKUP(G931,Demos!$B$3:$K$1368,4,FALSE)),"")</f>
        <v/>
      </c>
      <c r="K931" s="30" t="s">
        <v>1944</v>
      </c>
      <c r="L931" s="30" t="s">
        <v>1066</v>
      </c>
      <c r="M931" s="71">
        <v>44109</v>
      </c>
      <c r="N931" s="33" t="str">
        <f>IFERROR(VLOOKUP(G931,Demos!$B$3:$K$1368,5,FALSE),"")</f>
        <v>Negative Temperature Coefficient</v>
      </c>
      <c r="O931" s="28">
        <f>IF(N931="","",COUNTIF($N$6:N3050, N931))</f>
        <v>12</v>
      </c>
      <c r="P931" s="33" t="str">
        <f xml:space="preserve"> IFERROR(IF(VLOOKUP(G931,Demos!$B$3:$K$1368,6,FALSE)=0,"",VLOOKUP(G931,Demos!$B$3:$K$1368,6,FALSE)),"")</f>
        <v>www.de-monstrare.nl/pdf/Negative%20temperature%20coefficient.pdf</v>
      </c>
      <c r="Q931" s="38" t="str">
        <f xml:space="preserve"> IFERROR(IF(VLOOKUP(G931,Demos!$B$3:$K$1368,8,FALSE)=0,"",VLOOKUP(G931,Demos!$B$3:$K$1368,8,FALSE)),"")</f>
        <v/>
      </c>
      <c r="R931" s="38" t="str">
        <f xml:space="preserve"> IFERROR(IF(VLOOKUP(G931,Demos!$B$3:$K$1368,7,FALSE)=0,"",VLOOKUP(G931,Demos!$B$3:$K$1368,7,FALSE)),"")</f>
        <v>See: https://www.youtube.com/watch?v=riR-e0m83Q8&amp;list=PLYMFB4TVFdJJ4DsfXdY6yzDCDgLLiC4ya&amp;index=7</v>
      </c>
      <c r="T931" s="50" t="s">
        <v>1761</v>
      </c>
      <c r="U931" s="31" t="str">
        <f>IFERROR(VLOOKUP(G931,Demos!$B$7:N4226,12,FALSE),"")</f>
        <v/>
      </c>
    </row>
    <row r="932" spans="1:21" ht="45" x14ac:dyDescent="0.25">
      <c r="A932" s="39">
        <f t="shared" si="14"/>
        <v>927</v>
      </c>
      <c r="B932" s="30" t="s">
        <v>151</v>
      </c>
      <c r="C932" s="29" t="str">
        <f xml:space="preserve"> IFERROR(VLOOKUP(B932, Courses!$C$3:$E$836, 2, FALSE),"")</f>
        <v>Introduction to Electricity and Magnetism</v>
      </c>
      <c r="D932" s="29" t="str">
        <f xml:space="preserve"> IFERROR(VLOOKUP(MID(G932,1,1), PIRA!$B$1:$E$1146, 2, FALSE),"")</f>
        <v>5 Electricity and Magnetism</v>
      </c>
      <c r="E932" s="31" t="str">
        <f xml:space="preserve"> IFERROR(VLOOKUP(MID(G932,1,2),PIRA!$B$1:$E$1144,2,FALSE),"")&amp;"
"&amp;IFERROR(VLOOKUP(MID(H932,1,2),PIRA!$B$1:$E$1144,2,FALSE),"")&amp;"
"&amp;IFERROR(VLOOKUP(MID(I932,1,2),PIRA!$B$1:$E$1144,2,FALSE),"")</f>
        <v xml:space="preserve">Magnetic Materials
</v>
      </c>
      <c r="F932" s="31" t="str">
        <f xml:space="preserve"> IFERROR(VLOOKUP(MID(G932,1,4),PIRA!$B$1:$E$1144,2,FALSE),"")&amp;"
"&amp;IFERROR(VLOOKUP(MID(H932,1,4),PIRA!$B$1:$E$1144,2,FALSE),"")&amp;"
"&amp;IFERROR(VLOOKUP(MID(I932,1,4),PIRA!$B$1:$E$1144,2,FALSE),"")</f>
        <v xml:space="preserve">Temperature and Magnetism
</v>
      </c>
      <c r="G932" s="32" t="s">
        <v>1713</v>
      </c>
      <c r="H932" s="31" t="str">
        <f>IFERROR(IF(VLOOKUP(G932,Demos!$B$3:$K$1368,2,FALSE)=0,"",VLOOKUP(G932,Demos!$B$3:$K$1368,2,FALSE)),"")</f>
        <v/>
      </c>
      <c r="I932" s="79" t="str">
        <f>IFERROR(IF(VLOOKUP(G932,Demos!$B$3:$K$1368,3,FALSE)=0,"",VLOOKUP(G932,Demos!$B$3:$K$1368,3,FALSE)),"")</f>
        <v/>
      </c>
      <c r="J932" s="79" t="str">
        <f>IFERROR(IF(VLOOKUP(G932,Demos!$B$3:$K$1368,4,FALSE)=0,"",VLOOKUP(G932,Demos!$B$3:$K$1368,4,FALSE)),"")</f>
        <v/>
      </c>
      <c r="K932" s="30" t="s">
        <v>1066</v>
      </c>
      <c r="L932" s="30" t="s">
        <v>1923</v>
      </c>
      <c r="M932" s="71">
        <v>44109</v>
      </c>
      <c r="N932" s="33" t="str">
        <f>IFERROR(VLOOKUP(G932,Demos!$B$3:$K$1368,5,FALSE),"")</f>
        <v>Levitation (superconductivity, flux pinning)</v>
      </c>
      <c r="O932" s="28">
        <f>IF(N932="","",COUNTIF($N$6:N3051, N932))</f>
        <v>18</v>
      </c>
      <c r="P932" s="33" t="str">
        <f xml:space="preserve"> IFERROR(IF(VLOOKUP(G932,Demos!$B$3:$K$1368,6,FALSE)=0,"",VLOOKUP(G932,Demos!$B$3:$K$1368,6,FALSE)),"")</f>
        <v>N/A</v>
      </c>
      <c r="Q932" s="38" t="str">
        <f xml:space="preserve"> IFERROR(IF(VLOOKUP(G932,Demos!$B$3:$K$1368,8,FALSE)=0,"",VLOOKUP(G932,Demos!$B$3:$K$1368,8,FALSE)),"")</f>
        <v/>
      </c>
      <c r="R932" s="38" t="str">
        <f xml:space="preserve"> IFERROR(IF(VLOOKUP(G932,Demos!$B$3:$K$1368,7,FALSE)=0,"",VLOOKUP(G932,Demos!$B$3:$K$1368,7,FALSE)),"")</f>
        <v>See: https://www.youtube.com/watch?v=H3GuLepOKFY&amp;list=PLYMFB4TVFdJJ4DsfXdY6yzDCDgLLiC4ya&amp;index=5</v>
      </c>
      <c r="T932" s="50" t="s">
        <v>1761</v>
      </c>
      <c r="U932" s="31" t="str">
        <f>IFERROR(VLOOKUP(G932,Demos!$B$7:N4222,12,FALSE),"")</f>
        <v/>
      </c>
    </row>
    <row r="933" spans="1:21" ht="45" x14ac:dyDescent="0.25">
      <c r="A933" s="39">
        <f t="shared" si="14"/>
        <v>928</v>
      </c>
      <c r="B933" s="30" t="s">
        <v>151</v>
      </c>
      <c r="C933" s="29" t="str">
        <f xml:space="preserve"> IFERROR(VLOOKUP(B933, Courses!$C$3:$E$836, 2, FALSE),"")</f>
        <v>Introduction to Electricity and Magnetism</v>
      </c>
      <c r="D933" s="29" t="str">
        <f xml:space="preserve"> IFERROR(VLOOKUP(MID(G933,1,1), PIRA!$B$1:$E$1146, 2, FALSE),"")</f>
        <v>5 Electricity and Magnetism</v>
      </c>
      <c r="E933" s="31" t="str">
        <f xml:space="preserve"> IFERROR(VLOOKUP(MID(G933,1,2),PIRA!$B$1:$E$1144,2,FALSE),"")&amp;"
"&amp;IFERROR(VLOOKUP(MID(H933,1,2),PIRA!$B$1:$E$1144,2,FALSE),"")&amp;"
"&amp;IFERROR(VLOOKUP(MID(I933,1,2),PIRA!$B$1:$E$1144,2,FALSE),"")</f>
        <v xml:space="preserve">Magnetic Fields and Forces
</v>
      </c>
      <c r="F933" s="31" t="str">
        <f xml:space="preserve"> IFERROR(VLOOKUP(MID(G933,1,4),PIRA!$B$1:$E$1144,2,FALSE),"")&amp;"
"&amp;IFERROR(VLOOKUP(MID(H933,1,4),PIRA!$B$1:$E$1144,2,FALSE),"")&amp;"
"&amp;IFERROR(VLOOKUP(MID(I933,1,4),PIRA!$B$1:$E$1144,2,FALSE),"")</f>
        <v xml:space="preserve">Force on Current in Wires
</v>
      </c>
      <c r="G933" s="32" t="s">
        <v>202</v>
      </c>
      <c r="H933" s="31" t="str">
        <f>IFERROR(IF(VLOOKUP(G933,Demos!$B$3:$K$1368,2,FALSE)=0,"",VLOOKUP(G933,Demos!$B$3:$K$1368,2,FALSE)),"")</f>
        <v/>
      </c>
      <c r="I933" s="79" t="str">
        <f>IFERROR(IF(VLOOKUP(G933,Demos!$B$3:$K$1368,3,FALSE)=0,"",VLOOKUP(G933,Demos!$B$3:$K$1368,3,FALSE)),"")</f>
        <v/>
      </c>
      <c r="J933" s="79" t="str">
        <f>IFERROR(IF(VLOOKUP(G933,Demos!$B$3:$K$1368,4,FALSE)=0,"",VLOOKUP(G933,Demos!$B$3:$K$1368,4,FALSE)),"")</f>
        <v/>
      </c>
      <c r="K933" s="30" t="s">
        <v>1066</v>
      </c>
      <c r="L933" s="30" t="s">
        <v>1923</v>
      </c>
      <c r="M933" s="71">
        <v>44109</v>
      </c>
      <c r="N933" s="33" t="str">
        <f>IFERROR(VLOOKUP(G933,Demos!$B$3:$K$1368,5,FALSE),"")</f>
        <v>Parallel Wires</v>
      </c>
      <c r="O933" s="28">
        <f>IF(N933="","",COUNTIF($N$6:N3052, N933))</f>
        <v>19</v>
      </c>
      <c r="P933" s="33" t="str">
        <f xml:space="preserve"> IFERROR(IF(VLOOKUP(G933,Demos!$B$3:$K$1368,6,FALSE)=0,"",VLOOKUP(G933,Demos!$B$3:$K$1368,6,FALSE)),"")</f>
        <v>www.de-monstrare.nl/pdf/parallel%20wires.pdf</v>
      </c>
      <c r="Q933" s="38" t="str">
        <f xml:space="preserve"> IFERROR(IF(VLOOKUP(G933,Demos!$B$3:$K$1368,8,FALSE)=0,"",VLOOKUP(G933,Demos!$B$3:$K$1368,8,FALSE)),"")</f>
        <v/>
      </c>
      <c r="R933" s="38" t="str">
        <f xml:space="preserve"> IFERROR(IF(VLOOKUP(G933,Demos!$B$3:$K$1368,7,FALSE)=0,"",VLOOKUP(G933,Demos!$B$3:$K$1368,7,FALSE)),"")</f>
        <v/>
      </c>
      <c r="T933" s="50" t="s">
        <v>1761</v>
      </c>
      <c r="U933" s="31" t="str">
        <f>IFERROR(VLOOKUP(G933,Demos!$B$7:N4224,12,FALSE),"")</f>
        <v/>
      </c>
    </row>
    <row r="934" spans="1:21" ht="45" x14ac:dyDescent="0.25">
      <c r="A934" s="39">
        <f t="shared" si="14"/>
        <v>929</v>
      </c>
      <c r="B934" s="30" t="s">
        <v>151</v>
      </c>
      <c r="C934" s="29" t="str">
        <f xml:space="preserve"> IFERROR(VLOOKUP(B934, Courses!$C$3:$E$836, 2, FALSE),"")</f>
        <v>Introduction to Electricity and Magnetism</v>
      </c>
      <c r="D934" s="29" t="str">
        <f xml:space="preserve"> IFERROR(VLOOKUP(MID(G934,1,1), PIRA!$B$1:$E$1146, 2, FALSE),"")</f>
        <v>5 Electricity and Magnetism</v>
      </c>
      <c r="E934" s="31" t="str">
        <f xml:space="preserve"> IFERROR(VLOOKUP(MID(G934,1,2),PIRA!$B$1:$E$1144,2,FALSE),"")&amp;"
"&amp;IFERROR(VLOOKUP(MID(H934,1,2),PIRA!$B$1:$E$1144,2,FALSE),"")&amp;"
"&amp;IFERROR(VLOOKUP(MID(I934,1,2),PIRA!$B$1:$E$1144,2,FALSE),"")</f>
        <v xml:space="preserve">Electromagnetic Induction
</v>
      </c>
      <c r="F934" s="31" t="str">
        <f xml:space="preserve"> IFERROR(VLOOKUP(MID(G934,1,4),PIRA!$B$1:$E$1144,2,FALSE),"")&amp;"
"&amp;IFERROR(VLOOKUP(MID(H934,1,4),PIRA!$B$1:$E$1144,2,FALSE),"")&amp;"
"&amp;IFERROR(VLOOKUP(MID(I934,1,4),PIRA!$B$1:$E$1144,2,FALSE),"")</f>
        <v xml:space="preserve">Eddy Currents
</v>
      </c>
      <c r="G934" s="32" t="s">
        <v>227</v>
      </c>
      <c r="H934" s="31" t="str">
        <f>IFERROR(IF(VLOOKUP(G934,Demos!$B$3:$K$1368,2,FALSE)=0,"",VLOOKUP(G934,Demos!$B$3:$K$1368,2,FALSE)),"")</f>
        <v/>
      </c>
      <c r="I934" s="79" t="str">
        <f>IFERROR(IF(VLOOKUP(G934,Demos!$B$3:$K$1368,3,FALSE)=0,"",VLOOKUP(G934,Demos!$B$3:$K$1368,3,FALSE)),"")</f>
        <v/>
      </c>
      <c r="J934" s="79" t="str">
        <f>IFERROR(IF(VLOOKUP(G934,Demos!$B$3:$K$1368,4,FALSE)=0,"",VLOOKUP(G934,Demos!$B$3:$K$1368,4,FALSE)),"")</f>
        <v/>
      </c>
      <c r="K934" s="30" t="s">
        <v>1066</v>
      </c>
      <c r="L934" s="30" t="s">
        <v>1923</v>
      </c>
      <c r="M934" s="71">
        <v>44109</v>
      </c>
      <c r="N934" s="33" t="str">
        <f>IFERROR(VLOOKUP(G934,Demos!$B$3:$K$1368,5,FALSE),"")</f>
        <v>Eddy Current Tube</v>
      </c>
      <c r="O934" s="28">
        <f>IF(N934="","",COUNTIF($N$6:N3053, N934))</f>
        <v>13</v>
      </c>
      <c r="P934" s="33" t="str">
        <f xml:space="preserve"> IFERROR(IF(VLOOKUP(G934,Demos!$B$3:$K$1368,6,FALSE)=0,"",VLOOKUP(G934,Demos!$B$3:$K$1368,6,FALSE)),"")</f>
        <v>N/A</v>
      </c>
      <c r="Q934" s="38" t="str">
        <f xml:space="preserve"> IFERROR(IF(VLOOKUP(G934,Demos!$B$3:$K$1368,8,FALSE)=0,"",VLOOKUP(G934,Demos!$B$3:$K$1368,8,FALSE)),"")</f>
        <v/>
      </c>
      <c r="R934" s="38" t="str">
        <f xml:space="preserve"> IFERROR(IF(VLOOKUP(G934,Demos!$B$3:$K$1368,7,FALSE)=0,"",VLOOKUP(G934,Demos!$B$3:$K$1368,7,FALSE)),"")</f>
        <v/>
      </c>
      <c r="T934" s="50" t="s">
        <v>1761</v>
      </c>
      <c r="U934" s="31" t="str">
        <f>IFERROR(VLOOKUP(G934,Demos!$B$7:N4223,12,FALSE),"")</f>
        <v/>
      </c>
    </row>
    <row r="935" spans="1:21" ht="45" x14ac:dyDescent="0.25">
      <c r="A935" s="39">
        <f t="shared" si="14"/>
        <v>930</v>
      </c>
      <c r="B935" s="30" t="s">
        <v>151</v>
      </c>
      <c r="C935" s="29" t="str">
        <f xml:space="preserve"> IFERROR(VLOOKUP(B935, Courses!$C$3:$E$836, 2, FALSE),"")</f>
        <v>Introduction to Electricity and Magnetism</v>
      </c>
      <c r="D935" s="29" t="str">
        <f xml:space="preserve"> IFERROR(VLOOKUP(MID(G935,1,1), PIRA!$B$1:$E$1146, 2, FALSE),"")</f>
        <v>5 Electricity and Magnetism</v>
      </c>
      <c r="E935" s="31" t="str">
        <f xml:space="preserve"> IFERROR(VLOOKUP(MID(G935,1,2),PIRA!$B$1:$E$1144,2,FALSE),"")&amp;"
"&amp;IFERROR(VLOOKUP(MID(H935,1,2),PIRA!$B$1:$E$1144,2,FALSE),"")&amp;"
"&amp;IFERROR(VLOOKUP(MID(I935,1,2),PIRA!$B$1:$E$1144,2,FALSE),"")</f>
        <v xml:space="preserve">AC Circuits
</v>
      </c>
      <c r="F935" s="31" t="str">
        <f xml:space="preserve"> IFERROR(VLOOKUP(MID(G935,1,4),PIRA!$B$1:$E$1144,2,FALSE),"")&amp;"
"&amp;IFERROR(VLOOKUP(MID(H935,1,4),PIRA!$B$1:$E$1144,2,FALSE),"")&amp;"
"&amp;IFERROR(VLOOKUP(MID(I935,1,4),PIRA!$B$1:$E$1144,2,FALSE),"")</f>
        <v xml:space="preserve">LCR Circuits - AC
</v>
      </c>
      <c r="G935" s="32" t="s">
        <v>234</v>
      </c>
      <c r="H935" s="31" t="str">
        <f>IFERROR(IF(VLOOKUP(G935,Demos!$B$3:$K$1368,2,FALSE)=0,"",VLOOKUP(G935,Demos!$B$3:$K$1368,2,FALSE)),"")</f>
        <v/>
      </c>
      <c r="I935" s="79" t="str">
        <f>IFERROR(IF(VLOOKUP(G935,Demos!$B$3:$K$1368,3,FALSE)=0,"",VLOOKUP(G935,Demos!$B$3:$K$1368,3,FALSE)),"")</f>
        <v/>
      </c>
      <c r="J935" s="79" t="str">
        <f>IFERROR(IF(VLOOKUP(G935,Demos!$B$3:$K$1368,4,FALSE)=0,"",VLOOKUP(G935,Demos!$B$3:$K$1368,4,FALSE)),"")</f>
        <v/>
      </c>
      <c r="K935" s="30" t="s">
        <v>1066</v>
      </c>
      <c r="L935" s="30" t="s">
        <v>1923</v>
      </c>
      <c r="M935" s="71">
        <v>44109</v>
      </c>
      <c r="N935" s="33" t="str">
        <f>IFERROR(VLOOKUP(G935,Demos!$B$3:$K$1368,5,FALSE),"")</f>
        <v>LRC Circuits</v>
      </c>
      <c r="O935" s="28">
        <f>IF(N935="","",COUNTIF($N$6:N3054, N935))</f>
        <v>14</v>
      </c>
      <c r="P935" s="33" t="str">
        <f xml:space="preserve"> IFERROR(IF(VLOOKUP(G935,Demos!$B$3:$K$1368,6,FALSE)=0,"",VLOOKUP(G935,Demos!$B$3:$K$1368,6,FALSE)),"")</f>
        <v>www.de-monstrare.nl/pdf/LRC%20circuits.pdf</v>
      </c>
      <c r="Q935" s="38" t="str">
        <f xml:space="preserve"> IFERROR(IF(VLOOKUP(G935,Demos!$B$3:$K$1368,8,FALSE)=0,"",VLOOKUP(G935,Demos!$B$3:$K$1368,8,FALSE)),"")</f>
        <v/>
      </c>
      <c r="R935" s="38" t="str">
        <f xml:space="preserve"> IFERROR(IF(VLOOKUP(G935,Demos!$B$3:$K$1368,7,FALSE)=0,"",VLOOKUP(G935,Demos!$B$3:$K$1368,7,FALSE)),"")</f>
        <v/>
      </c>
      <c r="T935" s="50" t="s">
        <v>1761</v>
      </c>
      <c r="U935" s="31" t="str">
        <f>IFERROR(VLOOKUP(G935,Demos!$B$7:N4220,12,FALSE),"")</f>
        <v/>
      </c>
    </row>
    <row r="936" spans="1:21" ht="45" x14ac:dyDescent="0.25">
      <c r="A936" s="39">
        <f t="shared" si="14"/>
        <v>931</v>
      </c>
      <c r="B936" s="30" t="s">
        <v>151</v>
      </c>
      <c r="C936" s="29" t="str">
        <f xml:space="preserve"> IFERROR(VLOOKUP(B936, Courses!$C$3:$E$836, 2, FALSE),"")</f>
        <v>Introduction to Electricity and Magnetism</v>
      </c>
      <c r="D936" s="29" t="str">
        <f xml:space="preserve"> IFERROR(VLOOKUP(MID(G936,1,1), PIRA!$B$1:$E$1146, 2, FALSE),"")</f>
        <v>5 Electricity and Magnetism</v>
      </c>
      <c r="E936" s="31" t="str">
        <f xml:space="preserve"> IFERROR(VLOOKUP(MID(G936,1,2),PIRA!$B$1:$E$1144,2,FALSE),"")&amp;"
"&amp;IFERROR(VLOOKUP(MID(H936,1,2),PIRA!$B$1:$E$1144,2,FALSE),"")&amp;"
"&amp;IFERROR(VLOOKUP(MID(I936,1,2),PIRA!$B$1:$E$1144,2,FALSE),"")</f>
        <v xml:space="preserve">Electromagnetic Radiation
</v>
      </c>
      <c r="F936" s="31" t="str">
        <f xml:space="preserve"> IFERROR(VLOOKUP(MID(G936,1,4),PIRA!$B$1:$E$1144,2,FALSE),"")&amp;"
"&amp;IFERROR(VLOOKUP(MID(H936,1,4),PIRA!$B$1:$E$1144,2,FALSE),"")&amp;"
"&amp;IFERROR(VLOOKUP(MID(I936,1,4),PIRA!$B$1:$E$1144,2,FALSE),"")</f>
        <v xml:space="preserve">Transmission Lines and Antennas
</v>
      </c>
      <c r="G936" s="32" t="s">
        <v>239</v>
      </c>
      <c r="H936" s="31" t="str">
        <f>IFERROR(IF(VLOOKUP(G936,Demos!$B$3:$K$1368,2,FALSE)=0,"",VLOOKUP(G936,Demos!$B$3:$K$1368,2,FALSE)),"")</f>
        <v/>
      </c>
      <c r="I936" s="79" t="str">
        <f>IFERROR(IF(VLOOKUP(G936,Demos!$B$3:$K$1368,3,FALSE)=0,"",VLOOKUP(G936,Demos!$B$3:$K$1368,3,FALSE)),"")</f>
        <v/>
      </c>
      <c r="J936" s="79" t="str">
        <f>IFERROR(IF(VLOOKUP(G936,Demos!$B$3:$K$1368,4,FALSE)=0,"",VLOOKUP(G936,Demos!$B$3:$K$1368,4,FALSE)),"")</f>
        <v/>
      </c>
      <c r="K936" s="30" t="s">
        <v>1066</v>
      </c>
      <c r="L936" s="30" t="s">
        <v>1923</v>
      </c>
      <c r="M936" s="71">
        <v>44109</v>
      </c>
      <c r="N936" s="33" t="str">
        <f>IFERROR(VLOOKUP(G936,Demos!$B$3:$K$1368,5,FALSE),"")</f>
        <v>Electromagnetic Waves (Lecher Lines)</v>
      </c>
      <c r="O936" s="28">
        <f>IF(N936="","",COUNTIF($N$6:N3055, N936))</f>
        <v>20</v>
      </c>
      <c r="P936" s="33" t="str">
        <f xml:space="preserve"> IFERROR(IF(VLOOKUP(G936,Demos!$B$3:$K$1368,6,FALSE)=0,"",VLOOKUP(G936,Demos!$B$3:$K$1368,6,FALSE)),"")</f>
        <v>www.de-monstrare.nl/pdf/electromagnetic%20waves.pdf</v>
      </c>
      <c r="Q936" s="38" t="str">
        <f xml:space="preserve"> IFERROR(IF(VLOOKUP(G936,Demos!$B$3:$K$1368,8,FALSE)=0,"",VLOOKUP(G936,Demos!$B$3:$K$1368,8,FALSE)),"")</f>
        <v>Reflection, transmission, absorption, polarisation</v>
      </c>
      <c r="R936" s="38" t="str">
        <f xml:space="preserve"> IFERROR(IF(VLOOKUP(G936,Demos!$B$3:$K$1368,7,FALSE)=0,"",VLOOKUP(G936,Demos!$B$3:$K$1368,7,FALSE)),"")</f>
        <v/>
      </c>
      <c r="T936" s="50" t="s">
        <v>1761</v>
      </c>
      <c r="U936" s="31" t="str">
        <f>IFERROR(VLOOKUP(G936,Demos!$B$7:N4218,12,FALSE),"")</f>
        <v/>
      </c>
    </row>
    <row r="937" spans="1:21" ht="45" x14ac:dyDescent="0.25">
      <c r="A937" s="39">
        <f t="shared" si="14"/>
        <v>932</v>
      </c>
      <c r="B937" s="30" t="s">
        <v>151</v>
      </c>
      <c r="C937" s="29" t="str">
        <f xml:space="preserve"> IFERROR(VLOOKUP(B937, Courses!$C$3:$E$836, 2, FALSE),"")</f>
        <v>Introduction to Electricity and Magnetism</v>
      </c>
      <c r="D937" s="29" t="str">
        <f xml:space="preserve"> IFERROR(VLOOKUP(MID(G937,1,1), PIRA!$B$1:$E$1146, 2, FALSE),"")</f>
        <v/>
      </c>
      <c r="E937" s="31" t="str">
        <f xml:space="preserve"> IFERROR(VLOOKUP(MID(G937,1,2),PIRA!$B$1:$E$1144,2,FALSE),"")&amp;"
"&amp;IFERROR(VLOOKUP(MID(H937,1,2),PIRA!$B$1:$E$1144,2,FALSE),"")&amp;"
"&amp;IFERROR(VLOOKUP(MID(I937,1,2),PIRA!$B$1:$E$1144,2,FALSE),"")</f>
        <v xml:space="preserve">
</v>
      </c>
      <c r="F937" s="31" t="str">
        <f xml:space="preserve"> IFERROR(VLOOKUP(MID(G937,1,4),PIRA!$B$1:$E$1144,2,FALSE),"")&amp;"
"&amp;IFERROR(VLOOKUP(MID(H937,1,4),PIRA!$B$1:$E$1144,2,FALSE),"")&amp;"
"&amp;IFERROR(VLOOKUP(MID(I937,1,4),PIRA!$B$1:$E$1144,2,FALSE),"")</f>
        <v xml:space="preserve">
</v>
      </c>
      <c r="H937" s="31" t="str">
        <f>IFERROR(IF(VLOOKUP(G937,Demos!$B$3:$K$1368,2,FALSE)=0,"",VLOOKUP(G937,Demos!$B$3:$K$1368,2,FALSE)),"")</f>
        <v/>
      </c>
      <c r="I937" s="79" t="str">
        <f>IFERROR(IF(VLOOKUP(G937,Demos!$B$3:$K$1368,3,FALSE)=0,"",VLOOKUP(G937,Demos!$B$3:$K$1368,3,FALSE)),"")</f>
        <v/>
      </c>
      <c r="J937" s="79" t="str">
        <f>IFERROR(IF(VLOOKUP(G937,Demos!$B$3:$K$1368,4,FALSE)=0,"",VLOOKUP(G937,Demos!$B$3:$K$1368,4,FALSE)),"")</f>
        <v/>
      </c>
      <c r="K937" s="30" t="s">
        <v>1944</v>
      </c>
      <c r="L937" s="30" t="s">
        <v>1066</v>
      </c>
      <c r="M937" s="71">
        <v>44109</v>
      </c>
      <c r="N937" s="33" t="str">
        <f>IFERROR(VLOOKUP(G937,Demos!$B$3:$K$1368,5,FALSE),"")</f>
        <v/>
      </c>
      <c r="O937" s="28" t="str">
        <f>IF(N937="","",COUNTIF($N$6:N3056, N937))</f>
        <v/>
      </c>
      <c r="P937" s="33" t="str">
        <f xml:space="preserve"> IFERROR(IF(VLOOKUP(G937,Demos!$B$3:$K$1368,6,FALSE)=0,"",VLOOKUP(G937,Demos!$B$3:$K$1368,6,FALSE)),"")</f>
        <v/>
      </c>
      <c r="Q937" s="38" t="str">
        <f xml:space="preserve"> IFERROR(IF(VLOOKUP(G937,Demos!$B$3:$K$1368,8,FALSE)=0,"",VLOOKUP(G937,Demos!$B$3:$K$1368,8,FALSE)),"")</f>
        <v/>
      </c>
      <c r="R937" s="38" t="str">
        <f xml:space="preserve"> IFERROR(IF(VLOOKUP(G937,Demos!$B$3:$K$1368,7,FALSE)=0,"",VLOOKUP(G937,Demos!$B$3:$K$1368,7,FALSE)),"")</f>
        <v/>
      </c>
      <c r="T937" s="50" t="s">
        <v>2049</v>
      </c>
      <c r="U937" s="31" t="str">
        <f>IFERROR(VLOOKUP(G937,Demos!$B$7:N4221,12,FALSE),"")</f>
        <v/>
      </c>
    </row>
    <row r="938" spans="1:21" ht="45" x14ac:dyDescent="0.25">
      <c r="A938" s="39">
        <f t="shared" si="14"/>
        <v>933</v>
      </c>
      <c r="B938" s="30" t="s">
        <v>148</v>
      </c>
      <c r="C938" s="29" t="str">
        <f xml:space="preserve"> IFERROR(VLOOKUP(B938, Courses!$C$3:$E$836, 2, FALSE),"")</f>
        <v>Introduction to Mechanics, Waves and Optics</v>
      </c>
      <c r="D938" s="29" t="str">
        <f xml:space="preserve"> IFERROR(VLOOKUP(MID(G938,1,1), PIRA!$B$1:$E$1146, 2, FALSE),"")</f>
        <v>1 Mechanics</v>
      </c>
      <c r="E938" s="31" t="str">
        <f xml:space="preserve"> IFERROR(VLOOKUP(MID(G938,1,2),PIRA!$B$1:$E$1144,2,FALSE),"")&amp;"
"&amp;IFERROR(VLOOKUP(MID(H938,1,2),PIRA!$B$1:$E$1144,2,FALSE),"")&amp;"
"&amp;IFERROR(VLOOKUP(MID(I938,1,2),PIRA!$B$1:$E$1144,2,FALSE),"")</f>
        <v xml:space="preserve">Linear Momentum and Collisions
</v>
      </c>
      <c r="F938" s="31" t="str">
        <f xml:space="preserve"> IFERROR(VLOOKUP(MID(G938,1,4),PIRA!$B$1:$E$1144,2,FALSE),"")&amp;"
"&amp;IFERROR(VLOOKUP(MID(H938,1,4),PIRA!$B$1:$E$1144,2,FALSE),"")&amp;"
"&amp;IFERROR(VLOOKUP(MID(I938,1,4),PIRA!$B$1:$E$1144,2,FALSE),"")</f>
        <v xml:space="preserve">Conservation of Linear Momentum
</v>
      </c>
      <c r="G938" s="32" t="s">
        <v>1164</v>
      </c>
      <c r="H938" s="31" t="str">
        <f>IFERROR(IF(VLOOKUP(G938,Demos!$B$3:$K$1368,2,FALSE)=0,"",VLOOKUP(G938,Demos!$B$3:$K$1368,2,FALSE)),"")</f>
        <v/>
      </c>
      <c r="I938" s="79" t="str">
        <f>IFERROR(IF(VLOOKUP(G938,Demos!$B$3:$K$1368,3,FALSE)=0,"",VLOOKUP(G938,Demos!$B$3:$K$1368,3,FALSE)),"")</f>
        <v/>
      </c>
      <c r="J938" s="79" t="str">
        <f>IFERROR(IF(VLOOKUP(G938,Demos!$B$3:$K$1368,4,FALSE)=0,"",VLOOKUP(G938,Demos!$B$3:$K$1368,4,FALSE)),"")</f>
        <v/>
      </c>
      <c r="K938" s="30" t="s">
        <v>2053</v>
      </c>
      <c r="L938" s="30" t="s">
        <v>1614</v>
      </c>
      <c r="M938" s="71">
        <v>44081</v>
      </c>
      <c r="N938" s="33" t="str">
        <f>IFERROR(VLOOKUP(G938,Demos!$B$3:$K$1368,5,FALSE),"")</f>
        <v>Colliding Balls (1)</v>
      </c>
      <c r="O938" s="28">
        <f>IF(N938="","",COUNTIF($N$6:N3057, N938))</f>
        <v>22</v>
      </c>
      <c r="P938" s="33" t="str">
        <f xml:space="preserve"> IFERROR(IF(VLOOKUP(G938,Demos!$B$3:$K$1368,6,FALSE)=0,"",VLOOKUP(G938,Demos!$B$3:$K$1368,6,FALSE)),"")</f>
        <v>www.de-monstrare.nl/pdf/Colliding%20balls%20_1_.pdf</v>
      </c>
      <c r="Q938" s="38" t="str">
        <f xml:space="preserve"> IFERROR(IF(VLOOKUP(G938,Demos!$B$3:$K$1368,8,FALSE)=0,"",VLOOKUP(G938,Demos!$B$3:$K$1368,8,FALSE)),"")</f>
        <v/>
      </c>
      <c r="R938" s="38" t="str">
        <f xml:space="preserve"> IFERROR(IF(VLOOKUP(G938,Demos!$B$3:$K$1368,7,FALSE)=0,"",VLOOKUP(G938,Demos!$B$3:$K$1368,7,FALSE)),"")</f>
        <v xml:space="preserve">See Collegerama 2022 recording TN1612TU_10 from 01:17:10 - https://collegerama.tudelft.nl/Mediasite/Channel/as-bsc-tn/watch/b282d0ac7af745eba483f6120bc37f2d1d </v>
      </c>
      <c r="T938" s="50" t="s">
        <v>1762</v>
      </c>
      <c r="U938" s="31" t="str">
        <f>IFERROR(VLOOKUP(G938,Demos!$B$7:N4234,12,FALSE),"")</f>
        <v/>
      </c>
    </row>
    <row r="939" spans="1:21" ht="45" x14ac:dyDescent="0.25">
      <c r="A939" s="39">
        <f t="shared" si="14"/>
        <v>934</v>
      </c>
      <c r="B939" s="30" t="s">
        <v>148</v>
      </c>
      <c r="C939" s="29" t="str">
        <f xml:space="preserve"> IFERROR(VLOOKUP(B939, Courses!$C$3:$E$836, 2, FALSE),"")</f>
        <v>Introduction to Mechanics, Waves and Optics</v>
      </c>
      <c r="D939" s="29" t="str">
        <f xml:space="preserve"> IFERROR(VLOOKUP(MID(G939,1,1), PIRA!$B$1:$E$1146, 2, FALSE),"")</f>
        <v>1 Mechanics</v>
      </c>
      <c r="E939" s="31" t="str">
        <f xml:space="preserve"> IFERROR(VLOOKUP(MID(G939,1,2),PIRA!$B$1:$E$1144,2,FALSE),"")&amp;"
"&amp;IFERROR(VLOOKUP(MID(H939,1,2),PIRA!$B$1:$E$1144,2,FALSE),"")&amp;"
"&amp;IFERROR(VLOOKUP(MID(I939,1,2),PIRA!$B$1:$E$1144,2,FALSE),"")</f>
        <v xml:space="preserve">Newton's Second Law
</v>
      </c>
      <c r="F939" s="31" t="str">
        <f xml:space="preserve"> IFERROR(VLOOKUP(MID(G939,1,4),PIRA!$B$1:$E$1144,2,FALSE),"")&amp;"
"&amp;IFERROR(VLOOKUP(MID(H939,1,4),PIRA!$B$1:$E$1144,2,FALSE),"")&amp;"
"&amp;IFERROR(VLOOKUP(MID(I939,1,4),PIRA!$B$1:$E$1144,2,FALSE),"")</f>
        <v xml:space="preserve">Force, Mass, and Acceleration
</v>
      </c>
      <c r="G939" s="32" t="s">
        <v>1142</v>
      </c>
      <c r="H939" s="31" t="str">
        <f>IFERROR(IF(VLOOKUP(G939,Demos!$B$3:$K$1368,2,FALSE)=0,"",VLOOKUP(G939,Demos!$B$3:$K$1368,2,FALSE)),"")</f>
        <v/>
      </c>
      <c r="I939" s="79" t="str">
        <f>IFERROR(IF(VLOOKUP(G939,Demos!$B$3:$K$1368,3,FALSE)=0,"",VLOOKUP(G939,Demos!$B$3:$K$1368,3,FALSE)),"")</f>
        <v/>
      </c>
      <c r="J939" s="79" t="str">
        <f>IFERROR(IF(VLOOKUP(G939,Demos!$B$3:$K$1368,4,FALSE)=0,"",VLOOKUP(G939,Demos!$B$3:$K$1368,4,FALSE)),"")</f>
        <v/>
      </c>
      <c r="K939" s="30" t="s">
        <v>2053</v>
      </c>
      <c r="L939" s="30" t="s">
        <v>1614</v>
      </c>
      <c r="M939" s="71">
        <v>44077</v>
      </c>
      <c r="N939" s="33" t="str">
        <f>IFERROR(VLOOKUP(G939,Demos!$B$3:$K$1368,5,FALSE),"")</f>
        <v>Throwing Eggs</v>
      </c>
      <c r="O939" s="28">
        <f>IF(N939="","",COUNTIF($N$6:N3058, N939))</f>
        <v>11</v>
      </c>
      <c r="P939" s="33" t="str">
        <f xml:space="preserve"> IFERROR(IF(VLOOKUP(G939,Demos!$B$3:$K$1368,6,FALSE)=0,"",VLOOKUP(G939,Demos!$B$3:$K$1368,6,FALSE)),"")</f>
        <v>www.de-monstrare.nl/pdf/Throwing%20eggs.pdf</v>
      </c>
      <c r="Q939" s="38" t="str">
        <f xml:space="preserve"> IFERROR(IF(VLOOKUP(G939,Demos!$B$3:$K$1368,8,FALSE)=0,"",VLOOKUP(G939,Demos!$B$3:$K$1368,8,FALSE)),"")</f>
        <v/>
      </c>
      <c r="R939" s="38" t="str">
        <f xml:space="preserve"> IFERROR(IF(VLOOKUP(G939,Demos!$B$3:$K$1368,7,FALSE)=0,"",VLOOKUP(G939,Demos!$B$3:$K$1368,7,FALSE)),"")</f>
        <v/>
      </c>
      <c r="T939" s="50" t="s">
        <v>1761</v>
      </c>
      <c r="U939" s="31" t="str">
        <f>IFERROR(VLOOKUP(G939,Demos!$B$7:N4248,12,FALSE),"")</f>
        <v/>
      </c>
    </row>
    <row r="940" spans="1:21" ht="45" x14ac:dyDescent="0.25">
      <c r="A940" s="39">
        <f t="shared" si="14"/>
        <v>935</v>
      </c>
      <c r="B940" s="30" t="s">
        <v>148</v>
      </c>
      <c r="C940" s="29" t="str">
        <f xml:space="preserve"> IFERROR(VLOOKUP(B940, Courses!$C$3:$E$836, 2, FALSE),"")</f>
        <v>Introduction to Mechanics, Waves and Optics</v>
      </c>
      <c r="D940" s="29" t="str">
        <f xml:space="preserve"> IFERROR(VLOOKUP(MID(G940,1,1), PIRA!$B$1:$E$1146, 2, FALSE),"")</f>
        <v>1 Mechanics</v>
      </c>
      <c r="E940" s="31" t="str">
        <f xml:space="preserve"> IFERROR(VLOOKUP(MID(G940,1,2),PIRA!$B$1:$E$1144,2,FALSE),"")&amp;"
"&amp;IFERROR(VLOOKUP(MID(H940,1,2),PIRA!$B$1:$E$1144,2,FALSE),"")&amp;"
"&amp;IFERROR(VLOOKUP(MID(I940,1,2),PIRA!$B$1:$E$1144,2,FALSE),"")</f>
        <v xml:space="preserve">Newton's Second Law
</v>
      </c>
      <c r="F940" s="31" t="str">
        <f xml:space="preserve"> IFERROR(VLOOKUP(MID(G940,1,4),PIRA!$B$1:$E$1144,2,FALSE),"")&amp;"
"&amp;IFERROR(VLOOKUP(MID(H940,1,4),PIRA!$B$1:$E$1144,2,FALSE),"")&amp;"
"&amp;IFERROR(VLOOKUP(MID(I940,1,4),PIRA!$B$1:$E$1144,2,FALSE),"")</f>
        <v xml:space="preserve">Accelerated Reference Frames
</v>
      </c>
      <c r="G940" s="32" t="s">
        <v>1919</v>
      </c>
      <c r="H940" s="31" t="str">
        <f>IFERROR(IF(VLOOKUP(G940,Demos!$B$3:$K$1368,2,FALSE)=0,"",VLOOKUP(G940,Demos!$B$3:$K$1368,2,FALSE)),"")</f>
        <v/>
      </c>
      <c r="I940" s="79" t="str">
        <f>IFERROR(IF(VLOOKUP(G940,Demos!$B$3:$K$1368,3,FALSE)=0,"",VLOOKUP(G940,Demos!$B$3:$K$1368,3,FALSE)),"")</f>
        <v/>
      </c>
      <c r="J940" s="79" t="str">
        <f>IFERROR(IF(VLOOKUP(G940,Demos!$B$3:$K$1368,4,FALSE)=0,"",VLOOKUP(G940,Demos!$B$3:$K$1368,4,FALSE)),"")</f>
        <v/>
      </c>
      <c r="K940" s="30" t="s">
        <v>2053</v>
      </c>
      <c r="L940" s="30" t="s">
        <v>1614</v>
      </c>
      <c r="M940" s="71">
        <v>44077</v>
      </c>
      <c r="N940" s="33" t="str">
        <f>IFERROR(VLOOKUP(G940,Demos!$B$3:$K$1368,5,FALSE),"")</f>
        <v>Vanishing Weight (Apparent weight)</v>
      </c>
      <c r="O940" s="28">
        <f>IF(N940="","",COUNTIF($N$6:N3059, N940))</f>
        <v>9</v>
      </c>
      <c r="P940" s="33" t="str">
        <f xml:space="preserve"> IFERROR(IF(VLOOKUP(G940,Demos!$B$3:$K$1368,6,FALSE)=0,"",VLOOKUP(G940,Demos!$B$3:$K$1368,6,FALSE)),"")</f>
        <v>N/A</v>
      </c>
      <c r="Q940" s="38" t="str">
        <f xml:space="preserve"> IFERROR(IF(VLOOKUP(G940,Demos!$B$3:$K$1368,8,FALSE)=0,"",VLOOKUP(G940,Demos!$B$3:$K$1368,8,FALSE)),"")</f>
        <v/>
      </c>
      <c r="R940" s="38" t="str">
        <f xml:space="preserve"> IFERROR(IF(VLOOKUP(G940,Demos!$B$3:$K$1368,7,FALSE)=0,"",VLOOKUP(G940,Demos!$B$3:$K$1368,7,FALSE)),"")</f>
        <v/>
      </c>
      <c r="U940" s="31" t="str">
        <f>IFERROR(VLOOKUP(G940,Demos!$B$7:N4247,12,FALSE),"")</f>
        <v/>
      </c>
    </row>
    <row r="941" spans="1:21" ht="45" x14ac:dyDescent="0.25">
      <c r="A941" s="39">
        <f t="shared" si="14"/>
        <v>936</v>
      </c>
      <c r="B941" s="30" t="s">
        <v>148</v>
      </c>
      <c r="C941" s="29" t="str">
        <f xml:space="preserve"> IFERROR(VLOOKUP(B941, Courses!$C$3:$E$836, 2, FALSE),"")</f>
        <v>Introduction to Mechanics, Waves and Optics</v>
      </c>
      <c r="D941" s="29" t="str">
        <f xml:space="preserve"> IFERROR(VLOOKUP(MID(G941,1,1), PIRA!$B$1:$E$1146, 2, FALSE),"")</f>
        <v>1 Mechanics</v>
      </c>
      <c r="E941" s="31" t="str">
        <f xml:space="preserve"> IFERROR(VLOOKUP(MID(G941,1,2),PIRA!$B$1:$E$1144,2,FALSE),"")&amp;"
"&amp;IFERROR(VLOOKUP(MID(H941,1,2),PIRA!$B$1:$E$1144,2,FALSE),"")&amp;"
"&amp;IFERROR(VLOOKUP(MID(I941,1,2),PIRA!$B$1:$E$1144,2,FALSE),"")</f>
        <v xml:space="preserve">Applications of Newton's Laws
</v>
      </c>
      <c r="F941" s="31" t="str">
        <f xml:space="preserve"> IFERROR(VLOOKUP(MID(G941,1,4),PIRA!$B$1:$E$1144,2,FALSE),"")&amp;"
"&amp;IFERROR(VLOOKUP(MID(H941,1,4),PIRA!$B$1:$E$1144,2,FALSE),"")&amp;"
"&amp;IFERROR(VLOOKUP(MID(I941,1,4),PIRA!$B$1:$E$1144,2,FALSE),"")</f>
        <v xml:space="preserve">Friction
</v>
      </c>
      <c r="G941" s="32" t="s">
        <v>1152</v>
      </c>
      <c r="H941" s="31" t="str">
        <f>IFERROR(IF(VLOOKUP(G941,Demos!$B$3:$K$1368,2,FALSE)=0,"",VLOOKUP(G941,Demos!$B$3:$K$1368,2,FALSE)),"")</f>
        <v/>
      </c>
      <c r="I941" s="79" t="str">
        <f>IFERROR(IF(VLOOKUP(G941,Demos!$B$3:$K$1368,3,FALSE)=0,"",VLOOKUP(G941,Demos!$B$3:$K$1368,3,FALSE)),"")</f>
        <v/>
      </c>
      <c r="J941" s="79" t="str">
        <f>IFERROR(IF(VLOOKUP(G941,Demos!$B$3:$K$1368,4,FALSE)=0,"",VLOOKUP(G941,Demos!$B$3:$K$1368,4,FALSE)),"")</f>
        <v/>
      </c>
      <c r="K941" s="30" t="s">
        <v>2053</v>
      </c>
      <c r="L941" s="30" t="s">
        <v>1614</v>
      </c>
      <c r="M941" s="71">
        <v>44077</v>
      </c>
      <c r="N941" s="33" t="str">
        <f>IFERROR(VLOOKUP(G941,Demos!$B$3:$K$1368,5,FALSE),"")</f>
        <v>Braking</v>
      </c>
      <c r="O941" s="28">
        <f>IF(N941="","",COUNTIF($N$6:N3060, N941))</f>
        <v>19</v>
      </c>
      <c r="P941" s="33" t="str">
        <f xml:space="preserve"> IFERROR(IF(VLOOKUP(G941,Demos!$B$3:$K$1368,6,FALSE)=0,"",VLOOKUP(G941,Demos!$B$3:$K$1368,6,FALSE)),"")</f>
        <v>www.de-monstrare.nl/pdf/Braking.pdf</v>
      </c>
      <c r="Q941" s="38" t="str">
        <f xml:space="preserve"> IFERROR(IF(VLOOKUP(G941,Demos!$B$3:$K$1368,8,FALSE)=0,"",VLOOKUP(G941,Demos!$B$3:$K$1368,8,FALSE)),"")</f>
        <v/>
      </c>
      <c r="R941" s="38" t="str">
        <f xml:space="preserve"> IFERROR(IF(VLOOKUP(G941,Demos!$B$3:$K$1368,7,FALSE)=0,"",VLOOKUP(G941,Demos!$B$3:$K$1368,7,FALSE)),"")</f>
        <v/>
      </c>
      <c r="T941" s="50" t="s">
        <v>1761</v>
      </c>
      <c r="U941" s="31" t="str">
        <f>IFERROR(VLOOKUP(G941,Demos!$B$7:N4249,12,FALSE),"")</f>
        <v/>
      </c>
    </row>
    <row r="942" spans="1:21" ht="45" x14ac:dyDescent="0.25">
      <c r="A942" s="39">
        <f t="shared" si="14"/>
        <v>937</v>
      </c>
      <c r="B942" s="30" t="s">
        <v>148</v>
      </c>
      <c r="C942" s="29" t="str">
        <f xml:space="preserve"> IFERROR(VLOOKUP(B942, Courses!$C$3:$E$836, 2, FALSE),"")</f>
        <v>Introduction to Mechanics, Waves and Optics</v>
      </c>
      <c r="D942" s="29" t="str">
        <f xml:space="preserve"> IFERROR(VLOOKUP(MID(G942,1,1), PIRA!$B$1:$E$1146, 2, FALSE),"")</f>
        <v>1 Mechanics</v>
      </c>
      <c r="E942" s="31" t="str">
        <f xml:space="preserve"> IFERROR(VLOOKUP(MID(G942,1,2),PIRA!$B$1:$E$1144,2,FALSE),"")&amp;"
"&amp;IFERROR(VLOOKUP(MID(H942,1,2),PIRA!$B$1:$E$1144,2,FALSE),"")&amp;"
"&amp;IFERROR(VLOOKUP(MID(I942,1,2),PIRA!$B$1:$E$1144,2,FALSE),"")</f>
        <v xml:space="preserve">Work and Energy
</v>
      </c>
      <c r="F942" s="31" t="str">
        <f xml:space="preserve"> IFERROR(VLOOKUP(MID(G942,1,4),PIRA!$B$1:$E$1144,2,FALSE),"")&amp;"
"&amp;IFERROR(VLOOKUP(MID(H942,1,4),PIRA!$B$1:$E$1144,2,FALSE),"")&amp;"
"&amp;IFERROR(VLOOKUP(MID(I942,1,4),PIRA!$B$1:$E$1144,2,FALSE),"")</f>
        <v xml:space="preserve">Conservation of Energy
</v>
      </c>
      <c r="G942" s="32" t="s">
        <v>362</v>
      </c>
      <c r="H942" s="31" t="str">
        <f>IFERROR(IF(VLOOKUP(G942,Demos!$B$3:$K$1368,2,FALSE)=0,"",VLOOKUP(G942,Demos!$B$3:$K$1368,2,FALSE)),"")</f>
        <v/>
      </c>
      <c r="I942" s="79" t="str">
        <f>IFERROR(IF(VLOOKUP(G942,Demos!$B$3:$K$1368,3,FALSE)=0,"",VLOOKUP(G942,Demos!$B$3:$K$1368,3,FALSE)),"")</f>
        <v/>
      </c>
      <c r="J942" s="79" t="str">
        <f>IFERROR(IF(VLOOKUP(G942,Demos!$B$3:$K$1368,4,FALSE)=0,"",VLOOKUP(G942,Demos!$B$3:$K$1368,4,FALSE)),"")</f>
        <v/>
      </c>
      <c r="K942" s="30" t="s">
        <v>2053</v>
      </c>
      <c r="L942" s="30" t="s">
        <v>1614</v>
      </c>
      <c r="M942" s="71">
        <v>44077</v>
      </c>
      <c r="N942" s="33" t="str">
        <f>IFERROR(VLOOKUP(G942,Demos!$B$3:$K$1368,5,FALSE),"")</f>
        <v>Pendulum of Death</v>
      </c>
      <c r="O942" s="28">
        <f>IF(N942="","",COUNTIF($N$6:N3061, N942))</f>
        <v>20</v>
      </c>
      <c r="P942" s="33" t="str">
        <f xml:space="preserve"> IFERROR(IF(VLOOKUP(G942,Demos!$B$3:$K$1368,6,FALSE)=0,"",VLOOKUP(G942,Demos!$B$3:$K$1368,6,FALSE)),"")</f>
        <v>www.de-monstrare.nl/pdf/Pendulum%20of%20death.pdf</v>
      </c>
      <c r="Q942" s="38" t="str">
        <f xml:space="preserve"> IFERROR(IF(VLOOKUP(G942,Demos!$B$3:$K$1368,8,FALSE)=0,"",VLOOKUP(G942,Demos!$B$3:$K$1368,8,FALSE)),"")</f>
        <v>Height floor to hook in the ceiling h = 6.871 m</v>
      </c>
      <c r="R942" s="38" t="str">
        <f xml:space="preserve"> IFERROR(IF(VLOOKUP(G942,Demos!$B$3:$K$1368,7,FALSE)=0,"",VLOOKUP(G942,Demos!$B$3:$K$1368,7,FALSE)),"")</f>
        <v/>
      </c>
      <c r="T942" s="50" t="s">
        <v>1761</v>
      </c>
      <c r="U942" s="31" t="str">
        <f>IFERROR(VLOOKUP(G942,Demos!$B$7:N4246,12,FALSE),"")</f>
        <v/>
      </c>
    </row>
    <row r="943" spans="1:21" ht="45" x14ac:dyDescent="0.25">
      <c r="A943" s="39">
        <f t="shared" si="14"/>
        <v>938</v>
      </c>
      <c r="B943" s="30" t="s">
        <v>148</v>
      </c>
      <c r="C943" s="29" t="str">
        <f xml:space="preserve"> IFERROR(VLOOKUP(B943, Courses!$C$3:$E$836, 2, FALSE),"")</f>
        <v>Introduction to Mechanics, Waves and Optics</v>
      </c>
      <c r="D943" s="29" t="str">
        <f xml:space="preserve"> IFERROR(VLOOKUP(MID(G943,1,1), PIRA!$B$1:$E$1146, 2, FALSE),"")</f>
        <v>1 Mechanics</v>
      </c>
      <c r="E943" s="31" t="str">
        <f xml:space="preserve"> IFERROR(VLOOKUP(MID(G943,1,2),PIRA!$B$1:$E$1144,2,FALSE),"")&amp;"
"&amp;IFERROR(VLOOKUP(MID(H943,1,2),PIRA!$B$1:$E$1144,2,FALSE),"")&amp;"
"&amp;IFERROR(VLOOKUP(MID(I943,1,2),PIRA!$B$1:$E$1144,2,FALSE),"")</f>
        <v xml:space="preserve">Work and Energy
</v>
      </c>
      <c r="F943" s="31" t="str">
        <f xml:space="preserve"> IFERROR(VLOOKUP(MID(G943,1,4),PIRA!$B$1:$E$1144,2,FALSE),"")&amp;"
"&amp;IFERROR(VLOOKUP(MID(H943,1,4),PIRA!$B$1:$E$1144,2,FALSE),"")&amp;"
"&amp;IFERROR(VLOOKUP(MID(I943,1,4),PIRA!$B$1:$E$1144,2,FALSE),"")</f>
        <v xml:space="preserve">Conservation of Energy
</v>
      </c>
      <c r="G943" s="32" t="s">
        <v>72</v>
      </c>
      <c r="H943" s="31" t="str">
        <f>IFERROR(IF(VLOOKUP(G943,Demos!$B$3:$K$1368,2,FALSE)=0,"",VLOOKUP(G943,Demos!$B$3:$K$1368,2,FALSE)),"")</f>
        <v/>
      </c>
      <c r="I943" s="79" t="str">
        <f>IFERROR(IF(VLOOKUP(G943,Demos!$B$3:$K$1368,3,FALSE)=0,"",VLOOKUP(G943,Demos!$B$3:$K$1368,3,FALSE)),"")</f>
        <v/>
      </c>
      <c r="J943" s="79" t="str">
        <f>IFERROR(IF(VLOOKUP(G943,Demos!$B$3:$K$1368,4,FALSE)=0,"",VLOOKUP(G943,Demos!$B$3:$K$1368,4,FALSE)),"")</f>
        <v/>
      </c>
      <c r="K943" s="30" t="s">
        <v>252</v>
      </c>
      <c r="L943" s="30" t="s">
        <v>2053</v>
      </c>
      <c r="M943" s="71">
        <v>44077</v>
      </c>
      <c r="N943" s="33" t="str">
        <f>IFERROR(VLOOKUP(G943,Demos!$B$3:$K$1368,5,FALSE),"")</f>
        <v>Rattleback</v>
      </c>
      <c r="O943" s="28">
        <f>IF(N943="","",COUNTIF($N$6:N3062, N943))</f>
        <v>9</v>
      </c>
      <c r="P943" s="33" t="str">
        <f xml:space="preserve"> IFERROR(IF(VLOOKUP(G943,Demos!$B$3:$K$1368,6,FALSE)=0,"",VLOOKUP(G943,Demos!$B$3:$K$1368,6,FALSE)),"")</f>
        <v>N/A</v>
      </c>
      <c r="Q943" s="38" t="str">
        <f xml:space="preserve"> IFERROR(IF(VLOOKUP(G943,Demos!$B$3:$K$1368,8,FALSE)=0,"",VLOOKUP(G943,Demos!$B$3:$K$1368,8,FALSE)),"")</f>
        <v/>
      </c>
      <c r="R943" s="38" t="str">
        <f xml:space="preserve"> IFERROR(IF(VLOOKUP(G943,Demos!$B$3:$K$1368,7,FALSE)=0,"",VLOOKUP(G943,Demos!$B$3:$K$1368,7,FALSE)),"")</f>
        <v/>
      </c>
      <c r="S943" s="83"/>
      <c r="T943" s="50" t="s">
        <v>2049</v>
      </c>
      <c r="U943" s="31" t="str">
        <f>IFERROR(VLOOKUP(G943,Demos!$B$7:N4240,12,FALSE),"")</f>
        <v/>
      </c>
    </row>
    <row r="944" spans="1:21" ht="45" x14ac:dyDescent="0.25">
      <c r="A944" s="39">
        <f t="shared" si="14"/>
        <v>939</v>
      </c>
      <c r="B944" s="30" t="s">
        <v>148</v>
      </c>
      <c r="C944" s="29" t="str">
        <f xml:space="preserve"> IFERROR(VLOOKUP(B944, Courses!$C$3:$E$836, 2, FALSE),"")</f>
        <v>Introduction to Mechanics, Waves and Optics</v>
      </c>
      <c r="D944" s="29" t="str">
        <f xml:space="preserve"> IFERROR(VLOOKUP(MID(G944,1,1), PIRA!$B$1:$E$1146, 2, FALSE),"")</f>
        <v>1 Mechanics</v>
      </c>
      <c r="E944" s="31" t="str">
        <f xml:space="preserve"> IFERROR(VLOOKUP(MID(G944,1,2),PIRA!$B$1:$E$1144,2,FALSE),"")&amp;"
"&amp;IFERROR(VLOOKUP(MID(H944,1,2),PIRA!$B$1:$E$1144,2,FALSE),"")&amp;"
"&amp;IFERROR(VLOOKUP(MID(I944,1,2),PIRA!$B$1:$E$1144,2,FALSE),"")</f>
        <v xml:space="preserve">Rotational Dynamics
Rotational Dynamics
</v>
      </c>
      <c r="F944" s="31" t="str">
        <f xml:space="preserve"> IFERROR(VLOOKUP(MID(G944,1,4),PIRA!$B$1:$E$1144,2,FALSE),"")&amp;"
"&amp;IFERROR(VLOOKUP(MID(H944,1,4),PIRA!$B$1:$E$1144,2,FALSE),"")&amp;"
"&amp;IFERROR(VLOOKUP(MID(I944,1,4),PIRA!$B$1:$E$1144,2,FALSE),"")</f>
        <v xml:space="preserve">Rotational Energy
Moment of Inertia
</v>
      </c>
      <c r="G944" s="32" t="s">
        <v>1168</v>
      </c>
      <c r="H944" s="31" t="str">
        <f>IFERROR(IF(VLOOKUP(G944,Demos!$B$3:$K$1368,2,FALSE)=0,"",VLOOKUP(G944,Demos!$B$3:$K$1368,2,FALSE)),"")</f>
        <v>1Q10.02</v>
      </c>
      <c r="I944" s="79" t="str">
        <f>IFERROR(IF(VLOOKUP(G944,Demos!$B$3:$K$1368,3,FALSE)=0,"",VLOOKUP(G944,Demos!$B$3:$K$1368,3,FALSE)),"")</f>
        <v/>
      </c>
      <c r="J944" s="79" t="str">
        <f>IFERROR(IF(VLOOKUP(G944,Demos!$B$3:$K$1368,4,FALSE)=0,"",VLOOKUP(G944,Demos!$B$3:$K$1368,4,FALSE)),"")</f>
        <v/>
      </c>
      <c r="K944" s="30" t="s">
        <v>2053</v>
      </c>
      <c r="L944" s="30" t="s">
        <v>1614</v>
      </c>
      <c r="M944" s="71">
        <v>44077</v>
      </c>
      <c r="N944" s="33" t="str">
        <f>IFERROR(VLOOKUP(G944,Demos!$B$3:$K$1368,5,FALSE),"")</f>
        <v>Rolling Downhill</v>
      </c>
      <c r="O944" s="28">
        <f>IF(N944="","",COUNTIF($N$6:N3063, N944))</f>
        <v>35</v>
      </c>
      <c r="P944" s="33" t="str">
        <f xml:space="preserve"> IFERROR(IF(VLOOKUP(G944,Demos!$B$3:$K$1368,6,FALSE)=0,"",VLOOKUP(G944,Demos!$B$3:$K$1368,6,FALSE)),"")</f>
        <v>www.de-monstrare.nl/pdf/Rolling%20downhill.pdf</v>
      </c>
      <c r="Q944" s="38" t="str">
        <f xml:space="preserve"> IFERROR(IF(VLOOKUP(G944,Demos!$B$3:$K$1368,8,FALSE)=0,"",VLOOKUP(G944,Demos!$B$3:$K$1368,8,FALSE)),"")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944" s="38" t="str">
        <f xml:space="preserve"> IFERROR(IF(VLOOKUP(G944,Demos!$B$3:$K$1368,7,FALSE)=0,"",VLOOKUP(G944,Demos!$B$3:$K$1368,7,FALSE)),"")</f>
        <v xml:space="preserve">See Collegerama 2022 recording TN1612TU_17 - https://collegerama.tudelft.nl/Mediasite/Channel/as-bsc-tn/watch/068318bc5e2d4c908ecc56ce056d99d81d  </v>
      </c>
      <c r="T944" s="50" t="s">
        <v>1761</v>
      </c>
      <c r="U944" s="31" t="str">
        <f>IFERROR(VLOOKUP(G944,Demos!$B$7:N4244,12,FALSE),"")</f>
        <v/>
      </c>
    </row>
    <row r="945" spans="1:21" ht="45" x14ac:dyDescent="0.25">
      <c r="A945" s="39">
        <f t="shared" si="14"/>
        <v>940</v>
      </c>
      <c r="B945" s="30" t="s">
        <v>148</v>
      </c>
      <c r="C945" s="29" t="str">
        <f xml:space="preserve"> IFERROR(VLOOKUP(B945, Courses!$C$3:$E$836, 2, FALSE),"")</f>
        <v>Introduction to Mechanics, Waves and Optics</v>
      </c>
      <c r="D945" s="29" t="str">
        <f xml:space="preserve"> IFERROR(VLOOKUP(MID(G945,1,1), PIRA!$B$1:$E$1146, 2, FALSE),"")</f>
        <v>1 Mechanics</v>
      </c>
      <c r="E945" s="31" t="str">
        <f xml:space="preserve"> IFERROR(VLOOKUP(MID(G945,1,2),PIRA!$B$1:$E$1144,2,FALSE),"")&amp;"
"&amp;IFERROR(VLOOKUP(MID(H945,1,2),PIRA!$B$1:$E$1144,2,FALSE),"")&amp;"
"&amp;IFERROR(VLOOKUP(MID(I945,1,2),PIRA!$B$1:$E$1144,2,FALSE),"")</f>
        <v xml:space="preserve">Rotational Dynamics
Rotational Dynamics
</v>
      </c>
      <c r="F945" s="31" t="str">
        <f xml:space="preserve"> IFERROR(VLOOKUP(MID(G945,1,4),PIRA!$B$1:$E$1144,2,FALSE),"")&amp;"
"&amp;IFERROR(VLOOKUP(MID(H945,1,4),PIRA!$B$1:$E$1144,2,FALSE),"")&amp;"
"&amp;IFERROR(VLOOKUP(MID(I945,1,4),PIRA!$B$1:$E$1144,2,FALSE),"")</f>
        <v xml:space="preserve">Conservation of Angular Momentum
Moment of Inertia
</v>
      </c>
      <c r="G945" s="32" t="s">
        <v>81</v>
      </c>
      <c r="H945" s="31" t="str">
        <f>IFERROR(IF(VLOOKUP(G945,Demos!$B$3:$K$1368,2,FALSE)=0,"",VLOOKUP(G945,Demos!$B$3:$K$1368,2,FALSE)),"")</f>
        <v>1Q10.01</v>
      </c>
      <c r="I945" s="79" t="str">
        <f>IFERROR(IF(VLOOKUP(G945,Demos!$B$3:$K$1368,3,FALSE)=0,"",VLOOKUP(G945,Demos!$B$3:$K$1368,3,FALSE)),"")</f>
        <v/>
      </c>
      <c r="J945" s="79" t="str">
        <f>IFERROR(IF(VLOOKUP(G945,Demos!$B$3:$K$1368,4,FALSE)=0,"",VLOOKUP(G945,Demos!$B$3:$K$1368,4,FALSE)),"")</f>
        <v/>
      </c>
      <c r="K945" s="30" t="s">
        <v>2053</v>
      </c>
      <c r="L945" s="30" t="s">
        <v>1614</v>
      </c>
      <c r="M945" s="71">
        <v>44077</v>
      </c>
      <c r="N945" s="33" t="str">
        <f>IFERROR(VLOOKUP(G945,Demos!$B$3:$K$1368,5,FALSE),"")</f>
        <v>Pirouette</v>
      </c>
      <c r="O945" s="28">
        <f>IF(N945="","",COUNTIF($N$6:N3064, N945))</f>
        <v>23</v>
      </c>
      <c r="P945" s="33" t="str">
        <f xml:space="preserve"> IFERROR(IF(VLOOKUP(G945,Demos!$B$3:$K$1368,6,FALSE)=0,"",VLOOKUP(G945,Demos!$B$3:$K$1368,6,FALSE)),"")</f>
        <v>www.de-monstrare.nl/pdf/Pirouette.pdf</v>
      </c>
      <c r="Q945" s="38" t="str">
        <f xml:space="preserve"> IFERROR(IF(VLOOKUP(G945,Demos!$B$3:$K$1368,8,FALSE)=0,"",VLOOKUP(G945,Demos!$B$3:$K$1368,8,FALSE)),"")</f>
        <v/>
      </c>
      <c r="R945" s="38" t="str">
        <f xml:space="preserve"> IFERROR(IF(VLOOKUP(G945,Demos!$B$3:$K$1368,7,FALSE)=0,"",VLOOKUP(G945,Demos!$B$3:$K$1368,7,FALSE)),"")</f>
        <v/>
      </c>
      <c r="T945" s="50" t="s">
        <v>1761</v>
      </c>
      <c r="U945" s="31" t="str">
        <f>IFERROR(VLOOKUP(G945,Demos!$B$7:N4245,12,FALSE),"")</f>
        <v/>
      </c>
    </row>
    <row r="946" spans="1:21" ht="45" x14ac:dyDescent="0.25">
      <c r="A946" s="39">
        <f t="shared" si="14"/>
        <v>941</v>
      </c>
      <c r="B946" s="30" t="s">
        <v>148</v>
      </c>
      <c r="C946" s="29" t="str">
        <f xml:space="preserve"> IFERROR(VLOOKUP(B946, Courses!$C$3:$E$836, 2, FALSE),"")</f>
        <v>Introduction to Mechanics, Waves and Optics</v>
      </c>
      <c r="D946" s="29" t="str">
        <f xml:space="preserve"> IFERROR(VLOOKUP(MID(G946,1,1), PIRA!$B$1:$E$1146, 2, FALSE),"")</f>
        <v>1 Mechanics</v>
      </c>
      <c r="E946" s="31" t="str">
        <f xml:space="preserve"> IFERROR(VLOOKUP(MID(G946,1,2),PIRA!$B$1:$E$1144,2,FALSE),"")&amp;"
"&amp;IFERROR(VLOOKUP(MID(H946,1,2),PIRA!$B$1:$E$1144,2,FALSE),"")&amp;"
"&amp;IFERROR(VLOOKUP(MID(I946,1,2),PIRA!$B$1:$E$1144,2,FALSE),"")</f>
        <v xml:space="preserve">Rotational Dynamics
Rotational Dynamics
</v>
      </c>
      <c r="F946" s="31" t="str">
        <f xml:space="preserve"> IFERROR(VLOOKUP(MID(G946,1,4),PIRA!$B$1:$E$1144,2,FALSE),"")&amp;"
"&amp;IFERROR(VLOOKUP(MID(H946,1,4),PIRA!$B$1:$E$1144,2,FALSE),"")&amp;"
"&amp;IFERROR(VLOOKUP(MID(I946,1,4),PIRA!$B$1:$E$1144,2,FALSE),"")</f>
        <v xml:space="preserve">Conservation of Angular Momentum
Transfer of Angular Momentum
</v>
      </c>
      <c r="G946" s="32" t="s">
        <v>84</v>
      </c>
      <c r="H946" s="31" t="str">
        <f>IFERROR(IF(VLOOKUP(G946,Demos!$B$3:$K$1368,2,FALSE)=0,"",VLOOKUP(G946,Demos!$B$3:$K$1368,2,FALSE)),"")</f>
        <v>1Q30.10</v>
      </c>
      <c r="I946" s="79" t="str">
        <f>IFERROR(IF(VLOOKUP(G946,Demos!$B$3:$K$1368,3,FALSE)=0,"",VLOOKUP(G946,Demos!$B$3:$K$1368,3,FALSE)),"")</f>
        <v/>
      </c>
      <c r="J946" s="79" t="str">
        <f>IFERROR(IF(VLOOKUP(G946,Demos!$B$3:$K$1368,4,FALSE)=0,"",VLOOKUP(G946,Demos!$B$3:$K$1368,4,FALSE)),"")</f>
        <v/>
      </c>
      <c r="K946" s="30" t="s">
        <v>2053</v>
      </c>
      <c r="L946" s="30" t="s">
        <v>1614</v>
      </c>
      <c r="M946" s="71">
        <v>44077</v>
      </c>
      <c r="N946" s="33" t="str">
        <f>IFERROR(VLOOKUP(G946,Demos!$B$3:$K$1368,5,FALSE),"")</f>
        <v>Bicycle Wheel and Swivel Chair</v>
      </c>
      <c r="O946" s="28">
        <f>IF(N946="","",COUNTIF($N$6:N3065, N946))</f>
        <v>39</v>
      </c>
      <c r="P946" s="33" t="str">
        <f xml:space="preserve"> IFERROR(IF(VLOOKUP(G946,Demos!$B$3:$K$1368,6,FALSE)=0,"",VLOOKUP(G946,Demos!$B$3:$K$1368,6,FALSE)),"")</f>
        <v>www.de-monstrare.nl/pdf/Bicycle%20wheel%20and%20swivel%20chair.pdf</v>
      </c>
      <c r="Q946" s="38" t="str">
        <f xml:space="preserve"> IFERROR(IF(VLOOKUP(G946,Demos!$B$3:$K$1368,8,FALSE)=0,"",VLOOKUP(G946,Demos!$B$3:$K$1368,8,FALSE)),"")</f>
        <v/>
      </c>
      <c r="R946" s="38" t="str">
        <f xml:space="preserve"> IFERROR(IF(VLOOKUP(G946,Demos!$B$3:$K$1368,7,FALSE)=0,"",VLOOKUP(G946,Demos!$B$3:$K$1368,7,FALSE)),"")</f>
        <v xml:space="preserve">See Collegerama 2022 recording TN1612TU_05 from 01:13:11 - https://collegerama.tudelft.nl/Mediasite/Channel/as-bsc-tn/watch/c62ffe14b9a54c75ada1f93c4d870c901d </v>
      </c>
      <c r="T946" s="50" t="s">
        <v>1761</v>
      </c>
      <c r="U946" s="31" t="str">
        <f>IFERROR(VLOOKUP(G946,Demos!$B$7:N4243,12,FALSE),"")</f>
        <v/>
      </c>
    </row>
    <row r="947" spans="1:21" ht="45" x14ac:dyDescent="0.25">
      <c r="A947" s="39">
        <f t="shared" si="14"/>
        <v>942</v>
      </c>
      <c r="B947" s="30" t="s">
        <v>148</v>
      </c>
      <c r="C947" s="29" t="str">
        <f xml:space="preserve"> IFERROR(VLOOKUP(B947, Courses!$C$3:$E$836, 2, FALSE),"")</f>
        <v>Introduction to Mechanics, Waves and Optics</v>
      </c>
      <c r="D947" s="29" t="str">
        <f xml:space="preserve"> IFERROR(VLOOKUP(MID(G947,1,1), PIRA!$B$1:$E$1146, 2, FALSE),"")</f>
        <v>1 Mechanics</v>
      </c>
      <c r="E947" s="31" t="str">
        <f xml:space="preserve"> IFERROR(VLOOKUP(MID(G947,1,2),PIRA!$B$1:$E$1144,2,FALSE),"")&amp;"
"&amp;IFERROR(VLOOKUP(MID(H947,1,2),PIRA!$B$1:$E$1144,2,FALSE),"")&amp;"
"&amp;IFERROR(VLOOKUP(MID(I947,1,2),PIRA!$B$1:$E$1144,2,FALSE),"")</f>
        <v xml:space="preserve">Rotational Dynamics
</v>
      </c>
      <c r="F947" s="31" t="str">
        <f xml:space="preserve"> IFERROR(VLOOKUP(MID(G947,1,4),PIRA!$B$1:$E$1144,2,FALSE),"")&amp;"
"&amp;IFERROR(VLOOKUP(MID(H947,1,4),PIRA!$B$1:$E$1144,2,FALSE),"")&amp;"
"&amp;IFERROR(VLOOKUP(MID(I947,1,4),PIRA!$B$1:$E$1144,2,FALSE),"")</f>
        <v xml:space="preserve">Gyros
</v>
      </c>
      <c r="G947" s="32" t="s">
        <v>1176</v>
      </c>
      <c r="H947" s="31" t="str">
        <f>IFERROR(IF(VLOOKUP(G947,Demos!$B$3:$K$1368,2,FALSE)=0,"",VLOOKUP(G947,Demos!$B$3:$K$1368,2,FALSE)),"")</f>
        <v/>
      </c>
      <c r="I947" s="79" t="str">
        <f>IFERROR(IF(VLOOKUP(G947,Demos!$B$3:$K$1368,3,FALSE)=0,"",VLOOKUP(G947,Demos!$B$3:$K$1368,3,FALSE)),"")</f>
        <v/>
      </c>
      <c r="J947" s="79" t="str">
        <f>IFERROR(IF(VLOOKUP(G947,Demos!$B$3:$K$1368,4,FALSE)=0,"",VLOOKUP(G947,Demos!$B$3:$K$1368,4,FALSE)),"")</f>
        <v/>
      </c>
      <c r="K947" s="30" t="s">
        <v>2053</v>
      </c>
      <c r="L947" s="30" t="s">
        <v>1614</v>
      </c>
      <c r="M947" s="71">
        <v>44077</v>
      </c>
      <c r="N947" s="33" t="str">
        <f>IFERROR(VLOOKUP(G947,Demos!$B$3:$K$1368,5,FALSE),"")</f>
        <v>Precession (2)</v>
      </c>
      <c r="O947" s="28">
        <f>IF(N947="","",COUNTIF($N$6:N3066, N947))</f>
        <v>67</v>
      </c>
      <c r="P947" s="33" t="str">
        <f xml:space="preserve"> IFERROR(IF(VLOOKUP(G947,Demos!$B$3:$K$1368,6,FALSE)=0,"",VLOOKUP(G947,Demos!$B$3:$K$1368,6,FALSE)),"")</f>
        <v>www.de-monstrare.nl/pdf/Precession%20_2_.pdf</v>
      </c>
      <c r="Q947" s="38" t="str">
        <f xml:space="preserve"> IFERROR(IF(VLOOKUP(G947,Demos!$B$3:$K$1368,8,FALSE)=0,"",VLOOKUP(G947,Demos!$B$3:$K$1368,8,FALSE)),"")</f>
        <v/>
      </c>
      <c r="R947" s="38" t="str">
        <f xml:space="preserve"> IFERROR(IF(VLOOKUP(G947,Demos!$B$3:$K$1368,7,FALSE)=0,"",VLOOKUP(G947,Demos!$B$3:$K$1368,7,FALSE)),"")</f>
        <v/>
      </c>
      <c r="T947" s="50" t="s">
        <v>1761</v>
      </c>
      <c r="U947" s="31" t="str">
        <f>IFERROR(VLOOKUP(G947,Demos!$B$7:N4242,12,FALSE),"")</f>
        <v/>
      </c>
    </row>
    <row r="948" spans="1:21" ht="45" x14ac:dyDescent="0.25">
      <c r="A948" s="39">
        <f t="shared" si="14"/>
        <v>943</v>
      </c>
      <c r="B948" s="30" t="s">
        <v>148</v>
      </c>
      <c r="C948" s="29" t="str">
        <f xml:space="preserve"> IFERROR(VLOOKUP(B948, Courses!$C$3:$E$836, 2, FALSE),"")</f>
        <v>Introduction to Mechanics, Waves and Optics</v>
      </c>
      <c r="D948" s="29" t="str">
        <f xml:space="preserve"> IFERROR(VLOOKUP(MID(G948,1,1), PIRA!$B$1:$E$1146, 2, FALSE),"")</f>
        <v>3 Oscillations and Waves</v>
      </c>
      <c r="E948" s="31" t="str">
        <f xml:space="preserve"> IFERROR(VLOOKUP(MID(G948,1,2),PIRA!$B$1:$E$1144,2,FALSE),"")&amp;"
"&amp;IFERROR(VLOOKUP(MID(H948,1,2),PIRA!$B$1:$E$1144,2,FALSE),"")&amp;"
"&amp;IFERROR(VLOOKUP(MID(I948,1,2),PIRA!$B$1:$E$1144,2,FALSE),"")</f>
        <v xml:space="preserve">Oscillations
</v>
      </c>
      <c r="F948" s="31" t="str">
        <f xml:space="preserve"> IFERROR(VLOOKUP(MID(G948,1,4),PIRA!$B$1:$E$1144,2,FALSE),"")&amp;"
"&amp;IFERROR(VLOOKUP(MID(H948,1,4),PIRA!$B$1:$E$1144,2,FALSE),"")&amp;"
"&amp;IFERROR(VLOOKUP(MID(I948,1,4),PIRA!$B$1:$E$1144,2,FALSE),"")</f>
        <v xml:space="preserve">Simple Harmonic Motion
</v>
      </c>
      <c r="G948" s="32" t="s">
        <v>1450</v>
      </c>
      <c r="H948" s="31" t="str">
        <f>IFERROR(IF(VLOOKUP(G948,Demos!$B$3:$K$1368,2,FALSE)=0,"",VLOOKUP(G948,Demos!$B$3:$K$1368,2,FALSE)),"")</f>
        <v/>
      </c>
      <c r="I948" s="79" t="str">
        <f>IFERROR(IF(VLOOKUP(G948,Demos!$B$3:$K$1368,3,FALSE)=0,"",VLOOKUP(G948,Demos!$B$3:$K$1368,3,FALSE)),"")</f>
        <v/>
      </c>
      <c r="J948" s="79" t="str">
        <f>IFERROR(IF(VLOOKUP(G948,Demos!$B$3:$K$1368,4,FALSE)=0,"",VLOOKUP(G948,Demos!$B$3:$K$1368,4,FALSE)),"")</f>
        <v/>
      </c>
      <c r="K948" s="30" t="s">
        <v>252</v>
      </c>
      <c r="L948" s="30" t="s">
        <v>2053</v>
      </c>
      <c r="M948" s="71">
        <v>44077</v>
      </c>
      <c r="N948" s="33" t="str">
        <f>IFERROR(VLOOKUP(G948,Demos!$B$3:$K$1368,5,FALSE),"")</f>
        <v>Simple Harmonic Motion (SHM) (1)</v>
      </c>
      <c r="O948" s="28">
        <f>IF(N948="","",COUNTIF($N$6:N3067, N948))</f>
        <v>11</v>
      </c>
      <c r="P948" s="33" t="str">
        <f xml:space="preserve"> IFERROR(IF(VLOOKUP(G948,Demos!$B$3:$K$1368,6,FALSE)=0,"",VLOOKUP(G948,Demos!$B$3:$K$1368,6,FALSE)),"")</f>
        <v>www.de-monstrare.nl/pdf/Simple%20harmonic%20motion%20_SHM_%20_1_.pdf</v>
      </c>
      <c r="Q948" s="38" t="str">
        <f xml:space="preserve"> IFERROR(IF(VLOOKUP(G948,Demos!$B$3:$K$1368,8,FALSE)=0,"",VLOOKUP(G948,Demos!$B$3:$K$1368,8,FALSE)),"")</f>
        <v/>
      </c>
      <c r="R948" s="38" t="str">
        <f xml:space="preserve"> IFERROR(IF(VLOOKUP(G948,Demos!$B$3:$K$1368,7,FALSE)=0,"",VLOOKUP(G948,Demos!$B$3:$K$1368,7,FALSE)),"")</f>
        <v/>
      </c>
      <c r="T948" s="50" t="s">
        <v>1761</v>
      </c>
      <c r="U948" s="31" t="str">
        <f>IFERROR(VLOOKUP(G948,Demos!$B$7:N4239,12,FALSE),"")</f>
        <v/>
      </c>
    </row>
    <row r="949" spans="1:21" ht="45" x14ac:dyDescent="0.25">
      <c r="A949" s="39">
        <f t="shared" si="14"/>
        <v>944</v>
      </c>
      <c r="B949" s="30" t="s">
        <v>148</v>
      </c>
      <c r="C949" s="29" t="str">
        <f xml:space="preserve"> IFERROR(VLOOKUP(B949, Courses!$C$3:$E$836, 2, FALSE),"")</f>
        <v>Introduction to Mechanics, Waves and Optics</v>
      </c>
      <c r="D949" s="29" t="str">
        <f xml:space="preserve"> IFERROR(VLOOKUP(MID(G949,1,1), PIRA!$B$1:$E$1146, 2, FALSE),"")</f>
        <v>3 Oscillations and Waves</v>
      </c>
      <c r="E949" s="31" t="str">
        <f xml:space="preserve"> IFERROR(VLOOKUP(MID(G949,1,2),PIRA!$B$1:$E$1144,2,FALSE),"")&amp;"
"&amp;IFERROR(VLOOKUP(MID(H949,1,2),PIRA!$B$1:$E$1144,2,FALSE),"")&amp;"
"&amp;IFERROR(VLOOKUP(MID(I949,1,2),PIRA!$B$1:$E$1144,2,FALSE),"")</f>
        <v xml:space="preserve">Wave Motion
</v>
      </c>
      <c r="F949" s="31" t="str">
        <f xml:space="preserve"> IFERROR(VLOOKUP(MID(G949,1,4),PIRA!$B$1:$E$1144,2,FALSE),"")&amp;"
"&amp;IFERROR(VLOOKUP(MID(H949,1,4),PIRA!$B$1:$E$1144,2,FALSE),"")&amp;"
"&amp;IFERROR(VLOOKUP(MID(I949,1,4),PIRA!$B$1:$E$1144,2,FALSE),"")</f>
        <v xml:space="preserve">Transverse Pulses and Waves
</v>
      </c>
      <c r="G949" s="32" t="s">
        <v>1469</v>
      </c>
      <c r="H949" s="31" t="str">
        <f>IFERROR(IF(VLOOKUP(G949,Demos!$B$3:$K$1368,2,FALSE)=0,"",VLOOKUP(G949,Demos!$B$3:$K$1368,2,FALSE)),"")</f>
        <v/>
      </c>
      <c r="I949" s="79" t="str">
        <f>IFERROR(IF(VLOOKUP(G949,Demos!$B$3:$K$1368,3,FALSE)=0,"",VLOOKUP(G949,Demos!$B$3:$K$1368,3,FALSE)),"")</f>
        <v/>
      </c>
      <c r="J949" s="79" t="str">
        <f>IFERROR(IF(VLOOKUP(G949,Demos!$B$3:$K$1368,4,FALSE)=0,"",VLOOKUP(G949,Demos!$B$3:$K$1368,4,FALSE)),"")</f>
        <v/>
      </c>
      <c r="K949" s="30" t="s">
        <v>252</v>
      </c>
      <c r="L949" s="30" t="s">
        <v>2053</v>
      </c>
      <c r="M949" s="71">
        <v>44077</v>
      </c>
      <c r="N949" s="33" t="str">
        <f>IFERROR(VLOOKUP(G949,Demos!$B$3:$K$1368,5,FALSE),"")</f>
        <v>Reflections of Transverse Pulses (1)</v>
      </c>
      <c r="O949" s="28">
        <f>IF(N949="","",COUNTIF($N$6:N3068, N949))</f>
        <v>11</v>
      </c>
      <c r="P949" s="33" t="str">
        <f xml:space="preserve"> IFERROR(IF(VLOOKUP(G949,Demos!$B$3:$K$1368,6,FALSE)=0,"",VLOOKUP(G949,Demos!$B$3:$K$1368,6,FALSE)),"")</f>
        <v>www.de-monstrare.nl/pdf/Reflections%20of%20transverse%20pulses%20_1_.pdf</v>
      </c>
      <c r="Q949" s="38" t="str">
        <f xml:space="preserve"> IFERROR(IF(VLOOKUP(G949,Demos!$B$3:$K$1368,8,FALSE)=0,"",VLOOKUP(G949,Demos!$B$3:$K$1368,8,FALSE)),"")</f>
        <v/>
      </c>
      <c r="R949" s="38" t="str">
        <f xml:space="preserve"> IFERROR(IF(VLOOKUP(G949,Demos!$B$3:$K$1368,7,FALSE)=0,"",VLOOKUP(G949,Demos!$B$3:$K$1368,7,FALSE)),"")</f>
        <v/>
      </c>
      <c r="T949" s="50" t="s">
        <v>1761</v>
      </c>
      <c r="U949" s="31" t="str">
        <f>IFERROR(VLOOKUP(G949,Demos!$B$7:N4238,12,FALSE),"")</f>
        <v/>
      </c>
    </row>
    <row r="950" spans="1:21" ht="45" x14ac:dyDescent="0.25">
      <c r="A950" s="39">
        <f t="shared" si="14"/>
        <v>945</v>
      </c>
      <c r="B950" s="30" t="s">
        <v>148</v>
      </c>
      <c r="C950" s="29" t="str">
        <f xml:space="preserve"> IFERROR(VLOOKUP(B950, Courses!$C$3:$E$836, 2, FALSE),"")</f>
        <v>Introduction to Mechanics, Waves and Optics</v>
      </c>
      <c r="D950" s="29" t="str">
        <f xml:space="preserve"> IFERROR(VLOOKUP(MID(G950,1,1), PIRA!$B$1:$E$1146, 2, FALSE),"")</f>
        <v>3 Oscillations and Waves</v>
      </c>
      <c r="E950" s="31" t="str">
        <f xml:space="preserve"> IFERROR(VLOOKUP(MID(G950,1,2),PIRA!$B$1:$E$1144,2,FALSE),"")&amp;"
"&amp;IFERROR(VLOOKUP(MID(H950,1,2),PIRA!$B$1:$E$1144,2,FALSE),"")&amp;"
"&amp;IFERROR(VLOOKUP(MID(I950,1,2),PIRA!$B$1:$E$1144,2,FALSE),"")</f>
        <v xml:space="preserve">Wave Motion
Wave Motion
</v>
      </c>
      <c r="F950" s="31" t="str">
        <f xml:space="preserve"> IFERROR(VLOOKUP(MID(G950,1,4),PIRA!$B$1:$E$1144,2,FALSE),"")&amp;"
"&amp;IFERROR(VLOOKUP(MID(H950,1,4),PIRA!$B$1:$E$1144,2,FALSE),"")&amp;"
"&amp;IFERROR(VLOOKUP(MID(I950,1,4),PIRA!$B$1:$E$1144,2,FALSE),"")</f>
        <v xml:space="preserve">Doppler Effect
Beats
</v>
      </c>
      <c r="G950" s="32" t="s">
        <v>1188</v>
      </c>
      <c r="H950" s="31" t="str">
        <f>IFERROR(IF(VLOOKUP(G950,Demos!$B$3:$K$1368,2,FALSE)=0,"",VLOOKUP(G950,Demos!$B$3:$K$1368,2,FALSE)),"")</f>
        <v>3B60.10</v>
      </c>
      <c r="I950" s="79" t="str">
        <f>IFERROR(IF(VLOOKUP(G950,Demos!$B$3:$K$1368,3,FALSE)=0,"",VLOOKUP(G950,Demos!$B$3:$K$1368,3,FALSE)),"")</f>
        <v/>
      </c>
      <c r="J950" s="79" t="str">
        <f>IFERROR(IF(VLOOKUP(G950,Demos!$B$3:$K$1368,4,FALSE)=0,"",VLOOKUP(G950,Demos!$B$3:$K$1368,4,FALSE)),"")</f>
        <v/>
      </c>
      <c r="K950" s="30" t="s">
        <v>252</v>
      </c>
      <c r="L950" s="30" t="s">
        <v>2053</v>
      </c>
      <c r="M950" s="71">
        <v>44077</v>
      </c>
      <c r="N950" s="33" t="str">
        <f>IFERROR(VLOOKUP(G950,Demos!$B$3:$K$1368,5,FALSE),"")</f>
        <v>Doppler</v>
      </c>
      <c r="O950" s="28">
        <f>IF(N950="","",COUNTIF($N$6:N3069, N950))</f>
        <v>21</v>
      </c>
      <c r="P950" s="33" t="str">
        <f xml:space="preserve"> IFERROR(IF(VLOOKUP(G950,Demos!$B$3:$K$1368,6,FALSE)=0,"",VLOOKUP(G950,Demos!$B$3:$K$1368,6,FALSE)),"")</f>
        <v>www.de-monstrare.nl/pdf/Doppler.pdf</v>
      </c>
      <c r="Q950" s="38" t="str">
        <f xml:space="preserve"> IFERROR(IF(VLOOKUP(G950,Demos!$B$3:$K$1368,8,FALSE)=0,"",VLOOKUP(G950,Demos!$B$3:$K$1368,8,FALSE)),"")</f>
        <v/>
      </c>
      <c r="R950" s="38" t="str">
        <f xml:space="preserve"> IFERROR(IF(VLOOKUP(G950,Demos!$B$3:$K$1368,7,FALSE)=0,"",VLOOKUP(G950,Demos!$B$3:$K$1368,7,FALSE)),"")</f>
        <v>See: https://surfdrive.surf.nl/files/index.php/s/DHZYIhoACURx7O8?path=%2FHaaksman%2FTN2345%2F6.%20Doppler</v>
      </c>
      <c r="T950" s="50" t="s">
        <v>1761</v>
      </c>
      <c r="U950" s="31" t="str">
        <f>IFERROR(VLOOKUP(G950,Demos!$B$7:N4237,12,FALSE),"")</f>
        <v/>
      </c>
    </row>
    <row r="951" spans="1:21" ht="45" x14ac:dyDescent="0.25">
      <c r="A951" s="39">
        <f t="shared" si="14"/>
        <v>946</v>
      </c>
      <c r="B951" s="30" t="s">
        <v>148</v>
      </c>
      <c r="C951" s="29" t="str">
        <f xml:space="preserve"> IFERROR(VLOOKUP(B951, Courses!$C$3:$E$836, 2, FALSE),"")</f>
        <v>Introduction to Mechanics, Waves and Optics</v>
      </c>
      <c r="D951" s="29" t="str">
        <f xml:space="preserve"> IFERROR(VLOOKUP(MID(G951,1,1), PIRA!$B$1:$E$1146, 2, FALSE),"")</f>
        <v>6 Optics</v>
      </c>
      <c r="E951" s="31" t="str">
        <f xml:space="preserve"> IFERROR(VLOOKUP(MID(G951,1,2),PIRA!$B$1:$E$1144,2,FALSE),"")&amp;"
"&amp;IFERROR(VLOOKUP(MID(H951,1,2),PIRA!$B$1:$E$1144,2,FALSE),"")&amp;"
"&amp;IFERROR(VLOOKUP(MID(I951,1,2),PIRA!$B$1:$E$1144,2,FALSE),"")</f>
        <v xml:space="preserve">Geometrical Optics
</v>
      </c>
      <c r="F951" s="31" t="str">
        <f xml:space="preserve"> IFERROR(VLOOKUP(MID(G951,1,4),PIRA!$B$1:$E$1144,2,FALSE),"")&amp;"
"&amp;IFERROR(VLOOKUP(MID(H951,1,4),PIRA!$B$1:$E$1144,2,FALSE),"")&amp;"
"&amp;IFERROR(VLOOKUP(MID(I951,1,4),PIRA!$B$1:$E$1144,2,FALSE),"")</f>
        <v xml:space="preserve">Refraction at Flat Surfaces
</v>
      </c>
      <c r="G951" s="32" t="s">
        <v>374</v>
      </c>
      <c r="H951" s="31" t="str">
        <f>IFERROR(IF(VLOOKUP(G951,Demos!$B$3:$K$1368,2,FALSE)=0,"",VLOOKUP(G951,Demos!$B$3:$K$1368,2,FALSE)),"")</f>
        <v/>
      </c>
      <c r="I951" s="79" t="str">
        <f>IFERROR(IF(VLOOKUP(G951,Demos!$B$3:$K$1368,3,FALSE)=0,"",VLOOKUP(G951,Demos!$B$3:$K$1368,3,FALSE)),"")</f>
        <v/>
      </c>
      <c r="J951" s="79" t="str">
        <f>IFERROR(IF(VLOOKUP(G951,Demos!$B$3:$K$1368,4,FALSE)=0,"",VLOOKUP(G951,Demos!$B$3:$K$1368,4,FALSE)),"")</f>
        <v/>
      </c>
      <c r="K951" s="30" t="s">
        <v>252</v>
      </c>
      <c r="L951" s="30" t="s">
        <v>2053</v>
      </c>
      <c r="M951" s="71">
        <v>44077</v>
      </c>
      <c r="N951" s="33" t="str">
        <f>IFERROR(VLOOKUP(G951,Demos!$B$3:$K$1368,5,FALSE),"")</f>
        <v>Rays through a Slab, Prism and Semi-Circular Block</v>
      </c>
      <c r="O951" s="28">
        <f>IF(N951="","",COUNTIF($N$6:N3070, N951))</f>
        <v>13</v>
      </c>
      <c r="P951" s="33" t="str">
        <f xml:space="preserve"> IFERROR(IF(VLOOKUP(G951,Demos!$B$3:$K$1368,6,FALSE)=0,"",VLOOKUP(G951,Demos!$B$3:$K$1368,6,FALSE)),"")</f>
        <v>N/A</v>
      </c>
      <c r="Q951" s="38" t="str">
        <f xml:space="preserve"> IFERROR(IF(VLOOKUP(G951,Demos!$B$3:$K$1368,8,FALSE)=0,"",VLOOKUP(G951,Demos!$B$3:$K$1368,8,FALSE)),"")</f>
        <v/>
      </c>
      <c r="R951" s="38" t="str">
        <f xml:space="preserve"> IFERROR(IF(VLOOKUP(G951,Demos!$B$3:$K$1368,7,FALSE)=0,"",VLOOKUP(G951,Demos!$B$3:$K$1368,7,FALSE)),"")</f>
        <v/>
      </c>
      <c r="T951" s="50" t="s">
        <v>1762</v>
      </c>
      <c r="U951" s="31" t="str">
        <f>IFERROR(VLOOKUP(G951,Demos!$B$7:N4236,12,FALSE),"")</f>
        <v/>
      </c>
    </row>
    <row r="952" spans="1:21" ht="45" x14ac:dyDescent="0.25">
      <c r="A952" s="39">
        <f t="shared" si="14"/>
        <v>947</v>
      </c>
      <c r="B952" s="30" t="s">
        <v>148</v>
      </c>
      <c r="C952" s="29" t="str">
        <f xml:space="preserve"> IFERROR(VLOOKUP(B952, Courses!$C$3:$E$836, 2, FALSE),"")</f>
        <v>Introduction to Mechanics, Waves and Optics</v>
      </c>
      <c r="D952" s="29" t="str">
        <f xml:space="preserve"> IFERROR(VLOOKUP(MID(G952,1,1), PIRA!$B$1:$E$1146, 2, FALSE),"")</f>
        <v>6 Optics</v>
      </c>
      <c r="E952" s="31" t="str">
        <f xml:space="preserve"> IFERROR(VLOOKUP(MID(G952,1,2),PIRA!$B$1:$E$1144,2,FALSE),"")&amp;"
"&amp;IFERROR(VLOOKUP(MID(H952,1,2),PIRA!$B$1:$E$1144,2,FALSE),"")&amp;"
"&amp;IFERROR(VLOOKUP(MID(I952,1,2),PIRA!$B$1:$E$1144,2,FALSE),"")</f>
        <v xml:space="preserve">Interference
Diffraction
</v>
      </c>
      <c r="F952" s="31" t="str">
        <f xml:space="preserve"> IFERROR(VLOOKUP(MID(G952,1,4),PIRA!$B$1:$E$1144,2,FALSE),"")&amp;"
"&amp;IFERROR(VLOOKUP(MID(H952,1,4),PIRA!$B$1:$E$1144,2,FALSE),"")&amp;"
"&amp;IFERROR(VLOOKUP(MID(I952,1,4),PIRA!$B$1:$E$1144,2,FALSE),"")</f>
        <v xml:space="preserve">Interference From Two Sources
Diffraction Through One Slit
</v>
      </c>
      <c r="G952" s="32" t="s">
        <v>487</v>
      </c>
      <c r="H952" s="31" t="str">
        <f>IFERROR(IF(VLOOKUP(G952,Demos!$B$3:$K$1368,2,FALSE)=0,"",VLOOKUP(G952,Demos!$B$3:$K$1368,2,FALSE)),"")</f>
        <v>6C10.26</v>
      </c>
      <c r="I952" s="79" t="str">
        <f>IFERROR(IF(VLOOKUP(G952,Demos!$B$3:$K$1368,3,FALSE)=0,"",VLOOKUP(G952,Demos!$B$3:$K$1368,3,FALSE)),"")</f>
        <v/>
      </c>
      <c r="J952" s="79" t="str">
        <f>IFERROR(IF(VLOOKUP(G952,Demos!$B$3:$K$1368,4,FALSE)=0,"",VLOOKUP(G952,Demos!$B$3:$K$1368,4,FALSE)),"")</f>
        <v/>
      </c>
      <c r="K952" s="30" t="s">
        <v>252</v>
      </c>
      <c r="L952" s="30" t="s">
        <v>2053</v>
      </c>
      <c r="M952" s="71">
        <v>44077</v>
      </c>
      <c r="N952" s="33" t="str">
        <f>IFERROR(VLOOKUP(G952,Demos!$B$3:$K$1368,5,FALSE),"")</f>
        <v>Young's Double Slit</v>
      </c>
      <c r="O952" s="28">
        <f>IF(N952="","",COUNTIF($N$6:N3071, N952))</f>
        <v>20</v>
      </c>
      <c r="P952" s="33" t="str">
        <f xml:space="preserve"> IFERROR(IF(VLOOKUP(G952,Demos!$B$3:$K$1368,6,FALSE)=0,"",VLOOKUP(G952,Demos!$B$3:$K$1368,6,FALSE)),"")</f>
        <v>www.de-monstrare.nl/pdf/Young%27s%20double%20slit.pdf</v>
      </c>
      <c r="Q952" s="38" t="str">
        <f xml:space="preserve"> IFERROR(IF(VLOOKUP(G952,Demos!$B$3:$K$1368,8,FALSE)=0,"",VLOOKUP(G952,Demos!$B$3:$K$1368,8,FALSE)),"")</f>
        <v>Not in database yet</v>
      </c>
      <c r="R952" s="38" t="str">
        <f xml:space="preserve"> IFERROR(IF(VLOOKUP(G952,Demos!$B$3:$K$1368,7,FALSE)=0,"",VLOOKUP(G952,Demos!$B$3:$K$1368,7,FALSE)),"")</f>
        <v>See 09 Apr 2019 Collegerama recoring TN2421_10 from 01:29:55 - https://collegerama.tudelft.nl/Mediasite/Channel/as-bsc-tn/watch/a70c41f4099e41a3966d61dab00a21c61d</v>
      </c>
      <c r="T952" s="50" t="s">
        <v>1761</v>
      </c>
      <c r="U952" s="31" t="str">
        <f>IFERROR(VLOOKUP(G952,Demos!$B$7:N4235,12,FALSE),"")</f>
        <v/>
      </c>
    </row>
    <row r="953" spans="1:21" ht="45" x14ac:dyDescent="0.25">
      <c r="A953" s="39">
        <f t="shared" si="14"/>
        <v>948</v>
      </c>
      <c r="B953" s="30" t="s">
        <v>148</v>
      </c>
      <c r="C953" s="29" t="str">
        <f xml:space="preserve"> IFERROR(VLOOKUP(B953, Courses!$C$3:$E$836, 2, FALSE),"")</f>
        <v>Introduction to Mechanics, Waves and Optics</v>
      </c>
      <c r="D953" s="29" t="str">
        <f xml:space="preserve"> IFERROR(VLOOKUP(MID(G953,1,1), PIRA!$B$1:$E$1146, 2, FALSE),"")</f>
        <v/>
      </c>
      <c r="E953" s="31" t="str">
        <f xml:space="preserve"> IFERROR(VLOOKUP(MID(G953,1,2),PIRA!$B$1:$E$1144,2,FALSE),"")&amp;"
"&amp;IFERROR(VLOOKUP(MID(H953,1,2),PIRA!$B$1:$E$1144,2,FALSE),"")&amp;"
"&amp;IFERROR(VLOOKUP(MID(I953,1,2),PIRA!$B$1:$E$1144,2,FALSE),"")</f>
        <v xml:space="preserve">
</v>
      </c>
      <c r="F953" s="31" t="str">
        <f xml:space="preserve"> IFERROR(VLOOKUP(MID(G953,1,4),PIRA!$B$1:$E$1144,2,FALSE),"")&amp;"
"&amp;IFERROR(VLOOKUP(MID(H953,1,4),PIRA!$B$1:$E$1144,2,FALSE),"")&amp;"
"&amp;IFERROR(VLOOKUP(MID(I953,1,4),PIRA!$B$1:$E$1144,2,FALSE),"")</f>
        <v xml:space="preserve">
</v>
      </c>
      <c r="H953" s="31" t="str">
        <f>IFERROR(IF(VLOOKUP(G953,Demos!$B$3:$K$1368,2,FALSE)=0,"",VLOOKUP(G953,Demos!$B$3:$K$1368,2,FALSE)),"")</f>
        <v/>
      </c>
      <c r="I953" s="79" t="str">
        <f>IFERROR(IF(VLOOKUP(G953,Demos!$B$3:$K$1368,3,FALSE)=0,"",VLOOKUP(G953,Demos!$B$3:$K$1368,3,FALSE)),"")</f>
        <v/>
      </c>
      <c r="J953" s="79" t="str">
        <f>IFERROR(IF(VLOOKUP(G953,Demos!$B$3:$K$1368,4,FALSE)=0,"",VLOOKUP(G953,Demos!$B$3:$K$1368,4,FALSE)),"")</f>
        <v/>
      </c>
      <c r="K953" s="30" t="s">
        <v>252</v>
      </c>
      <c r="L953" s="30" t="s">
        <v>2053</v>
      </c>
      <c r="M953" s="71">
        <v>44077</v>
      </c>
      <c r="N953" s="33" t="str">
        <f>IFERROR(VLOOKUP(G953,Demos!$B$3:$K$1368,5,FALSE),"")</f>
        <v/>
      </c>
      <c r="O953" s="28" t="str">
        <f>IF(N953="","",COUNTIF($N$6:N3072, N953))</f>
        <v/>
      </c>
      <c r="P953" s="33" t="str">
        <f xml:space="preserve"> IFERROR(IF(VLOOKUP(G953,Demos!$B$3:$K$1368,6,FALSE)=0,"",VLOOKUP(G953,Demos!$B$3:$K$1368,6,FALSE)),"")</f>
        <v/>
      </c>
      <c r="Q953" s="38" t="str">
        <f xml:space="preserve"> IFERROR(IF(VLOOKUP(G953,Demos!$B$3:$K$1368,8,FALSE)=0,"",VLOOKUP(G953,Demos!$B$3:$K$1368,8,FALSE)),"")</f>
        <v/>
      </c>
      <c r="R953" s="38" t="str">
        <f xml:space="preserve"> IFERROR(IF(VLOOKUP(G953,Demos!$B$3:$K$1368,7,FALSE)=0,"",VLOOKUP(G953,Demos!$B$3:$K$1368,7,FALSE)),"")</f>
        <v/>
      </c>
      <c r="T953" s="50" t="s">
        <v>2049</v>
      </c>
      <c r="U953" s="31" t="str">
        <f>IFERROR(VLOOKUP(G953,Demos!$B$7:N4241,12,FALSE),"")</f>
        <v/>
      </c>
    </row>
    <row r="954" spans="1:21" ht="45" x14ac:dyDescent="0.25">
      <c r="A954" s="39">
        <f t="shared" si="14"/>
        <v>949</v>
      </c>
      <c r="B954" s="30" t="s">
        <v>148</v>
      </c>
      <c r="C954" s="29" t="str">
        <f xml:space="preserve"> IFERROR(VLOOKUP(B954, Courses!$C$3:$E$836, 2, FALSE),"")</f>
        <v>Introduction to Mechanics, Waves and Optics</v>
      </c>
      <c r="D954" s="29" t="str">
        <f xml:space="preserve"> IFERROR(VLOOKUP(MID(G954,1,1), PIRA!$B$1:$E$1146, 2, FALSE),"")</f>
        <v/>
      </c>
      <c r="E954" s="31" t="str">
        <f xml:space="preserve"> IFERROR(VLOOKUP(MID(G954,1,2),PIRA!$B$1:$E$1144,2,FALSE),"")&amp;"
"&amp;IFERROR(VLOOKUP(MID(H954,1,2),PIRA!$B$1:$E$1144,2,FALSE),"")&amp;"
"&amp;IFERROR(VLOOKUP(MID(I954,1,2),PIRA!$B$1:$E$1144,2,FALSE),"")</f>
        <v xml:space="preserve">
</v>
      </c>
      <c r="F954" s="31" t="str">
        <f xml:space="preserve"> IFERROR(VLOOKUP(MID(G954,1,4),PIRA!$B$1:$E$1144,2,FALSE),"")&amp;"
"&amp;IFERROR(VLOOKUP(MID(H954,1,4),PIRA!$B$1:$E$1144,2,FALSE),"")&amp;"
"&amp;IFERROR(VLOOKUP(MID(I954,1,4),PIRA!$B$1:$E$1144,2,FALSE),"")</f>
        <v xml:space="preserve">
</v>
      </c>
      <c r="H954" s="31" t="str">
        <f>IFERROR(IF(VLOOKUP(G954,Demos!$B$3:$K$1368,2,FALSE)=0,"",VLOOKUP(G954,Demos!$B$3:$K$1368,2,FALSE)),"")</f>
        <v/>
      </c>
      <c r="I954" s="79" t="str">
        <f>IFERROR(IF(VLOOKUP(G954,Demos!$B$3:$K$1368,3,FALSE)=0,"",VLOOKUP(G954,Demos!$B$3:$K$1368,3,FALSE)),"")</f>
        <v/>
      </c>
      <c r="J954" s="79" t="str">
        <f>IFERROR(IF(VLOOKUP(G954,Demos!$B$3:$K$1368,4,FALSE)=0,"",VLOOKUP(G954,Demos!$B$3:$K$1368,4,FALSE)),"")</f>
        <v/>
      </c>
      <c r="K954" s="30" t="s">
        <v>2053</v>
      </c>
      <c r="L954" s="30" t="s">
        <v>1614</v>
      </c>
      <c r="M954" s="71">
        <v>44077</v>
      </c>
      <c r="N954" s="33" t="str">
        <f>IFERROR(VLOOKUP(G954,Demos!$B$3:$K$1368,5,FALSE),"")</f>
        <v/>
      </c>
      <c r="O954" s="28" t="str">
        <f>IF(N954="","",COUNTIF($N$6:N3073, N954))</f>
        <v/>
      </c>
      <c r="P954" s="33" t="str">
        <f xml:space="preserve"> IFERROR(IF(VLOOKUP(G954,Demos!$B$3:$K$1368,6,FALSE)=0,"",VLOOKUP(G954,Demos!$B$3:$K$1368,6,FALSE)),"")</f>
        <v/>
      </c>
      <c r="Q954" s="38" t="str">
        <f xml:space="preserve"> IFERROR(IF(VLOOKUP(G954,Demos!$B$3:$K$1368,8,FALSE)=0,"",VLOOKUP(G954,Demos!$B$3:$K$1368,8,FALSE)),"")</f>
        <v/>
      </c>
      <c r="R954" s="38" t="str">
        <f xml:space="preserve"> IFERROR(IF(VLOOKUP(G954,Demos!$B$3:$K$1368,7,FALSE)=0,"",VLOOKUP(G954,Demos!$B$3:$K$1368,7,FALSE)),"")</f>
        <v/>
      </c>
      <c r="T954" s="50" t="s">
        <v>2049</v>
      </c>
      <c r="U954" s="31" t="str">
        <f>IFERROR(VLOOKUP(G954,Demos!$B$7:N4250,12,FALSE),"")</f>
        <v/>
      </c>
    </row>
    <row r="955" spans="1:21" ht="45" x14ac:dyDescent="0.25">
      <c r="A955" s="39">
        <f t="shared" si="14"/>
        <v>950</v>
      </c>
      <c r="B955" s="30" t="s">
        <v>148</v>
      </c>
      <c r="C955" s="29" t="str">
        <f xml:space="preserve"> IFERROR(VLOOKUP(B955, Courses!$C$3:$E$836, 2, FALSE),"")</f>
        <v>Introduction to Mechanics, Waves and Optics</v>
      </c>
      <c r="D955" s="29" t="str">
        <f xml:space="preserve"> IFERROR(VLOOKUP(MID(G955,1,1), PIRA!$B$1:$E$1146, 2, FALSE),"")</f>
        <v>1 Mechanics</v>
      </c>
      <c r="E955" s="31" t="str">
        <f xml:space="preserve"> IFERROR(VLOOKUP(MID(G955,1,2),PIRA!$B$1:$E$1144,2,FALSE),"")&amp;"
"&amp;IFERROR(VLOOKUP(MID(H955,1,2),PIRA!$B$1:$E$1144,2,FALSE),"")&amp;"
"&amp;IFERROR(VLOOKUP(MID(I955,1,2),PIRA!$B$1:$E$1144,2,FALSE),"")</f>
        <v>Linear Momentum and Collisions
Stellar Astronomy
Relative Motion</v>
      </c>
      <c r="F955" s="31" t="str">
        <f xml:space="preserve"> IFERROR(VLOOKUP(MID(G955,1,4),PIRA!$B$1:$E$1144,2,FALSE),"")&amp;"
"&amp;IFERROR(VLOOKUP(MID(H955,1,4),PIRA!$B$1:$E$1144,2,FALSE),"")&amp;"
"&amp;IFERROR(VLOOKUP(MID(I955,1,4),PIRA!$B$1:$E$1144,2,FALSE),"")</f>
        <v>Collisions in One Dimension
The Sun
Moving Reference Frames</v>
      </c>
      <c r="G955" s="32" t="s">
        <v>471</v>
      </c>
      <c r="H955" s="31" t="str">
        <f>IFERROR(IF(VLOOKUP(G955,Demos!$B$3:$K$1368,2,FALSE)=0,"",VLOOKUP(G955,Demos!$B$3:$K$1368,2,FALSE)),"")</f>
        <v>8B10.50</v>
      </c>
      <c r="I955" s="79" t="str">
        <f>IFERROR(IF(VLOOKUP(G955,Demos!$B$3:$K$1368,3,FALSE)=0,"",VLOOKUP(G955,Demos!$B$3:$K$1368,3,FALSE)),"")</f>
        <v>1E10.01</v>
      </c>
      <c r="J955" s="79" t="str">
        <f>IFERROR(IF(VLOOKUP(G955,Demos!$B$3:$K$1368,4,FALSE)=0,"",VLOOKUP(G955,Demos!$B$3:$K$1368,4,FALSE)),"")</f>
        <v>1N20.09</v>
      </c>
      <c r="K955" s="30" t="s">
        <v>252</v>
      </c>
      <c r="L955" s="30" t="s">
        <v>2053</v>
      </c>
      <c r="M955" s="71">
        <v>44076</v>
      </c>
      <c r="N955" s="33" t="str">
        <f>IFERROR(VLOOKUP(G955,Demos!$B$3:$K$1368,5,FALSE),"")</f>
        <v>Super Balls, Double Ball Drop</v>
      </c>
      <c r="O955" s="28">
        <f>IF(N955="","",COUNTIF($N$6:N3074, N955))</f>
        <v>56</v>
      </c>
      <c r="P955" s="33" t="str">
        <f xml:space="preserve"> IFERROR(IF(VLOOKUP(G955,Demos!$B$3:$K$1368,6,FALSE)=0,"",VLOOKUP(G955,Demos!$B$3:$K$1368,6,FALSE)),"")</f>
        <v>www.de-monstrare.nl/pdf/Superballs.pdf</v>
      </c>
      <c r="Q955" s="38" t="str">
        <f xml:space="preserve"> IFERROR(IF(VLOOKUP(G955,Demos!$B$3:$K$1368,8,FALSE)=0,"",VLOOKUP(G955,Demos!$B$3:$K$1368,8,FALSE)),"")</f>
        <v/>
      </c>
      <c r="R955" s="38" t="str">
        <f xml:space="preserve"> IFERROR(IF(VLOOKUP(G955,Demos!$B$3:$K$1368,7,FALSE)=0,"",VLOOKUP(G955,Demos!$B$3:$K$1368,7,FALSE)),"")</f>
        <v xml:space="preserve">See Collegerama 2022 recording TN1612TU_10 from 01:17:10 - https://collegerama.tudelft.nl/Mediasite/Channel/as-bsc-tn/watch/b282d0ac7af745eba483f6120bc37f2d1d </v>
      </c>
      <c r="T955" s="50" t="s">
        <v>1762</v>
      </c>
      <c r="U955" s="31" t="str">
        <f>IFERROR(VLOOKUP(G955,Demos!$B$7:N4251,12,FALSE),"")</f>
        <v/>
      </c>
    </row>
    <row r="956" spans="1:21" ht="45" x14ac:dyDescent="0.25">
      <c r="A956" s="39">
        <f t="shared" si="14"/>
        <v>951</v>
      </c>
      <c r="B956" s="30" t="s">
        <v>2082</v>
      </c>
      <c r="C956" s="29" t="str">
        <f xml:space="preserve"> IFERROR(VLOOKUP(B956, Courses!$C$3:$E$836, 2, FALSE),"")</f>
        <v>Matching Day</v>
      </c>
      <c r="D956" s="29" t="str">
        <f xml:space="preserve"> IFERROR(VLOOKUP(MID(G956,1,1), PIRA!$B$1:$E$1146, 2, FALSE),"")</f>
        <v>1 Mechanics</v>
      </c>
      <c r="E956" s="31" t="str">
        <f xml:space="preserve"> IFERROR(VLOOKUP(MID(G956,1,2),PIRA!$B$1:$E$1144,2,FALSE),"")&amp;"
"&amp;IFERROR(VLOOKUP(MID(H956,1,2),PIRA!$B$1:$E$1144,2,FALSE),"")&amp;"
"&amp;IFERROR(VLOOKUP(MID(I956,1,2),PIRA!$B$1:$E$1144,2,FALSE),"")</f>
        <v xml:space="preserve">Rotational Dynamics
</v>
      </c>
      <c r="F956" s="31" t="str">
        <f xml:space="preserve"> IFERROR(VLOOKUP(MID(G956,1,4),PIRA!$B$1:$E$1144,2,FALSE),"")&amp;"
"&amp;IFERROR(VLOOKUP(MID(H956,1,4),PIRA!$B$1:$E$1144,2,FALSE),"")&amp;"
"&amp;IFERROR(VLOOKUP(MID(I956,1,4),PIRA!$B$1:$E$1144,2,FALSE),"")</f>
        <v xml:space="preserve">Gyros
</v>
      </c>
      <c r="G956" s="32" t="s">
        <v>1176</v>
      </c>
      <c r="H956" s="31" t="str">
        <f>IFERROR(IF(VLOOKUP(G956,Demos!$B$3:$K$1368,2,FALSE)=0,"",VLOOKUP(G956,Demos!$B$3:$K$1368,2,FALSE)),"")</f>
        <v/>
      </c>
      <c r="I956" s="79" t="str">
        <f>IFERROR(IF(VLOOKUP(G956,Demos!$B$3:$K$1368,3,FALSE)=0,"",VLOOKUP(G956,Demos!$B$3:$K$1368,3,FALSE)),"")</f>
        <v/>
      </c>
      <c r="J956" s="79" t="str">
        <f>IFERROR(IF(VLOOKUP(G956,Demos!$B$3:$K$1368,4,FALSE)=0,"",VLOOKUP(G956,Demos!$B$3:$K$1368,4,FALSE)),"")</f>
        <v/>
      </c>
      <c r="K956" s="32" t="s">
        <v>1614</v>
      </c>
      <c r="L956" s="32"/>
      <c r="M956" s="71">
        <v>44011</v>
      </c>
      <c r="N956" s="33" t="str">
        <f>IFERROR(VLOOKUP(G956,Demos!$B$3:$K$1368,5,FALSE),"")</f>
        <v>Precession (2)</v>
      </c>
      <c r="O956" s="28">
        <f>IF(N956="","",COUNTIF($N$6:N3075, N956))</f>
        <v>67</v>
      </c>
      <c r="P956" s="33" t="str">
        <f xml:space="preserve"> IFERROR(IF(VLOOKUP(G956,Demos!$B$3:$K$1368,6,FALSE)=0,"",VLOOKUP(G956,Demos!$B$3:$K$1368,6,FALSE)),"")</f>
        <v>www.de-monstrare.nl/pdf/Precession%20_2_.pdf</v>
      </c>
      <c r="Q956" s="38" t="str">
        <f xml:space="preserve"> IFERROR(IF(VLOOKUP(G956,Demos!$B$3:$K$1368,8,FALSE)=0,"",VLOOKUP(G956,Demos!$B$3:$K$1368,8,FALSE)),"")</f>
        <v/>
      </c>
      <c r="R956" s="38" t="str">
        <f xml:space="preserve"> IFERROR(IF(VLOOKUP(G956,Demos!$B$3:$K$1368,7,FALSE)=0,"",VLOOKUP(G956,Demos!$B$3:$K$1368,7,FALSE)),"")</f>
        <v/>
      </c>
      <c r="T956" s="50" t="s">
        <v>1763</v>
      </c>
      <c r="U956" s="31" t="str">
        <f>IFERROR(VLOOKUP(G956,Demos!$B$7:N4252,12,FALSE),"")</f>
        <v/>
      </c>
    </row>
    <row r="957" spans="1:21" ht="45" x14ac:dyDescent="0.25">
      <c r="A957" s="39">
        <f t="shared" si="14"/>
        <v>952</v>
      </c>
      <c r="B957" s="30" t="s">
        <v>1617</v>
      </c>
      <c r="C957" s="29" t="str">
        <f xml:space="preserve"> IFERROR(VLOOKUP(B957, Courses!$C$3:$E$836, 2, FALSE),"")</f>
        <v>Physical Transport Phenomena</v>
      </c>
      <c r="D957" s="29" t="str">
        <f xml:space="preserve"> IFERROR(VLOOKUP(MID(G957,1,1), PIRA!$B$1:$E$1146, 2, FALSE),"")</f>
        <v>2 Fluid Mechanics</v>
      </c>
      <c r="E957" s="31" t="str">
        <f xml:space="preserve"> IFERROR(VLOOKUP(MID(G957,1,2),PIRA!$B$1:$E$1144,2,FALSE),"")&amp;"
"&amp;IFERROR(VLOOKUP(MID(H957,1,2),PIRA!$B$1:$E$1144,2,FALSE),"")&amp;"
"&amp;IFERROR(VLOOKUP(MID(I957,1,2),PIRA!$B$1:$E$1144,2,FALSE),"")</f>
        <v xml:space="preserve">Dynamics of Fluids
</v>
      </c>
      <c r="F957" s="31" t="str">
        <f xml:space="preserve"> IFERROR(VLOOKUP(MID(G957,1,4),PIRA!$B$1:$E$1144,2,FALSE),"")&amp;"
"&amp;IFERROR(VLOOKUP(MID(H957,1,4),PIRA!$B$1:$E$1144,2,FALSE),"")&amp;"
"&amp;IFERROR(VLOOKUP(MID(I957,1,4),PIRA!$B$1:$E$1144,2,FALSE),"")</f>
        <v xml:space="preserve">Non Newtonian Fluids
</v>
      </c>
      <c r="G957" s="32" t="s">
        <v>2067</v>
      </c>
      <c r="H957" s="31" t="str">
        <f>IFERROR(IF(VLOOKUP(G957,Demos!$B$3:$K$1368,2,FALSE)=0,"",VLOOKUP(G957,Demos!$B$3:$K$1368,2,FALSE)),"")</f>
        <v/>
      </c>
      <c r="I957" s="79" t="str">
        <f>IFERROR(IF(VLOOKUP(G957,Demos!$B$3:$K$1368,3,FALSE)=0,"",VLOOKUP(G957,Demos!$B$3:$K$1368,3,FALSE)),"")</f>
        <v/>
      </c>
      <c r="J957" s="79" t="str">
        <f>IFERROR(IF(VLOOKUP(G957,Demos!$B$3:$K$1368,4,FALSE)=0,"",VLOOKUP(G957,Demos!$B$3:$K$1368,4,FALSE)),"")</f>
        <v/>
      </c>
      <c r="K957" s="30" t="s">
        <v>2020</v>
      </c>
      <c r="M957" s="71">
        <v>44005</v>
      </c>
      <c r="N957" s="33" t="str">
        <f>IFERROR(VLOOKUP(G957,Demos!$B$3:$K$1368,5,FALSE),"")</f>
        <v>Cornstarch</v>
      </c>
      <c r="O957" s="28">
        <f>IF(N957="","",COUNTIF($N$6:N3076, N957))</f>
        <v>7</v>
      </c>
      <c r="P957" s="33" t="str">
        <f xml:space="preserve"> IFERROR(IF(VLOOKUP(G957,Demos!$B$3:$K$1368,6,FALSE)=0,"",VLOOKUP(G957,Demos!$B$3:$K$1368,6,FALSE)),"")</f>
        <v>N/A</v>
      </c>
      <c r="Q957" s="38" t="str">
        <f xml:space="preserve"> IFERROR(IF(VLOOKUP(G957,Demos!$B$3:$K$1368,8,FALSE)=0,"",VLOOKUP(G957,Demos!$B$3:$K$1368,8,FALSE)),"")</f>
        <v>Cornstarch mixed with water, punch it, throw a metal ball in it from a height, or just slowely place the sphere on the surface.</v>
      </c>
      <c r="R957" s="38" t="str">
        <f xml:space="preserve"> IFERROR(IF(VLOOKUP(G957,Demos!$B$3:$K$1368,7,FALSE)=0,"",VLOOKUP(G957,Demos!$B$3:$K$1368,7,FALSE)),"")</f>
        <v>See 2021 Zoomopname "Recording (1).mp4" that is "opname hoorcollege 19.mp4" from 01:07 and Collegerama recording 2011/2012 - https://collegerama.tudelft.nl/Mediasite/Channel/as-bsc-tn/watch/ and 20June 2023 "TN2786_020" recording from 00:18:48 on https://collegeramavideoportal.tudelft.nl/catalogue/tn2786/presentation/68504749c58049f6866eec6f346bbda21d?academicYear=2022-2023-tn2786</v>
      </c>
      <c r="T957" s="50" t="s">
        <v>1761</v>
      </c>
      <c r="U957" s="31">
        <f>IFERROR(VLOOKUP(G957,Demos!$B$7:N4253,12,FALSE),"")</f>
        <v>0</v>
      </c>
    </row>
    <row r="958" spans="1:21" ht="45" x14ac:dyDescent="0.25">
      <c r="A958" s="39">
        <f t="shared" si="14"/>
        <v>953</v>
      </c>
      <c r="B958" s="30" t="s">
        <v>1617</v>
      </c>
      <c r="C958" s="29" t="str">
        <f xml:space="preserve"> IFERROR(VLOOKUP(B958, Courses!$C$3:$E$836, 2, FALSE),"")</f>
        <v>Physical Transport Phenomena</v>
      </c>
      <c r="D958" s="29" t="str">
        <f xml:space="preserve"> IFERROR(VLOOKUP(MID(G958,1,1), PIRA!$B$1:$E$1146, 2, FALSE),"")</f>
        <v>4 Thermodynamics</v>
      </c>
      <c r="E958" s="31" t="str">
        <f xml:space="preserve"> IFERROR(VLOOKUP(MID(G958,1,2),PIRA!$B$1:$E$1144,2,FALSE),"")&amp;"
"&amp;IFERROR(VLOOKUP(MID(H958,1,2),PIRA!$B$1:$E$1144,2,FALSE),"")&amp;"
"&amp;IFERROR(VLOOKUP(MID(I958,1,2),PIRA!$B$1:$E$1144,2,FALSE),"")</f>
        <v xml:space="preserve">Entropy and the Second Law
</v>
      </c>
      <c r="F958" s="31" t="str">
        <f xml:space="preserve"> IFERROR(VLOOKUP(MID(G958,1,4),PIRA!$B$1:$E$1144,2,FALSE),"")&amp;"
"&amp;IFERROR(VLOOKUP(MID(H958,1,4),PIRA!$B$1:$E$1144,2,FALSE),"")&amp;"
"&amp;IFERROR(VLOOKUP(MID(I958,1,4),PIRA!$B$1:$E$1144,2,FALSE),"")</f>
        <v xml:space="preserve">Entropy
</v>
      </c>
      <c r="G958" s="32" t="s">
        <v>1852</v>
      </c>
      <c r="H958" s="31" t="str">
        <f>IFERROR(IF(VLOOKUP(G958,Demos!$B$3:$K$1368,2,FALSE)=0,"",VLOOKUP(G958,Demos!$B$3:$K$1368,2,FALSE)),"")</f>
        <v/>
      </c>
      <c r="I958" s="79" t="str">
        <f>IFERROR(IF(VLOOKUP(G958,Demos!$B$3:$K$1368,3,FALSE)=0,"",VLOOKUP(G958,Demos!$B$3:$K$1368,3,FALSE)),"")</f>
        <v/>
      </c>
      <c r="J958" s="79" t="str">
        <f>IFERROR(IF(VLOOKUP(G958,Demos!$B$3:$K$1368,4,FALSE)=0,"",VLOOKUP(G958,Demos!$B$3:$K$1368,4,FALSE)),"")</f>
        <v/>
      </c>
      <c r="K958" s="30" t="s">
        <v>2020</v>
      </c>
      <c r="M958" s="71">
        <v>43999</v>
      </c>
      <c r="N958" s="33" t="str">
        <f>IFERROR(VLOOKUP(G958,Demos!$B$3:$K$1368,5,FALSE),"")</f>
        <v>Violation of the Entropy Law?</v>
      </c>
      <c r="O958" s="28">
        <f>IF(N958="","",COUNTIF($N$6:N3077, N958))</f>
        <v>11</v>
      </c>
      <c r="P958" s="33" t="str">
        <f xml:space="preserve"> IFERROR(IF(VLOOKUP(G958,Demos!$B$3:$K$1368,6,FALSE)=0,"",VLOOKUP(G958,Demos!$B$3:$K$1368,6,FALSE)),"")</f>
        <v>http://www.de-monstrare.nl/pdf/Violation%20of%20the%20entropy%20law.pdf</v>
      </c>
      <c r="Q958" s="38" t="str">
        <f xml:space="preserve"> IFERROR(IF(VLOOKUP(G958,Demos!$B$3:$K$1368,8,FALSE)=0,"",VLOOKUP(G958,Demos!$B$3:$K$1368,8,FALSE)),"")</f>
        <v/>
      </c>
      <c r="R958" s="38" t="str">
        <f xml:space="preserve"> IFERROR(IF(VLOOKUP(G958,Demos!$B$3:$K$1368,7,FALSE)=0,"",VLOOKUP(G958,Demos!$B$3:$K$1368,7,FALSE)),"")</f>
        <v>See 2021 Zoomopname "Recording1.mp4" that is "opname hoorcollege 18.mp4" from 01:18:01 and Collegerama recording 2011/2012 - https://collegerama.tudelft.nl/Mediasite/Channel/as-bsc-tn/watch/b6b2331bc2144aba9c70d01fb3cfa6311d and 16 June 2023 "TN2786_019" recording from 00:05:40 on https://collegeramavideoportal.tudelft.nl/catalogue/tn2786/presentation/b21269167c454661aa9f66f4762bcfda1d?academicYear=2022-2023-tn2786</v>
      </c>
      <c r="T958" s="50" t="s">
        <v>1761</v>
      </c>
      <c r="U958" s="31" t="str">
        <f>IFERROR(VLOOKUP(G958,Demos!$B$7:N4254,12,FALSE),"")</f>
        <v/>
      </c>
    </row>
    <row r="959" spans="1:21" ht="45" x14ac:dyDescent="0.25">
      <c r="A959" s="39">
        <f t="shared" si="14"/>
        <v>954</v>
      </c>
      <c r="B959" s="30" t="s">
        <v>1617</v>
      </c>
      <c r="C959" s="29" t="str">
        <f xml:space="preserve"> IFERROR(VLOOKUP(B959, Courses!$C$3:$E$836, 2, FALSE),"")</f>
        <v>Physical Transport Phenomena</v>
      </c>
      <c r="D959" s="29" t="str">
        <f xml:space="preserve"> IFERROR(VLOOKUP(MID(G959,1,1), PIRA!$B$1:$E$1146, 2, FALSE),"")</f>
        <v>2 Fluid Mechanics</v>
      </c>
      <c r="E959" s="31" t="str">
        <f xml:space="preserve"> IFERROR(VLOOKUP(MID(G959,1,2),PIRA!$B$1:$E$1144,2,FALSE),"")&amp;"
"&amp;IFERROR(VLOOKUP(MID(H959,1,2),PIRA!$B$1:$E$1144,2,FALSE),"")&amp;"
"&amp;IFERROR(VLOOKUP(MID(I959,1,2),PIRA!$B$1:$E$1144,2,FALSE),"")</f>
        <v xml:space="preserve">Dynamics of Fluids
</v>
      </c>
      <c r="F959" s="31" t="str">
        <f xml:space="preserve"> IFERROR(VLOOKUP(MID(G959,1,4),PIRA!$B$1:$E$1144,2,FALSE),"")&amp;"
"&amp;IFERROR(VLOOKUP(MID(H959,1,4),PIRA!$B$1:$E$1144,2,FALSE),"")&amp;"
"&amp;IFERROR(VLOOKUP(MID(I959,1,4),PIRA!$B$1:$E$1144,2,FALSE),"")</f>
        <v xml:space="preserve">Flow Rate
</v>
      </c>
      <c r="G959" s="32" t="s">
        <v>2073</v>
      </c>
      <c r="H959" s="31" t="str">
        <f>IFERROR(IF(VLOOKUP(G959,Demos!$B$3:$K$1368,2,FALSE)=0,"",VLOOKUP(G959,Demos!$B$3:$K$1368,2,FALSE)),"")</f>
        <v/>
      </c>
      <c r="I959" s="79" t="str">
        <f>IFERROR(IF(VLOOKUP(G959,Demos!$B$3:$K$1368,3,FALSE)=0,"",VLOOKUP(G959,Demos!$B$3:$K$1368,3,FALSE)),"")</f>
        <v/>
      </c>
      <c r="J959" s="79" t="str">
        <f>IFERROR(IF(VLOOKUP(G959,Demos!$B$3:$K$1368,4,FALSE)=0,"",VLOOKUP(G959,Demos!$B$3:$K$1368,4,FALSE)),"")</f>
        <v/>
      </c>
      <c r="K959" s="30" t="s">
        <v>2020</v>
      </c>
      <c r="M959" s="71">
        <v>43998</v>
      </c>
      <c r="N959" s="33" t="str">
        <f>IFERROR(VLOOKUP(G959,Demos!$B$3:$K$1368,5,FALSE),"")</f>
        <v>Draining time of a water container through a long and short hose</v>
      </c>
      <c r="O959" s="28">
        <f>IF(N959="","",COUNTIF($N$6:N3078, N959))</f>
        <v>7</v>
      </c>
      <c r="P959" s="33" t="str">
        <f xml:space="preserve"> IFERROR(IF(VLOOKUP(G959,Demos!$B$3:$K$1368,6,FALSE)=0,"",VLOOKUP(G959,Demos!$B$3:$K$1368,6,FALSE)),"")</f>
        <v>N/A</v>
      </c>
      <c r="Q959" s="38" t="str">
        <f xml:space="preserve"> IFERROR(IF(VLOOKUP(G959,Demos!$B$3:$K$1368,8,FALSE)=0,"",VLOOKUP(G959,Demos!$B$3:$K$1368,8,FALSE)),"")</f>
        <v/>
      </c>
      <c r="R959" s="38" t="str">
        <f xml:space="preserve"> IFERROR(IF(VLOOKUP(G959,Demos!$B$3:$K$1368,7,FALSE)=0,"",VLOOKUP(G959,Demos!$B$3:$K$1368,7,FALSE)),"")</f>
        <v>See 2021 Zoomopname "Recording.mp4", that is "opname hoorcollege 17.mp4" and Collegerama recording 2011/2012 - https://collegerama.tudelft.nl/Mediasite/Channel/as-bsc-tn/watch/b6b2331bc2144aba9c70d01fb3cfa6311d and 14 June 2023 recording "TN2786_018" from 01:01:30 up until 01:21:00 https://collegeramavideoportal.tudelft.nl/catalogue/tn2786/presentation/20fe5ac00eb6426484f37c124af17dd31d?academicYear=2022-2023-tn2786</v>
      </c>
      <c r="T959" s="50" t="s">
        <v>1761</v>
      </c>
      <c r="U959" s="31">
        <f>IFERROR(VLOOKUP(G959,Demos!$B$7:N4255,12,FALSE),"")</f>
        <v>0</v>
      </c>
    </row>
    <row r="960" spans="1:21" ht="45" x14ac:dyDescent="0.25">
      <c r="A960" s="39">
        <f t="shared" si="14"/>
        <v>955</v>
      </c>
      <c r="B960" s="30" t="s">
        <v>145</v>
      </c>
      <c r="C960" s="29" t="str">
        <f xml:space="preserve"> IFERROR(VLOOKUP(B960, Courses!$C$3:$E$836, 2, FALSE),"")</f>
        <v>Thermodynamics</v>
      </c>
      <c r="D960" s="29" t="str">
        <f xml:space="preserve"> IFERROR(VLOOKUP(MID(G960,1,1), PIRA!$B$1:$E$1146, 2, FALSE),"")</f>
        <v>4 Thermodynamics</v>
      </c>
      <c r="E960" s="31" t="str">
        <f xml:space="preserve"> IFERROR(VLOOKUP(MID(G960,1,2),PIRA!$B$1:$E$1144,2,FALSE),"")&amp;"
"&amp;IFERROR(VLOOKUP(MID(H960,1,2),PIRA!$B$1:$E$1144,2,FALSE),"")&amp;"
"&amp;IFERROR(VLOOKUP(MID(I960,1,2),PIRA!$B$1:$E$1144,2,FALSE),"")</f>
        <v xml:space="preserve">Change of State
</v>
      </c>
      <c r="F960" s="31" t="str">
        <f xml:space="preserve"> IFERROR(VLOOKUP(MID(G960,1,4),PIRA!$B$1:$E$1144,2,FALSE),"")&amp;"
"&amp;IFERROR(VLOOKUP(MID(H960,1,4),PIRA!$B$1:$E$1144,2,FALSE),"")&amp;"
"&amp;IFERROR(VLOOKUP(MID(I960,1,4),PIRA!$B$1:$E$1144,2,FALSE),"")</f>
        <v xml:space="preserve">Critical Point
</v>
      </c>
      <c r="G960" s="32" t="s">
        <v>1881</v>
      </c>
      <c r="H960" s="31" t="str">
        <f>IFERROR(IF(VLOOKUP(G960,Demos!$B$3:$K$1368,2,FALSE)=0,"",VLOOKUP(G960,Demos!$B$3:$K$1368,2,FALSE)),"")</f>
        <v/>
      </c>
      <c r="I960" s="79" t="str">
        <f>IFERROR(IF(VLOOKUP(G960,Demos!$B$3:$K$1368,3,FALSE)=0,"",VLOOKUP(G960,Demos!$B$3:$K$1368,3,FALSE)),"")</f>
        <v/>
      </c>
      <c r="J960" s="79" t="str">
        <f>IFERROR(IF(VLOOKUP(G960,Demos!$B$3:$K$1368,4,FALSE)=0,"",VLOOKUP(G960,Demos!$B$3:$K$1368,4,FALSE)),"")</f>
        <v/>
      </c>
      <c r="K960" s="30" t="s">
        <v>1057</v>
      </c>
      <c r="L960" s="30" t="s">
        <v>147</v>
      </c>
      <c r="M960" s="71">
        <v>43994</v>
      </c>
      <c r="N960" s="33" t="str">
        <f>IFERROR(VLOOKUP(G960,Demos!$B$3:$K$1368,5,FALSE),"")</f>
        <v>Critical Opalscence</v>
      </c>
      <c r="O960" s="28">
        <f>IF(N960="","",COUNTIF($N$6:N3079, N960))</f>
        <v>11</v>
      </c>
      <c r="P960" s="33" t="str">
        <f xml:space="preserve"> IFERROR(IF(VLOOKUP(G960,Demos!$B$3:$K$1368,6,FALSE)=0,"",VLOOKUP(G960,Demos!$B$3:$K$1368,6,FALSE)),"")</f>
        <v>N/A</v>
      </c>
      <c r="Q960" s="38" t="str">
        <f xml:space="preserve"> IFERROR(IF(VLOOKUP(G960,Demos!$B$3:$K$1368,8,FALSE)=0,"",VLOOKUP(G960,Demos!$B$3:$K$1368,8,FALSE)),"")</f>
        <v/>
      </c>
      <c r="R960" s="38" t="str">
        <f xml:space="preserve"> IFERROR(IF(VLOOKUP(G960,Demos!$B$3:$K$1368,7,FALSE)=0,"",VLOOKUP(G960,Demos!$B$3:$K$1368,7,FALSE)),"")</f>
        <v/>
      </c>
      <c r="T960" s="50" t="s">
        <v>1904</v>
      </c>
      <c r="U960" s="31" t="str">
        <f>IFERROR(VLOOKUP(G960,Demos!$B$7:N4256,12,FALSE),"")</f>
        <v/>
      </c>
    </row>
    <row r="961" spans="1:21" ht="45" x14ac:dyDescent="0.25">
      <c r="A961" s="39">
        <f t="shared" si="14"/>
        <v>956</v>
      </c>
      <c r="B961" s="30" t="s">
        <v>145</v>
      </c>
      <c r="C961" s="29" t="str">
        <f xml:space="preserve"> IFERROR(VLOOKUP(B961, Courses!$C$3:$E$836, 2, FALSE),"")</f>
        <v>Thermodynamics</v>
      </c>
      <c r="D961" s="29" t="str">
        <f xml:space="preserve"> IFERROR(VLOOKUP(MID(G961,1,1), PIRA!$B$1:$E$1146, 2, FALSE),"")</f>
        <v>4 Thermodynamics</v>
      </c>
      <c r="E961" s="31" t="str">
        <f xml:space="preserve"> IFERROR(VLOOKUP(MID(G961,1,2),PIRA!$B$1:$E$1144,2,FALSE),"")&amp;"
"&amp;IFERROR(VLOOKUP(MID(H961,1,2),PIRA!$B$1:$E$1144,2,FALSE),"")&amp;"
"&amp;IFERROR(VLOOKUP(MID(I961,1,2),PIRA!$B$1:$E$1144,2,FALSE),"")</f>
        <v xml:space="preserve">Change of State
</v>
      </c>
      <c r="F961" s="31" t="str">
        <f xml:space="preserve"> IFERROR(VLOOKUP(MID(G961,1,4),PIRA!$B$1:$E$1144,2,FALSE),"")&amp;"
"&amp;IFERROR(VLOOKUP(MID(H961,1,4),PIRA!$B$1:$E$1144,2,FALSE),"")&amp;"
"&amp;IFERROR(VLOOKUP(MID(I961,1,4),PIRA!$B$1:$E$1144,2,FALSE),"")</f>
        <v xml:space="preserve">Vapor Pressure
</v>
      </c>
      <c r="G961" s="32" t="s">
        <v>1846</v>
      </c>
      <c r="H961" s="31" t="str">
        <f>IFERROR(IF(VLOOKUP(G961,Demos!$B$3:$K$1368,2,FALSE)=0,"",VLOOKUP(G961,Demos!$B$3:$K$1368,2,FALSE)),"")</f>
        <v/>
      </c>
      <c r="I961" s="79" t="str">
        <f>IFERROR(IF(VLOOKUP(G961,Demos!$B$3:$K$1368,3,FALSE)=0,"",VLOOKUP(G961,Demos!$B$3:$K$1368,3,FALSE)),"")</f>
        <v/>
      </c>
      <c r="J961" s="79" t="str">
        <f>IFERROR(IF(VLOOKUP(G961,Demos!$B$3:$K$1368,4,FALSE)=0,"",VLOOKUP(G961,Demos!$B$3:$K$1368,4,FALSE)),"")</f>
        <v/>
      </c>
      <c r="K961" s="30" t="s">
        <v>1057</v>
      </c>
      <c r="L961" s="30" t="s">
        <v>147</v>
      </c>
      <c r="M961" s="71">
        <v>43993</v>
      </c>
      <c r="N961" s="33" t="str">
        <f>IFERROR(VLOOKUP(G961,Demos!$B$3:$K$1368,5,FALSE),"")</f>
        <v>Boiling Water at Reduced Pressure</v>
      </c>
      <c r="O961" s="28">
        <f>IF(N961="","",COUNTIF($N$6:N3080, N961))</f>
        <v>10</v>
      </c>
      <c r="P961" s="33" t="str">
        <f xml:space="preserve"> IFERROR(IF(VLOOKUP(G961,Demos!$B$3:$K$1368,6,FALSE)=0,"",VLOOKUP(G961,Demos!$B$3:$K$1368,6,FALSE)),"")</f>
        <v>http://www.de-monstrare.nl/pdf/Boiling%20water%20at%20reduced%20pressure.pdf</v>
      </c>
      <c r="Q961" s="38" t="str">
        <f xml:space="preserve"> IFERROR(IF(VLOOKUP(G961,Demos!$B$3:$K$1368,8,FALSE)=0,"",VLOOKUP(G961,Demos!$B$3:$K$1368,8,FALSE)),"")</f>
        <v/>
      </c>
      <c r="R961" s="38" t="str">
        <f xml:space="preserve"> IFERROR(IF(VLOOKUP(G961,Demos!$B$3:$K$1368,7,FALSE)=0,"",VLOOKUP(G961,Demos!$B$3:$K$1368,7,FALSE)),"")</f>
        <v/>
      </c>
      <c r="T961" s="50" t="s">
        <v>1904</v>
      </c>
      <c r="U961" s="31" t="str">
        <f>IFERROR(VLOOKUP(G961,Demos!$B$7:N4257,12,FALSE),"")</f>
        <v/>
      </c>
    </row>
    <row r="962" spans="1:21" ht="45" x14ac:dyDescent="0.25">
      <c r="A962" s="39">
        <f t="shared" si="14"/>
        <v>957</v>
      </c>
      <c r="B962" s="30" t="s">
        <v>145</v>
      </c>
      <c r="C962" s="29" t="str">
        <f xml:space="preserve"> IFERROR(VLOOKUP(B962, Courses!$C$3:$E$836, 2, FALSE),"")</f>
        <v>Thermodynamics</v>
      </c>
      <c r="D962" s="29" t="str">
        <f xml:space="preserve"> IFERROR(VLOOKUP(MID(G962,1,1), PIRA!$B$1:$E$1146, 2, FALSE),"")</f>
        <v>4 Thermodynamics</v>
      </c>
      <c r="E962" s="31" t="str">
        <f xml:space="preserve"> IFERROR(VLOOKUP(MID(G962,1,2),PIRA!$B$1:$E$1144,2,FALSE),"")&amp;"
"&amp;IFERROR(VLOOKUP(MID(H962,1,2),PIRA!$B$1:$E$1144,2,FALSE),"")&amp;"
"&amp;IFERROR(VLOOKUP(MID(I962,1,2),PIRA!$B$1:$E$1144,2,FALSE),"")</f>
        <v xml:space="preserve">Entropy and the Second Law
</v>
      </c>
      <c r="F962" s="31" t="str">
        <f xml:space="preserve"> IFERROR(VLOOKUP(MID(G962,1,4),PIRA!$B$1:$E$1144,2,FALSE),"")&amp;"
"&amp;IFERROR(VLOOKUP(MID(H962,1,4),PIRA!$B$1:$E$1144,2,FALSE),"")&amp;"
"&amp;IFERROR(VLOOKUP(MID(I962,1,4),PIRA!$B$1:$E$1144,2,FALSE),"")</f>
        <v xml:space="preserve">Heat Cycles
</v>
      </c>
      <c r="G962" s="32" t="s">
        <v>1845</v>
      </c>
      <c r="H962" s="31" t="str">
        <f>IFERROR(IF(VLOOKUP(G962,Demos!$B$3:$K$1368,2,FALSE)=0,"",VLOOKUP(G962,Demos!$B$3:$K$1368,2,FALSE)),"")</f>
        <v/>
      </c>
      <c r="I962" s="79" t="str">
        <f>IFERROR(IF(VLOOKUP(G962,Demos!$B$3:$K$1368,3,FALSE)=0,"",VLOOKUP(G962,Demos!$B$3:$K$1368,3,FALSE)),"")</f>
        <v/>
      </c>
      <c r="J962" s="79" t="str">
        <f>IFERROR(IF(VLOOKUP(G962,Demos!$B$3:$K$1368,4,FALSE)=0,"",VLOOKUP(G962,Demos!$B$3:$K$1368,4,FALSE)),"")</f>
        <v/>
      </c>
      <c r="K962" s="30" t="s">
        <v>1057</v>
      </c>
      <c r="L962" s="30" t="s">
        <v>147</v>
      </c>
      <c r="M962" s="71">
        <v>43987</v>
      </c>
      <c r="N962" s="33" t="str">
        <f>IFERROR(VLOOKUP(G962,Demos!$B$3:$K$1368,5,FALSE),"")</f>
        <v>Stirling Engine</v>
      </c>
      <c r="O962" s="28">
        <f>IF(N962="","",COUNTIF($N$6:N3081, N962))</f>
        <v>19</v>
      </c>
      <c r="P962" s="33" t="str">
        <f xml:space="preserve"> IFERROR(IF(VLOOKUP(G962,Demos!$B$3:$K$1368,6,FALSE)=0,"",VLOOKUP(G962,Demos!$B$3:$K$1368,6,FALSE)),"")</f>
        <v>http://www.de-monstrare.nl/pdf/Stirling%20engine.pdf</v>
      </c>
      <c r="Q962" s="38" t="str">
        <f xml:space="preserve"> IFERROR(IF(VLOOKUP(G962,Demos!$B$3:$K$1368,8,FALSE)=0,"",VLOOKUP(G962,Demos!$B$3:$K$1368,8,FALSE)),"")</f>
        <v/>
      </c>
      <c r="R962" s="38" t="str">
        <f xml:space="preserve"> IFERROR(IF(VLOOKUP(G962,Demos!$B$3:$K$1368,7,FALSE)=0,"",VLOOKUP(G962,Demos!$B$3:$K$1368,7,FALSE)),"")</f>
        <v>See from 01:02:03: U:\Elearning TP\Natk4all\college ted\dag 7</v>
      </c>
      <c r="T962" s="50" t="s">
        <v>1904</v>
      </c>
      <c r="U962" s="31" t="str">
        <f>IFERROR(VLOOKUP(G962,Demos!$B$7:N4258,12,FALSE),"")</f>
        <v/>
      </c>
    </row>
    <row r="963" spans="1:21" ht="45" x14ac:dyDescent="0.25">
      <c r="A963" s="39">
        <f t="shared" si="14"/>
        <v>958</v>
      </c>
      <c r="B963" s="30" t="s">
        <v>145</v>
      </c>
      <c r="C963" s="29" t="str">
        <f xml:space="preserve"> IFERROR(VLOOKUP(B963, Courses!$C$3:$E$836, 2, FALSE),"")</f>
        <v>Thermodynamics</v>
      </c>
      <c r="D963" s="29" t="str">
        <f xml:space="preserve"> IFERROR(VLOOKUP(MID(G963,1,1), PIRA!$B$1:$E$1146, 2, FALSE),"")</f>
        <v>4 Thermodynamics</v>
      </c>
      <c r="E963" s="31" t="str">
        <f xml:space="preserve"> IFERROR(VLOOKUP(MID(G963,1,2),PIRA!$B$1:$E$1144,2,FALSE),"")&amp;"
"&amp;IFERROR(VLOOKUP(MID(H963,1,2),PIRA!$B$1:$E$1144,2,FALSE),"")&amp;"
"&amp;IFERROR(VLOOKUP(MID(I963,1,2),PIRA!$B$1:$E$1144,2,FALSE),"")</f>
        <v xml:space="preserve">Heat and the First Law
</v>
      </c>
      <c r="F963" s="31" t="str">
        <f xml:space="preserve"> IFERROR(VLOOKUP(MID(G963,1,4),PIRA!$B$1:$E$1144,2,FALSE),"")&amp;"
"&amp;IFERROR(VLOOKUP(MID(H963,1,4),PIRA!$B$1:$E$1144,2,FALSE),"")&amp;"
"&amp;IFERROR(VLOOKUP(MID(I963,1,4),PIRA!$B$1:$E$1144,2,FALSE),"")</f>
        <v xml:space="preserve">Mechanical Equivalent of Heat
</v>
      </c>
      <c r="G963" s="32" t="s">
        <v>1880</v>
      </c>
      <c r="H963" s="31" t="str">
        <f>IFERROR(IF(VLOOKUP(G963,Demos!$B$3:$K$1368,2,FALSE)=0,"",VLOOKUP(G963,Demos!$B$3:$K$1368,2,FALSE)),"")</f>
        <v/>
      </c>
      <c r="I963" s="79" t="str">
        <f>IFERROR(IF(VLOOKUP(G963,Demos!$B$3:$K$1368,3,FALSE)=0,"",VLOOKUP(G963,Demos!$B$3:$K$1368,3,FALSE)),"")</f>
        <v/>
      </c>
      <c r="J963" s="79" t="str">
        <f>IFERROR(IF(VLOOKUP(G963,Demos!$B$3:$K$1368,4,FALSE)=0,"",VLOOKUP(G963,Demos!$B$3:$K$1368,4,FALSE)),"")</f>
        <v/>
      </c>
      <c r="K963" s="30" t="s">
        <v>1057</v>
      </c>
      <c r="L963" s="30" t="s">
        <v>147</v>
      </c>
      <c r="M963" s="71">
        <v>43986</v>
      </c>
      <c r="N963" s="33" t="str">
        <f>IFERROR(VLOOKUP(G963,Demos!$B$3:$K$1368,5,FALSE),"")</f>
        <v>Dropping Lead Shot</v>
      </c>
      <c r="O963" s="28">
        <f>IF(N963="","",COUNTIF($N$6:N3082, N963))</f>
        <v>10</v>
      </c>
      <c r="P963" s="33" t="str">
        <f xml:space="preserve"> IFERROR(IF(VLOOKUP(G963,Demos!$B$3:$K$1368,6,FALSE)=0,"",VLOOKUP(G963,Demos!$B$3:$K$1368,6,FALSE)),"")</f>
        <v>N/A</v>
      </c>
      <c r="Q963" s="38" t="str">
        <f xml:space="preserve"> IFERROR(IF(VLOOKUP(G963,Demos!$B$3:$K$1368,8,FALSE)=0,"",VLOOKUP(G963,Demos!$B$3:$K$1368,8,FALSE)),"")</f>
        <v/>
      </c>
      <c r="R963" s="38" t="str">
        <f xml:space="preserve"> IFERROR(IF(VLOOKUP(G963,Demos!$B$3:$K$1368,7,FALSE)=0,"",VLOOKUP(G963,Demos!$B$3:$K$1368,7,FALSE)),"")</f>
        <v/>
      </c>
      <c r="T963" s="50" t="s">
        <v>1904</v>
      </c>
      <c r="U963" s="31" t="str">
        <f>IFERROR(VLOOKUP(G963,Demos!$B$7:N4260,12,FALSE),"")</f>
        <v/>
      </c>
    </row>
    <row r="964" spans="1:21" ht="45" x14ac:dyDescent="0.25">
      <c r="A964" s="39">
        <f t="shared" si="14"/>
        <v>959</v>
      </c>
      <c r="B964" s="30" t="s">
        <v>145</v>
      </c>
      <c r="C964" s="29" t="str">
        <f xml:space="preserve"> IFERROR(VLOOKUP(B964, Courses!$C$3:$E$836, 2, FALSE),"")</f>
        <v>Thermodynamics</v>
      </c>
      <c r="D964" s="29" t="str">
        <f xml:space="preserve"> IFERROR(VLOOKUP(MID(G964,1,1), PIRA!$B$1:$E$1146, 2, FALSE),"")</f>
        <v>4 Thermodynamics</v>
      </c>
      <c r="E964" s="31" t="str">
        <f xml:space="preserve"> IFERROR(VLOOKUP(MID(G964,1,2),PIRA!$B$1:$E$1144,2,FALSE),"")&amp;"
"&amp;IFERROR(VLOOKUP(MID(H964,1,2),PIRA!$B$1:$E$1144,2,FALSE),"")&amp;"
"&amp;IFERROR(VLOOKUP(MID(I964,1,2),PIRA!$B$1:$E$1144,2,FALSE),"")</f>
        <v xml:space="preserve">Change of State
</v>
      </c>
      <c r="F964" s="31" t="str">
        <f xml:space="preserve"> IFERROR(VLOOKUP(MID(G964,1,4),PIRA!$B$1:$E$1144,2,FALSE),"")&amp;"
"&amp;IFERROR(VLOOKUP(MID(H964,1,4),PIRA!$B$1:$E$1144,2,FALSE),"")&amp;"
"&amp;IFERROR(VLOOKUP(MID(I964,1,4),PIRA!$B$1:$E$1144,2,FALSE),"")</f>
        <v xml:space="preserve">PVT Surfaces
</v>
      </c>
      <c r="G964" s="32" t="s">
        <v>1841</v>
      </c>
      <c r="H964" s="31" t="str">
        <f>IFERROR(IF(VLOOKUP(G964,Demos!$B$3:$K$1368,2,FALSE)=0,"",VLOOKUP(G964,Demos!$B$3:$K$1368,2,FALSE)),"")</f>
        <v/>
      </c>
      <c r="I964" s="79" t="str">
        <f>IFERROR(IF(VLOOKUP(G964,Demos!$B$3:$K$1368,3,FALSE)=0,"",VLOOKUP(G964,Demos!$B$3:$K$1368,3,FALSE)),"")</f>
        <v/>
      </c>
      <c r="J964" s="79" t="str">
        <f>IFERROR(IF(VLOOKUP(G964,Demos!$B$3:$K$1368,4,FALSE)=0,"",VLOOKUP(G964,Demos!$B$3:$K$1368,4,FALSE)),"")</f>
        <v/>
      </c>
      <c r="K964" s="30" t="s">
        <v>1057</v>
      </c>
      <c r="L964" s="30" t="s">
        <v>147</v>
      </c>
      <c r="M964" s="71">
        <v>43986</v>
      </c>
      <c r="N964" s="33" t="str">
        <f>IFERROR(VLOOKUP(G964,Demos!$B$3:$K$1368,5,FALSE),"")</f>
        <v>Work = int(PdV)</v>
      </c>
      <c r="O964" s="28">
        <f>IF(N964="","",COUNTIF($N$6:N3083, N964))</f>
        <v>12</v>
      </c>
      <c r="P964" s="33" t="str">
        <f xml:space="preserve"> IFERROR(IF(VLOOKUP(G964,Demos!$B$3:$K$1368,6,FALSE)=0,"",VLOOKUP(G964,Demos!$B$3:$K$1368,6,FALSE)),"")</f>
        <v>http://www.de-monstrare.nl/pdf/pdV.pdf</v>
      </c>
      <c r="Q964" s="38" t="str">
        <f xml:space="preserve"> IFERROR(IF(VLOOKUP(G964,Demos!$B$3:$K$1368,8,FALSE)=0,"",VLOOKUP(G964,Demos!$B$3:$K$1368,8,FALSE)),"")</f>
        <v/>
      </c>
      <c r="R964" s="38" t="str">
        <f xml:space="preserve"> IFERROR(IF(VLOOKUP(G964,Demos!$B$3:$K$1368,7,FALSE)=0,"",VLOOKUP(G964,Demos!$B$3:$K$1368,7,FALSE)),"")</f>
        <v/>
      </c>
      <c r="T964" s="50" t="s">
        <v>1904</v>
      </c>
      <c r="U964" s="31" t="str">
        <f>IFERROR(VLOOKUP(G964,Demos!$B$7:N4259,12,FALSE),"")</f>
        <v/>
      </c>
    </row>
    <row r="965" spans="1:21" ht="45" x14ac:dyDescent="0.25">
      <c r="A965" s="39">
        <f t="shared" si="14"/>
        <v>960</v>
      </c>
      <c r="B965" s="30" t="s">
        <v>145</v>
      </c>
      <c r="C965" s="29" t="str">
        <f xml:space="preserve"> IFERROR(VLOOKUP(B965, Courses!$C$3:$E$836, 2, FALSE),"")</f>
        <v>Thermodynamics</v>
      </c>
      <c r="D965" s="29" t="str">
        <f xml:space="preserve"> IFERROR(VLOOKUP(MID(G965,1,1), PIRA!$B$1:$E$1146, 2, FALSE),"")</f>
        <v>4 Thermodynamics</v>
      </c>
      <c r="E965" s="31" t="str">
        <f xml:space="preserve"> IFERROR(VLOOKUP(MID(G965,1,2),PIRA!$B$1:$E$1144,2,FALSE),"")&amp;"
"&amp;IFERROR(VLOOKUP(MID(H965,1,2),PIRA!$B$1:$E$1144,2,FALSE),"")&amp;"
"&amp;IFERROR(VLOOKUP(MID(I965,1,2),PIRA!$B$1:$E$1144,2,FALSE),"")</f>
        <v xml:space="preserve">Thermal Properties of Matter
</v>
      </c>
      <c r="F965" s="31" t="str">
        <f xml:space="preserve"> IFERROR(VLOOKUP(MID(G965,1,4),PIRA!$B$1:$E$1144,2,FALSE),"")&amp;"
"&amp;IFERROR(VLOOKUP(MID(H965,1,4),PIRA!$B$1:$E$1144,2,FALSE),"")&amp;"
"&amp;IFERROR(VLOOKUP(MID(I965,1,4),PIRA!$B$1:$E$1144,2,FALSE),"")</f>
        <v xml:space="preserve">Thermometry
</v>
      </c>
      <c r="G965" s="32" t="s">
        <v>1835</v>
      </c>
      <c r="H965" s="31" t="str">
        <f>IFERROR(IF(VLOOKUP(G965,Demos!$B$3:$K$1368,2,FALSE)=0,"",VLOOKUP(G965,Demos!$B$3:$K$1368,2,FALSE)),"")</f>
        <v/>
      </c>
      <c r="I965" s="79" t="str">
        <f>IFERROR(IF(VLOOKUP(G965,Demos!$B$3:$K$1368,3,FALSE)=0,"",VLOOKUP(G965,Demos!$B$3:$K$1368,3,FALSE)),"")</f>
        <v/>
      </c>
      <c r="J965" s="79" t="str">
        <f>IFERROR(IF(VLOOKUP(G965,Demos!$B$3:$K$1368,4,FALSE)=0,"",VLOOKUP(G965,Demos!$B$3:$K$1368,4,FALSE)),"")</f>
        <v/>
      </c>
      <c r="K965" s="30" t="s">
        <v>1057</v>
      </c>
      <c r="L965" s="30" t="s">
        <v>147</v>
      </c>
      <c r="M965" s="71">
        <v>43985</v>
      </c>
      <c r="N965" s="33" t="str">
        <f>IFERROR(VLOOKUP(G965,Demos!$B$3:$K$1368,5,FALSE),"")</f>
        <v>Inverted Thermometer</v>
      </c>
      <c r="O965" s="28">
        <f>IF(N965="","",COUNTIF($N$6:N3084, N965))</f>
        <v>10</v>
      </c>
      <c r="P965" s="33" t="str">
        <f xml:space="preserve"> IFERROR(IF(VLOOKUP(G965,Demos!$B$3:$K$1368,6,FALSE)=0,"",VLOOKUP(G965,Demos!$B$3:$K$1368,6,FALSE)),"")</f>
        <v>http://www.de-monstrare.nl/pdf/Inverted%20thermometer.pdf</v>
      </c>
      <c r="Q965" s="38" t="str">
        <f xml:space="preserve"> IFERROR(IF(VLOOKUP(G965,Demos!$B$3:$K$1368,8,FALSE)=0,"",VLOOKUP(G965,Demos!$B$3:$K$1368,8,FALSE)),"")</f>
        <v/>
      </c>
      <c r="R965" s="38" t="str">
        <f xml:space="preserve"> IFERROR(IF(VLOOKUP(G965,Demos!$B$3:$K$1368,7,FALSE)=0,"",VLOOKUP(G965,Demos!$B$3:$K$1368,7,FALSE)),"")</f>
        <v/>
      </c>
      <c r="T965" s="50" t="s">
        <v>1904</v>
      </c>
      <c r="U965" s="31" t="str">
        <f>IFERROR(VLOOKUP(G965,Demos!$B$7:N4261,12,FALSE),"")</f>
        <v/>
      </c>
    </row>
    <row r="966" spans="1:21" ht="45" x14ac:dyDescent="0.25">
      <c r="A966" s="39">
        <f t="shared" ref="A966:A1029" si="15">ROW()-5</f>
        <v>961</v>
      </c>
      <c r="B966" s="30" t="s">
        <v>1617</v>
      </c>
      <c r="C966" s="29" t="str">
        <f xml:space="preserve"> IFERROR(VLOOKUP(B966, Courses!$C$3:$E$836, 2, FALSE),"")</f>
        <v>Physical Transport Phenomena</v>
      </c>
      <c r="D966" s="29" t="str">
        <f xml:space="preserve"> IFERROR(VLOOKUP(MID(G966,1,1), PIRA!$B$1:$E$1146, 2, FALSE),"")</f>
        <v>4 Thermodynamics</v>
      </c>
      <c r="E966" s="31" t="str">
        <f xml:space="preserve"> IFERROR(VLOOKUP(MID(G966,1,2),PIRA!$B$1:$E$1144,2,FALSE),"")&amp;"
"&amp;IFERROR(VLOOKUP(MID(H966,1,2),PIRA!$B$1:$E$1144,2,FALSE),"")&amp;"
"&amp;IFERROR(VLOOKUP(MID(I966,1,2),PIRA!$B$1:$E$1144,2,FALSE),"")</f>
        <v xml:space="preserve">Heat and the First Law
</v>
      </c>
      <c r="F966" s="31" t="str">
        <f xml:space="preserve"> IFERROR(VLOOKUP(MID(G966,1,4),PIRA!$B$1:$E$1144,2,FALSE),"")&amp;"
"&amp;IFERROR(VLOOKUP(MID(H966,1,4),PIRA!$B$1:$E$1144,2,FALSE),"")&amp;"
"&amp;IFERROR(VLOOKUP(MID(I966,1,4),PIRA!$B$1:$E$1144,2,FALSE),"")</f>
        <v xml:space="preserve">Convection
</v>
      </c>
      <c r="G966" s="32" t="s">
        <v>2075</v>
      </c>
      <c r="H966" s="31" t="str">
        <f>IFERROR(IF(VLOOKUP(G966,Demos!$B$3:$K$1368,2,FALSE)=0,"",VLOOKUP(G966,Demos!$B$3:$K$1368,2,FALSE)),"")</f>
        <v/>
      </c>
      <c r="I966" s="79" t="str">
        <f>IFERROR(IF(VLOOKUP(G966,Demos!$B$3:$K$1368,3,FALSE)=0,"",VLOOKUP(G966,Demos!$B$3:$K$1368,3,FALSE)),"")</f>
        <v/>
      </c>
      <c r="J966" s="79" t="str">
        <f>IFERROR(IF(VLOOKUP(G966,Demos!$B$3:$K$1368,4,FALSE)=0,"",VLOOKUP(G966,Demos!$B$3:$K$1368,4,FALSE)),"")</f>
        <v/>
      </c>
      <c r="K966" s="32" t="s">
        <v>2020</v>
      </c>
      <c r="L966" s="32"/>
      <c r="M966" s="71">
        <v>43984</v>
      </c>
      <c r="N966" s="33" t="str">
        <f>IFERROR(VLOOKUP(G966,Demos!$B$3:$K$1368,5,FALSE),"")</f>
        <v>Convection in a water container, heated from its bottom</v>
      </c>
      <c r="O966" s="28">
        <f>IF(N966="","",COUNTIF($N$6:N3085, N966))</f>
        <v>9</v>
      </c>
      <c r="P966" s="33" t="str">
        <f xml:space="preserve"> IFERROR(IF(VLOOKUP(G966,Demos!$B$3:$K$1368,6,FALSE)=0,"",VLOOKUP(G966,Demos!$B$3:$K$1368,6,FALSE)),"")</f>
        <v>N/A</v>
      </c>
      <c r="Q966" s="38" t="str">
        <f xml:space="preserve"> IFERROR(IF(VLOOKUP(G966,Demos!$B$3:$K$1368,8,FALSE)=0,"",VLOOKUP(G966,Demos!$B$3:$K$1368,8,FALSE)),"")</f>
        <v/>
      </c>
      <c r="R966" s="38" t="str">
        <f xml:space="preserve"> IFERROR(IF(VLOOKUP(G966,Demos!$B$3:$K$1368,7,FALSE)=0,"",VLOOKUP(G966,Demos!$B$3:$K$1368,7,FALSE)),"")</f>
        <v>See 2021 Zoomopname "opname hoorcollege 11.mp4" and Collegerama recording 2011/2012 - https://collegerama.tudelft.nl/ and 31 May 2023 "TN2786_012" recording from 00:06:20 and the calculation from 01:39:00 https://collegeramavideoportal.tudelft.nl/catalogue/tn2786/presentation/b21af4fd845e4bc3a51eff1850205d251d?academicYear=2022-2023-tn2786</v>
      </c>
      <c r="T966" s="50" t="s">
        <v>1761</v>
      </c>
      <c r="U966" s="31">
        <f>IFERROR(VLOOKUP(G966,Demos!$B$7:N4262,12,FALSE),"")</f>
        <v>0</v>
      </c>
    </row>
    <row r="967" spans="1:21" ht="45" x14ac:dyDescent="0.25">
      <c r="A967" s="39">
        <f t="shared" si="15"/>
        <v>962</v>
      </c>
      <c r="B967" s="30" t="s">
        <v>2082</v>
      </c>
      <c r="C967" s="29" t="str">
        <f xml:space="preserve"> IFERROR(VLOOKUP(B967, Courses!$C$3:$E$836, 2, FALSE),"")</f>
        <v>Matching Day</v>
      </c>
      <c r="D967" s="29" t="str">
        <f xml:space="preserve"> IFERROR(VLOOKUP(MID(G967,1,1), PIRA!$B$1:$E$1146, 2, FALSE),"")</f>
        <v>1 Mechanics</v>
      </c>
      <c r="E967" s="31" t="str">
        <f xml:space="preserve"> IFERROR(VLOOKUP(MID(G967,1,2),PIRA!$B$1:$E$1144,2,FALSE),"")&amp;"
"&amp;IFERROR(VLOOKUP(MID(H967,1,2),PIRA!$B$1:$E$1144,2,FALSE),"")&amp;"
"&amp;IFERROR(VLOOKUP(MID(I967,1,2),PIRA!$B$1:$E$1144,2,FALSE),"")</f>
        <v xml:space="preserve">Rotational Dynamics
</v>
      </c>
      <c r="F967" s="31" t="str">
        <f xml:space="preserve"> IFERROR(VLOOKUP(MID(G967,1,4),PIRA!$B$1:$E$1144,2,FALSE),"")&amp;"
"&amp;IFERROR(VLOOKUP(MID(H967,1,4),PIRA!$B$1:$E$1144,2,FALSE),"")&amp;"
"&amp;IFERROR(VLOOKUP(MID(I967,1,4),PIRA!$B$1:$E$1144,2,FALSE),"")</f>
        <v xml:space="preserve">Gyros
</v>
      </c>
      <c r="G967" s="32" t="s">
        <v>1176</v>
      </c>
      <c r="H967" s="31" t="str">
        <f>IFERROR(IF(VLOOKUP(G967,Demos!$B$3:$K$1368,2,FALSE)=0,"",VLOOKUP(G967,Demos!$B$3:$K$1368,2,FALSE)),"")</f>
        <v/>
      </c>
      <c r="I967" s="79" t="str">
        <f>IFERROR(IF(VLOOKUP(G967,Demos!$B$3:$K$1368,3,FALSE)=0,"",VLOOKUP(G967,Demos!$B$3:$K$1368,3,FALSE)),"")</f>
        <v/>
      </c>
      <c r="J967" s="79" t="str">
        <f>IFERROR(IF(VLOOKUP(G967,Demos!$B$3:$K$1368,4,FALSE)=0,"",VLOOKUP(G967,Demos!$B$3:$K$1368,4,FALSE)),"")</f>
        <v/>
      </c>
      <c r="K967" s="32" t="s">
        <v>1614</v>
      </c>
      <c r="L967" s="32"/>
      <c r="M967" s="71">
        <v>43976</v>
      </c>
      <c r="N967" s="33" t="str">
        <f>IFERROR(VLOOKUP(G967,Demos!$B$3:$K$1368,5,FALSE),"")</f>
        <v>Precession (2)</v>
      </c>
      <c r="O967" s="28">
        <f>IF(N967="","",COUNTIF($N$6:N3086, N967))</f>
        <v>67</v>
      </c>
      <c r="P967" s="33" t="str">
        <f xml:space="preserve"> IFERROR(IF(VLOOKUP(G967,Demos!$B$3:$K$1368,6,FALSE)=0,"",VLOOKUP(G967,Demos!$B$3:$K$1368,6,FALSE)),"")</f>
        <v>www.de-monstrare.nl/pdf/Precession%20_2_.pdf</v>
      </c>
      <c r="Q967" s="38" t="str">
        <f xml:space="preserve"> IFERROR(IF(VLOOKUP(G967,Demos!$B$3:$K$1368,8,FALSE)=0,"",VLOOKUP(G967,Demos!$B$3:$K$1368,8,FALSE)),"")</f>
        <v/>
      </c>
      <c r="R967" s="38" t="str">
        <f xml:space="preserve"> IFERROR(IF(VLOOKUP(G967,Demos!$B$3:$K$1368,7,FALSE)=0,"",VLOOKUP(G967,Demos!$B$3:$K$1368,7,FALSE)),"")</f>
        <v/>
      </c>
      <c r="T967" s="50" t="s">
        <v>1763</v>
      </c>
      <c r="U967" s="31" t="str">
        <f>IFERROR(VLOOKUP(G967,Demos!$B$7:N4263,12,FALSE),"")</f>
        <v/>
      </c>
    </row>
    <row r="968" spans="1:21" ht="45" x14ac:dyDescent="0.25">
      <c r="A968" s="39">
        <f t="shared" si="15"/>
        <v>963</v>
      </c>
      <c r="B968" s="30" t="s">
        <v>1617</v>
      </c>
      <c r="C968" s="29" t="str">
        <f xml:space="preserve"> IFERROR(VLOOKUP(B968, Courses!$C$3:$E$836, 2, FALSE),"")</f>
        <v>Physical Transport Phenomena</v>
      </c>
      <c r="D968" s="29" t="str">
        <f xml:space="preserve"> IFERROR(VLOOKUP(MID(G968,1,1), PIRA!$B$1:$E$1146, 2, FALSE),"")</f>
        <v>4 Thermodynamics</v>
      </c>
      <c r="E968" s="31" t="str">
        <f xml:space="preserve"> IFERROR(VLOOKUP(MID(G968,1,2),PIRA!$B$1:$E$1144,2,FALSE),"")&amp;"
"&amp;IFERROR(VLOOKUP(MID(H968,1,2),PIRA!$B$1:$E$1144,2,FALSE),"")&amp;"
"&amp;IFERROR(VLOOKUP(MID(I968,1,2),PIRA!$B$1:$E$1144,2,FALSE),"")</f>
        <v xml:space="preserve">Heat and the First Law
</v>
      </c>
      <c r="F968" s="31" t="str">
        <f xml:space="preserve"> IFERROR(VLOOKUP(MID(G968,1,4),PIRA!$B$1:$E$1144,2,FALSE),"")&amp;"
"&amp;IFERROR(VLOOKUP(MID(H968,1,4),PIRA!$B$1:$E$1144,2,FALSE),"")&amp;"
"&amp;IFERROR(VLOOKUP(MID(I968,1,4),PIRA!$B$1:$E$1144,2,FALSE),"")</f>
        <v xml:space="preserve">Conduction
</v>
      </c>
      <c r="G968" s="32" t="s">
        <v>2070</v>
      </c>
      <c r="H968" s="31" t="str">
        <f>IFERROR(IF(VLOOKUP(G968,Demos!$B$3:$K$1368,2,FALSE)=0,"",VLOOKUP(G968,Demos!$B$3:$K$1368,2,FALSE)),"")</f>
        <v/>
      </c>
      <c r="I968" s="79" t="str">
        <f>IFERROR(IF(VLOOKUP(G968,Demos!$B$3:$K$1368,3,FALSE)=0,"",VLOOKUP(G968,Demos!$B$3:$K$1368,3,FALSE)),"")</f>
        <v/>
      </c>
      <c r="J968" s="79" t="str">
        <f>IFERROR(IF(VLOOKUP(G968,Demos!$B$3:$K$1368,4,FALSE)=0,"",VLOOKUP(G968,Demos!$B$3:$K$1368,4,FALSE)),"")</f>
        <v/>
      </c>
      <c r="K968" s="32" t="s">
        <v>2020</v>
      </c>
      <c r="L968" s="32"/>
      <c r="M968" s="71">
        <v>43964</v>
      </c>
      <c r="N968" s="33" t="str">
        <f>IFERROR(VLOOKUP(G968,Demos!$B$3:$K$1368,5,FALSE),"")</f>
        <v>Conduction Slab</v>
      </c>
      <c r="O968" s="28">
        <f>IF(N968="","",COUNTIF($N$6:N3087, N968))</f>
        <v>7</v>
      </c>
      <c r="P968" s="33" t="str">
        <f xml:space="preserve"> IFERROR(IF(VLOOKUP(G968,Demos!$B$3:$K$1368,6,FALSE)=0,"",VLOOKUP(G968,Demos!$B$3:$K$1368,6,FALSE)),"")</f>
        <v>N/A</v>
      </c>
      <c r="Q968" s="38" t="str">
        <f xml:space="preserve"> IFERROR(IF(VLOOKUP(G968,Demos!$B$3:$K$1368,8,FALSE)=0,"",VLOOKUP(G968,Demos!$B$3:$K$1368,8,FALSE)),"")</f>
        <v>A stainless steel slab, heat from one end. Heat sensitive film is stuck on the plate, such that the heat conduction can be observed.</v>
      </c>
      <c r="R968" s="38" t="str">
        <f xml:space="preserve"> IFERROR(IF(VLOOKUP(G968,Demos!$B$3:$K$1368,7,FALSE)=0,"",VLOOKUP(G968,Demos!$B$3:$K$1368,7,FALSE)),"")</f>
        <v>See 2021 Zoomopname "opname hoorcollege 7.mp4" and Collegerama recording 2011/2012 - https://collegerama.tudelft.nl/Mediasite/Channel/as-bsc-tn/watch/b6b2331bc2144aba9c70d01fb3cfa6311d and 12 May 2023 "TN2786_008" recording from 00:04:00 on https://collegeramavideoportal.tudelft.nl/catalogue/tn2786/presentation/1701937ea67942759c7f810749f0fb891d?academicYear=2022-2023-tn2786</v>
      </c>
      <c r="T968" s="50" t="s">
        <v>1761</v>
      </c>
      <c r="U968" s="31">
        <f>IFERROR(VLOOKUP(G968,Demos!$B$7:N4264,12,FALSE),"")</f>
        <v>0</v>
      </c>
    </row>
    <row r="969" spans="1:21" ht="45" x14ac:dyDescent="0.25">
      <c r="A969" s="39">
        <f t="shared" si="15"/>
        <v>964</v>
      </c>
      <c r="B969" s="30" t="s">
        <v>1617</v>
      </c>
      <c r="C969" s="29" t="str">
        <f xml:space="preserve"> IFERROR(VLOOKUP(B969, Courses!$C$3:$E$836, 2, FALSE),"")</f>
        <v>Physical Transport Phenomena</v>
      </c>
      <c r="D969" s="29" t="str">
        <f xml:space="preserve"> IFERROR(VLOOKUP(MID(G969,1,1), PIRA!$B$1:$E$1146, 2, FALSE),"")</f>
        <v>2 Fluid Mechanics</v>
      </c>
      <c r="E969" s="31" t="str">
        <f xml:space="preserve"> IFERROR(VLOOKUP(MID(G969,1,2),PIRA!$B$1:$E$1144,2,FALSE),"")&amp;"
"&amp;IFERROR(VLOOKUP(MID(H969,1,2),PIRA!$B$1:$E$1144,2,FALSE),"")&amp;"
"&amp;IFERROR(VLOOKUP(MID(I969,1,2),PIRA!$B$1:$E$1144,2,FALSE),"")</f>
        <v xml:space="preserve">Dynamics of Fluids
</v>
      </c>
      <c r="F969" s="31" t="str">
        <f xml:space="preserve"> IFERROR(VLOOKUP(MID(G969,1,4),PIRA!$B$1:$E$1144,2,FALSE),"")&amp;"
"&amp;IFERROR(VLOOKUP(MID(H969,1,4),PIRA!$B$1:$E$1144,2,FALSE),"")&amp;"
"&amp;IFERROR(VLOOKUP(MID(I969,1,4),PIRA!$B$1:$E$1144,2,FALSE),"")</f>
        <v xml:space="preserve">Forces in Moving Fluids
</v>
      </c>
      <c r="G969" s="32" t="s">
        <v>337</v>
      </c>
      <c r="H969" s="31" t="str">
        <f>IFERROR(IF(VLOOKUP(G969,Demos!$B$3:$K$1368,2,FALSE)=0,"",VLOOKUP(G969,Demos!$B$3:$K$1368,2,FALSE)),"")</f>
        <v/>
      </c>
      <c r="I969" s="79" t="str">
        <f>IFERROR(IF(VLOOKUP(G969,Demos!$B$3:$K$1368,3,FALSE)=0,"",VLOOKUP(G969,Demos!$B$3:$K$1368,3,FALSE)),"")</f>
        <v/>
      </c>
      <c r="J969" s="79" t="str">
        <f>IFERROR(IF(VLOOKUP(G969,Demos!$B$3:$K$1368,4,FALSE)=0,"",VLOOKUP(G969,Demos!$B$3:$K$1368,4,FALSE)),"")</f>
        <v/>
      </c>
      <c r="K969" s="30" t="s">
        <v>2020</v>
      </c>
      <c r="M969" s="71">
        <v>43950</v>
      </c>
      <c r="N969" s="33" t="str">
        <f>IFERROR(VLOOKUP(G969,Demos!$B$3:$K$1368,5,FALSE),"")</f>
        <v>Vacuum Cleaner and Ping-Pong Ball</v>
      </c>
      <c r="O969" s="28">
        <f>IF(N969="","",COUNTIF($N$6:N3088, N969))</f>
        <v>21</v>
      </c>
      <c r="P969" s="33" t="str">
        <f xml:space="preserve"> IFERROR(IF(VLOOKUP(G969,Demos!$B$3:$K$1368,6,FALSE)=0,"",VLOOKUP(G969,Demos!$B$3:$K$1368,6,FALSE)),"")</f>
        <v>N/A</v>
      </c>
      <c r="Q969" s="38" t="str">
        <f xml:space="preserve"> IFERROR(IF(VLOOKUP(G969,Demos!$B$3:$K$1368,8,FALSE)=0,"",VLOOKUP(G969,Demos!$B$3:$K$1368,8,FALSE)),"")</f>
        <v/>
      </c>
      <c r="R969" s="38" t="str">
        <f xml:space="preserve"> IFERROR(IF(VLOOKUP(G969,Demos!$B$3:$K$1368,7,FALSE)=0,"",VLOOKUP(G969,Demos!$B$3:$K$1368,7,FALSE)),"")</f>
        <v>See 2021 Zoomopname "opname hoorcollege 2.mp4" and Collegerama recording 2011/2012 - https://collegerama.tudelft.nl/Mediasite/Channel/as-bsc-tn/watch/b6b2331bc2144aba9c70d01fb3cfa6311d and 2022-2023 from 01:25:40 https://collegerama.tudelft.nl/Mediasite/Channel/as-bsc-tn/watch/2f27d3d6436b4dc9b44a4a21e91f98331d</v>
      </c>
      <c r="T969" s="50" t="s">
        <v>1761</v>
      </c>
      <c r="U969" s="31" t="str">
        <f>IFERROR(VLOOKUP(G969,Demos!$B$7:N4265,12,FALSE),"")</f>
        <v/>
      </c>
    </row>
    <row r="970" spans="1:21" ht="45" x14ac:dyDescent="0.25">
      <c r="A970" s="39">
        <f t="shared" si="15"/>
        <v>965</v>
      </c>
      <c r="B970" s="30" t="s">
        <v>1617</v>
      </c>
      <c r="C970" s="29" t="str">
        <f xml:space="preserve"> IFERROR(VLOOKUP(B970, Courses!$C$3:$E$836, 2, FALSE),"")</f>
        <v>Physical Transport Phenomena</v>
      </c>
      <c r="D970" s="29" t="str">
        <f xml:space="preserve"> IFERROR(VLOOKUP(MID(G970,1,1), PIRA!$B$1:$E$1146, 2, FALSE),"")</f>
        <v/>
      </c>
      <c r="E970" s="31" t="str">
        <f xml:space="preserve"> IFERROR(VLOOKUP(MID(G970,1,2),PIRA!$B$1:$E$1144,2,FALSE),"")&amp;"
"&amp;IFERROR(VLOOKUP(MID(H970,1,2),PIRA!$B$1:$E$1144,2,FALSE),"")&amp;"
"&amp;IFERROR(VLOOKUP(MID(I970,1,2),PIRA!$B$1:$E$1144,2,FALSE),"")</f>
        <v xml:space="preserve">
</v>
      </c>
      <c r="F970" s="31" t="str">
        <f xml:space="preserve"> IFERROR(VLOOKUP(MID(G970,1,4),PIRA!$B$1:$E$1144,2,FALSE),"")&amp;"
"&amp;IFERROR(VLOOKUP(MID(H970,1,4),PIRA!$B$1:$E$1144,2,FALSE),"")&amp;"
"&amp;IFERROR(VLOOKUP(MID(I970,1,4),PIRA!$B$1:$E$1144,2,FALSE),"")</f>
        <v xml:space="preserve">
</v>
      </c>
      <c r="H970" s="31" t="str">
        <f>IFERROR(IF(VLOOKUP(G970,Demos!$B$3:$K$1368,2,FALSE)=0,"",VLOOKUP(G970,Demos!$B$3:$K$1368,2,FALSE)),"")</f>
        <v/>
      </c>
      <c r="I970" s="79" t="str">
        <f>IFERROR(IF(VLOOKUP(G970,Demos!$B$3:$K$1368,3,FALSE)=0,"",VLOOKUP(G970,Demos!$B$3:$K$1368,3,FALSE)),"")</f>
        <v/>
      </c>
      <c r="J970" s="79" t="str">
        <f>IFERROR(IF(VLOOKUP(G970,Demos!$B$3:$K$1368,4,FALSE)=0,"",VLOOKUP(G970,Demos!$B$3:$K$1368,4,FALSE)),"")</f>
        <v/>
      </c>
      <c r="K970" s="30" t="s">
        <v>2020</v>
      </c>
      <c r="M970" s="71">
        <v>43950</v>
      </c>
      <c r="N970" s="33" t="str">
        <f>IFERROR(VLOOKUP(G970,Demos!$B$3:$K$1368,5,FALSE),"")</f>
        <v/>
      </c>
      <c r="O970" s="28" t="str">
        <f>IF(N970="","",COUNTIF($N$6:N3089, N970))</f>
        <v/>
      </c>
      <c r="P970" s="33" t="str">
        <f xml:space="preserve"> IFERROR(IF(VLOOKUP(G970,Demos!$B$3:$K$1368,6,FALSE)=0,"",VLOOKUP(G970,Demos!$B$3:$K$1368,6,FALSE)),"")</f>
        <v/>
      </c>
      <c r="Q970" s="38" t="str">
        <f xml:space="preserve"> IFERROR(IF(VLOOKUP(G970,Demos!$B$3:$K$1368,8,FALSE)=0,"",VLOOKUP(G970,Demos!$B$3:$K$1368,8,FALSE)),"")</f>
        <v/>
      </c>
      <c r="R970" s="38" t="str">
        <f xml:space="preserve"> IFERROR(IF(VLOOKUP(G970,Demos!$B$3:$K$1368,7,FALSE)=0,"",VLOOKUP(G970,Demos!$B$3:$K$1368,7,FALSE)),"")</f>
        <v/>
      </c>
      <c r="T970" s="50" t="s">
        <v>1904</v>
      </c>
      <c r="U970" s="31" t="str">
        <f>IFERROR(VLOOKUP(G970,Demos!$B$7:N4266,12,FALSE),"")</f>
        <v/>
      </c>
    </row>
    <row r="971" spans="1:21" ht="45" x14ac:dyDescent="0.25">
      <c r="A971" s="39">
        <f t="shared" si="15"/>
        <v>966</v>
      </c>
      <c r="B971" s="30" t="s">
        <v>1617</v>
      </c>
      <c r="C971" s="29" t="str">
        <f xml:space="preserve"> IFERROR(VLOOKUP(B971, Courses!$C$3:$E$836, 2, FALSE),"")</f>
        <v>Physical Transport Phenomena</v>
      </c>
      <c r="D971" s="29" t="str">
        <f xml:space="preserve"> IFERROR(VLOOKUP(MID(G971,1,1), PIRA!$B$1:$E$1146, 2, FALSE),"")</f>
        <v/>
      </c>
      <c r="E971" s="31" t="str">
        <f xml:space="preserve"> IFERROR(VLOOKUP(MID(G971,1,2),PIRA!$B$1:$E$1144,2,FALSE),"")&amp;"
"&amp;IFERROR(VLOOKUP(MID(H971,1,2),PIRA!$B$1:$E$1144,2,FALSE),"")&amp;"
"&amp;IFERROR(VLOOKUP(MID(I971,1,2),PIRA!$B$1:$E$1144,2,FALSE),"")</f>
        <v xml:space="preserve">
</v>
      </c>
      <c r="F971" s="31" t="str">
        <f xml:space="preserve"> IFERROR(VLOOKUP(MID(G971,1,4),PIRA!$B$1:$E$1144,2,FALSE),"")&amp;"
"&amp;IFERROR(VLOOKUP(MID(H971,1,4),PIRA!$B$1:$E$1144,2,FALSE),"")&amp;"
"&amp;IFERROR(VLOOKUP(MID(I971,1,4),PIRA!$B$1:$E$1144,2,FALSE),"")</f>
        <v xml:space="preserve">
</v>
      </c>
      <c r="H971" s="31" t="str">
        <f>IFERROR(IF(VLOOKUP(G971,Demos!$B$3:$K$1368,2,FALSE)=0,"",VLOOKUP(G971,Demos!$B$3:$K$1368,2,FALSE)),"")</f>
        <v/>
      </c>
      <c r="I971" s="79" t="str">
        <f>IFERROR(IF(VLOOKUP(G971,Demos!$B$3:$K$1368,3,FALSE)=0,"",VLOOKUP(G971,Demos!$B$3:$K$1368,3,FALSE)),"")</f>
        <v/>
      </c>
      <c r="J971" s="79" t="str">
        <f>IFERROR(IF(VLOOKUP(G971,Demos!$B$3:$K$1368,4,FALSE)=0,"",VLOOKUP(G971,Demos!$B$3:$K$1368,4,FALSE)),"")</f>
        <v/>
      </c>
      <c r="K971" s="30" t="s">
        <v>2020</v>
      </c>
      <c r="M971" s="71">
        <v>43949</v>
      </c>
      <c r="N971" s="33" t="str">
        <f>IFERROR(VLOOKUP(G971,Demos!$B$3:$K$1368,5,FALSE),"")</f>
        <v/>
      </c>
      <c r="O971" s="28" t="str">
        <f>IF(N971="","",COUNTIF($N$6:N3090, N971))</f>
        <v/>
      </c>
      <c r="P971" s="33" t="str">
        <f xml:space="preserve"> IFERROR(IF(VLOOKUP(G971,Demos!$B$3:$K$1368,6,FALSE)=0,"",VLOOKUP(G971,Demos!$B$3:$K$1368,6,FALSE)),"")</f>
        <v/>
      </c>
      <c r="Q971" s="38" t="str">
        <f xml:space="preserve"> IFERROR(IF(VLOOKUP(G971,Demos!$B$3:$K$1368,8,FALSE)=0,"",VLOOKUP(G971,Demos!$B$3:$K$1368,8,FALSE)),"")</f>
        <v/>
      </c>
      <c r="R971" s="38" t="str">
        <f xml:space="preserve"> IFERROR(IF(VLOOKUP(G971,Demos!$B$3:$K$1368,7,FALSE)=0,"",VLOOKUP(G971,Demos!$B$3:$K$1368,7,FALSE)),"")</f>
        <v/>
      </c>
      <c r="T971" s="50" t="s">
        <v>1904</v>
      </c>
      <c r="U971" s="31" t="str">
        <f>IFERROR(VLOOKUP(G971,Demos!$B$7:N4267,12,FALSE),"")</f>
        <v/>
      </c>
    </row>
    <row r="972" spans="1:21" ht="45" x14ac:dyDescent="0.25">
      <c r="A972" s="39">
        <f t="shared" si="15"/>
        <v>967</v>
      </c>
      <c r="B972" s="30" t="s">
        <v>1617</v>
      </c>
      <c r="C972" s="29" t="str">
        <f xml:space="preserve"> IFERROR(VLOOKUP(B972, Courses!$C$3:$E$836, 2, FALSE),"")</f>
        <v>Physical Transport Phenomena</v>
      </c>
      <c r="D972" s="29" t="str">
        <f xml:space="preserve"> IFERROR(VLOOKUP(MID(G972,1,1), PIRA!$B$1:$E$1146, 2, FALSE),"")</f>
        <v/>
      </c>
      <c r="E972" s="31" t="str">
        <f xml:space="preserve"> IFERROR(VLOOKUP(MID(G972,1,2),PIRA!$B$1:$E$1144,2,FALSE),"")&amp;"
"&amp;IFERROR(VLOOKUP(MID(H972,1,2),PIRA!$B$1:$E$1144,2,FALSE),"")&amp;"
"&amp;IFERROR(VLOOKUP(MID(I972,1,2),PIRA!$B$1:$E$1144,2,FALSE),"")</f>
        <v xml:space="preserve">
</v>
      </c>
      <c r="F972" s="31" t="str">
        <f xml:space="preserve"> IFERROR(VLOOKUP(MID(G972,1,4),PIRA!$B$1:$E$1144,2,FALSE),"")&amp;"
"&amp;IFERROR(VLOOKUP(MID(H972,1,4),PIRA!$B$1:$E$1144,2,FALSE),"")&amp;"
"&amp;IFERROR(VLOOKUP(MID(I972,1,4),PIRA!$B$1:$E$1144,2,FALSE),"")</f>
        <v xml:space="preserve">
</v>
      </c>
      <c r="H972" s="31" t="str">
        <f>IFERROR(IF(VLOOKUP(G972,Demos!$B$3:$K$1368,2,FALSE)=0,"",VLOOKUP(G972,Demos!$B$3:$K$1368,2,FALSE)),"")</f>
        <v/>
      </c>
      <c r="I972" s="79" t="str">
        <f>IFERROR(IF(VLOOKUP(G972,Demos!$B$3:$K$1368,3,FALSE)=0,"",VLOOKUP(G972,Demos!$B$3:$K$1368,3,FALSE)),"")</f>
        <v/>
      </c>
      <c r="J972" s="79" t="str">
        <f>IFERROR(IF(VLOOKUP(G972,Demos!$B$3:$K$1368,4,FALSE)=0,"",VLOOKUP(G972,Demos!$B$3:$K$1368,4,FALSE)),"")</f>
        <v/>
      </c>
      <c r="K972" s="30" t="s">
        <v>2020</v>
      </c>
      <c r="M972" s="71">
        <v>43949</v>
      </c>
      <c r="N972" s="33" t="str">
        <f>IFERROR(VLOOKUP(G972,Demos!$B$3:$K$1368,5,FALSE),"")</f>
        <v/>
      </c>
      <c r="O972" s="28" t="str">
        <f>IF(N972="","",COUNTIF($N$6:N3091, N972))</f>
        <v/>
      </c>
      <c r="P972" s="33" t="str">
        <f xml:space="preserve"> IFERROR(IF(VLOOKUP(G972,Demos!$B$3:$K$1368,6,FALSE)=0,"",VLOOKUP(G972,Demos!$B$3:$K$1368,6,FALSE)),"")</f>
        <v/>
      </c>
      <c r="Q972" s="38" t="str">
        <f xml:space="preserve"> IFERROR(IF(VLOOKUP(G972,Demos!$B$3:$K$1368,8,FALSE)=0,"",VLOOKUP(G972,Demos!$B$3:$K$1368,8,FALSE)),"")</f>
        <v/>
      </c>
      <c r="R972" s="38" t="str">
        <f xml:space="preserve"> IFERROR(IF(VLOOKUP(G972,Demos!$B$3:$K$1368,7,FALSE)=0,"",VLOOKUP(G972,Demos!$B$3:$K$1368,7,FALSE)),"")</f>
        <v/>
      </c>
      <c r="T972" s="50" t="s">
        <v>1904</v>
      </c>
      <c r="U972" s="31" t="str">
        <f>IFERROR(VLOOKUP(G972,Demos!$B$7:N4268,12,FALSE),"")</f>
        <v/>
      </c>
    </row>
    <row r="973" spans="1:21" ht="45" x14ac:dyDescent="0.25">
      <c r="A973" s="39">
        <f t="shared" si="15"/>
        <v>968</v>
      </c>
      <c r="B973" s="30" t="s">
        <v>1617</v>
      </c>
      <c r="C973" s="29" t="str">
        <f xml:space="preserve"> IFERROR(VLOOKUP(B973, Courses!$C$3:$E$836, 2, FALSE),"")</f>
        <v>Physical Transport Phenomena</v>
      </c>
      <c r="D973" s="29" t="str">
        <f xml:space="preserve"> IFERROR(VLOOKUP(MID(G973,1,1), PIRA!$B$1:$E$1146, 2, FALSE),"")</f>
        <v/>
      </c>
      <c r="E973" s="31" t="str">
        <f xml:space="preserve"> IFERROR(VLOOKUP(MID(G973,1,2),PIRA!$B$1:$E$1144,2,FALSE),"")&amp;"
"&amp;IFERROR(VLOOKUP(MID(H973,1,2),PIRA!$B$1:$E$1144,2,FALSE),"")&amp;"
"&amp;IFERROR(VLOOKUP(MID(I973,1,2),PIRA!$B$1:$E$1144,2,FALSE),"")</f>
        <v xml:space="preserve">
</v>
      </c>
      <c r="F973" s="31" t="str">
        <f xml:space="preserve"> IFERROR(VLOOKUP(MID(G973,1,4),PIRA!$B$1:$E$1144,2,FALSE),"")&amp;"
"&amp;IFERROR(VLOOKUP(MID(H973,1,4),PIRA!$B$1:$E$1144,2,FALSE),"")&amp;"
"&amp;IFERROR(VLOOKUP(MID(I973,1,4),PIRA!$B$1:$E$1144,2,FALSE),"")</f>
        <v xml:space="preserve">
</v>
      </c>
      <c r="H973" s="31" t="str">
        <f>IFERROR(IF(VLOOKUP(G973,Demos!$B$3:$K$1368,2,FALSE)=0,"",VLOOKUP(G973,Demos!$B$3:$K$1368,2,FALSE)),"")</f>
        <v/>
      </c>
      <c r="I973" s="79" t="str">
        <f>IFERROR(IF(VLOOKUP(G973,Demos!$B$3:$K$1368,3,FALSE)=0,"",VLOOKUP(G973,Demos!$B$3:$K$1368,3,FALSE)),"")</f>
        <v/>
      </c>
      <c r="J973" s="79" t="str">
        <f>IFERROR(IF(VLOOKUP(G973,Demos!$B$3:$K$1368,4,FALSE)=0,"",VLOOKUP(G973,Demos!$B$3:$K$1368,4,FALSE)),"")</f>
        <v/>
      </c>
      <c r="K973" s="30" t="s">
        <v>2020</v>
      </c>
      <c r="M973" s="71">
        <v>43949</v>
      </c>
      <c r="N973" s="33" t="str">
        <f>IFERROR(VLOOKUP(G973,Demos!$B$3:$K$1368,5,FALSE),"")</f>
        <v/>
      </c>
      <c r="O973" s="28" t="str">
        <f>IF(N973="","",COUNTIF($N$6:N3092, N973))</f>
        <v/>
      </c>
      <c r="P973" s="33" t="str">
        <f xml:space="preserve"> IFERROR(IF(VLOOKUP(G973,Demos!$B$3:$K$1368,6,FALSE)=0,"",VLOOKUP(G973,Demos!$B$3:$K$1368,6,FALSE)),"")</f>
        <v/>
      </c>
      <c r="Q973" s="38" t="str">
        <f xml:space="preserve"> IFERROR(IF(VLOOKUP(G973,Demos!$B$3:$K$1368,8,FALSE)=0,"",VLOOKUP(G973,Demos!$B$3:$K$1368,8,FALSE)),"")</f>
        <v/>
      </c>
      <c r="R973" s="38" t="str">
        <f xml:space="preserve"> IFERROR(IF(VLOOKUP(G973,Demos!$B$3:$K$1368,7,FALSE)=0,"",VLOOKUP(G973,Demos!$B$3:$K$1368,7,FALSE)),"")</f>
        <v/>
      </c>
      <c r="T973" s="50" t="s">
        <v>1904</v>
      </c>
      <c r="U973" s="31" t="str">
        <f>IFERROR(VLOOKUP(G973,Demos!$B$7:N4269,12,FALSE),"")</f>
        <v/>
      </c>
    </row>
    <row r="974" spans="1:21" ht="45" x14ac:dyDescent="0.25">
      <c r="A974" s="39">
        <f t="shared" si="15"/>
        <v>969</v>
      </c>
      <c r="B974" s="30" t="s">
        <v>1617</v>
      </c>
      <c r="C974" s="29" t="str">
        <f xml:space="preserve"> IFERROR(VLOOKUP(B974, Courses!$C$3:$E$836, 2, FALSE),"")</f>
        <v>Physical Transport Phenomena</v>
      </c>
      <c r="D974" s="29" t="str">
        <f xml:space="preserve"> IFERROR(VLOOKUP(MID(G974,1,1), PIRA!$B$1:$E$1146, 2, FALSE),"")</f>
        <v/>
      </c>
      <c r="E974" s="31" t="str">
        <f xml:space="preserve"> IFERROR(VLOOKUP(MID(G974,1,2),PIRA!$B$1:$E$1144,2,FALSE),"")&amp;"
"&amp;IFERROR(VLOOKUP(MID(H974,1,2),PIRA!$B$1:$E$1144,2,FALSE),"")&amp;"
"&amp;IFERROR(VLOOKUP(MID(I974,1,2),PIRA!$B$1:$E$1144,2,FALSE),"")</f>
        <v xml:space="preserve">
</v>
      </c>
      <c r="F974" s="31" t="str">
        <f xml:space="preserve"> IFERROR(VLOOKUP(MID(G974,1,4),PIRA!$B$1:$E$1144,2,FALSE),"")&amp;"
"&amp;IFERROR(VLOOKUP(MID(H974,1,4),PIRA!$B$1:$E$1144,2,FALSE),"")&amp;"
"&amp;IFERROR(VLOOKUP(MID(I974,1,4),PIRA!$B$1:$E$1144,2,FALSE),"")</f>
        <v xml:space="preserve">
</v>
      </c>
      <c r="H974" s="31" t="str">
        <f>IFERROR(IF(VLOOKUP(G974,Demos!$B$3:$K$1368,2,FALSE)=0,"",VLOOKUP(G974,Demos!$B$3:$K$1368,2,FALSE)),"")</f>
        <v/>
      </c>
      <c r="I974" s="79" t="str">
        <f>IFERROR(IF(VLOOKUP(G974,Demos!$B$3:$K$1368,3,FALSE)=0,"",VLOOKUP(G974,Demos!$B$3:$K$1368,3,FALSE)),"")</f>
        <v/>
      </c>
      <c r="J974" s="79" t="str">
        <f>IFERROR(IF(VLOOKUP(G974,Demos!$B$3:$K$1368,4,FALSE)=0,"",VLOOKUP(G974,Demos!$B$3:$K$1368,4,FALSE)),"")</f>
        <v/>
      </c>
      <c r="K974" s="30" t="s">
        <v>2020</v>
      </c>
      <c r="M974" s="71">
        <v>43949</v>
      </c>
      <c r="N974" s="33" t="str">
        <f>IFERROR(VLOOKUP(G974,Demos!$B$3:$K$1368,5,FALSE),"")</f>
        <v/>
      </c>
      <c r="O974" s="28" t="str">
        <f>IF(N974="","",COUNTIF($N$6:N3093, N974))</f>
        <v/>
      </c>
      <c r="P974" s="33" t="str">
        <f xml:space="preserve"> IFERROR(IF(VLOOKUP(G974,Demos!$B$3:$K$1368,6,FALSE)=0,"",VLOOKUP(G974,Demos!$B$3:$K$1368,6,FALSE)),"")</f>
        <v/>
      </c>
      <c r="Q974" s="38" t="str">
        <f xml:space="preserve"> IFERROR(IF(VLOOKUP(G974,Demos!$B$3:$K$1368,8,FALSE)=0,"",VLOOKUP(G974,Demos!$B$3:$K$1368,8,FALSE)),"")</f>
        <v/>
      </c>
      <c r="R974" s="38" t="str">
        <f xml:space="preserve"> IFERROR(IF(VLOOKUP(G974,Demos!$B$3:$K$1368,7,FALSE)=0,"",VLOOKUP(G974,Demos!$B$3:$K$1368,7,FALSE)),"")</f>
        <v/>
      </c>
      <c r="T974" s="50" t="s">
        <v>1904</v>
      </c>
      <c r="U974" s="31" t="str">
        <f>IFERROR(VLOOKUP(G974,Demos!$B$7:N4270,12,FALSE),"")</f>
        <v/>
      </c>
    </row>
    <row r="975" spans="1:21" ht="45" x14ac:dyDescent="0.25">
      <c r="A975" s="39">
        <f t="shared" si="15"/>
        <v>970</v>
      </c>
      <c r="B975" s="30" t="s">
        <v>1617</v>
      </c>
      <c r="C975" s="29" t="str">
        <f xml:space="preserve"> IFERROR(VLOOKUP(B975, Courses!$C$3:$E$836, 2, FALSE),"")</f>
        <v>Physical Transport Phenomena</v>
      </c>
      <c r="D975" s="29" t="str">
        <f xml:space="preserve"> IFERROR(VLOOKUP(MID(G975,1,1), PIRA!$B$1:$E$1146, 2, FALSE),"")</f>
        <v/>
      </c>
      <c r="E975" s="31" t="str">
        <f xml:space="preserve"> IFERROR(VLOOKUP(MID(G975,1,2),PIRA!$B$1:$E$1144,2,FALSE),"")&amp;"
"&amp;IFERROR(VLOOKUP(MID(H975,1,2),PIRA!$B$1:$E$1144,2,FALSE),"")&amp;"
"&amp;IFERROR(VLOOKUP(MID(I975,1,2),PIRA!$B$1:$E$1144,2,FALSE),"")</f>
        <v xml:space="preserve">
</v>
      </c>
      <c r="F975" s="31" t="str">
        <f xml:space="preserve"> IFERROR(VLOOKUP(MID(G975,1,4),PIRA!$B$1:$E$1144,2,FALSE),"")&amp;"
"&amp;IFERROR(VLOOKUP(MID(H975,1,4),PIRA!$B$1:$E$1144,2,FALSE),"")&amp;"
"&amp;IFERROR(VLOOKUP(MID(I975,1,4),PIRA!$B$1:$E$1144,2,FALSE),"")</f>
        <v xml:space="preserve">
</v>
      </c>
      <c r="H975" s="31" t="str">
        <f>IFERROR(IF(VLOOKUP(G975,Demos!$B$3:$K$1368,2,FALSE)=0,"",VLOOKUP(G975,Demos!$B$3:$K$1368,2,FALSE)),"")</f>
        <v/>
      </c>
      <c r="I975" s="79" t="str">
        <f>IFERROR(IF(VLOOKUP(G975,Demos!$B$3:$K$1368,3,FALSE)=0,"",VLOOKUP(G975,Demos!$B$3:$K$1368,3,FALSE)),"")</f>
        <v/>
      </c>
      <c r="J975" s="79" t="str">
        <f>IFERROR(IF(VLOOKUP(G975,Demos!$B$3:$K$1368,4,FALSE)=0,"",VLOOKUP(G975,Demos!$B$3:$K$1368,4,FALSE)),"")</f>
        <v/>
      </c>
      <c r="K975" s="30" t="s">
        <v>2020</v>
      </c>
      <c r="M975" s="71">
        <v>43949</v>
      </c>
      <c r="N975" s="33" t="str">
        <f>IFERROR(VLOOKUP(G975,Demos!$B$3:$K$1368,5,FALSE),"")</f>
        <v/>
      </c>
      <c r="O975" s="28" t="str">
        <f>IF(N975="","",COUNTIF($N$6:N3094, N975))</f>
        <v/>
      </c>
      <c r="P975" s="33" t="str">
        <f xml:space="preserve"> IFERROR(IF(VLOOKUP(G975,Demos!$B$3:$K$1368,6,FALSE)=0,"",VLOOKUP(G975,Demos!$B$3:$K$1368,6,FALSE)),"")</f>
        <v/>
      </c>
      <c r="Q975" s="38" t="str">
        <f xml:space="preserve"> IFERROR(IF(VLOOKUP(G975,Demos!$B$3:$K$1368,8,FALSE)=0,"",VLOOKUP(G975,Demos!$B$3:$K$1368,8,FALSE)),"")</f>
        <v/>
      </c>
      <c r="R975" s="38" t="str">
        <f xml:space="preserve"> IFERROR(IF(VLOOKUP(G975,Demos!$B$3:$K$1368,7,FALSE)=0,"",VLOOKUP(G975,Demos!$B$3:$K$1368,7,FALSE)),"")</f>
        <v/>
      </c>
      <c r="T975" s="50" t="s">
        <v>1904</v>
      </c>
      <c r="U975" s="31" t="str">
        <f>IFERROR(VLOOKUP(G975,Demos!$B$7:N4271,12,FALSE),"")</f>
        <v/>
      </c>
    </row>
    <row r="976" spans="1:21" ht="45" x14ac:dyDescent="0.25">
      <c r="A976" s="39">
        <f t="shared" si="15"/>
        <v>971</v>
      </c>
      <c r="B976" s="30" t="s">
        <v>1617</v>
      </c>
      <c r="C976" s="29" t="str">
        <f xml:space="preserve"> IFERROR(VLOOKUP(B976, Courses!$C$3:$E$836, 2, FALSE),"")</f>
        <v>Physical Transport Phenomena</v>
      </c>
      <c r="D976" s="29" t="str">
        <f xml:space="preserve"> IFERROR(VLOOKUP(MID(G976,1,1), PIRA!$B$1:$E$1146, 2, FALSE),"")</f>
        <v/>
      </c>
      <c r="E976" s="31" t="str">
        <f xml:space="preserve"> IFERROR(VLOOKUP(MID(G976,1,2),PIRA!$B$1:$E$1144,2,FALSE),"")&amp;"
"&amp;IFERROR(VLOOKUP(MID(H976,1,2),PIRA!$B$1:$E$1144,2,FALSE),"")&amp;"
"&amp;IFERROR(VLOOKUP(MID(I976,1,2),PIRA!$B$1:$E$1144,2,FALSE),"")</f>
        <v xml:space="preserve">
</v>
      </c>
      <c r="F976" s="31" t="str">
        <f xml:space="preserve"> IFERROR(VLOOKUP(MID(G976,1,4),PIRA!$B$1:$E$1144,2,FALSE),"")&amp;"
"&amp;IFERROR(VLOOKUP(MID(H976,1,4),PIRA!$B$1:$E$1144,2,FALSE),"")&amp;"
"&amp;IFERROR(VLOOKUP(MID(I976,1,4),PIRA!$B$1:$E$1144,2,FALSE),"")</f>
        <v xml:space="preserve">
</v>
      </c>
      <c r="H976" s="31" t="str">
        <f>IFERROR(IF(VLOOKUP(G976,Demos!$B$3:$K$1368,2,FALSE)=0,"",VLOOKUP(G976,Demos!$B$3:$K$1368,2,FALSE)),"")</f>
        <v/>
      </c>
      <c r="I976" s="79" t="str">
        <f>IFERROR(IF(VLOOKUP(G976,Demos!$B$3:$K$1368,3,FALSE)=0,"",VLOOKUP(G976,Demos!$B$3:$K$1368,3,FALSE)),"")</f>
        <v/>
      </c>
      <c r="J976" s="79" t="str">
        <f>IFERROR(IF(VLOOKUP(G976,Demos!$B$3:$K$1368,4,FALSE)=0,"",VLOOKUP(G976,Demos!$B$3:$K$1368,4,FALSE)),"")</f>
        <v/>
      </c>
      <c r="K976" s="30" t="s">
        <v>2020</v>
      </c>
      <c r="M976" s="71">
        <v>43949</v>
      </c>
      <c r="N976" s="33" t="str">
        <f>IFERROR(VLOOKUP(G976,Demos!$B$3:$K$1368,5,FALSE),"")</f>
        <v/>
      </c>
      <c r="O976" s="28" t="str">
        <f>IF(N976="","",COUNTIF($N$6:N3095, N976))</f>
        <v/>
      </c>
      <c r="P976" s="33" t="str">
        <f xml:space="preserve"> IFERROR(IF(VLOOKUP(G976,Demos!$B$3:$K$1368,6,FALSE)=0,"",VLOOKUP(G976,Demos!$B$3:$K$1368,6,FALSE)),"")</f>
        <v/>
      </c>
      <c r="Q976" s="38" t="str">
        <f xml:space="preserve"> IFERROR(IF(VLOOKUP(G976,Demos!$B$3:$K$1368,8,FALSE)=0,"",VLOOKUP(G976,Demos!$B$3:$K$1368,8,FALSE)),"")</f>
        <v/>
      </c>
      <c r="R976" s="38" t="str">
        <f xml:space="preserve"> IFERROR(IF(VLOOKUP(G976,Demos!$B$3:$K$1368,7,FALSE)=0,"",VLOOKUP(G976,Demos!$B$3:$K$1368,7,FALSE)),"")</f>
        <v/>
      </c>
      <c r="T976" s="50" t="s">
        <v>1904</v>
      </c>
      <c r="U976" s="31" t="str">
        <f>IFERROR(VLOOKUP(G976,Demos!$B$7:N4272,12,FALSE),"")</f>
        <v/>
      </c>
    </row>
    <row r="977" spans="1:21" ht="45" x14ac:dyDescent="0.25">
      <c r="A977" s="39">
        <f t="shared" si="15"/>
        <v>972</v>
      </c>
      <c r="B977" s="30" t="s">
        <v>1617</v>
      </c>
      <c r="C977" s="29" t="str">
        <f xml:space="preserve"> IFERROR(VLOOKUP(B977, Courses!$C$3:$E$836, 2, FALSE),"")</f>
        <v>Physical Transport Phenomena</v>
      </c>
      <c r="D977" s="29" t="str">
        <f xml:space="preserve"> IFERROR(VLOOKUP(MID(G977,1,1), PIRA!$B$1:$E$1146, 2, FALSE),"")</f>
        <v/>
      </c>
      <c r="E977" s="31" t="str">
        <f xml:space="preserve"> IFERROR(VLOOKUP(MID(G977,1,2),PIRA!$B$1:$E$1144,2,FALSE),"")&amp;"
"&amp;IFERROR(VLOOKUP(MID(H977,1,2),PIRA!$B$1:$E$1144,2,FALSE),"")&amp;"
"&amp;IFERROR(VLOOKUP(MID(I977,1,2),PIRA!$B$1:$E$1144,2,FALSE),"")</f>
        <v xml:space="preserve">
</v>
      </c>
      <c r="F977" s="31" t="str">
        <f xml:space="preserve"> IFERROR(VLOOKUP(MID(G977,1,4),PIRA!$B$1:$E$1144,2,FALSE),"")&amp;"
"&amp;IFERROR(VLOOKUP(MID(H977,1,4),PIRA!$B$1:$E$1144,2,FALSE),"")&amp;"
"&amp;IFERROR(VLOOKUP(MID(I977,1,4),PIRA!$B$1:$E$1144,2,FALSE),"")</f>
        <v xml:space="preserve">
</v>
      </c>
      <c r="H977" s="31" t="str">
        <f>IFERROR(IF(VLOOKUP(G977,Demos!$B$3:$K$1368,2,FALSE)=0,"",VLOOKUP(G977,Demos!$B$3:$K$1368,2,FALSE)),"")</f>
        <v/>
      </c>
      <c r="I977" s="79" t="str">
        <f>IFERROR(IF(VLOOKUP(G977,Demos!$B$3:$K$1368,3,FALSE)=0,"",VLOOKUP(G977,Demos!$B$3:$K$1368,3,FALSE)),"")</f>
        <v/>
      </c>
      <c r="J977" s="79" t="str">
        <f>IFERROR(IF(VLOOKUP(G977,Demos!$B$3:$K$1368,4,FALSE)=0,"",VLOOKUP(G977,Demos!$B$3:$K$1368,4,FALSE)),"")</f>
        <v/>
      </c>
      <c r="K977" s="30" t="s">
        <v>2020</v>
      </c>
      <c r="M977" s="71">
        <v>43949</v>
      </c>
      <c r="N977" s="33" t="str">
        <f>IFERROR(VLOOKUP(G977,Demos!$B$3:$K$1368,5,FALSE),"")</f>
        <v/>
      </c>
      <c r="O977" s="28" t="str">
        <f>IF(N977="","",COUNTIF($N$6:N3096, N977))</f>
        <v/>
      </c>
      <c r="P977" s="33" t="str">
        <f xml:space="preserve"> IFERROR(IF(VLOOKUP(G977,Demos!$B$3:$K$1368,6,FALSE)=0,"",VLOOKUP(G977,Demos!$B$3:$K$1368,6,FALSE)),"")</f>
        <v/>
      </c>
      <c r="Q977" s="38" t="str">
        <f xml:space="preserve"> IFERROR(IF(VLOOKUP(G977,Demos!$B$3:$K$1368,8,FALSE)=0,"",VLOOKUP(G977,Demos!$B$3:$K$1368,8,FALSE)),"")</f>
        <v/>
      </c>
      <c r="R977" s="38" t="str">
        <f xml:space="preserve"> IFERROR(IF(VLOOKUP(G977,Demos!$B$3:$K$1368,7,FALSE)=0,"",VLOOKUP(G977,Demos!$B$3:$K$1368,7,FALSE)),"")</f>
        <v/>
      </c>
      <c r="T977" s="50" t="s">
        <v>1904</v>
      </c>
      <c r="U977" s="31" t="str">
        <f>IFERROR(VLOOKUP(G977,Demos!$B$7:N4273,12,FALSE),"")</f>
        <v/>
      </c>
    </row>
    <row r="978" spans="1:21" ht="45" x14ac:dyDescent="0.25">
      <c r="A978" s="39">
        <f t="shared" si="15"/>
        <v>973</v>
      </c>
      <c r="B978" s="30" t="s">
        <v>275</v>
      </c>
      <c r="C978" s="29" t="str">
        <f xml:space="preserve"> IFERROR(VLOOKUP(B978, Courses!$C$3:$E$836, 2, FALSE),"")</f>
        <v>Optics</v>
      </c>
      <c r="D978" s="29" t="str">
        <f xml:space="preserve"> IFERROR(VLOOKUP(MID(G978,1,1), PIRA!$B$1:$E$1146, 2, FALSE),"")</f>
        <v>6 Optics</v>
      </c>
      <c r="E978" s="31" t="str">
        <f xml:space="preserve"> IFERROR(VLOOKUP(MID(G978,1,2),PIRA!$B$1:$E$1144,2,FALSE),"")&amp;"
"&amp;IFERROR(VLOOKUP(MID(H978,1,2),PIRA!$B$1:$E$1144,2,FALSE),"")&amp;"
"&amp;IFERROR(VLOOKUP(MID(I978,1,2),PIRA!$B$1:$E$1144,2,FALSE),"")</f>
        <v xml:space="preserve">Interference
</v>
      </c>
      <c r="F978" s="31" t="str">
        <f xml:space="preserve"> IFERROR(VLOOKUP(MID(G978,1,4),PIRA!$B$1:$E$1144,2,FALSE),"")&amp;"
"&amp;IFERROR(VLOOKUP(MID(H978,1,4),PIRA!$B$1:$E$1144,2,FALSE),"")&amp;"
"&amp;IFERROR(VLOOKUP(MID(I978,1,4),PIRA!$B$1:$E$1144,2,FALSE),"")</f>
        <v xml:space="preserve">Interferometers
</v>
      </c>
      <c r="G978" s="32" t="s">
        <v>2015</v>
      </c>
      <c r="H978" s="31" t="str">
        <f>IFERROR(IF(VLOOKUP(G978,Demos!$B$3:$K$1368,2,FALSE)=0,"",VLOOKUP(G978,Demos!$B$3:$K$1368,2,FALSE)),"")</f>
        <v/>
      </c>
      <c r="I978" s="79" t="str">
        <f>IFERROR(IF(VLOOKUP(G978,Demos!$B$3:$K$1368,3,FALSE)=0,"",VLOOKUP(G978,Demos!$B$3:$K$1368,3,FALSE)),"")</f>
        <v/>
      </c>
      <c r="J978" s="79" t="str">
        <f>IFERROR(IF(VLOOKUP(G978,Demos!$B$3:$K$1368,4,FALSE)=0,"",VLOOKUP(G978,Demos!$B$3:$K$1368,4,FALSE)),"")</f>
        <v/>
      </c>
      <c r="K978" s="30" t="s">
        <v>1614</v>
      </c>
      <c r="L978" s="30" t="s">
        <v>1983</v>
      </c>
      <c r="M978" s="71">
        <v>43930</v>
      </c>
      <c r="N978" s="33" t="str">
        <f>IFERROR(VLOOKUP(G978,Demos!$B$3:$K$1368,5,FALSE),"")</f>
        <v>Coherence</v>
      </c>
      <c r="O978" s="28">
        <f>IF(N978="","",COUNTIF($N$6:N3097, N978))</f>
        <v>8</v>
      </c>
      <c r="P978" s="33" t="str">
        <f xml:space="preserve"> IFERROR(IF(VLOOKUP(G978,Demos!$B$3:$K$1368,6,FALSE)=0,"",VLOOKUP(G978,Demos!$B$3:$K$1368,6,FALSE)),"")</f>
        <v>N/A</v>
      </c>
      <c r="Q978" s="38" t="str">
        <f xml:space="preserve"> IFERROR(IF(VLOOKUP(G978,Demos!$B$3:$K$1368,8,FALSE)=0,"",VLOOKUP(G978,Demos!$B$3:$K$1368,8,FALSE)),"")</f>
        <v>Demonstrate difference in coherence length of a white light LED and a red laser using a Michelson interferometer by detuning one of its mirrors such that the white light fringes quickly disappear whilst the red laser fringe visibility is still there.</v>
      </c>
      <c r="R978" s="38" t="str">
        <f xml:space="preserve"> IFERROR(IF(VLOOKUP(G978,Demos!$B$3:$K$1368,7,FALSE)=0,"",VLOOKUP(G978,Demos!$B$3:$K$1368,7,FALSE)),"")</f>
        <v>See 02 Apr 2019 Collegerama recording TN2421_07 from 01:19:10 - https://collegerama.tudelft.nl/Mediasite/Channel/as-bsc-tn/watch/57fdc9d36e244cb5afdc01190b14676a1d</v>
      </c>
      <c r="T978" s="50" t="s">
        <v>1904</v>
      </c>
      <c r="U978" s="31" t="str">
        <f>IFERROR(VLOOKUP(G978,Demos!$B$7:N4275,12,FALSE),"")</f>
        <v/>
      </c>
    </row>
    <row r="979" spans="1:21" ht="45" x14ac:dyDescent="0.25">
      <c r="A979" s="39">
        <f t="shared" si="15"/>
        <v>974</v>
      </c>
      <c r="B979" s="30" t="s">
        <v>275</v>
      </c>
      <c r="C979" s="29" t="str">
        <f xml:space="preserve"> IFERROR(VLOOKUP(B979, Courses!$C$3:$E$836, 2, FALSE),"")</f>
        <v>Optics</v>
      </c>
      <c r="D979" s="29" t="str">
        <f xml:space="preserve"> IFERROR(VLOOKUP(MID(G979,1,1), PIRA!$B$1:$E$1146, 2, FALSE),"")</f>
        <v>9 Equipment</v>
      </c>
      <c r="E979" s="31" t="str">
        <f xml:space="preserve"> IFERROR(VLOOKUP(MID(G979,1,2),PIRA!$B$1:$E$1144,2,FALSE),"")&amp;"
"&amp;IFERROR(VLOOKUP(MID(H979,1,2),PIRA!$B$1:$E$1144,2,FALSE),"")&amp;"
"&amp;IFERROR(VLOOKUP(MID(I979,1,2),PIRA!$B$1:$E$1144,2,FALSE),"")</f>
        <v xml:space="preserve">Electronic
</v>
      </c>
      <c r="F979" s="31" t="str">
        <f xml:space="preserve"> IFERROR(VLOOKUP(MID(G979,1,4),PIRA!$B$1:$E$1144,2,FALSE),"")&amp;"
"&amp;IFERROR(VLOOKUP(MID(H979,1,4),PIRA!$B$1:$E$1144,2,FALSE),"")&amp;"
"&amp;IFERROR(VLOOKUP(MID(I979,1,4),PIRA!$B$1:$E$1144,2,FALSE),"")</f>
        <v xml:space="preserve">Lasers
</v>
      </c>
      <c r="G979" s="32" t="s">
        <v>2013</v>
      </c>
      <c r="H979" s="31" t="str">
        <f>IFERROR(IF(VLOOKUP(G979,Demos!$B$3:$K$1368,2,FALSE)=0,"",VLOOKUP(G979,Demos!$B$3:$K$1368,2,FALSE)),"")</f>
        <v/>
      </c>
      <c r="I979" s="79" t="str">
        <f>IFERROR(IF(VLOOKUP(G979,Demos!$B$3:$K$1368,3,FALSE)=0,"",VLOOKUP(G979,Demos!$B$3:$K$1368,3,FALSE)),"")</f>
        <v/>
      </c>
      <c r="J979" s="79" t="str">
        <f>IFERROR(IF(VLOOKUP(G979,Demos!$B$3:$K$1368,4,FALSE)=0,"",VLOOKUP(G979,Demos!$B$3:$K$1368,4,FALSE)),"")</f>
        <v/>
      </c>
      <c r="K979" s="30" t="s">
        <v>1614</v>
      </c>
      <c r="L979" s="30" t="s">
        <v>1983</v>
      </c>
      <c r="M979" s="71">
        <v>43930</v>
      </c>
      <c r="N979" s="33" t="str">
        <f>IFERROR(VLOOKUP(G979,Demos!$B$3:$K$1368,5,FALSE),"")</f>
        <v>Lasers</v>
      </c>
      <c r="O979" s="28">
        <f>IF(N979="","",COUNTIF($N$6:N3098, N979))</f>
        <v>8</v>
      </c>
      <c r="P979" s="33" t="str">
        <f xml:space="preserve"> IFERROR(IF(VLOOKUP(G979,Demos!$B$3:$K$1368,6,FALSE)=0,"",VLOOKUP(G979,Demos!$B$3:$K$1368,6,FALSE)),"")</f>
        <v>N/A</v>
      </c>
      <c r="Q979" s="38" t="str">
        <f xml:space="preserve"> IFERROR(IF(VLOOKUP(G979,Demos!$B$3:$K$1368,8,FALSE)=0,"",VLOOKUP(G979,Demos!$B$3:$K$1368,8,FALSE)),"")</f>
        <v>A worked open HeNe laser</v>
      </c>
      <c r="R979" s="38" t="str">
        <f xml:space="preserve"> IFERROR(IF(VLOOKUP(G979,Demos!$B$3:$K$1368,7,FALSE)=0,"",VLOOKUP(G979,Demos!$B$3:$K$1368,7,FALSE)),"")</f>
        <v/>
      </c>
      <c r="T979" s="50" t="s">
        <v>1904</v>
      </c>
      <c r="U979" s="31" t="str">
        <f>IFERROR(VLOOKUP(G979,Demos!$B$7:N4274,12,FALSE),"")</f>
        <v/>
      </c>
    </row>
    <row r="980" spans="1:21" ht="45" x14ac:dyDescent="0.25">
      <c r="A980" s="39">
        <f t="shared" si="15"/>
        <v>975</v>
      </c>
      <c r="B980" s="30" t="s">
        <v>1993</v>
      </c>
      <c r="C980" s="29" t="str">
        <f xml:space="preserve"> IFERROR(VLOOKUP(B980, Courses!$C$3:$E$836, 2, FALSE),"")</f>
        <v>Optics and Microscopy</v>
      </c>
      <c r="D980" s="29" t="str">
        <f xml:space="preserve"> IFERROR(VLOOKUP(MID(G980,1,1), PIRA!$B$1:$E$1146, 2, FALSE),"")</f>
        <v>6 Optics</v>
      </c>
      <c r="E980" s="31" t="str">
        <f xml:space="preserve"> IFERROR(VLOOKUP(MID(G980,1,2),PIRA!$B$1:$E$1144,2,FALSE),"")&amp;"
"&amp;IFERROR(VLOOKUP(MID(H980,1,2),PIRA!$B$1:$E$1144,2,FALSE),"")&amp;"
"&amp;IFERROR(VLOOKUP(MID(I980,1,2),PIRA!$B$1:$E$1144,2,FALSE),"")</f>
        <v xml:space="preserve">Polarisation
</v>
      </c>
      <c r="F980" s="31" t="str">
        <f xml:space="preserve"> IFERROR(VLOOKUP(MID(G980,1,4),PIRA!$B$1:$E$1144,2,FALSE),"")&amp;"
"&amp;IFERROR(VLOOKUP(MID(H980,1,4),PIRA!$B$1:$E$1144,2,FALSE),"")&amp;"
"&amp;IFERROR(VLOOKUP(MID(I980,1,4),PIRA!$B$1:$E$1144,2,FALSE),"")</f>
        <v xml:space="preserve">Birefringence
</v>
      </c>
      <c r="G980" s="32" t="s">
        <v>1204</v>
      </c>
      <c r="H980" s="31" t="str">
        <f>IFERROR(IF(VLOOKUP(G980,Demos!$B$3:$K$1368,2,FALSE)=0,"",VLOOKUP(G980,Demos!$B$3:$K$1368,2,FALSE)),"")</f>
        <v/>
      </c>
      <c r="I980" s="79" t="str">
        <f>IFERROR(IF(VLOOKUP(G980,Demos!$B$3:$K$1368,3,FALSE)=0,"",VLOOKUP(G980,Demos!$B$3:$K$1368,3,FALSE)),"")</f>
        <v/>
      </c>
      <c r="J980" s="79" t="str">
        <f>IFERROR(IF(VLOOKUP(G980,Demos!$B$3:$K$1368,4,FALSE)=0,"",VLOOKUP(G980,Demos!$B$3:$K$1368,4,FALSE)),"")</f>
        <v/>
      </c>
      <c r="K980" s="30" t="s">
        <v>2065</v>
      </c>
      <c r="L980" s="30" t="s">
        <v>1062</v>
      </c>
      <c r="M980" s="71">
        <v>43929</v>
      </c>
      <c r="N980" s="33" t="str">
        <f>IFERROR(VLOOKUP(G980,Demos!$B$3:$K$1368,5,FALSE),"")</f>
        <v>Kaleidoscope</v>
      </c>
      <c r="O980" s="28">
        <f>IF(N980="","",COUNTIF($N$6:N3099, N980))</f>
        <v>14</v>
      </c>
      <c r="P980" s="33" t="str">
        <f xml:space="preserve"> IFERROR(IF(VLOOKUP(G980,Demos!$B$3:$K$1368,6,FALSE)=0,"",VLOOKUP(G980,Demos!$B$3:$K$1368,6,FALSE)),"")</f>
        <v>N/A</v>
      </c>
      <c r="Q980" s="38" t="str">
        <f xml:space="preserve"> IFERROR(IF(VLOOKUP(G980,Demos!$B$3:$K$1368,8,FALSE)=0,"",VLOOKUP(G980,Demos!$B$3:$K$1368,8,FALSE)),"")</f>
        <v/>
      </c>
      <c r="R980" s="38" t="str">
        <f xml:space="preserve"> IFERROR(IF(VLOOKUP(G980,Demos!$B$3:$K$1368,7,FALSE)=0,"",VLOOKUP(G980,Demos!$B$3:$K$1368,7,FALSE)),"")</f>
        <v/>
      </c>
      <c r="T980" s="50" t="s">
        <v>1904</v>
      </c>
      <c r="U980" s="31" t="str">
        <f>IFERROR(VLOOKUP(G980,Demos!$B$7:N4276,12,FALSE),"")</f>
        <v/>
      </c>
    </row>
    <row r="981" spans="1:21" ht="45" x14ac:dyDescent="0.25">
      <c r="A981" s="39">
        <f t="shared" si="15"/>
        <v>976</v>
      </c>
      <c r="B981" s="30" t="s">
        <v>275</v>
      </c>
      <c r="C981" s="29" t="str">
        <f xml:space="preserve"> IFERROR(VLOOKUP(B981, Courses!$C$3:$E$836, 2, FALSE),"")</f>
        <v>Optics</v>
      </c>
      <c r="D981" s="29" t="str">
        <f xml:space="preserve"> IFERROR(VLOOKUP(MID(G981,1,1), PIRA!$B$1:$E$1146, 2, FALSE),"")</f>
        <v>6 Optics</v>
      </c>
      <c r="E981" s="31" t="str">
        <f xml:space="preserve"> IFERROR(VLOOKUP(MID(G981,1,2),PIRA!$B$1:$E$1144,2,FALSE),"")&amp;"
"&amp;IFERROR(VLOOKUP(MID(H981,1,2),PIRA!$B$1:$E$1144,2,FALSE),"")&amp;"
"&amp;IFERROR(VLOOKUP(MID(I981,1,2),PIRA!$B$1:$E$1144,2,FALSE),"")</f>
        <v xml:space="preserve">Interference
Diffraction
</v>
      </c>
      <c r="F981" s="31" t="str">
        <f xml:space="preserve"> IFERROR(VLOOKUP(MID(G981,1,4),PIRA!$B$1:$E$1144,2,FALSE),"")&amp;"
"&amp;IFERROR(VLOOKUP(MID(H981,1,4),PIRA!$B$1:$E$1144,2,FALSE),"")&amp;"
"&amp;IFERROR(VLOOKUP(MID(I981,1,4),PIRA!$B$1:$E$1144,2,FALSE),"")</f>
        <v xml:space="preserve">Interference From Two Sources
Diffraction Through One Slit
</v>
      </c>
      <c r="G981" s="32" t="s">
        <v>487</v>
      </c>
      <c r="H981" s="31" t="str">
        <f>IFERROR(IF(VLOOKUP(G981,Demos!$B$3:$K$1368,2,FALSE)=0,"",VLOOKUP(G981,Demos!$B$3:$K$1368,2,FALSE)),"")</f>
        <v>6C10.26</v>
      </c>
      <c r="I981" s="79" t="str">
        <f>IFERROR(IF(VLOOKUP(G981,Demos!$B$3:$K$1368,3,FALSE)=0,"",VLOOKUP(G981,Demos!$B$3:$K$1368,3,FALSE)),"")</f>
        <v/>
      </c>
      <c r="J981" s="79" t="str">
        <f>IFERROR(IF(VLOOKUP(G981,Demos!$B$3:$K$1368,4,FALSE)=0,"",VLOOKUP(G981,Demos!$B$3:$K$1368,4,FALSE)),"")</f>
        <v/>
      </c>
      <c r="K981" s="30" t="s">
        <v>1983</v>
      </c>
      <c r="L981" s="30" t="s">
        <v>1614</v>
      </c>
      <c r="M981" s="71">
        <v>43928</v>
      </c>
      <c r="N981" s="33" t="str">
        <f>IFERROR(VLOOKUP(G981,Demos!$B$3:$K$1368,5,FALSE),"")</f>
        <v>Young's Double Slit</v>
      </c>
      <c r="O981" s="28">
        <f>IF(N981="","",COUNTIF($N$6:N3100, N981))</f>
        <v>20</v>
      </c>
      <c r="P981" s="33" t="str">
        <f xml:space="preserve"> IFERROR(IF(VLOOKUP(G981,Demos!$B$3:$K$1368,6,FALSE)=0,"",VLOOKUP(G981,Demos!$B$3:$K$1368,6,FALSE)),"")</f>
        <v>www.de-monstrare.nl/pdf/Young%27s%20double%20slit.pdf</v>
      </c>
      <c r="Q981" s="38" t="str">
        <f xml:space="preserve"> IFERROR(IF(VLOOKUP(G981,Demos!$B$3:$K$1368,8,FALSE)=0,"",VLOOKUP(G981,Demos!$B$3:$K$1368,8,FALSE)),"")</f>
        <v>Not in database yet</v>
      </c>
      <c r="R981" s="38" t="str">
        <f xml:space="preserve"> IFERROR(IF(VLOOKUP(G981,Demos!$B$3:$K$1368,7,FALSE)=0,"",VLOOKUP(G981,Demos!$B$3:$K$1368,7,FALSE)),"")</f>
        <v>See 09 Apr 2019 Collegerama recoring TN2421_10 from 01:29:55 - https://collegerama.tudelft.nl/Mediasite/Channel/as-bsc-tn/watch/a70c41f4099e41a3966d61dab00a21c61d</v>
      </c>
      <c r="T981" s="50" t="s">
        <v>1904</v>
      </c>
      <c r="U981" s="31" t="str">
        <f>IFERROR(VLOOKUP(G981,Demos!$B$7:N4277,12,FALSE),"")</f>
        <v/>
      </c>
    </row>
    <row r="982" spans="1:21" ht="45" x14ac:dyDescent="0.25">
      <c r="A982" s="39">
        <f t="shared" si="15"/>
        <v>977</v>
      </c>
      <c r="B982" s="30" t="s">
        <v>275</v>
      </c>
      <c r="C982" s="29" t="str">
        <f xml:space="preserve"> IFERROR(VLOOKUP(B982, Courses!$C$3:$E$836, 2, FALSE),"")</f>
        <v>Optics</v>
      </c>
      <c r="D982" s="29" t="str">
        <f xml:space="preserve"> IFERROR(VLOOKUP(MID(G982,1,1), PIRA!$B$1:$E$1146, 2, FALSE),"")</f>
        <v>6 Optics</v>
      </c>
      <c r="E982" s="31" t="str">
        <f xml:space="preserve"> IFERROR(VLOOKUP(MID(G982,1,2),PIRA!$B$1:$E$1144,2,FALSE),"")&amp;"
"&amp;IFERROR(VLOOKUP(MID(H982,1,2),PIRA!$B$1:$E$1144,2,FALSE),"")&amp;"
"&amp;IFERROR(VLOOKUP(MID(I982,1,2),PIRA!$B$1:$E$1144,2,FALSE),"")</f>
        <v xml:space="preserve">Diffraction
</v>
      </c>
      <c r="F982" s="31" t="str">
        <f xml:space="preserve"> IFERROR(VLOOKUP(MID(G982,1,4),PIRA!$B$1:$E$1144,2,FALSE),"")&amp;"
"&amp;IFERROR(VLOOKUP(MID(H982,1,4),PIRA!$B$1:$E$1144,2,FALSE),"")&amp;"
"&amp;IFERROR(VLOOKUP(MID(I982,1,4),PIRA!$B$1:$E$1144,2,FALSE),"")</f>
        <v xml:space="preserve">Diffraction Around Objects
</v>
      </c>
      <c r="G982" s="32" t="s">
        <v>1573</v>
      </c>
      <c r="H982" s="31" t="str">
        <f>IFERROR(IF(VLOOKUP(G982,Demos!$B$3:$K$1368,2,FALSE)=0,"",VLOOKUP(G982,Demos!$B$3:$K$1368,2,FALSE)),"")</f>
        <v/>
      </c>
      <c r="I982" s="79" t="str">
        <f>IFERROR(IF(VLOOKUP(G982,Demos!$B$3:$K$1368,3,FALSE)=0,"",VLOOKUP(G982,Demos!$B$3:$K$1368,3,FALSE)),"")</f>
        <v/>
      </c>
      <c r="J982" s="79" t="str">
        <f>IFERROR(IF(VLOOKUP(G982,Demos!$B$3:$K$1368,4,FALSE)=0,"",VLOOKUP(G982,Demos!$B$3:$K$1368,4,FALSE)),"")</f>
        <v/>
      </c>
      <c r="K982" s="30" t="s">
        <v>1983</v>
      </c>
      <c r="L982" s="30" t="s">
        <v>1614</v>
      </c>
      <c r="M982" s="71">
        <v>43925</v>
      </c>
      <c r="N982" s="33" t="str">
        <f>IFERROR(VLOOKUP(G982,Demos!$B$3:$K$1368,5,FALSE),"")</f>
        <v>Diffraction (2b), Single Slit</v>
      </c>
      <c r="O982" s="28">
        <f>IF(N982="","",COUNTIF($N$6:N3101, N982))</f>
        <v>12</v>
      </c>
      <c r="P982" s="33" t="str">
        <f xml:space="preserve"> IFERROR(IF(VLOOKUP(G982,Demos!$B$3:$K$1368,6,FALSE)=0,"",VLOOKUP(G982,Demos!$B$3:$K$1368,6,FALSE)),"")</f>
        <v>www.de-monstrare.nl/pdf/Diffraction_2b_,%20single%20slit.pdf</v>
      </c>
      <c r="Q982" s="38" t="str">
        <f xml:space="preserve"> IFERROR(IF(VLOOKUP(G982,Demos!$B$3:$K$1368,8,FALSE)=0,"",VLOOKUP(G982,Demos!$B$3:$K$1368,8,FALSE)),"")</f>
        <v/>
      </c>
      <c r="R982" s="38" t="str">
        <f xml:space="preserve"> IFERROR(IF(VLOOKUP(G982,Demos!$B$3:$K$1368,7,FALSE)=0,"",VLOOKUP(G982,Demos!$B$3:$K$1368,7,FALSE)),"")</f>
        <v/>
      </c>
      <c r="T982" s="50" t="s">
        <v>1904</v>
      </c>
      <c r="U982" s="31" t="str">
        <f>IFERROR(VLOOKUP(G982,Demos!$B$7:N4278,12,FALSE),"")</f>
        <v/>
      </c>
    </row>
    <row r="983" spans="1:21" ht="45" x14ac:dyDescent="0.25">
      <c r="A983" s="39">
        <f t="shared" si="15"/>
        <v>978</v>
      </c>
      <c r="B983" s="30" t="s">
        <v>1993</v>
      </c>
      <c r="C983" s="29" t="str">
        <f xml:space="preserve"> IFERROR(VLOOKUP(B983, Courses!$C$3:$E$836, 2, FALSE),"")</f>
        <v>Optics and Microscopy</v>
      </c>
      <c r="D983" s="29" t="str">
        <f xml:space="preserve"> IFERROR(VLOOKUP(MID(G983,1,1), PIRA!$B$1:$E$1146, 2, FALSE),"")</f>
        <v>6 Optics</v>
      </c>
      <c r="E983" s="31" t="str">
        <f xml:space="preserve"> IFERROR(VLOOKUP(MID(G983,1,2),PIRA!$B$1:$E$1144,2,FALSE),"")&amp;"
"&amp;IFERROR(VLOOKUP(MID(H983,1,2),PIRA!$B$1:$E$1144,2,FALSE),"")&amp;"
"&amp;IFERROR(VLOOKUP(MID(I983,1,2),PIRA!$B$1:$E$1144,2,FALSE),"")</f>
        <v xml:space="preserve">Diffraction
</v>
      </c>
      <c r="F983" s="31" t="str">
        <f xml:space="preserve"> IFERROR(VLOOKUP(MID(G983,1,4),PIRA!$B$1:$E$1144,2,FALSE),"")&amp;"
"&amp;IFERROR(VLOOKUP(MID(H983,1,4),PIRA!$B$1:$E$1144,2,FALSE),"")&amp;"
"&amp;IFERROR(VLOOKUP(MID(I983,1,4),PIRA!$B$1:$E$1144,2,FALSE),"")</f>
        <v xml:space="preserve">
</v>
      </c>
      <c r="G983" s="32" t="s">
        <v>1987</v>
      </c>
      <c r="H983" s="31" t="str">
        <f>IFERROR(IF(VLOOKUP(G983,Demos!$B$3:$K$1368,2,FALSE)=0,"",VLOOKUP(G983,Demos!$B$3:$K$1368,2,FALSE)),"")</f>
        <v/>
      </c>
      <c r="I983" s="79" t="str">
        <f>IFERROR(IF(VLOOKUP(G983,Demos!$B$3:$K$1368,3,FALSE)=0,"",VLOOKUP(G983,Demos!$B$3:$K$1368,3,FALSE)),"")</f>
        <v/>
      </c>
      <c r="J983" s="79" t="str">
        <f>IFERROR(IF(VLOOKUP(G983,Demos!$B$3:$K$1368,4,FALSE)=0,"",VLOOKUP(G983,Demos!$B$3:$K$1368,4,FALSE)),"")</f>
        <v/>
      </c>
      <c r="K983" s="30" t="s">
        <v>2065</v>
      </c>
      <c r="L983" s="30" t="s">
        <v>1062</v>
      </c>
      <c r="M983" s="71">
        <v>43924</v>
      </c>
      <c r="N983" s="33" t="str">
        <f>IFERROR(VLOOKUP(G983,Demos!$B$3:$K$1368,5,FALSE),"")</f>
        <v>Diffraction NEMO kit</v>
      </c>
      <c r="O983" s="28">
        <f>IF(N983="","",COUNTIF($N$6:N3102, N983))</f>
        <v>10</v>
      </c>
      <c r="P983" s="33" t="str">
        <f xml:space="preserve"> IFERROR(IF(VLOOKUP(G983,Demos!$B$3:$K$1368,6,FALSE)=0,"",VLOOKUP(G983,Demos!$B$3:$K$1368,6,FALSE)),"")</f>
        <v>N/A</v>
      </c>
      <c r="Q983" s="38" t="str">
        <f xml:space="preserve"> IFERROR(IF(VLOOKUP(G983,Demos!$B$3:$K$1368,8,FALSE)=0,"",VLOOKUP(G983,Demos!$B$3:$K$1368,8,FALSE)),"")</f>
        <v/>
      </c>
      <c r="R983" s="38" t="str">
        <f xml:space="preserve"> IFERROR(IF(VLOOKUP(G983,Demos!$B$3:$K$1368,7,FALSE)=0,"",VLOOKUP(G983,Demos!$B$3:$K$1368,7,FALSE)),"")</f>
        <v/>
      </c>
      <c r="T983" s="50" t="s">
        <v>1904</v>
      </c>
      <c r="U983" s="31" t="str">
        <f>IFERROR(VLOOKUP(G983,Demos!$B$7:N4279,12,FALSE),"")</f>
        <v/>
      </c>
    </row>
    <row r="984" spans="1:21" ht="45" x14ac:dyDescent="0.25">
      <c r="A984" s="39">
        <f t="shared" si="15"/>
        <v>979</v>
      </c>
      <c r="B984" s="30" t="s">
        <v>275</v>
      </c>
      <c r="C984" s="29" t="str">
        <f xml:space="preserve"> IFERROR(VLOOKUP(B984, Courses!$C$3:$E$836, 2, FALSE),"")</f>
        <v>Optics</v>
      </c>
      <c r="D984" s="29" t="str">
        <f xml:space="preserve"> IFERROR(VLOOKUP(MID(G984,1,1), PIRA!$B$1:$E$1146, 2, FALSE),"")</f>
        <v>6 Optics</v>
      </c>
      <c r="E984" s="31" t="str">
        <f xml:space="preserve"> IFERROR(VLOOKUP(MID(G984,1,2),PIRA!$B$1:$E$1144,2,FALSE),"")&amp;"
"&amp;IFERROR(VLOOKUP(MID(H984,1,2),PIRA!$B$1:$E$1144,2,FALSE),"")&amp;"
"&amp;IFERROR(VLOOKUP(MID(I984,1,2),PIRA!$B$1:$E$1144,2,FALSE),"")</f>
        <v xml:space="preserve">Interference
</v>
      </c>
      <c r="F984" s="31" t="str">
        <f xml:space="preserve"> IFERROR(VLOOKUP(MID(G984,1,4),PIRA!$B$1:$E$1144,2,FALSE),"")&amp;"
"&amp;IFERROR(VLOOKUP(MID(H984,1,4),PIRA!$B$1:$E$1144,2,FALSE),"")&amp;"
"&amp;IFERROR(VLOOKUP(MID(I984,1,4),PIRA!$B$1:$E$1144,2,FALSE),"")</f>
        <v xml:space="preserve">Interferometers
</v>
      </c>
      <c r="G984" s="32" t="s">
        <v>327</v>
      </c>
      <c r="H984" s="31" t="str">
        <f>IFERROR(IF(VLOOKUP(G984,Demos!$B$3:$K$1368,2,FALSE)=0,"",VLOOKUP(G984,Demos!$B$3:$K$1368,2,FALSE)),"")</f>
        <v/>
      </c>
      <c r="I984" s="79" t="str">
        <f>IFERROR(IF(VLOOKUP(G984,Demos!$B$3:$K$1368,3,FALSE)=0,"",VLOOKUP(G984,Demos!$B$3:$K$1368,3,FALSE)),"")</f>
        <v/>
      </c>
      <c r="J984" s="79" t="str">
        <f>IFERROR(IF(VLOOKUP(G984,Demos!$B$3:$K$1368,4,FALSE)=0,"",VLOOKUP(G984,Demos!$B$3:$K$1368,4,FALSE)),"")</f>
        <v/>
      </c>
      <c r="K984" s="32" t="s">
        <v>1056</v>
      </c>
      <c r="L984" s="32" t="s">
        <v>1614</v>
      </c>
      <c r="M984" s="71">
        <v>43922</v>
      </c>
      <c r="N984" s="33" t="str">
        <f>IFERROR(VLOOKUP(G984,Demos!$B$3:$K$1368,5,FALSE),"")</f>
        <v>Michelson-Morley Interferometer</v>
      </c>
      <c r="O984" s="28">
        <f>IF(N984="","",COUNTIF($N$6:N3103, N984))</f>
        <v>42</v>
      </c>
      <c r="P984" s="33" t="str">
        <f xml:space="preserve"> IFERROR(IF(VLOOKUP(G984,Demos!$B$3:$K$1368,6,FALSE)=0,"",VLOOKUP(G984,Demos!$B$3:$K$1368,6,FALSE)),"")</f>
        <v>www.de-monstrare.nl/pdf/Michelson-Morley%20interferometer.pdf</v>
      </c>
      <c r="Q984" s="38" t="str">
        <f xml:space="preserve"> IFERROR(IF(VLOOKUP(G984,Demos!$B$3:$K$1368,8,FALSE)=0,"",VLOOKUP(G984,Demos!$B$3:$K$1368,8,FALSE)),"")</f>
        <v/>
      </c>
      <c r="R984" s="38" t="str">
        <f xml:space="preserve"> IFERROR(IF(VLOOKUP(G984,Demos!$B$3:$K$1368,7,FALSE)=0,"",VLOOKUP(G984,Demos!$B$3:$K$1368,7,FALSE)),"")</f>
        <v xml:space="preserve">See 2022 recording TN1612TU_24. https://collegerama.tudelft.nl/Mediasite/Channel/as-bsc-tn/watch/7474e760f1e14321b537b197c972eb3e1d </v>
      </c>
      <c r="T984" s="50" t="s">
        <v>1904</v>
      </c>
      <c r="U984" s="31" t="str">
        <f>IFERROR(VLOOKUP(G984,Demos!$B$7:N4280,12,FALSE),"")</f>
        <v/>
      </c>
    </row>
    <row r="985" spans="1:21" ht="45" x14ac:dyDescent="0.25">
      <c r="A985" s="39">
        <f t="shared" si="15"/>
        <v>980</v>
      </c>
      <c r="B985" s="30" t="s">
        <v>1972</v>
      </c>
      <c r="C985" s="29" t="str">
        <f xml:space="preserve"> IFERROR(VLOOKUP(B985, Courses!$C$3:$E$836, 2, FALSE),"")</f>
        <v>Propulsion and Power</v>
      </c>
      <c r="D985" s="29" t="str">
        <f xml:space="preserve"> IFERROR(VLOOKUP(MID(G985,1,1), PIRA!$B$1:$E$1146, 2, FALSE),"")</f>
        <v/>
      </c>
      <c r="E985" s="31" t="str">
        <f xml:space="preserve"> IFERROR(VLOOKUP(MID(G985,1,2),PIRA!$B$1:$E$1144,2,FALSE),"")&amp;"
"&amp;IFERROR(VLOOKUP(MID(H985,1,2),PIRA!$B$1:$E$1144,2,FALSE),"")&amp;"
"&amp;IFERROR(VLOOKUP(MID(I985,1,2),PIRA!$B$1:$E$1144,2,FALSE),"")</f>
        <v xml:space="preserve">
</v>
      </c>
      <c r="F985" s="31" t="str">
        <f xml:space="preserve"> IFERROR(VLOOKUP(MID(G985,1,4),PIRA!$B$1:$E$1144,2,FALSE),"")&amp;"
"&amp;IFERROR(VLOOKUP(MID(H985,1,4),PIRA!$B$1:$E$1144,2,FALSE),"")&amp;"
"&amp;IFERROR(VLOOKUP(MID(I985,1,4),PIRA!$B$1:$E$1144,2,FALSE),"")</f>
        <v xml:space="preserve">
</v>
      </c>
      <c r="H985" s="31" t="str">
        <f>IFERROR(IF(VLOOKUP(G985,Demos!$B$3:$K$1368,2,FALSE)=0,"",VLOOKUP(G985,Demos!$B$3:$K$1368,2,FALSE)),"")</f>
        <v/>
      </c>
      <c r="I985" s="79" t="str">
        <f>IFERROR(IF(VLOOKUP(G985,Demos!$B$3:$K$1368,3,FALSE)=0,"",VLOOKUP(G985,Demos!$B$3:$K$1368,3,FALSE)),"")</f>
        <v/>
      </c>
      <c r="J985" s="79" t="str">
        <f>IFERROR(IF(VLOOKUP(G985,Demos!$B$3:$K$1368,4,FALSE)=0,"",VLOOKUP(G985,Demos!$B$3:$K$1368,4,FALSE)),"")</f>
        <v/>
      </c>
      <c r="K985" s="30" t="s">
        <v>1969</v>
      </c>
      <c r="M985" s="71">
        <v>43921</v>
      </c>
      <c r="N985" s="33" t="str">
        <f>IFERROR(VLOOKUP(G985,Demos!$B$3:$K$1368,5,FALSE),"")</f>
        <v/>
      </c>
      <c r="O985" s="28" t="str">
        <f>IF(N985="","",COUNTIF($N$6:N3104, N985))</f>
        <v/>
      </c>
      <c r="P985" s="33" t="str">
        <f xml:space="preserve"> IFERROR(IF(VLOOKUP(G985,Demos!$B$3:$K$1368,6,FALSE)=0,"",VLOOKUP(G985,Demos!$B$3:$K$1368,6,FALSE)),"")</f>
        <v/>
      </c>
      <c r="Q985" s="38" t="str">
        <f xml:space="preserve"> IFERROR(IF(VLOOKUP(G985,Demos!$B$3:$K$1368,8,FALSE)=0,"",VLOOKUP(G985,Demos!$B$3:$K$1368,8,FALSE)),"")</f>
        <v/>
      </c>
      <c r="R985" s="38" t="str">
        <f xml:space="preserve"> IFERROR(IF(VLOOKUP(G985,Demos!$B$3:$K$1368,7,FALSE)=0,"",VLOOKUP(G985,Demos!$B$3:$K$1368,7,FALSE)),"")</f>
        <v/>
      </c>
      <c r="T985" s="50" t="s">
        <v>1904</v>
      </c>
      <c r="U985" s="31" t="str">
        <f>IFERROR(VLOOKUP(G985,Demos!$B$7:N4281,12,FALSE),"")</f>
        <v/>
      </c>
    </row>
    <row r="986" spans="1:21" ht="45" x14ac:dyDescent="0.25">
      <c r="A986" s="39">
        <f t="shared" si="15"/>
        <v>981</v>
      </c>
      <c r="B986" s="30" t="s">
        <v>275</v>
      </c>
      <c r="C986" s="29" t="str">
        <f xml:space="preserve"> IFERROR(VLOOKUP(B986, Courses!$C$3:$E$836, 2, FALSE),"")</f>
        <v>Optics</v>
      </c>
      <c r="D986" s="29" t="str">
        <f xml:space="preserve"> IFERROR(VLOOKUP(MID(G986,1,1), PIRA!$B$1:$E$1146, 2, FALSE),"")</f>
        <v>6 Optics</v>
      </c>
      <c r="E986" s="31" t="str">
        <f xml:space="preserve"> IFERROR(VLOOKUP(MID(G986,1,2),PIRA!$B$1:$E$1144,2,FALSE),"")&amp;"
"&amp;IFERROR(VLOOKUP(MID(H986,1,2),PIRA!$B$1:$E$1144,2,FALSE),"")&amp;"
"&amp;IFERROR(VLOOKUP(MID(I986,1,2),PIRA!$B$1:$E$1144,2,FALSE),"")</f>
        <v>Geometrical Optics
Geometrical Optics
Polarisation</v>
      </c>
      <c r="F986" s="31" t="str">
        <f xml:space="preserve"> IFERROR(VLOOKUP(MID(G986,1,4),PIRA!$B$1:$E$1144,2,FALSE),"")&amp;"
"&amp;IFERROR(VLOOKUP(MID(H986,1,4),PIRA!$B$1:$E$1144,2,FALSE),"")&amp;"
"&amp;IFERROR(VLOOKUP(MID(I986,1,4),PIRA!$B$1:$E$1144,2,FALSE),"")</f>
        <v>Refraction at Flat Surfaces
Total Internal Reflection
Polarization by Reflection</v>
      </c>
      <c r="G986" s="32" t="s">
        <v>1201</v>
      </c>
      <c r="H986" s="31" t="str">
        <f>IFERROR(IF(VLOOKUP(G986,Demos!$B$3:$K$1368,2,FALSE)=0,"",VLOOKUP(G986,Demos!$B$3:$K$1368,2,FALSE)),"")</f>
        <v>6A44.01</v>
      </c>
      <c r="I986" s="79" t="str">
        <f>IFERROR(IF(VLOOKUP(G986,Demos!$B$3:$K$1368,3,FALSE)=0,"",VLOOKUP(G986,Demos!$B$3:$K$1368,3,FALSE)),"")</f>
        <v>6H20.01</v>
      </c>
      <c r="J986" s="79" t="str">
        <f>IFERROR(IF(VLOOKUP(G986,Demos!$B$3:$K$1368,4,FALSE)=0,"",VLOOKUP(G986,Demos!$B$3:$K$1368,4,FALSE)),"")</f>
        <v/>
      </c>
      <c r="K986" s="30" t="s">
        <v>1983</v>
      </c>
      <c r="L986" s="32" t="s">
        <v>1614</v>
      </c>
      <c r="M986" s="71">
        <v>43916</v>
      </c>
      <c r="N986" s="33" t="str">
        <f>IFERROR(VLOOKUP(G986,Demos!$B$3:$K$1368,5,FALSE),"")</f>
        <v>Brewser's Angle (3)</v>
      </c>
      <c r="O986" s="28">
        <f>IF(N986="","",COUNTIF($N$6:N3105, N986))</f>
        <v>24</v>
      </c>
      <c r="P986" s="33" t="str">
        <f xml:space="preserve"> IFERROR(IF(VLOOKUP(G986,Demos!$B$3:$K$1368,6,FALSE)=0,"",VLOOKUP(G986,Demos!$B$3:$K$1368,6,FALSE)),"")</f>
        <v>www.de-monstrare.nl/pdf/Brewster%27s%20angle%20_3_.pdf</v>
      </c>
      <c r="Q986" s="38" t="str">
        <f xml:space="preserve"> IFERROR(IF(VLOOKUP(G986,Demos!$B$3:$K$1368,8,FALSE)=0,"",VLOOKUP(G986,Demos!$B$3:$K$1368,8,FALSE)),"")</f>
        <v/>
      </c>
      <c r="R986" s="38" t="str">
        <f xml:space="preserve"> IFERROR(IF(VLOOKUP(G986,Demos!$B$3:$K$1368,7,FALSE)=0,"",VLOOKUP(G986,Demos!$B$3:$K$1368,7,FALSE)),"")</f>
        <v/>
      </c>
      <c r="T986" s="50" t="s">
        <v>1904</v>
      </c>
      <c r="U986" s="31" t="str">
        <f>IFERROR(VLOOKUP(G986,Demos!$B$7:N4282,12,FALSE),"")</f>
        <v/>
      </c>
    </row>
    <row r="987" spans="1:21" ht="45" x14ac:dyDescent="0.25">
      <c r="A987" s="39">
        <f t="shared" si="15"/>
        <v>982</v>
      </c>
      <c r="B987" s="30" t="s">
        <v>275</v>
      </c>
      <c r="C987" s="29" t="str">
        <f xml:space="preserve"> IFERROR(VLOOKUP(B987, Courses!$C$3:$E$836, 2, FALSE),"")</f>
        <v>Optics</v>
      </c>
      <c r="D987" s="29" t="str">
        <f xml:space="preserve"> IFERROR(VLOOKUP(MID(G987,1,1), PIRA!$B$1:$E$1146, 2, FALSE),"")</f>
        <v>6 Optics</v>
      </c>
      <c r="E987" s="31" t="str">
        <f xml:space="preserve"> IFERROR(VLOOKUP(MID(G987,1,2),PIRA!$B$1:$E$1144,2,FALSE),"")&amp;"
"&amp;IFERROR(VLOOKUP(MID(H987,1,2),PIRA!$B$1:$E$1144,2,FALSE),"")&amp;"
"&amp;IFERROR(VLOOKUP(MID(I987,1,2),PIRA!$B$1:$E$1144,2,FALSE),"")</f>
        <v xml:space="preserve">Geometrical Optics
</v>
      </c>
      <c r="F987" s="31" t="str">
        <f xml:space="preserve"> IFERROR(VLOOKUP(MID(G987,1,4),PIRA!$B$1:$E$1144,2,FALSE),"")&amp;"
"&amp;IFERROR(VLOOKUP(MID(H987,1,4),PIRA!$B$1:$E$1144,2,FALSE),"")&amp;"
"&amp;IFERROR(VLOOKUP(MID(I987,1,4),PIRA!$B$1:$E$1144,2,FALSE),"")</f>
        <v xml:space="preserve">Optical Instruments
</v>
      </c>
      <c r="G987" s="32" t="s">
        <v>1995</v>
      </c>
      <c r="H987" s="31" t="str">
        <f>IFERROR(IF(VLOOKUP(G987,Demos!$B$3:$K$1368,2,FALSE)=0,"",VLOOKUP(G987,Demos!$B$3:$K$1368,2,FALSE)),"")</f>
        <v/>
      </c>
      <c r="I987" s="79" t="str">
        <f>IFERROR(IF(VLOOKUP(G987,Demos!$B$3:$K$1368,3,FALSE)=0,"",VLOOKUP(G987,Demos!$B$3:$K$1368,3,FALSE)),"")</f>
        <v/>
      </c>
      <c r="J987" s="79" t="str">
        <f>IFERROR(IF(VLOOKUP(G987,Demos!$B$3:$K$1368,4,FALSE)=0,"",VLOOKUP(G987,Demos!$B$3:$K$1368,4,FALSE)),"")</f>
        <v/>
      </c>
      <c r="K987" s="32" t="s">
        <v>1614</v>
      </c>
      <c r="L987" s="32" t="s">
        <v>1983</v>
      </c>
      <c r="M987" s="71">
        <v>43915</v>
      </c>
      <c r="N987" s="33" t="str">
        <f>IFERROR(VLOOKUP(G987,Demos!$B$3:$K$1368,5,FALSE),"")</f>
        <v>Keplerian Telescope</v>
      </c>
      <c r="O987" s="28">
        <f>IF(N987="","",COUNTIF($N$6:N3106, N987))</f>
        <v>9</v>
      </c>
      <c r="P987" s="33" t="str">
        <f xml:space="preserve"> IFERROR(IF(VLOOKUP(G987,Demos!$B$3:$K$1368,6,FALSE)=0,"",VLOOKUP(G987,Demos!$B$3:$K$1368,6,FALSE)),"")</f>
        <v>N/A</v>
      </c>
      <c r="Q987" s="38" t="str">
        <f xml:space="preserve"> IFERROR(IF(VLOOKUP(G987,Demos!$B$3:$K$1368,8,FALSE)=0,"",VLOOKUP(G987,Demos!$B$3:$K$1368,8,FALSE)),"")</f>
        <v/>
      </c>
      <c r="R987" s="38" t="str">
        <f xml:space="preserve"> IFERROR(IF(VLOOKUP(G987,Demos!$B$3:$K$1368,7,FALSE)=0,"",VLOOKUP(G987,Demos!$B$3:$K$1368,7,FALSE)),"")</f>
        <v>See Collegerama 26 Mar 2019 recording TN2421_04 from 01:11:00 - https://collegerama.tudelft.nl/Mediasite/Channel/as-bsc-tn/watch/5986b73fc03045928aacec9507916c621d</v>
      </c>
      <c r="T987" s="50" t="s">
        <v>1904</v>
      </c>
      <c r="U987" s="31" t="str">
        <f>IFERROR(VLOOKUP(G987,Demos!$B$7:N4283,12,FALSE),"")</f>
        <v/>
      </c>
    </row>
    <row r="988" spans="1:21" ht="45" x14ac:dyDescent="0.25">
      <c r="A988" s="39">
        <f t="shared" si="15"/>
        <v>983</v>
      </c>
      <c r="B988" s="30" t="s">
        <v>38</v>
      </c>
      <c r="C988" s="29" t="str">
        <f xml:space="preserve"> IFERROR(VLOOKUP(B988, Courses!$C$3:$E$836, 2, FALSE),"")</f>
        <v>Mechanics and Theory of Relativity</v>
      </c>
      <c r="D988" s="29" t="str">
        <f xml:space="preserve"> IFERROR(VLOOKUP(MID(G988,1,1), PIRA!$B$1:$E$1146, 2, FALSE),"")</f>
        <v>6 Optics</v>
      </c>
      <c r="E988" s="31" t="str">
        <f xml:space="preserve"> IFERROR(VLOOKUP(MID(G988,1,2),PIRA!$B$1:$E$1144,2,FALSE),"")&amp;"
"&amp;IFERROR(VLOOKUP(MID(H988,1,2),PIRA!$B$1:$E$1144,2,FALSE),"")&amp;"
"&amp;IFERROR(VLOOKUP(MID(I988,1,2),PIRA!$B$1:$E$1144,2,FALSE),"")</f>
        <v xml:space="preserve">Interference
</v>
      </c>
      <c r="F988" s="31" t="str">
        <f xml:space="preserve"> IFERROR(VLOOKUP(MID(G988,1,4),PIRA!$B$1:$E$1144,2,FALSE),"")&amp;"
"&amp;IFERROR(VLOOKUP(MID(H988,1,4),PIRA!$B$1:$E$1144,2,FALSE),"")&amp;"
"&amp;IFERROR(VLOOKUP(MID(I988,1,4),PIRA!$B$1:$E$1144,2,FALSE),"")</f>
        <v xml:space="preserve">Interferometers
</v>
      </c>
      <c r="G988" s="32" t="s">
        <v>327</v>
      </c>
      <c r="H988" s="31" t="str">
        <f>IFERROR(IF(VLOOKUP(G988,Demos!$B$3:$K$1368,2,FALSE)=0,"",VLOOKUP(G988,Demos!$B$3:$K$1368,2,FALSE)),"")</f>
        <v/>
      </c>
      <c r="I988" s="79" t="str">
        <f>IFERROR(IF(VLOOKUP(G988,Demos!$B$3:$K$1368,3,FALSE)=0,"",VLOOKUP(G988,Demos!$B$3:$K$1368,3,FALSE)),"")</f>
        <v/>
      </c>
      <c r="J988" s="79" t="str">
        <f>IFERROR(IF(VLOOKUP(G988,Demos!$B$3:$K$1368,4,FALSE)=0,"",VLOOKUP(G988,Demos!$B$3:$K$1368,4,FALSE)),"")</f>
        <v/>
      </c>
      <c r="K988" s="32" t="s">
        <v>22</v>
      </c>
      <c r="L988" s="32" t="s">
        <v>2077</v>
      </c>
      <c r="M988" s="71">
        <v>43914</v>
      </c>
      <c r="N988" s="33" t="str">
        <f>IFERROR(VLOOKUP(G988,Demos!$B$3:$K$1368,5,FALSE),"")</f>
        <v>Michelson-Morley Interferometer</v>
      </c>
      <c r="O988" s="28">
        <f>IF(N988="","",COUNTIF($N$6:N3107, N988))</f>
        <v>42</v>
      </c>
      <c r="P988" s="33" t="str">
        <f xml:space="preserve"> IFERROR(IF(VLOOKUP(G988,Demos!$B$3:$K$1368,6,FALSE)=0,"",VLOOKUP(G988,Demos!$B$3:$K$1368,6,FALSE)),"")</f>
        <v>www.de-monstrare.nl/pdf/Michelson-Morley%20interferometer.pdf</v>
      </c>
      <c r="Q988" s="38" t="str">
        <f xml:space="preserve"> IFERROR(IF(VLOOKUP(G988,Demos!$B$3:$K$1368,8,FALSE)=0,"",VLOOKUP(G988,Demos!$B$3:$K$1368,8,FALSE)),"")</f>
        <v/>
      </c>
      <c r="R988" s="38" t="str">
        <f xml:space="preserve"> IFERROR(IF(VLOOKUP(G988,Demos!$B$3:$K$1368,7,FALSE)=0,"",VLOOKUP(G988,Demos!$B$3:$K$1368,7,FALSE)),"")</f>
        <v xml:space="preserve">See 2022 recording TN1612TU_24. https://collegerama.tudelft.nl/Mediasite/Channel/as-bsc-tn/watch/7474e760f1e14321b537b197c972eb3e1d </v>
      </c>
      <c r="T988" s="50" t="s">
        <v>1904</v>
      </c>
      <c r="U988" s="31" t="str">
        <f>IFERROR(VLOOKUP(G988,Demos!$B$7:N4284,12,FALSE),"")</f>
        <v/>
      </c>
    </row>
    <row r="989" spans="1:21" ht="45" x14ac:dyDescent="0.25">
      <c r="A989" s="39">
        <f t="shared" si="15"/>
        <v>984</v>
      </c>
      <c r="B989" s="30" t="s">
        <v>38</v>
      </c>
      <c r="C989" s="29" t="str">
        <f xml:space="preserve"> IFERROR(VLOOKUP(B989, Courses!$C$3:$E$836, 2, FALSE),"")</f>
        <v>Mechanics and Theory of Relativity</v>
      </c>
      <c r="D989" s="29" t="str">
        <f xml:space="preserve"> IFERROR(VLOOKUP(MID(G989,1,1), PIRA!$B$1:$E$1146, 2, FALSE),"")</f>
        <v>1 Mechanics</v>
      </c>
      <c r="E989" s="31" t="str">
        <f xml:space="preserve"> IFERROR(VLOOKUP(MID(G989,1,2),PIRA!$B$1:$E$1144,2,FALSE),"")&amp;"
"&amp;IFERROR(VLOOKUP(MID(H989,1,2),PIRA!$B$1:$E$1144,2,FALSE),"")&amp;"
"&amp;IFERROR(VLOOKUP(MID(I989,1,2),PIRA!$B$1:$E$1144,2,FALSE),"")</f>
        <v xml:space="preserve">Motion in two Dimensions
</v>
      </c>
      <c r="F989" s="31" t="str">
        <f xml:space="preserve"> IFERROR(VLOOKUP(MID(G989,1,4),PIRA!$B$1:$E$1144,2,FALSE),"")&amp;"
"&amp;IFERROR(VLOOKUP(MID(H989,1,4),PIRA!$B$1:$E$1144,2,FALSE),"")&amp;"
"&amp;IFERROR(VLOOKUP(MID(I989,1,4),PIRA!$B$1:$E$1144,2,FALSE),"")</f>
        <v xml:space="preserve">Central Forces
</v>
      </c>
      <c r="G989" s="32" t="s">
        <v>1132</v>
      </c>
      <c r="H989" s="31" t="str">
        <f>IFERROR(IF(VLOOKUP(G989,Demos!$B$3:$K$1368,2,FALSE)=0,"",VLOOKUP(G989,Demos!$B$3:$K$1368,2,FALSE)),"")</f>
        <v/>
      </c>
      <c r="I989" s="79" t="str">
        <f>IFERROR(IF(VLOOKUP(G989,Demos!$B$3:$K$1368,3,FALSE)=0,"",VLOOKUP(G989,Demos!$B$3:$K$1368,3,FALSE)),"")</f>
        <v xml:space="preserve"> </v>
      </c>
      <c r="J989" s="79" t="str">
        <f>IFERROR(IF(VLOOKUP(G989,Demos!$B$3:$K$1368,4,FALSE)=0,"",VLOOKUP(G989,Demos!$B$3:$K$1368,4,FALSE)),"")</f>
        <v/>
      </c>
      <c r="K989" s="30" t="s">
        <v>2077</v>
      </c>
      <c r="L989" s="30" t="s">
        <v>22</v>
      </c>
      <c r="M989" s="71">
        <v>43913</v>
      </c>
      <c r="N989" s="33" t="str">
        <f>IFERROR(VLOOKUP(G989,Demos!$B$3:$K$1368,5,FALSE),"")</f>
        <v>Going Round in Circles</v>
      </c>
      <c r="O989" s="28">
        <f>IF(N989="","",COUNTIF($N$6:N3108, N989))</f>
        <v>11</v>
      </c>
      <c r="P989" s="33" t="str">
        <f xml:space="preserve"> IFERROR(IF(VLOOKUP(G989,Demos!$B$3:$K$1368,6,FALSE)=0,"",VLOOKUP(G989,Demos!$B$3:$K$1368,6,FALSE)),"")</f>
        <v>www.de-monstrare.nl/pdf/Going%20round%20in%20circles.pdf</v>
      </c>
      <c r="Q989" s="38" t="str">
        <f xml:space="preserve"> IFERROR(IF(VLOOKUP(G989,Demos!$B$3:$K$1368,8,FALSE)=0,"",VLOOKUP(G989,Demos!$B$3:$K$1368,8,FALSE)),"")</f>
        <v/>
      </c>
      <c r="R989" s="38" t="str">
        <f xml:space="preserve"> IFERROR(IF(VLOOKUP(G989,Demos!$B$3:$K$1368,7,FALSE)=0,"",VLOOKUP(G989,Demos!$B$3:$K$1368,7,FALSE)),"")</f>
        <v/>
      </c>
      <c r="T989" s="50" t="s">
        <v>2049</v>
      </c>
      <c r="U989" s="31" t="str">
        <f>IFERROR(VLOOKUP(G989,Demos!$B$7:N4287,12,FALSE),"")</f>
        <v/>
      </c>
    </row>
    <row r="990" spans="1:21" ht="45" x14ac:dyDescent="0.25">
      <c r="A990" s="39">
        <f t="shared" si="15"/>
        <v>985</v>
      </c>
      <c r="B990" s="30" t="s">
        <v>38</v>
      </c>
      <c r="C990" s="29" t="str">
        <f xml:space="preserve"> IFERROR(VLOOKUP(B990, Courses!$C$3:$E$836, 2, FALSE),"")</f>
        <v>Mechanics and Theory of Relativity</v>
      </c>
      <c r="D990" s="29" t="str">
        <f xml:space="preserve"> IFERROR(VLOOKUP(MID(G990,1,1), PIRA!$B$1:$E$1146, 2, FALSE),"")</f>
        <v>1 Mechanics</v>
      </c>
      <c r="E990" s="31" t="str">
        <f xml:space="preserve"> IFERROR(VLOOKUP(MID(G990,1,2),PIRA!$B$1:$E$1144,2,FALSE),"")&amp;"
"&amp;IFERROR(VLOOKUP(MID(H990,1,2),PIRA!$B$1:$E$1144,2,FALSE),"")&amp;"
"&amp;IFERROR(VLOOKUP(MID(I990,1,2),PIRA!$B$1:$E$1144,2,FALSE),"")</f>
        <v xml:space="preserve">Relative Motion
</v>
      </c>
      <c r="F990" s="31" t="str">
        <f xml:space="preserve"> IFERROR(VLOOKUP(MID(G990,1,4),PIRA!$B$1:$E$1144,2,FALSE),"")&amp;"
"&amp;IFERROR(VLOOKUP(MID(H990,1,4),PIRA!$B$1:$E$1144,2,FALSE),"")&amp;"
"&amp;IFERROR(VLOOKUP(MID(I990,1,4),PIRA!$B$1:$E$1144,2,FALSE),"")</f>
        <v xml:space="preserve">
</v>
      </c>
      <c r="G990" s="32" t="s">
        <v>1984</v>
      </c>
      <c r="H990" s="31" t="str">
        <f>IFERROR(IF(VLOOKUP(G990,Demos!$B$3:$K$1368,2,FALSE)=0,"",VLOOKUP(G990,Demos!$B$3:$K$1368,2,FALSE)),"")</f>
        <v/>
      </c>
      <c r="I990" s="79" t="str">
        <f>IFERROR(IF(VLOOKUP(G990,Demos!$B$3:$K$1368,3,FALSE)=0,"",VLOOKUP(G990,Demos!$B$3:$K$1368,3,FALSE)),"")</f>
        <v/>
      </c>
      <c r="J990" s="79" t="str">
        <f>IFERROR(IF(VLOOKUP(G990,Demos!$B$3:$K$1368,4,FALSE)=0,"",VLOOKUP(G990,Demos!$B$3:$K$1368,4,FALSE)),"")</f>
        <v/>
      </c>
      <c r="K990" s="30" t="s">
        <v>2077</v>
      </c>
      <c r="L990" s="30" t="s">
        <v>22</v>
      </c>
      <c r="M990" s="71">
        <v>43913</v>
      </c>
      <c r="N990" s="33" t="str">
        <f>IFERROR(VLOOKUP(G990,Demos!$B$3:$K$1368,5,FALSE),"")</f>
        <v>Person in Wheeled chair</v>
      </c>
      <c r="O990" s="28">
        <f>IF(N990="","",COUNTIF($N$6:N3109, N990))</f>
        <v>10</v>
      </c>
      <c r="P990" s="33" t="str">
        <f xml:space="preserve"> IFERROR(IF(VLOOKUP(G990,Demos!$B$3:$K$1368,6,FALSE)=0,"",VLOOKUP(G990,Demos!$B$3:$K$1368,6,FALSE)),"")</f>
        <v>N/A</v>
      </c>
      <c r="Q990" s="38" t="str">
        <f xml:space="preserve"> IFERROR(IF(VLOOKUP(G990,Demos!$B$3:$K$1368,8,FALSE)=0,"",VLOOKUP(G990,Demos!$B$3:$K$1368,8,FALSE)),"")</f>
        <v>As a demonstration of existance of fictitious forces, push a student whilst sitting in a chair on wheels, so they can feel the force that pushes them into the back rest of the chair.</v>
      </c>
      <c r="R990" s="38" t="str">
        <f xml:space="preserve"> IFERROR(IF(VLOOKUP(G990,Demos!$B$3:$K$1368,7,FALSE)=0,"",VLOOKUP(G990,Demos!$B$3:$K$1368,7,FALSE)),"")</f>
        <v/>
      </c>
      <c r="T990" s="50" t="s">
        <v>1904</v>
      </c>
      <c r="U990" s="31" t="str">
        <f>IFERROR(VLOOKUP(G990,Demos!$B$7:N4286,12,FALSE),"")</f>
        <v/>
      </c>
    </row>
    <row r="991" spans="1:21" ht="45" x14ac:dyDescent="0.25">
      <c r="A991" s="39">
        <f t="shared" si="15"/>
        <v>986</v>
      </c>
      <c r="B991" s="30" t="s">
        <v>38</v>
      </c>
      <c r="C991" s="29" t="str">
        <f xml:space="preserve"> IFERROR(VLOOKUP(B991, Courses!$C$3:$E$836, 2, FALSE),"")</f>
        <v>Mechanics and Theory of Relativity</v>
      </c>
      <c r="D991" s="29" t="str">
        <f xml:space="preserve"> IFERROR(VLOOKUP(MID(G991,1,1), PIRA!$B$1:$E$1146, 2, FALSE),"")</f>
        <v>1 Mechanics</v>
      </c>
      <c r="E991" s="31" t="str">
        <f xml:space="preserve"> IFERROR(VLOOKUP(MID(G991,1,2),PIRA!$B$1:$E$1144,2,FALSE),"")&amp;"
"&amp;IFERROR(VLOOKUP(MID(H991,1,2),PIRA!$B$1:$E$1144,2,FALSE),"")&amp;"
"&amp;IFERROR(VLOOKUP(MID(I991,1,2),PIRA!$B$1:$E$1144,2,FALSE),"")</f>
        <v xml:space="preserve">Relative Motion
</v>
      </c>
      <c r="F991" s="31" t="str">
        <f xml:space="preserve"> IFERROR(VLOOKUP(MID(G991,1,4),PIRA!$B$1:$E$1144,2,FALSE),"")&amp;"
"&amp;IFERROR(VLOOKUP(MID(H991,1,4),PIRA!$B$1:$E$1144,2,FALSE),"")&amp;"
"&amp;IFERROR(VLOOKUP(MID(I991,1,4),PIRA!$B$1:$E$1144,2,FALSE),"")</f>
        <v xml:space="preserve">Rotating Reference Frames
</v>
      </c>
      <c r="G991" s="32" t="s">
        <v>1137</v>
      </c>
      <c r="H991" s="31" t="str">
        <f>IFERROR(IF(VLOOKUP(G991,Demos!$B$3:$K$1368,2,FALSE)=0,"",VLOOKUP(G991,Demos!$B$3:$K$1368,2,FALSE)),"")</f>
        <v/>
      </c>
      <c r="I991" s="79" t="str">
        <f>IFERROR(IF(VLOOKUP(G991,Demos!$B$3:$K$1368,3,FALSE)=0,"",VLOOKUP(G991,Demos!$B$3:$K$1368,3,FALSE)),"")</f>
        <v/>
      </c>
      <c r="J991" s="79" t="str">
        <f>IFERROR(IF(VLOOKUP(G991,Demos!$B$3:$K$1368,4,FALSE)=0,"",VLOOKUP(G991,Demos!$B$3:$K$1368,4,FALSE)),"")</f>
        <v/>
      </c>
      <c r="K991" s="30" t="s">
        <v>2077</v>
      </c>
      <c r="L991" s="30" t="s">
        <v>22</v>
      </c>
      <c r="M991" s="71">
        <v>43913</v>
      </c>
      <c r="N991" s="33" t="str">
        <f>IFERROR(VLOOKUP(G991,Demos!$B$3:$K$1368,5,FALSE),"")</f>
        <v>Coriolis (1a)</v>
      </c>
      <c r="O991" s="28">
        <f>IF(N991="","",COUNTIF($N$6:N3110, N991))</f>
        <v>11</v>
      </c>
      <c r="P991" s="33" t="str">
        <f xml:space="preserve"> IFERROR(IF(VLOOKUP(G991,Demos!$B$3:$K$1368,6,FALSE)=0,"",VLOOKUP(G991,Demos!$B$3:$K$1368,6,FALSE)),"")</f>
        <v>www.de-monstrare.nl/pdf/Coriolis%20_1a_.pdf</v>
      </c>
      <c r="Q991" s="38" t="str">
        <f xml:space="preserve"> IFERROR(IF(VLOOKUP(G991,Demos!$B$3:$K$1368,8,FALSE)=0,"",VLOOKUP(G991,Demos!$B$3:$K$1368,8,FALSE)),"")</f>
        <v/>
      </c>
      <c r="R991" s="38" t="str">
        <f xml:space="preserve"> IFERROR(IF(VLOOKUP(G991,Demos!$B$3:$K$1368,7,FALSE)=0,"",VLOOKUP(G991,Demos!$B$3:$K$1368,7,FALSE)),"")</f>
        <v xml:space="preserve">See Collegerama 2022 recording TN1612TU_22 - https://collegerama.tudelft.nl/Mediasite/Channel/as-bsc-tn/watch/18ed1dabe394424f863782ea19d168bf1d </v>
      </c>
      <c r="T991" s="50" t="s">
        <v>1904</v>
      </c>
      <c r="U991" s="31" t="str">
        <f>IFERROR(VLOOKUP(G991,Demos!$B$7:N4292,12,FALSE),"")</f>
        <v/>
      </c>
    </row>
    <row r="992" spans="1:21" ht="45" x14ac:dyDescent="0.25">
      <c r="A992" s="39">
        <f t="shared" si="15"/>
        <v>987</v>
      </c>
      <c r="B992" s="30" t="s">
        <v>38</v>
      </c>
      <c r="C992" s="29" t="str">
        <f xml:space="preserve"> IFERROR(VLOOKUP(B992, Courses!$C$3:$E$836, 2, FALSE),"")</f>
        <v>Mechanics and Theory of Relativity</v>
      </c>
      <c r="D992" s="29" t="str">
        <f xml:space="preserve"> IFERROR(VLOOKUP(MID(G992,1,1), PIRA!$B$1:$E$1146, 2, FALSE),"")</f>
        <v>1 Mechanics</v>
      </c>
      <c r="E992" s="31" t="str">
        <f xml:space="preserve"> IFERROR(VLOOKUP(MID(G992,1,2),PIRA!$B$1:$E$1144,2,FALSE),"")&amp;"
"&amp;IFERROR(VLOOKUP(MID(H992,1,2),PIRA!$B$1:$E$1144,2,FALSE),"")&amp;"
"&amp;IFERROR(VLOOKUP(MID(I992,1,2),PIRA!$B$1:$E$1144,2,FALSE),"")</f>
        <v xml:space="preserve">Relative Motion
</v>
      </c>
      <c r="F992" s="31" t="str">
        <f xml:space="preserve"> IFERROR(VLOOKUP(MID(G992,1,4),PIRA!$B$1:$E$1144,2,FALSE),"")&amp;"
"&amp;IFERROR(VLOOKUP(MID(H992,1,4),PIRA!$B$1:$E$1144,2,FALSE),"")&amp;"
"&amp;IFERROR(VLOOKUP(MID(I992,1,4),PIRA!$B$1:$E$1144,2,FALSE),"")</f>
        <v xml:space="preserve">Rotating Reference Frames
</v>
      </c>
      <c r="G992" s="32" t="s">
        <v>1138</v>
      </c>
      <c r="H992" s="31" t="str">
        <f>IFERROR(IF(VLOOKUP(G992,Demos!$B$3:$K$1368,2,FALSE)=0,"",VLOOKUP(G992,Demos!$B$3:$K$1368,2,FALSE)),"")</f>
        <v/>
      </c>
      <c r="I992" s="79" t="str">
        <f>IFERROR(IF(VLOOKUP(G992,Demos!$B$3:$K$1368,3,FALSE)=0,"",VLOOKUP(G992,Demos!$B$3:$K$1368,3,FALSE)),"")</f>
        <v/>
      </c>
      <c r="J992" s="79" t="str">
        <f>IFERROR(IF(VLOOKUP(G992,Demos!$B$3:$K$1368,4,FALSE)=0,"",VLOOKUP(G992,Demos!$B$3:$K$1368,4,FALSE)),"")</f>
        <v/>
      </c>
      <c r="K992" s="30" t="s">
        <v>2077</v>
      </c>
      <c r="L992" s="30" t="s">
        <v>22</v>
      </c>
      <c r="M992" s="71">
        <v>43913</v>
      </c>
      <c r="N992" s="33" t="str">
        <f>IFERROR(VLOOKUP(G992,Demos!$B$3:$K$1368,5,FALSE),"")</f>
        <v>Coriolis (1b)</v>
      </c>
      <c r="O992" s="28">
        <f>IF(N992="","",COUNTIF($N$6:N3111, N992))</f>
        <v>34</v>
      </c>
      <c r="P992" s="33" t="str">
        <f xml:space="preserve"> IFERROR(IF(VLOOKUP(G992,Demos!$B$3:$K$1368,6,FALSE)=0,"",VLOOKUP(G992,Demos!$B$3:$K$1368,6,FALSE)),"")</f>
        <v>www.de-monstrare.nl/pdf/Coriolis%20_1b_.pdf</v>
      </c>
      <c r="Q992" s="38" t="str">
        <f xml:space="preserve"> IFERROR(IF(VLOOKUP(G992,Demos!$B$3:$K$1368,8,FALSE)=0,"",VLOOKUP(G992,Demos!$B$3:$K$1368,8,FALSE)),"")</f>
        <v/>
      </c>
      <c r="R992" s="38" t="str">
        <f xml:space="preserve"> IFERROR(IF(VLOOKUP(G992,Demos!$B$3:$K$1368,7,FALSE)=0,"",VLOOKUP(G992,Demos!$B$3:$K$1368,7,FALSE)),"")</f>
        <v xml:space="preserve">See Collegerama 2022 recording TN1612TU_22 - https://collegerama.tudelft.nl/Mediasite/Channel/as-bsc-tn/watch/18ed1dabe394424f863782ea19d168bf1d </v>
      </c>
      <c r="T992" s="50" t="s">
        <v>1904</v>
      </c>
      <c r="U992" s="31" t="str">
        <f>IFERROR(VLOOKUP(G992,Demos!$B$7:N4289,12,FALSE),"")</f>
        <v/>
      </c>
    </row>
    <row r="993" spans="1:21" ht="45" x14ac:dyDescent="0.25">
      <c r="A993" s="39">
        <f t="shared" si="15"/>
        <v>988</v>
      </c>
      <c r="B993" s="30" t="s">
        <v>38</v>
      </c>
      <c r="C993" s="29" t="str">
        <f xml:space="preserve"> IFERROR(VLOOKUP(B993, Courses!$C$3:$E$836, 2, FALSE),"")</f>
        <v>Mechanics and Theory of Relativity</v>
      </c>
      <c r="D993" s="29" t="str">
        <f xml:space="preserve"> IFERROR(VLOOKUP(MID(G993,1,1), PIRA!$B$1:$E$1146, 2, FALSE),"")</f>
        <v>1 Mechanics</v>
      </c>
      <c r="E993" s="31" t="str">
        <f xml:space="preserve"> IFERROR(VLOOKUP(MID(G993,1,2),PIRA!$B$1:$E$1144,2,FALSE),"")&amp;"
"&amp;IFERROR(VLOOKUP(MID(H993,1,2),PIRA!$B$1:$E$1144,2,FALSE),"")&amp;"
"&amp;IFERROR(VLOOKUP(MID(I993,1,2),PIRA!$B$1:$E$1144,2,FALSE),"")</f>
        <v xml:space="preserve">Relative Motion
</v>
      </c>
      <c r="F993" s="31" t="str">
        <f xml:space="preserve"> IFERROR(VLOOKUP(MID(G993,1,4),PIRA!$B$1:$E$1144,2,FALSE),"")&amp;"
"&amp;IFERROR(VLOOKUP(MID(H993,1,4),PIRA!$B$1:$E$1144,2,FALSE),"")&amp;"
"&amp;IFERROR(VLOOKUP(MID(I993,1,4),PIRA!$B$1:$E$1144,2,FALSE),"")</f>
        <v xml:space="preserve">Rotating Reference Frames
</v>
      </c>
      <c r="G993" s="32" t="s">
        <v>1138</v>
      </c>
      <c r="H993" s="31" t="str">
        <f>IFERROR(IF(VLOOKUP(G993,Demos!$B$3:$K$1368,2,FALSE)=0,"",VLOOKUP(G993,Demos!$B$3:$K$1368,2,FALSE)),"")</f>
        <v/>
      </c>
      <c r="I993" s="79" t="str">
        <f>IFERROR(IF(VLOOKUP(G993,Demos!$B$3:$K$1368,3,FALSE)=0,"",VLOOKUP(G993,Demos!$B$3:$K$1368,3,FALSE)),"")</f>
        <v/>
      </c>
      <c r="J993" s="79" t="str">
        <f>IFERROR(IF(VLOOKUP(G993,Demos!$B$3:$K$1368,4,FALSE)=0,"",VLOOKUP(G993,Demos!$B$3:$K$1368,4,FALSE)),"")</f>
        <v/>
      </c>
      <c r="K993" s="30" t="s">
        <v>2077</v>
      </c>
      <c r="L993" s="30" t="s">
        <v>22</v>
      </c>
      <c r="M993" s="71">
        <v>43913</v>
      </c>
      <c r="N993" s="33" t="str">
        <f>IFERROR(VLOOKUP(G993,Demos!$B$3:$K$1368,5,FALSE),"")</f>
        <v>Coriolis (1b)</v>
      </c>
      <c r="O993" s="28">
        <f>IF(N993="","",COUNTIF($N$6:N3112, N993))</f>
        <v>34</v>
      </c>
      <c r="P993" s="33" t="str">
        <f xml:space="preserve"> IFERROR(IF(VLOOKUP(G993,Demos!$B$3:$K$1368,6,FALSE)=0,"",VLOOKUP(G993,Demos!$B$3:$K$1368,6,FALSE)),"")</f>
        <v>www.de-monstrare.nl/pdf/Coriolis%20_1b_.pdf</v>
      </c>
      <c r="Q993" s="38" t="str">
        <f xml:space="preserve"> IFERROR(IF(VLOOKUP(G993,Demos!$B$3:$K$1368,8,FALSE)=0,"",VLOOKUP(G993,Demos!$B$3:$K$1368,8,FALSE)),"")</f>
        <v/>
      </c>
      <c r="R993" s="38" t="str">
        <f xml:space="preserve"> IFERROR(IF(VLOOKUP(G993,Demos!$B$3:$K$1368,7,FALSE)=0,"",VLOOKUP(G993,Demos!$B$3:$K$1368,7,FALSE)),"")</f>
        <v xml:space="preserve">See Collegerama 2022 recording TN1612TU_22 - https://collegerama.tudelft.nl/Mediasite/Channel/as-bsc-tn/watch/18ed1dabe394424f863782ea19d168bf1d </v>
      </c>
      <c r="T993" s="50" t="s">
        <v>1904</v>
      </c>
      <c r="U993" s="31" t="str">
        <f>IFERROR(VLOOKUP(G993,Demos!$B$7:N4290,12,FALSE),"")</f>
        <v/>
      </c>
    </row>
    <row r="994" spans="1:21" ht="45" x14ac:dyDescent="0.25">
      <c r="A994" s="39">
        <f t="shared" si="15"/>
        <v>989</v>
      </c>
      <c r="B994" s="30" t="s">
        <v>38</v>
      </c>
      <c r="C994" s="29" t="str">
        <f xml:space="preserve"> IFERROR(VLOOKUP(B994, Courses!$C$3:$E$836, 2, FALSE),"")</f>
        <v>Mechanics and Theory of Relativity</v>
      </c>
      <c r="D994" s="29" t="str">
        <f xml:space="preserve"> IFERROR(VLOOKUP(MID(G994,1,1), PIRA!$B$1:$E$1146, 2, FALSE),"")</f>
        <v>1 Mechanics</v>
      </c>
      <c r="E994" s="31" t="str">
        <f xml:space="preserve"> IFERROR(VLOOKUP(MID(G994,1,2),PIRA!$B$1:$E$1144,2,FALSE),"")&amp;"
"&amp;IFERROR(VLOOKUP(MID(H994,1,2),PIRA!$B$1:$E$1144,2,FALSE),"")&amp;"
"&amp;IFERROR(VLOOKUP(MID(I994,1,2),PIRA!$B$1:$E$1144,2,FALSE),"")</f>
        <v xml:space="preserve">Relative Motion
</v>
      </c>
      <c r="F994" s="31" t="str">
        <f xml:space="preserve"> IFERROR(VLOOKUP(MID(G994,1,4),PIRA!$B$1:$E$1144,2,FALSE),"")&amp;"
"&amp;IFERROR(VLOOKUP(MID(H994,1,4),PIRA!$B$1:$E$1144,2,FALSE),"")&amp;"
"&amp;IFERROR(VLOOKUP(MID(I994,1,4),PIRA!$B$1:$E$1144,2,FALSE),"")</f>
        <v xml:space="preserve">Rotating Reference Frames
</v>
      </c>
      <c r="G994" s="32" t="s">
        <v>1138</v>
      </c>
      <c r="H994" s="31" t="str">
        <f>IFERROR(IF(VLOOKUP(G994,Demos!$B$3:$K$1368,2,FALSE)=0,"",VLOOKUP(G994,Demos!$B$3:$K$1368,2,FALSE)),"")</f>
        <v/>
      </c>
      <c r="I994" s="79" t="str">
        <f>IFERROR(IF(VLOOKUP(G994,Demos!$B$3:$K$1368,3,FALSE)=0,"",VLOOKUP(G994,Demos!$B$3:$K$1368,3,FALSE)),"")</f>
        <v/>
      </c>
      <c r="J994" s="79" t="str">
        <f>IFERROR(IF(VLOOKUP(G994,Demos!$B$3:$K$1368,4,FALSE)=0,"",VLOOKUP(G994,Demos!$B$3:$K$1368,4,FALSE)),"")</f>
        <v/>
      </c>
      <c r="K994" s="30" t="s">
        <v>2077</v>
      </c>
      <c r="L994" s="30" t="s">
        <v>22</v>
      </c>
      <c r="M994" s="71">
        <v>43913</v>
      </c>
      <c r="N994" s="33" t="str">
        <f>IFERROR(VLOOKUP(G994,Demos!$B$3:$K$1368,5,FALSE),"")</f>
        <v>Coriolis (1b)</v>
      </c>
      <c r="O994" s="28">
        <f>IF(N994="","",COUNTIF($N$6:N3113, N994))</f>
        <v>34</v>
      </c>
      <c r="P994" s="33" t="str">
        <f xml:space="preserve"> IFERROR(IF(VLOOKUP(G994,Demos!$B$3:$K$1368,6,FALSE)=0,"",VLOOKUP(G994,Demos!$B$3:$K$1368,6,FALSE)),"")</f>
        <v>www.de-monstrare.nl/pdf/Coriolis%20_1b_.pdf</v>
      </c>
      <c r="Q994" s="38" t="str">
        <f xml:space="preserve"> IFERROR(IF(VLOOKUP(G994,Demos!$B$3:$K$1368,8,FALSE)=0,"",VLOOKUP(G994,Demos!$B$3:$K$1368,8,FALSE)),"")</f>
        <v/>
      </c>
      <c r="R994" s="38" t="str">
        <f xml:space="preserve"> IFERROR(IF(VLOOKUP(G994,Demos!$B$3:$K$1368,7,FALSE)=0,"",VLOOKUP(G994,Demos!$B$3:$K$1368,7,FALSE)),"")</f>
        <v xml:space="preserve">See Collegerama 2022 recording TN1612TU_22 - https://collegerama.tudelft.nl/Mediasite/Channel/as-bsc-tn/watch/18ed1dabe394424f863782ea19d168bf1d </v>
      </c>
      <c r="T994" s="50" t="s">
        <v>1904</v>
      </c>
      <c r="U994" s="31" t="str">
        <f>IFERROR(VLOOKUP(G994,Demos!$B$7:N4291,12,FALSE),"")</f>
        <v/>
      </c>
    </row>
    <row r="995" spans="1:21" ht="45" x14ac:dyDescent="0.25">
      <c r="A995" s="39">
        <f t="shared" si="15"/>
        <v>990</v>
      </c>
      <c r="B995" s="30" t="s">
        <v>38</v>
      </c>
      <c r="C995" s="29" t="str">
        <f xml:space="preserve"> IFERROR(VLOOKUP(B995, Courses!$C$3:$E$836, 2, FALSE),"")</f>
        <v>Mechanics and Theory of Relativity</v>
      </c>
      <c r="D995" s="29" t="str">
        <f xml:space="preserve"> IFERROR(VLOOKUP(MID(G995,1,1), PIRA!$B$1:$E$1146, 2, FALSE),"")</f>
        <v>1 Mechanics</v>
      </c>
      <c r="E995" s="31" t="str">
        <f xml:space="preserve"> IFERROR(VLOOKUP(MID(G995,1,2),PIRA!$B$1:$E$1144,2,FALSE),"")&amp;"
"&amp;IFERROR(VLOOKUP(MID(H995,1,2),PIRA!$B$1:$E$1144,2,FALSE),"")&amp;"
"&amp;IFERROR(VLOOKUP(MID(I995,1,2),PIRA!$B$1:$E$1144,2,FALSE),"")</f>
        <v xml:space="preserve">Relative Motion
</v>
      </c>
      <c r="F995" s="31" t="str">
        <f xml:space="preserve"> IFERROR(VLOOKUP(MID(G995,1,4),PIRA!$B$1:$E$1144,2,FALSE),"")&amp;"
"&amp;IFERROR(VLOOKUP(MID(H995,1,4),PIRA!$B$1:$E$1144,2,FALSE),"")&amp;"
"&amp;IFERROR(VLOOKUP(MID(I995,1,4),PIRA!$B$1:$E$1144,2,FALSE),"")</f>
        <v xml:space="preserve">Rotating Reference Frames
</v>
      </c>
      <c r="G995" s="32" t="s">
        <v>1139</v>
      </c>
      <c r="H995" s="31" t="str">
        <f>IFERROR(IF(VLOOKUP(G995,Demos!$B$3:$K$1368,2,FALSE)=0,"",VLOOKUP(G995,Demos!$B$3:$K$1368,2,FALSE)),"")</f>
        <v/>
      </c>
      <c r="I995" s="79" t="str">
        <f>IFERROR(IF(VLOOKUP(G995,Demos!$B$3:$K$1368,3,FALSE)=0,"",VLOOKUP(G995,Demos!$B$3:$K$1368,3,FALSE)),"")</f>
        <v/>
      </c>
      <c r="J995" s="79" t="str">
        <f>IFERROR(IF(VLOOKUP(G995,Demos!$B$3:$K$1368,4,FALSE)=0,"",VLOOKUP(G995,Demos!$B$3:$K$1368,4,FALSE)),"")</f>
        <v/>
      </c>
      <c r="K995" s="32" t="s">
        <v>2077</v>
      </c>
      <c r="L995" s="32" t="s">
        <v>22</v>
      </c>
      <c r="M995" s="71">
        <v>43913</v>
      </c>
      <c r="N995" s="33" t="str">
        <f>IFERROR(VLOOKUP(G995,Demos!$B$3:$K$1368,5,FALSE),"")</f>
        <v>Coriolis Merry-go-Round</v>
      </c>
      <c r="O995" s="28">
        <f>IF(N995="","",COUNTIF($N$6:N3114, N995))</f>
        <v>15</v>
      </c>
      <c r="P995" s="33" t="str">
        <f xml:space="preserve"> IFERROR(IF(VLOOKUP(G995,Demos!$B$3:$K$1368,6,FALSE)=0,"",VLOOKUP(G995,Demos!$B$3:$K$1368,6,FALSE)),"")</f>
        <v>www.de-monstrare.nl/pdf/Coriolis%20merry-go-round.pdf</v>
      </c>
      <c r="Q995" s="38" t="str">
        <f xml:space="preserve"> IFERROR(IF(VLOOKUP(G995,Demos!$B$3:$K$1368,8,FALSE)=0,"",VLOOKUP(G995,Demos!$B$3:$K$1368,8,FALSE)),"")</f>
        <v/>
      </c>
      <c r="R995" s="38" t="str">
        <f xml:space="preserve"> IFERROR(IF(VLOOKUP(G995,Demos!$B$3:$K$1368,7,FALSE)=0,"",VLOOKUP(G995,Demos!$B$3:$K$1368,7,FALSE)),"")</f>
        <v/>
      </c>
      <c r="T995" s="50" t="s">
        <v>1769</v>
      </c>
      <c r="U995" s="31" t="str">
        <f>IFERROR(VLOOKUP(G995,Demos!$B$7:N4288,12,FALSE),"")</f>
        <v/>
      </c>
    </row>
    <row r="996" spans="1:21" ht="45" x14ac:dyDescent="0.25">
      <c r="A996" s="39">
        <f t="shared" si="15"/>
        <v>991</v>
      </c>
      <c r="B996" s="30" t="s">
        <v>38</v>
      </c>
      <c r="C996" s="29" t="str">
        <f xml:space="preserve"> IFERROR(VLOOKUP(B996, Courses!$C$3:$E$836, 2, FALSE),"")</f>
        <v>Mechanics and Theory of Relativity</v>
      </c>
      <c r="D996" s="29" t="str">
        <f xml:space="preserve"> IFERROR(VLOOKUP(MID(G996,1,1), PIRA!$B$1:$E$1146, 2, FALSE),"")</f>
        <v>1 Mechanics</v>
      </c>
      <c r="E996" s="31" t="str">
        <f xml:space="preserve"> IFERROR(VLOOKUP(MID(G996,1,2),PIRA!$B$1:$E$1144,2,FALSE),"")&amp;"
"&amp;IFERROR(VLOOKUP(MID(H996,1,2),PIRA!$B$1:$E$1144,2,FALSE),"")&amp;"
"&amp;IFERROR(VLOOKUP(MID(I996,1,2),PIRA!$B$1:$E$1144,2,FALSE),"")</f>
        <v xml:space="preserve">Rotational Dynamics
</v>
      </c>
      <c r="F996" s="31" t="str">
        <f xml:space="preserve"> IFERROR(VLOOKUP(MID(G996,1,4),PIRA!$B$1:$E$1144,2,FALSE),"")&amp;"
"&amp;IFERROR(VLOOKUP(MID(H996,1,4),PIRA!$B$1:$E$1144,2,FALSE),"")&amp;"
"&amp;IFERROR(VLOOKUP(MID(I996,1,4),PIRA!$B$1:$E$1144,2,FALSE),"")</f>
        <v xml:space="preserve">Gyros
</v>
      </c>
      <c r="G996" s="32" t="s">
        <v>91</v>
      </c>
      <c r="H996" s="31" t="str">
        <f>IFERROR(IF(VLOOKUP(G996,Demos!$B$3:$K$1368,2,FALSE)=0,"",VLOOKUP(G996,Demos!$B$3:$K$1368,2,FALSE)),"")</f>
        <v/>
      </c>
      <c r="I996" s="79" t="str">
        <f>IFERROR(IF(VLOOKUP(G996,Demos!$B$3:$K$1368,3,FALSE)=0,"",VLOOKUP(G996,Demos!$B$3:$K$1368,3,FALSE)),"")</f>
        <v/>
      </c>
      <c r="J996" s="79" t="str">
        <f>IFERROR(IF(VLOOKUP(G996,Demos!$B$3:$K$1368,4,FALSE)=0,"",VLOOKUP(G996,Demos!$B$3:$K$1368,4,FALSE)),"")</f>
        <v/>
      </c>
      <c r="K996" s="32" t="s">
        <v>2077</v>
      </c>
      <c r="L996" s="32" t="s">
        <v>22</v>
      </c>
      <c r="M996" s="71">
        <v>43913</v>
      </c>
      <c r="N996" s="33" t="str">
        <f>IFERROR(VLOOKUP(G996,Demos!$B$3:$K$1368,5,FALSE),"")</f>
        <v>Suitcase with Flywheel</v>
      </c>
      <c r="O996" s="28">
        <f>IF(N996="","",COUNTIF($N$6:N3115, N996))</f>
        <v>26</v>
      </c>
      <c r="P996" s="33" t="str">
        <f xml:space="preserve"> IFERROR(IF(VLOOKUP(G996,Demos!$B$3:$K$1368,6,FALSE)=0,"",VLOOKUP(G996,Demos!$B$3:$K$1368,6,FALSE)),"")</f>
        <v>N/A</v>
      </c>
      <c r="Q996" s="38" t="str">
        <f xml:space="preserve"> IFERROR(IF(VLOOKUP(G996,Demos!$B$3:$K$1368,8,FALSE)=0,"",VLOOKUP(G996,Demos!$B$3:$K$1368,8,FALSE)),"")</f>
        <v/>
      </c>
      <c r="R996" s="38" t="str">
        <f xml:space="preserve"> IFERROR(IF(VLOOKUP(G996,Demos!$B$3:$K$1368,7,FALSE)=0,"",VLOOKUP(G996,Demos!$B$3:$K$1368,7,FALSE)),"")</f>
        <v xml:space="preserve">See Collegerama 2022 recording TN1612TU_20 - https://collegerama.tudelft.nl/Mediasite/Channel/as-bsc-tn/watch/1a0c74c4eaf54cb7aa9b646d254fee821d </v>
      </c>
      <c r="T996" s="50" t="s">
        <v>1904</v>
      </c>
      <c r="U996" s="31" t="str">
        <f>IFERROR(VLOOKUP(G996,Demos!$B$7:N4285,12,FALSE),"")</f>
        <v/>
      </c>
    </row>
    <row r="997" spans="1:21" ht="45" x14ac:dyDescent="0.25">
      <c r="A997" s="39">
        <f t="shared" si="15"/>
        <v>992</v>
      </c>
      <c r="B997" s="30" t="s">
        <v>1617</v>
      </c>
      <c r="C997" s="29" t="str">
        <f xml:space="preserve"> IFERROR(VLOOKUP(B997, Courses!$C$3:$E$836, 2, FALSE),"")</f>
        <v>Physical Transport Phenomena</v>
      </c>
      <c r="D997" s="29" t="str">
        <f xml:space="preserve"> IFERROR(VLOOKUP(MID(G997,1,1), PIRA!$B$1:$E$1146, 2, FALSE),"")</f>
        <v>2 Fluid Mechanics</v>
      </c>
      <c r="E997" s="31" t="str">
        <f xml:space="preserve"> IFERROR(VLOOKUP(MID(G997,1,2),PIRA!$B$1:$E$1144,2,FALSE),"")&amp;"
"&amp;IFERROR(VLOOKUP(MID(H997,1,2),PIRA!$B$1:$E$1144,2,FALSE),"")&amp;"
"&amp;IFERROR(VLOOKUP(MID(I997,1,2),PIRA!$B$1:$E$1144,2,FALSE),"")</f>
        <v xml:space="preserve">Dynamics of Fluids
</v>
      </c>
      <c r="F997" s="31" t="str">
        <f xml:space="preserve"> IFERROR(VLOOKUP(MID(G997,1,4),PIRA!$B$1:$E$1144,2,FALSE),"")&amp;"
"&amp;IFERROR(VLOOKUP(MID(H997,1,4),PIRA!$B$1:$E$1144,2,FALSE),"")&amp;"
"&amp;IFERROR(VLOOKUP(MID(I997,1,4),PIRA!$B$1:$E$1144,2,FALSE),"")</f>
        <v xml:space="preserve">Forces in Moving Fluids
</v>
      </c>
      <c r="G997" s="32" t="s">
        <v>337</v>
      </c>
      <c r="H997" s="31" t="str">
        <f>IFERROR(IF(VLOOKUP(G997,Demos!$B$3:$K$1368,2,FALSE)=0,"",VLOOKUP(G997,Demos!$B$3:$K$1368,2,FALSE)),"")</f>
        <v/>
      </c>
      <c r="I997" s="79" t="str">
        <f>IFERROR(IF(VLOOKUP(G997,Demos!$B$3:$K$1368,3,FALSE)=0,"",VLOOKUP(G997,Demos!$B$3:$K$1368,3,FALSE)),"")</f>
        <v/>
      </c>
      <c r="J997" s="79" t="str">
        <f>IFERROR(IF(VLOOKUP(G997,Demos!$B$3:$K$1368,4,FALSE)=0,"",VLOOKUP(G997,Demos!$B$3:$K$1368,4,FALSE)),"")</f>
        <v/>
      </c>
      <c r="K997" s="30" t="s">
        <v>2020</v>
      </c>
      <c r="M997" s="71">
        <v>43910</v>
      </c>
      <c r="N997" s="33" t="str">
        <f>IFERROR(VLOOKUP(G997,Demos!$B$3:$K$1368,5,FALSE),"")</f>
        <v>Vacuum Cleaner and Ping-Pong Ball</v>
      </c>
      <c r="O997" s="28">
        <f>IF(N997="","",COUNTIF($N$6:N3116, N997))</f>
        <v>21</v>
      </c>
      <c r="P997" s="33" t="str">
        <f xml:space="preserve"> IFERROR(IF(VLOOKUP(G997,Demos!$B$3:$K$1368,6,FALSE)=0,"",VLOOKUP(G997,Demos!$B$3:$K$1368,6,FALSE)),"")</f>
        <v>N/A</v>
      </c>
      <c r="Q997" s="38" t="str">
        <f xml:space="preserve"> IFERROR(IF(VLOOKUP(G997,Demos!$B$3:$K$1368,8,FALSE)=0,"",VLOOKUP(G997,Demos!$B$3:$K$1368,8,FALSE)),"")</f>
        <v/>
      </c>
      <c r="R997" s="38" t="str">
        <f xml:space="preserve"> IFERROR(IF(VLOOKUP(G997,Demos!$B$3:$K$1368,7,FALSE)=0,"",VLOOKUP(G997,Demos!$B$3:$K$1368,7,FALSE)),"")</f>
        <v>See 2021 Zoomopname "opname hoorcollege 2.mp4" and Collegerama recording 2011/2012 - https://collegerama.tudelft.nl/Mediasite/Channel/as-bsc-tn/watch/b6b2331bc2144aba9c70d01fb3cfa6311d and 2022-2023 from 01:25:40 https://collegerama.tudelft.nl/Mediasite/Channel/as-bsc-tn/watch/2f27d3d6436b4dc9b44a4a21e91f98331d</v>
      </c>
      <c r="U997" s="31" t="str">
        <f>IFERROR(VLOOKUP(G997,Demos!$B$7:N4294,12,FALSE),"")</f>
        <v/>
      </c>
    </row>
    <row r="998" spans="1:21" ht="45" x14ac:dyDescent="0.25">
      <c r="A998" s="39">
        <f t="shared" si="15"/>
        <v>993</v>
      </c>
      <c r="B998" s="30" t="s">
        <v>275</v>
      </c>
      <c r="C998" s="29" t="str">
        <f xml:space="preserve"> IFERROR(VLOOKUP(B998, Courses!$C$3:$E$836, 2, FALSE),"")</f>
        <v>Optics</v>
      </c>
      <c r="D998" s="29" t="str">
        <f xml:space="preserve"> IFERROR(VLOOKUP(MID(G998,1,1), PIRA!$B$1:$E$1146, 2, FALSE),"")</f>
        <v>6 Optics</v>
      </c>
      <c r="E998" s="31" t="str">
        <f xml:space="preserve"> IFERROR(VLOOKUP(MID(G998,1,2),PIRA!$B$1:$E$1144,2,FALSE),"")&amp;"
"&amp;IFERROR(VLOOKUP(MID(H998,1,2),PIRA!$B$1:$E$1144,2,FALSE),"")&amp;"
"&amp;IFERROR(VLOOKUP(MID(I998,1,2),PIRA!$B$1:$E$1144,2,FALSE),"")</f>
        <v xml:space="preserve">Geometrical Optics
</v>
      </c>
      <c r="F998" s="31" t="str">
        <f xml:space="preserve"> IFERROR(VLOOKUP(MID(G998,1,4),PIRA!$B$1:$E$1144,2,FALSE),"")&amp;"
"&amp;IFERROR(VLOOKUP(MID(H998,1,4),PIRA!$B$1:$E$1144,2,FALSE),"")&amp;"
"&amp;IFERROR(VLOOKUP(MID(I998,1,4),PIRA!$B$1:$E$1144,2,FALSE),"")</f>
        <v xml:space="preserve">Optical Instruments
</v>
      </c>
      <c r="G998" s="32" t="s">
        <v>1990</v>
      </c>
      <c r="H998" s="31" t="str">
        <f>IFERROR(IF(VLOOKUP(G998,Demos!$B$3:$K$1368,2,FALSE)=0,"",VLOOKUP(G998,Demos!$B$3:$K$1368,2,FALSE)),"")</f>
        <v/>
      </c>
      <c r="I998" s="79" t="str">
        <f>IFERROR(IF(VLOOKUP(G998,Demos!$B$3:$K$1368,3,FALSE)=0,"",VLOOKUP(G998,Demos!$B$3:$K$1368,3,FALSE)),"")</f>
        <v/>
      </c>
      <c r="J998" s="79" t="str">
        <f>IFERROR(IF(VLOOKUP(G998,Demos!$B$3:$K$1368,4,FALSE)=0,"",VLOOKUP(G998,Demos!$B$3:$K$1368,4,FALSE)),"")</f>
        <v/>
      </c>
      <c r="K998" s="30" t="s">
        <v>1614</v>
      </c>
      <c r="L998" s="30" t="s">
        <v>1983</v>
      </c>
      <c r="M998" s="71">
        <v>43910</v>
      </c>
      <c r="N998" s="33" t="str">
        <f>IFERROR(VLOOKUP(G998,Demos!$B$3:$K$1368,5,FALSE),"")</f>
        <v>Camera Model</v>
      </c>
      <c r="O998" s="28">
        <f>IF(N998="","",COUNTIF($N$6:N3117, N998))</f>
        <v>9</v>
      </c>
      <c r="P998" s="33" t="str">
        <f xml:space="preserve"> IFERROR(IF(VLOOKUP(G998,Demos!$B$3:$K$1368,6,FALSE)=0,"",VLOOKUP(G998,Demos!$B$3:$K$1368,6,FALSE)),"")</f>
        <v>N/A</v>
      </c>
      <c r="Q998" s="38" t="str">
        <f xml:space="preserve"> IFERROR(IF(VLOOKUP(G998,Demos!$B$3:$K$1368,8,FALSE)=0,"",VLOOKUP(G998,Demos!$B$3:$K$1368,8,FALSE)),"")</f>
        <v>Ray Optics Demonstration Set (RODS) from Kvant Ltd.</v>
      </c>
      <c r="R998" s="38" t="str">
        <f xml:space="preserve"> IFERROR(IF(VLOOKUP(G998,Demos!$B$3:$K$1368,7,FALSE)=0,"",VLOOKUP(G998,Demos!$B$3:$K$1368,7,FALSE)),"")</f>
        <v>See Collegerama 22 Mar 2019 recording TN2421_03 from 01:03:24 - https://collegerama.tudelft.nl/Mediasite/Channel/as-bsc-tn/watch/7c8258fc2522409bbf4ee846f39c1ecc1d</v>
      </c>
      <c r="T998" s="50" t="s">
        <v>1904</v>
      </c>
      <c r="U998" s="31" t="str">
        <f>IFERROR(VLOOKUP(G998,Demos!$B$7:N4293,12,FALSE),"")</f>
        <v/>
      </c>
    </row>
    <row r="999" spans="1:21" ht="45" x14ac:dyDescent="0.25">
      <c r="A999" s="39">
        <f t="shared" si="15"/>
        <v>994</v>
      </c>
      <c r="B999" s="30" t="s">
        <v>38</v>
      </c>
      <c r="C999" s="29" t="str">
        <f xml:space="preserve"> IFERROR(VLOOKUP(B999, Courses!$C$3:$E$836, 2, FALSE),"")</f>
        <v>Mechanics and Theory of Relativity</v>
      </c>
      <c r="D999" s="29" t="str">
        <f xml:space="preserve"> IFERROR(VLOOKUP(MID(G999,1,1), PIRA!$B$1:$E$1146, 2, FALSE),"")</f>
        <v>1 Mechanics</v>
      </c>
      <c r="E999" s="31" t="str">
        <f xml:space="preserve"> IFERROR(VLOOKUP(MID(G999,1,2),PIRA!$B$1:$E$1144,2,FALSE),"")&amp;"
"&amp;IFERROR(VLOOKUP(MID(H999,1,2),PIRA!$B$1:$E$1144,2,FALSE),"")&amp;"
"&amp;IFERROR(VLOOKUP(MID(I999,1,2),PIRA!$B$1:$E$1144,2,FALSE),"")</f>
        <v xml:space="preserve">Motion in two Dimensions
</v>
      </c>
      <c r="F999" s="31" t="str">
        <f xml:space="preserve"> IFERROR(VLOOKUP(MID(G999,1,4),PIRA!$B$1:$E$1144,2,FALSE),"")&amp;"
"&amp;IFERROR(VLOOKUP(MID(H999,1,4),PIRA!$B$1:$E$1144,2,FALSE),"")&amp;"
"&amp;IFERROR(VLOOKUP(MID(I999,1,4),PIRA!$B$1:$E$1144,2,FALSE),"")</f>
        <v xml:space="preserve">Motion of the Center of Mass
</v>
      </c>
      <c r="G999" s="32" t="s">
        <v>1131</v>
      </c>
      <c r="H999" s="31" t="str">
        <f>IFERROR(IF(VLOOKUP(G999,Demos!$B$3:$K$1368,2,FALSE)=0,"",VLOOKUP(G999,Demos!$B$3:$K$1368,2,FALSE)),"")</f>
        <v/>
      </c>
      <c r="I999" s="79" t="str">
        <f>IFERROR(IF(VLOOKUP(G999,Demos!$B$3:$K$1368,3,FALSE)=0,"",VLOOKUP(G999,Demos!$B$3:$K$1368,3,FALSE)),"")</f>
        <v/>
      </c>
      <c r="J999" s="79" t="str">
        <f>IFERROR(IF(VLOOKUP(G999,Demos!$B$3:$K$1368,4,FALSE)=0,"",VLOOKUP(G999,Demos!$B$3:$K$1368,4,FALSE)),"")</f>
        <v/>
      </c>
      <c r="K999" s="32" t="s">
        <v>22</v>
      </c>
      <c r="L999" s="32" t="s">
        <v>2077</v>
      </c>
      <c r="M999" s="71">
        <v>43907</v>
      </c>
      <c r="N999" s="33" t="str">
        <f>IFERROR(VLOOKUP(G999,Demos!$B$3:$K$1368,5,FALSE),"")</f>
        <v>Centre of Rotation</v>
      </c>
      <c r="O999" s="28">
        <f>IF(N999="","",COUNTIF($N$6:N3118, N999))</f>
        <v>12</v>
      </c>
      <c r="P999" s="33" t="str">
        <f xml:space="preserve"> IFERROR(IF(VLOOKUP(G999,Demos!$B$3:$K$1368,6,FALSE)=0,"",VLOOKUP(G999,Demos!$B$3:$K$1368,6,FALSE)),"")</f>
        <v>www.de-monstrare.nl/pdf/Centre%20of%20ratation.pdf</v>
      </c>
      <c r="Q999" s="38" t="str">
        <f xml:space="preserve"> IFERROR(IF(VLOOKUP(G999,Demos!$B$3:$K$1368,8,FALSE)=0,"",VLOOKUP(G999,Demos!$B$3:$K$1368,8,FALSE)),"")</f>
        <v/>
      </c>
      <c r="R999" s="38" t="str">
        <f xml:space="preserve"> IFERROR(IF(VLOOKUP(G999,Demos!$B$3:$K$1368,7,FALSE)=0,"",VLOOKUP(G999,Demos!$B$3:$K$1368,7,FALSE)),"")</f>
        <v xml:space="preserve">See Collegerama 2022 recording TN1612TU_18 - https://collegerama.tudelft.nl/Mediasite/Channel/as-bsc-tn/watch/30a014274f6a49bfbd89af1bd43cc8f31d </v>
      </c>
      <c r="T999" s="50" t="s">
        <v>1904</v>
      </c>
      <c r="U999" s="31" t="str">
        <f>IFERROR(VLOOKUP(G999,Demos!$B$7:N4301,12,FALSE),"")</f>
        <v/>
      </c>
    </row>
    <row r="1000" spans="1:21" ht="45" x14ac:dyDescent="0.25">
      <c r="A1000" s="39">
        <f t="shared" si="15"/>
        <v>995</v>
      </c>
      <c r="B1000" s="30" t="s">
        <v>38</v>
      </c>
      <c r="C1000" s="29" t="str">
        <f xml:space="preserve"> IFERROR(VLOOKUP(B1000, Courses!$C$3:$E$836, 2, FALSE),"")</f>
        <v>Mechanics and Theory of Relativity</v>
      </c>
      <c r="D1000" s="29" t="str">
        <f xml:space="preserve"> IFERROR(VLOOKUP(MID(G1000,1,1), PIRA!$B$1:$E$1146, 2, FALSE),"")</f>
        <v>1 Mechanics</v>
      </c>
      <c r="E1000" s="31" t="str">
        <f xml:space="preserve"> IFERROR(VLOOKUP(MID(G1000,1,2),PIRA!$B$1:$E$1144,2,FALSE),"")&amp;"
"&amp;IFERROR(VLOOKUP(MID(H1000,1,2),PIRA!$B$1:$E$1144,2,FALSE),"")&amp;"
"&amp;IFERROR(VLOOKUP(MID(I1000,1,2),PIRA!$B$1:$E$1144,2,FALSE),"")</f>
        <v xml:space="preserve">Rotational Dynamics
</v>
      </c>
      <c r="F1000" s="31" t="str">
        <f xml:space="preserve"> IFERROR(VLOOKUP(MID(G1000,1,4),PIRA!$B$1:$E$1144,2,FALSE),"")&amp;"
"&amp;IFERROR(VLOOKUP(MID(H1000,1,4),PIRA!$B$1:$E$1144,2,FALSE),"")&amp;"
"&amp;IFERROR(VLOOKUP(MID(I1000,1,4),PIRA!$B$1:$E$1144,2,FALSE),"")</f>
        <v xml:space="preserve">Moment of Inertia
</v>
      </c>
      <c r="G1000" s="32" t="s">
        <v>102</v>
      </c>
      <c r="H1000" s="31" t="str">
        <f>IFERROR(IF(VLOOKUP(G1000,Demos!$B$3:$K$1368,2,FALSE)=0,"",VLOOKUP(G1000,Demos!$B$3:$K$1368,2,FALSE)),"")</f>
        <v/>
      </c>
      <c r="I1000" s="79" t="str">
        <f>IFERROR(IF(VLOOKUP(G1000,Demos!$B$3:$K$1368,3,FALSE)=0,"",VLOOKUP(G1000,Demos!$B$3:$K$1368,3,FALSE)),"")</f>
        <v/>
      </c>
      <c r="J1000" s="79" t="str">
        <f>IFERROR(IF(VLOOKUP(G1000,Demos!$B$3:$K$1368,4,FALSE)=0,"",VLOOKUP(G1000,Demos!$B$3:$K$1368,4,FALSE)),"")</f>
        <v/>
      </c>
      <c r="K1000" s="30" t="s">
        <v>22</v>
      </c>
      <c r="L1000" s="30" t="s">
        <v>2077</v>
      </c>
      <c r="M1000" s="71">
        <v>43907</v>
      </c>
      <c r="N1000" s="33" t="str">
        <f>IFERROR(VLOOKUP(G1000,Demos!$B$3:$K$1368,5,FALSE),"")</f>
        <v>Inertia Wands</v>
      </c>
      <c r="O1000" s="28">
        <f>IF(N1000="","",COUNTIF($N$6:N3119, N1000))</f>
        <v>26</v>
      </c>
      <c r="P1000" s="33" t="str">
        <f xml:space="preserve"> IFERROR(IF(VLOOKUP(G1000,Demos!$B$3:$K$1368,6,FALSE)=0,"",VLOOKUP(G1000,Demos!$B$3:$K$1368,6,FALSE)),"")</f>
        <v>N/A</v>
      </c>
      <c r="Q1000" s="38" t="str">
        <f xml:space="preserve"> IFERROR(IF(VLOOKUP(G1000,Demos!$B$3:$K$1368,8,FALSE)=0,"",VLOOKUP(G1000,Demos!$B$3:$K$1368,8,FALSE)),"")</f>
        <v>Not listed in database yet</v>
      </c>
      <c r="R1000" s="38" t="str">
        <f xml:space="preserve"> IFERROR(IF(VLOOKUP(G1000,Demos!$B$3:$K$1368,7,FALSE)=0,"",VLOOKUP(G1000,Demos!$B$3:$K$1368,7,FALSE)),"")</f>
        <v/>
      </c>
      <c r="T1000" s="50" t="s">
        <v>1904</v>
      </c>
      <c r="U1000" s="31" t="str">
        <f>IFERROR(VLOOKUP(G1000,Demos!$B$7:N4299,12,FALSE),"")</f>
        <v/>
      </c>
    </row>
    <row r="1001" spans="1:21" ht="45" x14ac:dyDescent="0.25">
      <c r="A1001" s="39">
        <f t="shared" si="15"/>
        <v>996</v>
      </c>
      <c r="B1001" s="30" t="s">
        <v>38</v>
      </c>
      <c r="C1001" s="29" t="str">
        <f xml:space="preserve"> IFERROR(VLOOKUP(B1001, Courses!$C$3:$E$836, 2, FALSE),"")</f>
        <v>Mechanics and Theory of Relativity</v>
      </c>
      <c r="D1001" s="29" t="str">
        <f xml:space="preserve"> IFERROR(VLOOKUP(MID(G1001,1,1), PIRA!$B$1:$E$1146, 2, FALSE),"")</f>
        <v>1 Mechanics</v>
      </c>
      <c r="E1001" s="31" t="str">
        <f xml:space="preserve"> IFERROR(VLOOKUP(MID(G1001,1,2),PIRA!$B$1:$E$1144,2,FALSE),"")&amp;"
"&amp;IFERROR(VLOOKUP(MID(H1001,1,2),PIRA!$B$1:$E$1144,2,FALSE),"")&amp;"
"&amp;IFERROR(VLOOKUP(MID(I1001,1,2),PIRA!$B$1:$E$1144,2,FALSE),"")</f>
        <v xml:space="preserve">Rotational Dynamics
Applications of Newton's Laws
</v>
      </c>
      <c r="F1001" s="31" t="str">
        <f xml:space="preserve"> IFERROR(VLOOKUP(MID(G1001,1,4),PIRA!$B$1:$E$1144,2,FALSE),"")&amp;"
"&amp;IFERROR(VLOOKUP(MID(H1001,1,4),PIRA!$B$1:$E$1144,2,FALSE),"")&amp;"
"&amp;IFERROR(VLOOKUP(MID(I1001,1,4),PIRA!$B$1:$E$1144,2,FALSE),"")</f>
        <v xml:space="preserve">Conservation of Angular Momentum
Dynamic Torque
</v>
      </c>
      <c r="G1001" s="32" t="s">
        <v>1169</v>
      </c>
      <c r="H1001" s="31" t="str">
        <f>IFERROR(IF(VLOOKUP(G1001,Demos!$B$3:$K$1368,2,FALSE)=0,"",VLOOKUP(G1001,Demos!$B$3:$K$1368,2,FALSE)),"")</f>
        <v>1K10.01</v>
      </c>
      <c r="I1001" s="79" t="str">
        <f>IFERROR(IF(VLOOKUP(G1001,Demos!$B$3:$K$1368,3,FALSE)=0,"",VLOOKUP(G1001,Demos!$B$3:$K$1368,3,FALSE)),"")</f>
        <v/>
      </c>
      <c r="J1001" s="79" t="str">
        <f>IFERROR(IF(VLOOKUP(G1001,Demos!$B$3:$K$1368,4,FALSE)=0,"",VLOOKUP(G1001,Demos!$B$3:$K$1368,4,FALSE)),"")</f>
        <v/>
      </c>
      <c r="K1001" s="32" t="s">
        <v>22</v>
      </c>
      <c r="L1001" s="32" t="s">
        <v>2077</v>
      </c>
      <c r="M1001" s="71">
        <v>43907</v>
      </c>
      <c r="N1001" s="33" t="str">
        <f>IFERROR(VLOOKUP(G1001,Demos!$B$3:$K$1368,5,FALSE),"")</f>
        <v>Pulling a Spool (a.k.a. Oma's Garenklosje)</v>
      </c>
      <c r="O1001" s="28">
        <f>IF(N1001="","",COUNTIF($N$6:N3120, N1001))</f>
        <v>39</v>
      </c>
      <c r="P1001" s="33" t="str">
        <f xml:space="preserve"> IFERROR(IF(VLOOKUP(G1001,Demos!$B$3:$K$1368,6,FALSE)=0,"",VLOOKUP(G1001,Demos!$B$3:$K$1368,6,FALSE)),"")</f>
        <v>www.de-monstrare.nl/pdf/Pulling%20a%20spool.pdf</v>
      </c>
      <c r="Q1001" s="38" t="str">
        <f xml:space="preserve"> IFERROR(IF(VLOOKUP(G1001,Demos!$B$3:$K$1368,8,FALSE)=0,"",VLOOKUP(G1001,Demos!$B$3:$K$1368,8,FALSE)),"")</f>
        <v/>
      </c>
      <c r="R1001" s="38" t="str">
        <f xml:space="preserve"> IFERROR(IF(VLOOKUP(G1001,Demos!$B$3:$K$1368,7,FALSE)=0,"",VLOOKUP(G1001,Demos!$B$3:$K$1368,7,FALSE)),"")</f>
        <v xml:space="preserve">See Collegerame 2022 recording TN1612TU_19 - https://collegerama.tudelft.nl/Mediasite/Channel/as-bsc-tn/watch/1525734e9e3e40e6a0113a2e79f6fd7b1d </v>
      </c>
      <c r="T1001" s="50" t="s">
        <v>1904</v>
      </c>
      <c r="U1001" s="31" t="str">
        <f>IFERROR(VLOOKUP(G1001,Demos!$B$7:N4297,12,FALSE),"")</f>
        <v/>
      </c>
    </row>
    <row r="1002" spans="1:21" ht="45" x14ac:dyDescent="0.25">
      <c r="A1002" s="39">
        <f t="shared" si="15"/>
        <v>997</v>
      </c>
      <c r="B1002" s="30" t="s">
        <v>38</v>
      </c>
      <c r="C1002" s="29" t="str">
        <f xml:space="preserve"> IFERROR(VLOOKUP(B1002, Courses!$C$3:$E$836, 2, FALSE),"")</f>
        <v>Mechanics and Theory of Relativity</v>
      </c>
      <c r="D1002" s="29" t="str">
        <f xml:space="preserve"> IFERROR(VLOOKUP(MID(G1002,1,1), PIRA!$B$1:$E$1146, 2, FALSE),"")</f>
        <v>1 Mechanics</v>
      </c>
      <c r="E1002" s="31" t="str">
        <f xml:space="preserve"> IFERROR(VLOOKUP(MID(G1002,1,2),PIRA!$B$1:$E$1144,2,FALSE),"")&amp;"
"&amp;IFERROR(VLOOKUP(MID(H1002,1,2),PIRA!$B$1:$E$1144,2,FALSE),"")&amp;"
"&amp;IFERROR(VLOOKUP(MID(I1002,1,2),PIRA!$B$1:$E$1144,2,FALSE),"")</f>
        <v xml:space="preserve">Rotational Dynamics
</v>
      </c>
      <c r="F1002" s="31" t="str">
        <f xml:space="preserve"> IFERROR(VLOOKUP(MID(G1002,1,4),PIRA!$B$1:$E$1144,2,FALSE),"")&amp;"
"&amp;IFERROR(VLOOKUP(MID(H1002,1,4),PIRA!$B$1:$E$1144,2,FALSE),"")&amp;"
"&amp;IFERROR(VLOOKUP(MID(I1002,1,4),PIRA!$B$1:$E$1144,2,FALSE),"")</f>
        <v xml:space="preserve">Gyros
</v>
      </c>
      <c r="G1002" s="32" t="s">
        <v>1176</v>
      </c>
      <c r="H1002" s="31" t="str">
        <f>IFERROR(IF(VLOOKUP(G1002,Demos!$B$3:$K$1368,2,FALSE)=0,"",VLOOKUP(G1002,Demos!$B$3:$K$1368,2,FALSE)),"")</f>
        <v/>
      </c>
      <c r="I1002" s="79" t="str">
        <f>IFERROR(IF(VLOOKUP(G1002,Demos!$B$3:$K$1368,3,FALSE)=0,"",VLOOKUP(G1002,Demos!$B$3:$K$1368,3,FALSE)),"")</f>
        <v/>
      </c>
      <c r="J1002" s="79" t="str">
        <f>IFERROR(IF(VLOOKUP(G1002,Demos!$B$3:$K$1368,4,FALSE)=0,"",VLOOKUP(G1002,Demos!$B$3:$K$1368,4,FALSE)),"")</f>
        <v/>
      </c>
      <c r="K1002" s="32" t="s">
        <v>22</v>
      </c>
      <c r="L1002" s="32" t="s">
        <v>2077</v>
      </c>
      <c r="M1002" s="71">
        <v>43907</v>
      </c>
      <c r="N1002" s="33" t="str">
        <f>IFERROR(VLOOKUP(G1002,Demos!$B$3:$K$1368,5,FALSE),"")</f>
        <v>Precession (2)</v>
      </c>
      <c r="O1002" s="28">
        <f>IF(N1002="","",COUNTIF($N$6:N3121, N1002))</f>
        <v>67</v>
      </c>
      <c r="P1002" s="33" t="str">
        <f xml:space="preserve"> IFERROR(IF(VLOOKUP(G1002,Demos!$B$3:$K$1368,6,FALSE)=0,"",VLOOKUP(G1002,Demos!$B$3:$K$1368,6,FALSE)),"")</f>
        <v>www.de-monstrare.nl/pdf/Precession%20_2_.pdf</v>
      </c>
      <c r="Q1002" s="38" t="str">
        <f xml:space="preserve"> IFERROR(IF(VLOOKUP(G1002,Demos!$B$3:$K$1368,8,FALSE)=0,"",VLOOKUP(G1002,Demos!$B$3:$K$1368,8,FALSE)),"")</f>
        <v/>
      </c>
      <c r="R1002" s="38" t="str">
        <f xml:space="preserve"> IFERROR(IF(VLOOKUP(G1002,Demos!$B$3:$K$1368,7,FALSE)=0,"",VLOOKUP(G1002,Demos!$B$3:$K$1368,7,FALSE)),"")</f>
        <v/>
      </c>
      <c r="T1002" s="50" t="s">
        <v>1904</v>
      </c>
      <c r="U1002" s="31" t="str">
        <f>IFERROR(VLOOKUP(G1002,Demos!$B$7:N4298,12,FALSE),"")</f>
        <v/>
      </c>
    </row>
    <row r="1003" spans="1:21" ht="45" x14ac:dyDescent="0.25">
      <c r="A1003" s="39">
        <f t="shared" si="15"/>
        <v>998</v>
      </c>
      <c r="B1003" s="30" t="s">
        <v>38</v>
      </c>
      <c r="C1003" s="29" t="str">
        <f xml:space="preserve"> IFERROR(VLOOKUP(B1003, Courses!$C$3:$E$836, 2, FALSE),"")</f>
        <v>Mechanics and Theory of Relativity</v>
      </c>
      <c r="D1003" s="29" t="str">
        <f xml:space="preserve"> IFERROR(VLOOKUP(MID(G1003,1,1), PIRA!$B$1:$E$1146, 2, FALSE),"")</f>
        <v>1 Mechanics</v>
      </c>
      <c r="E1003" s="31" t="str">
        <f xml:space="preserve"> IFERROR(VLOOKUP(MID(G1003,1,2),PIRA!$B$1:$E$1144,2,FALSE),"")&amp;"
"&amp;IFERROR(VLOOKUP(MID(H1003,1,2),PIRA!$B$1:$E$1144,2,FALSE),"")&amp;"
"&amp;IFERROR(VLOOKUP(MID(I1003,1,2),PIRA!$B$1:$E$1144,2,FALSE),"")</f>
        <v xml:space="preserve">Rotational Dynamics
</v>
      </c>
      <c r="F1003" s="31" t="str">
        <f xml:space="preserve"> IFERROR(VLOOKUP(MID(G1003,1,4),PIRA!$B$1:$E$1144,2,FALSE),"")&amp;"
"&amp;IFERROR(VLOOKUP(MID(H1003,1,4),PIRA!$B$1:$E$1144,2,FALSE),"")&amp;"
"&amp;IFERROR(VLOOKUP(MID(I1003,1,4),PIRA!$B$1:$E$1144,2,FALSE),"")</f>
        <v xml:space="preserve">Gyros
</v>
      </c>
      <c r="G1003" s="32" t="s">
        <v>1659</v>
      </c>
      <c r="H1003" s="31" t="str">
        <f>IFERROR(IF(VLOOKUP(G1003,Demos!$B$3:$K$1368,2,FALSE)=0,"",VLOOKUP(G1003,Demos!$B$3:$K$1368,2,FALSE)),"")</f>
        <v/>
      </c>
      <c r="I1003" s="79" t="str">
        <f>IFERROR(IF(VLOOKUP(G1003,Demos!$B$3:$K$1368,3,FALSE)=0,"",VLOOKUP(G1003,Demos!$B$3:$K$1368,3,FALSE)),"")</f>
        <v/>
      </c>
      <c r="J1003" s="79" t="str">
        <f>IFERROR(IF(VLOOKUP(G1003,Demos!$B$3:$K$1368,4,FALSE)=0,"",VLOOKUP(G1003,Demos!$B$3:$K$1368,4,FALSE)),"")</f>
        <v/>
      </c>
      <c r="K1003" s="32" t="s">
        <v>22</v>
      </c>
      <c r="L1003" s="32" t="s">
        <v>2077</v>
      </c>
      <c r="M1003" s="71">
        <v>43907</v>
      </c>
      <c r="N1003" s="33" t="str">
        <f>IFERROR(VLOOKUP(G1003,Demos!$B$3:$K$1368,5,FALSE),"")</f>
        <v>Gyroscope</v>
      </c>
      <c r="O1003" s="28">
        <f>IF(N1003="","",COUNTIF($N$6:N3122, N1003))</f>
        <v>40</v>
      </c>
      <c r="P1003" s="33" t="str">
        <f xml:space="preserve"> IFERROR(IF(VLOOKUP(G1003,Demos!$B$3:$K$1368,6,FALSE)=0,"",VLOOKUP(G1003,Demos!$B$3:$K$1368,6,FALSE)),"")</f>
        <v>N/A</v>
      </c>
      <c r="Q1003" s="38" t="str">
        <f xml:space="preserve"> IFERROR(IF(VLOOKUP(G1003,Demos!$B$3:$K$1368,8,FALSE)=0,"",VLOOKUP(G1003,Demos!$B$3:$K$1368,8,FALSE)),"")</f>
        <v/>
      </c>
      <c r="R1003" s="38" t="str">
        <f xml:space="preserve"> IFERROR(IF(VLOOKUP(G1003,Demos!$B$3:$K$1368,7,FALSE)=0,"",VLOOKUP(G1003,Demos!$B$3:$K$1368,7,FALSE)),"")</f>
        <v/>
      </c>
      <c r="T1003" s="50" t="s">
        <v>1904</v>
      </c>
      <c r="U1003" s="31" t="str">
        <f>IFERROR(VLOOKUP(G1003,Demos!$B$7:N4300,12,FALSE),"")</f>
        <v/>
      </c>
    </row>
    <row r="1004" spans="1:21" ht="45" x14ac:dyDescent="0.25">
      <c r="A1004" s="39">
        <f t="shared" si="15"/>
        <v>999</v>
      </c>
      <c r="B1004" s="30" t="s">
        <v>38</v>
      </c>
      <c r="C1004" s="29" t="str">
        <f xml:space="preserve"> IFERROR(VLOOKUP(B1004, Courses!$C$3:$E$836, 2, FALSE),"")</f>
        <v>Mechanics and Theory of Relativity</v>
      </c>
      <c r="D1004" s="29" t="str">
        <f xml:space="preserve"> IFERROR(VLOOKUP(MID(G1004,1,1), PIRA!$B$1:$E$1146, 2, FALSE),"")</f>
        <v>1 Mechanics</v>
      </c>
      <c r="E1004" s="31" t="str">
        <f xml:space="preserve"> IFERROR(VLOOKUP(MID(G1004,1,2),PIRA!$B$1:$E$1144,2,FALSE),"")&amp;"
"&amp;IFERROR(VLOOKUP(MID(H1004,1,2),PIRA!$B$1:$E$1144,2,FALSE),"")&amp;"
"&amp;IFERROR(VLOOKUP(MID(I1004,1,2),PIRA!$B$1:$E$1144,2,FALSE),"")</f>
        <v xml:space="preserve">Rotational Dynamics
</v>
      </c>
      <c r="F1004" s="31" t="str">
        <f xml:space="preserve"> IFERROR(VLOOKUP(MID(G1004,1,4),PIRA!$B$1:$E$1144,2,FALSE),"")&amp;"
"&amp;IFERROR(VLOOKUP(MID(H1004,1,4),PIRA!$B$1:$E$1144,2,FALSE),"")&amp;"
"&amp;IFERROR(VLOOKUP(MID(I1004,1,4),PIRA!$B$1:$E$1144,2,FALSE),"")</f>
        <v xml:space="preserve">Rotational Stability
</v>
      </c>
      <c r="G1004" s="32" t="s">
        <v>1177</v>
      </c>
      <c r="H1004" s="31" t="str">
        <f>IFERROR(IF(VLOOKUP(G1004,Demos!$B$3:$K$1368,2,FALSE)=0,"",VLOOKUP(G1004,Demos!$B$3:$K$1368,2,FALSE)),"")</f>
        <v/>
      </c>
      <c r="I1004" s="79" t="str">
        <f>IFERROR(IF(VLOOKUP(G1004,Demos!$B$3:$K$1368,3,FALSE)=0,"",VLOOKUP(G1004,Demos!$B$3:$K$1368,3,FALSE)),"")</f>
        <v/>
      </c>
      <c r="J1004" s="79" t="str">
        <f>IFERROR(IF(VLOOKUP(G1004,Demos!$B$3:$K$1368,4,FALSE)=0,"",VLOOKUP(G1004,Demos!$B$3:$K$1368,4,FALSE)),"")</f>
        <v/>
      </c>
      <c r="K1004" s="32" t="s">
        <v>22</v>
      </c>
      <c r="L1004" s="32" t="s">
        <v>2077</v>
      </c>
      <c r="M1004" s="71">
        <v>43907</v>
      </c>
      <c r="N1004" s="33" t="str">
        <f>IFERROR(VLOOKUP(G1004,Demos!$B$3:$K$1368,5,FALSE),"")</f>
        <v>Stable Wheel</v>
      </c>
      <c r="O1004" s="28">
        <f>IF(N1004="","",COUNTIF($N$6:N3123, N1004))</f>
        <v>16</v>
      </c>
      <c r="P1004" s="33" t="str">
        <f xml:space="preserve"> IFERROR(IF(VLOOKUP(G1004,Demos!$B$3:$K$1368,6,FALSE)=0,"",VLOOKUP(G1004,Demos!$B$3:$K$1368,6,FALSE)),"")</f>
        <v>www.de-monstrare.nl/pdf/Stable%20wheel.pdf</v>
      </c>
      <c r="Q1004" s="38" t="str">
        <f xml:space="preserve"> IFERROR(IF(VLOOKUP(G1004,Demos!$B$3:$K$1368,8,FALSE)=0,"",VLOOKUP(G1004,Demos!$B$3:$K$1368,8,FALSE)),"")</f>
        <v/>
      </c>
      <c r="R1004" s="38" t="str">
        <f xml:space="preserve"> IFERROR(IF(VLOOKUP(G1004,Demos!$B$3:$K$1368,7,FALSE)=0,"",VLOOKUP(G1004,Demos!$B$3:$K$1368,7,FALSE)),"")</f>
        <v xml:space="preserve">See Collegerama 2022 recording TN1612TU_20 - https://collegerama.tudelft.nl/Mediasite/Channel/as-bsc-tn/watch/1a0c74c4eaf54cb7aa9b646d254fee821d </v>
      </c>
      <c r="T1004" s="50" t="s">
        <v>1904</v>
      </c>
      <c r="U1004" s="31" t="str">
        <f>IFERROR(VLOOKUP(G1004,Demos!$B$7:N4296,12,FALSE),"")</f>
        <v/>
      </c>
    </row>
    <row r="1005" spans="1:21" ht="45" x14ac:dyDescent="0.25">
      <c r="A1005" s="39">
        <f t="shared" si="15"/>
        <v>1000</v>
      </c>
      <c r="B1005" s="30" t="s">
        <v>38</v>
      </c>
      <c r="C1005" s="29" t="str">
        <f xml:space="preserve"> IFERROR(VLOOKUP(B1005, Courses!$C$3:$E$836, 2, FALSE),"")</f>
        <v>Mechanics and Theory of Relativity</v>
      </c>
      <c r="D1005" s="29" t="str">
        <f xml:space="preserve"> IFERROR(VLOOKUP(MID(G1005,1,1), PIRA!$B$1:$E$1146, 2, FALSE),"")</f>
        <v>1 Mechanics</v>
      </c>
      <c r="E1005" s="31" t="str">
        <f xml:space="preserve"> IFERROR(VLOOKUP(MID(G1005,1,2),PIRA!$B$1:$E$1144,2,FALSE),"")&amp;"
"&amp;IFERROR(VLOOKUP(MID(H1005,1,2),PIRA!$B$1:$E$1144,2,FALSE),"")&amp;"
"&amp;IFERROR(VLOOKUP(MID(I1005,1,2),PIRA!$B$1:$E$1144,2,FALSE),"")</f>
        <v xml:space="preserve">Rotational Dynamics
Rotational Dynamics
</v>
      </c>
      <c r="F1005" s="31" t="str">
        <f xml:space="preserve"> IFERROR(VLOOKUP(MID(G1005,1,4),PIRA!$B$1:$E$1144,2,FALSE),"")&amp;"
"&amp;IFERROR(VLOOKUP(MID(H1005,1,4),PIRA!$B$1:$E$1144,2,FALSE),"")&amp;"
"&amp;IFERROR(VLOOKUP(MID(I1005,1,4),PIRA!$B$1:$E$1144,2,FALSE),"")</f>
        <v xml:space="preserve">Rotational Stability
Conservation of Angular Momentum
</v>
      </c>
      <c r="G1005" s="32" t="s">
        <v>1658</v>
      </c>
      <c r="H1005" s="31" t="str">
        <f>IFERROR(IF(VLOOKUP(G1005,Demos!$B$3:$K$1368,2,FALSE)=0,"",VLOOKUP(G1005,Demos!$B$3:$K$1368,2,FALSE)),"")</f>
        <v>1Q40.12</v>
      </c>
      <c r="I1005" s="79" t="str">
        <f>IFERROR(IF(VLOOKUP(G1005,Demos!$B$3:$K$1368,3,FALSE)=0,"",VLOOKUP(G1005,Demos!$B$3:$K$1368,3,FALSE)),"")</f>
        <v/>
      </c>
      <c r="J1005" s="79" t="str">
        <f>IFERROR(IF(VLOOKUP(G1005,Demos!$B$3:$K$1368,4,FALSE)=0,"",VLOOKUP(G1005,Demos!$B$3:$K$1368,4,FALSE)),"")</f>
        <v/>
      </c>
      <c r="K1005" s="32" t="s">
        <v>22</v>
      </c>
      <c r="L1005" s="32" t="s">
        <v>2077</v>
      </c>
      <c r="M1005" s="71">
        <v>43907</v>
      </c>
      <c r="N1005" s="33" t="str">
        <f>IFERROR(VLOOKUP(G1005,Demos!$B$3:$K$1368,5,FALSE),"")</f>
        <v>Tippe Top</v>
      </c>
      <c r="O1005" s="28">
        <f>IF(N1005="","",COUNTIF($N$6:N3124, N1005))</f>
        <v>28</v>
      </c>
      <c r="P1005" s="33" t="str">
        <f xml:space="preserve"> IFERROR(IF(VLOOKUP(G1005,Demos!$B$3:$K$1368,6,FALSE)=0,"",VLOOKUP(G1005,Demos!$B$3:$K$1368,6,FALSE)),"")</f>
        <v>www.de-monstrare.nl/pdf/Tippe%20top.pdf</v>
      </c>
      <c r="Q1005" s="38" t="str">
        <f xml:space="preserve"> IFERROR(IF(VLOOKUP(G1005,Demos!$B$3:$K$1368,8,FALSE)=0,"",VLOOKUP(G1005,Demos!$B$3:$K$1368,8,FALSE)),"")</f>
        <v/>
      </c>
      <c r="R1005" s="38" t="str">
        <f xml:space="preserve"> IFERROR(IF(VLOOKUP(G1005,Demos!$B$3:$K$1368,7,FALSE)=0,"",VLOOKUP(G1005,Demos!$B$3:$K$1368,7,FALSE)),"")</f>
        <v xml:space="preserve">See Collegerama 2022 recording TN1612TU_20 - https://collegerama.tudelft.nl/Mediasite/Channel/as-bsc-tn/watch/1a0c74c4eaf54cb7aa9b646d254fee821d </v>
      </c>
      <c r="T1005" s="50" t="s">
        <v>1904</v>
      </c>
      <c r="U1005" s="31" t="str">
        <f>IFERROR(VLOOKUP(G1005,Demos!$B$7:N4295,12,FALSE),"")</f>
        <v/>
      </c>
    </row>
    <row r="1006" spans="1:21" ht="45" x14ac:dyDescent="0.25">
      <c r="A1006" s="39">
        <f t="shared" si="15"/>
        <v>1001</v>
      </c>
      <c r="B1006" s="30" t="s">
        <v>38</v>
      </c>
      <c r="C1006" s="29" t="str">
        <f xml:space="preserve"> IFERROR(VLOOKUP(B1006, Courses!$C$3:$E$836, 2, FALSE),"")</f>
        <v>Mechanics and Theory of Relativity</v>
      </c>
      <c r="D1006" s="29" t="str">
        <f xml:space="preserve"> IFERROR(VLOOKUP(MID(G1006,1,1), PIRA!$B$1:$E$1146, 2, FALSE),"")</f>
        <v>1 Mechanics</v>
      </c>
      <c r="E1006" s="31" t="str">
        <f xml:space="preserve"> IFERROR(VLOOKUP(MID(G1006,1,2),PIRA!$B$1:$E$1144,2,FALSE),"")&amp;"
"&amp;IFERROR(VLOOKUP(MID(H1006,1,2),PIRA!$B$1:$E$1144,2,FALSE),"")&amp;"
"&amp;IFERROR(VLOOKUP(MID(I1006,1,2),PIRA!$B$1:$E$1144,2,FALSE),"")</f>
        <v xml:space="preserve">Rotational Dynamics
Rotational Dynamics
</v>
      </c>
      <c r="F1006" s="31" t="str">
        <f xml:space="preserve"> IFERROR(VLOOKUP(MID(G1006,1,4),PIRA!$B$1:$E$1144,2,FALSE),"")&amp;"
"&amp;IFERROR(VLOOKUP(MID(H1006,1,4),PIRA!$B$1:$E$1144,2,FALSE),"")&amp;"
"&amp;IFERROR(VLOOKUP(MID(I1006,1,4),PIRA!$B$1:$E$1144,2,FALSE),"")</f>
        <v xml:space="preserve">Rotational Energy
Moment of Inertia
</v>
      </c>
      <c r="G1006" s="32" t="s">
        <v>1168</v>
      </c>
      <c r="H1006" s="31" t="str">
        <f>IFERROR(IF(VLOOKUP(G1006,Demos!$B$3:$K$1368,2,FALSE)=0,"",VLOOKUP(G1006,Demos!$B$3:$K$1368,2,FALSE)),"")</f>
        <v>1Q10.02</v>
      </c>
      <c r="I1006" s="79" t="str">
        <f>IFERROR(IF(VLOOKUP(G1006,Demos!$B$3:$K$1368,3,FALSE)=0,"",VLOOKUP(G1006,Demos!$B$3:$K$1368,3,FALSE)),"")</f>
        <v/>
      </c>
      <c r="J1006" s="79" t="str">
        <f>IFERROR(IF(VLOOKUP(G1006,Demos!$B$3:$K$1368,4,FALSE)=0,"",VLOOKUP(G1006,Demos!$B$3:$K$1368,4,FALSE)),"")</f>
        <v/>
      </c>
      <c r="K1006" s="32" t="s">
        <v>22</v>
      </c>
      <c r="L1006" s="32" t="s">
        <v>2077</v>
      </c>
      <c r="M1006" s="71">
        <v>43906</v>
      </c>
      <c r="N1006" s="33" t="str">
        <f>IFERROR(VLOOKUP(G1006,Demos!$B$3:$K$1368,5,FALSE),"")</f>
        <v>Rolling Downhill</v>
      </c>
      <c r="O1006" s="28">
        <f>IF(N1006="","",COUNTIF($N$6:N3125, N1006))</f>
        <v>35</v>
      </c>
      <c r="P1006" s="33" t="str">
        <f xml:space="preserve"> IFERROR(IF(VLOOKUP(G1006,Demos!$B$3:$K$1368,6,FALSE)=0,"",VLOOKUP(G1006,Demos!$B$3:$K$1368,6,FALSE)),"")</f>
        <v>www.de-monstrare.nl/pdf/Rolling%20downhill.pdf</v>
      </c>
      <c r="Q1006" s="38" t="str">
        <f xml:space="preserve"> IFERROR(IF(VLOOKUP(G1006,Demos!$B$3:$K$1368,8,FALSE)=0,"",VLOOKUP(G1006,Demos!$B$3:$K$1368,8,FALSE)),"")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1006" s="38" t="str">
        <f xml:space="preserve"> IFERROR(IF(VLOOKUP(G1006,Demos!$B$3:$K$1368,7,FALSE)=0,"",VLOOKUP(G1006,Demos!$B$3:$K$1368,7,FALSE)),"")</f>
        <v xml:space="preserve">See Collegerama 2022 recording TN1612TU_17 - https://collegerama.tudelft.nl/Mediasite/Channel/as-bsc-tn/watch/068318bc5e2d4c908ecc56ce056d99d81d  </v>
      </c>
      <c r="T1006" s="50" t="s">
        <v>1904</v>
      </c>
      <c r="U1006" s="31" t="str">
        <f>IFERROR(VLOOKUP(G1006,Demos!$B$7:N4303,12,FALSE),"")</f>
        <v/>
      </c>
    </row>
    <row r="1007" spans="1:21" ht="45" x14ac:dyDescent="0.25">
      <c r="A1007" s="39">
        <f t="shared" si="15"/>
        <v>1002</v>
      </c>
      <c r="B1007" s="30" t="s">
        <v>38</v>
      </c>
      <c r="C1007" s="29" t="str">
        <f xml:space="preserve"> IFERROR(VLOOKUP(B1007, Courses!$C$3:$E$836, 2, FALSE),"")</f>
        <v>Mechanics and Theory of Relativity</v>
      </c>
      <c r="D1007" s="29" t="str">
        <f xml:space="preserve"> IFERROR(VLOOKUP(MID(G1007,1,1), PIRA!$B$1:$E$1146, 2, FALSE),"")</f>
        <v>1 Mechanics</v>
      </c>
      <c r="E1007" s="31" t="str">
        <f xml:space="preserve"> IFERROR(VLOOKUP(MID(G1007,1,2),PIRA!$B$1:$E$1144,2,FALSE),"")&amp;"
"&amp;IFERROR(VLOOKUP(MID(H1007,1,2),PIRA!$B$1:$E$1144,2,FALSE),"")&amp;"
"&amp;IFERROR(VLOOKUP(MID(I1007,1,2),PIRA!$B$1:$E$1144,2,FALSE),"")</f>
        <v xml:space="preserve">Rotational Dynamics
Rotational Dynamics
</v>
      </c>
      <c r="F1007" s="31" t="str">
        <f xml:space="preserve"> IFERROR(VLOOKUP(MID(G1007,1,4),PIRA!$B$1:$E$1144,2,FALSE),"")&amp;"
"&amp;IFERROR(VLOOKUP(MID(H1007,1,4),PIRA!$B$1:$E$1144,2,FALSE),"")&amp;"
"&amp;IFERROR(VLOOKUP(MID(I1007,1,4),PIRA!$B$1:$E$1144,2,FALSE),"")</f>
        <v xml:space="preserve">Conservation of Angular Momentum
Moment of Inertia
</v>
      </c>
      <c r="G1007" s="32" t="s">
        <v>1171</v>
      </c>
      <c r="H1007" s="31" t="str">
        <f>IFERROR(IF(VLOOKUP(G1007,Demos!$B$3:$K$1368,2,FALSE)=0,"",VLOOKUP(G1007,Demos!$B$3:$K$1368,2,FALSE)),"")</f>
        <v>1Q10.XX</v>
      </c>
      <c r="I1007" s="79" t="str">
        <f>IFERROR(IF(VLOOKUP(G1007,Demos!$B$3:$K$1368,3,FALSE)=0,"",VLOOKUP(G1007,Demos!$B$3:$K$1368,3,FALSE)),"")</f>
        <v/>
      </c>
      <c r="J1007" s="79" t="str">
        <f>IFERROR(IF(VLOOKUP(G1007,Demos!$B$3:$K$1368,4,FALSE)=0,"",VLOOKUP(G1007,Demos!$B$3:$K$1368,4,FALSE)),"")</f>
        <v/>
      </c>
      <c r="K1007" s="32" t="s">
        <v>22</v>
      </c>
      <c r="L1007" s="32" t="s">
        <v>2077</v>
      </c>
      <c r="M1007" s="71">
        <v>43906</v>
      </c>
      <c r="N1007" s="33" t="str">
        <f>IFERROR(VLOOKUP(G1007,Demos!$B$3:$K$1368,5,FALSE),"")</f>
        <v>Matchbox and Wineglass</v>
      </c>
      <c r="O1007" s="28">
        <f>IF(N1007="","",COUNTIF($N$6:N3126, N1007))</f>
        <v>40</v>
      </c>
      <c r="P1007" s="33" t="str">
        <f xml:space="preserve"> IFERROR(IF(VLOOKUP(G1007,Demos!$B$3:$K$1368,6,FALSE)=0,"",VLOOKUP(G1007,Demos!$B$3:$K$1368,6,FALSE)),"")</f>
        <v>www.de-monstrare.nl/pdf/Matchbox%20and%20wineglass.pdf</v>
      </c>
      <c r="Q1007" s="38" t="str">
        <f xml:space="preserve"> IFERROR(IF(VLOOKUP(G1007,Demos!$B$3:$K$1368,8,FALSE)=0,"",VLOOKUP(G1007,Demos!$B$3:$K$1368,8,FALSE)),"")</f>
        <v/>
      </c>
      <c r="R1007" s="38" t="str">
        <f xml:space="preserve"> IFERROR(IF(VLOOKUP(G1007,Demos!$B$3:$K$1368,7,FALSE)=0,"",VLOOKUP(G1007,Demos!$B$3:$K$1368,7,FALSE)),"")</f>
        <v xml:space="preserve">See Collegerama 2022 recording TN1612TU_17 from about 40 minutes - https://collegerama.tudelft.nl/Mediasite/Channel/as-bsc-tn/watch/068318bc5e2d4c908ecc56ce056d99d81d </v>
      </c>
      <c r="T1007" s="50" t="s">
        <v>1904</v>
      </c>
      <c r="U1007" s="31" t="str">
        <f>IFERROR(VLOOKUP(G1007,Demos!$B$7:N4304,12,FALSE),"")</f>
        <v/>
      </c>
    </row>
    <row r="1008" spans="1:21" ht="45" x14ac:dyDescent="0.25">
      <c r="A1008" s="39">
        <f t="shared" si="15"/>
        <v>1003</v>
      </c>
      <c r="B1008" s="30" t="s">
        <v>38</v>
      </c>
      <c r="C1008" s="29" t="str">
        <f xml:space="preserve"> IFERROR(VLOOKUP(B1008, Courses!$C$3:$E$836, 2, FALSE),"")</f>
        <v>Mechanics and Theory of Relativity</v>
      </c>
      <c r="D1008" s="29" t="str">
        <f xml:space="preserve"> IFERROR(VLOOKUP(MID(G1008,1,1), PIRA!$B$1:$E$1146, 2, FALSE),"")</f>
        <v>1 Mechanics</v>
      </c>
      <c r="E1008" s="31" t="str">
        <f xml:space="preserve"> IFERROR(VLOOKUP(MID(G1008,1,2),PIRA!$B$1:$E$1144,2,FALSE),"")&amp;"
"&amp;IFERROR(VLOOKUP(MID(H1008,1,2),PIRA!$B$1:$E$1144,2,FALSE),"")&amp;"
"&amp;IFERROR(VLOOKUP(MID(I1008,1,2),PIRA!$B$1:$E$1144,2,FALSE),"")</f>
        <v xml:space="preserve">Rotational Dynamics
</v>
      </c>
      <c r="F1008" s="31" t="str">
        <f xml:space="preserve"> IFERROR(VLOOKUP(MID(G1008,1,4),PIRA!$B$1:$E$1144,2,FALSE),"")&amp;"
"&amp;IFERROR(VLOOKUP(MID(H1008,1,4),PIRA!$B$1:$E$1144,2,FALSE),"")&amp;"
"&amp;IFERROR(VLOOKUP(MID(I1008,1,4),PIRA!$B$1:$E$1144,2,FALSE),"")</f>
        <v xml:space="preserve">Conservation of Angular Momentum
</v>
      </c>
      <c r="G1008" s="32" t="s">
        <v>88</v>
      </c>
      <c r="H1008" s="31" t="str">
        <f>IFERROR(IF(VLOOKUP(G1008,Demos!$B$3:$K$1368,2,FALSE)=0,"",VLOOKUP(G1008,Demos!$B$3:$K$1368,2,FALSE)),"")</f>
        <v/>
      </c>
      <c r="I1008" s="79" t="str">
        <f>IFERROR(IF(VLOOKUP(G1008,Demos!$B$3:$K$1368,3,FALSE)=0,"",VLOOKUP(G1008,Demos!$B$3:$K$1368,3,FALSE)),"")</f>
        <v/>
      </c>
      <c r="J1008" s="79" t="str">
        <f>IFERROR(IF(VLOOKUP(G1008,Demos!$B$3:$K$1368,4,FALSE)=0,"",VLOOKUP(G1008,Demos!$B$3:$K$1368,4,FALSE)),"")</f>
        <v/>
      </c>
      <c r="K1008" s="32" t="s">
        <v>22</v>
      </c>
      <c r="L1008" s="32" t="s">
        <v>2077</v>
      </c>
      <c r="M1008" s="71">
        <v>43906</v>
      </c>
      <c r="N1008" s="33" t="str">
        <f>IFERROR(VLOOKUP(G1008,Demos!$B$3:$K$1368,5,FALSE),"")</f>
        <v>Train and Track</v>
      </c>
      <c r="O1008" s="28">
        <f>IF(N1008="","",COUNTIF($N$6:N3127, N1008))</f>
        <v>27</v>
      </c>
      <c r="P1008" s="33" t="str">
        <f xml:space="preserve"> IFERROR(IF(VLOOKUP(G1008,Demos!$B$3:$K$1368,6,FALSE)=0,"",VLOOKUP(G1008,Demos!$B$3:$K$1368,6,FALSE)),"")</f>
        <v>www.de-monstrare.nl/pdf/Train%20and%20track.pdf</v>
      </c>
      <c r="Q1008" s="38" t="str">
        <f xml:space="preserve"> IFERROR(IF(VLOOKUP(G1008,Demos!$B$3:$K$1368,8,FALSE)=0,"",VLOOKUP(G1008,Demos!$B$3:$K$1368,8,FALSE)),"")</f>
        <v/>
      </c>
      <c r="R1008" s="38" t="str">
        <f xml:space="preserve"> IFERROR(IF(VLOOKUP(G1008,Demos!$B$3:$K$1368,7,FALSE)=0,"",VLOOKUP(G1008,Demos!$B$3:$K$1368,7,FALSE)),"")</f>
        <v xml:space="preserve">See Collegerama 2022 recording TN1612TU_17 - https://collegerama.tudelft.nl/Mediasite/Channel/as-bsc-tn/watch/068318bc5e2d4c908ecc56ce056d99d81d </v>
      </c>
      <c r="T1008" s="50" t="s">
        <v>1904</v>
      </c>
      <c r="U1008" s="31" t="str">
        <f>IFERROR(VLOOKUP(G1008,Demos!$B$7:N4302,12,FALSE),"")</f>
        <v/>
      </c>
    </row>
    <row r="1009" spans="1:21" ht="45" x14ac:dyDescent="0.25">
      <c r="A1009" s="39">
        <f t="shared" si="15"/>
        <v>1004</v>
      </c>
      <c r="B1009" s="30" t="s">
        <v>2040</v>
      </c>
      <c r="C1009" s="29" t="str">
        <f xml:space="preserve"> IFERROR(VLOOKUP(B1009, Courses!$C$3:$E$836, 2, FALSE),"")</f>
        <v>Open Days</v>
      </c>
      <c r="D1009" s="29" t="str">
        <f xml:space="preserve"> IFERROR(VLOOKUP(MID(G1009,1,1), PIRA!$B$1:$E$1146, 2, FALSE),"")</f>
        <v>2 Fluid Mechanics</v>
      </c>
      <c r="E1009" s="31" t="str">
        <f xml:space="preserve"> IFERROR(VLOOKUP(MID(G1009,1,2),PIRA!$B$1:$E$1144,2,FALSE),"")&amp;"
"&amp;IFERROR(VLOOKUP(MID(H1009,1,2),PIRA!$B$1:$E$1144,2,FALSE),"")&amp;"
"&amp;IFERROR(VLOOKUP(MID(I1009,1,2),PIRA!$B$1:$E$1144,2,FALSE),"")</f>
        <v xml:space="preserve">Dynamics of Fluids
</v>
      </c>
      <c r="F1009" s="31" t="str">
        <f xml:space="preserve"> IFERROR(VLOOKUP(MID(G1009,1,4),PIRA!$B$1:$E$1144,2,FALSE),"")&amp;"
"&amp;IFERROR(VLOOKUP(MID(H1009,1,4),PIRA!$B$1:$E$1144,2,FALSE),"")&amp;"
"&amp;IFERROR(VLOOKUP(MID(I1009,1,4),PIRA!$B$1:$E$1144,2,FALSE),"")</f>
        <v xml:space="preserve">Forces in Moving Fluids
</v>
      </c>
      <c r="G1009" s="32" t="s">
        <v>337</v>
      </c>
      <c r="H1009" s="31" t="str">
        <f>IFERROR(IF(VLOOKUP(G1009,Demos!$B$3:$K$1368,2,FALSE)=0,"",VLOOKUP(G1009,Demos!$B$3:$K$1368,2,FALSE)),"")</f>
        <v/>
      </c>
      <c r="I1009" s="79" t="str">
        <f>IFERROR(IF(VLOOKUP(G1009,Demos!$B$3:$K$1368,3,FALSE)=0,"",VLOOKUP(G1009,Demos!$B$3:$K$1368,3,FALSE)),"")</f>
        <v/>
      </c>
      <c r="J1009" s="79" t="str">
        <f>IFERROR(IF(VLOOKUP(G1009,Demos!$B$3:$K$1368,4,FALSE)=0,"",VLOOKUP(G1009,Demos!$B$3:$K$1368,4,FALSE)),"")</f>
        <v/>
      </c>
      <c r="K1009" s="30" t="s">
        <v>2020</v>
      </c>
      <c r="M1009" s="71">
        <v>43897</v>
      </c>
      <c r="N1009" s="33" t="str">
        <f>IFERROR(VLOOKUP(G1009,Demos!$B$3:$K$1368,5,FALSE),"")</f>
        <v>Vacuum Cleaner and Ping-Pong Ball</v>
      </c>
      <c r="O1009" s="28">
        <f>IF(N1009="","",COUNTIF($N$6:N3128, N1009))</f>
        <v>21</v>
      </c>
      <c r="P1009" s="33" t="str">
        <f xml:space="preserve"> IFERROR(IF(VLOOKUP(G1009,Demos!$B$3:$K$1368,6,FALSE)=0,"",VLOOKUP(G1009,Demos!$B$3:$K$1368,6,FALSE)),"")</f>
        <v>N/A</v>
      </c>
      <c r="Q1009" s="38" t="str">
        <f xml:space="preserve"> IFERROR(IF(VLOOKUP(G1009,Demos!$B$3:$K$1368,8,FALSE)=0,"",VLOOKUP(G1009,Demos!$B$3:$K$1368,8,FALSE)),"")</f>
        <v/>
      </c>
      <c r="R1009" s="38" t="str">
        <f xml:space="preserve"> IFERROR(IF(VLOOKUP(G1009,Demos!$B$3:$K$1368,7,FALSE)=0,"",VLOOKUP(G1009,Demos!$B$3:$K$1368,7,FALSE)),"")</f>
        <v>See 2021 Zoomopname "opname hoorcollege 2.mp4" and Collegerama recording 2011/2012 - https://collegerama.tudelft.nl/Mediasite/Channel/as-bsc-tn/watch/b6b2331bc2144aba9c70d01fb3cfa6311d and 2022-2023 from 01:25:40 https://collegerama.tudelft.nl/Mediasite/Channel/as-bsc-tn/watch/2f27d3d6436b4dc9b44a4a21e91f98331d</v>
      </c>
      <c r="T1009" s="50" t="s">
        <v>1763</v>
      </c>
      <c r="U1009" s="31" t="str">
        <f>IFERROR(VLOOKUP(G1009,Demos!$B$7:N4305,12,FALSE),"")</f>
        <v/>
      </c>
    </row>
    <row r="1010" spans="1:21" ht="45" x14ac:dyDescent="0.25">
      <c r="A1010" s="39">
        <f t="shared" si="15"/>
        <v>1005</v>
      </c>
      <c r="B1010" s="30" t="s">
        <v>2040</v>
      </c>
      <c r="C1010" s="29" t="str">
        <f xml:space="preserve"> IFERROR(VLOOKUP(B1010, Courses!$C$3:$E$836, 2, FALSE),"")</f>
        <v>Open Days</v>
      </c>
      <c r="D1010" s="29" t="str">
        <f xml:space="preserve"> IFERROR(VLOOKUP(MID(G1010,1,1), PIRA!$B$1:$E$1146, 2, FALSE),"")</f>
        <v>6 Optics</v>
      </c>
      <c r="E1010" s="31" t="str">
        <f xml:space="preserve"> IFERROR(VLOOKUP(MID(G1010,1,2),PIRA!$B$1:$E$1144,2,FALSE),"")&amp;"
"&amp;IFERROR(VLOOKUP(MID(H1010,1,2),PIRA!$B$1:$E$1144,2,FALSE),"")&amp;"
"&amp;IFERROR(VLOOKUP(MID(I1010,1,2),PIRA!$B$1:$E$1144,2,FALSE),"")</f>
        <v xml:space="preserve">Diffraction
</v>
      </c>
      <c r="F1010" s="31" t="str">
        <f xml:space="preserve"> IFERROR(VLOOKUP(MID(G1010,1,4),PIRA!$B$1:$E$1144,2,FALSE),"")&amp;"
"&amp;IFERROR(VLOOKUP(MID(H1010,1,4),PIRA!$B$1:$E$1144,2,FALSE),"")&amp;"
"&amp;IFERROR(VLOOKUP(MID(I1010,1,4),PIRA!$B$1:$E$1144,2,FALSE),"")</f>
        <v xml:space="preserve">Diffraction Around Objects
</v>
      </c>
      <c r="G1010" s="32" t="s">
        <v>1569</v>
      </c>
      <c r="H1010" s="31" t="str">
        <f>IFERROR(IF(VLOOKUP(G1010,Demos!$B$3:$K$1368,2,FALSE)=0,"",VLOOKUP(G1010,Demos!$B$3:$K$1368,2,FALSE)),"")</f>
        <v/>
      </c>
      <c r="I1010" s="79" t="str">
        <f>IFERROR(IF(VLOOKUP(G1010,Demos!$B$3:$K$1368,3,FALSE)=0,"",VLOOKUP(G1010,Demos!$B$3:$K$1368,3,FALSE)),"")</f>
        <v/>
      </c>
      <c r="J1010" s="79" t="str">
        <f>IFERROR(IF(VLOOKUP(G1010,Demos!$B$3:$K$1368,4,FALSE)=0,"",VLOOKUP(G1010,Demos!$B$3:$K$1368,4,FALSE)),"")</f>
        <v/>
      </c>
      <c r="K1010" s="30" t="s">
        <v>1953</v>
      </c>
      <c r="M1010" s="71">
        <v>43896</v>
      </c>
      <c r="N1010" s="33" t="str">
        <f>IFERROR(VLOOKUP(G1010,Demos!$B$3:$K$1368,5,FALSE),"")</f>
        <v>Diffraction (2a), Single Slit</v>
      </c>
      <c r="O1010" s="28">
        <f>IF(N1010="","",COUNTIF($N$6:N3129, N1010))</f>
        <v>2</v>
      </c>
      <c r="P1010" s="33" t="str">
        <f xml:space="preserve"> IFERROR(IF(VLOOKUP(G1010,Demos!$B$3:$K$1368,6,FALSE)=0,"",VLOOKUP(G1010,Demos!$B$3:$K$1368,6,FALSE)),"")</f>
        <v>www.de-monstrare.nl/pdf/Diffraction_2a_,%20single%20slit.pdf</v>
      </c>
      <c r="Q1010" s="38" t="str">
        <f xml:space="preserve"> IFERROR(IF(VLOOKUP(G1010,Demos!$B$3:$K$1368,8,FALSE)=0,"",VLOOKUP(G1010,Demos!$B$3:$K$1368,8,FALSE)),"")</f>
        <v/>
      </c>
      <c r="R1010" s="38" t="str">
        <f xml:space="preserve"> IFERROR(IF(VLOOKUP(G1010,Demos!$B$3:$K$1368,7,FALSE)=0,"",VLOOKUP(G1010,Demos!$B$3:$K$1368,7,FALSE)),"")</f>
        <v>See 05 Apr 2019 Collegerama recording TN2421_09 from 01:23:38 - https://collegerama.tudelft.nl/Mediasite/Channel/as-bsc-tn/watch/556b44abfbb545d184afa87a44b212111d</v>
      </c>
      <c r="T1010" s="50" t="s">
        <v>1762</v>
      </c>
      <c r="U1010" s="31" t="str">
        <f>IFERROR(VLOOKUP(G1010,Demos!$B$7:N4306,12,FALSE),"")</f>
        <v/>
      </c>
    </row>
    <row r="1011" spans="1:21" ht="45" x14ac:dyDescent="0.25">
      <c r="A1011" s="39">
        <f t="shared" si="15"/>
        <v>1006</v>
      </c>
      <c r="B1011" s="30" t="s">
        <v>29</v>
      </c>
      <c r="C1011" s="29" t="str">
        <f xml:space="preserve"> IFERROR(VLOOKUP(B1011, Courses!$C$3:$E$836, 2, FALSE),"")</f>
        <v>Classical and Quantum Mechanics</v>
      </c>
      <c r="D1011" s="29" t="str">
        <f xml:space="preserve"> IFERROR(VLOOKUP(MID(G1011,1,1), PIRA!$B$1:$E$1146, 2, FALSE),"")</f>
        <v>3 Oscillations and Waves</v>
      </c>
      <c r="E1011" s="31" t="str">
        <f xml:space="preserve"> IFERROR(VLOOKUP(MID(G1011,1,2),PIRA!$B$1:$E$1144,2,FALSE),"")&amp;"
"&amp;IFERROR(VLOOKUP(MID(H1011,1,2),PIRA!$B$1:$E$1144,2,FALSE),"")&amp;"
"&amp;IFERROR(VLOOKUP(MID(I1011,1,2),PIRA!$B$1:$E$1144,2,FALSE),"")</f>
        <v xml:space="preserve">Wave Motion
</v>
      </c>
      <c r="F1011" s="31" t="str">
        <f xml:space="preserve"> IFERROR(VLOOKUP(MID(G1011,1,4),PIRA!$B$1:$E$1144,2,FALSE),"")&amp;"
"&amp;IFERROR(VLOOKUP(MID(H1011,1,4),PIRA!$B$1:$E$1144,2,FALSE),"")&amp;"
"&amp;IFERROR(VLOOKUP(MID(I1011,1,4),PIRA!$B$1:$E$1144,2,FALSE),"")</f>
        <v xml:space="preserve">Transverse Pulses and Waves
</v>
      </c>
      <c r="G1011" s="32" t="s">
        <v>1186</v>
      </c>
      <c r="H1011" s="31" t="str">
        <f>IFERROR(IF(VLOOKUP(G1011,Demos!$B$3:$K$1368,2,FALSE)=0,"",VLOOKUP(G1011,Demos!$B$3:$K$1368,2,FALSE)),"")</f>
        <v/>
      </c>
      <c r="I1011" s="79" t="str">
        <f>IFERROR(IF(VLOOKUP(G1011,Demos!$B$3:$K$1368,3,FALSE)=0,"",VLOOKUP(G1011,Demos!$B$3:$K$1368,3,FALSE)),"")</f>
        <v/>
      </c>
      <c r="J1011" s="79" t="str">
        <f>IFERROR(IF(VLOOKUP(G1011,Demos!$B$3:$K$1368,4,FALSE)=0,"",VLOOKUP(G1011,Demos!$B$3:$K$1368,4,FALSE)),"")</f>
        <v/>
      </c>
      <c r="K1011" s="32" t="s">
        <v>373</v>
      </c>
      <c r="L1011" s="32"/>
      <c r="M1011" s="71">
        <v>43895</v>
      </c>
      <c r="N1011" s="33" t="str">
        <f>IFERROR(VLOOKUP(G1011,Demos!$B$3:$K$1368,5,FALSE),"")</f>
        <v>Speed of a Single Pulse on Different Strings (2)</v>
      </c>
      <c r="O1011" s="28">
        <f>IF(N1011="","",COUNTIF($N$6:N3130, N1011))</f>
        <v>26</v>
      </c>
      <c r="P1011" s="33" t="str">
        <f xml:space="preserve"> IFERROR(IF(VLOOKUP(G1011,Demos!$B$3:$K$1368,6,FALSE)=0,"",VLOOKUP(G1011,Demos!$B$3:$K$1368,6,FALSE)),"")</f>
        <v>www.de-monstrare.nl/pdf/Speed%20of%20a%20single%20pulse%20on%20different%20strings%20_2_.pdf</v>
      </c>
      <c r="Q1011" s="38" t="str">
        <f xml:space="preserve"> IFERROR(IF(VLOOKUP(G1011,Demos!$B$3:$K$1368,8,FALSE)=0,"",VLOOKUP(G1011,Demos!$B$3:$K$1368,8,FALSE)),"")</f>
        <v/>
      </c>
      <c r="R1011" s="38" t="str">
        <f xml:space="preserve"> IFERROR(IF(VLOOKUP(G1011,Demos!$B$3:$K$1368,7,FALSE)=0,"",VLOOKUP(G1011,Demos!$B$3:$K$1368,7,FALSE)),"")</f>
        <v>See: https://surfdrive.surf.nl/files/index.php/s/DHZYIhoACURx7O8?path=%2FHaaksman%2FTN2345%2F2.%20Speed%20of%20a%20Single%20Pulse%20on%20Different%20Strings</v>
      </c>
      <c r="T1011" s="50" t="s">
        <v>1762</v>
      </c>
      <c r="U1011" s="31" t="str">
        <f>IFERROR(VLOOKUP(G1011,Demos!$B$7:N4308,12,FALSE),"")</f>
        <v/>
      </c>
    </row>
    <row r="1012" spans="1:21" ht="45" x14ac:dyDescent="0.25">
      <c r="A1012" s="39">
        <f t="shared" si="15"/>
        <v>1007</v>
      </c>
      <c r="B1012" s="30" t="s">
        <v>29</v>
      </c>
      <c r="C1012" s="29" t="str">
        <f xml:space="preserve"> IFERROR(VLOOKUP(B1012, Courses!$C$3:$E$836, 2, FALSE),"")</f>
        <v>Classical and Quantum Mechanics</v>
      </c>
      <c r="D1012" s="29" t="str">
        <f xml:space="preserve"> IFERROR(VLOOKUP(MID(G1012,1,1), PIRA!$B$1:$E$1146, 2, FALSE),"")</f>
        <v>3 Oscillations and Waves</v>
      </c>
      <c r="E1012" s="31" t="str">
        <f xml:space="preserve"> IFERROR(VLOOKUP(MID(G1012,1,2),PIRA!$B$1:$E$1144,2,FALSE),"")&amp;"
"&amp;IFERROR(VLOOKUP(MID(H1012,1,2),PIRA!$B$1:$E$1144,2,FALSE),"")&amp;"
"&amp;IFERROR(VLOOKUP(MID(I1012,1,2),PIRA!$B$1:$E$1144,2,FALSE),"")</f>
        <v xml:space="preserve">Wave Motion
</v>
      </c>
      <c r="F1012" s="31" t="str">
        <f xml:space="preserve"> IFERROR(VLOOKUP(MID(G1012,1,4),PIRA!$B$1:$E$1144,2,FALSE),"")&amp;"
"&amp;IFERROR(VLOOKUP(MID(H1012,1,4),PIRA!$B$1:$E$1144,2,FALSE),"")&amp;"
"&amp;IFERROR(VLOOKUP(MID(I1012,1,4),PIRA!$B$1:$E$1144,2,FALSE),"")</f>
        <v xml:space="preserve">Longitudinal Pulses and Waves
</v>
      </c>
      <c r="G1012" s="32" t="s">
        <v>126</v>
      </c>
      <c r="H1012" s="31" t="str">
        <f>IFERROR(IF(VLOOKUP(G1012,Demos!$B$3:$K$1368,2,FALSE)=0,"",VLOOKUP(G1012,Demos!$B$3:$K$1368,2,FALSE)),"")</f>
        <v/>
      </c>
      <c r="I1012" s="79" t="str">
        <f>IFERROR(IF(VLOOKUP(G1012,Demos!$B$3:$K$1368,3,FALSE)=0,"",VLOOKUP(G1012,Demos!$B$3:$K$1368,3,FALSE)),"")</f>
        <v/>
      </c>
      <c r="J1012" s="79" t="str">
        <f>IFERROR(IF(VLOOKUP(G1012,Demos!$B$3:$K$1368,4,FALSE)=0,"",VLOOKUP(G1012,Demos!$B$3:$K$1368,4,FALSE)),"")</f>
        <v/>
      </c>
      <c r="K1012" s="32" t="s">
        <v>373</v>
      </c>
      <c r="L1012" s="32"/>
      <c r="M1012" s="71">
        <v>43895</v>
      </c>
      <c r="N1012" s="33" t="str">
        <f>IFERROR(VLOOKUP(G1012,Demos!$B$3:$K$1368,5,FALSE),"")</f>
        <v>Wave Machine</v>
      </c>
      <c r="O1012" s="28">
        <f>IF(N1012="","",COUNTIF($N$6:N3131, N1012))</f>
        <v>26</v>
      </c>
      <c r="P1012" s="33" t="str">
        <f xml:space="preserve"> IFERROR(IF(VLOOKUP(G1012,Demos!$B$3:$K$1368,6,FALSE)=0,"",VLOOKUP(G1012,Demos!$B$3:$K$1368,6,FALSE)),"")</f>
        <v>www.de-monstrare.nl/pdf/Reflections%20of%20transverse%20pulses%20_2_.pdf</v>
      </c>
      <c r="Q1012" s="38" t="str">
        <f xml:space="preserve"> IFERROR(IF(VLOOKUP(G1012,Demos!$B$3:$K$1368,8,FALSE)=0,"",VLOOKUP(G1012,Demos!$B$3:$K$1368,8,FALSE)),"")</f>
        <v>Not listed in database yet</v>
      </c>
      <c r="R1012" s="38" t="str">
        <f xml:space="preserve"> IFERROR(IF(VLOOKUP(G1012,Demos!$B$3:$K$1368,7,FALSE)=0,"",VLOOKUP(G1012,Demos!$B$3:$K$1368,7,FALSE)),"")</f>
        <v/>
      </c>
      <c r="T1012" s="50" t="s">
        <v>1762</v>
      </c>
      <c r="U1012" s="31" t="str">
        <f>IFERROR(VLOOKUP(G1012,Demos!$B$7:N4307,12,FALSE),"")</f>
        <v/>
      </c>
    </row>
    <row r="1013" spans="1:21" ht="45" x14ac:dyDescent="0.25">
      <c r="A1013" s="39">
        <f t="shared" si="15"/>
        <v>1008</v>
      </c>
      <c r="B1013" s="30" t="s">
        <v>29</v>
      </c>
      <c r="C1013" s="29" t="str">
        <f xml:space="preserve"> IFERROR(VLOOKUP(B1013, Courses!$C$3:$E$836, 2, FALSE),"")</f>
        <v>Classical and Quantum Mechanics</v>
      </c>
      <c r="D1013" s="29" t="str">
        <f xml:space="preserve"> IFERROR(VLOOKUP(MID(G1013,1,1), PIRA!$B$1:$E$1146, 2, FALSE),"")</f>
        <v>3 Oscillations and Waves</v>
      </c>
      <c r="E1013" s="31" t="str">
        <f xml:space="preserve"> IFERROR(VLOOKUP(MID(G1013,1,2),PIRA!$B$1:$E$1144,2,FALSE),"")&amp;"
"&amp;IFERROR(VLOOKUP(MID(H1013,1,2),PIRA!$B$1:$E$1144,2,FALSE),"")&amp;"
"&amp;IFERROR(VLOOKUP(MID(I1013,1,2),PIRA!$B$1:$E$1144,2,FALSE),"")</f>
        <v xml:space="preserve">Acoustics
Wave Motion
</v>
      </c>
      <c r="F1013" s="31" t="str">
        <f xml:space="preserve"> IFERROR(VLOOKUP(MID(G1013,1,4),PIRA!$B$1:$E$1144,2,FALSE),"")&amp;"
"&amp;IFERROR(VLOOKUP(MID(H1013,1,4),PIRA!$B$1:$E$1144,2,FALSE),"")&amp;"
"&amp;IFERROR(VLOOKUP(MID(I1013,1,4),PIRA!$B$1:$E$1144,2,FALSE),"")</f>
        <v xml:space="preserve">Wave Analysis and Synthesis
Standing Waves
</v>
      </c>
      <c r="G1013" s="32" t="s">
        <v>1189</v>
      </c>
      <c r="H1013" s="31" t="str">
        <f>IFERROR(IF(VLOOKUP(G1013,Demos!$B$3:$K$1368,2,FALSE)=0,"",VLOOKUP(G1013,Demos!$B$3:$K$1368,2,FALSE)),"")</f>
        <v>3B22.05</v>
      </c>
      <c r="I1013" s="79" t="str">
        <f>IFERROR(IF(VLOOKUP(G1013,Demos!$B$3:$K$1368,3,FALSE)=0,"",VLOOKUP(G1013,Demos!$B$3:$K$1368,3,FALSE)),"")</f>
        <v/>
      </c>
      <c r="J1013" s="79" t="str">
        <f>IFERROR(IF(VLOOKUP(G1013,Demos!$B$3:$K$1368,4,FALSE)=0,"",VLOOKUP(G1013,Demos!$B$3:$K$1368,4,FALSE)),"")</f>
        <v/>
      </c>
      <c r="K1013" s="32" t="s">
        <v>373</v>
      </c>
      <c r="L1013" s="32"/>
      <c r="M1013" s="71">
        <v>43895</v>
      </c>
      <c r="N1013" s="33" t="str">
        <f>IFERROR(VLOOKUP(G1013,Demos!$B$3:$K$1368,5,FALSE),"")</f>
        <v>Plucking a String</v>
      </c>
      <c r="O1013" s="28">
        <f>IF(N1013="","",COUNTIF($N$6:N3132, N1013))</f>
        <v>27</v>
      </c>
      <c r="P1013" s="33" t="str">
        <f xml:space="preserve"> IFERROR(IF(VLOOKUP(G1013,Demos!$B$3:$K$1368,6,FALSE)=0,"",VLOOKUP(G1013,Demos!$B$3:$K$1368,6,FALSE)),"")</f>
        <v>www.de-monstrare.nl/pdf/Plucking%20a%20string.pdf</v>
      </c>
      <c r="Q1013" s="38" t="str">
        <f xml:space="preserve"> IFERROR(IF(VLOOKUP(G1013,Demos!$B$3:$K$1368,8,FALSE)=0,"",VLOOKUP(G1013,Demos!$B$3:$K$1368,8,FALSE)),"")</f>
        <v/>
      </c>
      <c r="R1013" s="38" t="str">
        <f xml:space="preserve"> IFERROR(IF(VLOOKUP(G1013,Demos!$B$3:$K$1368,7,FALSE)=0,"",VLOOKUP(G1013,Demos!$B$3:$K$1368,7,FALSE)),"")</f>
        <v>See: https://surfdrive.surf.nl/files/index.php/s/DHZYIhoACURx7O8?path=%2FHaaksman%2FTN2345%2F1.%20Plucking%20a%20String</v>
      </c>
      <c r="T1013" s="50" t="s">
        <v>1763</v>
      </c>
      <c r="U1013" s="31" t="str">
        <f>IFERROR(VLOOKUP(G1013,Demos!$B$7:N4309,12,FALSE),"")</f>
        <v/>
      </c>
    </row>
    <row r="1014" spans="1:21" ht="45" x14ac:dyDescent="0.25">
      <c r="A1014" s="39">
        <f t="shared" si="15"/>
        <v>1009</v>
      </c>
      <c r="B1014" s="30" t="s">
        <v>29</v>
      </c>
      <c r="C1014" s="29" t="str">
        <f xml:space="preserve"> IFERROR(VLOOKUP(B1014, Courses!$C$3:$E$836, 2, FALSE),"")</f>
        <v>Classical and Quantum Mechanics</v>
      </c>
      <c r="D1014" s="29" t="str">
        <f xml:space="preserve"> IFERROR(VLOOKUP(MID(G1014,1,1), PIRA!$B$1:$E$1146, 2, FALSE),"")</f>
        <v>3 Oscillations and Waves</v>
      </c>
      <c r="E1014" s="31" t="str">
        <f xml:space="preserve"> IFERROR(VLOOKUP(MID(G1014,1,2),PIRA!$B$1:$E$1144,2,FALSE),"")&amp;"
"&amp;IFERROR(VLOOKUP(MID(H1014,1,2),PIRA!$B$1:$E$1144,2,FALSE),"")&amp;"
"&amp;IFERROR(VLOOKUP(MID(I1014,1,2),PIRA!$B$1:$E$1144,2,FALSE),"")</f>
        <v xml:space="preserve">Instruments
</v>
      </c>
      <c r="F1014" s="31" t="str">
        <f xml:space="preserve"> IFERROR(VLOOKUP(MID(G1014,1,4),PIRA!$B$1:$E$1144,2,FALSE),"")&amp;"
"&amp;IFERROR(VLOOKUP(MID(H1014,1,4),PIRA!$B$1:$E$1144,2,FALSE),"")&amp;"
"&amp;IFERROR(VLOOKUP(MID(I1014,1,4),PIRA!$B$1:$E$1144,2,FALSE),"")</f>
        <v xml:space="preserve">Tuning Forks
</v>
      </c>
      <c r="G1014" s="32" t="s">
        <v>1190</v>
      </c>
      <c r="H1014" s="31" t="str">
        <f>IFERROR(IF(VLOOKUP(G1014,Demos!$B$3:$K$1368,2,FALSE)=0,"",VLOOKUP(G1014,Demos!$B$3:$K$1368,2,FALSE)),"")</f>
        <v/>
      </c>
      <c r="I1014" s="79" t="str">
        <f>IFERROR(IF(VLOOKUP(G1014,Demos!$B$3:$K$1368,3,FALSE)=0,"",VLOOKUP(G1014,Demos!$B$3:$K$1368,3,FALSE)),"")</f>
        <v/>
      </c>
      <c r="J1014" s="79" t="str">
        <f>IFERROR(IF(VLOOKUP(G1014,Demos!$B$3:$K$1368,4,FALSE)=0,"",VLOOKUP(G1014,Demos!$B$3:$K$1368,4,FALSE)),"")</f>
        <v/>
      </c>
      <c r="K1014" s="32" t="s">
        <v>373</v>
      </c>
      <c r="L1014" s="32"/>
      <c r="M1014" s="71">
        <v>43895</v>
      </c>
      <c r="N1014" s="33" t="str">
        <f>IFERROR(VLOOKUP(G1014,Demos!$B$3:$K$1368,5,FALSE),"")</f>
        <v>Beats between Tuning Forks</v>
      </c>
      <c r="O1014" s="28">
        <f>IF(N1014="","",COUNTIF($N$6:N3133, N1014))</f>
        <v>12</v>
      </c>
      <c r="P1014" s="33" t="str">
        <f xml:space="preserve"> IFERROR(IF(VLOOKUP(G1014,Demos!$B$3:$K$1368,6,FALSE)=0,"",VLOOKUP(G1014,Demos!$B$3:$K$1368,6,FALSE)),"")</f>
        <v>N/A</v>
      </c>
      <c r="Q1014" s="38" t="str">
        <f xml:space="preserve"> IFERROR(IF(VLOOKUP(G1014,Demos!$B$3:$K$1368,8,FALSE)=0,"",VLOOKUP(G1014,Demos!$B$3:$K$1368,8,FALSE)),"")</f>
        <v/>
      </c>
      <c r="R1014" s="38" t="str">
        <f xml:space="preserve"> IFERROR(IF(VLOOKUP(G1014,Demos!$B$3:$K$1368,7,FALSE)=0,"",VLOOKUP(G1014,Demos!$B$3:$K$1368,7,FALSE)),"")</f>
        <v/>
      </c>
      <c r="T1014" s="50" t="s">
        <v>1762</v>
      </c>
      <c r="U1014" s="31" t="str">
        <f>IFERROR(VLOOKUP(G1014,Demos!$B$7:N4310,12,FALSE),"")</f>
        <v/>
      </c>
    </row>
    <row r="1015" spans="1:21" ht="45" x14ac:dyDescent="0.25">
      <c r="A1015" s="39">
        <f t="shared" si="15"/>
        <v>1010</v>
      </c>
      <c r="B1015" s="30" t="s">
        <v>1905</v>
      </c>
      <c r="C1015" s="29" t="str">
        <f xml:space="preserve"> IFERROR(VLOOKUP(B1015, Courses!$C$3:$E$836, 2, FALSE),"")</f>
        <v>Mechanics and Theory of Relativity</v>
      </c>
      <c r="D1015" s="29" t="str">
        <f xml:space="preserve"> IFERROR(VLOOKUP(MID(G1015,1,1), PIRA!$B$1:$E$1146, 2, FALSE),"")</f>
        <v>1 Mechanics</v>
      </c>
      <c r="E1015" s="31" t="str">
        <f xml:space="preserve"> IFERROR(VLOOKUP(MID(G1015,1,2),PIRA!$B$1:$E$1144,2,FALSE),"")&amp;"
"&amp;IFERROR(VLOOKUP(MID(H1015,1,2),PIRA!$B$1:$E$1144,2,FALSE),"")&amp;"
"&amp;IFERROR(VLOOKUP(MID(I1015,1,2),PIRA!$B$1:$E$1144,2,FALSE),"")</f>
        <v xml:space="preserve">Relative Motion
</v>
      </c>
      <c r="F1015" s="31" t="str">
        <f xml:space="preserve"> IFERROR(VLOOKUP(MID(G1015,1,4),PIRA!$B$1:$E$1144,2,FALSE),"")&amp;"
"&amp;IFERROR(VLOOKUP(MID(H1015,1,4),PIRA!$B$1:$E$1144,2,FALSE),"")&amp;"
"&amp;IFERROR(VLOOKUP(MID(I1015,1,4),PIRA!$B$1:$E$1144,2,FALSE),"")</f>
        <v xml:space="preserve">Rotating Reference Frames
</v>
      </c>
      <c r="G1015" s="32" t="s">
        <v>1138</v>
      </c>
      <c r="H1015" s="31" t="str">
        <f>IFERROR(IF(VLOOKUP(G1015,Demos!$B$3:$K$1368,2,FALSE)=0,"",VLOOKUP(G1015,Demos!$B$3:$K$1368,2,FALSE)),"")</f>
        <v/>
      </c>
      <c r="I1015" s="79" t="str">
        <f>IFERROR(IF(VLOOKUP(G1015,Demos!$B$3:$K$1368,3,FALSE)=0,"",VLOOKUP(G1015,Demos!$B$3:$K$1368,3,FALSE)),"")</f>
        <v/>
      </c>
      <c r="J1015" s="79" t="str">
        <f>IFERROR(IF(VLOOKUP(G1015,Demos!$B$3:$K$1368,4,FALSE)=0,"",VLOOKUP(G1015,Demos!$B$3:$K$1368,4,FALSE)),"")</f>
        <v/>
      </c>
      <c r="K1015" s="30" t="s">
        <v>1897</v>
      </c>
      <c r="M1015" s="71">
        <v>43894</v>
      </c>
      <c r="N1015" s="33" t="str">
        <f>IFERROR(VLOOKUP(G1015,Demos!$B$3:$K$1368,5,FALSE),"")</f>
        <v>Coriolis (1b)</v>
      </c>
      <c r="O1015" s="28">
        <f>IF(N1015="","",COUNTIF($N$6:N3134, N1015))</f>
        <v>34</v>
      </c>
      <c r="P1015" s="33" t="str">
        <f xml:space="preserve"> IFERROR(IF(VLOOKUP(G1015,Demos!$B$3:$K$1368,6,FALSE)=0,"",VLOOKUP(G1015,Demos!$B$3:$K$1368,6,FALSE)),"")</f>
        <v>www.de-monstrare.nl/pdf/Coriolis%20_1b_.pdf</v>
      </c>
      <c r="Q1015" s="38" t="str">
        <f xml:space="preserve"> IFERROR(IF(VLOOKUP(G1015,Demos!$B$3:$K$1368,8,FALSE)=0,"",VLOOKUP(G1015,Demos!$B$3:$K$1368,8,FALSE)),"")</f>
        <v/>
      </c>
      <c r="R1015" s="38" t="str">
        <f xml:space="preserve"> IFERROR(IF(VLOOKUP(G1015,Demos!$B$3:$K$1368,7,FALSE)=0,"",VLOOKUP(G1015,Demos!$B$3:$K$1368,7,FALSE)),"")</f>
        <v xml:space="preserve">See Collegerama 2022 recording TN1612TU_22 - https://collegerama.tudelft.nl/Mediasite/Channel/as-bsc-tn/watch/18ed1dabe394424f863782ea19d168bf1d </v>
      </c>
      <c r="T1015" s="50" t="s">
        <v>1761</v>
      </c>
      <c r="U1015" s="31" t="str">
        <f>IFERROR(VLOOKUP(G1015,Demos!$B$7:N4317,12,FALSE),"")</f>
        <v/>
      </c>
    </row>
    <row r="1016" spans="1:21" ht="45" x14ac:dyDescent="0.25">
      <c r="A1016" s="39">
        <f t="shared" si="15"/>
        <v>1011</v>
      </c>
      <c r="B1016" s="30" t="s">
        <v>1905</v>
      </c>
      <c r="C1016" s="29" t="str">
        <f xml:space="preserve"> IFERROR(VLOOKUP(B1016, Courses!$C$3:$E$836, 2, FALSE),"")</f>
        <v>Mechanics and Theory of Relativity</v>
      </c>
      <c r="D1016" s="29" t="str">
        <f xml:space="preserve"> IFERROR(VLOOKUP(MID(G1016,1,1), PIRA!$B$1:$E$1146, 2, FALSE),"")</f>
        <v>1 Mechanics</v>
      </c>
      <c r="E1016" s="31" t="str">
        <f xml:space="preserve"> IFERROR(VLOOKUP(MID(G1016,1,2),PIRA!$B$1:$E$1144,2,FALSE),"")&amp;"
"&amp;IFERROR(VLOOKUP(MID(H1016,1,2),PIRA!$B$1:$E$1144,2,FALSE),"")&amp;"
"&amp;IFERROR(VLOOKUP(MID(I1016,1,2),PIRA!$B$1:$E$1144,2,FALSE),"")</f>
        <v>Gravity
Planetary Astronomy
Rotational Dynamics</v>
      </c>
      <c r="F1016" s="31" t="str">
        <f xml:space="preserve"> IFERROR(VLOOKUP(MID(G1016,1,4),PIRA!$B$1:$E$1144,2,FALSE),"")&amp;"
"&amp;IFERROR(VLOOKUP(MID(H1016,1,4),PIRA!$B$1:$E$1144,2,FALSE),"")&amp;"
"&amp;IFERROR(VLOOKUP(MID(I1016,1,4),PIRA!$B$1:$E$1144,2,FALSE),"")</f>
        <v>Orbits
Solar System Mechanics
Gyros</v>
      </c>
      <c r="G1016" s="32" t="s">
        <v>1660</v>
      </c>
      <c r="H1016" s="31" t="str">
        <f>IFERROR(IF(VLOOKUP(G1016,Demos!$B$3:$K$1368,2,FALSE)=0,"",VLOOKUP(G1016,Demos!$B$3:$K$1368,2,FALSE)),"")</f>
        <v>8A10.02</v>
      </c>
      <c r="I1016" s="79" t="str">
        <f>IFERROR(IF(VLOOKUP(G1016,Demos!$B$3:$K$1368,3,FALSE)=0,"",VLOOKUP(G1016,Demos!$B$3:$K$1368,3,FALSE)),"")</f>
        <v>1Q50.02</v>
      </c>
      <c r="J1016" s="79" t="str">
        <f>IFERROR(IF(VLOOKUP(G1016,Demos!$B$3:$K$1368,4,FALSE)=0,"",VLOOKUP(G1016,Demos!$B$3:$K$1368,4,FALSE)),"")</f>
        <v/>
      </c>
      <c r="K1016" s="30" t="s">
        <v>1897</v>
      </c>
      <c r="M1016" s="71">
        <v>43894</v>
      </c>
      <c r="N1016" s="33" t="str">
        <f>IFERROR(VLOOKUP(G1016,Demos!$B$3:$K$1368,5,FALSE),"")</f>
        <v>Precessing Orbit (1)</v>
      </c>
      <c r="O1016" s="28">
        <f>IF(N1016="","",COUNTIF($N$6:N3135, N1016))</f>
        <v>15</v>
      </c>
      <c r="P1016" s="33" t="str">
        <f xml:space="preserve"> IFERROR(IF(VLOOKUP(G1016,Demos!$B$3:$K$1368,6,FALSE)=0,"",VLOOKUP(G1016,Demos!$B$3:$K$1368,6,FALSE)),"")</f>
        <v>www.de-monstrare.nl/pdf/Precessing%20orbit%20_1_.pdf</v>
      </c>
      <c r="Q1016" s="38" t="str">
        <f xml:space="preserve"> IFERROR(IF(VLOOKUP(G1016,Demos!$B$3:$K$1368,8,FALSE)=0,"",VLOOKUP(G1016,Demos!$B$3:$K$1368,8,FALSE)),"")</f>
        <v/>
      </c>
      <c r="R1016" s="38" t="str">
        <f xml:space="preserve"> IFERROR(IF(VLOOKUP(G1016,Demos!$B$3:$K$1368,7,FALSE)=0,"",VLOOKUP(G1016,Demos!$B$3:$K$1368,7,FALSE)),"")</f>
        <v/>
      </c>
      <c r="T1016" s="50" t="s">
        <v>2049</v>
      </c>
      <c r="U1016" s="31" t="str">
        <f>IFERROR(VLOOKUP(G1016,Demos!$B$7:N4315,12,FALSE),"")</f>
        <v/>
      </c>
    </row>
    <row r="1017" spans="1:21" ht="45" x14ac:dyDescent="0.25">
      <c r="A1017" s="39">
        <f t="shared" si="15"/>
        <v>1012</v>
      </c>
      <c r="B1017" s="30" t="s">
        <v>1905</v>
      </c>
      <c r="C1017" s="29" t="str">
        <f xml:space="preserve"> IFERROR(VLOOKUP(B1017, Courses!$C$3:$E$836, 2, FALSE),"")</f>
        <v>Mechanics and Theory of Relativity</v>
      </c>
      <c r="D1017" s="29" t="str">
        <f xml:space="preserve"> IFERROR(VLOOKUP(MID(G1017,1,1), PIRA!$B$1:$E$1146, 2, FALSE),"")</f>
        <v>1 Mechanics</v>
      </c>
      <c r="E1017" s="31" t="str">
        <f xml:space="preserve"> IFERROR(VLOOKUP(MID(G1017,1,2),PIRA!$B$1:$E$1144,2,FALSE),"")&amp;"
"&amp;IFERROR(VLOOKUP(MID(H1017,1,2),PIRA!$B$1:$E$1144,2,FALSE),"")&amp;"
"&amp;IFERROR(VLOOKUP(MID(I1017,1,2),PIRA!$B$1:$E$1144,2,FALSE),"")</f>
        <v xml:space="preserve">Rotational Dynamics
</v>
      </c>
      <c r="F1017" s="31" t="str">
        <f xml:space="preserve"> IFERROR(VLOOKUP(MID(G1017,1,4),PIRA!$B$1:$E$1144,2,FALSE),"")&amp;"
"&amp;IFERROR(VLOOKUP(MID(H1017,1,4),PIRA!$B$1:$E$1144,2,FALSE),"")&amp;"
"&amp;IFERROR(VLOOKUP(MID(I1017,1,4),PIRA!$B$1:$E$1144,2,FALSE),"")</f>
        <v xml:space="preserve">Gyros
</v>
      </c>
      <c r="G1017" s="32" t="s">
        <v>1176</v>
      </c>
      <c r="H1017" s="31" t="str">
        <f>IFERROR(IF(VLOOKUP(G1017,Demos!$B$3:$K$1368,2,FALSE)=0,"",VLOOKUP(G1017,Demos!$B$3:$K$1368,2,FALSE)),"")</f>
        <v/>
      </c>
      <c r="I1017" s="79" t="str">
        <f>IFERROR(IF(VLOOKUP(G1017,Demos!$B$3:$K$1368,3,FALSE)=0,"",VLOOKUP(G1017,Demos!$B$3:$K$1368,3,FALSE)),"")</f>
        <v/>
      </c>
      <c r="J1017" s="79" t="str">
        <f>IFERROR(IF(VLOOKUP(G1017,Demos!$B$3:$K$1368,4,FALSE)=0,"",VLOOKUP(G1017,Demos!$B$3:$K$1368,4,FALSE)),"")</f>
        <v/>
      </c>
      <c r="K1017" s="32" t="s">
        <v>1897</v>
      </c>
      <c r="M1017" s="71">
        <v>43894</v>
      </c>
      <c r="N1017" s="33" t="str">
        <f>IFERROR(VLOOKUP(G1017,Demos!$B$3:$K$1368,5,FALSE),"")</f>
        <v>Precession (2)</v>
      </c>
      <c r="O1017" s="28">
        <f>IF(N1017="","",COUNTIF($N$6:N3136, N1017))</f>
        <v>67</v>
      </c>
      <c r="P1017" s="33" t="str">
        <f xml:space="preserve"> IFERROR(IF(VLOOKUP(G1017,Demos!$B$3:$K$1368,6,FALSE)=0,"",VLOOKUP(G1017,Demos!$B$3:$K$1368,6,FALSE)),"")</f>
        <v>www.de-monstrare.nl/pdf/Precession%20_2_.pdf</v>
      </c>
      <c r="Q1017" s="38" t="str">
        <f xml:space="preserve"> IFERROR(IF(VLOOKUP(G1017,Demos!$B$3:$K$1368,8,FALSE)=0,"",VLOOKUP(G1017,Demos!$B$3:$K$1368,8,FALSE)),"")</f>
        <v/>
      </c>
      <c r="R1017" s="38" t="str">
        <f xml:space="preserve"> IFERROR(IF(VLOOKUP(G1017,Demos!$B$3:$K$1368,7,FALSE)=0,"",VLOOKUP(G1017,Demos!$B$3:$K$1368,7,FALSE)),"")</f>
        <v/>
      </c>
      <c r="T1017" s="50" t="s">
        <v>1763</v>
      </c>
      <c r="U1017" s="31" t="str">
        <f>IFERROR(VLOOKUP(G1017,Demos!$B$7:N4314,12,FALSE),"")</f>
        <v/>
      </c>
    </row>
    <row r="1018" spans="1:21" ht="45" x14ac:dyDescent="0.25">
      <c r="A1018" s="39">
        <f t="shared" si="15"/>
        <v>1013</v>
      </c>
      <c r="B1018" s="30" t="s">
        <v>1905</v>
      </c>
      <c r="C1018" s="29" t="str">
        <f xml:space="preserve"> IFERROR(VLOOKUP(B1018, Courses!$C$3:$E$836, 2, FALSE),"")</f>
        <v>Mechanics and Theory of Relativity</v>
      </c>
      <c r="D1018" s="29" t="str">
        <f xml:space="preserve"> IFERROR(VLOOKUP(MID(G1018,1,1), PIRA!$B$1:$E$1146, 2, FALSE),"")</f>
        <v>1 Mechanics</v>
      </c>
      <c r="E1018" s="31" t="str">
        <f xml:space="preserve"> IFERROR(VLOOKUP(MID(G1018,1,2),PIRA!$B$1:$E$1144,2,FALSE),"")&amp;"
"&amp;IFERROR(VLOOKUP(MID(H1018,1,2),PIRA!$B$1:$E$1144,2,FALSE),"")&amp;"
"&amp;IFERROR(VLOOKUP(MID(I1018,1,2),PIRA!$B$1:$E$1144,2,FALSE),"")</f>
        <v xml:space="preserve">Rotational Dynamics
</v>
      </c>
      <c r="F1018" s="31" t="str">
        <f xml:space="preserve"> IFERROR(VLOOKUP(MID(G1018,1,4),PIRA!$B$1:$E$1144,2,FALSE),"")&amp;"
"&amp;IFERROR(VLOOKUP(MID(H1018,1,4),PIRA!$B$1:$E$1144,2,FALSE),"")&amp;"
"&amp;IFERROR(VLOOKUP(MID(I1018,1,4),PIRA!$B$1:$E$1144,2,FALSE),"")</f>
        <v xml:space="preserve">Gyros
</v>
      </c>
      <c r="G1018" s="32" t="s">
        <v>1659</v>
      </c>
      <c r="H1018" s="31" t="str">
        <f>IFERROR(IF(VLOOKUP(G1018,Demos!$B$3:$K$1368,2,FALSE)=0,"",VLOOKUP(G1018,Demos!$B$3:$K$1368,2,FALSE)),"")</f>
        <v/>
      </c>
      <c r="I1018" s="79" t="str">
        <f>IFERROR(IF(VLOOKUP(G1018,Demos!$B$3:$K$1368,3,FALSE)=0,"",VLOOKUP(G1018,Demos!$B$3:$K$1368,3,FALSE)),"")</f>
        <v/>
      </c>
      <c r="J1018" s="79" t="str">
        <f>IFERROR(IF(VLOOKUP(G1018,Demos!$B$3:$K$1368,4,FALSE)=0,"",VLOOKUP(G1018,Demos!$B$3:$K$1368,4,FALSE)),"")</f>
        <v/>
      </c>
      <c r="K1018" s="30" t="s">
        <v>1897</v>
      </c>
      <c r="M1018" s="71">
        <v>43894</v>
      </c>
      <c r="N1018" s="33" t="str">
        <f>IFERROR(VLOOKUP(G1018,Demos!$B$3:$K$1368,5,FALSE),"")</f>
        <v>Gyroscope</v>
      </c>
      <c r="O1018" s="28">
        <f>IF(N1018="","",COUNTIF($N$6:N3137, N1018))</f>
        <v>40</v>
      </c>
      <c r="P1018" s="33" t="str">
        <f xml:space="preserve"> IFERROR(IF(VLOOKUP(G1018,Demos!$B$3:$K$1368,6,FALSE)=0,"",VLOOKUP(G1018,Demos!$B$3:$K$1368,6,FALSE)),"")</f>
        <v>N/A</v>
      </c>
      <c r="Q1018" s="38" t="str">
        <f xml:space="preserve"> IFERROR(IF(VLOOKUP(G1018,Demos!$B$3:$K$1368,8,FALSE)=0,"",VLOOKUP(G1018,Demos!$B$3:$K$1368,8,FALSE)),"")</f>
        <v/>
      </c>
      <c r="R1018" s="38" t="str">
        <f xml:space="preserve"> IFERROR(IF(VLOOKUP(G1018,Demos!$B$3:$K$1368,7,FALSE)=0,"",VLOOKUP(G1018,Demos!$B$3:$K$1368,7,FALSE)),"")</f>
        <v/>
      </c>
      <c r="T1018" s="50" t="s">
        <v>1763</v>
      </c>
      <c r="U1018" s="31" t="str">
        <f>IFERROR(VLOOKUP(G1018,Demos!$B$7:N4316,12,FALSE),"")</f>
        <v/>
      </c>
    </row>
    <row r="1019" spans="1:21" ht="45" x14ac:dyDescent="0.25">
      <c r="A1019" s="39">
        <f t="shared" si="15"/>
        <v>1014</v>
      </c>
      <c r="B1019" s="30" t="s">
        <v>1905</v>
      </c>
      <c r="C1019" s="29" t="str">
        <f xml:space="preserve"> IFERROR(VLOOKUP(B1019, Courses!$C$3:$E$836, 2, FALSE),"")</f>
        <v>Mechanics and Theory of Relativity</v>
      </c>
      <c r="D1019" s="29" t="str">
        <f xml:space="preserve"> IFERROR(VLOOKUP(MID(G1019,1,1), PIRA!$B$1:$E$1146, 2, FALSE),"")</f>
        <v>1 Mechanics</v>
      </c>
      <c r="E1019" s="31" t="str">
        <f xml:space="preserve"> IFERROR(VLOOKUP(MID(G1019,1,2),PIRA!$B$1:$E$1144,2,FALSE),"")&amp;"
"&amp;IFERROR(VLOOKUP(MID(H1019,1,2),PIRA!$B$1:$E$1144,2,FALSE),"")&amp;"
"&amp;IFERROR(VLOOKUP(MID(I1019,1,2),PIRA!$B$1:$E$1144,2,FALSE),"")</f>
        <v xml:space="preserve">Rotational Dynamics
</v>
      </c>
      <c r="F1019" s="31" t="str">
        <f xml:space="preserve"> IFERROR(VLOOKUP(MID(G1019,1,4),PIRA!$B$1:$E$1144,2,FALSE),"")&amp;"
"&amp;IFERROR(VLOOKUP(MID(H1019,1,4),PIRA!$B$1:$E$1144,2,FALSE),"")&amp;"
"&amp;IFERROR(VLOOKUP(MID(I1019,1,4),PIRA!$B$1:$E$1144,2,FALSE),"")</f>
        <v xml:space="preserve">Gyros
</v>
      </c>
      <c r="G1019" s="32" t="s">
        <v>91</v>
      </c>
      <c r="H1019" s="31" t="str">
        <f>IFERROR(IF(VLOOKUP(G1019,Demos!$B$3:$K$1368,2,FALSE)=0,"",VLOOKUP(G1019,Demos!$B$3:$K$1368,2,FALSE)),"")</f>
        <v/>
      </c>
      <c r="I1019" s="79" t="str">
        <f>IFERROR(IF(VLOOKUP(G1019,Demos!$B$3:$K$1368,3,FALSE)=0,"",VLOOKUP(G1019,Demos!$B$3:$K$1368,3,FALSE)),"")</f>
        <v/>
      </c>
      <c r="J1019" s="79" t="str">
        <f>IFERROR(IF(VLOOKUP(G1019,Demos!$B$3:$K$1368,4,FALSE)=0,"",VLOOKUP(G1019,Demos!$B$3:$K$1368,4,FALSE)),"")</f>
        <v/>
      </c>
      <c r="K1019" s="30" t="s">
        <v>1897</v>
      </c>
      <c r="M1019" s="71">
        <v>43894</v>
      </c>
      <c r="N1019" s="33" t="str">
        <f>IFERROR(VLOOKUP(G1019,Demos!$B$3:$K$1368,5,FALSE),"")</f>
        <v>Suitcase with Flywheel</v>
      </c>
      <c r="O1019" s="28">
        <f>IF(N1019="","",COUNTIF($N$6:N3138, N1019))</f>
        <v>26</v>
      </c>
      <c r="P1019" s="33" t="str">
        <f xml:space="preserve"> IFERROR(IF(VLOOKUP(G1019,Demos!$B$3:$K$1368,6,FALSE)=0,"",VLOOKUP(G1019,Demos!$B$3:$K$1368,6,FALSE)),"")</f>
        <v>N/A</v>
      </c>
      <c r="Q1019" s="38" t="str">
        <f xml:space="preserve"> IFERROR(IF(VLOOKUP(G1019,Demos!$B$3:$K$1368,8,FALSE)=0,"",VLOOKUP(G1019,Demos!$B$3:$K$1368,8,FALSE)),"")</f>
        <v/>
      </c>
      <c r="R1019" s="38" t="str">
        <f xml:space="preserve"> IFERROR(IF(VLOOKUP(G1019,Demos!$B$3:$K$1368,7,FALSE)=0,"",VLOOKUP(G1019,Demos!$B$3:$K$1368,7,FALSE)),"")</f>
        <v xml:space="preserve">See Collegerama 2022 recording TN1612TU_20 - https://collegerama.tudelft.nl/Mediasite/Channel/as-bsc-tn/watch/1a0c74c4eaf54cb7aa9b646d254fee821d </v>
      </c>
      <c r="T1019" s="50" t="s">
        <v>1763</v>
      </c>
      <c r="U1019" s="31" t="str">
        <f>IFERROR(VLOOKUP(G1019,Demos!$B$7:N4312,12,FALSE),"")</f>
        <v/>
      </c>
    </row>
    <row r="1020" spans="1:21" ht="45" x14ac:dyDescent="0.25">
      <c r="A1020" s="39">
        <f t="shared" si="15"/>
        <v>1015</v>
      </c>
      <c r="B1020" s="30" t="s">
        <v>1905</v>
      </c>
      <c r="C1020" s="29" t="str">
        <f xml:space="preserve"> IFERROR(VLOOKUP(B1020, Courses!$C$3:$E$836, 2, FALSE),"")</f>
        <v>Mechanics and Theory of Relativity</v>
      </c>
      <c r="D1020" s="29" t="str">
        <f xml:space="preserve"> IFERROR(VLOOKUP(MID(G1020,1,1), PIRA!$B$1:$E$1146, 2, FALSE),"")</f>
        <v>1 Mechanics</v>
      </c>
      <c r="E1020" s="31" t="str">
        <f xml:space="preserve"> IFERROR(VLOOKUP(MID(G1020,1,2),PIRA!$B$1:$E$1144,2,FALSE),"")&amp;"
"&amp;IFERROR(VLOOKUP(MID(H1020,1,2),PIRA!$B$1:$E$1144,2,FALSE),"")&amp;"
"&amp;IFERROR(VLOOKUP(MID(I1020,1,2),PIRA!$B$1:$E$1144,2,FALSE),"")</f>
        <v xml:space="preserve">Rotational Dynamics
</v>
      </c>
      <c r="F1020" s="31" t="str">
        <f xml:space="preserve"> IFERROR(VLOOKUP(MID(G1020,1,4),PIRA!$B$1:$E$1144,2,FALSE),"")&amp;"
"&amp;IFERROR(VLOOKUP(MID(H1020,1,4),PIRA!$B$1:$E$1144,2,FALSE),"")&amp;"
"&amp;IFERROR(VLOOKUP(MID(I1020,1,4),PIRA!$B$1:$E$1144,2,FALSE),"")</f>
        <v xml:space="preserve">Rotational Stability
</v>
      </c>
      <c r="G1020" s="32" t="s">
        <v>1430</v>
      </c>
      <c r="H1020" s="31" t="str">
        <f>IFERROR(IF(VLOOKUP(G1020,Demos!$B$3:$K$1368,2,FALSE)=0,"",VLOOKUP(G1020,Demos!$B$3:$K$1368,2,FALSE)),"")</f>
        <v/>
      </c>
      <c r="I1020" s="79" t="str">
        <f>IFERROR(IF(VLOOKUP(G1020,Demos!$B$3:$K$1368,3,FALSE)=0,"",VLOOKUP(G1020,Demos!$B$3:$K$1368,3,FALSE)),"")</f>
        <v/>
      </c>
      <c r="J1020" s="79" t="str">
        <f>IFERROR(IF(VLOOKUP(G1020,Demos!$B$3:$K$1368,4,FALSE)=0,"",VLOOKUP(G1020,Demos!$B$3:$K$1368,4,FALSE)),"")</f>
        <v/>
      </c>
      <c r="K1020" s="30" t="s">
        <v>1897</v>
      </c>
      <c r="M1020" s="71">
        <v>43894</v>
      </c>
      <c r="N1020" s="33" t="str">
        <f>IFERROR(VLOOKUP(G1020,Demos!$B$3:$K$1368,5,FALSE),"")</f>
        <v>Sleeper</v>
      </c>
      <c r="O1020" s="28">
        <f>IF(N1020="","",COUNTIF($N$6:N3139, N1020))</f>
        <v>12</v>
      </c>
      <c r="P1020" s="33" t="str">
        <f xml:space="preserve"> IFERROR(IF(VLOOKUP(G1020,Demos!$B$3:$K$1368,6,FALSE)=0,"",VLOOKUP(G1020,Demos!$B$3:$K$1368,6,FALSE)),"")</f>
        <v>www.de-monstrare.nl/pdf/Sleeper.pdf</v>
      </c>
      <c r="Q1020" s="38" t="str">
        <f xml:space="preserve"> IFERROR(IF(VLOOKUP(G1020,Demos!$B$3:$K$1368,8,FALSE)=0,"",VLOOKUP(G1020,Demos!$B$3:$K$1368,8,FALSE)),"")</f>
        <v/>
      </c>
      <c r="R1020" s="38" t="str">
        <f xml:space="preserve"> IFERROR(IF(VLOOKUP(G1020,Demos!$B$3:$K$1368,7,FALSE)=0,"",VLOOKUP(G1020,Demos!$B$3:$K$1368,7,FALSE)),"")</f>
        <v/>
      </c>
      <c r="T1020" s="50" t="s">
        <v>1762</v>
      </c>
      <c r="U1020" s="31" t="str">
        <f>IFERROR(VLOOKUP(G1020,Demos!$B$7:N4313,12,FALSE),"")</f>
        <v/>
      </c>
    </row>
    <row r="1021" spans="1:21" ht="45" x14ac:dyDescent="0.25">
      <c r="A1021" s="39">
        <f t="shared" si="15"/>
        <v>1016</v>
      </c>
      <c r="B1021" s="30" t="s">
        <v>1905</v>
      </c>
      <c r="C1021" s="29" t="str">
        <f xml:space="preserve"> IFERROR(VLOOKUP(B1021, Courses!$C$3:$E$836, 2, FALSE),"")</f>
        <v>Mechanics and Theory of Relativity</v>
      </c>
      <c r="D1021" s="29" t="str">
        <f xml:space="preserve"> IFERROR(VLOOKUP(MID(G1021,1,1), PIRA!$B$1:$E$1146, 2, FALSE),"")</f>
        <v>1 Mechanics</v>
      </c>
      <c r="E1021" s="31" t="str">
        <f xml:space="preserve"> IFERROR(VLOOKUP(MID(G1021,1,2),PIRA!$B$1:$E$1144,2,FALSE),"")&amp;"
"&amp;IFERROR(VLOOKUP(MID(H1021,1,2),PIRA!$B$1:$E$1144,2,FALSE),"")&amp;"
"&amp;IFERROR(VLOOKUP(MID(I1021,1,2),PIRA!$B$1:$E$1144,2,FALSE),"")</f>
        <v xml:space="preserve">Rotational Dynamics
Rotational Dynamics
</v>
      </c>
      <c r="F1021" s="31" t="str">
        <f xml:space="preserve"> IFERROR(VLOOKUP(MID(G1021,1,4),PIRA!$B$1:$E$1144,2,FALSE),"")&amp;"
"&amp;IFERROR(VLOOKUP(MID(H1021,1,4),PIRA!$B$1:$E$1144,2,FALSE),"")&amp;"
"&amp;IFERROR(VLOOKUP(MID(I1021,1,4),PIRA!$B$1:$E$1144,2,FALSE),"")</f>
        <v xml:space="preserve">Rotational Stability
Conservation of Angular Momentum
</v>
      </c>
      <c r="G1021" s="32" t="s">
        <v>1658</v>
      </c>
      <c r="H1021" s="31" t="str">
        <f>IFERROR(IF(VLOOKUP(G1021,Demos!$B$3:$K$1368,2,FALSE)=0,"",VLOOKUP(G1021,Demos!$B$3:$K$1368,2,FALSE)),"")</f>
        <v>1Q40.12</v>
      </c>
      <c r="I1021" s="79" t="str">
        <f>IFERROR(IF(VLOOKUP(G1021,Demos!$B$3:$K$1368,3,FALSE)=0,"",VLOOKUP(G1021,Demos!$B$3:$K$1368,3,FALSE)),"")</f>
        <v/>
      </c>
      <c r="J1021" s="79" t="str">
        <f>IFERROR(IF(VLOOKUP(G1021,Demos!$B$3:$K$1368,4,FALSE)=0,"",VLOOKUP(G1021,Demos!$B$3:$K$1368,4,FALSE)),"")</f>
        <v/>
      </c>
      <c r="K1021" s="30" t="s">
        <v>1897</v>
      </c>
      <c r="M1021" s="71">
        <v>43894</v>
      </c>
      <c r="N1021" s="33" t="str">
        <f>IFERROR(VLOOKUP(G1021,Demos!$B$3:$K$1368,5,FALSE),"")</f>
        <v>Tippe Top</v>
      </c>
      <c r="O1021" s="28">
        <f>IF(N1021="","",COUNTIF($N$6:N3140, N1021))</f>
        <v>28</v>
      </c>
      <c r="P1021" s="33" t="str">
        <f xml:space="preserve"> IFERROR(IF(VLOOKUP(G1021,Demos!$B$3:$K$1368,6,FALSE)=0,"",VLOOKUP(G1021,Demos!$B$3:$K$1368,6,FALSE)),"")</f>
        <v>www.de-monstrare.nl/pdf/Tippe%20top.pdf</v>
      </c>
      <c r="Q1021" s="38" t="str">
        <f xml:space="preserve"> IFERROR(IF(VLOOKUP(G1021,Demos!$B$3:$K$1368,8,FALSE)=0,"",VLOOKUP(G1021,Demos!$B$3:$K$1368,8,FALSE)),"")</f>
        <v/>
      </c>
      <c r="R1021" s="38" t="str">
        <f xml:space="preserve"> IFERROR(IF(VLOOKUP(G1021,Demos!$B$3:$K$1368,7,FALSE)=0,"",VLOOKUP(G1021,Demos!$B$3:$K$1368,7,FALSE)),"")</f>
        <v xml:space="preserve">See Collegerama 2022 recording TN1612TU_20 - https://collegerama.tudelft.nl/Mediasite/Channel/as-bsc-tn/watch/1a0c74c4eaf54cb7aa9b646d254fee821d </v>
      </c>
      <c r="T1021" s="50" t="s">
        <v>1762</v>
      </c>
      <c r="U1021" s="31" t="str">
        <f>IFERROR(VLOOKUP(G1021,Demos!$B$7:N4311,12,FALSE),"")</f>
        <v/>
      </c>
    </row>
    <row r="1022" spans="1:21" ht="45" x14ac:dyDescent="0.25">
      <c r="A1022" s="39">
        <f t="shared" si="15"/>
        <v>1017</v>
      </c>
      <c r="B1022" s="30" t="s">
        <v>29</v>
      </c>
      <c r="C1022" s="29" t="str">
        <f xml:space="preserve"> IFERROR(VLOOKUP(B1022, Courses!$C$3:$E$836, 2, FALSE),"")</f>
        <v>Classical and Quantum Mechanics</v>
      </c>
      <c r="D1022" s="29" t="str">
        <f xml:space="preserve"> IFERROR(VLOOKUP(MID(G1022,1,1), PIRA!$B$1:$E$1146, 2, FALSE),"")</f>
        <v>3 Oscillations and Waves</v>
      </c>
      <c r="E1022" s="31" t="str">
        <f xml:space="preserve"> IFERROR(VLOOKUP(MID(G1022,1,2),PIRA!$B$1:$E$1144,2,FALSE),"")&amp;"
"&amp;IFERROR(VLOOKUP(MID(H1022,1,2),PIRA!$B$1:$E$1144,2,FALSE),"")&amp;"
"&amp;IFERROR(VLOOKUP(MID(I1022,1,2),PIRA!$B$1:$E$1144,2,FALSE),"")</f>
        <v xml:space="preserve">Oscillations
</v>
      </c>
      <c r="F1022" s="31" t="str">
        <f xml:space="preserve"> IFERROR(VLOOKUP(MID(G1022,1,4),PIRA!$B$1:$E$1144,2,FALSE),"")&amp;"
"&amp;IFERROR(VLOOKUP(MID(H1022,1,4),PIRA!$B$1:$E$1144,2,FALSE),"")&amp;"
"&amp;IFERROR(VLOOKUP(MID(I1022,1,4),PIRA!$B$1:$E$1144,2,FALSE),"")</f>
        <v xml:space="preserve">Physical Pendula
</v>
      </c>
      <c r="G1022" s="32" t="s">
        <v>1181</v>
      </c>
      <c r="H1022" s="31" t="str">
        <f>IFERROR(IF(VLOOKUP(G1022,Demos!$B$3:$K$1368,2,FALSE)=0,"",VLOOKUP(G1022,Demos!$B$3:$K$1368,2,FALSE)),"")</f>
        <v/>
      </c>
      <c r="I1022" s="79" t="str">
        <f>IFERROR(IF(VLOOKUP(G1022,Demos!$B$3:$K$1368,3,FALSE)=0,"",VLOOKUP(G1022,Demos!$B$3:$K$1368,3,FALSE)),"")</f>
        <v/>
      </c>
      <c r="J1022" s="79" t="str">
        <f>IFERROR(IF(VLOOKUP(G1022,Demos!$B$3:$K$1368,4,FALSE)=0,"",VLOOKUP(G1022,Demos!$B$3:$K$1368,4,FALSE)),"")</f>
        <v/>
      </c>
      <c r="K1022" s="32" t="s">
        <v>373</v>
      </c>
      <c r="L1022" s="32"/>
      <c r="M1022" s="71">
        <v>43893</v>
      </c>
      <c r="N1022" s="33" t="str">
        <f>IFERROR(VLOOKUP(G1022,Demos!$B$3:$K$1368,5,FALSE),"")</f>
        <v>Physical Pendulum (1) Compound Pendulum</v>
      </c>
      <c r="O1022" s="28">
        <f>IF(N1022="","",COUNTIF($N$6:N3141, N1022))</f>
        <v>12</v>
      </c>
      <c r="P1022" s="33" t="str">
        <f xml:space="preserve"> IFERROR(IF(VLOOKUP(G1022,Demos!$B$3:$K$1368,6,FALSE)=0,"",VLOOKUP(G1022,Demos!$B$3:$K$1368,6,FALSE)),"")</f>
        <v>www.de-monstrare.nl/pdf/Physical%20pendulum%20_1_%20-%20Compound%20pendulum.pdf</v>
      </c>
      <c r="Q1022" s="38" t="str">
        <f xml:space="preserve"> IFERROR(IF(VLOOKUP(G1022,Demos!$B$3:$K$1368,8,FALSE)=0,"",VLOOKUP(G1022,Demos!$B$3:$K$1368,8,FALSE)),"")</f>
        <v/>
      </c>
      <c r="R1022" s="38" t="str">
        <f xml:space="preserve"> IFERROR(IF(VLOOKUP(G1022,Demos!$B$3:$K$1368,7,FALSE)=0,"",VLOOKUP(G1022,Demos!$B$3:$K$1368,7,FALSE)),"")</f>
        <v/>
      </c>
      <c r="T1022" s="50" t="s">
        <v>1890</v>
      </c>
      <c r="U1022" s="31" t="str">
        <f>IFERROR(VLOOKUP(G1022,Demos!$B$7:N4319,12,FALSE),"")</f>
        <v/>
      </c>
    </row>
    <row r="1023" spans="1:21" ht="45" x14ac:dyDescent="0.25">
      <c r="A1023" s="39">
        <f t="shared" si="15"/>
        <v>1018</v>
      </c>
      <c r="B1023" s="30" t="s">
        <v>29</v>
      </c>
      <c r="C1023" s="29" t="str">
        <f xml:space="preserve"> IFERROR(VLOOKUP(B1023, Courses!$C$3:$E$836, 2, FALSE),"")</f>
        <v>Classical and Quantum Mechanics</v>
      </c>
      <c r="D1023" s="29" t="str">
        <f xml:space="preserve"> IFERROR(VLOOKUP(MID(G1023,1,1), PIRA!$B$1:$E$1146, 2, FALSE),"")</f>
        <v>3 Oscillations and Waves</v>
      </c>
      <c r="E1023" s="31" t="str">
        <f xml:space="preserve"> IFERROR(VLOOKUP(MID(G1023,1,2),PIRA!$B$1:$E$1144,2,FALSE),"")&amp;"
"&amp;IFERROR(VLOOKUP(MID(H1023,1,2),PIRA!$B$1:$E$1144,2,FALSE),"")&amp;"
"&amp;IFERROR(VLOOKUP(MID(I1023,1,2),PIRA!$B$1:$E$1144,2,FALSE),"")</f>
        <v xml:space="preserve">Oscillations
</v>
      </c>
      <c r="F1023" s="31" t="str">
        <f xml:space="preserve"> IFERROR(VLOOKUP(MID(G1023,1,4),PIRA!$B$1:$E$1144,2,FALSE),"")&amp;"
"&amp;IFERROR(VLOOKUP(MID(H1023,1,4),PIRA!$B$1:$E$1144,2,FALSE),"")&amp;"
"&amp;IFERROR(VLOOKUP(MID(I1023,1,4),PIRA!$B$1:$E$1144,2,FALSE),"")</f>
        <v xml:space="preserve">Simple Harmonic Motion
</v>
      </c>
      <c r="G1023" s="32" t="s">
        <v>1182</v>
      </c>
      <c r="H1023" s="31" t="str">
        <f>IFERROR(IF(VLOOKUP(G1023,Demos!$B$3:$K$1368,2,FALSE)=0,"",VLOOKUP(G1023,Demos!$B$3:$K$1368,2,FALSE)),"")</f>
        <v/>
      </c>
      <c r="I1023" s="79" t="str">
        <f>IFERROR(IF(VLOOKUP(G1023,Demos!$B$3:$K$1368,3,FALSE)=0,"",VLOOKUP(G1023,Demos!$B$3:$K$1368,3,FALSE)),"")</f>
        <v/>
      </c>
      <c r="J1023" s="79" t="str">
        <f>IFERROR(IF(VLOOKUP(G1023,Demos!$B$3:$K$1368,4,FALSE)=0,"",VLOOKUP(G1023,Demos!$B$3:$K$1368,4,FALSE)),"")</f>
        <v/>
      </c>
      <c r="K1023" s="32" t="s">
        <v>373</v>
      </c>
      <c r="L1023" s="32"/>
      <c r="M1023" s="71">
        <v>43893</v>
      </c>
      <c r="N1023" s="33" t="str">
        <f>IFERROR(VLOOKUP(G1023,Demos!$B$3:$K$1368,5,FALSE),"")</f>
        <v>Simple Harmonic Motion (SHM) (3)</v>
      </c>
      <c r="O1023" s="28">
        <f>IF(N1023="","",COUNTIF($N$6:N3142, N1023))</f>
        <v>15</v>
      </c>
      <c r="P1023" s="33" t="str">
        <f xml:space="preserve"> IFERROR(IF(VLOOKUP(G1023,Demos!$B$3:$K$1368,6,FALSE)=0,"",VLOOKUP(G1023,Demos!$B$3:$K$1368,6,FALSE)),"")</f>
        <v>www.de-monstrare.nl/pdf/Simple%20harmonic%20motion%20_SHM_%20_3_.pdf</v>
      </c>
      <c r="Q1023" s="38" t="str">
        <f xml:space="preserve"> IFERROR(IF(VLOOKUP(G1023,Demos!$B$3:$K$1368,8,FALSE)=0,"",VLOOKUP(G1023,Demos!$B$3:$K$1368,8,FALSE)),"")</f>
        <v/>
      </c>
      <c r="R1023" s="38" t="str">
        <f xml:space="preserve"> IFERROR(IF(VLOOKUP(G1023,Demos!$B$3:$K$1368,7,FALSE)=0,"",VLOOKUP(G1023,Demos!$B$3:$K$1368,7,FALSE)),"")</f>
        <v/>
      </c>
      <c r="T1023" s="50" t="s">
        <v>1763</v>
      </c>
      <c r="U1023" s="31" t="str">
        <f>IFERROR(VLOOKUP(G1023,Demos!$B$7:N4318,12,FALSE),"")</f>
        <v/>
      </c>
    </row>
    <row r="1024" spans="1:21" ht="45" x14ac:dyDescent="0.25">
      <c r="A1024" s="39">
        <f t="shared" si="15"/>
        <v>1019</v>
      </c>
      <c r="B1024" s="30" t="s">
        <v>29</v>
      </c>
      <c r="C1024" s="29" t="str">
        <f xml:space="preserve"> IFERROR(VLOOKUP(B1024, Courses!$C$3:$E$836, 2, FALSE),"")</f>
        <v>Classical and Quantum Mechanics</v>
      </c>
      <c r="D1024" s="29" t="str">
        <f xml:space="preserve"> IFERROR(VLOOKUP(MID(G1024,1,1), PIRA!$B$1:$E$1146, 2, FALSE),"")</f>
        <v>3 Oscillations and Waves</v>
      </c>
      <c r="E1024" s="31" t="str">
        <f xml:space="preserve"> IFERROR(VLOOKUP(MID(G1024,1,2),PIRA!$B$1:$E$1144,2,FALSE),"")&amp;"
"&amp;IFERROR(VLOOKUP(MID(H1024,1,2),PIRA!$B$1:$E$1144,2,FALSE),"")&amp;"
"&amp;IFERROR(VLOOKUP(MID(I1024,1,2),PIRA!$B$1:$E$1144,2,FALSE),"")</f>
        <v xml:space="preserve">Oscillations
</v>
      </c>
      <c r="F1024" s="31" t="str">
        <f xml:space="preserve"> IFERROR(VLOOKUP(MID(G1024,1,4),PIRA!$B$1:$E$1144,2,FALSE),"")&amp;"
"&amp;IFERROR(VLOOKUP(MID(H1024,1,4),PIRA!$B$1:$E$1144,2,FALSE),"")&amp;"
"&amp;IFERROR(VLOOKUP(MID(I1024,1,4),PIRA!$B$1:$E$1144,2,FALSE),"")</f>
        <v xml:space="preserve">Damped Oscillators
</v>
      </c>
      <c r="G1024" s="32" t="s">
        <v>1183</v>
      </c>
      <c r="H1024" s="31" t="str">
        <f>IFERROR(IF(VLOOKUP(G1024,Demos!$B$3:$K$1368,2,FALSE)=0,"",VLOOKUP(G1024,Demos!$B$3:$K$1368,2,FALSE)),"")</f>
        <v/>
      </c>
      <c r="I1024" s="79" t="str">
        <f>IFERROR(IF(VLOOKUP(G1024,Demos!$B$3:$K$1368,3,FALSE)=0,"",VLOOKUP(G1024,Demos!$B$3:$K$1368,3,FALSE)),"")</f>
        <v/>
      </c>
      <c r="J1024" s="79" t="str">
        <f>IFERROR(IF(VLOOKUP(G1024,Demos!$B$3:$K$1368,4,FALSE)=0,"",VLOOKUP(G1024,Demos!$B$3:$K$1368,4,FALSE)),"")</f>
        <v/>
      </c>
      <c r="K1024" s="32" t="s">
        <v>373</v>
      </c>
      <c r="L1024" s="32"/>
      <c r="M1024" s="71">
        <v>43893</v>
      </c>
      <c r="N1024" s="33" t="str">
        <f>IFERROR(VLOOKUP(G1024,Demos!$B$3:$K$1368,5,FALSE),"")</f>
        <v>Damped Harmonic Motion</v>
      </c>
      <c r="O1024" s="28">
        <f>IF(N1024="","",COUNTIF($N$6:N3143, N1024))</f>
        <v>12</v>
      </c>
      <c r="P1024" s="33" t="str">
        <f xml:space="preserve"> IFERROR(IF(VLOOKUP(G1024,Demos!$B$3:$K$1368,6,FALSE)=0,"",VLOOKUP(G1024,Demos!$B$3:$K$1368,6,FALSE)),"")</f>
        <v>www.de-monstrare.nl/pdf/Damped%20harmonic%20motion.pdf</v>
      </c>
      <c r="Q1024" s="38" t="str">
        <f xml:space="preserve"> IFERROR(IF(VLOOKUP(G1024,Demos!$B$3:$K$1368,8,FALSE)=0,"",VLOOKUP(G1024,Demos!$B$3:$K$1368,8,FALSE)),"")</f>
        <v/>
      </c>
      <c r="R1024" s="38" t="str">
        <f xml:space="preserve"> IFERROR(IF(VLOOKUP(G1024,Demos!$B$3:$K$1368,7,FALSE)=0,"",VLOOKUP(G1024,Demos!$B$3:$K$1368,7,FALSE)),"")</f>
        <v/>
      </c>
      <c r="T1024" s="50" t="s">
        <v>1763</v>
      </c>
      <c r="U1024" s="31" t="str">
        <f>IFERROR(VLOOKUP(G1024,Demos!$B$7:N4321,12,FALSE),"")</f>
        <v/>
      </c>
    </row>
    <row r="1025" spans="1:21" ht="45" x14ac:dyDescent="0.25">
      <c r="A1025" s="39">
        <f t="shared" si="15"/>
        <v>1020</v>
      </c>
      <c r="B1025" s="30" t="s">
        <v>29</v>
      </c>
      <c r="C1025" s="29" t="str">
        <f xml:space="preserve"> IFERROR(VLOOKUP(B1025, Courses!$C$3:$E$836, 2, FALSE),"")</f>
        <v>Classical and Quantum Mechanics</v>
      </c>
      <c r="D1025" s="29" t="str">
        <f xml:space="preserve"> IFERROR(VLOOKUP(MID(G1025,1,1), PIRA!$B$1:$E$1146, 2, FALSE),"")</f>
        <v>3 Oscillations and Waves</v>
      </c>
      <c r="E1025" s="31" t="str">
        <f xml:space="preserve"> IFERROR(VLOOKUP(MID(G1025,1,2),PIRA!$B$1:$E$1144,2,FALSE),"")&amp;"
"&amp;IFERROR(VLOOKUP(MID(H1025,1,2),PIRA!$B$1:$E$1144,2,FALSE),"")&amp;"
"&amp;IFERROR(VLOOKUP(MID(I1025,1,2),PIRA!$B$1:$E$1144,2,FALSE),"")</f>
        <v xml:space="preserve">Instruments
</v>
      </c>
      <c r="F1025" s="31" t="str">
        <f xml:space="preserve"> IFERROR(VLOOKUP(MID(G1025,1,4),PIRA!$B$1:$E$1144,2,FALSE),"")&amp;"
"&amp;IFERROR(VLOOKUP(MID(H1025,1,4),PIRA!$B$1:$E$1144,2,FALSE),"")&amp;"
"&amp;IFERROR(VLOOKUP(MID(I1025,1,4),PIRA!$B$1:$E$1144,2,FALSE),"")</f>
        <v xml:space="preserve">Resonance in Plates, Bars, Solids
</v>
      </c>
      <c r="G1025" s="32" t="s">
        <v>2008</v>
      </c>
      <c r="H1025" s="31" t="str">
        <f>IFERROR(IF(VLOOKUP(G1025,Demos!$B$3:$K$1368,2,FALSE)=0,"",VLOOKUP(G1025,Demos!$B$3:$K$1368,2,FALSE)),"")</f>
        <v/>
      </c>
      <c r="I1025" s="79" t="str">
        <f>IFERROR(IF(VLOOKUP(G1025,Demos!$B$3:$K$1368,3,FALSE)=0,"",VLOOKUP(G1025,Demos!$B$3:$K$1368,3,FALSE)),"")</f>
        <v/>
      </c>
      <c r="J1025" s="79" t="str">
        <f>IFERROR(IF(VLOOKUP(G1025,Demos!$B$3:$K$1368,4,FALSE)=0,"",VLOOKUP(G1025,Demos!$B$3:$K$1368,4,FALSE)),"")</f>
        <v/>
      </c>
      <c r="K1025" s="32" t="s">
        <v>373</v>
      </c>
      <c r="L1025" s="32"/>
      <c r="M1025" s="71">
        <v>43893</v>
      </c>
      <c r="N1025" s="33" t="str">
        <f>IFERROR(VLOOKUP(G1025,Demos!$B$3:$K$1368,5,FALSE),"")</f>
        <v>Glass Breaking with Sound</v>
      </c>
      <c r="O1025" s="28">
        <f>IF(N1025="","",COUNTIF($N$6:N3144, N1025))</f>
        <v>16</v>
      </c>
      <c r="P1025" s="33" t="str">
        <f xml:space="preserve"> IFERROR(IF(VLOOKUP(G1025,Demos!$B$3:$K$1368,6,FALSE)=0,"",VLOOKUP(G1025,Demos!$B$3:$K$1368,6,FALSE)),"")</f>
        <v>N/A</v>
      </c>
      <c r="Q1025" s="38" t="str">
        <f xml:space="preserve"> IFERROR(IF(VLOOKUP(G1025,Demos!$B$3:$K$1368,8,FALSE)=0,"",VLOOKUP(G1025,Demos!$B$3:$K$1368,8,FALSE)),"")</f>
        <v>Not listed in database yet</v>
      </c>
      <c r="R1025" s="38" t="str">
        <f xml:space="preserve"> IFERROR(IF(VLOOKUP(G1025,Demos!$B$3:$K$1368,7,FALSE)=0,"",VLOOKUP(G1025,Demos!$B$3:$K$1368,7,FALSE)),"")</f>
        <v/>
      </c>
      <c r="T1025" s="50" t="s">
        <v>1996</v>
      </c>
      <c r="U1025" s="31" t="str">
        <f>IFERROR(VLOOKUP(G1025,Demos!$B$7:N4320,12,FALSE),"")</f>
        <v/>
      </c>
    </row>
    <row r="1026" spans="1:21" ht="45" x14ac:dyDescent="0.25">
      <c r="A1026" s="39">
        <f t="shared" si="15"/>
        <v>1021</v>
      </c>
      <c r="B1026" s="30" t="s">
        <v>38</v>
      </c>
      <c r="C1026" s="29" t="str">
        <f xml:space="preserve"> IFERROR(VLOOKUP(B1026, Courses!$C$3:$E$836, 2, FALSE),"")</f>
        <v>Mechanics and Theory of Relativity</v>
      </c>
      <c r="D1026" s="29" t="str">
        <f xml:space="preserve"> IFERROR(VLOOKUP(MID(G1026,1,1), PIRA!$B$1:$E$1146, 2, FALSE),"")</f>
        <v>1 Mechanics</v>
      </c>
      <c r="E1026" s="31" t="str">
        <f xml:space="preserve"> IFERROR(VLOOKUP(MID(G1026,1,2),PIRA!$B$1:$E$1144,2,FALSE),"")&amp;"
"&amp;IFERROR(VLOOKUP(MID(H1026,1,2),PIRA!$B$1:$E$1144,2,FALSE),"")&amp;"
"&amp;IFERROR(VLOOKUP(MID(I1026,1,2),PIRA!$B$1:$E$1144,2,FALSE),"")</f>
        <v xml:space="preserve">Motion in two Dimensions
</v>
      </c>
      <c r="F1026" s="31" t="str">
        <f xml:space="preserve"> IFERROR(VLOOKUP(MID(G1026,1,4),PIRA!$B$1:$E$1144,2,FALSE),"")&amp;"
"&amp;IFERROR(VLOOKUP(MID(H1026,1,4),PIRA!$B$1:$E$1144,2,FALSE),"")&amp;"
"&amp;IFERROR(VLOOKUP(MID(I1026,1,4),PIRA!$B$1:$E$1144,2,FALSE),"")</f>
        <v xml:space="preserve">Motion of the Center of Mass
</v>
      </c>
      <c r="G1026" s="32" t="s">
        <v>1130</v>
      </c>
      <c r="H1026" s="31" t="str">
        <f>IFERROR(IF(VLOOKUP(G1026,Demos!$B$3:$K$1368,2,FALSE)=0,"",VLOOKUP(G1026,Demos!$B$3:$K$1368,2,FALSE)),"")</f>
        <v/>
      </c>
      <c r="I1026" s="79" t="str">
        <f>IFERROR(IF(VLOOKUP(G1026,Demos!$B$3:$K$1368,3,FALSE)=0,"",VLOOKUP(G1026,Demos!$B$3:$K$1368,3,FALSE)),"")</f>
        <v/>
      </c>
      <c r="J1026" s="79" t="str">
        <f>IFERROR(IF(VLOOKUP(G1026,Demos!$B$3:$K$1368,4,FALSE)=0,"",VLOOKUP(G1026,Demos!$B$3:$K$1368,4,FALSE)),"")</f>
        <v/>
      </c>
      <c r="K1026" s="32" t="s">
        <v>22</v>
      </c>
      <c r="L1026" s="32" t="s">
        <v>2077</v>
      </c>
      <c r="M1026" s="71">
        <v>43892</v>
      </c>
      <c r="N1026" s="33" t="str">
        <f>IFERROR(VLOOKUP(G1026,Demos!$B$3:$K$1368,5,FALSE),"")</f>
        <v>Centre of Mass</v>
      </c>
      <c r="O1026" s="28">
        <f>IF(N1026="","",COUNTIF($N$6:N3145, N1026))</f>
        <v>42</v>
      </c>
      <c r="P1026" s="33" t="str">
        <f xml:space="preserve"> IFERROR(IF(VLOOKUP(G1026,Demos!$B$3:$K$1368,6,FALSE)=0,"",VLOOKUP(G1026,Demos!$B$3:$K$1368,6,FALSE)),"")</f>
        <v>www.de-monstrare.nl/pdf/Centre%20of%20mass.pdf</v>
      </c>
      <c r="Q1026" s="38" t="str">
        <f xml:space="preserve"> IFERROR(IF(VLOOKUP(G1026,Demos!$B$3:$K$1368,8,FALSE)=0,"",VLOOKUP(G1026,Demos!$B$3:$K$1368,8,FALSE)),"")</f>
        <v/>
      </c>
      <c r="R1026" s="38" t="str">
        <f xml:space="preserve"> IFERROR(IF(VLOOKUP(G1026,Demos!$B$3:$K$1368,7,FALSE)=0,"",VLOOKUP(G1026,Demos!$B$3:$K$1368,7,FALSE)),"")</f>
        <v xml:space="preserve">See Collegerama 2022 recording TN1612TU_14 - https://collegerama.tudelft.nl/Mediasite/Channel/as-bsc-tn/watch/64cb5e5c7d2546fb9f465306d41a128b1d </v>
      </c>
      <c r="T1026" s="50" t="s">
        <v>1763</v>
      </c>
      <c r="U1026" s="31" t="str">
        <f>IFERROR(VLOOKUP(G1026,Demos!$B$7:N4327,12,FALSE),"")</f>
        <v/>
      </c>
    </row>
    <row r="1027" spans="1:21" ht="45" x14ac:dyDescent="0.25">
      <c r="A1027" s="39">
        <f t="shared" si="15"/>
        <v>1022</v>
      </c>
      <c r="B1027" s="30" t="s">
        <v>38</v>
      </c>
      <c r="C1027" s="29" t="str">
        <f xml:space="preserve"> IFERROR(VLOOKUP(B1027, Courses!$C$3:$E$836, 2, FALSE),"")</f>
        <v>Mechanics and Theory of Relativity</v>
      </c>
      <c r="D1027" s="29" t="str">
        <f xml:space="preserve"> IFERROR(VLOOKUP(MID(G1027,1,1), PIRA!$B$1:$E$1146, 2, FALSE),"")</f>
        <v>1 Mechanics</v>
      </c>
      <c r="E1027" s="31" t="str">
        <f xml:space="preserve"> IFERROR(VLOOKUP(MID(G1027,1,2),PIRA!$B$1:$E$1144,2,FALSE),"")&amp;"
"&amp;IFERROR(VLOOKUP(MID(H1027,1,2),PIRA!$B$1:$E$1144,2,FALSE),"")&amp;"
"&amp;IFERROR(VLOOKUP(MID(I1027,1,2),PIRA!$B$1:$E$1144,2,FALSE),"")</f>
        <v xml:space="preserve">Linear Momentum and Collisions
</v>
      </c>
      <c r="F1027" s="31" t="str">
        <f xml:space="preserve"> IFERROR(VLOOKUP(MID(G1027,1,4),PIRA!$B$1:$E$1144,2,FALSE),"")&amp;"
"&amp;IFERROR(VLOOKUP(MID(H1027,1,4),PIRA!$B$1:$E$1144,2,FALSE),"")&amp;"
"&amp;IFERROR(VLOOKUP(MID(I1027,1,4),PIRA!$B$1:$E$1144,2,FALSE),"")</f>
        <v xml:space="preserve">Conservation of Linear Momentum
</v>
      </c>
      <c r="G1027" s="32" t="s">
        <v>1163</v>
      </c>
      <c r="H1027" s="31" t="str">
        <f>IFERROR(IF(VLOOKUP(G1027,Demos!$B$3:$K$1368,2,FALSE)=0,"",VLOOKUP(G1027,Demos!$B$3:$K$1368,2,FALSE)),"")</f>
        <v/>
      </c>
      <c r="I1027" s="79" t="str">
        <f>IFERROR(IF(VLOOKUP(G1027,Demos!$B$3:$K$1368,3,FALSE)=0,"",VLOOKUP(G1027,Demos!$B$3:$K$1368,3,FALSE)),"")</f>
        <v/>
      </c>
      <c r="J1027" s="79" t="str">
        <f>IFERROR(IF(VLOOKUP(G1027,Demos!$B$3:$K$1368,4,FALSE)=0,"",VLOOKUP(G1027,Demos!$B$3:$K$1368,4,FALSE)),"")</f>
        <v/>
      </c>
      <c r="K1027" s="32" t="s">
        <v>22</v>
      </c>
      <c r="L1027" s="32" t="s">
        <v>2077</v>
      </c>
      <c r="M1027" s="71">
        <v>43892</v>
      </c>
      <c r="N1027" s="33" t="str">
        <f>IFERROR(VLOOKUP(G1027,Demos!$B$3:$K$1368,5,FALSE),"")</f>
        <v>Explosion</v>
      </c>
      <c r="O1027" s="28">
        <f>IF(N1027="","",COUNTIF($N$6:N3146, N1027))</f>
        <v>26</v>
      </c>
      <c r="P1027" s="33" t="str">
        <f xml:space="preserve"> IFERROR(IF(VLOOKUP(G1027,Demos!$B$3:$K$1368,6,FALSE)=0,"",VLOOKUP(G1027,Demos!$B$3:$K$1368,6,FALSE)),"")</f>
        <v>www.de-monstrare.nl/pdf/Explosion.pdf</v>
      </c>
      <c r="Q1027" s="38" t="str">
        <f xml:space="preserve"> IFERROR(IF(VLOOKUP(G1027,Demos!$B$3:$K$1368,8,FALSE)=0,"",VLOOKUP(G1027,Demos!$B$3:$K$1368,8,FALSE)),"")</f>
        <v/>
      </c>
      <c r="R1027" s="38" t="str">
        <f xml:space="preserve"> IFERROR(IF(VLOOKUP(G1027,Demos!$B$3:$K$1368,7,FALSE)=0,"",VLOOKUP(G1027,Demos!$B$3:$K$1368,7,FALSE)),"")</f>
        <v xml:space="preserve">See Collegerama 2022 recording TN1612TU_14 - https://collegerama.tudelft.nl/Mediasite/Channel/as-bsc-tn/watch/64cb5e5c7d2546fb9f465306d41a128b1d </v>
      </c>
      <c r="T1027" s="50" t="s">
        <v>1763</v>
      </c>
      <c r="U1027" s="31" t="str">
        <f>IFERROR(VLOOKUP(G1027,Demos!$B$7:N4326,12,FALSE),"")</f>
        <v/>
      </c>
    </row>
    <row r="1028" spans="1:21" ht="45" x14ac:dyDescent="0.25">
      <c r="A1028" s="39">
        <f t="shared" si="15"/>
        <v>1023</v>
      </c>
      <c r="B1028" s="30" t="s">
        <v>1905</v>
      </c>
      <c r="C1028" s="29" t="str">
        <f xml:space="preserve"> IFERROR(VLOOKUP(B1028, Courses!$C$3:$E$836, 2, FALSE),"")</f>
        <v>Mechanics and Theory of Relativity</v>
      </c>
      <c r="D1028" s="29" t="str">
        <f xml:space="preserve"> IFERROR(VLOOKUP(MID(G1028,1,1), PIRA!$B$1:$E$1146, 2, FALSE),"")</f>
        <v>1 Mechanics</v>
      </c>
      <c r="E1028" s="31" t="str">
        <f xml:space="preserve"> IFERROR(VLOOKUP(MID(G1028,1,2),PIRA!$B$1:$E$1144,2,FALSE),"")&amp;"
"&amp;IFERROR(VLOOKUP(MID(H1028,1,2),PIRA!$B$1:$E$1144,2,FALSE),"")&amp;"
"&amp;IFERROR(VLOOKUP(MID(I1028,1,2),PIRA!$B$1:$E$1144,2,FALSE),"")</f>
        <v xml:space="preserve">Rotational Dynamics
Oscillations
</v>
      </c>
      <c r="F1028" s="31" t="str">
        <f xml:space="preserve"> IFERROR(VLOOKUP(MID(G1028,1,4),PIRA!$B$1:$E$1144,2,FALSE),"")&amp;"
"&amp;IFERROR(VLOOKUP(MID(H1028,1,4),PIRA!$B$1:$E$1144,2,FALSE),"")&amp;"
"&amp;IFERROR(VLOOKUP(MID(I1028,1,4),PIRA!$B$1:$E$1144,2,FALSE),"")</f>
        <v xml:space="preserve">Moment of Inertia
Physical Pendula
</v>
      </c>
      <c r="G1028" s="32" t="s">
        <v>1387</v>
      </c>
      <c r="H1028" s="31" t="str">
        <f>IFERROR(IF(VLOOKUP(G1028,Demos!$B$3:$K$1368,2,FALSE)=0,"",VLOOKUP(G1028,Demos!$B$3:$K$1368,2,FALSE)),"")</f>
        <v>3A15.01</v>
      </c>
      <c r="I1028" s="79" t="str">
        <f>IFERROR(IF(VLOOKUP(G1028,Demos!$B$3:$K$1368,3,FALSE)=0,"",VLOOKUP(G1028,Demos!$B$3:$K$1368,3,FALSE)),"")</f>
        <v/>
      </c>
      <c r="J1028" s="79" t="str">
        <f>IFERROR(IF(VLOOKUP(G1028,Demos!$B$3:$K$1368,4,FALSE)=0,"",VLOOKUP(G1028,Demos!$B$3:$K$1368,4,FALSE)),"")</f>
        <v/>
      </c>
      <c r="K1028" s="32" t="s">
        <v>1897</v>
      </c>
      <c r="M1028" s="71">
        <v>43892</v>
      </c>
      <c r="N1028" s="33" t="str">
        <f>IFERROR(VLOOKUP(G1028,Demos!$B$3:$K$1368,5,FALSE),"")</f>
        <v>Physical Pendulum (2)</v>
      </c>
      <c r="O1028" s="28">
        <f>IF(N1028="","",COUNTIF($N$6:N3147, N1028))</f>
        <v>17</v>
      </c>
      <c r="P1028" s="33" t="str">
        <f xml:space="preserve"> IFERROR(IF(VLOOKUP(G1028,Demos!$B$3:$K$1368,6,FALSE)=0,"",VLOOKUP(G1028,Demos!$B$3:$K$1368,6,FALSE)),"")</f>
        <v>www.de-monstrare.nl/pdf/Physical%20pendulum%20_2_.pdf</v>
      </c>
      <c r="Q1028" s="38" t="str">
        <f xml:space="preserve"> IFERROR(IF(VLOOKUP(G1028,Demos!$B$3:$K$1368,8,FALSE)=0,"",VLOOKUP(G1028,Demos!$B$3:$K$1368,8,FALSE)),"")</f>
        <v/>
      </c>
      <c r="R1028" s="38" t="str">
        <f xml:space="preserve"> IFERROR(IF(VLOOKUP(G1028,Demos!$B$3:$K$1368,7,FALSE)=0,"",VLOOKUP(G1028,Demos!$B$3:$K$1368,7,FALSE)),"")</f>
        <v/>
      </c>
      <c r="T1028" s="50" t="s">
        <v>1762</v>
      </c>
      <c r="U1028" s="31" t="str">
        <f>IFERROR(VLOOKUP(G1028,Demos!$B$7:N4323,12,FALSE),"")</f>
        <v/>
      </c>
    </row>
    <row r="1029" spans="1:21" ht="45" x14ac:dyDescent="0.25">
      <c r="A1029" s="39">
        <f t="shared" si="15"/>
        <v>1024</v>
      </c>
      <c r="B1029" s="30" t="s">
        <v>1905</v>
      </c>
      <c r="C1029" s="29" t="str">
        <f xml:space="preserve"> IFERROR(VLOOKUP(B1029, Courses!$C$3:$E$836, 2, FALSE),"")</f>
        <v>Mechanics and Theory of Relativity</v>
      </c>
      <c r="D1029" s="29" t="str">
        <f xml:space="preserve"> IFERROR(VLOOKUP(MID(G1029,1,1), PIRA!$B$1:$E$1146, 2, FALSE),"")</f>
        <v>1 Mechanics</v>
      </c>
      <c r="E1029" s="31" t="str">
        <f xml:space="preserve"> IFERROR(VLOOKUP(MID(G1029,1,2),PIRA!$B$1:$E$1144,2,FALSE),"")&amp;"
"&amp;IFERROR(VLOOKUP(MID(H1029,1,2),PIRA!$B$1:$E$1144,2,FALSE),"")&amp;"
"&amp;IFERROR(VLOOKUP(MID(I1029,1,2),PIRA!$B$1:$E$1144,2,FALSE),"")</f>
        <v xml:space="preserve">Rotational Dynamics
Applications of Newton's Laws
</v>
      </c>
      <c r="F1029" s="31" t="str">
        <f xml:space="preserve"> IFERROR(VLOOKUP(MID(G1029,1,4),PIRA!$B$1:$E$1144,2,FALSE),"")&amp;"
"&amp;IFERROR(VLOOKUP(MID(H1029,1,4),PIRA!$B$1:$E$1144,2,FALSE),"")&amp;"
"&amp;IFERROR(VLOOKUP(MID(I1029,1,4),PIRA!$B$1:$E$1144,2,FALSE),"")</f>
        <v xml:space="preserve">Conservation of Angular Momentum
Dynamic Torque
</v>
      </c>
      <c r="G1029" s="32" t="s">
        <v>1169</v>
      </c>
      <c r="H1029" s="31" t="str">
        <f>IFERROR(IF(VLOOKUP(G1029,Demos!$B$3:$K$1368,2,FALSE)=0,"",VLOOKUP(G1029,Demos!$B$3:$K$1368,2,FALSE)),"")</f>
        <v>1K10.01</v>
      </c>
      <c r="I1029" s="79" t="str">
        <f>IFERROR(IF(VLOOKUP(G1029,Demos!$B$3:$K$1368,3,FALSE)=0,"",VLOOKUP(G1029,Demos!$B$3:$K$1368,3,FALSE)),"")</f>
        <v/>
      </c>
      <c r="J1029" s="79" t="str">
        <f>IFERROR(IF(VLOOKUP(G1029,Demos!$B$3:$K$1368,4,FALSE)=0,"",VLOOKUP(G1029,Demos!$B$3:$K$1368,4,FALSE)),"")</f>
        <v/>
      </c>
      <c r="K1029" s="30" t="s">
        <v>1897</v>
      </c>
      <c r="M1029" s="71">
        <v>43892</v>
      </c>
      <c r="N1029" s="33" t="str">
        <f>IFERROR(VLOOKUP(G1029,Demos!$B$3:$K$1368,5,FALSE),"")</f>
        <v>Pulling a Spool (a.k.a. Oma's Garenklosje)</v>
      </c>
      <c r="O1029" s="28">
        <f>IF(N1029="","",COUNTIF($N$6:N3148, N1029))</f>
        <v>39</v>
      </c>
      <c r="P1029" s="33" t="str">
        <f xml:space="preserve"> IFERROR(IF(VLOOKUP(G1029,Demos!$B$3:$K$1368,6,FALSE)=0,"",VLOOKUP(G1029,Demos!$B$3:$K$1368,6,FALSE)),"")</f>
        <v>www.de-monstrare.nl/pdf/Pulling%20a%20spool.pdf</v>
      </c>
      <c r="Q1029" s="38" t="str">
        <f xml:space="preserve"> IFERROR(IF(VLOOKUP(G1029,Demos!$B$3:$K$1368,8,FALSE)=0,"",VLOOKUP(G1029,Demos!$B$3:$K$1368,8,FALSE)),"")</f>
        <v/>
      </c>
      <c r="R1029" s="38" t="str">
        <f xml:space="preserve"> IFERROR(IF(VLOOKUP(G1029,Demos!$B$3:$K$1368,7,FALSE)=0,"",VLOOKUP(G1029,Demos!$B$3:$K$1368,7,FALSE)),"")</f>
        <v xml:space="preserve">See Collegerame 2022 recording TN1612TU_19 - https://collegerama.tudelft.nl/Mediasite/Channel/as-bsc-tn/watch/1525734e9e3e40e6a0113a2e79f6fd7b1d </v>
      </c>
      <c r="T1029" s="50" t="s">
        <v>1761</v>
      </c>
      <c r="U1029" s="31" t="str">
        <f>IFERROR(VLOOKUP(G1029,Demos!$B$7:N4322,12,FALSE),"")</f>
        <v/>
      </c>
    </row>
    <row r="1030" spans="1:21" ht="45" x14ac:dyDescent="0.25">
      <c r="A1030" s="39">
        <f t="shared" ref="A1030:A1093" si="16">ROW()-5</f>
        <v>1025</v>
      </c>
      <c r="B1030" s="30" t="s">
        <v>1905</v>
      </c>
      <c r="C1030" s="29" t="str">
        <f xml:space="preserve"> IFERROR(VLOOKUP(B1030, Courses!$C$3:$E$836, 2, FALSE),"")</f>
        <v>Mechanics and Theory of Relativity</v>
      </c>
      <c r="D1030" s="29" t="str">
        <f xml:space="preserve"> IFERROR(VLOOKUP(MID(G1030,1,1), PIRA!$B$1:$E$1146, 2, FALSE),"")</f>
        <v>1 Mechanics</v>
      </c>
      <c r="E1030" s="31" t="str">
        <f xml:space="preserve"> IFERROR(VLOOKUP(MID(G1030,1,2),PIRA!$B$1:$E$1144,2,FALSE),"")&amp;"
"&amp;IFERROR(VLOOKUP(MID(H1030,1,2),PIRA!$B$1:$E$1144,2,FALSE),"")&amp;"
"&amp;IFERROR(VLOOKUP(MID(I1030,1,2),PIRA!$B$1:$E$1144,2,FALSE),"")</f>
        <v xml:space="preserve">Rotational Dynamics
Rotational Dynamics
</v>
      </c>
      <c r="F1030" s="31" t="str">
        <f xml:space="preserve"> IFERROR(VLOOKUP(MID(G1030,1,4),PIRA!$B$1:$E$1144,2,FALSE),"")&amp;"
"&amp;IFERROR(VLOOKUP(MID(H1030,1,4),PIRA!$B$1:$E$1144,2,FALSE),"")&amp;"
"&amp;IFERROR(VLOOKUP(MID(I1030,1,4),PIRA!$B$1:$E$1144,2,FALSE),"")</f>
        <v xml:space="preserve">Conservation of Angular Momentum
Moment of Inertia
</v>
      </c>
      <c r="G1030" s="32" t="s">
        <v>1171</v>
      </c>
      <c r="H1030" s="31" t="str">
        <f>IFERROR(IF(VLOOKUP(G1030,Demos!$B$3:$K$1368,2,FALSE)=0,"",VLOOKUP(G1030,Demos!$B$3:$K$1368,2,FALSE)),"")</f>
        <v>1Q10.XX</v>
      </c>
      <c r="I1030" s="79" t="str">
        <f>IFERROR(IF(VLOOKUP(G1030,Demos!$B$3:$K$1368,3,FALSE)=0,"",VLOOKUP(G1030,Demos!$B$3:$K$1368,3,FALSE)),"")</f>
        <v/>
      </c>
      <c r="J1030" s="79" t="str">
        <f>IFERROR(IF(VLOOKUP(G1030,Demos!$B$3:$K$1368,4,FALSE)=0,"",VLOOKUP(G1030,Demos!$B$3:$K$1368,4,FALSE)),"")</f>
        <v/>
      </c>
      <c r="K1030" s="32" t="s">
        <v>1897</v>
      </c>
      <c r="M1030" s="71">
        <v>43892</v>
      </c>
      <c r="N1030" s="33" t="str">
        <f>IFERROR(VLOOKUP(G1030,Demos!$B$3:$K$1368,5,FALSE),"")</f>
        <v>Matchbox and Wineglass</v>
      </c>
      <c r="O1030" s="28">
        <f>IF(N1030="","",COUNTIF($N$6:N3149, N1030))</f>
        <v>40</v>
      </c>
      <c r="P1030" s="33" t="str">
        <f xml:space="preserve"> IFERROR(IF(VLOOKUP(G1030,Demos!$B$3:$K$1368,6,FALSE)=0,"",VLOOKUP(G1030,Demos!$B$3:$K$1368,6,FALSE)),"")</f>
        <v>www.de-monstrare.nl/pdf/Matchbox%20and%20wineglass.pdf</v>
      </c>
      <c r="Q1030" s="38" t="str">
        <f xml:space="preserve"> IFERROR(IF(VLOOKUP(G1030,Demos!$B$3:$K$1368,8,FALSE)=0,"",VLOOKUP(G1030,Demos!$B$3:$K$1368,8,FALSE)),"")</f>
        <v/>
      </c>
      <c r="R1030" s="38" t="str">
        <f xml:space="preserve"> IFERROR(IF(VLOOKUP(G1030,Demos!$B$3:$K$1368,7,FALSE)=0,"",VLOOKUP(G1030,Demos!$B$3:$K$1368,7,FALSE)),"")</f>
        <v xml:space="preserve">See Collegerama 2022 recording TN1612TU_17 from about 40 minutes - https://collegerama.tudelft.nl/Mediasite/Channel/as-bsc-tn/watch/068318bc5e2d4c908ecc56ce056d99d81d </v>
      </c>
      <c r="T1030" s="50" t="s">
        <v>1763</v>
      </c>
      <c r="U1030" s="31" t="str">
        <f>IFERROR(VLOOKUP(G1030,Demos!$B$7:N4324,12,FALSE),"")</f>
        <v/>
      </c>
    </row>
    <row r="1031" spans="1:21" ht="45" x14ac:dyDescent="0.25">
      <c r="A1031" s="39">
        <f t="shared" si="16"/>
        <v>1026</v>
      </c>
      <c r="B1031" s="30" t="s">
        <v>1905</v>
      </c>
      <c r="C1031" s="29" t="str">
        <f xml:space="preserve"> IFERROR(VLOOKUP(B1031, Courses!$C$3:$E$836, 2, FALSE),"")</f>
        <v>Mechanics and Theory of Relativity</v>
      </c>
      <c r="D1031" s="29" t="str">
        <f xml:space="preserve"> IFERROR(VLOOKUP(MID(G1031,1,1), PIRA!$B$1:$E$1146, 2, FALSE),"")</f>
        <v/>
      </c>
      <c r="E1031" s="31" t="str">
        <f xml:space="preserve"> IFERROR(VLOOKUP(MID(G1031,1,2),PIRA!$B$1:$E$1144,2,FALSE),"")&amp;"
"&amp;IFERROR(VLOOKUP(MID(H1031,1,2),PIRA!$B$1:$E$1144,2,FALSE),"")&amp;"
"&amp;IFERROR(VLOOKUP(MID(I1031,1,2),PIRA!$B$1:$E$1144,2,FALSE),"")</f>
        <v xml:space="preserve">
</v>
      </c>
      <c r="F1031" s="31" t="str">
        <f xml:space="preserve"> IFERROR(VLOOKUP(MID(G1031,1,4),PIRA!$B$1:$E$1144,2,FALSE),"")&amp;"
"&amp;IFERROR(VLOOKUP(MID(H1031,1,4),PIRA!$B$1:$E$1144,2,FALSE),"")&amp;"
"&amp;IFERROR(VLOOKUP(MID(I1031,1,4),PIRA!$B$1:$E$1144,2,FALSE),"")</f>
        <v xml:space="preserve">
</v>
      </c>
      <c r="G1031" s="32" t="s">
        <v>1982</v>
      </c>
      <c r="H1031" s="31" t="str">
        <f>IFERROR(IF(VLOOKUP(G1031,Demos!$B$3:$K$1368,2,FALSE)=0,"",VLOOKUP(G1031,Demos!$B$3:$K$1368,2,FALSE)),"")</f>
        <v/>
      </c>
      <c r="I1031" s="79" t="str">
        <f>IFERROR(IF(VLOOKUP(G1031,Demos!$B$3:$K$1368,3,FALSE)=0,"",VLOOKUP(G1031,Demos!$B$3:$K$1368,3,FALSE)),"")</f>
        <v/>
      </c>
      <c r="J1031" s="79" t="str">
        <f>IFERROR(IF(VLOOKUP(G1031,Demos!$B$3:$K$1368,4,FALSE)=0,"",VLOOKUP(G1031,Demos!$B$3:$K$1368,4,FALSE)),"")</f>
        <v/>
      </c>
      <c r="K1031" s="30" t="s">
        <v>1897</v>
      </c>
      <c r="M1031" s="71">
        <v>43892</v>
      </c>
      <c r="N1031" s="33" t="str">
        <f>IFERROR(VLOOKUP(G1031,Demos!$B$3:$K$1368,5,FALSE),"")</f>
        <v/>
      </c>
      <c r="O1031" s="28" t="str">
        <f>IF(N1031="","",COUNTIF($N$6:N3150, N1031))</f>
        <v/>
      </c>
      <c r="P1031" s="33" t="str">
        <f xml:space="preserve"> IFERROR(IF(VLOOKUP(G1031,Demos!$B$3:$K$1368,6,FALSE)=0,"",VLOOKUP(G1031,Demos!$B$3:$K$1368,6,FALSE)),"")</f>
        <v/>
      </c>
      <c r="Q1031" s="38" t="str">
        <f xml:space="preserve"> IFERROR(IF(VLOOKUP(G1031,Demos!$B$3:$K$1368,8,FALSE)=0,"",VLOOKUP(G1031,Demos!$B$3:$K$1368,8,FALSE)),"")</f>
        <v/>
      </c>
      <c r="R1031" s="38" t="str">
        <f xml:space="preserve"> IFERROR(IF(VLOOKUP(G1031,Demos!$B$3:$K$1368,7,FALSE)=0,"",VLOOKUP(G1031,Demos!$B$3:$K$1368,7,FALSE)),"")</f>
        <v/>
      </c>
      <c r="T1031" s="50" t="s">
        <v>1762</v>
      </c>
      <c r="U1031" s="31" t="str">
        <f>IFERROR(VLOOKUP(G1031,Demos!$B$7:N4325,12,FALSE),"")</f>
        <v/>
      </c>
    </row>
    <row r="1032" spans="1:21" ht="45" x14ac:dyDescent="0.25">
      <c r="A1032" s="39">
        <f t="shared" si="16"/>
        <v>1027</v>
      </c>
      <c r="B1032" s="30" t="s">
        <v>38</v>
      </c>
      <c r="C1032" s="29" t="str">
        <f xml:space="preserve"> IFERROR(VLOOKUP(B1032, Courses!$C$3:$E$836, 2, FALSE),"")</f>
        <v>Mechanics and Theory of Relativity</v>
      </c>
      <c r="D1032" s="29" t="str">
        <f xml:space="preserve"> IFERROR(VLOOKUP(MID(G1032,1,1), PIRA!$B$1:$E$1146, 2, FALSE),"")</f>
        <v>3 Oscillations and Waves</v>
      </c>
      <c r="E1032" s="31" t="str">
        <f xml:space="preserve"> IFERROR(VLOOKUP(MID(G1032,1,2),PIRA!$B$1:$E$1144,2,FALSE),"")&amp;"
"&amp;IFERROR(VLOOKUP(MID(H1032,1,2),PIRA!$B$1:$E$1144,2,FALSE),"")&amp;"
"&amp;IFERROR(VLOOKUP(MID(I1032,1,2),PIRA!$B$1:$E$1144,2,FALSE),"")</f>
        <v xml:space="preserve">Oscillations
</v>
      </c>
      <c r="F1032" s="31" t="str">
        <f xml:space="preserve"> IFERROR(VLOOKUP(MID(G1032,1,4),PIRA!$B$1:$E$1144,2,FALSE),"")&amp;"
"&amp;IFERROR(VLOOKUP(MID(H1032,1,4),PIRA!$B$1:$E$1144,2,FALSE),"")&amp;"
"&amp;IFERROR(VLOOKUP(MID(I1032,1,4),PIRA!$B$1:$E$1144,2,FALSE),"")</f>
        <v xml:space="preserve">Damped Oscillators
</v>
      </c>
      <c r="G1032" s="32" t="s">
        <v>1184</v>
      </c>
      <c r="H1032" s="31" t="str">
        <f>IFERROR(IF(VLOOKUP(G1032,Demos!$B$3:$K$1368,2,FALSE)=0,"",VLOOKUP(G1032,Demos!$B$3:$K$1368,2,FALSE)),"")</f>
        <v/>
      </c>
      <c r="I1032" s="79" t="str">
        <f>IFERROR(IF(VLOOKUP(G1032,Demos!$B$3:$K$1368,3,FALSE)=0,"",VLOOKUP(G1032,Demos!$B$3:$K$1368,3,FALSE)),"")</f>
        <v/>
      </c>
      <c r="J1032" s="79" t="str">
        <f>IFERROR(IF(VLOOKUP(G1032,Demos!$B$3:$K$1368,4,FALSE)=0,"",VLOOKUP(G1032,Demos!$B$3:$K$1368,4,FALSE)),"")</f>
        <v/>
      </c>
      <c r="K1032" s="32" t="s">
        <v>2077</v>
      </c>
      <c r="L1032" s="32" t="s">
        <v>22</v>
      </c>
      <c r="M1032" s="71">
        <v>43889</v>
      </c>
      <c r="N1032" s="33" t="str">
        <f>IFERROR(VLOOKUP(G1032,Demos!$B$3:$K$1368,5,FALSE),"")</f>
        <v>Damped Pendulum</v>
      </c>
      <c r="O1032" s="28">
        <f>IF(N1032="","",COUNTIF($N$6:N3151, N1032))</f>
        <v>12</v>
      </c>
      <c r="P1032" s="33" t="str">
        <f xml:space="preserve"> IFERROR(IF(VLOOKUP(G1032,Demos!$B$3:$K$1368,6,FALSE)=0,"",VLOOKUP(G1032,Demos!$B$3:$K$1368,6,FALSE)),"")</f>
        <v>N/A</v>
      </c>
      <c r="Q1032" s="38" t="str">
        <f xml:space="preserve"> IFERROR(IF(VLOOKUP(G1032,Demos!$B$3:$K$1368,8,FALSE)=0,"",VLOOKUP(G1032,Demos!$B$3:$K$1368,8,FALSE)),"")</f>
        <v/>
      </c>
      <c r="R1032" s="38" t="str">
        <f xml:space="preserve"> IFERROR(IF(VLOOKUP(G1032,Demos!$B$3:$K$1368,7,FALSE)=0,"",VLOOKUP(G1032,Demos!$B$3:$K$1368,7,FALSE)),"")</f>
        <v xml:space="preserve">See Collegerama 2022 recording TN1612TU_13 - https://collegerama.tudelft.nl/Mediasite/Channel/as-bsc-tn/watch/f6468acd43774fe6bb7af784bb7ea65a1d </v>
      </c>
      <c r="T1032" s="50" t="s">
        <v>1763</v>
      </c>
      <c r="U1032" s="31" t="str">
        <f>IFERROR(VLOOKUP(G1032,Demos!$B$7:N4329,12,FALSE),"")</f>
        <v/>
      </c>
    </row>
    <row r="1033" spans="1:21" ht="45" x14ac:dyDescent="0.25">
      <c r="A1033" s="39">
        <f t="shared" si="16"/>
        <v>1028</v>
      </c>
      <c r="B1033" s="30" t="s">
        <v>38</v>
      </c>
      <c r="C1033" s="29" t="str">
        <f xml:space="preserve"> IFERROR(VLOOKUP(B1033, Courses!$C$3:$E$836, 2, FALSE),"")</f>
        <v>Mechanics and Theory of Relativity</v>
      </c>
      <c r="D1033" s="29" t="str">
        <f xml:space="preserve"> IFERROR(VLOOKUP(MID(G1033,1,1), PIRA!$B$1:$E$1146, 2, FALSE),"")</f>
        <v>3 Oscillations and Waves</v>
      </c>
      <c r="E1033" s="31" t="str">
        <f xml:space="preserve"> IFERROR(VLOOKUP(MID(G1033,1,2),PIRA!$B$1:$E$1144,2,FALSE),"")&amp;"
"&amp;IFERROR(VLOOKUP(MID(H1033,1,2),PIRA!$B$1:$E$1144,2,FALSE),"")&amp;"
"&amp;IFERROR(VLOOKUP(MID(I1033,1,2),PIRA!$B$1:$E$1144,2,FALSE),"")</f>
        <v xml:space="preserve">Instruments
</v>
      </c>
      <c r="F1033" s="31" t="str">
        <f xml:space="preserve"> IFERROR(VLOOKUP(MID(G1033,1,4),PIRA!$B$1:$E$1144,2,FALSE),"")&amp;"
"&amp;IFERROR(VLOOKUP(MID(H1033,1,4),PIRA!$B$1:$E$1144,2,FALSE),"")&amp;"
"&amp;IFERROR(VLOOKUP(MID(I1033,1,4),PIRA!$B$1:$E$1144,2,FALSE),"")</f>
        <v xml:space="preserve">Resonance in Plates, Bars, Solids
</v>
      </c>
      <c r="G1033" s="32" t="s">
        <v>2008</v>
      </c>
      <c r="H1033" s="31" t="str">
        <f>IFERROR(IF(VLOOKUP(G1033,Demos!$B$3:$K$1368,2,FALSE)=0,"",VLOOKUP(G1033,Demos!$B$3:$K$1368,2,FALSE)),"")</f>
        <v/>
      </c>
      <c r="I1033" s="79" t="str">
        <f>IFERROR(IF(VLOOKUP(G1033,Demos!$B$3:$K$1368,3,FALSE)=0,"",VLOOKUP(G1033,Demos!$B$3:$K$1368,3,FALSE)),"")</f>
        <v/>
      </c>
      <c r="J1033" s="79" t="str">
        <f>IFERROR(IF(VLOOKUP(G1033,Demos!$B$3:$K$1368,4,FALSE)=0,"",VLOOKUP(G1033,Demos!$B$3:$K$1368,4,FALSE)),"")</f>
        <v/>
      </c>
      <c r="K1033" s="30" t="s">
        <v>2077</v>
      </c>
      <c r="L1033" s="30" t="s">
        <v>22</v>
      </c>
      <c r="M1033" s="71">
        <v>43889</v>
      </c>
      <c r="N1033" s="33" t="str">
        <f>IFERROR(VLOOKUP(G1033,Demos!$B$3:$K$1368,5,FALSE),"")</f>
        <v>Glass Breaking with Sound</v>
      </c>
      <c r="O1033" s="28">
        <f>IF(N1033="","",COUNTIF($N$6:N3152, N1033))</f>
        <v>16</v>
      </c>
      <c r="P1033" s="33" t="str">
        <f xml:space="preserve"> IFERROR(IF(VLOOKUP(G1033,Demos!$B$3:$K$1368,6,FALSE)=0,"",VLOOKUP(G1033,Demos!$B$3:$K$1368,6,FALSE)),"")</f>
        <v>N/A</v>
      </c>
      <c r="Q1033" s="38" t="str">
        <f xml:space="preserve"> IFERROR(IF(VLOOKUP(G1033,Demos!$B$3:$K$1368,8,FALSE)=0,"",VLOOKUP(G1033,Demos!$B$3:$K$1368,8,FALSE)),"")</f>
        <v>Not listed in database yet</v>
      </c>
      <c r="R1033" s="38" t="str">
        <f xml:space="preserve"> IFERROR(IF(VLOOKUP(G1033,Demos!$B$3:$K$1368,7,FALSE)=0,"",VLOOKUP(G1033,Demos!$B$3:$K$1368,7,FALSE)),"")</f>
        <v/>
      </c>
      <c r="T1033" s="50" t="s">
        <v>2049</v>
      </c>
      <c r="U1033" s="31" t="str">
        <f>IFERROR(VLOOKUP(G1033,Demos!$B$7:N4328,12,FALSE),"")</f>
        <v/>
      </c>
    </row>
    <row r="1034" spans="1:21" ht="45" x14ac:dyDescent="0.25">
      <c r="A1034" s="39">
        <f t="shared" si="16"/>
        <v>1029</v>
      </c>
      <c r="B1034" s="30" t="s">
        <v>38</v>
      </c>
      <c r="C1034" s="29" t="str">
        <f xml:space="preserve"> IFERROR(VLOOKUP(B1034, Courses!$C$3:$E$836, 2, FALSE),"")</f>
        <v>Mechanics and Theory of Relativity</v>
      </c>
      <c r="D1034" s="29" t="str">
        <f xml:space="preserve"> IFERROR(VLOOKUP(MID(G1034,1,1), PIRA!$B$1:$E$1146, 2, FALSE),"")</f>
        <v/>
      </c>
      <c r="E1034" s="31" t="str">
        <f xml:space="preserve"> IFERROR(VLOOKUP(MID(G1034,1,2),PIRA!$B$1:$E$1144,2,FALSE),"")&amp;"
"&amp;IFERROR(VLOOKUP(MID(H1034,1,2),PIRA!$B$1:$E$1144,2,FALSE),"")&amp;"
"&amp;IFERROR(VLOOKUP(MID(I1034,1,2),PIRA!$B$1:$E$1144,2,FALSE),"")</f>
        <v xml:space="preserve">
</v>
      </c>
      <c r="F1034" s="31" t="str">
        <f xml:space="preserve"> IFERROR(VLOOKUP(MID(G1034,1,4),PIRA!$B$1:$E$1144,2,FALSE),"")&amp;"
"&amp;IFERROR(VLOOKUP(MID(H1034,1,4),PIRA!$B$1:$E$1144,2,FALSE),"")&amp;"
"&amp;IFERROR(VLOOKUP(MID(I1034,1,4),PIRA!$B$1:$E$1144,2,FALSE),"")</f>
        <v xml:space="preserve">
</v>
      </c>
      <c r="H1034" s="31" t="str">
        <f>IFERROR(IF(VLOOKUP(G1034,Demos!$B$3:$K$1368,2,FALSE)=0,"",VLOOKUP(G1034,Demos!$B$3:$K$1368,2,FALSE)),"")</f>
        <v/>
      </c>
      <c r="I1034" s="79" t="str">
        <f>IFERROR(IF(VLOOKUP(G1034,Demos!$B$3:$K$1368,3,FALSE)=0,"",VLOOKUP(G1034,Demos!$B$3:$K$1368,3,FALSE)),"")</f>
        <v/>
      </c>
      <c r="J1034" s="79" t="str">
        <f>IFERROR(IF(VLOOKUP(G1034,Demos!$B$3:$K$1368,4,FALSE)=0,"",VLOOKUP(G1034,Demos!$B$3:$K$1368,4,FALSE)),"")</f>
        <v/>
      </c>
      <c r="K1034" s="30" t="s">
        <v>2077</v>
      </c>
      <c r="L1034" s="30" t="s">
        <v>22</v>
      </c>
      <c r="M1034" s="71">
        <v>43889</v>
      </c>
      <c r="N1034" s="33" t="str">
        <f>IFERROR(VLOOKUP(G1034,Demos!$B$3:$K$1368,5,FALSE),"")</f>
        <v/>
      </c>
      <c r="O1034" s="28" t="str">
        <f>IF(N1034="","",COUNTIF($N$6:N3153, N1034))</f>
        <v/>
      </c>
      <c r="P1034" s="33" t="str">
        <f xml:space="preserve"> IFERROR(IF(VLOOKUP(G1034,Demos!$B$3:$K$1368,6,FALSE)=0,"",VLOOKUP(G1034,Demos!$B$3:$K$1368,6,FALSE)),"")</f>
        <v/>
      </c>
      <c r="Q1034" s="38" t="str">
        <f xml:space="preserve"> IFERROR(IF(VLOOKUP(G1034,Demos!$B$3:$K$1368,8,FALSE)=0,"",VLOOKUP(G1034,Demos!$B$3:$K$1368,8,FALSE)),"")</f>
        <v/>
      </c>
      <c r="R1034" s="38" t="str">
        <f xml:space="preserve"> IFERROR(IF(VLOOKUP(G1034,Demos!$B$3:$K$1368,7,FALSE)=0,"",VLOOKUP(G1034,Demos!$B$3:$K$1368,7,FALSE)),"")</f>
        <v/>
      </c>
      <c r="T1034" s="50" t="s">
        <v>1763</v>
      </c>
      <c r="U1034" s="31" t="str">
        <f>IFERROR(VLOOKUP(G1034,Demos!$B$7:N4330,12,FALSE),"")</f>
        <v/>
      </c>
    </row>
    <row r="1035" spans="1:21" ht="45" x14ac:dyDescent="0.25">
      <c r="A1035" s="39">
        <f t="shared" si="16"/>
        <v>1030</v>
      </c>
      <c r="B1035" s="30" t="s">
        <v>29</v>
      </c>
      <c r="C1035" s="29" t="str">
        <f xml:space="preserve"> IFERROR(VLOOKUP(B1035, Courses!$C$3:$E$836, 2, FALSE),"")</f>
        <v>Classical and Quantum Mechanics</v>
      </c>
      <c r="D1035" s="29" t="str">
        <f xml:space="preserve"> IFERROR(VLOOKUP(MID(G1035,1,1), PIRA!$B$1:$E$1146, 2, FALSE),"")</f>
        <v>1 Mechanics</v>
      </c>
      <c r="E1035" s="31" t="str">
        <f xml:space="preserve"> IFERROR(VLOOKUP(MID(G1035,1,2),PIRA!$B$1:$E$1144,2,FALSE),"")&amp;"
"&amp;IFERROR(VLOOKUP(MID(H1035,1,2),PIRA!$B$1:$E$1144,2,FALSE),"")&amp;"
"&amp;IFERROR(VLOOKUP(MID(I1035,1,2),PIRA!$B$1:$E$1144,2,FALSE),"")</f>
        <v xml:space="preserve">Rotational Dynamics
Rotational Dynamics
</v>
      </c>
      <c r="F1035" s="31" t="str">
        <f xml:space="preserve"> IFERROR(VLOOKUP(MID(G1035,1,4),PIRA!$B$1:$E$1144,2,FALSE),"")&amp;"
"&amp;IFERROR(VLOOKUP(MID(H1035,1,4),PIRA!$B$1:$E$1144,2,FALSE),"")&amp;"
"&amp;IFERROR(VLOOKUP(MID(I1035,1,4),PIRA!$B$1:$E$1144,2,FALSE),"")</f>
        <v xml:space="preserve">Conservation of Angular Momentum
Moment of Inertia
</v>
      </c>
      <c r="G1035" s="32" t="s">
        <v>1171</v>
      </c>
      <c r="H1035" s="31" t="str">
        <f>IFERROR(IF(VLOOKUP(G1035,Demos!$B$3:$K$1368,2,FALSE)=0,"",VLOOKUP(G1035,Demos!$B$3:$K$1368,2,FALSE)),"")</f>
        <v>1Q10.XX</v>
      </c>
      <c r="I1035" s="79" t="str">
        <f>IFERROR(IF(VLOOKUP(G1035,Demos!$B$3:$K$1368,3,FALSE)=0,"",VLOOKUP(G1035,Demos!$B$3:$K$1368,3,FALSE)),"")</f>
        <v/>
      </c>
      <c r="J1035" s="79" t="str">
        <f>IFERROR(IF(VLOOKUP(G1035,Demos!$B$3:$K$1368,4,FALSE)=0,"",VLOOKUP(G1035,Demos!$B$3:$K$1368,4,FALSE)),"")</f>
        <v/>
      </c>
      <c r="K1035" s="32" t="s">
        <v>373</v>
      </c>
      <c r="L1035" s="32"/>
      <c r="M1035" s="71">
        <v>43888</v>
      </c>
      <c r="N1035" s="33" t="str">
        <f>IFERROR(VLOOKUP(G1035,Demos!$B$3:$K$1368,5,FALSE),"")</f>
        <v>Matchbox and Wineglass</v>
      </c>
      <c r="O1035" s="28">
        <f>IF(N1035="","",COUNTIF($N$6:N3154, N1035))</f>
        <v>40</v>
      </c>
      <c r="P1035" s="33" t="str">
        <f xml:space="preserve"> IFERROR(IF(VLOOKUP(G1035,Demos!$B$3:$K$1368,6,FALSE)=0,"",VLOOKUP(G1035,Demos!$B$3:$K$1368,6,FALSE)),"")</f>
        <v>www.de-monstrare.nl/pdf/Matchbox%20and%20wineglass.pdf</v>
      </c>
      <c r="Q1035" s="38" t="str">
        <f xml:space="preserve"> IFERROR(IF(VLOOKUP(G1035,Demos!$B$3:$K$1368,8,FALSE)=0,"",VLOOKUP(G1035,Demos!$B$3:$K$1368,8,FALSE)),"")</f>
        <v/>
      </c>
      <c r="R1035" s="38" t="str">
        <f xml:space="preserve"> IFERROR(IF(VLOOKUP(G1035,Demos!$B$3:$K$1368,7,FALSE)=0,"",VLOOKUP(G1035,Demos!$B$3:$K$1368,7,FALSE)),"")</f>
        <v xml:space="preserve">See Collegerama 2022 recording TN1612TU_17 from about 40 minutes - https://collegerama.tudelft.nl/Mediasite/Channel/as-bsc-tn/watch/068318bc5e2d4c908ecc56ce056d99d81d </v>
      </c>
      <c r="T1035" s="50" t="s">
        <v>1890</v>
      </c>
      <c r="U1035" s="31" t="str">
        <f>IFERROR(VLOOKUP(G1035,Demos!$B$7:N4333,12,FALSE),"")</f>
        <v/>
      </c>
    </row>
    <row r="1036" spans="1:21" ht="45" x14ac:dyDescent="0.25">
      <c r="A1036" s="39">
        <f t="shared" si="16"/>
        <v>1031</v>
      </c>
      <c r="B1036" s="30" t="s">
        <v>29</v>
      </c>
      <c r="C1036" s="29" t="str">
        <f xml:space="preserve"> IFERROR(VLOOKUP(B1036, Courses!$C$3:$E$836, 2, FALSE),"")</f>
        <v>Classical and Quantum Mechanics</v>
      </c>
      <c r="D1036" s="29" t="str">
        <f xml:space="preserve"> IFERROR(VLOOKUP(MID(G1036,1,1), PIRA!$B$1:$E$1146, 2, FALSE),"")</f>
        <v>1 Mechanics</v>
      </c>
      <c r="E1036" s="31" t="str">
        <f xml:space="preserve"> IFERROR(VLOOKUP(MID(G1036,1,2),PIRA!$B$1:$E$1144,2,FALSE),"")&amp;"
"&amp;IFERROR(VLOOKUP(MID(H1036,1,2),PIRA!$B$1:$E$1144,2,FALSE),"")&amp;"
"&amp;IFERROR(VLOOKUP(MID(I1036,1,2),PIRA!$B$1:$E$1144,2,FALSE),"")</f>
        <v xml:space="preserve">Rotational Dynamics
Rotational Dynamics
</v>
      </c>
      <c r="F1036" s="31" t="str">
        <f xml:space="preserve"> IFERROR(VLOOKUP(MID(G1036,1,4),PIRA!$B$1:$E$1144,2,FALSE),"")&amp;"
"&amp;IFERROR(VLOOKUP(MID(H1036,1,4),PIRA!$B$1:$E$1144,2,FALSE),"")&amp;"
"&amp;IFERROR(VLOOKUP(MID(I1036,1,4),PIRA!$B$1:$E$1144,2,FALSE),"")</f>
        <v xml:space="preserve">Conservation of Angular Momentum
Moment of Inertia
</v>
      </c>
      <c r="G1036" s="32" t="s">
        <v>81</v>
      </c>
      <c r="H1036" s="31" t="str">
        <f>IFERROR(IF(VLOOKUP(G1036,Demos!$B$3:$K$1368,2,FALSE)=0,"",VLOOKUP(G1036,Demos!$B$3:$K$1368,2,FALSE)),"")</f>
        <v>1Q10.01</v>
      </c>
      <c r="I1036" s="79" t="str">
        <f>IFERROR(IF(VLOOKUP(G1036,Demos!$B$3:$K$1368,3,FALSE)=0,"",VLOOKUP(G1036,Demos!$B$3:$K$1368,3,FALSE)),"")</f>
        <v/>
      </c>
      <c r="J1036" s="79" t="str">
        <f>IFERROR(IF(VLOOKUP(G1036,Demos!$B$3:$K$1368,4,FALSE)=0,"",VLOOKUP(G1036,Demos!$B$3:$K$1368,4,FALSE)),"")</f>
        <v/>
      </c>
      <c r="K1036" s="32" t="s">
        <v>373</v>
      </c>
      <c r="L1036" s="32"/>
      <c r="M1036" s="71">
        <v>43888</v>
      </c>
      <c r="N1036" s="33" t="str">
        <f>IFERROR(VLOOKUP(G1036,Demos!$B$3:$K$1368,5,FALSE),"")</f>
        <v>Pirouette</v>
      </c>
      <c r="O1036" s="28">
        <f>IF(N1036="","",COUNTIF($N$6:N3155, N1036))</f>
        <v>23</v>
      </c>
      <c r="P1036" s="33" t="str">
        <f xml:space="preserve"> IFERROR(IF(VLOOKUP(G1036,Demos!$B$3:$K$1368,6,FALSE)=0,"",VLOOKUP(G1036,Demos!$B$3:$K$1368,6,FALSE)),"")</f>
        <v>www.de-monstrare.nl/pdf/Pirouette.pdf</v>
      </c>
      <c r="Q1036" s="38" t="str">
        <f xml:space="preserve"> IFERROR(IF(VLOOKUP(G1036,Demos!$B$3:$K$1368,8,FALSE)=0,"",VLOOKUP(G1036,Demos!$B$3:$K$1368,8,FALSE)),"")</f>
        <v/>
      </c>
      <c r="R1036" s="38" t="str">
        <f xml:space="preserve"> IFERROR(IF(VLOOKUP(G1036,Demos!$B$3:$K$1368,7,FALSE)=0,"",VLOOKUP(G1036,Demos!$B$3:$K$1368,7,FALSE)),"")</f>
        <v/>
      </c>
      <c r="T1036" s="50" t="s">
        <v>1890</v>
      </c>
      <c r="U1036" s="31" t="str">
        <f>IFERROR(VLOOKUP(G1036,Demos!$B$7:N4332,12,FALSE),"")</f>
        <v/>
      </c>
    </row>
    <row r="1037" spans="1:21" ht="45" x14ac:dyDescent="0.25">
      <c r="A1037" s="39">
        <f t="shared" si="16"/>
        <v>1032</v>
      </c>
      <c r="B1037" s="30" t="s">
        <v>29</v>
      </c>
      <c r="C1037" s="29" t="str">
        <f xml:space="preserve"> IFERROR(VLOOKUP(B1037, Courses!$C$3:$E$836, 2, FALSE),"")</f>
        <v>Classical and Quantum Mechanics</v>
      </c>
      <c r="D1037" s="29" t="str">
        <f xml:space="preserve"> IFERROR(VLOOKUP(MID(G1037,1,1), PIRA!$B$1:$E$1146, 2, FALSE),"")</f>
        <v>1 Mechanics</v>
      </c>
      <c r="E1037" s="31" t="str">
        <f xml:space="preserve"> IFERROR(VLOOKUP(MID(G1037,1,2),PIRA!$B$1:$E$1144,2,FALSE),"")&amp;"
"&amp;IFERROR(VLOOKUP(MID(H1037,1,2),PIRA!$B$1:$E$1144,2,FALSE),"")&amp;"
"&amp;IFERROR(VLOOKUP(MID(I1037,1,2),PIRA!$B$1:$E$1144,2,FALSE),"")</f>
        <v xml:space="preserve">Rotational Dynamics
Rotational Dynamics
</v>
      </c>
      <c r="F1037" s="31" t="str">
        <f xml:space="preserve"> IFERROR(VLOOKUP(MID(G1037,1,4),PIRA!$B$1:$E$1144,2,FALSE),"")&amp;"
"&amp;IFERROR(VLOOKUP(MID(H1037,1,4),PIRA!$B$1:$E$1144,2,FALSE),"")&amp;"
"&amp;IFERROR(VLOOKUP(MID(I1037,1,4),PIRA!$B$1:$E$1144,2,FALSE),"")</f>
        <v xml:space="preserve">Conservation of Angular Momentum
Transfer of Angular Momentum
</v>
      </c>
      <c r="G1037" s="32" t="s">
        <v>84</v>
      </c>
      <c r="H1037" s="31" t="str">
        <f>IFERROR(IF(VLOOKUP(G1037,Demos!$B$3:$K$1368,2,FALSE)=0,"",VLOOKUP(G1037,Demos!$B$3:$K$1368,2,FALSE)),"")</f>
        <v>1Q30.10</v>
      </c>
      <c r="I1037" s="79" t="str">
        <f>IFERROR(IF(VLOOKUP(G1037,Demos!$B$3:$K$1368,3,FALSE)=0,"",VLOOKUP(G1037,Demos!$B$3:$K$1368,3,FALSE)),"")</f>
        <v/>
      </c>
      <c r="J1037" s="79" t="str">
        <f>IFERROR(IF(VLOOKUP(G1037,Demos!$B$3:$K$1368,4,FALSE)=0,"",VLOOKUP(G1037,Demos!$B$3:$K$1368,4,FALSE)),"")</f>
        <v/>
      </c>
      <c r="K1037" s="30" t="s">
        <v>373</v>
      </c>
      <c r="M1037" s="71">
        <v>43888</v>
      </c>
      <c r="N1037" s="33" t="str">
        <f>IFERROR(VLOOKUP(G1037,Demos!$B$3:$K$1368,5,FALSE),"")</f>
        <v>Bicycle Wheel and Swivel Chair</v>
      </c>
      <c r="O1037" s="28">
        <f>IF(N1037="","",COUNTIF($N$6:N3156, N1037))</f>
        <v>39</v>
      </c>
      <c r="P1037" s="33" t="str">
        <f xml:space="preserve"> IFERROR(IF(VLOOKUP(G1037,Demos!$B$3:$K$1368,6,FALSE)=0,"",VLOOKUP(G1037,Demos!$B$3:$K$1368,6,FALSE)),"")</f>
        <v>www.de-monstrare.nl/pdf/Bicycle%20wheel%20and%20swivel%20chair.pdf</v>
      </c>
      <c r="Q1037" s="38" t="str">
        <f xml:space="preserve"> IFERROR(IF(VLOOKUP(G1037,Demos!$B$3:$K$1368,8,FALSE)=0,"",VLOOKUP(G1037,Demos!$B$3:$K$1368,8,FALSE)),"")</f>
        <v/>
      </c>
      <c r="R1037" s="38" t="str">
        <f xml:space="preserve"> IFERROR(IF(VLOOKUP(G1037,Demos!$B$3:$K$1368,7,FALSE)=0,"",VLOOKUP(G1037,Demos!$B$3:$K$1368,7,FALSE)),"")</f>
        <v xml:space="preserve">See Collegerama 2022 recording TN1612TU_05 from 01:13:11 - https://collegerama.tudelft.nl/Mediasite/Channel/as-bsc-tn/watch/c62ffe14b9a54c75ada1f93c4d870c901d </v>
      </c>
      <c r="T1037" s="50" t="s">
        <v>1762</v>
      </c>
      <c r="U1037" s="31" t="str">
        <f>IFERROR(VLOOKUP(G1037,Demos!$B$7:N4335,12,FALSE),"")</f>
        <v/>
      </c>
    </row>
    <row r="1038" spans="1:21" ht="45" x14ac:dyDescent="0.25">
      <c r="A1038" s="39">
        <f t="shared" si="16"/>
        <v>1033</v>
      </c>
      <c r="B1038" s="30" t="s">
        <v>29</v>
      </c>
      <c r="C1038" s="29" t="str">
        <f xml:space="preserve"> IFERROR(VLOOKUP(B1038, Courses!$C$3:$E$836, 2, FALSE),"")</f>
        <v>Classical and Quantum Mechanics</v>
      </c>
      <c r="D1038" s="29" t="str">
        <f xml:space="preserve"> IFERROR(VLOOKUP(MID(G1038,1,1), PIRA!$B$1:$E$1146, 2, FALSE),"")</f>
        <v>1 Mechanics</v>
      </c>
      <c r="E1038" s="31" t="str">
        <f xml:space="preserve"> IFERROR(VLOOKUP(MID(G1038,1,2),PIRA!$B$1:$E$1144,2,FALSE),"")&amp;"
"&amp;IFERROR(VLOOKUP(MID(H1038,1,2),PIRA!$B$1:$E$1144,2,FALSE),"")&amp;"
"&amp;IFERROR(VLOOKUP(MID(I1038,1,2),PIRA!$B$1:$E$1144,2,FALSE),"")</f>
        <v xml:space="preserve">Rotational Dynamics
</v>
      </c>
      <c r="F1038" s="31" t="str">
        <f xml:space="preserve"> IFERROR(VLOOKUP(MID(G1038,1,4),PIRA!$B$1:$E$1144,2,FALSE),"")&amp;"
"&amp;IFERROR(VLOOKUP(MID(H1038,1,4),PIRA!$B$1:$E$1144,2,FALSE),"")&amp;"
"&amp;IFERROR(VLOOKUP(MID(I1038,1,4),PIRA!$B$1:$E$1144,2,FALSE),"")</f>
        <v xml:space="preserve">Gyros
</v>
      </c>
      <c r="G1038" s="32" t="s">
        <v>1176</v>
      </c>
      <c r="H1038" s="31" t="str">
        <f>IFERROR(IF(VLOOKUP(G1038,Demos!$B$3:$K$1368,2,FALSE)=0,"",VLOOKUP(G1038,Demos!$B$3:$K$1368,2,FALSE)),"")</f>
        <v/>
      </c>
      <c r="I1038" s="79" t="str">
        <f>IFERROR(IF(VLOOKUP(G1038,Demos!$B$3:$K$1368,3,FALSE)=0,"",VLOOKUP(G1038,Demos!$B$3:$K$1368,3,FALSE)),"")</f>
        <v/>
      </c>
      <c r="J1038" s="79" t="str">
        <f>IFERROR(IF(VLOOKUP(G1038,Demos!$B$3:$K$1368,4,FALSE)=0,"",VLOOKUP(G1038,Demos!$B$3:$K$1368,4,FALSE)),"")</f>
        <v/>
      </c>
      <c r="K1038" s="32" t="s">
        <v>373</v>
      </c>
      <c r="L1038" s="32"/>
      <c r="M1038" s="71">
        <v>43888</v>
      </c>
      <c r="N1038" s="33" t="str">
        <f>IFERROR(VLOOKUP(G1038,Demos!$B$3:$K$1368,5,FALSE),"")</f>
        <v>Precession (2)</v>
      </c>
      <c r="O1038" s="28">
        <f>IF(N1038="","",COUNTIF($N$6:N3157, N1038))</f>
        <v>67</v>
      </c>
      <c r="P1038" s="33" t="str">
        <f xml:space="preserve"> IFERROR(IF(VLOOKUP(G1038,Demos!$B$3:$K$1368,6,FALSE)=0,"",VLOOKUP(G1038,Demos!$B$3:$K$1368,6,FALSE)),"")</f>
        <v>www.de-monstrare.nl/pdf/Precession%20_2_.pdf</v>
      </c>
      <c r="Q1038" s="38" t="str">
        <f xml:space="preserve"> IFERROR(IF(VLOOKUP(G1038,Demos!$B$3:$K$1368,8,FALSE)=0,"",VLOOKUP(G1038,Demos!$B$3:$K$1368,8,FALSE)),"")</f>
        <v/>
      </c>
      <c r="R1038" s="38" t="str">
        <f xml:space="preserve"> IFERROR(IF(VLOOKUP(G1038,Demos!$B$3:$K$1368,7,FALSE)=0,"",VLOOKUP(G1038,Demos!$B$3:$K$1368,7,FALSE)),"")</f>
        <v/>
      </c>
      <c r="T1038" s="50" t="s">
        <v>1763</v>
      </c>
      <c r="U1038" s="31" t="str">
        <f>IFERROR(VLOOKUP(G1038,Demos!$B$7:N4331,12,FALSE),"")</f>
        <v/>
      </c>
    </row>
    <row r="1039" spans="1:21" ht="45" x14ac:dyDescent="0.25">
      <c r="A1039" s="39">
        <f t="shared" si="16"/>
        <v>1034</v>
      </c>
      <c r="B1039" s="30" t="s">
        <v>29</v>
      </c>
      <c r="C1039" s="29" t="str">
        <f xml:space="preserve"> IFERROR(VLOOKUP(B1039, Courses!$C$3:$E$836, 2, FALSE),"")</f>
        <v>Classical and Quantum Mechanics</v>
      </c>
      <c r="D1039" s="29" t="str">
        <f xml:space="preserve"> IFERROR(VLOOKUP(MID(G1039,1,1), PIRA!$B$1:$E$1146, 2, FALSE),"")</f>
        <v>1 Mechanics</v>
      </c>
      <c r="E1039" s="31" t="str">
        <f xml:space="preserve"> IFERROR(VLOOKUP(MID(G1039,1,2),PIRA!$B$1:$E$1144,2,FALSE),"")&amp;"
"&amp;IFERROR(VLOOKUP(MID(H1039,1,2),PIRA!$B$1:$E$1144,2,FALSE),"")&amp;"
"&amp;IFERROR(VLOOKUP(MID(I1039,1,2),PIRA!$B$1:$E$1144,2,FALSE),"")</f>
        <v xml:space="preserve">Rotational Dynamics
</v>
      </c>
      <c r="F1039" s="31" t="str">
        <f xml:space="preserve"> IFERROR(VLOOKUP(MID(G1039,1,4),PIRA!$B$1:$E$1144,2,FALSE),"")&amp;"
"&amp;IFERROR(VLOOKUP(MID(H1039,1,4),PIRA!$B$1:$E$1144,2,FALSE),"")&amp;"
"&amp;IFERROR(VLOOKUP(MID(I1039,1,4),PIRA!$B$1:$E$1144,2,FALSE),"")</f>
        <v xml:space="preserve">Gyros
</v>
      </c>
      <c r="G1039" s="32" t="s">
        <v>1659</v>
      </c>
      <c r="H1039" s="31" t="str">
        <f>IFERROR(IF(VLOOKUP(G1039,Demos!$B$3:$K$1368,2,FALSE)=0,"",VLOOKUP(G1039,Demos!$B$3:$K$1368,2,FALSE)),"")</f>
        <v/>
      </c>
      <c r="I1039" s="79" t="str">
        <f>IFERROR(IF(VLOOKUP(G1039,Demos!$B$3:$K$1368,3,FALSE)=0,"",VLOOKUP(G1039,Demos!$B$3:$K$1368,3,FALSE)),"")</f>
        <v/>
      </c>
      <c r="J1039" s="79" t="str">
        <f>IFERROR(IF(VLOOKUP(G1039,Demos!$B$3:$K$1368,4,FALSE)=0,"",VLOOKUP(G1039,Demos!$B$3:$K$1368,4,FALSE)),"")</f>
        <v/>
      </c>
      <c r="K1039" s="30" t="s">
        <v>373</v>
      </c>
      <c r="M1039" s="71">
        <v>43888</v>
      </c>
      <c r="N1039" s="33" t="str">
        <f>IFERROR(VLOOKUP(G1039,Demos!$B$3:$K$1368,5,FALSE),"")</f>
        <v>Gyroscope</v>
      </c>
      <c r="O1039" s="28">
        <f>IF(N1039="","",COUNTIF($N$6:N3158, N1039))</f>
        <v>40</v>
      </c>
      <c r="P1039" s="33" t="str">
        <f xml:space="preserve"> IFERROR(IF(VLOOKUP(G1039,Demos!$B$3:$K$1368,6,FALSE)=0,"",VLOOKUP(G1039,Demos!$B$3:$K$1368,6,FALSE)),"")</f>
        <v>N/A</v>
      </c>
      <c r="Q1039" s="38" t="str">
        <f xml:space="preserve"> IFERROR(IF(VLOOKUP(G1039,Demos!$B$3:$K$1368,8,FALSE)=0,"",VLOOKUP(G1039,Demos!$B$3:$K$1368,8,FALSE)),"")</f>
        <v/>
      </c>
      <c r="R1039" s="38" t="str">
        <f xml:space="preserve"> IFERROR(IF(VLOOKUP(G1039,Demos!$B$3:$K$1368,7,FALSE)=0,"",VLOOKUP(G1039,Demos!$B$3:$K$1368,7,FALSE)),"")</f>
        <v/>
      </c>
      <c r="T1039" s="50" t="s">
        <v>1763</v>
      </c>
      <c r="U1039" s="31" t="str">
        <f>IFERROR(VLOOKUP(G1039,Demos!$B$7:N4334,12,FALSE),"")</f>
        <v/>
      </c>
    </row>
    <row r="1040" spans="1:21" ht="45" x14ac:dyDescent="0.25">
      <c r="A1040" s="39">
        <f t="shared" si="16"/>
        <v>1035</v>
      </c>
      <c r="B1040" s="30" t="s">
        <v>38</v>
      </c>
      <c r="C1040" s="29" t="str">
        <f xml:space="preserve"> IFERROR(VLOOKUP(B1040, Courses!$C$3:$E$836, 2, FALSE),"")</f>
        <v>Mechanics and Theory of Relativity</v>
      </c>
      <c r="D1040" s="29" t="str">
        <f xml:space="preserve"> IFERROR(VLOOKUP(MID(G1040,1,1), PIRA!$B$1:$E$1146, 2, FALSE),"")</f>
        <v>3 Oscillations and Waves</v>
      </c>
      <c r="E1040" s="31" t="str">
        <f xml:space="preserve"> IFERROR(VLOOKUP(MID(G1040,1,2),PIRA!$B$1:$E$1144,2,FALSE),"")&amp;"
"&amp;IFERROR(VLOOKUP(MID(H1040,1,2),PIRA!$B$1:$E$1144,2,FALSE),"")&amp;"
"&amp;IFERROR(VLOOKUP(MID(I1040,1,2),PIRA!$B$1:$E$1144,2,FALSE),"")</f>
        <v xml:space="preserve">Oscillations
</v>
      </c>
      <c r="F1040" s="31" t="str">
        <f xml:space="preserve"> IFERROR(VLOOKUP(MID(G1040,1,4),PIRA!$B$1:$E$1144,2,FALSE),"")&amp;"
"&amp;IFERROR(VLOOKUP(MID(H1040,1,4),PIRA!$B$1:$E$1144,2,FALSE),"")&amp;"
"&amp;IFERROR(VLOOKUP(MID(I1040,1,4),PIRA!$B$1:$E$1144,2,FALSE),"")</f>
        <v xml:space="preserve">
</v>
      </c>
      <c r="G1040" s="32" t="s">
        <v>1214</v>
      </c>
      <c r="H1040" s="31" t="str">
        <f>IFERROR(IF(VLOOKUP(G1040,Demos!$B$3:$K$1368,2,FALSE)=0,"",VLOOKUP(G1040,Demos!$B$3:$K$1368,2,FALSE)),"")</f>
        <v/>
      </c>
      <c r="I1040" s="79" t="str">
        <f>IFERROR(IF(VLOOKUP(G1040,Demos!$B$3:$K$1368,3,FALSE)=0,"",VLOOKUP(G1040,Demos!$B$3:$K$1368,3,FALSE)),"")</f>
        <v/>
      </c>
      <c r="J1040" s="79" t="str">
        <f>IFERROR(IF(VLOOKUP(G1040,Demos!$B$3:$K$1368,4,FALSE)=0,"",VLOOKUP(G1040,Demos!$B$3:$K$1368,4,FALSE)),"")</f>
        <v/>
      </c>
      <c r="K1040" s="32" t="s">
        <v>2077</v>
      </c>
      <c r="L1040" s="32" t="s">
        <v>22</v>
      </c>
      <c r="M1040" s="71">
        <v>43888</v>
      </c>
      <c r="N1040" s="33" t="str">
        <f>IFERROR(VLOOKUP(G1040,Demos!$B$3:$K$1368,5,FALSE),"")</f>
        <v>Harmonic/Anharmonic Pendulum</v>
      </c>
      <c r="O1040" s="28">
        <f>IF(N1040="","",COUNTIF($N$6:N3159, N1040))</f>
        <v>15</v>
      </c>
      <c r="P1040" s="33" t="str">
        <f xml:space="preserve"> IFERROR(IF(VLOOKUP(G1040,Demos!$B$3:$K$1368,6,FALSE)=0,"",VLOOKUP(G1040,Demos!$B$3:$K$1368,6,FALSE)),"")</f>
        <v>N/A</v>
      </c>
      <c r="Q1040" s="38" t="str">
        <f xml:space="preserve"> IFERROR(IF(VLOOKUP(G1040,Demos!$B$3:$K$1368,8,FALSE)=0,"",VLOOKUP(G1040,Demos!$B$3:$K$1368,8,FALSE)),"")</f>
        <v/>
      </c>
      <c r="R1040" s="38" t="str">
        <f xml:space="preserve"> IFERROR(IF(VLOOKUP(G1040,Demos!$B$3:$K$1368,7,FALSE)=0,"",VLOOKUP(G1040,Demos!$B$3:$K$1368,7,FALSE)),"")</f>
        <v xml:space="preserve">See Collegerama 2022 recording TN1612TU_12 - from 00:38:41 - https://collegerama.tudelft.nl/Mediasite/Channel/as-bsc-tn/watch/9bdd448f06bb46fdb8fb8fefe25db6ed1d </v>
      </c>
      <c r="T1040" s="50" t="s">
        <v>1763</v>
      </c>
      <c r="U1040" s="31" t="str">
        <f>IFERROR(VLOOKUP(G1040,Demos!$B$7:N4336,12,FALSE),"")</f>
        <v/>
      </c>
    </row>
    <row r="1041" spans="1:21" ht="45" x14ac:dyDescent="0.25">
      <c r="A1041" s="39">
        <f t="shared" si="16"/>
        <v>1036</v>
      </c>
      <c r="B1041" s="30" t="s">
        <v>38</v>
      </c>
      <c r="C1041" s="29" t="str">
        <f xml:space="preserve"> IFERROR(VLOOKUP(B1041, Courses!$C$3:$E$836, 2, FALSE),"")</f>
        <v>Mechanics and Theory of Relativity</v>
      </c>
      <c r="D1041" s="29" t="str">
        <f xml:space="preserve"> IFERROR(VLOOKUP(MID(G1041,1,1), PIRA!$B$1:$E$1146, 2, FALSE),"")</f>
        <v/>
      </c>
      <c r="E1041" s="31" t="str">
        <f xml:space="preserve"> IFERROR(VLOOKUP(MID(G1041,1,2),PIRA!$B$1:$E$1144,2,FALSE),"")&amp;"
"&amp;IFERROR(VLOOKUP(MID(H1041,1,2),PIRA!$B$1:$E$1144,2,FALSE),"")&amp;"
"&amp;IFERROR(VLOOKUP(MID(I1041,1,2),PIRA!$B$1:$E$1144,2,FALSE),"")</f>
        <v xml:space="preserve">
</v>
      </c>
      <c r="F1041" s="31" t="str">
        <f xml:space="preserve"> IFERROR(VLOOKUP(MID(G1041,1,4),PIRA!$B$1:$E$1144,2,FALSE),"")&amp;"
"&amp;IFERROR(VLOOKUP(MID(H1041,1,4),PIRA!$B$1:$E$1144,2,FALSE),"")&amp;"
"&amp;IFERROR(VLOOKUP(MID(I1041,1,4),PIRA!$B$1:$E$1144,2,FALSE),"")</f>
        <v xml:space="preserve">
</v>
      </c>
      <c r="H1041" s="31" t="str">
        <f>IFERROR(IF(VLOOKUP(G1041,Demos!$B$3:$K$1368,2,FALSE)=0,"",VLOOKUP(G1041,Demos!$B$3:$K$1368,2,FALSE)),"")</f>
        <v/>
      </c>
      <c r="I1041" s="79" t="str">
        <f>IFERROR(IF(VLOOKUP(G1041,Demos!$B$3:$K$1368,3,FALSE)=0,"",VLOOKUP(G1041,Demos!$B$3:$K$1368,3,FALSE)),"")</f>
        <v/>
      </c>
      <c r="J1041" s="79" t="str">
        <f>IFERROR(IF(VLOOKUP(G1041,Demos!$B$3:$K$1368,4,FALSE)=0,"",VLOOKUP(G1041,Demos!$B$3:$K$1368,4,FALSE)),"")</f>
        <v/>
      </c>
      <c r="K1041" s="30" t="s">
        <v>2077</v>
      </c>
      <c r="L1041" s="30" t="s">
        <v>22</v>
      </c>
      <c r="M1041" s="71">
        <v>43888</v>
      </c>
      <c r="N1041" s="33" t="str">
        <f>IFERROR(VLOOKUP(G1041,Demos!$B$3:$K$1368,5,FALSE),"")</f>
        <v/>
      </c>
      <c r="O1041" s="28" t="str">
        <f>IF(N1041="","",COUNTIF($N$6:N3160, N1041))</f>
        <v/>
      </c>
      <c r="P1041" s="33" t="str">
        <f xml:space="preserve"> IFERROR(IF(VLOOKUP(G1041,Demos!$B$3:$K$1368,6,FALSE)=0,"",VLOOKUP(G1041,Demos!$B$3:$K$1368,6,FALSE)),"")</f>
        <v/>
      </c>
      <c r="Q1041" s="38" t="str">
        <f xml:space="preserve"> IFERROR(IF(VLOOKUP(G1041,Demos!$B$3:$K$1368,8,FALSE)=0,"",VLOOKUP(G1041,Demos!$B$3:$K$1368,8,FALSE)),"")</f>
        <v/>
      </c>
      <c r="R1041" s="38" t="str">
        <f xml:space="preserve"> IFERROR(IF(VLOOKUP(G1041,Demos!$B$3:$K$1368,7,FALSE)=0,"",VLOOKUP(G1041,Demos!$B$3:$K$1368,7,FALSE)),"")</f>
        <v/>
      </c>
      <c r="T1041" s="50" t="s">
        <v>2049</v>
      </c>
      <c r="U1041" s="31" t="str">
        <f>IFERROR(VLOOKUP(G1041,Demos!$B$7:N4337,12,FALSE),"")</f>
        <v/>
      </c>
    </row>
    <row r="1042" spans="1:21" ht="45" x14ac:dyDescent="0.25">
      <c r="A1042" s="39">
        <f t="shared" si="16"/>
        <v>1037</v>
      </c>
      <c r="B1042" s="30" t="s">
        <v>38</v>
      </c>
      <c r="C1042" s="29" t="str">
        <f xml:space="preserve"> IFERROR(VLOOKUP(B1042, Courses!$C$3:$E$836, 2, FALSE),"")</f>
        <v>Mechanics and Theory of Relativity</v>
      </c>
      <c r="D1042" s="29" t="str">
        <f xml:space="preserve"> IFERROR(VLOOKUP(MID(G1042,1,1), PIRA!$B$1:$E$1146, 2, FALSE),"")</f>
        <v/>
      </c>
      <c r="E1042" s="31" t="str">
        <f xml:space="preserve"> IFERROR(VLOOKUP(MID(G1042,1,2),PIRA!$B$1:$E$1144,2,FALSE),"")&amp;"
"&amp;IFERROR(VLOOKUP(MID(H1042,1,2),PIRA!$B$1:$E$1144,2,FALSE),"")&amp;"
"&amp;IFERROR(VLOOKUP(MID(I1042,1,2),PIRA!$B$1:$E$1144,2,FALSE),"")</f>
        <v xml:space="preserve">
</v>
      </c>
      <c r="F1042" s="31" t="str">
        <f xml:space="preserve"> IFERROR(VLOOKUP(MID(G1042,1,4),PIRA!$B$1:$E$1144,2,FALSE),"")&amp;"
"&amp;IFERROR(VLOOKUP(MID(H1042,1,4),PIRA!$B$1:$E$1144,2,FALSE),"")&amp;"
"&amp;IFERROR(VLOOKUP(MID(I1042,1,4),PIRA!$B$1:$E$1144,2,FALSE),"")</f>
        <v xml:space="preserve">
</v>
      </c>
      <c r="H1042" s="31" t="str">
        <f>IFERROR(IF(VLOOKUP(G1042,Demos!$B$3:$K$1368,2,FALSE)=0,"",VLOOKUP(G1042,Demos!$B$3:$K$1368,2,FALSE)),"")</f>
        <v/>
      </c>
      <c r="I1042" s="79" t="str">
        <f>IFERROR(IF(VLOOKUP(G1042,Demos!$B$3:$K$1368,3,FALSE)=0,"",VLOOKUP(G1042,Demos!$B$3:$K$1368,3,FALSE)),"")</f>
        <v/>
      </c>
      <c r="J1042" s="79" t="str">
        <f>IFERROR(IF(VLOOKUP(G1042,Demos!$B$3:$K$1368,4,FALSE)=0,"",VLOOKUP(G1042,Demos!$B$3:$K$1368,4,FALSE)),"")</f>
        <v/>
      </c>
      <c r="K1042" s="30" t="s">
        <v>2077</v>
      </c>
      <c r="L1042" s="30" t="s">
        <v>22</v>
      </c>
      <c r="M1042" s="71">
        <v>43888</v>
      </c>
      <c r="N1042" s="33" t="str">
        <f>IFERROR(VLOOKUP(G1042,Demos!$B$3:$K$1368,5,FALSE),"")</f>
        <v/>
      </c>
      <c r="O1042" s="28" t="str">
        <f>IF(N1042="","",COUNTIF($N$6:N3161, N1042))</f>
        <v/>
      </c>
      <c r="P1042" s="33" t="str">
        <f xml:space="preserve"> IFERROR(IF(VLOOKUP(G1042,Demos!$B$3:$K$1368,6,FALSE)=0,"",VLOOKUP(G1042,Demos!$B$3:$K$1368,6,FALSE)),"")</f>
        <v/>
      </c>
      <c r="Q1042" s="38" t="str">
        <f xml:space="preserve"> IFERROR(IF(VLOOKUP(G1042,Demos!$B$3:$K$1368,8,FALSE)=0,"",VLOOKUP(G1042,Demos!$B$3:$K$1368,8,FALSE)),"")</f>
        <v/>
      </c>
      <c r="R1042" s="38" t="str">
        <f xml:space="preserve"> IFERROR(IF(VLOOKUP(G1042,Demos!$B$3:$K$1368,7,FALSE)=0,"",VLOOKUP(G1042,Demos!$B$3:$K$1368,7,FALSE)),"")</f>
        <v/>
      </c>
      <c r="T1042" s="50" t="s">
        <v>2049</v>
      </c>
      <c r="U1042" s="31" t="str">
        <f>IFERROR(VLOOKUP(G1042,Demos!$B$7:N4338,12,FALSE),"")</f>
        <v/>
      </c>
    </row>
    <row r="1043" spans="1:21" ht="45" x14ac:dyDescent="0.25">
      <c r="A1043" s="39">
        <f t="shared" si="16"/>
        <v>1038</v>
      </c>
      <c r="B1043" s="30" t="s">
        <v>38</v>
      </c>
      <c r="C1043" s="29" t="str">
        <f xml:space="preserve"> IFERROR(VLOOKUP(B1043, Courses!$C$3:$E$836, 2, FALSE),"")</f>
        <v>Mechanics and Theory of Relativity</v>
      </c>
      <c r="D1043" s="29" t="str">
        <f xml:space="preserve"> IFERROR(VLOOKUP(MID(G1043,1,1), PIRA!$B$1:$E$1146, 2, FALSE),"")</f>
        <v/>
      </c>
      <c r="E1043" s="31" t="str">
        <f xml:space="preserve"> IFERROR(VLOOKUP(MID(G1043,1,2),PIRA!$B$1:$E$1144,2,FALSE),"")&amp;"
"&amp;IFERROR(VLOOKUP(MID(H1043,1,2),PIRA!$B$1:$E$1144,2,FALSE),"")&amp;"
"&amp;IFERROR(VLOOKUP(MID(I1043,1,2),PIRA!$B$1:$E$1144,2,FALSE),"")</f>
        <v xml:space="preserve">
</v>
      </c>
      <c r="F1043" s="31" t="str">
        <f xml:space="preserve"> IFERROR(VLOOKUP(MID(G1043,1,4),PIRA!$B$1:$E$1144,2,FALSE),"")&amp;"
"&amp;IFERROR(VLOOKUP(MID(H1043,1,4),PIRA!$B$1:$E$1144,2,FALSE),"")&amp;"
"&amp;IFERROR(VLOOKUP(MID(I1043,1,4),PIRA!$B$1:$E$1144,2,FALSE),"")</f>
        <v xml:space="preserve">
</v>
      </c>
      <c r="H1043" s="31" t="str">
        <f>IFERROR(IF(VLOOKUP(G1043,Demos!$B$3:$K$1368,2,FALSE)=0,"",VLOOKUP(G1043,Demos!$B$3:$K$1368,2,FALSE)),"")</f>
        <v/>
      </c>
      <c r="I1043" s="79" t="str">
        <f>IFERROR(IF(VLOOKUP(G1043,Demos!$B$3:$K$1368,3,FALSE)=0,"",VLOOKUP(G1043,Demos!$B$3:$K$1368,3,FALSE)),"")</f>
        <v/>
      </c>
      <c r="J1043" s="79" t="str">
        <f>IFERROR(IF(VLOOKUP(G1043,Demos!$B$3:$K$1368,4,FALSE)=0,"",VLOOKUP(G1043,Demos!$B$3:$K$1368,4,FALSE)),"")</f>
        <v/>
      </c>
      <c r="K1043" s="30" t="s">
        <v>2077</v>
      </c>
      <c r="L1043" s="30" t="s">
        <v>22</v>
      </c>
      <c r="M1043" s="71">
        <v>43888</v>
      </c>
      <c r="N1043" s="33" t="str">
        <f>IFERROR(VLOOKUP(G1043,Demos!$B$3:$K$1368,5,FALSE),"")</f>
        <v/>
      </c>
      <c r="O1043" s="28" t="str">
        <f>IF(N1043="","",COUNTIF($N$6:N3162, N1043))</f>
        <v/>
      </c>
      <c r="P1043" s="33" t="str">
        <f xml:space="preserve"> IFERROR(IF(VLOOKUP(G1043,Demos!$B$3:$K$1368,6,FALSE)=0,"",VLOOKUP(G1043,Demos!$B$3:$K$1368,6,FALSE)),"")</f>
        <v/>
      </c>
      <c r="Q1043" s="38" t="str">
        <f xml:space="preserve"> IFERROR(IF(VLOOKUP(G1043,Demos!$B$3:$K$1368,8,FALSE)=0,"",VLOOKUP(G1043,Demos!$B$3:$K$1368,8,FALSE)),"")</f>
        <v/>
      </c>
      <c r="R1043" s="38" t="str">
        <f xml:space="preserve"> IFERROR(IF(VLOOKUP(G1043,Demos!$B$3:$K$1368,7,FALSE)=0,"",VLOOKUP(G1043,Demos!$B$3:$K$1368,7,FALSE)),"")</f>
        <v/>
      </c>
      <c r="T1043" s="50" t="s">
        <v>2049</v>
      </c>
      <c r="U1043" s="31" t="str">
        <f>IFERROR(VLOOKUP(G1043,Demos!$B$7:N4339,12,FALSE),"")</f>
        <v/>
      </c>
    </row>
    <row r="1044" spans="1:21" ht="45" x14ac:dyDescent="0.25">
      <c r="A1044" s="39">
        <f t="shared" si="16"/>
        <v>1039</v>
      </c>
      <c r="B1044" s="30" t="s">
        <v>1905</v>
      </c>
      <c r="C1044" s="29" t="str">
        <f xml:space="preserve"> IFERROR(VLOOKUP(B1044, Courses!$C$3:$E$836, 2, FALSE),"")</f>
        <v>Mechanics and Theory of Relativity</v>
      </c>
      <c r="D1044" s="29" t="str">
        <f xml:space="preserve"> IFERROR(VLOOKUP(MID(G1044,1,1), PIRA!$B$1:$E$1146, 2, FALSE),"")</f>
        <v>1 Mechanics</v>
      </c>
      <c r="E1044" s="31" t="str">
        <f xml:space="preserve"> IFERROR(VLOOKUP(MID(G1044,1,2),PIRA!$B$1:$E$1144,2,FALSE),"")&amp;"
"&amp;IFERROR(VLOOKUP(MID(H1044,1,2),PIRA!$B$1:$E$1144,2,FALSE),"")&amp;"
"&amp;IFERROR(VLOOKUP(MID(I1044,1,2),PIRA!$B$1:$E$1144,2,FALSE),"")</f>
        <v xml:space="preserve">Rotational Dynamics
</v>
      </c>
      <c r="F1044" s="31" t="str">
        <f xml:space="preserve"> IFERROR(VLOOKUP(MID(G1044,1,4),PIRA!$B$1:$E$1144,2,FALSE),"")&amp;"
"&amp;IFERROR(VLOOKUP(MID(H1044,1,4),PIRA!$B$1:$E$1144,2,FALSE),"")&amp;"
"&amp;IFERROR(VLOOKUP(MID(I1044,1,4),PIRA!$B$1:$E$1144,2,FALSE),"")</f>
        <v xml:space="preserve">Moment of Inertia
</v>
      </c>
      <c r="G1044" s="32" t="s">
        <v>102</v>
      </c>
      <c r="H1044" s="31" t="str">
        <f>IFERROR(IF(VLOOKUP(G1044,Demos!$B$3:$K$1368,2,FALSE)=0,"",VLOOKUP(G1044,Demos!$B$3:$K$1368,2,FALSE)),"")</f>
        <v/>
      </c>
      <c r="I1044" s="79" t="str">
        <f>IFERROR(IF(VLOOKUP(G1044,Demos!$B$3:$K$1368,3,FALSE)=0,"",VLOOKUP(G1044,Demos!$B$3:$K$1368,3,FALSE)),"")</f>
        <v/>
      </c>
      <c r="J1044" s="79" t="str">
        <f>IFERROR(IF(VLOOKUP(G1044,Demos!$B$3:$K$1368,4,FALSE)=0,"",VLOOKUP(G1044,Demos!$B$3:$K$1368,4,FALSE)),"")</f>
        <v/>
      </c>
      <c r="K1044" s="30" t="s">
        <v>1897</v>
      </c>
      <c r="M1044" s="71">
        <v>43887</v>
      </c>
      <c r="N1044" s="33" t="str">
        <f>IFERROR(VLOOKUP(G1044,Demos!$B$3:$K$1368,5,FALSE),"")</f>
        <v>Inertia Wands</v>
      </c>
      <c r="O1044" s="28">
        <f>IF(N1044="","",COUNTIF($N$6:N3163, N1044))</f>
        <v>26</v>
      </c>
      <c r="P1044" s="33" t="str">
        <f xml:space="preserve"> IFERROR(IF(VLOOKUP(G1044,Demos!$B$3:$K$1368,6,FALSE)=0,"",VLOOKUP(G1044,Demos!$B$3:$K$1368,6,FALSE)),"")</f>
        <v>N/A</v>
      </c>
      <c r="Q1044" s="38" t="str">
        <f xml:space="preserve"> IFERROR(IF(VLOOKUP(G1044,Demos!$B$3:$K$1368,8,FALSE)=0,"",VLOOKUP(G1044,Demos!$B$3:$K$1368,8,FALSE)),"")</f>
        <v>Not listed in database yet</v>
      </c>
      <c r="R1044" s="38" t="str">
        <f xml:space="preserve"> IFERROR(IF(VLOOKUP(G1044,Demos!$B$3:$K$1368,7,FALSE)=0,"",VLOOKUP(G1044,Demos!$B$3:$K$1368,7,FALSE)),"")</f>
        <v/>
      </c>
      <c r="T1044" s="50" t="s">
        <v>1763</v>
      </c>
      <c r="U1044" s="31" t="str">
        <f>IFERROR(VLOOKUP(G1044,Demos!$B$7:N4341,12,FALSE),"")</f>
        <v/>
      </c>
    </row>
    <row r="1045" spans="1:21" ht="45" x14ac:dyDescent="0.25">
      <c r="A1045" s="39">
        <f t="shared" si="16"/>
        <v>1040</v>
      </c>
      <c r="B1045" s="30" t="s">
        <v>1905</v>
      </c>
      <c r="C1045" s="29" t="str">
        <f xml:space="preserve"> IFERROR(VLOOKUP(B1045, Courses!$C$3:$E$836, 2, FALSE),"")</f>
        <v>Mechanics and Theory of Relativity</v>
      </c>
      <c r="D1045" s="29" t="str">
        <f xml:space="preserve"> IFERROR(VLOOKUP(MID(G1045,1,1), PIRA!$B$1:$E$1146, 2, FALSE),"")</f>
        <v>1 Mechanics</v>
      </c>
      <c r="E1045" s="31" t="str">
        <f xml:space="preserve"> IFERROR(VLOOKUP(MID(G1045,1,2),PIRA!$B$1:$E$1144,2,FALSE),"")&amp;"
"&amp;IFERROR(VLOOKUP(MID(H1045,1,2),PIRA!$B$1:$E$1144,2,FALSE),"")&amp;"
"&amp;IFERROR(VLOOKUP(MID(I1045,1,2),PIRA!$B$1:$E$1144,2,FALSE),"")</f>
        <v xml:space="preserve">Rotational Dynamics
</v>
      </c>
      <c r="F1045" s="31" t="str">
        <f xml:space="preserve"> IFERROR(VLOOKUP(MID(G1045,1,4),PIRA!$B$1:$E$1144,2,FALSE),"")&amp;"
"&amp;IFERROR(VLOOKUP(MID(H1045,1,4),PIRA!$B$1:$E$1144,2,FALSE),"")&amp;"
"&amp;IFERROR(VLOOKUP(MID(I1045,1,4),PIRA!$B$1:$E$1144,2,FALSE),"")</f>
        <v xml:space="preserve">Conservation of Angular Momentum
</v>
      </c>
      <c r="G1045" s="32" t="s">
        <v>88</v>
      </c>
      <c r="H1045" s="31" t="str">
        <f>IFERROR(IF(VLOOKUP(G1045,Demos!$B$3:$K$1368,2,FALSE)=0,"",VLOOKUP(G1045,Demos!$B$3:$K$1368,2,FALSE)),"")</f>
        <v/>
      </c>
      <c r="I1045" s="79" t="str">
        <f>IFERROR(IF(VLOOKUP(G1045,Demos!$B$3:$K$1368,3,FALSE)=0,"",VLOOKUP(G1045,Demos!$B$3:$K$1368,3,FALSE)),"")</f>
        <v/>
      </c>
      <c r="J1045" s="79" t="str">
        <f>IFERROR(IF(VLOOKUP(G1045,Demos!$B$3:$K$1368,4,FALSE)=0,"",VLOOKUP(G1045,Demos!$B$3:$K$1368,4,FALSE)),"")</f>
        <v/>
      </c>
      <c r="K1045" s="30" t="s">
        <v>1897</v>
      </c>
      <c r="M1045" s="71">
        <v>43887</v>
      </c>
      <c r="N1045" s="33" t="str">
        <f>IFERROR(VLOOKUP(G1045,Demos!$B$3:$K$1368,5,FALSE),"")</f>
        <v>Train and Track</v>
      </c>
      <c r="O1045" s="28">
        <f>IF(N1045="","",COUNTIF($N$6:N3164, N1045))</f>
        <v>27</v>
      </c>
      <c r="P1045" s="33" t="str">
        <f xml:space="preserve"> IFERROR(IF(VLOOKUP(G1045,Demos!$B$3:$K$1368,6,FALSE)=0,"",VLOOKUP(G1045,Demos!$B$3:$K$1368,6,FALSE)),"")</f>
        <v>www.de-monstrare.nl/pdf/Train%20and%20track.pdf</v>
      </c>
      <c r="Q1045" s="38" t="str">
        <f xml:space="preserve"> IFERROR(IF(VLOOKUP(G1045,Demos!$B$3:$K$1368,8,FALSE)=0,"",VLOOKUP(G1045,Demos!$B$3:$K$1368,8,FALSE)),"")</f>
        <v/>
      </c>
      <c r="R1045" s="38" t="str">
        <f xml:space="preserve"> IFERROR(IF(VLOOKUP(G1045,Demos!$B$3:$K$1368,7,FALSE)=0,"",VLOOKUP(G1045,Demos!$B$3:$K$1368,7,FALSE)),"")</f>
        <v xml:space="preserve">See Collegerama 2022 recording TN1612TU_17 - https://collegerama.tudelft.nl/Mediasite/Channel/as-bsc-tn/watch/068318bc5e2d4c908ecc56ce056d99d81d </v>
      </c>
      <c r="T1045" s="50" t="s">
        <v>1763</v>
      </c>
      <c r="U1045" s="31" t="str">
        <f>IFERROR(VLOOKUP(G1045,Demos!$B$7:N4340,12,FALSE),"")</f>
        <v/>
      </c>
    </row>
    <row r="1046" spans="1:21" ht="45" x14ac:dyDescent="0.25">
      <c r="A1046" s="39">
        <f t="shared" si="16"/>
        <v>1041</v>
      </c>
      <c r="B1046" s="30" t="s">
        <v>29</v>
      </c>
      <c r="C1046" s="29" t="str">
        <f xml:space="preserve"> IFERROR(VLOOKUP(B1046, Courses!$C$3:$E$836, 2, FALSE),"")</f>
        <v>Classical and Quantum Mechanics</v>
      </c>
      <c r="D1046" s="29" t="str">
        <f xml:space="preserve"> IFERROR(VLOOKUP(MID(G1046,1,1), PIRA!$B$1:$E$1146, 2, FALSE),"")</f>
        <v>1 Mechanics</v>
      </c>
      <c r="E1046" s="31" t="str">
        <f xml:space="preserve"> IFERROR(VLOOKUP(MID(G1046,1,2),PIRA!$B$1:$E$1144,2,FALSE),"")&amp;"
"&amp;IFERROR(VLOOKUP(MID(H1046,1,2),PIRA!$B$1:$E$1144,2,FALSE),"")&amp;"
"&amp;IFERROR(VLOOKUP(MID(I1046,1,2),PIRA!$B$1:$E$1144,2,FALSE),"")</f>
        <v xml:space="preserve">Motion in two Dimensions
</v>
      </c>
      <c r="F1046" s="31" t="str">
        <f xml:space="preserve"> IFERROR(VLOOKUP(MID(G1046,1,4),PIRA!$B$1:$E$1144,2,FALSE),"")&amp;"
"&amp;IFERROR(VLOOKUP(MID(H1046,1,4),PIRA!$B$1:$E$1144,2,FALSE),"")&amp;"
"&amp;IFERROR(VLOOKUP(MID(I1046,1,4),PIRA!$B$1:$E$1144,2,FALSE),"")</f>
        <v xml:space="preserve">Motion of the Center of Mass
</v>
      </c>
      <c r="G1046" s="32" t="s">
        <v>1130</v>
      </c>
      <c r="H1046" s="31" t="str">
        <f>IFERROR(IF(VLOOKUP(G1046,Demos!$B$3:$K$1368,2,FALSE)=0,"",VLOOKUP(G1046,Demos!$B$3:$K$1368,2,FALSE)),"")</f>
        <v/>
      </c>
      <c r="I1046" s="79" t="str">
        <f>IFERROR(IF(VLOOKUP(G1046,Demos!$B$3:$K$1368,3,FALSE)=0,"",VLOOKUP(G1046,Demos!$B$3:$K$1368,3,FALSE)),"")</f>
        <v/>
      </c>
      <c r="J1046" s="79" t="str">
        <f>IFERROR(IF(VLOOKUP(G1046,Demos!$B$3:$K$1368,4,FALSE)=0,"",VLOOKUP(G1046,Demos!$B$3:$K$1368,4,FALSE)),"")</f>
        <v/>
      </c>
      <c r="K1046" s="30" t="s">
        <v>373</v>
      </c>
      <c r="M1046" s="71">
        <v>43886</v>
      </c>
      <c r="N1046" s="33" t="str">
        <f>IFERROR(VLOOKUP(G1046,Demos!$B$3:$K$1368,5,FALSE),"")</f>
        <v>Centre of Mass</v>
      </c>
      <c r="O1046" s="28">
        <f>IF(N1046="","",COUNTIF($N$6:N3165, N1046))</f>
        <v>42</v>
      </c>
      <c r="P1046" s="33" t="str">
        <f xml:space="preserve"> IFERROR(IF(VLOOKUP(G1046,Demos!$B$3:$K$1368,6,FALSE)=0,"",VLOOKUP(G1046,Demos!$B$3:$K$1368,6,FALSE)),"")</f>
        <v>www.de-monstrare.nl/pdf/Centre%20of%20mass.pdf</v>
      </c>
      <c r="Q1046" s="38" t="str">
        <f xml:space="preserve"> IFERROR(IF(VLOOKUP(G1046,Demos!$B$3:$K$1368,8,FALSE)=0,"",VLOOKUP(G1046,Demos!$B$3:$K$1368,8,FALSE)),"")</f>
        <v/>
      </c>
      <c r="R1046" s="38" t="str">
        <f xml:space="preserve"> IFERROR(IF(VLOOKUP(G1046,Demos!$B$3:$K$1368,7,FALSE)=0,"",VLOOKUP(G1046,Demos!$B$3:$K$1368,7,FALSE)),"")</f>
        <v xml:space="preserve">See Collegerama 2022 recording TN1612TU_14 - https://collegerama.tudelft.nl/Mediasite/Channel/as-bsc-tn/watch/64cb5e5c7d2546fb9f465306d41a128b1d </v>
      </c>
      <c r="T1046" s="50" t="s">
        <v>1890</v>
      </c>
      <c r="U1046" s="31" t="str">
        <f>IFERROR(VLOOKUP(G1046,Demos!$B$7:N4346,12,FALSE),"")</f>
        <v/>
      </c>
    </row>
    <row r="1047" spans="1:21" ht="45" x14ac:dyDescent="0.25">
      <c r="A1047" s="39">
        <f t="shared" si="16"/>
        <v>1042</v>
      </c>
      <c r="B1047" s="30" t="s">
        <v>29</v>
      </c>
      <c r="C1047" s="29" t="str">
        <f xml:space="preserve"> IFERROR(VLOOKUP(B1047, Courses!$C$3:$E$836, 2, FALSE),"")</f>
        <v>Classical and Quantum Mechanics</v>
      </c>
      <c r="D1047" s="29" t="str">
        <f xml:space="preserve"> IFERROR(VLOOKUP(MID(G1047,1,1), PIRA!$B$1:$E$1146, 2, FALSE),"")</f>
        <v>1 Mechanics</v>
      </c>
      <c r="E1047" s="31" t="str">
        <f xml:space="preserve"> IFERROR(VLOOKUP(MID(G1047,1,2),PIRA!$B$1:$E$1144,2,FALSE),"")&amp;"
"&amp;IFERROR(VLOOKUP(MID(H1047,1,2),PIRA!$B$1:$E$1144,2,FALSE),"")&amp;"
"&amp;IFERROR(VLOOKUP(MID(I1047,1,2),PIRA!$B$1:$E$1144,2,FALSE),"")</f>
        <v xml:space="preserve">Rotational Dynamics
</v>
      </c>
      <c r="F1047" s="31" t="str">
        <f xml:space="preserve"> IFERROR(VLOOKUP(MID(G1047,1,4),PIRA!$B$1:$E$1144,2,FALSE),"")&amp;"
"&amp;IFERROR(VLOOKUP(MID(H1047,1,4),PIRA!$B$1:$E$1144,2,FALSE),"")&amp;"
"&amp;IFERROR(VLOOKUP(MID(I1047,1,4),PIRA!$B$1:$E$1144,2,FALSE),"")</f>
        <v xml:space="preserve">Rotational Energy
</v>
      </c>
      <c r="G1047" s="32" t="s">
        <v>1165</v>
      </c>
      <c r="H1047" s="31" t="str">
        <f>IFERROR(IF(VLOOKUP(G1047,Demos!$B$3:$K$1368,2,FALSE)=0,"",VLOOKUP(G1047,Demos!$B$3:$K$1368,2,FALSE)),"")</f>
        <v/>
      </c>
      <c r="I1047" s="79" t="str">
        <f>IFERROR(IF(VLOOKUP(G1047,Demos!$B$3:$K$1368,3,FALSE)=0,"",VLOOKUP(G1047,Demos!$B$3:$K$1368,3,FALSE)),"")</f>
        <v/>
      </c>
      <c r="J1047" s="79" t="str">
        <f>IFERROR(IF(VLOOKUP(G1047,Demos!$B$3:$K$1368,4,FALSE)=0,"",VLOOKUP(G1047,Demos!$B$3:$K$1368,4,FALSE)),"")</f>
        <v/>
      </c>
      <c r="K1047" s="30" t="s">
        <v>373</v>
      </c>
      <c r="M1047" s="71">
        <v>43886</v>
      </c>
      <c r="N1047" s="33" t="str">
        <f>IFERROR(VLOOKUP(G1047,Demos!$B$3:$K$1368,5,FALSE),"")</f>
        <v>Dropping Rolls of Toilet Paper</v>
      </c>
      <c r="O1047" s="28">
        <f>IF(N1047="","",COUNTIF($N$6:N3166, N1047))</f>
        <v>12</v>
      </c>
      <c r="P1047" s="33" t="str">
        <f xml:space="preserve"> IFERROR(IF(VLOOKUP(G1047,Demos!$B$3:$K$1368,6,FALSE)=0,"",VLOOKUP(G1047,Demos!$B$3:$K$1368,6,FALSE)),"")</f>
        <v>www.de-monstrare.nl/pdf/Dropping%20rolls%20of%20toilet%20paper.pdf</v>
      </c>
      <c r="Q1047" s="38" t="str">
        <f xml:space="preserve"> IFERROR(IF(VLOOKUP(G1047,Demos!$B$3:$K$1368,8,FALSE)=0,"",VLOOKUP(G1047,Demos!$B$3:$K$1368,8,FALSE)),"")</f>
        <v/>
      </c>
      <c r="R1047" s="38" t="str">
        <f xml:space="preserve"> IFERROR(IF(VLOOKUP(G1047,Demos!$B$3:$K$1368,7,FALSE)=0,"",VLOOKUP(G1047,Demos!$B$3:$K$1368,7,FALSE)),"")</f>
        <v/>
      </c>
      <c r="T1047" s="50" t="s">
        <v>1762</v>
      </c>
      <c r="U1047" s="31" t="str">
        <f>IFERROR(VLOOKUP(G1047,Demos!$B$7:N4345,12,FALSE),"")</f>
        <v/>
      </c>
    </row>
    <row r="1048" spans="1:21" ht="45" x14ac:dyDescent="0.25">
      <c r="A1048" s="39">
        <f t="shared" si="16"/>
        <v>1043</v>
      </c>
      <c r="B1048" s="30" t="s">
        <v>29</v>
      </c>
      <c r="C1048" s="29" t="str">
        <f xml:space="preserve"> IFERROR(VLOOKUP(B1048, Courses!$C$3:$E$836, 2, FALSE),"")</f>
        <v>Classical and Quantum Mechanics</v>
      </c>
      <c r="D1048" s="29" t="str">
        <f xml:space="preserve"> IFERROR(VLOOKUP(MID(G1048,1,1), PIRA!$B$1:$E$1146, 2, FALSE),"")</f>
        <v>1 Mechanics</v>
      </c>
      <c r="E1048" s="31" t="str">
        <f xml:space="preserve"> IFERROR(VLOOKUP(MID(G1048,1,2),PIRA!$B$1:$E$1144,2,FALSE),"")&amp;"
"&amp;IFERROR(VLOOKUP(MID(H1048,1,2),PIRA!$B$1:$E$1144,2,FALSE),"")&amp;"
"&amp;IFERROR(VLOOKUP(MID(I1048,1,2),PIRA!$B$1:$E$1144,2,FALSE),"")</f>
        <v xml:space="preserve">Rotational Dynamics
</v>
      </c>
      <c r="F1048" s="31" t="str">
        <f xml:space="preserve"> IFERROR(VLOOKUP(MID(G1048,1,4),PIRA!$B$1:$E$1144,2,FALSE),"")&amp;"
"&amp;IFERROR(VLOOKUP(MID(H1048,1,4),PIRA!$B$1:$E$1144,2,FALSE),"")&amp;"
"&amp;IFERROR(VLOOKUP(MID(I1048,1,4),PIRA!$B$1:$E$1144,2,FALSE),"")</f>
        <v xml:space="preserve">Rotational Energy
</v>
      </c>
      <c r="G1048" s="32" t="s">
        <v>1167</v>
      </c>
      <c r="H1048" s="31" t="str">
        <f>IFERROR(IF(VLOOKUP(G1048,Demos!$B$3:$K$1368,2,FALSE)=0,"",VLOOKUP(G1048,Demos!$B$3:$K$1368,2,FALSE)),"")</f>
        <v/>
      </c>
      <c r="I1048" s="79" t="str">
        <f>IFERROR(IF(VLOOKUP(G1048,Demos!$B$3:$K$1368,3,FALSE)=0,"",VLOOKUP(G1048,Demos!$B$3:$K$1368,3,FALSE)),"")</f>
        <v/>
      </c>
      <c r="J1048" s="79" t="str">
        <f>IFERROR(IF(VLOOKUP(G1048,Demos!$B$3:$K$1368,4,FALSE)=0,"",VLOOKUP(G1048,Demos!$B$3:$K$1368,4,FALSE)),"")</f>
        <v/>
      </c>
      <c r="K1048" s="30" t="s">
        <v>373</v>
      </c>
      <c r="M1048" s="71">
        <v>43886</v>
      </c>
      <c r="N1048" s="33" t="str">
        <f>IFERROR(VLOOKUP(G1048,Demos!$B$3:$K$1368,5,FALSE),"")</f>
        <v>Maxwheel</v>
      </c>
      <c r="O1048" s="28">
        <f>IF(N1048="","",COUNTIF($N$6:N3167, N1048))</f>
        <v>12</v>
      </c>
      <c r="P1048" s="33" t="str">
        <f xml:space="preserve"> IFERROR(IF(VLOOKUP(G1048,Demos!$B$3:$K$1368,6,FALSE)=0,"",VLOOKUP(G1048,Demos!$B$3:$K$1368,6,FALSE)),"")</f>
        <v>www.de-monstrare.nl/pdf/Maxwheel.pdf</v>
      </c>
      <c r="Q1048" s="38" t="str">
        <f xml:space="preserve"> IFERROR(IF(VLOOKUP(G1048,Demos!$B$3:$K$1368,8,FALSE)=0,"",VLOOKUP(G1048,Demos!$B$3:$K$1368,8,FALSE)),"")</f>
        <v/>
      </c>
      <c r="R1048" s="38" t="str">
        <f xml:space="preserve"> IFERROR(IF(VLOOKUP(G1048,Demos!$B$3:$K$1368,7,FALSE)=0,"",VLOOKUP(G1048,Demos!$B$3:$K$1368,7,FALSE)),"")</f>
        <v/>
      </c>
      <c r="T1048" s="50" t="s">
        <v>1890</v>
      </c>
      <c r="U1048" s="31" t="str">
        <f>IFERROR(VLOOKUP(G1048,Demos!$B$7:N4344,12,FALSE),"")</f>
        <v/>
      </c>
    </row>
    <row r="1049" spans="1:21" ht="45" x14ac:dyDescent="0.25">
      <c r="A1049" s="39">
        <f t="shared" si="16"/>
        <v>1044</v>
      </c>
      <c r="B1049" s="30" t="s">
        <v>29</v>
      </c>
      <c r="C1049" s="29" t="str">
        <f xml:space="preserve"> IFERROR(VLOOKUP(B1049, Courses!$C$3:$E$836, 2, FALSE),"")</f>
        <v>Classical and Quantum Mechanics</v>
      </c>
      <c r="D1049" s="29" t="str">
        <f xml:space="preserve"> IFERROR(VLOOKUP(MID(G1049,1,1), PIRA!$B$1:$E$1146, 2, FALSE),"")</f>
        <v>1 Mechanics</v>
      </c>
      <c r="E1049" s="31" t="str">
        <f xml:space="preserve"> IFERROR(VLOOKUP(MID(G1049,1,2),PIRA!$B$1:$E$1144,2,FALSE),"")&amp;"
"&amp;IFERROR(VLOOKUP(MID(H1049,1,2),PIRA!$B$1:$E$1144,2,FALSE),"")&amp;"
"&amp;IFERROR(VLOOKUP(MID(I1049,1,2),PIRA!$B$1:$E$1144,2,FALSE),"")</f>
        <v xml:space="preserve">Rotational Dynamics
Rotational Dynamics
</v>
      </c>
      <c r="F1049" s="31" t="str">
        <f xml:space="preserve"> IFERROR(VLOOKUP(MID(G1049,1,4),PIRA!$B$1:$E$1144,2,FALSE),"")&amp;"
"&amp;IFERROR(VLOOKUP(MID(H1049,1,4),PIRA!$B$1:$E$1144,2,FALSE),"")&amp;"
"&amp;IFERROR(VLOOKUP(MID(I1049,1,4),PIRA!$B$1:$E$1144,2,FALSE),"")</f>
        <v xml:space="preserve">Rotational Energy
Moment of Inertia
</v>
      </c>
      <c r="G1049" s="32" t="s">
        <v>1168</v>
      </c>
      <c r="H1049" s="31" t="str">
        <f>IFERROR(IF(VLOOKUP(G1049,Demos!$B$3:$K$1368,2,FALSE)=0,"",VLOOKUP(G1049,Demos!$B$3:$K$1368,2,FALSE)),"")</f>
        <v>1Q10.02</v>
      </c>
      <c r="I1049" s="79" t="str">
        <f>IFERROR(IF(VLOOKUP(G1049,Demos!$B$3:$K$1368,3,FALSE)=0,"",VLOOKUP(G1049,Demos!$B$3:$K$1368,3,FALSE)),"")</f>
        <v/>
      </c>
      <c r="J1049" s="79" t="str">
        <f>IFERROR(IF(VLOOKUP(G1049,Demos!$B$3:$K$1368,4,FALSE)=0,"",VLOOKUP(G1049,Demos!$B$3:$K$1368,4,FALSE)),"")</f>
        <v/>
      </c>
      <c r="K1049" s="30" t="s">
        <v>373</v>
      </c>
      <c r="M1049" s="71">
        <v>43886</v>
      </c>
      <c r="N1049" s="33" t="str">
        <f>IFERROR(VLOOKUP(G1049,Demos!$B$3:$K$1368,5,FALSE),"")</f>
        <v>Rolling Downhill</v>
      </c>
      <c r="O1049" s="28">
        <f>IF(N1049="","",COUNTIF($N$6:N3168, N1049))</f>
        <v>35</v>
      </c>
      <c r="P1049" s="33" t="str">
        <f xml:space="preserve"> IFERROR(IF(VLOOKUP(G1049,Demos!$B$3:$K$1368,6,FALSE)=0,"",VLOOKUP(G1049,Demos!$B$3:$K$1368,6,FALSE)),"")</f>
        <v>www.de-monstrare.nl/pdf/Rolling%20downhill.pdf</v>
      </c>
      <c r="Q1049" s="38" t="str">
        <f xml:space="preserve"> IFERROR(IF(VLOOKUP(G1049,Demos!$B$3:$K$1368,8,FALSE)=0,"",VLOOKUP(G1049,Demos!$B$3:$K$1368,8,FALSE)),"")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1049" s="38" t="str">
        <f xml:space="preserve"> IFERROR(IF(VLOOKUP(G1049,Demos!$B$3:$K$1368,7,FALSE)=0,"",VLOOKUP(G1049,Demos!$B$3:$K$1368,7,FALSE)),"")</f>
        <v xml:space="preserve">See Collegerama 2022 recording TN1612TU_17 - https://collegerama.tudelft.nl/Mediasite/Channel/as-bsc-tn/watch/068318bc5e2d4c908ecc56ce056d99d81d  </v>
      </c>
      <c r="T1049" s="50" t="s">
        <v>1763</v>
      </c>
      <c r="U1049" s="31" t="str">
        <f>IFERROR(VLOOKUP(G1049,Demos!$B$7:N4342,12,FALSE),"")</f>
        <v/>
      </c>
    </row>
    <row r="1050" spans="1:21" ht="45" x14ac:dyDescent="0.25">
      <c r="A1050" s="39">
        <f t="shared" si="16"/>
        <v>1045</v>
      </c>
      <c r="B1050" s="30" t="s">
        <v>29</v>
      </c>
      <c r="C1050" s="29" t="str">
        <f xml:space="preserve"> IFERROR(VLOOKUP(B1050, Courses!$C$3:$E$836, 2, FALSE),"")</f>
        <v>Classical and Quantum Mechanics</v>
      </c>
      <c r="D1050" s="29" t="str">
        <f xml:space="preserve"> IFERROR(VLOOKUP(MID(G1050,1,1), PIRA!$B$1:$E$1146, 2, FALSE),"")</f>
        <v>1 Mechanics</v>
      </c>
      <c r="E1050" s="31" t="str">
        <f xml:space="preserve"> IFERROR(VLOOKUP(MID(G1050,1,2),PIRA!$B$1:$E$1144,2,FALSE),"")&amp;"
"&amp;IFERROR(VLOOKUP(MID(H1050,1,2),PIRA!$B$1:$E$1144,2,FALSE),"")&amp;"
"&amp;IFERROR(VLOOKUP(MID(I1050,1,2),PIRA!$B$1:$E$1144,2,FALSE),"")</f>
        <v xml:space="preserve">Rotational Dynamics
Applications of Newton's Laws
</v>
      </c>
      <c r="F1050" s="31" t="str">
        <f xml:space="preserve"> IFERROR(VLOOKUP(MID(G1050,1,4),PIRA!$B$1:$E$1144,2,FALSE),"")&amp;"
"&amp;IFERROR(VLOOKUP(MID(H1050,1,4),PIRA!$B$1:$E$1144,2,FALSE),"")&amp;"
"&amp;IFERROR(VLOOKUP(MID(I1050,1,4),PIRA!$B$1:$E$1144,2,FALSE),"")</f>
        <v xml:space="preserve">Conservation of Angular Momentum
Dynamic Torque
</v>
      </c>
      <c r="G1050" s="32" t="s">
        <v>1169</v>
      </c>
      <c r="H1050" s="31" t="str">
        <f>IFERROR(IF(VLOOKUP(G1050,Demos!$B$3:$K$1368,2,FALSE)=0,"",VLOOKUP(G1050,Demos!$B$3:$K$1368,2,FALSE)),"")</f>
        <v>1K10.01</v>
      </c>
      <c r="I1050" s="79" t="str">
        <f>IFERROR(IF(VLOOKUP(G1050,Demos!$B$3:$K$1368,3,FALSE)=0,"",VLOOKUP(G1050,Demos!$B$3:$K$1368,3,FALSE)),"")</f>
        <v/>
      </c>
      <c r="J1050" s="79" t="str">
        <f>IFERROR(IF(VLOOKUP(G1050,Demos!$B$3:$K$1368,4,FALSE)=0,"",VLOOKUP(G1050,Demos!$B$3:$K$1368,4,FALSE)),"")</f>
        <v/>
      </c>
      <c r="K1050" s="30" t="s">
        <v>373</v>
      </c>
      <c r="M1050" s="71">
        <v>43886</v>
      </c>
      <c r="N1050" s="33" t="str">
        <f>IFERROR(VLOOKUP(G1050,Demos!$B$3:$K$1368,5,FALSE),"")</f>
        <v>Pulling a Spool (a.k.a. Oma's Garenklosje)</v>
      </c>
      <c r="O1050" s="28">
        <f>IF(N1050="","",COUNTIF($N$6:N3169, N1050))</f>
        <v>39</v>
      </c>
      <c r="P1050" s="33" t="str">
        <f xml:space="preserve"> IFERROR(IF(VLOOKUP(G1050,Demos!$B$3:$K$1368,6,FALSE)=0,"",VLOOKUP(G1050,Demos!$B$3:$K$1368,6,FALSE)),"")</f>
        <v>www.de-monstrare.nl/pdf/Pulling%20a%20spool.pdf</v>
      </c>
      <c r="Q1050" s="38" t="str">
        <f xml:space="preserve"> IFERROR(IF(VLOOKUP(G1050,Demos!$B$3:$K$1368,8,FALSE)=0,"",VLOOKUP(G1050,Demos!$B$3:$K$1368,8,FALSE)),"")</f>
        <v/>
      </c>
      <c r="R1050" s="38" t="str">
        <f xml:space="preserve"> IFERROR(IF(VLOOKUP(G1050,Demos!$B$3:$K$1368,7,FALSE)=0,"",VLOOKUP(G1050,Demos!$B$3:$K$1368,7,FALSE)),"")</f>
        <v xml:space="preserve">See Collegerame 2022 recording TN1612TU_19 - https://collegerama.tudelft.nl/Mediasite/Channel/as-bsc-tn/watch/1525734e9e3e40e6a0113a2e79f6fd7b1d </v>
      </c>
      <c r="T1050" s="50" t="s">
        <v>1890</v>
      </c>
      <c r="U1050" s="31" t="str">
        <f>IFERROR(VLOOKUP(G1050,Demos!$B$7:N4343,12,FALSE),"")</f>
        <v/>
      </c>
    </row>
    <row r="1051" spans="1:21" ht="45" x14ac:dyDescent="0.25">
      <c r="A1051" s="39">
        <f t="shared" si="16"/>
        <v>1046</v>
      </c>
      <c r="B1051" s="30" t="s">
        <v>38</v>
      </c>
      <c r="C1051" s="29" t="str">
        <f xml:space="preserve"> IFERROR(VLOOKUP(B1051, Courses!$C$3:$E$836, 2, FALSE),"")</f>
        <v>Mechanics and Theory of Relativity</v>
      </c>
      <c r="D1051" s="29" t="str">
        <f xml:space="preserve"> IFERROR(VLOOKUP(MID(G1051,1,1), PIRA!$B$1:$E$1146, 2, FALSE),"")</f>
        <v>7 Modern Physics</v>
      </c>
      <c r="E1051" s="31" t="str">
        <f xml:space="preserve"> IFERROR(VLOOKUP(MID(G1051,1,2),PIRA!$B$1:$E$1144,2,FALSE),"")&amp;"
"&amp;IFERROR(VLOOKUP(MID(H1051,1,2),PIRA!$B$1:$E$1144,2,FALSE),"")&amp;"
"&amp;IFERROR(VLOOKUP(MID(I1051,1,2),PIRA!$B$1:$E$1144,2,FALSE),"")</f>
        <v xml:space="preserve">Nuclear Physics
</v>
      </c>
      <c r="F1051" s="31" t="str">
        <f xml:space="preserve"> IFERROR(VLOOKUP(MID(G1051,1,4),PIRA!$B$1:$E$1144,2,FALSE),"")&amp;"
"&amp;IFERROR(VLOOKUP(MID(H1051,1,4),PIRA!$B$1:$E$1144,2,FALSE),"")&amp;"
"&amp;IFERROR(VLOOKUP(MID(I1051,1,4),PIRA!$B$1:$E$1144,2,FALSE),"")</f>
        <v xml:space="preserve">Models of the Nucleus
</v>
      </c>
      <c r="G1051" s="32" t="s">
        <v>353</v>
      </c>
      <c r="H1051" s="31" t="str">
        <f>IFERROR(IF(VLOOKUP(G1051,Demos!$B$3:$K$1368,2,FALSE)=0,"",VLOOKUP(G1051,Demos!$B$3:$K$1368,2,FALSE)),"")</f>
        <v/>
      </c>
      <c r="I1051" s="79" t="str">
        <f>IFERROR(IF(VLOOKUP(G1051,Demos!$B$3:$K$1368,3,FALSE)=0,"",VLOOKUP(G1051,Demos!$B$3:$K$1368,3,FALSE)),"")</f>
        <v/>
      </c>
      <c r="J1051" s="79" t="str">
        <f>IFERROR(IF(VLOOKUP(G1051,Demos!$B$3:$K$1368,4,FALSE)=0,"",VLOOKUP(G1051,Demos!$B$3:$K$1368,4,FALSE)),"")</f>
        <v/>
      </c>
      <c r="K1051" s="32" t="s">
        <v>2077</v>
      </c>
      <c r="L1051" s="32" t="s">
        <v>22</v>
      </c>
      <c r="M1051" s="71">
        <v>43886</v>
      </c>
      <c r="N1051" s="33" t="str">
        <f>IFERROR(VLOOKUP(G1051,Demos!$B$3:$K$1368,5,FALSE),"")</f>
        <v>Rutherford's Scattering</v>
      </c>
      <c r="O1051" s="28">
        <f>IF(N1051="","",COUNTIF($N$6:N3170, N1051))</f>
        <v>12</v>
      </c>
      <c r="P1051" s="33" t="str">
        <f xml:space="preserve"> IFERROR(IF(VLOOKUP(G1051,Demos!$B$3:$K$1368,6,FALSE)=0,"",VLOOKUP(G1051,Demos!$B$3:$K$1368,6,FALSE)),"")</f>
        <v>N/A</v>
      </c>
      <c r="Q1051" s="38" t="str">
        <f xml:space="preserve"> IFERROR(IF(VLOOKUP(G1051,Demos!$B$3:$K$1368,8,FALSE)=0,"",VLOOKUP(G1051,Demos!$B$3:$K$1368,8,FALSE)),"")</f>
        <v/>
      </c>
      <c r="R1051" s="38" t="str">
        <f xml:space="preserve"> IFERROR(IF(VLOOKUP(G1051,Demos!$B$3:$K$1368,7,FALSE)=0,"",VLOOKUP(G1051,Demos!$B$3:$K$1368,7,FALSE)),"")</f>
        <v xml:space="preserve">See Collegerama 2022 recording TN1612TU_08 from 01:10:10 - https://collegerama.tudelft.nl/Mediasite/Channel/as-bsc-tn/watch/32567a3ebfe440ac9204beced5e8656f1d </v>
      </c>
      <c r="T1051" s="50" t="s">
        <v>1763</v>
      </c>
      <c r="U1051" s="31" t="str">
        <f>IFERROR(VLOOKUP(G1051,Demos!$B$7:N4347,12,FALSE),"")</f>
        <v/>
      </c>
    </row>
    <row r="1052" spans="1:21" ht="45" x14ac:dyDescent="0.25">
      <c r="A1052" s="39">
        <f t="shared" si="16"/>
        <v>1047</v>
      </c>
      <c r="B1052" s="30" t="s">
        <v>1905</v>
      </c>
      <c r="C1052" s="29" t="str">
        <f xml:space="preserve"> IFERROR(VLOOKUP(B1052, Courses!$C$3:$E$836, 2, FALSE),"")</f>
        <v>Mechanics and Theory of Relativity</v>
      </c>
      <c r="D1052" s="29" t="str">
        <f xml:space="preserve"> IFERROR(VLOOKUP(MID(G1052,1,1), PIRA!$B$1:$E$1146, 2, FALSE),"")</f>
        <v>1 Mechanics</v>
      </c>
      <c r="E1052" s="31" t="str">
        <f xml:space="preserve"> IFERROR(VLOOKUP(MID(G1052,1,2),PIRA!$B$1:$E$1144,2,FALSE),"")&amp;"
"&amp;IFERROR(VLOOKUP(MID(H1052,1,2),PIRA!$B$1:$E$1144,2,FALSE),"")&amp;"
"&amp;IFERROR(VLOOKUP(MID(I1052,1,2),PIRA!$B$1:$E$1144,2,FALSE),"")</f>
        <v xml:space="preserve">Motion in two Dimensions
</v>
      </c>
      <c r="F1052" s="31" t="str">
        <f xml:space="preserve"> IFERROR(VLOOKUP(MID(G1052,1,4),PIRA!$B$1:$E$1144,2,FALSE),"")&amp;"
"&amp;IFERROR(VLOOKUP(MID(H1052,1,4),PIRA!$B$1:$E$1144,2,FALSE),"")&amp;"
"&amp;IFERROR(VLOOKUP(MID(I1052,1,4),PIRA!$B$1:$E$1144,2,FALSE),"")</f>
        <v xml:space="preserve">Motion of the Center of Mass
</v>
      </c>
      <c r="G1052" s="32" t="s">
        <v>1130</v>
      </c>
      <c r="H1052" s="31" t="str">
        <f>IFERROR(IF(VLOOKUP(G1052,Demos!$B$3:$K$1368,2,FALSE)=0,"",VLOOKUP(G1052,Demos!$B$3:$K$1368,2,FALSE)),"")</f>
        <v/>
      </c>
      <c r="I1052" s="79" t="str">
        <f>IFERROR(IF(VLOOKUP(G1052,Demos!$B$3:$K$1368,3,FALSE)=0,"",VLOOKUP(G1052,Demos!$B$3:$K$1368,3,FALSE)),"")</f>
        <v/>
      </c>
      <c r="J1052" s="79" t="str">
        <f>IFERROR(IF(VLOOKUP(G1052,Demos!$B$3:$K$1368,4,FALSE)=0,"",VLOOKUP(G1052,Demos!$B$3:$K$1368,4,FALSE)),"")</f>
        <v/>
      </c>
      <c r="K1052" s="32" t="s">
        <v>1897</v>
      </c>
      <c r="M1052" s="71">
        <v>43885</v>
      </c>
      <c r="N1052" s="33" t="str">
        <f>IFERROR(VLOOKUP(G1052,Demos!$B$3:$K$1368,5,FALSE),"")</f>
        <v>Centre of Mass</v>
      </c>
      <c r="O1052" s="28">
        <f>IF(N1052="","",COUNTIF($N$6:N3171, N1052))</f>
        <v>42</v>
      </c>
      <c r="P1052" s="33" t="str">
        <f xml:space="preserve"> IFERROR(IF(VLOOKUP(G1052,Demos!$B$3:$K$1368,6,FALSE)=0,"",VLOOKUP(G1052,Demos!$B$3:$K$1368,6,FALSE)),"")</f>
        <v>www.de-monstrare.nl/pdf/Centre%20of%20mass.pdf</v>
      </c>
      <c r="Q1052" s="38" t="str">
        <f xml:space="preserve"> IFERROR(IF(VLOOKUP(G1052,Demos!$B$3:$K$1368,8,FALSE)=0,"",VLOOKUP(G1052,Demos!$B$3:$K$1368,8,FALSE)),"")</f>
        <v/>
      </c>
      <c r="R1052" s="38" t="str">
        <f xml:space="preserve"> IFERROR(IF(VLOOKUP(G1052,Demos!$B$3:$K$1368,7,FALSE)=0,"",VLOOKUP(G1052,Demos!$B$3:$K$1368,7,FALSE)),"")</f>
        <v xml:space="preserve">See Collegerama 2022 recording TN1612TU_14 - https://collegerama.tudelft.nl/Mediasite/Channel/as-bsc-tn/watch/64cb5e5c7d2546fb9f465306d41a128b1d </v>
      </c>
      <c r="T1052" s="50" t="s">
        <v>1763</v>
      </c>
      <c r="U1052" s="31" t="str">
        <f>IFERROR(VLOOKUP(G1052,Demos!$B$7:N4349,12,FALSE),"")</f>
        <v/>
      </c>
    </row>
    <row r="1053" spans="1:21" ht="45" x14ac:dyDescent="0.25">
      <c r="A1053" s="39">
        <f t="shared" si="16"/>
        <v>1048</v>
      </c>
      <c r="B1053" s="30" t="s">
        <v>38</v>
      </c>
      <c r="C1053" s="29" t="str">
        <f xml:space="preserve"> IFERROR(VLOOKUP(B1053, Courses!$C$3:$E$836, 2, FALSE),"")</f>
        <v>Mechanics and Theory of Relativity</v>
      </c>
      <c r="D1053" s="29" t="str">
        <f xml:space="preserve"> IFERROR(VLOOKUP(MID(G1053,1,1), PIRA!$B$1:$E$1146, 2, FALSE),"")</f>
        <v>1 Mechanics</v>
      </c>
      <c r="E1053" s="31" t="str">
        <f xml:space="preserve"> IFERROR(VLOOKUP(MID(G1053,1,2),PIRA!$B$1:$E$1144,2,FALSE),"")&amp;"
"&amp;IFERROR(VLOOKUP(MID(H1053,1,2),PIRA!$B$1:$E$1144,2,FALSE),"")&amp;"
"&amp;IFERROR(VLOOKUP(MID(I1053,1,2),PIRA!$B$1:$E$1144,2,FALSE),"")</f>
        <v xml:space="preserve">Gravity
Planetary Astronomy
</v>
      </c>
      <c r="F1053" s="31" t="str">
        <f xml:space="preserve"> IFERROR(VLOOKUP(MID(G1053,1,4),PIRA!$B$1:$E$1144,2,FALSE),"")&amp;"
"&amp;IFERROR(VLOOKUP(MID(H1053,1,4),PIRA!$B$1:$E$1144,2,FALSE),"")&amp;"
"&amp;IFERROR(VLOOKUP(MID(I1053,1,4),PIRA!$B$1:$E$1144,2,FALSE),"")</f>
        <v xml:space="preserve">Orbits
Solar System Mechanics
</v>
      </c>
      <c r="G1053" s="32" t="s">
        <v>1156</v>
      </c>
      <c r="H1053" s="31" t="str">
        <f>IFERROR(IF(VLOOKUP(G1053,Demos!$B$3:$K$1368,2,FALSE)=0,"",VLOOKUP(G1053,Demos!$B$3:$K$1368,2,FALSE)),"")</f>
        <v>8A10.01</v>
      </c>
      <c r="I1053" s="79" t="str">
        <f>IFERROR(IF(VLOOKUP(G1053,Demos!$B$3:$K$1368,3,FALSE)=0,"",VLOOKUP(G1053,Demos!$B$3:$K$1368,3,FALSE)),"")</f>
        <v/>
      </c>
      <c r="J1053" s="79" t="str">
        <f>IFERROR(IF(VLOOKUP(G1053,Demos!$B$3:$K$1368,4,FALSE)=0,"",VLOOKUP(G1053,Demos!$B$3:$K$1368,4,FALSE)),"")</f>
        <v/>
      </c>
      <c r="K1053" s="32" t="s">
        <v>22</v>
      </c>
      <c r="L1053" s="32" t="s">
        <v>2077</v>
      </c>
      <c r="M1053" s="71">
        <v>43885</v>
      </c>
      <c r="N1053" s="33" t="str">
        <f>IFERROR(VLOOKUP(G1053,Demos!$B$3:$K$1368,5,FALSE),"")</f>
        <v>Kepler's Second Law</v>
      </c>
      <c r="O1053" s="28">
        <f>IF(N1053="","",COUNTIF($N$6:N3172, N1053))</f>
        <v>12</v>
      </c>
      <c r="P1053" s="33" t="str">
        <f xml:space="preserve"> IFERROR(IF(VLOOKUP(G1053,Demos!$B$3:$K$1368,6,FALSE)=0,"",VLOOKUP(G1053,Demos!$B$3:$K$1368,6,FALSE)),"")</f>
        <v>www.de-monstrare.nl/pdf/Kepler's%20second%20law.pdf</v>
      </c>
      <c r="Q1053" s="38" t="str">
        <f xml:space="preserve"> IFERROR(IF(VLOOKUP(G1053,Demos!$B$3:$K$1368,8,FALSE)=0,"",VLOOKUP(G1053,Demos!$B$3:$K$1368,8,FALSE)),"")</f>
        <v/>
      </c>
      <c r="R1053" s="38" t="str">
        <f xml:space="preserve"> IFERROR(IF(VLOOKUP(G1053,Demos!$B$3:$K$1368,7,FALSE)=0,"",VLOOKUP(G1053,Demos!$B$3:$K$1368,7,FALSE)),"")</f>
        <v xml:space="preserve">See Collegerama 2022 recording TN1612TU_07 from 01:01:03 - https://collegerama.tudelft.nl/Mediasite/Channel/as-bsc-tn/watch/4fc5405ffc9343dba9512d207751858a1d </v>
      </c>
      <c r="T1053" s="50" t="s">
        <v>1762</v>
      </c>
      <c r="U1053" s="31" t="str">
        <f>IFERROR(VLOOKUP(G1053,Demos!$B$7:N4351,12,FALSE),"")</f>
        <v/>
      </c>
    </row>
    <row r="1054" spans="1:21" ht="45" x14ac:dyDescent="0.25">
      <c r="A1054" s="39">
        <f t="shared" si="16"/>
        <v>1049</v>
      </c>
      <c r="B1054" s="30" t="s">
        <v>1905</v>
      </c>
      <c r="C1054" s="29" t="str">
        <f xml:space="preserve"> IFERROR(VLOOKUP(B1054, Courses!$C$3:$E$836, 2, FALSE),"")</f>
        <v>Mechanics and Theory of Relativity</v>
      </c>
      <c r="D1054" s="29" t="str">
        <f xml:space="preserve"> IFERROR(VLOOKUP(MID(G1054,1,1), PIRA!$B$1:$E$1146, 2, FALSE),"")</f>
        <v>1 Mechanics</v>
      </c>
      <c r="E1054" s="31" t="str">
        <f xml:space="preserve"> IFERROR(VLOOKUP(MID(G1054,1,2),PIRA!$B$1:$E$1144,2,FALSE),"")&amp;"
"&amp;IFERROR(VLOOKUP(MID(H1054,1,2),PIRA!$B$1:$E$1144,2,FALSE),"")&amp;"
"&amp;IFERROR(VLOOKUP(MID(I1054,1,2),PIRA!$B$1:$E$1144,2,FALSE),"")</f>
        <v xml:space="preserve">Work and Energy
Motion in one Dimension
</v>
      </c>
      <c r="F1054" s="31" t="str">
        <f xml:space="preserve"> IFERROR(VLOOKUP(MID(G1054,1,4),PIRA!$B$1:$E$1144,2,FALSE),"")&amp;"
"&amp;IFERROR(VLOOKUP(MID(H1054,1,4),PIRA!$B$1:$E$1144,2,FALSE),"")&amp;"
"&amp;IFERROR(VLOOKUP(MID(I1054,1,4),PIRA!$B$1:$E$1144,2,FALSE),"")</f>
        <v xml:space="preserve">Conservation of Energy
Velocity
</v>
      </c>
      <c r="G1054" s="32" t="s">
        <v>1280</v>
      </c>
      <c r="H1054" s="31" t="str">
        <f>IFERROR(IF(VLOOKUP(G1054,Demos!$B$3:$K$1368,2,FALSE)=0,"",VLOOKUP(G1054,Demos!$B$3:$K$1368,2,FALSE)),"")</f>
        <v>1C10.01</v>
      </c>
      <c r="I1054" s="79" t="str">
        <f>IFERROR(IF(VLOOKUP(G1054,Demos!$B$3:$K$1368,3,FALSE)=0,"",VLOOKUP(G1054,Demos!$B$3:$K$1368,3,FALSE)),"")</f>
        <v/>
      </c>
      <c r="J1054" s="79" t="str">
        <f>IFERROR(IF(VLOOKUP(G1054,Demos!$B$3:$K$1368,4,FALSE)=0,"",VLOOKUP(G1054,Demos!$B$3:$K$1368,4,FALSE)),"")</f>
        <v/>
      </c>
      <c r="K1054" s="30" t="s">
        <v>1897</v>
      </c>
      <c r="M1054" s="71">
        <v>43885</v>
      </c>
      <c r="N1054" s="33" t="str">
        <f>IFERROR(VLOOKUP(G1054,Demos!$B$3:$K$1368,5,FALSE),"")</f>
        <v>Ballistic Pendulum</v>
      </c>
      <c r="O1054" s="28">
        <f>IF(N1054="","",COUNTIF($N$6:N3173, N1054))</f>
        <v>27</v>
      </c>
      <c r="P1054" s="33" t="str">
        <f xml:space="preserve"> IFERROR(IF(VLOOKUP(G1054,Demos!$B$3:$K$1368,6,FALSE)=0,"",VLOOKUP(G1054,Demos!$B$3:$K$1368,6,FALSE)),"")</f>
        <v>N/A</v>
      </c>
      <c r="Q1054" s="38" t="str">
        <f xml:space="preserve"> IFERROR(IF(VLOOKUP(G1054,Demos!$B$3:$K$1368,8,FALSE)=0,"",VLOOKUP(G1054,Demos!$B$3:$K$1368,8,FALSE)),"")</f>
        <v/>
      </c>
      <c r="R1054" s="38" t="str">
        <f xml:space="preserve"> IFERROR(IF(VLOOKUP(G1054,Demos!$B$3:$K$1368,7,FALSE)=0,"",VLOOKUP(G1054,Demos!$B$3:$K$1368,7,FALSE)),"")</f>
        <v/>
      </c>
      <c r="T1054" s="50" t="s">
        <v>1763</v>
      </c>
      <c r="U1054" s="31" t="str">
        <f>IFERROR(VLOOKUP(G1054,Demos!$B$7:N4350,12,FALSE),"")</f>
        <v/>
      </c>
    </row>
    <row r="1055" spans="1:21" ht="45" x14ac:dyDescent="0.25">
      <c r="A1055" s="39">
        <f t="shared" si="16"/>
        <v>1050</v>
      </c>
      <c r="B1055" s="30" t="s">
        <v>1905</v>
      </c>
      <c r="C1055" s="29" t="str">
        <f xml:space="preserve"> IFERROR(VLOOKUP(B1055, Courses!$C$3:$E$836, 2, FALSE),"")</f>
        <v>Mechanics and Theory of Relativity</v>
      </c>
      <c r="D1055" s="29" t="str">
        <f xml:space="preserve"> IFERROR(VLOOKUP(MID(G1055,1,1), PIRA!$B$1:$E$1146, 2, FALSE),"")</f>
        <v>1 Mechanics</v>
      </c>
      <c r="E1055" s="31" t="str">
        <f xml:space="preserve"> IFERROR(VLOOKUP(MID(G1055,1,2),PIRA!$B$1:$E$1144,2,FALSE),"")&amp;"
"&amp;IFERROR(VLOOKUP(MID(H1055,1,2),PIRA!$B$1:$E$1144,2,FALSE),"")&amp;"
"&amp;IFERROR(VLOOKUP(MID(I1055,1,2),PIRA!$B$1:$E$1144,2,FALSE),"")</f>
        <v>Linear Momentum and Collisions
Stellar Astronomy
Relative Motion</v>
      </c>
      <c r="F1055" s="31" t="str">
        <f xml:space="preserve"> IFERROR(VLOOKUP(MID(G1055,1,4),PIRA!$B$1:$E$1144,2,FALSE),"")&amp;"
"&amp;IFERROR(VLOOKUP(MID(H1055,1,4),PIRA!$B$1:$E$1144,2,FALSE),"")&amp;"
"&amp;IFERROR(VLOOKUP(MID(I1055,1,4),PIRA!$B$1:$E$1144,2,FALSE),"")</f>
        <v>Collisions in One Dimension
The Sun
Moving Reference Frames</v>
      </c>
      <c r="G1055" s="32" t="s">
        <v>471</v>
      </c>
      <c r="H1055" s="31" t="str">
        <f>IFERROR(IF(VLOOKUP(G1055,Demos!$B$3:$K$1368,2,FALSE)=0,"",VLOOKUP(G1055,Demos!$B$3:$K$1368,2,FALSE)),"")</f>
        <v>8B10.50</v>
      </c>
      <c r="I1055" s="79" t="str">
        <f>IFERROR(IF(VLOOKUP(G1055,Demos!$B$3:$K$1368,3,FALSE)=0,"",VLOOKUP(G1055,Demos!$B$3:$K$1368,3,FALSE)),"")</f>
        <v>1E10.01</v>
      </c>
      <c r="J1055" s="79" t="str">
        <f>IFERROR(IF(VLOOKUP(G1055,Demos!$B$3:$K$1368,4,FALSE)=0,"",VLOOKUP(G1055,Demos!$B$3:$K$1368,4,FALSE)),"")</f>
        <v>1N20.09</v>
      </c>
      <c r="K1055" s="32" t="s">
        <v>1897</v>
      </c>
      <c r="M1055" s="71">
        <v>43885</v>
      </c>
      <c r="N1055" s="33" t="str">
        <f>IFERROR(VLOOKUP(G1055,Demos!$B$3:$K$1368,5,FALSE),"")</f>
        <v>Super Balls, Double Ball Drop</v>
      </c>
      <c r="O1055" s="28">
        <f>IF(N1055="","",COUNTIF($N$6:N3174, N1055))</f>
        <v>56</v>
      </c>
      <c r="P1055" s="33" t="str">
        <f xml:space="preserve"> IFERROR(IF(VLOOKUP(G1055,Demos!$B$3:$K$1368,6,FALSE)=0,"",VLOOKUP(G1055,Demos!$B$3:$K$1368,6,FALSE)),"")</f>
        <v>www.de-monstrare.nl/pdf/Superballs.pdf</v>
      </c>
      <c r="Q1055" s="38" t="str">
        <f xml:space="preserve"> IFERROR(IF(VLOOKUP(G1055,Demos!$B$3:$K$1368,8,FALSE)=0,"",VLOOKUP(G1055,Demos!$B$3:$K$1368,8,FALSE)),"")</f>
        <v/>
      </c>
      <c r="R1055" s="38" t="str">
        <f xml:space="preserve"> IFERROR(IF(VLOOKUP(G1055,Demos!$B$3:$K$1368,7,FALSE)=0,"",VLOOKUP(G1055,Demos!$B$3:$K$1368,7,FALSE)),"")</f>
        <v xml:space="preserve">See Collegerama 2022 recording TN1612TU_10 from 01:17:10 - https://collegerama.tudelft.nl/Mediasite/Channel/as-bsc-tn/watch/b282d0ac7af745eba483f6120bc37f2d1d </v>
      </c>
      <c r="T1055" s="50" t="s">
        <v>1763</v>
      </c>
      <c r="U1055" s="31" t="str">
        <f>IFERROR(VLOOKUP(G1055,Demos!$B$7:N4348,12,FALSE),"")</f>
        <v/>
      </c>
    </row>
    <row r="1056" spans="1:21" ht="45" x14ac:dyDescent="0.25">
      <c r="A1056" s="39">
        <f t="shared" si="16"/>
        <v>1051</v>
      </c>
      <c r="B1056" s="30" t="s">
        <v>29</v>
      </c>
      <c r="C1056" s="29" t="str">
        <f xml:space="preserve"> IFERROR(VLOOKUP(B1056, Courses!$C$3:$E$836, 2, FALSE),"")</f>
        <v>Classical and Quantum Mechanics</v>
      </c>
      <c r="D1056" s="29" t="str">
        <f xml:space="preserve"> IFERROR(VLOOKUP(MID(G1056,1,1), PIRA!$B$1:$E$1146, 2, FALSE),"")</f>
        <v>1 Mechanics</v>
      </c>
      <c r="E1056" s="31" t="str">
        <f xml:space="preserve"> IFERROR(VLOOKUP(MID(G1056,1,2),PIRA!$B$1:$E$1144,2,FALSE),"")&amp;"
"&amp;IFERROR(VLOOKUP(MID(H1056,1,2),PIRA!$B$1:$E$1144,2,FALSE),"")&amp;"
"&amp;IFERROR(VLOOKUP(MID(I1056,1,2),PIRA!$B$1:$E$1144,2,FALSE),"")</f>
        <v xml:space="preserve">Work and Energy
Motion in one Dimension
</v>
      </c>
      <c r="F1056" s="31" t="str">
        <f xml:space="preserve"> IFERROR(VLOOKUP(MID(G1056,1,4),PIRA!$B$1:$E$1144,2,FALSE),"")&amp;"
"&amp;IFERROR(VLOOKUP(MID(H1056,1,4),PIRA!$B$1:$E$1144,2,FALSE),"")&amp;"
"&amp;IFERROR(VLOOKUP(MID(I1056,1,4),PIRA!$B$1:$E$1144,2,FALSE),"")</f>
        <v xml:space="preserve">Conservation of Energy
Velocity
</v>
      </c>
      <c r="G1056" s="32" t="s">
        <v>1280</v>
      </c>
      <c r="H1056" s="31" t="str">
        <f>IFERROR(IF(VLOOKUP(G1056,Demos!$B$3:$K$1368,2,FALSE)=0,"",VLOOKUP(G1056,Demos!$B$3:$K$1368,2,FALSE)),"")</f>
        <v>1C10.01</v>
      </c>
      <c r="I1056" s="79" t="str">
        <f>IFERROR(IF(VLOOKUP(G1056,Demos!$B$3:$K$1368,3,FALSE)=0,"",VLOOKUP(G1056,Demos!$B$3:$K$1368,3,FALSE)),"")</f>
        <v/>
      </c>
      <c r="J1056" s="79" t="str">
        <f>IFERROR(IF(VLOOKUP(G1056,Demos!$B$3:$K$1368,4,FALSE)=0,"",VLOOKUP(G1056,Demos!$B$3:$K$1368,4,FALSE)),"")</f>
        <v/>
      </c>
      <c r="K1056" s="30" t="s">
        <v>373</v>
      </c>
      <c r="M1056" s="71">
        <v>43881</v>
      </c>
      <c r="N1056" s="33" t="str">
        <f>IFERROR(VLOOKUP(G1056,Demos!$B$3:$K$1368,5,FALSE),"")</f>
        <v>Ballistic Pendulum</v>
      </c>
      <c r="O1056" s="28">
        <f>IF(N1056="","",COUNTIF($N$6:N3175, N1056))</f>
        <v>27</v>
      </c>
      <c r="P1056" s="33" t="str">
        <f xml:space="preserve"> IFERROR(IF(VLOOKUP(G1056,Demos!$B$3:$K$1368,6,FALSE)=0,"",VLOOKUP(G1056,Demos!$B$3:$K$1368,6,FALSE)),"")</f>
        <v>N/A</v>
      </c>
      <c r="Q1056" s="38" t="str">
        <f xml:space="preserve"> IFERROR(IF(VLOOKUP(G1056,Demos!$B$3:$K$1368,8,FALSE)=0,"",VLOOKUP(G1056,Demos!$B$3:$K$1368,8,FALSE)),"")</f>
        <v/>
      </c>
      <c r="R1056" s="38" t="str">
        <f xml:space="preserve"> IFERROR(IF(VLOOKUP(G1056,Demos!$B$3:$K$1368,7,FALSE)=0,"",VLOOKUP(G1056,Demos!$B$3:$K$1368,7,FALSE)),"")</f>
        <v/>
      </c>
      <c r="T1056" s="50" t="s">
        <v>1761</v>
      </c>
      <c r="U1056" s="31" t="str">
        <f>IFERROR(VLOOKUP(G1056,Demos!$B$7:N4356,12,FALSE),"")</f>
        <v/>
      </c>
    </row>
    <row r="1057" spans="1:22" ht="45" x14ac:dyDescent="0.25">
      <c r="A1057" s="39">
        <f t="shared" si="16"/>
        <v>1052</v>
      </c>
      <c r="B1057" s="30" t="s">
        <v>29</v>
      </c>
      <c r="C1057" s="29" t="str">
        <f xml:space="preserve"> IFERROR(VLOOKUP(B1057, Courses!$C$3:$E$836, 2, FALSE),"")</f>
        <v>Classical and Quantum Mechanics</v>
      </c>
      <c r="D1057" s="29" t="str">
        <f xml:space="preserve"> IFERROR(VLOOKUP(MID(G1057,1,1), PIRA!$B$1:$E$1146, 2, FALSE),"")</f>
        <v>1 Mechanics</v>
      </c>
      <c r="E1057" s="31" t="str">
        <f xml:space="preserve"> IFERROR(VLOOKUP(MID(G1057,1,2),PIRA!$B$1:$E$1144,2,FALSE),"")&amp;"
"&amp;IFERROR(VLOOKUP(MID(H1057,1,2),PIRA!$B$1:$E$1144,2,FALSE),"")&amp;"
"&amp;IFERROR(VLOOKUP(MID(I1057,1,2),PIRA!$B$1:$E$1144,2,FALSE),"")</f>
        <v xml:space="preserve">Linear Momentum and Collisions
</v>
      </c>
      <c r="F1057" s="31" t="str">
        <f xml:space="preserve"> IFERROR(VLOOKUP(MID(G1057,1,4),PIRA!$B$1:$E$1144,2,FALSE),"")&amp;"
"&amp;IFERROR(VLOOKUP(MID(H1057,1,4),PIRA!$B$1:$E$1144,2,FALSE),"")&amp;"
"&amp;IFERROR(VLOOKUP(MID(I1057,1,4),PIRA!$B$1:$E$1144,2,FALSE),"")</f>
        <v xml:space="preserve">Conservation of Linear Momentum
</v>
      </c>
      <c r="G1057" s="32" t="s">
        <v>1161</v>
      </c>
      <c r="H1057" s="31" t="str">
        <f>IFERROR(IF(VLOOKUP(G1057,Demos!$B$3:$K$1368,2,FALSE)=0,"",VLOOKUP(G1057,Demos!$B$3:$K$1368,2,FALSE)),"")</f>
        <v/>
      </c>
      <c r="I1057" s="79" t="str">
        <f>IFERROR(IF(VLOOKUP(G1057,Demos!$B$3:$K$1368,3,FALSE)=0,"",VLOOKUP(G1057,Demos!$B$3:$K$1368,3,FALSE)),"")</f>
        <v/>
      </c>
      <c r="J1057" s="79" t="str">
        <f>IFERROR(IF(VLOOKUP(G1057,Demos!$B$3:$K$1368,4,FALSE)=0,"",VLOOKUP(G1057,Demos!$B$3:$K$1368,4,FALSE)),"")</f>
        <v/>
      </c>
      <c r="K1057" s="30" t="s">
        <v>373</v>
      </c>
      <c r="M1057" s="71">
        <v>43881</v>
      </c>
      <c r="N1057" s="33" t="str">
        <f>IFERROR(VLOOKUP(G1057,Demos!$B$3:$K$1368,5,FALSE),"")</f>
        <v>Elastic Collisions</v>
      </c>
      <c r="O1057" s="28">
        <f>IF(N1057="","",COUNTIF($N$6:N3176, N1057))</f>
        <v>19</v>
      </c>
      <c r="P1057" s="33" t="str">
        <f xml:space="preserve"> IFERROR(IF(VLOOKUP(G1057,Demos!$B$3:$K$1368,6,FALSE)=0,"",VLOOKUP(G1057,Demos!$B$3:$K$1368,6,FALSE)),"")</f>
        <v>www.de-monstrare.nl/pdf/Elastic%20collisions.pdf</v>
      </c>
      <c r="Q1057" s="38" t="str">
        <f xml:space="preserve"> IFERROR(IF(VLOOKUP(G1057,Demos!$B$3:$K$1368,8,FALSE)=0,"",VLOOKUP(G1057,Demos!$B$3:$K$1368,8,FALSE)),"")</f>
        <v/>
      </c>
      <c r="R1057" s="38" t="str">
        <f xml:space="preserve"> IFERROR(IF(VLOOKUP(G1057,Demos!$B$3:$K$1368,7,FALSE)=0,"",VLOOKUP(G1057,Demos!$B$3:$K$1368,7,FALSE)),"")</f>
        <v/>
      </c>
      <c r="T1057" s="50" t="s">
        <v>1762</v>
      </c>
      <c r="U1057" s="31" t="str">
        <f>IFERROR(VLOOKUP(G1057,Demos!$B$7:N4355,12,FALSE),"")</f>
        <v/>
      </c>
    </row>
    <row r="1058" spans="1:22" ht="45" x14ac:dyDescent="0.25">
      <c r="A1058" s="39">
        <f t="shared" si="16"/>
        <v>1053</v>
      </c>
      <c r="B1058" s="30" t="s">
        <v>29</v>
      </c>
      <c r="C1058" s="29" t="str">
        <f xml:space="preserve"> IFERROR(VLOOKUP(B1058, Courses!$C$3:$E$836, 2, FALSE),"")</f>
        <v>Classical and Quantum Mechanics</v>
      </c>
      <c r="D1058" s="29" t="str">
        <f xml:space="preserve"> IFERROR(VLOOKUP(MID(G1058,1,1), PIRA!$B$1:$E$1146, 2, FALSE),"")</f>
        <v>1 Mechanics</v>
      </c>
      <c r="E1058" s="31" t="str">
        <f xml:space="preserve"> IFERROR(VLOOKUP(MID(G1058,1,2),PIRA!$B$1:$E$1144,2,FALSE),"")&amp;"
"&amp;IFERROR(VLOOKUP(MID(H1058,1,2),PIRA!$B$1:$E$1144,2,FALSE),"")&amp;"
"&amp;IFERROR(VLOOKUP(MID(I1058,1,2),PIRA!$B$1:$E$1144,2,FALSE),"")</f>
        <v xml:space="preserve">Linear Momentum and Collisions
</v>
      </c>
      <c r="F1058" s="31" t="str">
        <f xml:space="preserve"> IFERROR(VLOOKUP(MID(G1058,1,4),PIRA!$B$1:$E$1144,2,FALSE),"")&amp;"
"&amp;IFERROR(VLOOKUP(MID(H1058,1,4),PIRA!$B$1:$E$1144,2,FALSE),"")&amp;"
"&amp;IFERROR(VLOOKUP(MID(I1058,1,4),PIRA!$B$1:$E$1144,2,FALSE),"")</f>
        <v xml:space="preserve">Conservation of Linear Momentum
</v>
      </c>
      <c r="G1058" s="32" t="s">
        <v>1162</v>
      </c>
      <c r="H1058" s="31" t="str">
        <f>IFERROR(IF(VLOOKUP(G1058,Demos!$B$3:$K$1368,2,FALSE)=0,"",VLOOKUP(G1058,Demos!$B$3:$K$1368,2,FALSE)),"")</f>
        <v/>
      </c>
      <c r="I1058" s="79" t="str">
        <f>IFERROR(IF(VLOOKUP(G1058,Demos!$B$3:$K$1368,3,FALSE)=0,"",VLOOKUP(G1058,Demos!$B$3:$K$1368,3,FALSE)),"")</f>
        <v/>
      </c>
      <c r="J1058" s="79" t="str">
        <f>IFERROR(IF(VLOOKUP(G1058,Demos!$B$3:$K$1368,4,FALSE)=0,"",VLOOKUP(G1058,Demos!$B$3:$K$1368,4,FALSE)),"")</f>
        <v/>
      </c>
      <c r="K1058" s="30" t="s">
        <v>373</v>
      </c>
      <c r="M1058" s="71">
        <v>43881</v>
      </c>
      <c r="N1058" s="33" t="str">
        <f>IFERROR(VLOOKUP(G1058,Demos!$B$3:$K$1368,5,FALSE),"")</f>
        <v>Inelastic Collisions</v>
      </c>
      <c r="O1058" s="28">
        <f>IF(N1058="","",COUNTIF($N$6:N3177, N1058))</f>
        <v>19</v>
      </c>
      <c r="P1058" s="33" t="str">
        <f xml:space="preserve"> IFERROR(IF(VLOOKUP(G1058,Demos!$B$3:$K$1368,6,FALSE)=0,"",VLOOKUP(G1058,Demos!$B$3:$K$1368,6,FALSE)),"")</f>
        <v>www.de-monstrare.nl/pdf/Inelastic%20collisions.pdf</v>
      </c>
      <c r="Q1058" s="38" t="str">
        <f xml:space="preserve"> IFERROR(IF(VLOOKUP(G1058,Demos!$B$3:$K$1368,8,FALSE)=0,"",VLOOKUP(G1058,Demos!$B$3:$K$1368,8,FALSE)),"")</f>
        <v/>
      </c>
      <c r="R1058" s="38" t="str">
        <f xml:space="preserve"> IFERROR(IF(VLOOKUP(G1058,Demos!$B$3:$K$1368,7,FALSE)=0,"",VLOOKUP(G1058,Demos!$B$3:$K$1368,7,FALSE)),"")</f>
        <v/>
      </c>
      <c r="T1058" s="50" t="s">
        <v>1762</v>
      </c>
      <c r="U1058" s="31" t="str">
        <f>IFERROR(VLOOKUP(G1058,Demos!$B$7:N4353,12,FALSE),"")</f>
        <v/>
      </c>
    </row>
    <row r="1059" spans="1:22" ht="45" x14ac:dyDescent="0.25">
      <c r="A1059" s="39">
        <f t="shared" si="16"/>
        <v>1054</v>
      </c>
      <c r="B1059" s="30" t="s">
        <v>29</v>
      </c>
      <c r="C1059" s="29" t="str">
        <f xml:space="preserve"> IFERROR(VLOOKUP(B1059, Courses!$C$3:$E$836, 2, FALSE),"")</f>
        <v>Classical and Quantum Mechanics</v>
      </c>
      <c r="D1059" s="29" t="str">
        <f xml:space="preserve"> IFERROR(VLOOKUP(MID(G1059,1,1), PIRA!$B$1:$E$1146, 2, FALSE),"")</f>
        <v>1 Mechanics</v>
      </c>
      <c r="E1059" s="31" t="str">
        <f xml:space="preserve"> IFERROR(VLOOKUP(MID(G1059,1,2),PIRA!$B$1:$E$1144,2,FALSE),"")&amp;"
"&amp;IFERROR(VLOOKUP(MID(H1059,1,2),PIRA!$B$1:$E$1144,2,FALSE),"")&amp;"
"&amp;IFERROR(VLOOKUP(MID(I1059,1,2),PIRA!$B$1:$E$1144,2,FALSE),"")</f>
        <v xml:space="preserve">Linear Momentum and Collisions
</v>
      </c>
      <c r="F1059" s="31" t="str">
        <f xml:space="preserve"> IFERROR(VLOOKUP(MID(G1059,1,4),PIRA!$B$1:$E$1144,2,FALSE),"")&amp;"
"&amp;IFERROR(VLOOKUP(MID(H1059,1,4),PIRA!$B$1:$E$1144,2,FALSE),"")&amp;"
"&amp;IFERROR(VLOOKUP(MID(I1059,1,4),PIRA!$B$1:$E$1144,2,FALSE),"")</f>
        <v xml:space="preserve">Conservation of Linear Momentum
</v>
      </c>
      <c r="G1059" s="32" t="s">
        <v>1163</v>
      </c>
      <c r="H1059" s="31" t="str">
        <f>IFERROR(IF(VLOOKUP(G1059,Demos!$B$3:$K$1368,2,FALSE)=0,"",VLOOKUP(G1059,Demos!$B$3:$K$1368,2,FALSE)),"")</f>
        <v/>
      </c>
      <c r="I1059" s="79" t="str">
        <f>IFERROR(IF(VLOOKUP(G1059,Demos!$B$3:$K$1368,3,FALSE)=0,"",VLOOKUP(G1059,Demos!$B$3:$K$1368,3,FALSE)),"")</f>
        <v/>
      </c>
      <c r="J1059" s="79" t="str">
        <f>IFERROR(IF(VLOOKUP(G1059,Demos!$B$3:$K$1368,4,FALSE)=0,"",VLOOKUP(G1059,Demos!$B$3:$K$1368,4,FALSE)),"")</f>
        <v/>
      </c>
      <c r="K1059" s="30" t="s">
        <v>373</v>
      </c>
      <c r="M1059" s="71">
        <v>43881</v>
      </c>
      <c r="N1059" s="33" t="str">
        <f>IFERROR(VLOOKUP(G1059,Demos!$B$3:$K$1368,5,FALSE),"")</f>
        <v>Explosion</v>
      </c>
      <c r="O1059" s="28">
        <f>IF(N1059="","",COUNTIF($N$6:N3178, N1059))</f>
        <v>26</v>
      </c>
      <c r="P1059" s="33" t="str">
        <f xml:space="preserve"> IFERROR(IF(VLOOKUP(G1059,Demos!$B$3:$K$1368,6,FALSE)=0,"",VLOOKUP(G1059,Demos!$B$3:$K$1368,6,FALSE)),"")</f>
        <v>www.de-monstrare.nl/pdf/Explosion.pdf</v>
      </c>
      <c r="Q1059" s="38" t="str">
        <f xml:space="preserve"> IFERROR(IF(VLOOKUP(G1059,Demos!$B$3:$K$1368,8,FALSE)=0,"",VLOOKUP(G1059,Demos!$B$3:$K$1368,8,FALSE)),"")</f>
        <v/>
      </c>
      <c r="R1059" s="38" t="str">
        <f xml:space="preserve"> IFERROR(IF(VLOOKUP(G1059,Demos!$B$3:$K$1368,7,FALSE)=0,"",VLOOKUP(G1059,Demos!$B$3:$K$1368,7,FALSE)),"")</f>
        <v xml:space="preserve">See Collegerama 2022 recording TN1612TU_14 - https://collegerama.tudelft.nl/Mediasite/Channel/as-bsc-tn/watch/64cb5e5c7d2546fb9f465306d41a128b1d </v>
      </c>
      <c r="T1059" s="50" t="s">
        <v>1762</v>
      </c>
      <c r="U1059" s="31" t="str">
        <f>IFERROR(VLOOKUP(G1059,Demos!$B$7:N4354,12,FALSE),"")</f>
        <v/>
      </c>
    </row>
    <row r="1060" spans="1:22" ht="45" x14ac:dyDescent="0.25">
      <c r="A1060" s="39">
        <f t="shared" si="16"/>
        <v>1055</v>
      </c>
      <c r="B1060" s="30" t="s">
        <v>38</v>
      </c>
      <c r="C1060" s="29" t="str">
        <f xml:space="preserve"> IFERROR(VLOOKUP(B1060, Courses!$C$3:$E$836, 2, FALSE),"")</f>
        <v>Mechanics and Theory of Relativity</v>
      </c>
      <c r="D1060" s="29" t="str">
        <f xml:space="preserve"> IFERROR(VLOOKUP(MID(G1060,1,1), PIRA!$B$1:$E$1146, 2, FALSE),"")</f>
        <v>1 Mechanics</v>
      </c>
      <c r="E1060" s="31" t="str">
        <f xml:space="preserve"> IFERROR(VLOOKUP(MID(G1060,1,2),PIRA!$B$1:$E$1144,2,FALSE),"")&amp;"
"&amp;IFERROR(VLOOKUP(MID(H1060,1,2),PIRA!$B$1:$E$1144,2,FALSE),"")&amp;"
"&amp;IFERROR(VLOOKUP(MID(I1060,1,2),PIRA!$B$1:$E$1144,2,FALSE),"")</f>
        <v xml:space="preserve">Linear Momentum and Collisions
</v>
      </c>
      <c r="F1060" s="31" t="str">
        <f xml:space="preserve"> IFERROR(VLOOKUP(MID(G1060,1,4),PIRA!$B$1:$E$1144,2,FALSE),"")&amp;"
"&amp;IFERROR(VLOOKUP(MID(H1060,1,4),PIRA!$B$1:$E$1144,2,FALSE),"")&amp;"
"&amp;IFERROR(VLOOKUP(MID(I1060,1,4),PIRA!$B$1:$E$1144,2,FALSE),"")</f>
        <v xml:space="preserve">Conservation of Linear Momentum
</v>
      </c>
      <c r="G1060" s="32" t="s">
        <v>1164</v>
      </c>
      <c r="H1060" s="31" t="str">
        <f>IFERROR(IF(VLOOKUP(G1060,Demos!$B$3:$K$1368,2,FALSE)=0,"",VLOOKUP(G1060,Demos!$B$3:$K$1368,2,FALSE)),"")</f>
        <v/>
      </c>
      <c r="I1060" s="79" t="str">
        <f>IFERROR(IF(VLOOKUP(G1060,Demos!$B$3:$K$1368,3,FALSE)=0,"",VLOOKUP(G1060,Demos!$B$3:$K$1368,3,FALSE)),"")</f>
        <v/>
      </c>
      <c r="J1060" s="79" t="str">
        <f>IFERROR(IF(VLOOKUP(G1060,Demos!$B$3:$K$1368,4,FALSE)=0,"",VLOOKUP(G1060,Demos!$B$3:$K$1368,4,FALSE)),"")</f>
        <v/>
      </c>
      <c r="K1060" s="32" t="s">
        <v>2077</v>
      </c>
      <c r="L1060" s="32" t="s">
        <v>22</v>
      </c>
      <c r="M1060" s="71">
        <v>43881</v>
      </c>
      <c r="N1060" s="33" t="str">
        <f>IFERROR(VLOOKUP(G1060,Demos!$B$3:$K$1368,5,FALSE),"")</f>
        <v>Colliding Balls (1)</v>
      </c>
      <c r="O1060" s="28">
        <f>IF(N1060="","",COUNTIF($N$6:N3179, N1060))</f>
        <v>22</v>
      </c>
      <c r="P1060" s="33" t="str">
        <f xml:space="preserve"> IFERROR(IF(VLOOKUP(G1060,Demos!$B$3:$K$1368,6,FALSE)=0,"",VLOOKUP(G1060,Demos!$B$3:$K$1368,6,FALSE)),"")</f>
        <v>www.de-monstrare.nl/pdf/Colliding%20balls%20_1_.pdf</v>
      </c>
      <c r="Q1060" s="38" t="str">
        <f xml:space="preserve"> IFERROR(IF(VLOOKUP(G1060,Demos!$B$3:$K$1368,8,FALSE)=0,"",VLOOKUP(G1060,Demos!$B$3:$K$1368,8,FALSE)),"")</f>
        <v/>
      </c>
      <c r="R1060" s="38" t="str">
        <f xml:space="preserve"> IFERROR(IF(VLOOKUP(G1060,Demos!$B$3:$K$1368,7,FALSE)=0,"",VLOOKUP(G1060,Demos!$B$3:$K$1368,7,FALSE)),"")</f>
        <v xml:space="preserve">See Collegerama 2022 recording TN1612TU_10 from 01:17:10 - https://collegerama.tudelft.nl/Mediasite/Channel/as-bsc-tn/watch/b282d0ac7af745eba483f6120bc37f2d1d </v>
      </c>
      <c r="T1060" s="50" t="s">
        <v>1763</v>
      </c>
      <c r="U1060" s="31" t="str">
        <f>IFERROR(VLOOKUP(G1060,Demos!$B$7:N4358,12,FALSE),"")</f>
        <v/>
      </c>
    </row>
    <row r="1061" spans="1:22" ht="45" x14ac:dyDescent="0.25">
      <c r="A1061" s="39">
        <f t="shared" si="16"/>
        <v>1056</v>
      </c>
      <c r="B1061" s="30" t="s">
        <v>38</v>
      </c>
      <c r="C1061" s="29" t="str">
        <f xml:space="preserve"> IFERROR(VLOOKUP(B1061, Courses!$C$3:$E$836, 2, FALSE),"")</f>
        <v>Mechanics and Theory of Relativity</v>
      </c>
      <c r="D1061" s="29" t="str">
        <f xml:space="preserve"> IFERROR(VLOOKUP(MID(G1061,1,1), PIRA!$B$1:$E$1146, 2, FALSE),"")</f>
        <v>1 Mechanics</v>
      </c>
      <c r="E1061" s="31" t="str">
        <f xml:space="preserve"> IFERROR(VLOOKUP(MID(G1061,1,2),PIRA!$B$1:$E$1144,2,FALSE),"")&amp;"
"&amp;IFERROR(VLOOKUP(MID(H1061,1,2),PIRA!$B$1:$E$1144,2,FALSE),"")&amp;"
"&amp;IFERROR(VLOOKUP(MID(I1061,1,2),PIRA!$B$1:$E$1144,2,FALSE),"")</f>
        <v>Linear Momentum and Collisions
Stellar Astronomy
Relative Motion</v>
      </c>
      <c r="F1061" s="31" t="str">
        <f xml:space="preserve"> IFERROR(VLOOKUP(MID(G1061,1,4),PIRA!$B$1:$E$1144,2,FALSE),"")&amp;"
"&amp;IFERROR(VLOOKUP(MID(H1061,1,4),PIRA!$B$1:$E$1144,2,FALSE),"")&amp;"
"&amp;IFERROR(VLOOKUP(MID(I1061,1,4),PIRA!$B$1:$E$1144,2,FALSE),"")</f>
        <v>Collisions in One Dimension
The Sun
Moving Reference Frames</v>
      </c>
      <c r="G1061" s="32" t="s">
        <v>471</v>
      </c>
      <c r="H1061" s="31" t="str">
        <f>IFERROR(IF(VLOOKUP(G1061,Demos!$B$3:$K$1368,2,FALSE)=0,"",VLOOKUP(G1061,Demos!$B$3:$K$1368,2,FALSE)),"")</f>
        <v>8B10.50</v>
      </c>
      <c r="I1061" s="79" t="str">
        <f>IFERROR(IF(VLOOKUP(G1061,Demos!$B$3:$K$1368,3,FALSE)=0,"",VLOOKUP(G1061,Demos!$B$3:$K$1368,3,FALSE)),"")</f>
        <v>1E10.01</v>
      </c>
      <c r="J1061" s="79" t="str">
        <f>IFERROR(IF(VLOOKUP(G1061,Demos!$B$3:$K$1368,4,FALSE)=0,"",VLOOKUP(G1061,Demos!$B$3:$K$1368,4,FALSE)),"")</f>
        <v>1N20.09</v>
      </c>
      <c r="K1061" s="32" t="s">
        <v>2077</v>
      </c>
      <c r="L1061" s="32" t="s">
        <v>22</v>
      </c>
      <c r="M1061" s="71">
        <v>43881</v>
      </c>
      <c r="N1061" s="33" t="str">
        <f>IFERROR(VLOOKUP(G1061,Demos!$B$3:$K$1368,5,FALSE),"")</f>
        <v>Super Balls, Double Ball Drop</v>
      </c>
      <c r="O1061" s="28">
        <f>IF(N1061="","",COUNTIF($N$6:N3180, N1061))</f>
        <v>56</v>
      </c>
      <c r="P1061" s="33" t="str">
        <f xml:space="preserve"> IFERROR(IF(VLOOKUP(G1061,Demos!$B$3:$K$1368,6,FALSE)=0,"",VLOOKUP(G1061,Demos!$B$3:$K$1368,6,FALSE)),"")</f>
        <v>www.de-monstrare.nl/pdf/Superballs.pdf</v>
      </c>
      <c r="Q1061" s="38" t="str">
        <f xml:space="preserve"> IFERROR(IF(VLOOKUP(G1061,Demos!$B$3:$K$1368,8,FALSE)=0,"",VLOOKUP(G1061,Demos!$B$3:$K$1368,8,FALSE)),"")</f>
        <v/>
      </c>
      <c r="R1061" s="38" t="str">
        <f xml:space="preserve"> IFERROR(IF(VLOOKUP(G1061,Demos!$B$3:$K$1368,7,FALSE)=0,"",VLOOKUP(G1061,Demos!$B$3:$K$1368,7,FALSE)),"")</f>
        <v xml:space="preserve">See Collegerama 2022 recording TN1612TU_10 from 01:17:10 - https://collegerama.tudelft.nl/Mediasite/Channel/as-bsc-tn/watch/b282d0ac7af745eba483f6120bc37f2d1d </v>
      </c>
      <c r="T1061" s="50" t="s">
        <v>1763</v>
      </c>
      <c r="U1061" s="31" t="str">
        <f>IFERROR(VLOOKUP(G1061,Demos!$B$7:N4357,12,FALSE),"")</f>
        <v/>
      </c>
    </row>
    <row r="1062" spans="1:22" ht="45" x14ac:dyDescent="0.25">
      <c r="A1062" s="39">
        <f t="shared" si="16"/>
        <v>1057</v>
      </c>
      <c r="B1062" s="30" t="s">
        <v>29</v>
      </c>
      <c r="C1062" s="29" t="str">
        <f xml:space="preserve"> IFERROR(VLOOKUP(B1062, Courses!$C$3:$E$836, 2, FALSE),"")</f>
        <v>Classical and Quantum Mechanics</v>
      </c>
      <c r="D1062" s="29" t="str">
        <f xml:space="preserve"> IFERROR(VLOOKUP(MID(G1062,1,1), PIRA!$B$1:$E$1146, 2, FALSE),"")</f>
        <v>1 Mechanics</v>
      </c>
      <c r="E1062" s="31" t="str">
        <f xml:space="preserve"> IFERROR(VLOOKUP(MID(G1062,1,2),PIRA!$B$1:$E$1144,2,FALSE),"")&amp;"
"&amp;IFERROR(VLOOKUP(MID(H1062,1,2),PIRA!$B$1:$E$1144,2,FALSE),"")&amp;"
"&amp;IFERROR(VLOOKUP(MID(I1062,1,2),PIRA!$B$1:$E$1144,2,FALSE),"")</f>
        <v>Linear Momentum and Collisions
Stellar Astronomy
Relative Motion</v>
      </c>
      <c r="F1062" s="31" t="str">
        <f xml:space="preserve"> IFERROR(VLOOKUP(MID(G1062,1,4),PIRA!$B$1:$E$1144,2,FALSE),"")&amp;"
"&amp;IFERROR(VLOOKUP(MID(H1062,1,4),PIRA!$B$1:$E$1144,2,FALSE),"")&amp;"
"&amp;IFERROR(VLOOKUP(MID(I1062,1,4),PIRA!$B$1:$E$1144,2,FALSE),"")</f>
        <v>Collisions in One Dimension
The Sun
Moving Reference Frames</v>
      </c>
      <c r="G1062" s="32" t="s">
        <v>471</v>
      </c>
      <c r="H1062" s="31" t="str">
        <f>IFERROR(IF(VLOOKUP(G1062,Demos!$B$3:$K$1368,2,FALSE)=0,"",VLOOKUP(G1062,Demos!$B$3:$K$1368,2,FALSE)),"")</f>
        <v>8B10.50</v>
      </c>
      <c r="I1062" s="79" t="str">
        <f>IFERROR(IF(VLOOKUP(G1062,Demos!$B$3:$K$1368,3,FALSE)=0,"",VLOOKUP(G1062,Demos!$B$3:$K$1368,3,FALSE)),"")</f>
        <v>1E10.01</v>
      </c>
      <c r="J1062" s="79" t="str">
        <f>IFERROR(IF(VLOOKUP(G1062,Demos!$B$3:$K$1368,4,FALSE)=0,"",VLOOKUP(G1062,Demos!$B$3:$K$1368,4,FALSE)),"")</f>
        <v>1N20.09</v>
      </c>
      <c r="K1062" s="30" t="s">
        <v>373</v>
      </c>
      <c r="M1062" s="71">
        <v>43881</v>
      </c>
      <c r="N1062" s="33" t="str">
        <f>IFERROR(VLOOKUP(G1062,Demos!$B$3:$K$1368,5,FALSE),"")</f>
        <v>Super Balls, Double Ball Drop</v>
      </c>
      <c r="O1062" s="28">
        <f>IF(N1062="","",COUNTIF($N$6:N3181, N1062))</f>
        <v>56</v>
      </c>
      <c r="P1062" s="33" t="str">
        <f xml:space="preserve"> IFERROR(IF(VLOOKUP(G1062,Demos!$B$3:$K$1368,6,FALSE)=0,"",VLOOKUP(G1062,Demos!$B$3:$K$1368,6,FALSE)),"")</f>
        <v>www.de-monstrare.nl/pdf/Superballs.pdf</v>
      </c>
      <c r="Q1062" s="38" t="str">
        <f xml:space="preserve"> IFERROR(IF(VLOOKUP(G1062,Demos!$B$3:$K$1368,8,FALSE)=0,"",VLOOKUP(G1062,Demos!$B$3:$K$1368,8,FALSE)),"")</f>
        <v/>
      </c>
      <c r="R1062" s="38" t="str">
        <f xml:space="preserve"> IFERROR(IF(VLOOKUP(G1062,Demos!$B$3:$K$1368,7,FALSE)=0,"",VLOOKUP(G1062,Demos!$B$3:$K$1368,7,FALSE)),"")</f>
        <v xml:space="preserve">See Collegerama 2022 recording TN1612TU_10 from 01:17:10 - https://collegerama.tudelft.nl/Mediasite/Channel/as-bsc-tn/watch/b282d0ac7af745eba483f6120bc37f2d1d </v>
      </c>
      <c r="T1062" s="50" t="s">
        <v>1762</v>
      </c>
      <c r="U1062" s="31" t="str">
        <f>IFERROR(VLOOKUP(G1062,Demos!$B$7:N4352,12,FALSE),"")</f>
        <v/>
      </c>
    </row>
    <row r="1063" spans="1:22" ht="45" x14ac:dyDescent="0.25">
      <c r="A1063" s="39">
        <f t="shared" si="16"/>
        <v>1058</v>
      </c>
      <c r="B1063" s="30" t="s">
        <v>1905</v>
      </c>
      <c r="C1063" s="29" t="str">
        <f xml:space="preserve"> IFERROR(VLOOKUP(B1063, Courses!$C$3:$E$836, 2, FALSE),"")</f>
        <v>Mechanics and Theory of Relativity</v>
      </c>
      <c r="D1063" s="29" t="str">
        <f xml:space="preserve"> IFERROR(VLOOKUP(MID(G1063,1,1), PIRA!$B$1:$E$1146, 2, FALSE),"")</f>
        <v>1 Mechanics</v>
      </c>
      <c r="E1063" s="31" t="str">
        <f xml:space="preserve"> IFERROR(VLOOKUP(MID(G1063,1,2),PIRA!$B$1:$E$1144,2,FALSE),"")&amp;"
"&amp;IFERROR(VLOOKUP(MID(H1063,1,2),PIRA!$B$1:$E$1144,2,FALSE),"")&amp;"
"&amp;IFERROR(VLOOKUP(MID(I1063,1,2),PIRA!$B$1:$E$1144,2,FALSE),"")</f>
        <v xml:space="preserve">Work and Energy
Magnetic Materials
</v>
      </c>
      <c r="F1063" s="31" t="str">
        <f xml:space="preserve"> IFERROR(VLOOKUP(MID(G1063,1,4),PIRA!$B$1:$E$1144,2,FALSE),"")&amp;"
"&amp;IFERROR(VLOOKUP(MID(H1063,1,4),PIRA!$B$1:$E$1144,2,FALSE),"")&amp;"
"&amp;IFERROR(VLOOKUP(MID(I1063,1,4),PIRA!$B$1:$E$1144,2,FALSE),"")</f>
        <v xml:space="preserve">Conservation of Energy
Magnets
</v>
      </c>
      <c r="G1063" s="32" t="s">
        <v>1158</v>
      </c>
      <c r="H1063" s="31" t="str">
        <f>IFERROR(IF(VLOOKUP(G1063,Demos!$B$3:$K$1368,2,FALSE)=0,"",VLOOKUP(G1063,Demos!$B$3:$K$1368,2,FALSE)),"")</f>
        <v>5G10.80</v>
      </c>
      <c r="I1063" s="79" t="str">
        <f>IFERROR(IF(VLOOKUP(G1063,Demos!$B$3:$K$1368,3,FALSE)=0,"",VLOOKUP(G1063,Demos!$B$3:$K$1368,3,FALSE)),"")</f>
        <v/>
      </c>
      <c r="J1063" s="79" t="str">
        <f>IFERROR(IF(VLOOKUP(G1063,Demos!$B$3:$K$1368,4,FALSE)=0,"",VLOOKUP(G1063,Demos!$B$3:$K$1368,4,FALSE)),"")</f>
        <v/>
      </c>
      <c r="K1063" s="32" t="s">
        <v>1897</v>
      </c>
      <c r="M1063" s="71">
        <v>43880</v>
      </c>
      <c r="N1063" s="33" t="str">
        <f>IFERROR(VLOOKUP(G1063,Demos!$B$3:$K$1368,5,FALSE),"")</f>
        <v>Gauss' Rifle</v>
      </c>
      <c r="O1063" s="28">
        <f>IF(N1063="","",COUNTIF($N$6:N3182, N1063))</f>
        <v>37</v>
      </c>
      <c r="P1063" s="33" t="str">
        <f xml:space="preserve"> IFERROR(IF(VLOOKUP(G1063,Demos!$B$3:$K$1368,6,FALSE)=0,"",VLOOKUP(G1063,Demos!$B$3:$K$1368,6,FALSE)),"")</f>
        <v>www.de-monstrare.nl/pdf/Gauss%27s%20rifle.pdf</v>
      </c>
      <c r="Q1063" s="38" t="str">
        <f xml:space="preserve"> IFERROR(IF(VLOOKUP(G1063,Demos!$B$3:$K$1368,8,FALSE)=0,"",VLOOKUP(G1063,Demos!$B$3:$K$1368,8,FALSE)),"")</f>
        <v/>
      </c>
      <c r="R1063" s="38" t="str">
        <f xml:space="preserve"> IFERROR(IF(VLOOKUP(G1063,Demos!$B$3:$K$1368,7,FALSE)=0,"",VLOOKUP(G1063,Demos!$B$3:$K$1368,7,FALSE)),"")</f>
        <v xml:space="preserve">See Collegerama 2022 recording TN1612TU_04 from 00:39:45 - https://collegerama.tudelft.nl/Mediasite/Channel/as-bsc-tn/watch/a26ab3bd246349b59f418a1b22cc67101d </v>
      </c>
      <c r="T1063" s="50" t="s">
        <v>1762</v>
      </c>
      <c r="U1063" s="31" t="str">
        <f>IFERROR(VLOOKUP(G1063,Demos!$B$7:N4359,12,FALSE),"")</f>
        <v/>
      </c>
      <c r="V1063" s="72">
        <v>0</v>
      </c>
    </row>
    <row r="1064" spans="1:22" ht="45" x14ac:dyDescent="0.25">
      <c r="A1064" s="39">
        <f t="shared" si="16"/>
        <v>1059</v>
      </c>
      <c r="B1064" s="30" t="s">
        <v>38</v>
      </c>
      <c r="C1064" s="29" t="str">
        <f xml:space="preserve"> IFERROR(VLOOKUP(B1064, Courses!$C$3:$E$836, 2, FALSE),"")</f>
        <v>Mechanics and Theory of Relativity</v>
      </c>
      <c r="D1064" s="29" t="str">
        <f xml:space="preserve"> IFERROR(VLOOKUP(MID(G1064,1,1), PIRA!$B$1:$E$1146, 2, FALSE),"")</f>
        <v>1 Mechanics</v>
      </c>
      <c r="E1064" s="31" t="str">
        <f xml:space="preserve"> IFERROR(VLOOKUP(MID(G1064,1,2),PIRA!$B$1:$E$1144,2,FALSE),"")&amp;"
"&amp;IFERROR(VLOOKUP(MID(H1064,1,2),PIRA!$B$1:$E$1144,2,FALSE),"")&amp;"
"&amp;IFERROR(VLOOKUP(MID(I1064,1,2),PIRA!$B$1:$E$1144,2,FALSE),"")</f>
        <v xml:space="preserve">Relative Motion
</v>
      </c>
      <c r="F1064" s="31" t="str">
        <f xml:space="preserve"> IFERROR(VLOOKUP(MID(G1064,1,4),PIRA!$B$1:$E$1144,2,FALSE),"")&amp;"
"&amp;IFERROR(VLOOKUP(MID(H1064,1,4),PIRA!$B$1:$E$1144,2,FALSE),"")&amp;"
"&amp;IFERROR(VLOOKUP(MID(I1064,1,4),PIRA!$B$1:$E$1144,2,FALSE),"")</f>
        <v xml:space="preserve">Moving Reference Frames
</v>
      </c>
      <c r="G1064" s="32" t="s">
        <v>1135</v>
      </c>
      <c r="H1064" s="31" t="str">
        <f>IFERROR(IF(VLOOKUP(G1064,Demos!$B$3:$K$1368,2,FALSE)=0,"",VLOOKUP(G1064,Demos!$B$3:$K$1368,2,FALSE)),"")</f>
        <v/>
      </c>
      <c r="I1064" s="79" t="str">
        <f>IFERROR(IF(VLOOKUP(G1064,Demos!$B$3:$K$1368,3,FALSE)=0,"",VLOOKUP(G1064,Demos!$B$3:$K$1368,3,FALSE)),"")</f>
        <v/>
      </c>
      <c r="J1064" s="79" t="str">
        <f>IFERROR(IF(VLOOKUP(G1064,Demos!$B$3:$K$1368,4,FALSE)=0,"",VLOOKUP(G1064,Demos!$B$3:$K$1368,4,FALSE)),"")</f>
        <v/>
      </c>
      <c r="K1064" s="32" t="s">
        <v>2077</v>
      </c>
      <c r="L1064" s="32" t="s">
        <v>22</v>
      </c>
      <c r="M1064" s="71">
        <v>43879</v>
      </c>
      <c r="N1064" s="33" t="str">
        <f>IFERROR(VLOOKUP(G1064,Demos!$B$3:$K$1368,5,FALSE),"")</f>
        <v>Shoot and Catch</v>
      </c>
      <c r="O1064" s="28">
        <f>IF(N1064="","",COUNTIF($N$6:N3183, N1064))</f>
        <v>26</v>
      </c>
      <c r="P1064" s="33" t="str">
        <f xml:space="preserve"> IFERROR(IF(VLOOKUP(G1064,Demos!$B$3:$K$1368,6,FALSE)=0,"",VLOOKUP(G1064,Demos!$B$3:$K$1368,6,FALSE)),"")</f>
        <v>www.de-monstrare.nl/pdf/Shoot%20and%20catch.pdf</v>
      </c>
      <c r="Q1064" s="38" t="str">
        <f xml:space="preserve"> IFERROR(IF(VLOOKUP(G1064,Demos!$B$3:$K$1368,8,FALSE)=0,"",VLOOKUP(G1064,Demos!$B$3:$K$1368,8,FALSE)),"")</f>
        <v/>
      </c>
      <c r="R1064" s="38" t="str">
        <f xml:space="preserve"> IFERROR(IF(VLOOKUP(G1064,Demos!$B$3:$K$1368,7,FALSE)=0,"",VLOOKUP(G1064,Demos!$B$3:$K$1368,7,FALSE)),"")</f>
        <v xml:space="preserve">See Collegerama 2022 recording TN1612TU_09 from 00:38:10 - https://collegerama.tudelft.nl/Mediasite/Channel/as-bsc-tn/watch/01a81742333b4cfeb1cb2f79a689016f1d </v>
      </c>
      <c r="T1064" s="50" t="s">
        <v>1763</v>
      </c>
      <c r="U1064" s="31" t="str">
        <f>IFERROR(VLOOKUP(G1064,Demos!$B$7:N4360,12,FALSE),"")</f>
        <v/>
      </c>
      <c r="V1064" s="72" t="s">
        <v>1911</v>
      </c>
    </row>
    <row r="1065" spans="1:22" ht="45" x14ac:dyDescent="0.25">
      <c r="A1065" s="39">
        <f t="shared" si="16"/>
        <v>1060</v>
      </c>
      <c r="B1065" s="30" t="s">
        <v>29</v>
      </c>
      <c r="C1065" s="29" t="str">
        <f xml:space="preserve"> IFERROR(VLOOKUP(B1065, Courses!$C$3:$E$836, 2, FALSE),"")</f>
        <v>Classical and Quantum Mechanics</v>
      </c>
      <c r="D1065" s="29" t="str">
        <f xml:space="preserve"> IFERROR(VLOOKUP(MID(G1065,1,1), PIRA!$B$1:$E$1146, 2, FALSE),"")</f>
        <v>1 Mechanics</v>
      </c>
      <c r="E1065" s="31" t="str">
        <f xml:space="preserve"> IFERROR(VLOOKUP(MID(G1065,1,2),PIRA!$B$1:$E$1144,2,FALSE),"")&amp;"
"&amp;IFERROR(VLOOKUP(MID(H1065,1,2),PIRA!$B$1:$E$1144,2,FALSE),"")&amp;"
"&amp;IFERROR(VLOOKUP(MID(I1065,1,2),PIRA!$B$1:$E$1144,2,FALSE),"")</f>
        <v xml:space="preserve">Newton's Second Law
</v>
      </c>
      <c r="F1065" s="31" t="str">
        <f xml:space="preserve"> IFERROR(VLOOKUP(MID(G1065,1,4),PIRA!$B$1:$E$1144,2,FALSE),"")&amp;"
"&amp;IFERROR(VLOOKUP(MID(H1065,1,4),PIRA!$B$1:$E$1144,2,FALSE),"")&amp;"
"&amp;IFERROR(VLOOKUP(MID(I1065,1,4),PIRA!$B$1:$E$1144,2,FALSE),"")</f>
        <v xml:space="preserve">Force, Mass, and Acceleration
</v>
      </c>
      <c r="G1065" s="32" t="s">
        <v>1143</v>
      </c>
      <c r="H1065" s="31" t="str">
        <f>IFERROR(IF(VLOOKUP(G1065,Demos!$B$3:$K$1368,2,FALSE)=0,"",VLOOKUP(G1065,Demos!$B$3:$K$1368,2,FALSE)),"")</f>
        <v/>
      </c>
      <c r="I1065" s="79" t="str">
        <f>IFERROR(IF(VLOOKUP(G1065,Demos!$B$3:$K$1368,3,FALSE)=0,"",VLOOKUP(G1065,Demos!$B$3:$K$1368,3,FALSE)),"")</f>
        <v/>
      </c>
      <c r="J1065" s="79" t="str">
        <f>IFERROR(IF(VLOOKUP(G1065,Demos!$B$3:$K$1368,4,FALSE)=0,"",VLOOKUP(G1065,Demos!$B$3:$K$1368,4,FALSE)),"")</f>
        <v/>
      </c>
      <c r="K1065" s="30" t="s">
        <v>373</v>
      </c>
      <c r="M1065" s="71">
        <v>43878</v>
      </c>
      <c r="N1065" s="33" t="str">
        <f>IFERROR(VLOOKUP(G1065,Demos!$B$3:$K$1368,5,FALSE),"")</f>
        <v>Bungee Jumper</v>
      </c>
      <c r="O1065" s="28">
        <f>IF(N1065="","",COUNTIF($N$6:N3184, N1065))</f>
        <v>12</v>
      </c>
      <c r="P1065" s="33" t="str">
        <f xml:space="preserve"> IFERROR(IF(VLOOKUP(G1065,Demos!$B$3:$K$1368,6,FALSE)=0,"",VLOOKUP(G1065,Demos!$B$3:$K$1368,6,FALSE)),"")</f>
        <v>www.de-monstrare.nl/pdf/Bungee%20jumper.pdf</v>
      </c>
      <c r="Q1065" s="38" t="str">
        <f xml:space="preserve"> IFERROR(IF(VLOOKUP(G1065,Demos!$B$3:$K$1368,8,FALSE)=0,"",VLOOKUP(G1065,Demos!$B$3:$K$1368,8,FALSE)),"")</f>
        <v/>
      </c>
      <c r="R1065" s="38" t="str">
        <f xml:space="preserve"> IFERROR(IF(VLOOKUP(G1065,Demos!$B$3:$K$1368,7,FALSE)=0,"",VLOOKUP(G1065,Demos!$B$3:$K$1368,7,FALSE)),"")</f>
        <v/>
      </c>
      <c r="U1065" s="31" t="str">
        <f>IFERROR(VLOOKUP(G1065,Demos!$B$7:N4364,12,FALSE),"")</f>
        <v/>
      </c>
      <c r="V1065" s="72">
        <v>0</v>
      </c>
    </row>
    <row r="1066" spans="1:22" ht="45" x14ac:dyDescent="0.25">
      <c r="A1066" s="39">
        <f t="shared" si="16"/>
        <v>1061</v>
      </c>
      <c r="B1066" s="30" t="s">
        <v>38</v>
      </c>
      <c r="C1066" s="29" t="str">
        <f xml:space="preserve"> IFERROR(VLOOKUP(B1066, Courses!$C$3:$E$836, 2, FALSE),"")</f>
        <v>Mechanics and Theory of Relativity</v>
      </c>
      <c r="D1066" s="29" t="str">
        <f xml:space="preserve"> IFERROR(VLOOKUP(MID(G1066,1,1), PIRA!$B$1:$E$1146, 2, FALSE),"")</f>
        <v>1 Mechanics</v>
      </c>
      <c r="E1066" s="31" t="str">
        <f xml:space="preserve"> IFERROR(VLOOKUP(MID(G1066,1,2),PIRA!$B$1:$E$1144,2,FALSE),"")&amp;"
"&amp;IFERROR(VLOOKUP(MID(H1066,1,2),PIRA!$B$1:$E$1144,2,FALSE),"")&amp;"
"&amp;IFERROR(VLOOKUP(MID(I1066,1,2),PIRA!$B$1:$E$1144,2,FALSE),"")</f>
        <v>Applications of Newton's Laws
Applications of Newton's Laws
Linear Momentum and Collisions</v>
      </c>
      <c r="F1066" s="31" t="str">
        <f xml:space="preserve"> IFERROR(VLOOKUP(MID(G1066,1,4),PIRA!$B$1:$E$1144,2,FALSE),"")&amp;"
"&amp;IFERROR(VLOOKUP(MID(H1066,1,4),PIRA!$B$1:$E$1144,2,FALSE),"")&amp;"
"&amp;IFERROR(VLOOKUP(MID(I1066,1,4),PIRA!$B$1:$E$1144,2,FALSE),"")</f>
        <v>Dynamic Torque
Friction
Impulse and Thrust</v>
      </c>
      <c r="G1066" s="32" t="s">
        <v>1149</v>
      </c>
      <c r="H1066" s="31" t="str">
        <f>IFERROR(IF(VLOOKUP(G1066,Demos!$B$3:$K$1368,2,FALSE)=0,"",VLOOKUP(G1066,Demos!$B$3:$K$1368,2,FALSE)),"")</f>
        <v>1K20.05</v>
      </c>
      <c r="I1066" s="79" t="str">
        <f>IFERROR(IF(VLOOKUP(G1066,Demos!$B$3:$K$1368,3,FALSE)=0,"",VLOOKUP(G1066,Demos!$B$3:$K$1368,3,FALSE)),"")</f>
        <v>1N10.01</v>
      </c>
      <c r="J1066" s="79" t="str">
        <f>IFERROR(IF(VLOOKUP(G1066,Demos!$B$3:$K$1368,4,FALSE)=0,"",VLOOKUP(G1066,Demos!$B$3:$K$1368,4,FALSE)),"")</f>
        <v/>
      </c>
      <c r="K1066" s="32" t="s">
        <v>22</v>
      </c>
      <c r="L1066" s="32" t="s">
        <v>2077</v>
      </c>
      <c r="M1066" s="71">
        <v>43878</v>
      </c>
      <c r="N1066" s="33" t="str">
        <f>IFERROR(VLOOKUP(G1066,Demos!$B$3:$K$1368,5,FALSE),"")</f>
        <v>Throwing a Basketball</v>
      </c>
      <c r="O1066" s="28">
        <f>IF(N1066="","",COUNTIF($N$6:N3185, N1066))</f>
        <v>12</v>
      </c>
      <c r="P1066" s="33" t="str">
        <f xml:space="preserve"> IFERROR(IF(VLOOKUP(G1066,Demos!$B$3:$K$1368,6,FALSE)=0,"",VLOOKUP(G1066,Demos!$B$3:$K$1368,6,FALSE)),"")</f>
        <v>www.de-monstrare.nl/pdf/Throwing%20a%20basketball.pdf</v>
      </c>
      <c r="Q1066" s="38" t="str">
        <f xml:space="preserve"> IFERROR(IF(VLOOKUP(G1066,Demos!$B$3:$K$1368,8,FALSE)=0,"",VLOOKUP(G1066,Demos!$B$3:$K$1368,8,FALSE)),"")</f>
        <v/>
      </c>
      <c r="R1066" s="38" t="str">
        <f xml:space="preserve"> IFERROR(IF(VLOOKUP(G1066,Demos!$B$3:$K$1368,7,FALSE)=0,"",VLOOKUP(G1066,Demos!$B$3:$K$1368,7,FALSE)),"")</f>
        <v xml:space="preserve">See Collegerama 2022 recording TN1612TU_05 from 01:13:11 - https://collegerama.tudelft.nl/Mediasite/Channel/as-bsc-tn/watch/c62ffe14b9a54c75ada1f93c4d870c901d </v>
      </c>
      <c r="T1066" s="50" t="s">
        <v>1763</v>
      </c>
      <c r="U1066" s="31" t="str">
        <f>IFERROR(VLOOKUP(G1066,Demos!$B$7:N4367,12,FALSE),"")</f>
        <v/>
      </c>
      <c r="V1066" s="72">
        <v>1</v>
      </c>
    </row>
    <row r="1067" spans="1:22" ht="45" x14ac:dyDescent="0.25">
      <c r="A1067" s="39">
        <f t="shared" si="16"/>
        <v>1062</v>
      </c>
      <c r="B1067" s="30" t="s">
        <v>38</v>
      </c>
      <c r="C1067" s="29" t="str">
        <f xml:space="preserve"> IFERROR(VLOOKUP(B1067, Courses!$C$3:$E$836, 2, FALSE),"")</f>
        <v>Mechanics and Theory of Relativity</v>
      </c>
      <c r="D1067" s="29" t="str">
        <f xml:space="preserve"> IFERROR(VLOOKUP(MID(G1067,1,1), PIRA!$B$1:$E$1146, 2, FALSE),"")</f>
        <v>1 Mechanics</v>
      </c>
      <c r="E1067" s="31" t="str">
        <f xml:space="preserve"> IFERROR(VLOOKUP(MID(G1067,1,2),PIRA!$B$1:$E$1144,2,FALSE),"")&amp;"
"&amp;IFERROR(VLOOKUP(MID(H1067,1,2),PIRA!$B$1:$E$1144,2,FALSE),"")&amp;"
"&amp;IFERROR(VLOOKUP(MID(I1067,1,2),PIRA!$B$1:$E$1144,2,FALSE),"")</f>
        <v xml:space="preserve">Applications of Newton's Laws
Linear Momentum and Collisions
</v>
      </c>
      <c r="F1067" s="31" t="str">
        <f xml:space="preserve"> IFERROR(VLOOKUP(MID(G1067,1,4),PIRA!$B$1:$E$1144,2,FALSE),"")&amp;"
"&amp;IFERROR(VLOOKUP(MID(H1067,1,4),PIRA!$B$1:$E$1144,2,FALSE),"")&amp;"
"&amp;IFERROR(VLOOKUP(MID(I1067,1,4),PIRA!$B$1:$E$1144,2,FALSE),"")</f>
        <v xml:space="preserve">Dynamic Torque
Impulse and Thrust
</v>
      </c>
      <c r="G1067" s="32" t="s">
        <v>1150</v>
      </c>
      <c r="H1067" s="31" t="str">
        <f>IFERROR(IF(VLOOKUP(G1067,Demos!$B$3:$K$1368,2,FALSE)=0,"",VLOOKUP(G1067,Demos!$B$3:$K$1368,2,FALSE)),"")</f>
        <v>1N10.02</v>
      </c>
      <c r="I1067" s="79" t="str">
        <f>IFERROR(IF(VLOOKUP(G1067,Demos!$B$3:$K$1368,3,FALSE)=0,"",VLOOKUP(G1067,Demos!$B$3:$K$1368,3,FALSE)),"")</f>
        <v/>
      </c>
      <c r="J1067" s="79" t="str">
        <f>IFERROR(IF(VLOOKUP(G1067,Demos!$B$3:$K$1368,4,FALSE)=0,"",VLOOKUP(G1067,Demos!$B$3:$K$1368,4,FALSE)),"")</f>
        <v/>
      </c>
      <c r="K1067" s="32" t="s">
        <v>22</v>
      </c>
      <c r="L1067" s="32" t="s">
        <v>2077</v>
      </c>
      <c r="M1067" s="71">
        <v>43878</v>
      </c>
      <c r="N1067" s="33" t="str">
        <f>IFERROR(VLOOKUP(G1067,Demos!$B$3:$K$1368,5,FALSE),"")</f>
        <v>Boomerang Ball (1)</v>
      </c>
      <c r="O1067" s="28">
        <f>IF(N1067="","",COUNTIF($N$6:N3186, N1067))</f>
        <v>12</v>
      </c>
      <c r="P1067" s="33" t="str">
        <f xml:space="preserve"> IFERROR(IF(VLOOKUP(G1067,Demos!$B$3:$K$1368,6,FALSE)=0,"",VLOOKUP(G1067,Demos!$B$3:$K$1368,6,FALSE)),"")</f>
        <v>www.de-monstrare.nl/pdf/Boomerang%20ball%20_1_.pdf</v>
      </c>
      <c r="Q1067" s="38" t="str">
        <f xml:space="preserve"> IFERROR(IF(VLOOKUP(G1067,Demos!$B$3:$K$1368,8,FALSE)=0,"",VLOOKUP(G1067,Demos!$B$3:$K$1368,8,FALSE)),"")</f>
        <v/>
      </c>
      <c r="R1067" s="38" t="str">
        <f xml:space="preserve"> IFERROR(IF(VLOOKUP(G1067,Demos!$B$3:$K$1368,7,FALSE)=0,"",VLOOKUP(G1067,Demos!$B$3:$K$1368,7,FALSE)),"")</f>
        <v xml:space="preserve">See Collegerama 2022 recording TN1612TU_05 from 01:13:11 - https://collegerama.tudelft.nl/Mediasite/Channel/as-bsc-tn/watch/c62ffe14b9a54c75ada1f93c4d870c901d </v>
      </c>
      <c r="T1067" s="50" t="s">
        <v>2030</v>
      </c>
      <c r="U1067" s="31" t="str">
        <f>IFERROR(VLOOKUP(G1067,Demos!$B$7:N4369,12,FALSE),"")</f>
        <v/>
      </c>
      <c r="V1067" s="72">
        <v>0</v>
      </c>
    </row>
    <row r="1068" spans="1:22" ht="45" x14ac:dyDescent="0.25">
      <c r="A1068" s="39">
        <f t="shared" si="16"/>
        <v>1063</v>
      </c>
      <c r="B1068" s="30" t="s">
        <v>38</v>
      </c>
      <c r="C1068" s="29" t="str">
        <f xml:space="preserve"> IFERROR(VLOOKUP(B1068, Courses!$C$3:$E$836, 2, FALSE),"")</f>
        <v>Mechanics and Theory of Relativity</v>
      </c>
      <c r="D1068" s="29" t="str">
        <f xml:space="preserve"> IFERROR(VLOOKUP(MID(G1068,1,1), PIRA!$B$1:$E$1146, 2, FALSE),"")</f>
        <v>1 Mechanics</v>
      </c>
      <c r="E1068" s="31" t="str">
        <f xml:space="preserve"> IFERROR(VLOOKUP(MID(G1068,1,2),PIRA!$B$1:$E$1144,2,FALSE),"")&amp;"
"&amp;IFERROR(VLOOKUP(MID(H1068,1,2),PIRA!$B$1:$E$1144,2,FALSE),"")&amp;"
"&amp;IFERROR(VLOOKUP(MID(I1068,1,2),PIRA!$B$1:$E$1144,2,FALSE),"")</f>
        <v xml:space="preserve">Applications of Newton's Laws
Linear Momentum and Collisions
</v>
      </c>
      <c r="F1068" s="31" t="str">
        <f xml:space="preserve"> IFERROR(VLOOKUP(MID(G1068,1,4),PIRA!$B$1:$E$1144,2,FALSE),"")&amp;"
"&amp;IFERROR(VLOOKUP(MID(H1068,1,4),PIRA!$B$1:$E$1144,2,FALSE),"")&amp;"
"&amp;IFERROR(VLOOKUP(MID(I1068,1,4),PIRA!$B$1:$E$1144,2,FALSE),"")</f>
        <v xml:space="preserve">Dynamic Torque
Impulse and Thrust
</v>
      </c>
      <c r="G1068" s="32" t="s">
        <v>1151</v>
      </c>
      <c r="H1068" s="31" t="str">
        <f>IFERROR(IF(VLOOKUP(G1068,Demos!$B$3:$K$1368,2,FALSE)=0,"",VLOOKUP(G1068,Demos!$B$3:$K$1368,2,FALSE)),"")</f>
        <v>1N10.03</v>
      </c>
      <c r="I1068" s="79" t="str">
        <f>IFERROR(IF(VLOOKUP(G1068,Demos!$B$3:$K$1368,3,FALSE)=0,"",VLOOKUP(G1068,Demos!$B$3:$K$1368,3,FALSE)),"")</f>
        <v/>
      </c>
      <c r="J1068" s="79" t="str">
        <f>IFERROR(IF(VLOOKUP(G1068,Demos!$B$3:$K$1368,4,FALSE)=0,"",VLOOKUP(G1068,Demos!$B$3:$K$1368,4,FALSE)),"")</f>
        <v/>
      </c>
      <c r="K1068" s="32" t="s">
        <v>22</v>
      </c>
      <c r="L1068" s="32" t="s">
        <v>2077</v>
      </c>
      <c r="M1068" s="71">
        <v>43878</v>
      </c>
      <c r="N1068" s="33" t="str">
        <f>IFERROR(VLOOKUP(G1068,Demos!$B$3:$K$1368,5,FALSE),"")</f>
        <v>Boomerang Ball (2)</v>
      </c>
      <c r="O1068" s="28">
        <f>IF(N1068="","",COUNTIF($N$6:N3187, N1068))</f>
        <v>12</v>
      </c>
      <c r="P1068" s="33" t="str">
        <f xml:space="preserve"> IFERROR(IF(VLOOKUP(G1068,Demos!$B$3:$K$1368,6,FALSE)=0,"",VLOOKUP(G1068,Demos!$B$3:$K$1368,6,FALSE)),"")</f>
        <v>www.de-monstrare.nl/pdf/Boomerang%20ball%20_2_.pdf</v>
      </c>
      <c r="Q1068" s="38" t="str">
        <f xml:space="preserve"> IFERROR(IF(VLOOKUP(G1068,Demos!$B$3:$K$1368,8,FALSE)=0,"",VLOOKUP(G1068,Demos!$B$3:$K$1368,8,FALSE)),"")</f>
        <v/>
      </c>
      <c r="R1068" s="38" t="str">
        <f xml:space="preserve"> IFERROR(IF(VLOOKUP(G1068,Demos!$B$3:$K$1368,7,FALSE)=0,"",VLOOKUP(G1068,Demos!$B$3:$K$1368,7,FALSE)),"")</f>
        <v xml:space="preserve">See Collegerama 2022 recording TN1612TU_05 from 01:13:11 - https://collegerama.tudelft.nl/Mediasite/Channel/as-bsc-tn/watch/c62ffe14b9a54c75ada1f93c4d870c901d </v>
      </c>
      <c r="T1068" s="50" t="s">
        <v>2030</v>
      </c>
      <c r="U1068" s="31" t="str">
        <f>IFERROR(VLOOKUP(G1068,Demos!$B$7:N4368,12,FALSE),"")</f>
        <v/>
      </c>
      <c r="V1068" s="72">
        <v>1</v>
      </c>
    </row>
    <row r="1069" spans="1:22" ht="45" x14ac:dyDescent="0.25">
      <c r="A1069" s="39">
        <f t="shared" si="16"/>
        <v>1064</v>
      </c>
      <c r="B1069" s="30" t="s">
        <v>1905</v>
      </c>
      <c r="C1069" s="29" t="str">
        <f xml:space="preserve"> IFERROR(VLOOKUP(B1069, Courses!$C$3:$E$836, 2, FALSE),"")</f>
        <v>Mechanics and Theory of Relativity</v>
      </c>
      <c r="D1069" s="29" t="str">
        <f xml:space="preserve"> IFERROR(VLOOKUP(MID(G1069,1,1), PIRA!$B$1:$E$1146, 2, FALSE),"")</f>
        <v>1 Mechanics</v>
      </c>
      <c r="E1069" s="31" t="str">
        <f xml:space="preserve"> IFERROR(VLOOKUP(MID(G1069,1,2),PIRA!$B$1:$E$1144,2,FALSE),"")&amp;"
"&amp;IFERROR(VLOOKUP(MID(H1069,1,2),PIRA!$B$1:$E$1144,2,FALSE),"")&amp;"
"&amp;IFERROR(VLOOKUP(MID(I1069,1,2),PIRA!$B$1:$E$1144,2,FALSE),"")</f>
        <v xml:space="preserve">Applications of Newton's Laws
</v>
      </c>
      <c r="F1069" s="31" t="str">
        <f xml:space="preserve"> IFERROR(VLOOKUP(MID(G1069,1,4),PIRA!$B$1:$E$1144,2,FALSE),"")&amp;"
"&amp;IFERROR(VLOOKUP(MID(H1069,1,4),PIRA!$B$1:$E$1144,2,FALSE),"")&amp;"
"&amp;IFERROR(VLOOKUP(MID(I1069,1,4),PIRA!$B$1:$E$1144,2,FALSE),"")</f>
        <v xml:space="preserve">Friction
</v>
      </c>
      <c r="G1069" s="32" t="s">
        <v>2081</v>
      </c>
      <c r="H1069" s="31" t="str">
        <f>IFERROR(IF(VLOOKUP(G1069,Demos!$B$3:$K$1368,2,FALSE)=0,"",VLOOKUP(G1069,Demos!$B$3:$K$1368,2,FALSE)),"")</f>
        <v/>
      </c>
      <c r="I1069" s="79" t="str">
        <f>IFERROR(IF(VLOOKUP(G1069,Demos!$B$3:$K$1368,3,FALSE)=0,"",VLOOKUP(G1069,Demos!$B$3:$K$1368,3,FALSE)),"")</f>
        <v/>
      </c>
      <c r="J1069" s="79" t="str">
        <f>IFERROR(IF(VLOOKUP(G1069,Demos!$B$3:$K$1368,4,FALSE)=0,"",VLOOKUP(G1069,Demos!$B$3:$K$1368,4,FALSE)),"")</f>
        <v/>
      </c>
      <c r="K1069" s="30" t="s">
        <v>1897</v>
      </c>
      <c r="M1069" s="71">
        <v>43878</v>
      </c>
      <c r="N1069" s="33" t="str">
        <f>IFERROR(VLOOKUP(G1069,Demos!$B$3:$K$1368,5,FALSE),"")</f>
        <v/>
      </c>
      <c r="O1069" s="28" t="str">
        <f>IF(N1069="","",COUNTIF($N$6:N3188, N1069))</f>
        <v/>
      </c>
      <c r="P1069" s="33" t="str">
        <f xml:space="preserve"> IFERROR(IF(VLOOKUP(G1069,Demos!$B$3:$K$1368,6,FALSE)=0,"",VLOOKUP(G1069,Demos!$B$3:$K$1368,6,FALSE)),"")</f>
        <v/>
      </c>
      <c r="Q1069" s="38" t="str">
        <f xml:space="preserve"> IFERROR(IF(VLOOKUP(G1069,Demos!$B$3:$K$1368,8,FALSE)=0,"",VLOOKUP(G1069,Demos!$B$3:$K$1368,8,FALSE)),"")</f>
        <v/>
      </c>
      <c r="R1069" s="38" t="str">
        <f xml:space="preserve"> IFERROR(IF(VLOOKUP(G1069,Demos!$B$3:$K$1368,7,FALSE)=0,"",VLOOKUP(G1069,Demos!$B$3:$K$1368,7,FALSE)),"")</f>
        <v/>
      </c>
      <c r="T1069" s="50" t="s">
        <v>1762</v>
      </c>
      <c r="U1069" s="31" t="str">
        <f>IFERROR(VLOOKUP(G1069,Demos!$B$7:N4366,12,FALSE),"")</f>
        <v/>
      </c>
      <c r="V1069" s="72" t="s">
        <v>1911</v>
      </c>
    </row>
    <row r="1070" spans="1:22" ht="45" x14ac:dyDescent="0.25">
      <c r="A1070" s="39">
        <f t="shared" si="16"/>
        <v>1065</v>
      </c>
      <c r="B1070" s="30" t="s">
        <v>29</v>
      </c>
      <c r="C1070" s="29" t="str">
        <f xml:space="preserve"> IFERROR(VLOOKUP(B1070, Courses!$C$3:$E$836, 2, FALSE),"")</f>
        <v>Classical and Quantum Mechanics</v>
      </c>
      <c r="D1070" s="29" t="str">
        <f xml:space="preserve"> IFERROR(VLOOKUP(MID(G1070,1,1), PIRA!$B$1:$E$1146, 2, FALSE),"")</f>
        <v>1 Mechanics</v>
      </c>
      <c r="E1070" s="31" t="str">
        <f xml:space="preserve"> IFERROR(VLOOKUP(MID(G1070,1,2),PIRA!$B$1:$E$1144,2,FALSE),"")&amp;"
"&amp;IFERROR(VLOOKUP(MID(H1070,1,2),PIRA!$B$1:$E$1144,2,FALSE),"")&amp;"
"&amp;IFERROR(VLOOKUP(MID(I1070,1,2),PIRA!$B$1:$E$1144,2,FALSE),"")</f>
        <v xml:space="preserve">Work and Energy
</v>
      </c>
      <c r="F1070" s="31" t="str">
        <f xml:space="preserve"> IFERROR(VLOOKUP(MID(G1070,1,4),PIRA!$B$1:$E$1144,2,FALSE),"")&amp;"
"&amp;IFERROR(VLOOKUP(MID(H1070,1,4),PIRA!$B$1:$E$1144,2,FALSE),"")&amp;"
"&amp;IFERROR(VLOOKUP(MID(I1070,1,4),PIRA!$B$1:$E$1144,2,FALSE),"")</f>
        <v xml:space="preserve">Work
</v>
      </c>
      <c r="G1070" s="32" t="s">
        <v>1157</v>
      </c>
      <c r="H1070" s="31" t="str">
        <f>IFERROR(IF(VLOOKUP(G1070,Demos!$B$3:$K$1368,2,FALSE)=0,"",VLOOKUP(G1070,Demos!$B$3:$K$1368,2,FALSE)),"")</f>
        <v/>
      </c>
      <c r="I1070" s="79" t="str">
        <f>IFERROR(IF(VLOOKUP(G1070,Demos!$B$3:$K$1368,3,FALSE)=0,"",VLOOKUP(G1070,Demos!$B$3:$K$1368,3,FALSE)),"")</f>
        <v/>
      </c>
      <c r="J1070" s="79" t="str">
        <f>IFERROR(IF(VLOOKUP(G1070,Demos!$B$3:$K$1368,4,FALSE)=0,"",VLOOKUP(G1070,Demos!$B$3:$K$1368,4,FALSE)),"")</f>
        <v/>
      </c>
      <c r="K1070" s="30" t="s">
        <v>373</v>
      </c>
      <c r="M1070" s="71">
        <v>43878</v>
      </c>
      <c r="N1070" s="33" t="str">
        <f>IFERROR(VLOOKUP(G1070,Demos!$B$3:$K$1368,5,FALSE),"")</f>
        <v>How much Work to Break a Soup Tureen?</v>
      </c>
      <c r="O1070" s="28">
        <f>IF(N1070="","",COUNTIF($N$6:N3189, N1070))</f>
        <v>12</v>
      </c>
      <c r="P1070" s="33" t="str">
        <f xml:space="preserve"> IFERROR(IF(VLOOKUP(G1070,Demos!$B$3:$K$1368,6,FALSE)=0,"",VLOOKUP(G1070,Demos!$B$3:$K$1368,6,FALSE)),"")</f>
        <v>www.de-monstrare.nl/pdf/How%20much%20work%20to%20break%20a%20soup-tureen.pdf</v>
      </c>
      <c r="Q1070" s="38" t="str">
        <f xml:space="preserve"> IFERROR(IF(VLOOKUP(G1070,Demos!$B$3:$K$1368,8,FALSE)=0,"",VLOOKUP(G1070,Demos!$B$3:$K$1368,8,FALSE)),"")</f>
        <v/>
      </c>
      <c r="R1070" s="38" t="str">
        <f xml:space="preserve"> IFERROR(IF(VLOOKUP(G1070,Demos!$B$3:$K$1368,7,FALSE)=0,"",VLOOKUP(G1070,Demos!$B$3:$K$1368,7,FALSE)),"")</f>
        <v/>
      </c>
      <c r="T1070" s="50" t="s">
        <v>1904</v>
      </c>
      <c r="U1070" s="31" t="str">
        <f>IFERROR(VLOOKUP(G1070,Demos!$B$7:N4363,12,FALSE),"")</f>
        <v/>
      </c>
      <c r="V1070" s="72">
        <v>0</v>
      </c>
    </row>
    <row r="1071" spans="1:22" ht="45" x14ac:dyDescent="0.25">
      <c r="A1071" s="39">
        <f t="shared" si="16"/>
        <v>1066</v>
      </c>
      <c r="B1071" s="30" t="s">
        <v>29</v>
      </c>
      <c r="C1071" s="29" t="str">
        <f xml:space="preserve"> IFERROR(VLOOKUP(B1071, Courses!$C$3:$E$836, 2, FALSE),"")</f>
        <v>Classical and Quantum Mechanics</v>
      </c>
      <c r="D1071" s="29" t="str">
        <f xml:space="preserve"> IFERROR(VLOOKUP(MID(G1071,1,1), PIRA!$B$1:$E$1146, 2, FALSE),"")</f>
        <v>1 Mechanics</v>
      </c>
      <c r="E1071" s="31" t="str">
        <f xml:space="preserve"> IFERROR(VLOOKUP(MID(G1071,1,2),PIRA!$B$1:$E$1144,2,FALSE),"")&amp;"
"&amp;IFERROR(VLOOKUP(MID(H1071,1,2),PIRA!$B$1:$E$1144,2,FALSE),"")&amp;"
"&amp;IFERROR(VLOOKUP(MID(I1071,1,2),PIRA!$B$1:$E$1144,2,FALSE),"")</f>
        <v xml:space="preserve">Work and Energy
</v>
      </c>
      <c r="F1071" s="31" t="str">
        <f xml:space="preserve"> IFERROR(VLOOKUP(MID(G1071,1,4),PIRA!$B$1:$E$1144,2,FALSE),"")&amp;"
"&amp;IFERROR(VLOOKUP(MID(H1071,1,4),PIRA!$B$1:$E$1144,2,FALSE),"")&amp;"
"&amp;IFERROR(VLOOKUP(MID(I1071,1,4),PIRA!$B$1:$E$1144,2,FALSE),"")</f>
        <v xml:space="preserve">Conservation of Energy
</v>
      </c>
      <c r="G1071" s="32" t="s">
        <v>1160</v>
      </c>
      <c r="H1071" s="31" t="str">
        <f>IFERROR(IF(VLOOKUP(G1071,Demos!$B$3:$K$1368,2,FALSE)=0,"",VLOOKUP(G1071,Demos!$B$3:$K$1368,2,FALSE)),"")</f>
        <v/>
      </c>
      <c r="I1071" s="79" t="str">
        <f>IFERROR(IF(VLOOKUP(G1071,Demos!$B$3:$K$1368,3,FALSE)=0,"",VLOOKUP(G1071,Demos!$B$3:$K$1368,3,FALSE)),"")</f>
        <v/>
      </c>
      <c r="J1071" s="79" t="str">
        <f>IFERROR(IF(VLOOKUP(G1071,Demos!$B$3:$K$1368,4,FALSE)=0,"",VLOOKUP(G1071,Demos!$B$3:$K$1368,4,FALSE)),"")</f>
        <v/>
      </c>
      <c r="K1071" s="30" t="s">
        <v>373</v>
      </c>
      <c r="M1071" s="71">
        <v>43878</v>
      </c>
      <c r="N1071" s="33" t="str">
        <f>IFERROR(VLOOKUP(G1071,Demos!$B$3:$K$1368,5,FALSE),"")</f>
        <v>Mortar</v>
      </c>
      <c r="O1071" s="28">
        <f>IF(N1071="","",COUNTIF($N$6:N3190, N1071))</f>
        <v>15</v>
      </c>
      <c r="P1071" s="33" t="str">
        <f xml:space="preserve"> IFERROR(IF(VLOOKUP(G1071,Demos!$B$3:$K$1368,6,FALSE)=0,"",VLOOKUP(G1071,Demos!$B$3:$K$1368,6,FALSE)),"")</f>
        <v>www.de-monstrare.nl/pdf/Mortar.pdf</v>
      </c>
      <c r="Q1071" s="38" t="str">
        <f xml:space="preserve"> IFERROR(IF(VLOOKUP(G1071,Demos!$B$3:$K$1368,8,FALSE)=0,"",VLOOKUP(G1071,Demos!$B$3:$K$1368,8,FALSE)),"")</f>
        <v/>
      </c>
      <c r="R1071" s="38" t="str">
        <f xml:space="preserve"> IFERROR(IF(VLOOKUP(G1071,Demos!$B$3:$K$1368,7,FALSE)=0,"",VLOOKUP(G1071,Demos!$B$3:$K$1368,7,FALSE)),"")</f>
        <v/>
      </c>
      <c r="U1071" s="31" t="str">
        <f>IFERROR(VLOOKUP(G1071,Demos!$B$7:N4362,12,FALSE),"")</f>
        <v/>
      </c>
      <c r="V1071" s="72">
        <v>0</v>
      </c>
    </row>
    <row r="1072" spans="1:22" ht="45" x14ac:dyDescent="0.25">
      <c r="A1072" s="39">
        <f t="shared" si="16"/>
        <v>1067</v>
      </c>
      <c r="B1072" s="30" t="s">
        <v>29</v>
      </c>
      <c r="C1072" s="29" t="str">
        <f xml:space="preserve"> IFERROR(VLOOKUP(B1072, Courses!$C$3:$E$836, 2, FALSE),"")</f>
        <v>Classical and Quantum Mechanics</v>
      </c>
      <c r="D1072" s="29" t="str">
        <f xml:space="preserve"> IFERROR(VLOOKUP(MID(G1072,1,1), PIRA!$B$1:$E$1146, 2, FALSE),"")</f>
        <v>1 Mechanics</v>
      </c>
      <c r="E1072" s="31" t="str">
        <f xml:space="preserve"> IFERROR(VLOOKUP(MID(G1072,1,2),PIRA!$B$1:$E$1144,2,FALSE),"")&amp;"
"&amp;IFERROR(VLOOKUP(MID(H1072,1,2),PIRA!$B$1:$E$1144,2,FALSE),"")&amp;"
"&amp;IFERROR(VLOOKUP(MID(I1072,1,2),PIRA!$B$1:$E$1144,2,FALSE),"")</f>
        <v xml:space="preserve">Work and Energy
</v>
      </c>
      <c r="F1072" s="31" t="str">
        <f xml:space="preserve"> IFERROR(VLOOKUP(MID(G1072,1,4),PIRA!$B$1:$E$1144,2,FALSE),"")&amp;"
"&amp;IFERROR(VLOOKUP(MID(H1072,1,4),PIRA!$B$1:$E$1144,2,FALSE),"")&amp;"
"&amp;IFERROR(VLOOKUP(MID(I1072,1,4),PIRA!$B$1:$E$1144,2,FALSE),"")</f>
        <v xml:space="preserve">Conservation of Energy
</v>
      </c>
      <c r="G1072" s="32" t="s">
        <v>362</v>
      </c>
      <c r="H1072" s="31" t="str">
        <f>IFERROR(IF(VLOOKUP(G1072,Demos!$B$3:$K$1368,2,FALSE)=0,"",VLOOKUP(G1072,Demos!$B$3:$K$1368,2,FALSE)),"")</f>
        <v/>
      </c>
      <c r="I1072" s="79" t="str">
        <f>IFERROR(IF(VLOOKUP(G1072,Demos!$B$3:$K$1368,3,FALSE)=0,"",VLOOKUP(G1072,Demos!$B$3:$K$1368,3,FALSE)),"")</f>
        <v/>
      </c>
      <c r="J1072" s="79" t="str">
        <f>IFERROR(IF(VLOOKUP(G1072,Demos!$B$3:$K$1368,4,FALSE)=0,"",VLOOKUP(G1072,Demos!$B$3:$K$1368,4,FALSE)),"")</f>
        <v/>
      </c>
      <c r="K1072" s="30" t="s">
        <v>373</v>
      </c>
      <c r="M1072" s="71">
        <v>43878</v>
      </c>
      <c r="N1072" s="33" t="str">
        <f>IFERROR(VLOOKUP(G1072,Demos!$B$3:$K$1368,5,FALSE),"")</f>
        <v>Pendulum of Death</v>
      </c>
      <c r="O1072" s="28">
        <f>IF(N1072="","",COUNTIF($N$6:N3191, N1072))</f>
        <v>20</v>
      </c>
      <c r="P1072" s="33" t="str">
        <f xml:space="preserve"> IFERROR(IF(VLOOKUP(G1072,Demos!$B$3:$K$1368,6,FALSE)=0,"",VLOOKUP(G1072,Demos!$B$3:$K$1368,6,FALSE)),"")</f>
        <v>www.de-monstrare.nl/pdf/Pendulum%20of%20death.pdf</v>
      </c>
      <c r="Q1072" s="38" t="str">
        <f xml:space="preserve"> IFERROR(IF(VLOOKUP(G1072,Demos!$B$3:$K$1368,8,FALSE)=0,"",VLOOKUP(G1072,Demos!$B$3:$K$1368,8,FALSE)),"")</f>
        <v>Height floor to hook in the ceiling h = 6.871 m</v>
      </c>
      <c r="R1072" s="38" t="str">
        <f xml:space="preserve"> IFERROR(IF(VLOOKUP(G1072,Demos!$B$3:$K$1368,7,FALSE)=0,"",VLOOKUP(G1072,Demos!$B$3:$K$1368,7,FALSE)),"")</f>
        <v/>
      </c>
      <c r="U1072" s="31" t="str">
        <f>IFERROR(VLOOKUP(G1072,Demos!$B$7:N4361,12,FALSE),"")</f>
        <v/>
      </c>
      <c r="V1072" s="72" t="s">
        <v>1911</v>
      </c>
    </row>
    <row r="1073" spans="1:23" ht="45" x14ac:dyDescent="0.25">
      <c r="A1073" s="39">
        <f t="shared" si="16"/>
        <v>1068</v>
      </c>
      <c r="B1073" s="30" t="s">
        <v>38</v>
      </c>
      <c r="C1073" s="29" t="str">
        <f xml:space="preserve"> IFERROR(VLOOKUP(B1073, Courses!$C$3:$E$836, 2, FALSE),"")</f>
        <v>Mechanics and Theory of Relativity</v>
      </c>
      <c r="D1073" s="29" t="str">
        <f xml:space="preserve"> IFERROR(VLOOKUP(MID(G1073,1,1), PIRA!$B$1:$E$1146, 2, FALSE),"")</f>
        <v>1 Mechanics</v>
      </c>
      <c r="E1073" s="31" t="str">
        <f xml:space="preserve"> IFERROR(VLOOKUP(MID(G1073,1,2),PIRA!$B$1:$E$1144,2,FALSE),"")&amp;"
"&amp;IFERROR(VLOOKUP(MID(H1073,1,2),PIRA!$B$1:$E$1144,2,FALSE),"")&amp;"
"&amp;IFERROR(VLOOKUP(MID(I1073,1,2),PIRA!$B$1:$E$1144,2,FALSE),"")</f>
        <v xml:space="preserve">Rotational Dynamics
Rotational Dynamics
</v>
      </c>
      <c r="F1073" s="31" t="str">
        <f xml:space="preserve"> IFERROR(VLOOKUP(MID(G1073,1,4),PIRA!$B$1:$E$1144,2,FALSE),"")&amp;"
"&amp;IFERROR(VLOOKUP(MID(H1073,1,4),PIRA!$B$1:$E$1144,2,FALSE),"")&amp;"
"&amp;IFERROR(VLOOKUP(MID(I1073,1,4),PIRA!$B$1:$E$1144,2,FALSE),"")</f>
        <v xml:space="preserve">Conservation of Angular Momentum
Transfer of Angular Momentum
</v>
      </c>
      <c r="G1073" s="32" t="s">
        <v>84</v>
      </c>
      <c r="H1073" s="31" t="str">
        <f>IFERROR(IF(VLOOKUP(G1073,Demos!$B$3:$K$1368,2,FALSE)=0,"",VLOOKUP(G1073,Demos!$B$3:$K$1368,2,FALSE)),"")</f>
        <v>1Q30.10</v>
      </c>
      <c r="I1073" s="79" t="str">
        <f>IFERROR(IF(VLOOKUP(G1073,Demos!$B$3:$K$1368,3,FALSE)=0,"",VLOOKUP(G1073,Demos!$B$3:$K$1368,3,FALSE)),"")</f>
        <v/>
      </c>
      <c r="J1073" s="79" t="str">
        <f>IFERROR(IF(VLOOKUP(G1073,Demos!$B$3:$K$1368,4,FALSE)=0,"",VLOOKUP(G1073,Demos!$B$3:$K$1368,4,FALSE)),"")</f>
        <v/>
      </c>
      <c r="K1073" s="32" t="s">
        <v>22</v>
      </c>
      <c r="L1073" s="32" t="s">
        <v>2077</v>
      </c>
      <c r="M1073" s="71">
        <v>43878</v>
      </c>
      <c r="N1073" s="33" t="str">
        <f>IFERROR(VLOOKUP(G1073,Demos!$B$3:$K$1368,5,FALSE),"")</f>
        <v>Bicycle Wheel and Swivel Chair</v>
      </c>
      <c r="O1073" s="28">
        <f>IF(N1073="","",COUNTIF($N$6:N3192, N1073))</f>
        <v>39</v>
      </c>
      <c r="P1073" s="33" t="str">
        <f xml:space="preserve"> IFERROR(IF(VLOOKUP(G1073,Demos!$B$3:$K$1368,6,FALSE)=0,"",VLOOKUP(G1073,Demos!$B$3:$K$1368,6,FALSE)),"")</f>
        <v>www.de-monstrare.nl/pdf/Bicycle%20wheel%20and%20swivel%20chair.pdf</v>
      </c>
      <c r="Q1073" s="38" t="str">
        <f xml:space="preserve"> IFERROR(IF(VLOOKUP(G1073,Demos!$B$3:$K$1368,8,FALSE)=0,"",VLOOKUP(G1073,Demos!$B$3:$K$1368,8,FALSE)),"")</f>
        <v/>
      </c>
      <c r="R1073" s="38" t="str">
        <f xml:space="preserve"> IFERROR(IF(VLOOKUP(G1073,Demos!$B$3:$K$1368,7,FALSE)=0,"",VLOOKUP(G1073,Demos!$B$3:$K$1368,7,FALSE)),"")</f>
        <v xml:space="preserve">See Collegerama 2022 recording TN1612TU_05 from 01:13:11 - https://collegerama.tudelft.nl/Mediasite/Channel/as-bsc-tn/watch/c62ffe14b9a54c75ada1f93c4d870c901d </v>
      </c>
      <c r="T1073" s="50" t="s">
        <v>1761</v>
      </c>
      <c r="U1073" s="31" t="str">
        <f>IFERROR(VLOOKUP(G1073,Demos!$B$7:N4370,12,FALSE),"")</f>
        <v/>
      </c>
      <c r="V1073" s="72">
        <v>1</v>
      </c>
    </row>
    <row r="1074" spans="1:23" ht="45" x14ac:dyDescent="0.25">
      <c r="A1074" s="39">
        <f t="shared" si="16"/>
        <v>1069</v>
      </c>
      <c r="B1074" s="30" t="s">
        <v>1905</v>
      </c>
      <c r="C1074" s="29" t="str">
        <f xml:space="preserve"> IFERROR(VLOOKUP(B1074, Courses!$C$3:$E$836, 2, FALSE),"")</f>
        <v>Mechanics and Theory of Relativity</v>
      </c>
      <c r="D1074" s="29" t="str">
        <f xml:space="preserve"> IFERROR(VLOOKUP(MID(G1074,1,1), PIRA!$B$1:$E$1146, 2, FALSE),"")</f>
        <v>3 Oscillations and Waves</v>
      </c>
      <c r="E1074" s="31" t="str">
        <f xml:space="preserve"> IFERROR(VLOOKUP(MID(G1074,1,2),PIRA!$B$1:$E$1144,2,FALSE),"")&amp;"
"&amp;IFERROR(VLOOKUP(MID(H1074,1,2),PIRA!$B$1:$E$1144,2,FALSE),"")&amp;"
"&amp;IFERROR(VLOOKUP(MID(I1074,1,2),PIRA!$B$1:$E$1144,2,FALSE),"")</f>
        <v xml:space="preserve">Oscillations
</v>
      </c>
      <c r="F1074" s="31" t="str">
        <f xml:space="preserve"> IFERROR(VLOOKUP(MID(G1074,1,4),PIRA!$B$1:$E$1144,2,FALSE),"")&amp;"
"&amp;IFERROR(VLOOKUP(MID(H1074,1,4),PIRA!$B$1:$E$1144,2,FALSE),"")&amp;"
"&amp;IFERROR(VLOOKUP(MID(I1074,1,4),PIRA!$B$1:$E$1144,2,FALSE),"")</f>
        <v xml:space="preserve">Coupled Oscillations
</v>
      </c>
      <c r="G1074" s="32" t="s">
        <v>1945</v>
      </c>
      <c r="H1074" s="31" t="str">
        <f>IFERROR(IF(VLOOKUP(G1074,Demos!$B$3:$K$1368,2,FALSE)=0,"",VLOOKUP(G1074,Demos!$B$3:$K$1368,2,FALSE)),"")</f>
        <v/>
      </c>
      <c r="I1074" s="79" t="str">
        <f>IFERROR(IF(VLOOKUP(G1074,Demos!$B$3:$K$1368,3,FALSE)=0,"",VLOOKUP(G1074,Demos!$B$3:$K$1368,3,FALSE)),"")</f>
        <v/>
      </c>
      <c r="J1074" s="79" t="str">
        <f>IFERROR(IF(VLOOKUP(G1074,Demos!$B$3:$K$1368,4,FALSE)=0,"",VLOOKUP(G1074,Demos!$B$3:$K$1368,4,FALSE)),"")</f>
        <v/>
      </c>
      <c r="K1074" s="30" t="s">
        <v>1897</v>
      </c>
      <c r="M1074" s="71">
        <v>43878</v>
      </c>
      <c r="N1074" s="33" t="str">
        <f>IFERROR(VLOOKUP(G1074,Demos!$B$3:$K$1368,5,FALSE),"")</f>
        <v>Spring Coupled Pendula</v>
      </c>
      <c r="O1074" s="28">
        <f>IF(N1074="","",COUNTIF($N$6:N3193, N1074))</f>
        <v>13</v>
      </c>
      <c r="P1074" s="33" t="str">
        <f xml:space="preserve"> IFERROR(IF(VLOOKUP(G1074,Demos!$B$3:$K$1368,6,FALSE)=0,"",VLOOKUP(G1074,Demos!$B$3:$K$1368,6,FALSE)),"")</f>
        <v>N/A</v>
      </c>
      <c r="Q1074" s="38" t="str">
        <f xml:space="preserve"> IFERROR(IF(VLOOKUP(G1074,Demos!$B$3:$K$1368,8,FALSE)=0,"",VLOOKUP(G1074,Demos!$B$3:$K$1368,8,FALSE)),"")</f>
        <v>Not listed in database yet</v>
      </c>
      <c r="R1074" s="38" t="str">
        <f xml:space="preserve"> IFERROR(IF(VLOOKUP(G1074,Demos!$B$3:$K$1368,7,FALSE)=0,"",VLOOKUP(G1074,Demos!$B$3:$K$1368,7,FALSE)),"")</f>
        <v/>
      </c>
      <c r="T1074" s="50" t="s">
        <v>2049</v>
      </c>
      <c r="U1074" s="31" t="str">
        <f>IFERROR(VLOOKUP(G1074,Demos!$B$7:N4365,12,FALSE),"")</f>
        <v/>
      </c>
      <c r="V1074" s="72">
        <v>1</v>
      </c>
    </row>
    <row r="1075" spans="1:23" ht="45" x14ac:dyDescent="0.25">
      <c r="A1075" s="39">
        <f t="shared" si="16"/>
        <v>1070</v>
      </c>
      <c r="B1075" s="30" t="s">
        <v>38</v>
      </c>
      <c r="C1075" s="29" t="str">
        <f xml:space="preserve"> IFERROR(VLOOKUP(B1075, Courses!$C$3:$E$836, 2, FALSE),"")</f>
        <v>Mechanics and Theory of Relativity</v>
      </c>
      <c r="D1075" s="29" t="str">
        <f xml:space="preserve"> IFERROR(VLOOKUP(MID(G1075,1,1), PIRA!$B$1:$E$1146, 2, FALSE),"")</f>
        <v>1 Mechanics</v>
      </c>
      <c r="E1075" s="31" t="str">
        <f xml:space="preserve"> IFERROR(VLOOKUP(MID(G1075,1,2),PIRA!$B$1:$E$1144,2,FALSE),"")&amp;"
"&amp;IFERROR(VLOOKUP(MID(H1075,1,2),PIRA!$B$1:$E$1144,2,FALSE),"")&amp;"
"&amp;IFERROR(VLOOKUP(MID(I1075,1,2),PIRA!$B$1:$E$1144,2,FALSE),"")</f>
        <v xml:space="preserve">Work and Energy
Magnetic Materials
</v>
      </c>
      <c r="F1075" s="31" t="str">
        <f xml:space="preserve"> IFERROR(VLOOKUP(MID(G1075,1,4),PIRA!$B$1:$E$1144,2,FALSE),"")&amp;"
"&amp;IFERROR(VLOOKUP(MID(H1075,1,4),PIRA!$B$1:$E$1144,2,FALSE),"")&amp;"
"&amp;IFERROR(VLOOKUP(MID(I1075,1,4),PIRA!$B$1:$E$1144,2,FALSE),"")</f>
        <v xml:space="preserve">Conservation of Energy
Magnets
</v>
      </c>
      <c r="G1075" s="32" t="s">
        <v>1158</v>
      </c>
      <c r="H1075" s="31" t="str">
        <f>IFERROR(IF(VLOOKUP(G1075,Demos!$B$3:$K$1368,2,FALSE)=0,"",VLOOKUP(G1075,Demos!$B$3:$K$1368,2,FALSE)),"")</f>
        <v>5G10.80</v>
      </c>
      <c r="I1075" s="79" t="str">
        <f>IFERROR(IF(VLOOKUP(G1075,Demos!$B$3:$K$1368,3,FALSE)=0,"",VLOOKUP(G1075,Demos!$B$3:$K$1368,3,FALSE)),"")</f>
        <v/>
      </c>
      <c r="J1075" s="79" t="str">
        <f>IFERROR(IF(VLOOKUP(G1075,Demos!$B$3:$K$1368,4,FALSE)=0,"",VLOOKUP(G1075,Demos!$B$3:$K$1368,4,FALSE)),"")</f>
        <v/>
      </c>
      <c r="K1075" s="32" t="s">
        <v>22</v>
      </c>
      <c r="L1075" s="32" t="s">
        <v>2077</v>
      </c>
      <c r="M1075" s="71">
        <v>43875</v>
      </c>
      <c r="N1075" s="33" t="str">
        <f>IFERROR(VLOOKUP(G1075,Demos!$B$3:$K$1368,5,FALSE),"")</f>
        <v>Gauss' Rifle</v>
      </c>
      <c r="O1075" s="28">
        <f>IF(N1075="","",COUNTIF($N$6:N3194, N1075))</f>
        <v>37</v>
      </c>
      <c r="P1075" s="33" t="str">
        <f xml:space="preserve"> IFERROR(IF(VLOOKUP(G1075,Demos!$B$3:$K$1368,6,FALSE)=0,"",VLOOKUP(G1075,Demos!$B$3:$K$1368,6,FALSE)),"")</f>
        <v>www.de-monstrare.nl/pdf/Gauss%27s%20rifle.pdf</v>
      </c>
      <c r="Q1075" s="38" t="str">
        <f xml:space="preserve"> IFERROR(IF(VLOOKUP(G1075,Demos!$B$3:$K$1368,8,FALSE)=0,"",VLOOKUP(G1075,Demos!$B$3:$K$1368,8,FALSE)),"")</f>
        <v/>
      </c>
      <c r="R1075" s="38" t="str">
        <f xml:space="preserve"> IFERROR(IF(VLOOKUP(G1075,Demos!$B$3:$K$1368,7,FALSE)=0,"",VLOOKUP(G1075,Demos!$B$3:$K$1368,7,FALSE)),"")</f>
        <v xml:space="preserve">See Collegerama 2022 recording TN1612TU_04 from 00:39:45 - https://collegerama.tudelft.nl/Mediasite/Channel/as-bsc-tn/watch/a26ab3bd246349b59f418a1b22cc67101d </v>
      </c>
      <c r="T1075" s="50" t="s">
        <v>1761</v>
      </c>
      <c r="U1075" s="31" t="str">
        <f>IFERROR(VLOOKUP(G1075,Demos!$B$7:N4371,12,FALSE),"")</f>
        <v/>
      </c>
      <c r="V1075" s="72">
        <v>1</v>
      </c>
    </row>
    <row r="1076" spans="1:23" ht="45" x14ac:dyDescent="0.25">
      <c r="A1076" s="39">
        <f t="shared" si="16"/>
        <v>1071</v>
      </c>
      <c r="B1076" s="30" t="s">
        <v>29</v>
      </c>
      <c r="C1076" s="29" t="str">
        <f xml:space="preserve"> IFERROR(VLOOKUP(B1076, Courses!$C$3:$E$836, 2, FALSE),"")</f>
        <v>Classical and Quantum Mechanics</v>
      </c>
      <c r="D1076" s="29" t="str">
        <f xml:space="preserve"> IFERROR(VLOOKUP(MID(G1076,1,1), PIRA!$B$1:$E$1146, 2, FALSE),"")</f>
        <v>1 Mechanics</v>
      </c>
      <c r="E1076" s="31" t="str">
        <f xml:space="preserve"> IFERROR(VLOOKUP(MID(G1076,1,2),PIRA!$B$1:$E$1144,2,FALSE),"")&amp;"
"&amp;IFERROR(VLOOKUP(MID(H1076,1,2),PIRA!$B$1:$E$1144,2,FALSE),"")&amp;"
"&amp;IFERROR(VLOOKUP(MID(I1076,1,2),PIRA!$B$1:$E$1144,2,FALSE),"")</f>
        <v xml:space="preserve">Newton's Third Law
</v>
      </c>
      <c r="F1076" s="31" t="str">
        <f xml:space="preserve"> IFERROR(VLOOKUP(MID(G1076,1,4),PIRA!$B$1:$E$1144,2,FALSE),"")&amp;"
"&amp;IFERROR(VLOOKUP(MID(H1076,1,4),PIRA!$B$1:$E$1144,2,FALSE),"")&amp;"
"&amp;IFERROR(VLOOKUP(MID(I1076,1,4),PIRA!$B$1:$E$1144,2,FALSE),"")</f>
        <v xml:space="preserve">Action and Reaction
</v>
      </c>
      <c r="G1076" s="32" t="s">
        <v>1145</v>
      </c>
      <c r="H1076" s="31" t="str">
        <f>IFERROR(IF(VLOOKUP(G1076,Demos!$B$3:$K$1368,2,FALSE)=0,"",VLOOKUP(G1076,Demos!$B$3:$K$1368,2,FALSE)),"")</f>
        <v/>
      </c>
      <c r="I1076" s="79" t="str">
        <f>IFERROR(IF(VLOOKUP(G1076,Demos!$B$3:$K$1368,3,FALSE)=0,"",VLOOKUP(G1076,Demos!$B$3:$K$1368,3,FALSE)),"")</f>
        <v/>
      </c>
      <c r="J1076" s="79" t="str">
        <f>IFERROR(IF(VLOOKUP(G1076,Demos!$B$3:$K$1368,4,FALSE)=0,"",VLOOKUP(G1076,Demos!$B$3:$K$1368,4,FALSE)),"")</f>
        <v/>
      </c>
      <c r="K1076" s="30" t="s">
        <v>373</v>
      </c>
      <c r="M1076" s="71">
        <v>43874</v>
      </c>
      <c r="N1076" s="33" t="str">
        <f>IFERROR(VLOOKUP(G1076,Demos!$B$3:$K$1368,5,FALSE),"")</f>
        <v>Who is the Strongest in a Collision?</v>
      </c>
      <c r="O1076" s="28">
        <f>IF(N1076="","",COUNTIF($N$6:N3195, N1076))</f>
        <v>12</v>
      </c>
      <c r="P1076" s="33" t="str">
        <f xml:space="preserve"> IFERROR(IF(VLOOKUP(G1076,Demos!$B$3:$K$1368,6,FALSE)=0,"",VLOOKUP(G1076,Demos!$B$3:$K$1368,6,FALSE)),"")</f>
        <v>www.de-monstrare.nl/pdf/Who%20is%20the%20strongest%20in%20a%20collision.pdf</v>
      </c>
      <c r="Q1076" s="38" t="str">
        <f xml:space="preserve"> IFERROR(IF(VLOOKUP(G1076,Demos!$B$3:$K$1368,8,FALSE)=0,"",VLOOKUP(G1076,Demos!$B$3:$K$1368,8,FALSE)),"")</f>
        <v/>
      </c>
      <c r="R1076" s="38" t="str">
        <f xml:space="preserve"> IFERROR(IF(VLOOKUP(G1076,Demos!$B$3:$K$1368,7,FALSE)=0,"",VLOOKUP(G1076,Demos!$B$3:$K$1368,7,FALSE)),"")</f>
        <v/>
      </c>
      <c r="U1076" s="31" t="str">
        <f>IFERROR(VLOOKUP(G1076,Demos!$B$7:N4372,12,FALSE),"")</f>
        <v/>
      </c>
      <c r="V1076" s="72">
        <v>0</v>
      </c>
    </row>
    <row r="1077" spans="1:23" ht="45" x14ac:dyDescent="0.25">
      <c r="A1077" s="39">
        <f t="shared" si="16"/>
        <v>1072</v>
      </c>
      <c r="B1077" s="30" t="s">
        <v>29</v>
      </c>
      <c r="C1077" s="29" t="str">
        <f xml:space="preserve"> IFERROR(VLOOKUP(B1077, Courses!$C$3:$E$836, 2, FALSE),"")</f>
        <v>Classical and Quantum Mechanics</v>
      </c>
      <c r="D1077" s="29" t="str">
        <f xml:space="preserve"> IFERROR(VLOOKUP(MID(G1077,1,1), PIRA!$B$1:$E$1146, 2, FALSE),"")</f>
        <v>1 Mechanics</v>
      </c>
      <c r="E1077" s="31" t="str">
        <f xml:space="preserve"> IFERROR(VLOOKUP(MID(G1077,1,2),PIRA!$B$1:$E$1144,2,FALSE),"")&amp;"
"&amp;IFERROR(VLOOKUP(MID(H1077,1,2),PIRA!$B$1:$E$1144,2,FALSE),"")&amp;"
"&amp;IFERROR(VLOOKUP(MID(I1077,1,2),PIRA!$B$1:$E$1144,2,FALSE),"")</f>
        <v xml:space="preserve">Applications of Newton's Laws
</v>
      </c>
      <c r="F1077" s="31" t="str">
        <f xml:space="preserve"> IFERROR(VLOOKUP(MID(G1077,1,4),PIRA!$B$1:$E$1144,2,FALSE),"")&amp;"
"&amp;IFERROR(VLOOKUP(MID(H1077,1,4),PIRA!$B$1:$E$1144,2,FALSE),"")&amp;"
"&amp;IFERROR(VLOOKUP(MID(I1077,1,4),PIRA!$B$1:$E$1144,2,FALSE),"")</f>
        <v xml:space="preserve">Friction
</v>
      </c>
      <c r="G1077" s="32" t="s">
        <v>1152</v>
      </c>
      <c r="H1077" s="31" t="str">
        <f>IFERROR(IF(VLOOKUP(G1077,Demos!$B$3:$K$1368,2,FALSE)=0,"",VLOOKUP(G1077,Demos!$B$3:$K$1368,2,FALSE)),"")</f>
        <v/>
      </c>
      <c r="I1077" s="79" t="str">
        <f>IFERROR(IF(VLOOKUP(G1077,Demos!$B$3:$K$1368,3,FALSE)=0,"",VLOOKUP(G1077,Demos!$B$3:$K$1368,3,FALSE)),"")</f>
        <v/>
      </c>
      <c r="J1077" s="79" t="str">
        <f>IFERROR(IF(VLOOKUP(G1077,Demos!$B$3:$K$1368,4,FALSE)=0,"",VLOOKUP(G1077,Demos!$B$3:$K$1368,4,FALSE)),"")</f>
        <v/>
      </c>
      <c r="K1077" s="30" t="s">
        <v>373</v>
      </c>
      <c r="M1077" s="71">
        <v>43874</v>
      </c>
      <c r="N1077" s="33" t="str">
        <f>IFERROR(VLOOKUP(G1077,Demos!$B$3:$K$1368,5,FALSE),"")</f>
        <v>Braking</v>
      </c>
      <c r="O1077" s="28">
        <f>IF(N1077="","",COUNTIF($N$6:N3196, N1077))</f>
        <v>19</v>
      </c>
      <c r="P1077" s="33" t="str">
        <f xml:space="preserve"> IFERROR(IF(VLOOKUP(G1077,Demos!$B$3:$K$1368,6,FALSE)=0,"",VLOOKUP(G1077,Demos!$B$3:$K$1368,6,FALSE)),"")</f>
        <v>www.de-monstrare.nl/pdf/Braking.pdf</v>
      </c>
      <c r="Q1077" s="38" t="str">
        <f xml:space="preserve"> IFERROR(IF(VLOOKUP(G1077,Demos!$B$3:$K$1368,8,FALSE)=0,"",VLOOKUP(G1077,Demos!$B$3:$K$1368,8,FALSE)),"")</f>
        <v/>
      </c>
      <c r="R1077" s="38" t="str">
        <f xml:space="preserve"> IFERROR(IF(VLOOKUP(G1077,Demos!$B$3:$K$1368,7,FALSE)=0,"",VLOOKUP(G1077,Demos!$B$3:$K$1368,7,FALSE)),"")</f>
        <v/>
      </c>
      <c r="T1077" s="50" t="s">
        <v>1890</v>
      </c>
      <c r="U1077" s="31" t="str">
        <f>IFERROR(VLOOKUP(G1077,Demos!$B$7:N4374,12,FALSE),"")</f>
        <v/>
      </c>
      <c r="V1077" s="72" t="s">
        <v>1911</v>
      </c>
      <c r="W1077" s="9" t="s">
        <v>1914</v>
      </c>
    </row>
    <row r="1078" spans="1:23" ht="45" x14ac:dyDescent="0.25">
      <c r="A1078" s="39">
        <f t="shared" si="16"/>
        <v>1073</v>
      </c>
      <c r="B1078" s="30" t="s">
        <v>29</v>
      </c>
      <c r="C1078" s="29" t="str">
        <f xml:space="preserve"> IFERROR(VLOOKUP(B1078, Courses!$C$3:$E$836, 2, FALSE),"")</f>
        <v>Classical and Quantum Mechanics</v>
      </c>
      <c r="D1078" s="29" t="str">
        <f xml:space="preserve"> IFERROR(VLOOKUP(MID(G1078,1,1), PIRA!$B$1:$E$1146, 2, FALSE),"")</f>
        <v>1 Mechanics</v>
      </c>
      <c r="E1078" s="31" t="str">
        <f xml:space="preserve"> IFERROR(VLOOKUP(MID(G1078,1,2),PIRA!$B$1:$E$1144,2,FALSE),"")&amp;"
"&amp;IFERROR(VLOOKUP(MID(H1078,1,2),PIRA!$B$1:$E$1144,2,FALSE),"")&amp;"
"&amp;IFERROR(VLOOKUP(MID(I1078,1,2),PIRA!$B$1:$E$1144,2,FALSE),"")</f>
        <v xml:space="preserve">Applications of Newton's Laws
</v>
      </c>
      <c r="F1078" s="31" t="str">
        <f xml:space="preserve"> IFERROR(VLOOKUP(MID(G1078,1,4),PIRA!$B$1:$E$1144,2,FALSE),"")&amp;"
"&amp;IFERROR(VLOOKUP(MID(H1078,1,4),PIRA!$B$1:$E$1144,2,FALSE),"")&amp;"
"&amp;IFERROR(VLOOKUP(MID(I1078,1,4),PIRA!$B$1:$E$1144,2,FALSE),"")</f>
        <v xml:space="preserve">Friction
</v>
      </c>
      <c r="G1078" s="32" t="s">
        <v>1153</v>
      </c>
      <c r="H1078" s="31" t="str">
        <f>IFERROR(IF(VLOOKUP(G1078,Demos!$B$3:$K$1368,2,FALSE)=0,"",VLOOKUP(G1078,Demos!$B$3:$K$1368,2,FALSE)),"")</f>
        <v/>
      </c>
      <c r="I1078" s="79" t="str">
        <f>IFERROR(IF(VLOOKUP(G1078,Demos!$B$3:$K$1368,3,FALSE)=0,"",VLOOKUP(G1078,Demos!$B$3:$K$1368,3,FALSE)),"")</f>
        <v/>
      </c>
      <c r="J1078" s="79" t="str">
        <f>IFERROR(IF(VLOOKUP(G1078,Demos!$B$3:$K$1368,4,FALSE)=0,"",VLOOKUP(G1078,Demos!$B$3:$K$1368,4,FALSE)),"")</f>
        <v/>
      </c>
      <c r="K1078" s="30" t="s">
        <v>373</v>
      </c>
      <c r="M1078" s="71">
        <v>43874</v>
      </c>
      <c r="N1078" s="33" t="str">
        <f>IFERROR(VLOOKUP(G1078,Demos!$B$3:$K$1368,5,FALSE),"")</f>
        <v>Phonebook Friction</v>
      </c>
      <c r="O1078" s="28">
        <f>IF(N1078="","",COUNTIF($N$6:N3197, N1078))</f>
        <v>13</v>
      </c>
      <c r="P1078" s="33" t="str">
        <f xml:space="preserve"> IFERROR(IF(VLOOKUP(G1078,Demos!$B$3:$K$1368,6,FALSE)=0,"",VLOOKUP(G1078,Demos!$B$3:$K$1368,6,FALSE)),"")</f>
        <v>www.de-monstrare.nl/pdf/Phonebook%20friction.pdf</v>
      </c>
      <c r="Q1078" s="38" t="str">
        <f xml:space="preserve"> IFERROR(IF(VLOOKUP(G1078,Demos!$B$3:$K$1368,8,FALSE)=0,"",VLOOKUP(G1078,Demos!$B$3:$K$1368,8,FALSE)),"")</f>
        <v/>
      </c>
      <c r="R1078" s="38" t="str">
        <f xml:space="preserve"> IFERROR(IF(VLOOKUP(G1078,Demos!$B$3:$K$1368,7,FALSE)=0,"",VLOOKUP(G1078,Demos!$B$3:$K$1368,7,FALSE)),"")</f>
        <v/>
      </c>
      <c r="T1078" s="50" t="s">
        <v>1904</v>
      </c>
      <c r="U1078" s="31" t="str">
        <f>IFERROR(VLOOKUP(G1078,Demos!$B$7:N4373,12,FALSE),"")</f>
        <v/>
      </c>
      <c r="V1078" s="72" t="s">
        <v>1911</v>
      </c>
    </row>
    <row r="1079" spans="1:23" ht="45" x14ac:dyDescent="0.25">
      <c r="A1079" s="39">
        <f t="shared" si="16"/>
        <v>1074</v>
      </c>
      <c r="B1079" s="30" t="s">
        <v>1905</v>
      </c>
      <c r="C1079" s="29" t="str">
        <f xml:space="preserve"> IFERROR(VLOOKUP(B1079, Courses!$C$3:$E$836, 2, FALSE),"")</f>
        <v>Mechanics and Theory of Relativity</v>
      </c>
      <c r="D1079" s="29" t="str">
        <f xml:space="preserve"> IFERROR(VLOOKUP(MID(G1079,1,1), PIRA!$B$1:$E$1146, 2, FALSE),"")</f>
        <v>1 Mechanics</v>
      </c>
      <c r="E1079" s="31" t="str">
        <f xml:space="preserve"> IFERROR(VLOOKUP(MID(G1079,1,2),PIRA!$B$1:$E$1144,2,FALSE),"")&amp;"
"&amp;IFERROR(VLOOKUP(MID(H1079,1,2),PIRA!$B$1:$E$1144,2,FALSE),"")&amp;"
"&amp;IFERROR(VLOOKUP(MID(I1079,1,2),PIRA!$B$1:$E$1144,2,FALSE),"")</f>
        <v xml:space="preserve">Applications of Newton's Laws
</v>
      </c>
      <c r="F1079" s="31" t="str">
        <f xml:space="preserve"> IFERROR(VLOOKUP(MID(G1079,1,4),PIRA!$B$1:$E$1144,2,FALSE),"")&amp;"
"&amp;IFERROR(VLOOKUP(MID(H1079,1,4),PIRA!$B$1:$E$1144,2,FALSE),"")&amp;"
"&amp;IFERROR(VLOOKUP(MID(I1079,1,4),PIRA!$B$1:$E$1144,2,FALSE),"")</f>
        <v xml:space="preserve">Friction
</v>
      </c>
      <c r="G1079" s="32" t="s">
        <v>2010</v>
      </c>
      <c r="H1079" s="31" t="str">
        <f>IFERROR(IF(VLOOKUP(G1079,Demos!$B$3:$K$1368,2,FALSE)=0,"",VLOOKUP(G1079,Demos!$B$3:$K$1368,2,FALSE)),"")</f>
        <v/>
      </c>
      <c r="I1079" s="79" t="str">
        <f>IFERROR(IF(VLOOKUP(G1079,Demos!$B$3:$K$1368,3,FALSE)=0,"",VLOOKUP(G1079,Demos!$B$3:$K$1368,3,FALSE)),"")</f>
        <v/>
      </c>
      <c r="J1079" s="79" t="str">
        <f>IFERROR(IF(VLOOKUP(G1079,Demos!$B$3:$K$1368,4,FALSE)=0,"",VLOOKUP(G1079,Demos!$B$3:$K$1368,4,FALSE)),"")</f>
        <v/>
      </c>
      <c r="K1079" s="30" t="s">
        <v>1897</v>
      </c>
      <c r="M1079" s="71">
        <v>43873</v>
      </c>
      <c r="N1079" s="33" t="str">
        <f>IFERROR(VLOOKUP(G1079,Demos!$B$3:$K$1368,5,FALSE),"")</f>
        <v>Friction Blocks Surface Material</v>
      </c>
      <c r="O1079" s="28">
        <f>IF(N1079="","",COUNTIF($N$6:N3198, N1079))</f>
        <v>11</v>
      </c>
      <c r="P1079" s="33" t="str">
        <f xml:space="preserve"> IFERROR(IF(VLOOKUP(G1079,Demos!$B$3:$K$1368,6,FALSE)=0,"",VLOOKUP(G1079,Demos!$B$3:$K$1368,6,FALSE)),"")</f>
        <v>N/A</v>
      </c>
      <c r="Q1079" s="38" t="str">
        <f xml:space="preserve"> IFERROR(IF(VLOOKUP(G1079,Demos!$B$3:$K$1368,8,FALSE)=0,"",VLOOKUP(G1079,Demos!$B$3:$K$1368,8,FALSE)),"")</f>
        <v>New demonstration 07 Feb 2017</v>
      </c>
      <c r="R1079" s="38" t="str">
        <f xml:space="preserve"> IFERROR(IF(VLOOKUP(G1079,Demos!$B$3:$K$1368,7,FALSE)=0,"",VLOOKUP(G1079,Demos!$B$3:$K$1368,7,FALSE)),"")</f>
        <v/>
      </c>
      <c r="T1079" s="50" t="s">
        <v>1763</v>
      </c>
      <c r="U1079" s="31" t="str">
        <f>IFERROR(VLOOKUP(G1079,Demos!$B$7:N4375,12,FALSE),"")</f>
        <v/>
      </c>
      <c r="V1079" s="72" t="s">
        <v>1911</v>
      </c>
    </row>
    <row r="1080" spans="1:23" ht="45" x14ac:dyDescent="0.25">
      <c r="A1080" s="39">
        <f t="shared" si="16"/>
        <v>1075</v>
      </c>
      <c r="B1080" s="30" t="s">
        <v>29</v>
      </c>
      <c r="C1080" s="29" t="str">
        <f xml:space="preserve"> IFERROR(VLOOKUP(B1080, Courses!$C$3:$E$836, 2, FALSE),"")</f>
        <v>Classical and Quantum Mechanics</v>
      </c>
      <c r="D1080" s="29" t="str">
        <f xml:space="preserve"> IFERROR(VLOOKUP(MID(G1080,1,1), PIRA!$B$1:$E$1146, 2, FALSE),"")</f>
        <v>1 Mechanics</v>
      </c>
      <c r="E1080" s="31" t="str">
        <f xml:space="preserve"> IFERROR(VLOOKUP(MID(G1080,1,2),PIRA!$B$1:$E$1144,2,FALSE),"")&amp;"
"&amp;IFERROR(VLOOKUP(MID(H1080,1,2),PIRA!$B$1:$E$1144,2,FALSE),"")&amp;"
"&amp;IFERROR(VLOOKUP(MID(I1080,1,2),PIRA!$B$1:$E$1144,2,FALSE),"")</f>
        <v xml:space="preserve">Relative Motion
</v>
      </c>
      <c r="F1080" s="31" t="str">
        <f xml:space="preserve"> IFERROR(VLOOKUP(MID(G1080,1,4),PIRA!$B$1:$E$1144,2,FALSE),"")&amp;"
"&amp;IFERROR(VLOOKUP(MID(H1080,1,4),PIRA!$B$1:$E$1144,2,FALSE),"")&amp;"
"&amp;IFERROR(VLOOKUP(MID(I1080,1,4),PIRA!$B$1:$E$1144,2,FALSE),"")</f>
        <v xml:space="preserve">Moving Reference Frames
</v>
      </c>
      <c r="G1080" s="32" t="s">
        <v>1135</v>
      </c>
      <c r="H1080" s="31" t="str">
        <f>IFERROR(IF(VLOOKUP(G1080,Demos!$B$3:$K$1368,2,FALSE)=0,"",VLOOKUP(G1080,Demos!$B$3:$K$1368,2,FALSE)),"")</f>
        <v/>
      </c>
      <c r="I1080" s="79" t="str">
        <f>IFERROR(IF(VLOOKUP(G1080,Demos!$B$3:$K$1368,3,FALSE)=0,"",VLOOKUP(G1080,Demos!$B$3:$K$1368,3,FALSE)),"")</f>
        <v/>
      </c>
      <c r="J1080" s="79" t="str">
        <f>IFERROR(IF(VLOOKUP(G1080,Demos!$B$3:$K$1368,4,FALSE)=0,"",VLOOKUP(G1080,Demos!$B$3:$K$1368,4,FALSE)),"")</f>
        <v/>
      </c>
      <c r="K1080" s="30" t="s">
        <v>373</v>
      </c>
      <c r="M1080" s="71">
        <v>43872</v>
      </c>
      <c r="N1080" s="33" t="str">
        <f>IFERROR(VLOOKUP(G1080,Demos!$B$3:$K$1368,5,FALSE),"")</f>
        <v>Shoot and Catch</v>
      </c>
      <c r="O1080" s="28">
        <f>IF(N1080="","",COUNTIF($N$6:N3199, N1080))</f>
        <v>26</v>
      </c>
      <c r="P1080" s="33" t="str">
        <f xml:space="preserve"> IFERROR(IF(VLOOKUP(G1080,Demos!$B$3:$K$1368,6,FALSE)=0,"",VLOOKUP(G1080,Demos!$B$3:$K$1368,6,FALSE)),"")</f>
        <v>www.de-monstrare.nl/pdf/Shoot%20and%20catch.pdf</v>
      </c>
      <c r="Q1080" s="38" t="str">
        <f xml:space="preserve"> IFERROR(IF(VLOOKUP(G1080,Demos!$B$3:$K$1368,8,FALSE)=0,"",VLOOKUP(G1080,Demos!$B$3:$K$1368,8,FALSE)),"")</f>
        <v/>
      </c>
      <c r="R1080" s="38" t="str">
        <f xml:space="preserve"> IFERROR(IF(VLOOKUP(G1080,Demos!$B$3:$K$1368,7,FALSE)=0,"",VLOOKUP(G1080,Demos!$B$3:$K$1368,7,FALSE)),"")</f>
        <v xml:space="preserve">See Collegerama 2022 recording TN1612TU_09 from 00:38:10 - https://collegerama.tudelft.nl/Mediasite/Channel/as-bsc-tn/watch/01a81742333b4cfeb1cb2f79a689016f1d </v>
      </c>
      <c r="T1080" s="50" t="s">
        <v>1763</v>
      </c>
      <c r="U1080" s="31" t="str">
        <f>IFERROR(VLOOKUP(G1080,Demos!$B$7:N4377,12,FALSE),"")</f>
        <v/>
      </c>
      <c r="V1080" s="72">
        <v>1</v>
      </c>
    </row>
    <row r="1081" spans="1:23" ht="45" x14ac:dyDescent="0.25">
      <c r="A1081" s="39">
        <f t="shared" si="16"/>
        <v>1076</v>
      </c>
      <c r="B1081" s="30" t="s">
        <v>38</v>
      </c>
      <c r="C1081" s="29" t="str">
        <f xml:space="preserve"> IFERROR(VLOOKUP(B1081, Courses!$C$3:$E$836, 2, FALSE),"")</f>
        <v>Mechanics and Theory of Relativity</v>
      </c>
      <c r="D1081" s="29" t="str">
        <f xml:space="preserve"> IFERROR(VLOOKUP(MID(G1081,1,1), PIRA!$B$1:$E$1146, 2, FALSE),"")</f>
        <v>1 Mechanics</v>
      </c>
      <c r="E1081" s="31" t="str">
        <f xml:space="preserve"> IFERROR(VLOOKUP(MID(G1081,1,2),PIRA!$B$1:$E$1144,2,FALSE),"")&amp;"
"&amp;IFERROR(VLOOKUP(MID(H1081,1,2),PIRA!$B$1:$E$1144,2,FALSE),"")&amp;"
"&amp;IFERROR(VLOOKUP(MID(I1081,1,2),PIRA!$B$1:$E$1144,2,FALSE),"")</f>
        <v xml:space="preserve">Newton's First Law
</v>
      </c>
      <c r="F1081" s="31" t="str">
        <f xml:space="preserve"> IFERROR(VLOOKUP(MID(G1081,1,4),PIRA!$B$1:$E$1144,2,FALSE),"")&amp;"
"&amp;IFERROR(VLOOKUP(MID(H1081,1,4),PIRA!$B$1:$E$1144,2,FALSE),"")&amp;"
"&amp;IFERROR(VLOOKUP(MID(I1081,1,4),PIRA!$B$1:$E$1144,2,FALSE),"")</f>
        <v xml:space="preserve">Inertia of Rest
</v>
      </c>
      <c r="G1081" s="32" t="s">
        <v>1140</v>
      </c>
      <c r="H1081" s="31" t="str">
        <f>IFERROR(IF(VLOOKUP(G1081,Demos!$B$3:$K$1368,2,FALSE)=0,"",VLOOKUP(G1081,Demos!$B$3:$K$1368,2,FALSE)),"")</f>
        <v/>
      </c>
      <c r="I1081" s="79" t="str">
        <f>IFERROR(IF(VLOOKUP(G1081,Demos!$B$3:$K$1368,3,FALSE)=0,"",VLOOKUP(G1081,Demos!$B$3:$K$1368,3,FALSE)),"")</f>
        <v/>
      </c>
      <c r="J1081" s="79" t="str">
        <f>IFERROR(IF(VLOOKUP(G1081,Demos!$B$3:$K$1368,4,FALSE)=0,"",VLOOKUP(G1081,Demos!$B$3:$K$1368,4,FALSE)),"")</f>
        <v/>
      </c>
      <c r="K1081" s="32" t="s">
        <v>22</v>
      </c>
      <c r="L1081" s="32" t="s">
        <v>2077</v>
      </c>
      <c r="M1081" s="71">
        <v>43872</v>
      </c>
      <c r="N1081" s="33" t="str">
        <f>IFERROR(VLOOKUP(G1081,Demos!$B$3:$K$1368,5,FALSE),"")</f>
        <v>Tablecloth Pull</v>
      </c>
      <c r="O1081" s="28">
        <f>IF(N1081="","",COUNTIF($N$6:N3200, N1081))</f>
        <v>24</v>
      </c>
      <c r="P1081" s="33" t="str">
        <f xml:space="preserve"> IFERROR(IF(VLOOKUP(G1081,Demos!$B$3:$K$1368,6,FALSE)=0,"",VLOOKUP(G1081,Demos!$B$3:$K$1368,6,FALSE)),"")</f>
        <v>www.de-monstrare.nl/pdf/Tablecloth%20pull.pdf</v>
      </c>
      <c r="Q1081" s="38" t="str">
        <f xml:space="preserve"> IFERROR(IF(VLOOKUP(G1081,Demos!$B$3:$K$1368,8,FALSE)=0,"",VLOOKUP(G1081,Demos!$B$3:$K$1368,8,FALSE)),"")</f>
        <v/>
      </c>
      <c r="R1081" s="38" t="str">
        <f xml:space="preserve"> IFERROR(IF(VLOOKUP(G1081,Demos!$B$3:$K$1368,7,FALSE)=0,"",VLOOKUP(G1081,Demos!$B$3:$K$1368,7,FALSE)),"")</f>
        <v xml:space="preserve">See Collegerama 2022 recording TN1612TU_02 from 00:34:45  and 01:38:25 - https://collegerama.tudelft.nl/Mediasite/Channel/as-bsc-tn/watch/8ae6f50a06ea4d7fb72bb50699c07ef41d </v>
      </c>
      <c r="T1081" s="50" t="s">
        <v>1763</v>
      </c>
      <c r="U1081" s="31" t="str">
        <f>IFERROR(VLOOKUP(G1081,Demos!$B$7:N4379,12,FALSE),"")</f>
        <v/>
      </c>
      <c r="V1081" s="72">
        <v>0</v>
      </c>
    </row>
    <row r="1082" spans="1:23" ht="45" x14ac:dyDescent="0.25">
      <c r="A1082" s="39">
        <f t="shared" si="16"/>
        <v>1077</v>
      </c>
      <c r="B1082" s="30" t="s">
        <v>38</v>
      </c>
      <c r="C1082" s="29" t="str">
        <f xml:space="preserve"> IFERROR(VLOOKUP(B1082, Courses!$C$3:$E$836, 2, FALSE),"")</f>
        <v>Mechanics and Theory of Relativity</v>
      </c>
      <c r="D1082" s="29" t="str">
        <f xml:space="preserve"> IFERROR(VLOOKUP(MID(G1082,1,1), PIRA!$B$1:$E$1146, 2, FALSE),"")</f>
        <v>1 Mechanics</v>
      </c>
      <c r="E1082" s="31" t="str">
        <f xml:space="preserve"> IFERROR(VLOOKUP(MID(G1082,1,2),PIRA!$B$1:$E$1144,2,FALSE),"")&amp;"
"&amp;IFERROR(VLOOKUP(MID(H1082,1,2),PIRA!$B$1:$E$1144,2,FALSE),"")&amp;"
"&amp;IFERROR(VLOOKUP(MID(I1082,1,2),PIRA!$B$1:$E$1144,2,FALSE),"")</f>
        <v xml:space="preserve">Newton's Second Law
</v>
      </c>
      <c r="F1082" s="31" t="str">
        <f xml:space="preserve"> IFERROR(VLOOKUP(MID(G1082,1,4),PIRA!$B$1:$E$1144,2,FALSE),"")&amp;"
"&amp;IFERROR(VLOOKUP(MID(H1082,1,4),PIRA!$B$1:$E$1144,2,FALSE),"")&amp;"
"&amp;IFERROR(VLOOKUP(MID(I1082,1,4),PIRA!$B$1:$E$1144,2,FALSE),"")</f>
        <v xml:space="preserve">Force, Mass, and Acceleration
</v>
      </c>
      <c r="G1082" s="32" t="s">
        <v>1144</v>
      </c>
      <c r="H1082" s="31" t="str">
        <f>IFERROR(IF(VLOOKUP(G1082,Demos!$B$3:$K$1368,2,FALSE)=0,"",VLOOKUP(G1082,Demos!$B$3:$K$1368,2,FALSE)),"")</f>
        <v/>
      </c>
      <c r="I1082" s="79" t="str">
        <f>IFERROR(IF(VLOOKUP(G1082,Demos!$B$3:$K$1368,3,FALSE)=0,"",VLOOKUP(G1082,Demos!$B$3:$K$1368,3,FALSE)),"")</f>
        <v/>
      </c>
      <c r="J1082" s="79" t="str">
        <f>IFERROR(IF(VLOOKUP(G1082,Demos!$B$3:$K$1368,4,FALSE)=0,"",VLOOKUP(G1082,Demos!$B$3:$K$1368,4,FALSE)),"")</f>
        <v/>
      </c>
      <c r="K1082" s="32" t="s">
        <v>22</v>
      </c>
      <c r="L1082" s="32" t="s">
        <v>2077</v>
      </c>
      <c r="M1082" s="71">
        <v>43872</v>
      </c>
      <c r="N1082" s="33" t="str">
        <f>IFERROR(VLOOKUP(G1082,Demos!$B$3:$K$1368,5,FALSE),"")</f>
        <v>Pulling a Thread</v>
      </c>
      <c r="O1082" s="28">
        <f>IF(N1082="","",COUNTIF($N$6:N3201, N1082))</f>
        <v>33</v>
      </c>
      <c r="P1082" s="33" t="str">
        <f xml:space="preserve"> IFERROR(IF(VLOOKUP(G1082,Demos!$B$3:$K$1368,6,FALSE)=0,"",VLOOKUP(G1082,Demos!$B$3:$K$1368,6,FALSE)),"")</f>
        <v>www.de-monstrare.nl/pdf/Pulling%20a%20thread.pdf</v>
      </c>
      <c r="Q1082" s="38" t="str">
        <f xml:space="preserve"> IFERROR(IF(VLOOKUP(G1082,Demos!$B$3:$K$1368,8,FALSE)=0,"",VLOOKUP(G1082,Demos!$B$3:$K$1368,8,FALSE)),"")</f>
        <v/>
      </c>
      <c r="R1082" s="38" t="str">
        <f xml:space="preserve"> IFERROR(IF(VLOOKUP(G1082,Demos!$B$3:$K$1368,7,FALSE)=0,"",VLOOKUP(G1082,Demos!$B$3:$K$1368,7,FALSE)),"")</f>
        <v xml:space="preserve">See Collegerama 2022 recording TN1612TU_02 from 00:34:45 - https://collegerama.tudelft.nl/Mediasite/Channel/as-bsc-tn/watch/8ae6f50a06ea4d7fb72bb50699c07ef41d </v>
      </c>
      <c r="T1082" s="50" t="s">
        <v>1763</v>
      </c>
      <c r="U1082" s="31" t="str">
        <f>IFERROR(VLOOKUP(G1082,Demos!$B$7:N4380,12,FALSE),"")</f>
        <v/>
      </c>
      <c r="V1082" s="72">
        <v>0</v>
      </c>
    </row>
    <row r="1083" spans="1:23" ht="45" x14ac:dyDescent="0.25">
      <c r="A1083" s="39">
        <f t="shared" si="16"/>
        <v>1078</v>
      </c>
      <c r="B1083" s="30" t="s">
        <v>38</v>
      </c>
      <c r="C1083" s="29" t="str">
        <f xml:space="preserve"> IFERROR(VLOOKUP(B1083, Courses!$C$3:$E$836, 2, FALSE),"")</f>
        <v>Mechanics and Theory of Relativity</v>
      </c>
      <c r="D1083" s="29" t="str">
        <f xml:space="preserve"> IFERROR(VLOOKUP(MID(G1083,1,1), PIRA!$B$1:$E$1146, 2, FALSE),"")</f>
        <v>1 Mechanics</v>
      </c>
      <c r="E1083" s="31" t="str">
        <f xml:space="preserve"> IFERROR(VLOOKUP(MID(G1083,1,2),PIRA!$B$1:$E$1144,2,FALSE),"")&amp;"
"&amp;IFERROR(VLOOKUP(MID(H1083,1,2),PIRA!$B$1:$E$1144,2,FALSE),"")&amp;"
"&amp;IFERROR(VLOOKUP(MID(I1083,1,2),PIRA!$B$1:$E$1144,2,FALSE),"")</f>
        <v xml:space="preserve">Newton's Third Law
</v>
      </c>
      <c r="F1083" s="31" t="str">
        <f xml:space="preserve"> IFERROR(VLOOKUP(MID(G1083,1,4),PIRA!$B$1:$E$1144,2,FALSE),"")&amp;"
"&amp;IFERROR(VLOOKUP(MID(H1083,1,4),PIRA!$B$1:$E$1144,2,FALSE),"")&amp;"
"&amp;IFERROR(VLOOKUP(MID(I1083,1,4),PIRA!$B$1:$E$1144,2,FALSE),"")</f>
        <v xml:space="preserve">Action and Reaction
</v>
      </c>
      <c r="G1083" s="32" t="s">
        <v>1147</v>
      </c>
      <c r="H1083" s="31" t="str">
        <f>IFERROR(IF(VLOOKUP(G1083,Demos!$B$3:$K$1368,2,FALSE)=0,"",VLOOKUP(G1083,Demos!$B$3:$K$1368,2,FALSE)),"")</f>
        <v/>
      </c>
      <c r="I1083" s="79" t="str">
        <f>IFERROR(IF(VLOOKUP(G1083,Demos!$B$3:$K$1368,3,FALSE)=0,"",VLOOKUP(G1083,Demos!$B$3:$K$1368,3,FALSE)),"")</f>
        <v/>
      </c>
      <c r="J1083" s="79" t="str">
        <f>IFERROR(IF(VLOOKUP(G1083,Demos!$B$3:$K$1368,4,FALSE)=0,"",VLOOKUP(G1083,Demos!$B$3:$K$1368,4,FALSE)),"")</f>
        <v/>
      </c>
      <c r="K1083" s="32" t="s">
        <v>22</v>
      </c>
      <c r="L1083" s="32" t="s">
        <v>2077</v>
      </c>
      <c r="M1083" s="71">
        <v>43872</v>
      </c>
      <c r="N1083" s="33" t="str">
        <f>IFERROR(VLOOKUP(G1083,Demos!$B$3:$K$1368,5,FALSE),"")</f>
        <v>Trying Hard to Pull Differently</v>
      </c>
      <c r="O1083" s="28">
        <f>IF(N1083="","",COUNTIF($N$6:N3202, N1083))</f>
        <v>15</v>
      </c>
      <c r="P1083" s="33" t="str">
        <f xml:space="preserve"> IFERROR(IF(VLOOKUP(G1083,Demos!$B$3:$K$1368,6,FALSE)=0,"",VLOOKUP(G1083,Demos!$B$3:$K$1368,6,FALSE)),"")</f>
        <v>www.de-monstrare.nl/pdf/trying%20hard%20to%20pull%20differntly.pdf</v>
      </c>
      <c r="Q1083" s="38" t="str">
        <f xml:space="preserve"> IFERROR(IF(VLOOKUP(G1083,Demos!$B$3:$K$1368,8,FALSE)=0,"",VLOOKUP(G1083,Demos!$B$3:$K$1368,8,FALSE)),"")</f>
        <v/>
      </c>
      <c r="R1083" s="38" t="str">
        <f xml:space="preserve"> IFERROR(IF(VLOOKUP(G1083,Demos!$B$3:$K$1368,7,FALSE)=0,"",VLOOKUP(G1083,Demos!$B$3:$K$1368,7,FALSE)),"")</f>
        <v>See Collegerama 2022 recording TN1612TU_02 from 00:34:45  and 01:38:25 - https://collegerama.tudelft.nl/Mediasite/Channel/as-bsc-tn/watch/8ae6f50a06ea4d7fb72bb50699c07ef41d ===============  https://collegerama.tudelft.nl/Mediasite/Channel/as-bsc-tn/watch/f53f1fdd5fa04999b1d52f4922846f1a1d ========================Collegerama.tudelft.nl. TN1612TU_02 - 09/02/2021, recorded on 09 Feb 2021 08:45, demo starts at 00:59:27 ====================</v>
      </c>
      <c r="T1083" s="50" t="s">
        <v>1763</v>
      </c>
      <c r="U1083" s="31" t="str">
        <f>IFERROR(VLOOKUP(G1083,Demos!$B$7:N4378,12,FALSE),"")</f>
        <v/>
      </c>
      <c r="V1083" s="72">
        <v>1</v>
      </c>
    </row>
    <row r="1084" spans="1:23" ht="45" x14ac:dyDescent="0.25">
      <c r="A1084" s="39">
        <f t="shared" si="16"/>
        <v>1079</v>
      </c>
      <c r="B1084" s="30" t="s">
        <v>29</v>
      </c>
      <c r="C1084" s="29" t="str">
        <f xml:space="preserve"> IFERROR(VLOOKUP(B1084, Courses!$C$3:$E$836, 2, FALSE),"")</f>
        <v>Classical and Quantum Mechanics</v>
      </c>
      <c r="D1084" s="29" t="str">
        <f xml:space="preserve"> IFERROR(VLOOKUP(MID(G1084,1,1), PIRA!$B$1:$E$1146, 2, FALSE),"")</f>
        <v>1 Mechanics</v>
      </c>
      <c r="E1084" s="31" t="str">
        <f xml:space="preserve"> IFERROR(VLOOKUP(MID(G1084,1,2),PIRA!$B$1:$E$1144,2,FALSE),"")&amp;"
"&amp;IFERROR(VLOOKUP(MID(H1084,1,2),PIRA!$B$1:$E$1144,2,FALSE),"")&amp;"
"&amp;IFERROR(VLOOKUP(MID(I1084,1,2),PIRA!$B$1:$E$1144,2,FALSE),"")</f>
        <v xml:space="preserve">Statics of Rigid Bodies
</v>
      </c>
      <c r="F1084" s="31" t="str">
        <f xml:space="preserve"> IFERROR(VLOOKUP(MID(G1084,1,4),PIRA!$B$1:$E$1144,2,FALSE),"")&amp;"
"&amp;IFERROR(VLOOKUP(MID(H1084,1,4),PIRA!$B$1:$E$1144,2,FALSE),"")&amp;"
"&amp;IFERROR(VLOOKUP(MID(I1084,1,4),PIRA!$B$1:$E$1144,2,FALSE),"")</f>
        <v xml:space="preserve">Resolution of Forces
</v>
      </c>
      <c r="G1084" s="32" t="s">
        <v>1148</v>
      </c>
      <c r="H1084" s="31" t="str">
        <f>IFERROR(IF(VLOOKUP(G1084,Demos!$B$3:$K$1368,2,FALSE)=0,"",VLOOKUP(G1084,Demos!$B$3:$K$1368,2,FALSE)),"")</f>
        <v/>
      </c>
      <c r="I1084" s="79" t="str">
        <f>IFERROR(IF(VLOOKUP(G1084,Demos!$B$3:$K$1368,3,FALSE)=0,"",VLOOKUP(G1084,Demos!$B$3:$K$1368,3,FALSE)),"")</f>
        <v/>
      </c>
      <c r="J1084" s="79" t="str">
        <f>IFERROR(IF(VLOOKUP(G1084,Demos!$B$3:$K$1368,4,FALSE)=0,"",VLOOKUP(G1084,Demos!$B$3:$K$1368,4,FALSE)),"")</f>
        <v/>
      </c>
      <c r="K1084" s="30" t="s">
        <v>373</v>
      </c>
      <c r="M1084" s="71">
        <v>43872</v>
      </c>
      <c r="N1084" s="33" t="str">
        <f>IFERROR(VLOOKUP(G1084,Demos!$B$3:$K$1368,5,FALSE),"")</f>
        <v>Strong Professor (Weak Students)</v>
      </c>
      <c r="O1084" s="28">
        <f>IF(N1084="","",COUNTIF($N$6:N3203, N1084))</f>
        <v>24</v>
      </c>
      <c r="P1084" s="33" t="str">
        <f xml:space="preserve"> IFERROR(IF(VLOOKUP(G1084,Demos!$B$3:$K$1368,6,FALSE)=0,"",VLOOKUP(G1084,Demos!$B$3:$K$1368,6,FALSE)),"")</f>
        <v>www.de-monstrare.nl/pdf/Strong%20professor%20_weak%20students_.pdf</v>
      </c>
      <c r="Q1084" s="38" t="str">
        <f xml:space="preserve"> IFERROR(IF(VLOOKUP(G1084,Demos!$B$3:$K$1368,8,FALSE)=0,"",VLOOKUP(G1084,Demos!$B$3:$K$1368,8,FALSE)),"")</f>
        <v/>
      </c>
      <c r="R1084" s="38" t="str">
        <f xml:space="preserve"> IFERROR(IF(VLOOKUP(G1084,Demos!$B$3:$K$1368,7,FALSE)=0,"",VLOOKUP(G1084,Demos!$B$3:$K$1368,7,FALSE)),"")</f>
        <v xml:space="preserve">=================== https://collegerama.tudelft.nl/Mediasite/Channel/as-bsc-tn/watch/f53f1fdd5fa04999b1d52f4922846f1a1d ========================Collegerama.tudelft.nl. TN1612TU_01 - Klassieke mechanica &amp; relativiteit, recoreded on 08 Feb 2021 13:45, demo </v>
      </c>
      <c r="U1084" s="31" t="str">
        <f>IFERROR(VLOOKUP(G1084,Demos!$B$7:N4376,12,FALSE),"")</f>
        <v/>
      </c>
      <c r="V1084" s="72">
        <v>0</v>
      </c>
    </row>
    <row r="1085" spans="1:23" ht="45" x14ac:dyDescent="0.25">
      <c r="A1085" s="39">
        <f t="shared" si="16"/>
        <v>1080</v>
      </c>
      <c r="B1085" s="30" t="s">
        <v>1905</v>
      </c>
      <c r="C1085" s="29" t="str">
        <f xml:space="preserve"> IFERROR(VLOOKUP(B1085, Courses!$C$3:$E$836, 2, FALSE),"")</f>
        <v>Mechanics and Theory of Relativity</v>
      </c>
      <c r="D1085" s="29" t="str">
        <f xml:space="preserve"> IFERROR(VLOOKUP(MID(G1085,1,1), PIRA!$B$1:$E$1146, 2, FALSE),"")</f>
        <v>1 Mechanics</v>
      </c>
      <c r="E1085" s="31" t="str">
        <f xml:space="preserve"> IFERROR(VLOOKUP(MID(G1085,1,2),PIRA!$B$1:$E$1144,2,FALSE),"")&amp;"
"&amp;IFERROR(VLOOKUP(MID(H1085,1,2),PIRA!$B$1:$E$1144,2,FALSE),"")&amp;"
"&amp;IFERROR(VLOOKUP(MID(I1085,1,2),PIRA!$B$1:$E$1144,2,FALSE),"")</f>
        <v xml:space="preserve">Newton's First Law
</v>
      </c>
      <c r="F1085" s="31" t="str">
        <f xml:space="preserve"> IFERROR(VLOOKUP(MID(G1085,1,4),PIRA!$B$1:$E$1144,2,FALSE),"")&amp;"
"&amp;IFERROR(VLOOKUP(MID(H1085,1,4),PIRA!$B$1:$E$1144,2,FALSE),"")&amp;"
"&amp;IFERROR(VLOOKUP(MID(I1085,1,4),PIRA!$B$1:$E$1144,2,FALSE),"")</f>
        <v xml:space="preserve">Inertia of Rest
</v>
      </c>
      <c r="G1085" s="32" t="s">
        <v>1140</v>
      </c>
      <c r="H1085" s="31" t="str">
        <f>IFERROR(IF(VLOOKUP(G1085,Demos!$B$3:$K$1368,2,FALSE)=0,"",VLOOKUP(G1085,Demos!$B$3:$K$1368,2,FALSE)),"")</f>
        <v/>
      </c>
      <c r="I1085" s="79" t="str">
        <f>IFERROR(IF(VLOOKUP(G1085,Demos!$B$3:$K$1368,3,FALSE)=0,"",VLOOKUP(G1085,Demos!$B$3:$K$1368,3,FALSE)),"")</f>
        <v/>
      </c>
      <c r="J1085" s="79" t="str">
        <f>IFERROR(IF(VLOOKUP(G1085,Demos!$B$3:$K$1368,4,FALSE)=0,"",VLOOKUP(G1085,Demos!$B$3:$K$1368,4,FALSE)),"")</f>
        <v/>
      </c>
      <c r="K1085" s="30" t="s">
        <v>1897</v>
      </c>
      <c r="M1085" s="71">
        <v>43871</v>
      </c>
      <c r="N1085" s="33" t="str">
        <f>IFERROR(VLOOKUP(G1085,Demos!$B$3:$K$1368,5,FALSE),"")</f>
        <v>Tablecloth Pull</v>
      </c>
      <c r="O1085" s="28">
        <f>IF(N1085="","",COUNTIF($N$6:N3204, N1085))</f>
        <v>24</v>
      </c>
      <c r="P1085" s="33" t="str">
        <f xml:space="preserve"> IFERROR(IF(VLOOKUP(G1085,Demos!$B$3:$K$1368,6,FALSE)=0,"",VLOOKUP(G1085,Demos!$B$3:$K$1368,6,FALSE)),"")</f>
        <v>www.de-monstrare.nl/pdf/Tablecloth%20pull.pdf</v>
      </c>
      <c r="Q1085" s="38" t="str">
        <f xml:space="preserve"> IFERROR(IF(VLOOKUP(G1085,Demos!$B$3:$K$1368,8,FALSE)=0,"",VLOOKUP(G1085,Demos!$B$3:$K$1368,8,FALSE)),"")</f>
        <v/>
      </c>
      <c r="R1085" s="38" t="str">
        <f xml:space="preserve"> IFERROR(IF(VLOOKUP(G1085,Demos!$B$3:$K$1368,7,FALSE)=0,"",VLOOKUP(G1085,Demos!$B$3:$K$1368,7,FALSE)),"")</f>
        <v xml:space="preserve">See Collegerama 2022 recording TN1612TU_02 from 00:34:45  and 01:38:25 - https://collegerama.tudelft.nl/Mediasite/Channel/as-bsc-tn/watch/8ae6f50a06ea4d7fb72bb50699c07ef41d </v>
      </c>
      <c r="T1085" s="50" t="s">
        <v>1763</v>
      </c>
      <c r="U1085" s="31" t="str">
        <f>IFERROR(VLOOKUP(G1085,Demos!$B$7:N4381,12,FALSE),"")</f>
        <v/>
      </c>
      <c r="V1085" s="72">
        <v>0</v>
      </c>
    </row>
    <row r="1086" spans="1:23" ht="45" x14ac:dyDescent="0.25">
      <c r="A1086" s="39">
        <f t="shared" si="16"/>
        <v>1081</v>
      </c>
      <c r="B1086" s="30" t="s">
        <v>38</v>
      </c>
      <c r="C1086" s="29" t="str">
        <f xml:space="preserve"> IFERROR(VLOOKUP(B1086, Courses!$C$3:$E$836, 2, FALSE),"")</f>
        <v>Mechanics and Theory of Relativity</v>
      </c>
      <c r="D1086" s="29" t="str">
        <f xml:space="preserve"> IFERROR(VLOOKUP(MID(G1086,1,1), PIRA!$B$1:$E$1146, 2, FALSE),"")</f>
        <v>1 Mechanics</v>
      </c>
      <c r="E1086" s="31" t="str">
        <f xml:space="preserve"> IFERROR(VLOOKUP(MID(G1086,1,2),PIRA!$B$1:$E$1144,2,FALSE),"")&amp;"
"&amp;IFERROR(VLOOKUP(MID(H1086,1,2),PIRA!$B$1:$E$1144,2,FALSE),"")&amp;"
"&amp;IFERROR(VLOOKUP(MID(I1086,1,2),PIRA!$B$1:$E$1144,2,FALSE),"")</f>
        <v xml:space="preserve">Newton's First Law
</v>
      </c>
      <c r="F1086" s="31" t="str">
        <f xml:space="preserve"> IFERROR(VLOOKUP(MID(G1086,1,4),PIRA!$B$1:$E$1144,2,FALSE),"")&amp;"
"&amp;IFERROR(VLOOKUP(MID(H1086,1,4),PIRA!$B$1:$E$1144,2,FALSE),"")&amp;"
"&amp;IFERROR(VLOOKUP(MID(I1086,1,4),PIRA!$B$1:$E$1144,2,FALSE),"")</f>
        <v xml:space="preserve">Inertia of Motion
</v>
      </c>
      <c r="G1086" s="32" t="s">
        <v>1141</v>
      </c>
      <c r="H1086" s="31" t="str">
        <f>IFERROR(IF(VLOOKUP(G1086,Demos!$B$3:$K$1368,2,FALSE)=0,"",VLOOKUP(G1086,Demos!$B$3:$K$1368,2,FALSE)),"")</f>
        <v/>
      </c>
      <c r="I1086" s="79" t="str">
        <f>IFERROR(IF(VLOOKUP(G1086,Demos!$B$3:$K$1368,3,FALSE)=0,"",VLOOKUP(G1086,Demos!$B$3:$K$1368,3,FALSE)),"")</f>
        <v/>
      </c>
      <c r="J1086" s="79" t="str">
        <f>IFERROR(IF(VLOOKUP(G1086,Demos!$B$3:$K$1368,4,FALSE)=0,"",VLOOKUP(G1086,Demos!$B$3:$K$1368,4,FALSE)),"")</f>
        <v/>
      </c>
      <c r="K1086" s="32" t="s">
        <v>22</v>
      </c>
      <c r="L1086" s="32" t="s">
        <v>2077</v>
      </c>
      <c r="M1086" s="71">
        <v>43871</v>
      </c>
      <c r="N1086" s="33" t="str">
        <f>IFERROR(VLOOKUP(G1086,Demos!$B$3:$K$1368,5,FALSE),"")</f>
        <v>Galileo's Thoughts</v>
      </c>
      <c r="O1086" s="28">
        <f>IF(N1086="","",COUNTIF($N$6:N3205, N1086))</f>
        <v>14</v>
      </c>
      <c r="P1086" s="33" t="str">
        <f xml:space="preserve"> IFERROR(IF(VLOOKUP(G1086,Demos!$B$3:$K$1368,6,FALSE)=0,"",VLOOKUP(G1086,Demos!$B$3:$K$1368,6,FALSE)),"")</f>
        <v>www.de-monstrare.nl/pdf/Galileo%27s%20thoughts.pdf</v>
      </c>
      <c r="Q1086" s="38" t="str">
        <f xml:space="preserve"> IFERROR(IF(VLOOKUP(G1086,Demos!$B$3:$K$1368,8,FALSE)=0,"",VLOOKUP(G1086,Demos!$B$3:$K$1368,8,FALSE)),"")</f>
        <v/>
      </c>
      <c r="R1086" s="38" t="str">
        <f xml:space="preserve"> IFERROR(IF(VLOOKUP(G1086,Demos!$B$3:$K$1368,7,FALSE)=0,"",VLOOKUP(G1086,Demos!$B$3:$K$1368,7,FALSE)),"")</f>
        <v/>
      </c>
      <c r="T1086" s="50" t="s">
        <v>1761</v>
      </c>
      <c r="U1086" s="31" t="str">
        <f>IFERROR(VLOOKUP(G1086,Demos!$B$7:N4385,12,FALSE),"")</f>
        <v/>
      </c>
      <c r="V1086" s="72">
        <v>0</v>
      </c>
    </row>
    <row r="1087" spans="1:23" ht="45" x14ac:dyDescent="0.25">
      <c r="A1087" s="39">
        <f t="shared" si="16"/>
        <v>1082</v>
      </c>
      <c r="B1087" s="30" t="s">
        <v>1905</v>
      </c>
      <c r="C1087" s="29" t="str">
        <f xml:space="preserve"> IFERROR(VLOOKUP(B1087, Courses!$C$3:$E$836, 2, FALSE),"")</f>
        <v>Mechanics and Theory of Relativity</v>
      </c>
      <c r="D1087" s="29" t="str">
        <f xml:space="preserve"> IFERROR(VLOOKUP(MID(G1087,1,1), PIRA!$B$1:$E$1146, 2, FALSE),"")</f>
        <v>1 Mechanics</v>
      </c>
      <c r="E1087" s="31" t="str">
        <f xml:space="preserve"> IFERROR(VLOOKUP(MID(G1087,1,2),PIRA!$B$1:$E$1144,2,FALSE),"")&amp;"
"&amp;IFERROR(VLOOKUP(MID(H1087,1,2),PIRA!$B$1:$E$1144,2,FALSE),"")&amp;"
"&amp;IFERROR(VLOOKUP(MID(I1087,1,2),PIRA!$B$1:$E$1144,2,FALSE),"")</f>
        <v xml:space="preserve">Newton's Second Law
</v>
      </c>
      <c r="F1087" s="31" t="str">
        <f xml:space="preserve"> IFERROR(VLOOKUP(MID(G1087,1,4),PIRA!$B$1:$E$1144,2,FALSE),"")&amp;"
"&amp;IFERROR(VLOOKUP(MID(H1087,1,4),PIRA!$B$1:$E$1144,2,FALSE),"")&amp;"
"&amp;IFERROR(VLOOKUP(MID(I1087,1,4),PIRA!$B$1:$E$1144,2,FALSE),"")</f>
        <v xml:space="preserve">Force, Mass, and Acceleration
</v>
      </c>
      <c r="G1087" s="32" t="s">
        <v>1144</v>
      </c>
      <c r="H1087" s="31" t="str">
        <f>IFERROR(IF(VLOOKUP(G1087,Demos!$B$3:$K$1368,2,FALSE)=0,"",VLOOKUP(G1087,Demos!$B$3:$K$1368,2,FALSE)),"")</f>
        <v/>
      </c>
      <c r="I1087" s="79" t="str">
        <f>IFERROR(IF(VLOOKUP(G1087,Demos!$B$3:$K$1368,3,FALSE)=0,"",VLOOKUP(G1087,Demos!$B$3:$K$1368,3,FALSE)),"")</f>
        <v/>
      </c>
      <c r="J1087" s="79" t="str">
        <f>IFERROR(IF(VLOOKUP(G1087,Demos!$B$3:$K$1368,4,FALSE)=0,"",VLOOKUP(G1087,Demos!$B$3:$K$1368,4,FALSE)),"")</f>
        <v/>
      </c>
      <c r="K1087" s="32" t="s">
        <v>1897</v>
      </c>
      <c r="M1087" s="71">
        <v>43871</v>
      </c>
      <c r="N1087" s="33" t="str">
        <f>IFERROR(VLOOKUP(G1087,Demos!$B$3:$K$1368,5,FALSE),"")</f>
        <v>Pulling a Thread</v>
      </c>
      <c r="O1087" s="28">
        <f>IF(N1087="","",COUNTIF($N$6:N3206, N1087))</f>
        <v>33</v>
      </c>
      <c r="P1087" s="33" t="str">
        <f xml:space="preserve"> IFERROR(IF(VLOOKUP(G1087,Demos!$B$3:$K$1368,6,FALSE)=0,"",VLOOKUP(G1087,Demos!$B$3:$K$1368,6,FALSE)),"")</f>
        <v>www.de-monstrare.nl/pdf/Pulling%20a%20thread.pdf</v>
      </c>
      <c r="Q1087" s="38" t="str">
        <f xml:space="preserve"> IFERROR(IF(VLOOKUP(G1087,Demos!$B$3:$K$1368,8,FALSE)=0,"",VLOOKUP(G1087,Demos!$B$3:$K$1368,8,FALSE)),"")</f>
        <v/>
      </c>
      <c r="R1087" s="38" t="str">
        <f xml:space="preserve"> IFERROR(IF(VLOOKUP(G1087,Demos!$B$3:$K$1368,7,FALSE)=0,"",VLOOKUP(G1087,Demos!$B$3:$K$1368,7,FALSE)),"")</f>
        <v xml:space="preserve">See Collegerama 2022 recording TN1612TU_02 from 00:34:45 - https://collegerama.tudelft.nl/Mediasite/Channel/as-bsc-tn/watch/8ae6f50a06ea4d7fb72bb50699c07ef41d </v>
      </c>
      <c r="T1087" s="50" t="s">
        <v>1763</v>
      </c>
      <c r="U1087" s="31" t="str">
        <f>IFERROR(VLOOKUP(G1087,Demos!$B$7:N4382,12,FALSE),"")</f>
        <v/>
      </c>
      <c r="V1087" s="72" t="s">
        <v>1912</v>
      </c>
    </row>
    <row r="1088" spans="1:23" ht="45" x14ac:dyDescent="0.25">
      <c r="A1088" s="39">
        <f t="shared" si="16"/>
        <v>1083</v>
      </c>
      <c r="B1088" s="30" t="s">
        <v>38</v>
      </c>
      <c r="C1088" s="29" t="str">
        <f xml:space="preserve"> IFERROR(VLOOKUP(B1088, Courses!$C$3:$E$836, 2, FALSE),"")</f>
        <v>Mechanics and Theory of Relativity</v>
      </c>
      <c r="D1088" s="29" t="str">
        <f xml:space="preserve"> IFERROR(VLOOKUP(MID(G1088,1,1), PIRA!$B$1:$E$1146, 2, FALSE),"")</f>
        <v>1 Mechanics</v>
      </c>
      <c r="E1088" s="31" t="str">
        <f xml:space="preserve"> IFERROR(VLOOKUP(MID(G1088,1,2),PIRA!$B$1:$E$1144,2,FALSE),"")&amp;"
"&amp;IFERROR(VLOOKUP(MID(H1088,1,2),PIRA!$B$1:$E$1144,2,FALSE),"")&amp;"
"&amp;IFERROR(VLOOKUP(MID(I1088,1,2),PIRA!$B$1:$E$1144,2,FALSE),"")</f>
        <v xml:space="preserve">Newton's Third Law
</v>
      </c>
      <c r="F1088" s="31" t="str">
        <f xml:space="preserve"> IFERROR(VLOOKUP(MID(G1088,1,4),PIRA!$B$1:$E$1144,2,FALSE),"")&amp;"
"&amp;IFERROR(VLOOKUP(MID(H1088,1,4),PIRA!$B$1:$E$1144,2,FALSE),"")&amp;"
"&amp;IFERROR(VLOOKUP(MID(I1088,1,4),PIRA!$B$1:$E$1144,2,FALSE),"")</f>
        <v xml:space="preserve">Action and Reaction
</v>
      </c>
      <c r="G1088" s="32" t="s">
        <v>1146</v>
      </c>
      <c r="H1088" s="31" t="str">
        <f>IFERROR(IF(VLOOKUP(G1088,Demos!$B$3:$K$1368,2,FALSE)=0,"",VLOOKUP(G1088,Demos!$B$3:$K$1368,2,FALSE)),"")</f>
        <v/>
      </c>
      <c r="I1088" s="79" t="str">
        <f>IFERROR(IF(VLOOKUP(G1088,Demos!$B$3:$K$1368,3,FALSE)=0,"",VLOOKUP(G1088,Demos!$B$3:$K$1368,3,FALSE)),"")</f>
        <v/>
      </c>
      <c r="J1088" s="79" t="str">
        <f>IFERROR(IF(VLOOKUP(G1088,Demos!$B$3:$K$1368,4,FALSE)=0,"",VLOOKUP(G1088,Demos!$B$3:$K$1368,4,FALSE)),"")</f>
        <v/>
      </c>
      <c r="K1088" s="32" t="s">
        <v>22</v>
      </c>
      <c r="L1088" s="32" t="s">
        <v>2077</v>
      </c>
      <c r="M1088" s="71">
        <v>43871</v>
      </c>
      <c r="N1088" s="33" t="str">
        <f>IFERROR(VLOOKUP(G1088,Demos!$B$3:$K$1368,5,FALSE),"")</f>
        <v>Who is Pulling?</v>
      </c>
      <c r="O1088" s="28">
        <f>IF(N1088="","",COUNTIF($N$6:N3207, N1088))</f>
        <v>12</v>
      </c>
      <c r="P1088" s="33" t="str">
        <f xml:space="preserve"> IFERROR(IF(VLOOKUP(G1088,Demos!$B$3:$K$1368,6,FALSE)=0,"",VLOOKUP(G1088,Demos!$B$3:$K$1368,6,FALSE)),"")</f>
        <v>www.de-monstrare.nl/pdf/Who%20is%20pulling.pdf</v>
      </c>
      <c r="Q1088" s="38" t="str">
        <f xml:space="preserve"> IFERROR(IF(VLOOKUP(G1088,Demos!$B$3:$K$1368,8,FALSE)=0,"",VLOOKUP(G1088,Demos!$B$3:$K$1368,8,FALSE)),"")</f>
        <v/>
      </c>
      <c r="R1088" s="38" t="str">
        <f xml:space="preserve"> IFERROR(IF(VLOOKUP(G1088,Demos!$B$3:$K$1368,7,FALSE)=0,"",VLOOKUP(G1088,Demos!$B$3:$K$1368,7,FALSE)),"")</f>
        <v/>
      </c>
      <c r="T1088" s="50" t="s">
        <v>1762</v>
      </c>
      <c r="U1088" s="31" t="str">
        <f>IFERROR(VLOOKUP(G1088,Demos!$B$7:N4383,12,FALSE),"")</f>
        <v/>
      </c>
      <c r="V1088" s="72" t="s">
        <v>1911</v>
      </c>
    </row>
    <row r="1089" spans="1:23" ht="45" x14ac:dyDescent="0.25">
      <c r="A1089" s="39">
        <f t="shared" si="16"/>
        <v>1084</v>
      </c>
      <c r="B1089" s="30" t="s">
        <v>38</v>
      </c>
      <c r="C1089" s="29" t="str">
        <f xml:space="preserve"> IFERROR(VLOOKUP(B1089, Courses!$C$3:$E$836, 2, FALSE),"")</f>
        <v>Mechanics and Theory of Relativity</v>
      </c>
      <c r="D1089" s="29" t="str">
        <f xml:space="preserve"> IFERROR(VLOOKUP(MID(G1089,1,1), PIRA!$B$1:$E$1146, 2, FALSE),"")</f>
        <v>1 Mechanics</v>
      </c>
      <c r="E1089" s="31" t="str">
        <f xml:space="preserve"> IFERROR(VLOOKUP(MID(G1089,1,2),PIRA!$B$1:$E$1144,2,FALSE),"")&amp;"
"&amp;IFERROR(VLOOKUP(MID(H1089,1,2),PIRA!$B$1:$E$1144,2,FALSE),"")&amp;"
"&amp;IFERROR(VLOOKUP(MID(I1089,1,2),PIRA!$B$1:$E$1144,2,FALSE),"")</f>
        <v xml:space="preserve">Statics of Rigid Bodies
</v>
      </c>
      <c r="F1089" s="31" t="str">
        <f xml:space="preserve"> IFERROR(VLOOKUP(MID(G1089,1,4),PIRA!$B$1:$E$1144,2,FALSE),"")&amp;"
"&amp;IFERROR(VLOOKUP(MID(H1089,1,4),PIRA!$B$1:$E$1144,2,FALSE),"")&amp;"
"&amp;IFERROR(VLOOKUP(MID(I1089,1,4),PIRA!$B$1:$E$1144,2,FALSE),"")</f>
        <v xml:space="preserve">Resolution of Forces
</v>
      </c>
      <c r="G1089" s="32" t="s">
        <v>1148</v>
      </c>
      <c r="H1089" s="31" t="str">
        <f>IFERROR(IF(VLOOKUP(G1089,Demos!$B$3:$K$1368,2,FALSE)=0,"",VLOOKUP(G1089,Demos!$B$3:$K$1368,2,FALSE)),"")</f>
        <v/>
      </c>
      <c r="I1089" s="79" t="str">
        <f>IFERROR(IF(VLOOKUP(G1089,Demos!$B$3:$K$1368,3,FALSE)=0,"",VLOOKUP(G1089,Demos!$B$3:$K$1368,3,FALSE)),"")</f>
        <v/>
      </c>
      <c r="J1089" s="79" t="str">
        <f>IFERROR(IF(VLOOKUP(G1089,Demos!$B$3:$K$1368,4,FALSE)=0,"",VLOOKUP(G1089,Demos!$B$3:$K$1368,4,FALSE)),"")</f>
        <v/>
      </c>
      <c r="K1089" s="32" t="s">
        <v>22</v>
      </c>
      <c r="L1089" s="32" t="s">
        <v>2077</v>
      </c>
      <c r="M1089" s="71">
        <v>43871</v>
      </c>
      <c r="N1089" s="33" t="str">
        <f>IFERROR(VLOOKUP(G1089,Demos!$B$3:$K$1368,5,FALSE),"")</f>
        <v>Strong Professor (Weak Students)</v>
      </c>
      <c r="O1089" s="28">
        <f>IF(N1089="","",COUNTIF($N$6:N3208, N1089))</f>
        <v>24</v>
      </c>
      <c r="P1089" s="33" t="str">
        <f xml:space="preserve"> IFERROR(IF(VLOOKUP(G1089,Demos!$B$3:$K$1368,6,FALSE)=0,"",VLOOKUP(G1089,Demos!$B$3:$K$1368,6,FALSE)),"")</f>
        <v>www.de-monstrare.nl/pdf/Strong%20professor%20_weak%20students_.pdf</v>
      </c>
      <c r="Q1089" s="38" t="str">
        <f xml:space="preserve"> IFERROR(IF(VLOOKUP(G1089,Demos!$B$3:$K$1368,8,FALSE)=0,"",VLOOKUP(G1089,Demos!$B$3:$K$1368,8,FALSE)),"")</f>
        <v/>
      </c>
      <c r="R1089" s="38" t="str">
        <f xml:space="preserve"> IFERROR(IF(VLOOKUP(G1089,Demos!$B$3:$K$1368,7,FALSE)=0,"",VLOOKUP(G1089,Demos!$B$3:$K$1368,7,FALSE)),"")</f>
        <v xml:space="preserve">=================== https://collegerama.tudelft.nl/Mediasite/Channel/as-bsc-tn/watch/f53f1fdd5fa04999b1d52f4922846f1a1d ========================Collegerama.tudelft.nl. TN1612TU_01 - Klassieke mechanica &amp; relativiteit, recoreded on 08 Feb 2021 13:45, demo </v>
      </c>
      <c r="T1089" s="50" t="s">
        <v>1762</v>
      </c>
      <c r="U1089" s="31" t="str">
        <f>IFERROR(VLOOKUP(G1089,Demos!$B$7:N4384,12,FALSE),"")</f>
        <v/>
      </c>
      <c r="V1089" s="72">
        <v>0</v>
      </c>
    </row>
    <row r="1090" spans="1:23" ht="45" x14ac:dyDescent="0.25">
      <c r="A1090" s="39">
        <f t="shared" si="16"/>
        <v>1085</v>
      </c>
      <c r="B1090" s="30" t="s">
        <v>2082</v>
      </c>
      <c r="C1090" s="29" t="str">
        <f xml:space="preserve"> IFERROR(VLOOKUP(B1090, Courses!$C$3:$E$836, 2, FALSE),"")</f>
        <v>Matching Day</v>
      </c>
      <c r="D1090" s="29" t="str">
        <f xml:space="preserve"> IFERROR(VLOOKUP(MID(G1090,1,1), PIRA!$B$1:$E$1146, 2, FALSE),"")</f>
        <v>1 Mechanics</v>
      </c>
      <c r="E1090" s="31" t="str">
        <f xml:space="preserve"> IFERROR(VLOOKUP(MID(G1090,1,2),PIRA!$B$1:$E$1144,2,FALSE),"")&amp;"
"&amp;IFERROR(VLOOKUP(MID(H1090,1,2),PIRA!$B$1:$E$1144,2,FALSE),"")&amp;"
"&amp;IFERROR(VLOOKUP(MID(I1090,1,2),PIRA!$B$1:$E$1144,2,FALSE),"")</f>
        <v xml:space="preserve">Rotational Dynamics
Rotational Dynamics
</v>
      </c>
      <c r="F1090" s="31" t="str">
        <f xml:space="preserve"> IFERROR(VLOOKUP(MID(G1090,1,4),PIRA!$B$1:$E$1144,2,FALSE),"")&amp;"
"&amp;IFERROR(VLOOKUP(MID(H1090,1,4),PIRA!$B$1:$E$1144,2,FALSE),"")&amp;"
"&amp;IFERROR(VLOOKUP(MID(I1090,1,4),PIRA!$B$1:$E$1144,2,FALSE),"")</f>
        <v xml:space="preserve">Conservation of Angular Momentum
Transfer of Angular Momentum
</v>
      </c>
      <c r="G1090" s="32" t="s">
        <v>84</v>
      </c>
      <c r="H1090" s="31" t="str">
        <f>IFERROR(IF(VLOOKUP(G1090,Demos!$B$3:$K$1368,2,FALSE)=0,"",VLOOKUP(G1090,Demos!$B$3:$K$1368,2,FALSE)),"")</f>
        <v>1Q30.10</v>
      </c>
      <c r="I1090" s="79" t="str">
        <f>IFERROR(IF(VLOOKUP(G1090,Demos!$B$3:$K$1368,3,FALSE)=0,"",VLOOKUP(G1090,Demos!$B$3:$K$1368,3,FALSE)),"")</f>
        <v/>
      </c>
      <c r="J1090" s="79" t="str">
        <f>IFERROR(IF(VLOOKUP(G1090,Demos!$B$3:$K$1368,4,FALSE)=0,"",VLOOKUP(G1090,Demos!$B$3:$K$1368,4,FALSE)),"")</f>
        <v/>
      </c>
      <c r="K1090" s="30" t="s">
        <v>2053</v>
      </c>
      <c r="L1090" s="30" t="s">
        <v>1614</v>
      </c>
      <c r="M1090" s="71">
        <v>43869</v>
      </c>
      <c r="N1090" s="33" t="str">
        <f>IFERROR(VLOOKUP(G1090,Demos!$B$3:$K$1368,5,FALSE),"")</f>
        <v>Bicycle Wheel and Swivel Chair</v>
      </c>
      <c r="O1090" s="28">
        <f>IF(N1090="","",COUNTIF($N$6:N3209, N1090))</f>
        <v>39</v>
      </c>
      <c r="P1090" s="33" t="str">
        <f xml:space="preserve"> IFERROR(IF(VLOOKUP(G1090,Demos!$B$3:$K$1368,6,FALSE)=0,"",VLOOKUP(G1090,Demos!$B$3:$K$1368,6,FALSE)),"")</f>
        <v>www.de-monstrare.nl/pdf/Bicycle%20wheel%20and%20swivel%20chair.pdf</v>
      </c>
      <c r="Q1090" s="38" t="str">
        <f xml:space="preserve"> IFERROR(IF(VLOOKUP(G1090,Demos!$B$3:$K$1368,8,FALSE)=0,"",VLOOKUP(G1090,Demos!$B$3:$K$1368,8,FALSE)),"")</f>
        <v/>
      </c>
      <c r="R1090" s="38" t="str">
        <f xml:space="preserve"> IFERROR(IF(VLOOKUP(G1090,Demos!$B$3:$K$1368,7,FALSE)=0,"",VLOOKUP(G1090,Demos!$B$3:$K$1368,7,FALSE)),"")</f>
        <v xml:space="preserve">See Collegerama 2022 recording TN1612TU_05 from 01:13:11 - https://collegerama.tudelft.nl/Mediasite/Channel/as-bsc-tn/watch/c62ffe14b9a54c75ada1f93c4d870c901d </v>
      </c>
      <c r="T1090" s="50" t="s">
        <v>1763</v>
      </c>
      <c r="U1090" s="31" t="str">
        <f>IFERROR(VLOOKUP(G1090,Demos!$B$7:N4389,12,FALSE),"")</f>
        <v/>
      </c>
    </row>
    <row r="1091" spans="1:23" ht="45" x14ac:dyDescent="0.25">
      <c r="A1091" s="39">
        <f t="shared" si="16"/>
        <v>1086</v>
      </c>
      <c r="B1091" s="30" t="s">
        <v>2082</v>
      </c>
      <c r="C1091" s="29" t="str">
        <f xml:space="preserve"> IFERROR(VLOOKUP(B1091, Courses!$C$3:$E$836, 2, FALSE),"")</f>
        <v>Matching Day</v>
      </c>
      <c r="D1091" s="29" t="str">
        <f xml:space="preserve"> IFERROR(VLOOKUP(MID(G1091,1,1), PIRA!$B$1:$E$1146, 2, FALSE),"")</f>
        <v>1 Mechanics</v>
      </c>
      <c r="E1091" s="31" t="str">
        <f xml:space="preserve"> IFERROR(VLOOKUP(MID(G1091,1,2),PIRA!$B$1:$E$1144,2,FALSE),"")&amp;"
"&amp;IFERROR(VLOOKUP(MID(H1091,1,2),PIRA!$B$1:$E$1144,2,FALSE),"")&amp;"
"&amp;IFERROR(VLOOKUP(MID(I1091,1,2),PIRA!$B$1:$E$1144,2,FALSE),"")</f>
        <v xml:space="preserve">Rotational Dynamics
</v>
      </c>
      <c r="F1091" s="31" t="str">
        <f xml:space="preserve"> IFERROR(VLOOKUP(MID(G1091,1,4),PIRA!$B$1:$E$1144,2,FALSE),"")&amp;"
"&amp;IFERROR(VLOOKUP(MID(H1091,1,4),PIRA!$B$1:$E$1144,2,FALSE),"")&amp;"
"&amp;IFERROR(VLOOKUP(MID(I1091,1,4),PIRA!$B$1:$E$1144,2,FALSE),"")</f>
        <v xml:space="preserve">Gyros
</v>
      </c>
      <c r="G1091" s="32" t="s">
        <v>1176</v>
      </c>
      <c r="H1091" s="31" t="str">
        <f>IFERROR(IF(VLOOKUP(G1091,Demos!$B$3:$K$1368,2,FALSE)=0,"",VLOOKUP(G1091,Demos!$B$3:$K$1368,2,FALSE)),"")</f>
        <v/>
      </c>
      <c r="I1091" s="79" t="str">
        <f>IFERROR(IF(VLOOKUP(G1091,Demos!$B$3:$K$1368,3,FALSE)=0,"",VLOOKUP(G1091,Demos!$B$3:$K$1368,3,FALSE)),"")</f>
        <v/>
      </c>
      <c r="J1091" s="79" t="str">
        <f>IFERROR(IF(VLOOKUP(G1091,Demos!$B$3:$K$1368,4,FALSE)=0,"",VLOOKUP(G1091,Demos!$B$3:$K$1368,4,FALSE)),"")</f>
        <v/>
      </c>
      <c r="K1091" s="32" t="s">
        <v>2053</v>
      </c>
      <c r="L1091" s="32" t="s">
        <v>1614</v>
      </c>
      <c r="M1091" s="71">
        <v>43869</v>
      </c>
      <c r="N1091" s="33" t="str">
        <f>IFERROR(VLOOKUP(G1091,Demos!$B$3:$K$1368,5,FALSE),"")</f>
        <v>Precession (2)</v>
      </c>
      <c r="O1091" s="28">
        <f>IF(N1091="","",COUNTIF($N$6:N3210, N1091))</f>
        <v>67</v>
      </c>
      <c r="P1091" s="33" t="str">
        <f xml:space="preserve"> IFERROR(IF(VLOOKUP(G1091,Demos!$B$3:$K$1368,6,FALSE)=0,"",VLOOKUP(G1091,Demos!$B$3:$K$1368,6,FALSE)),"")</f>
        <v>www.de-monstrare.nl/pdf/Precession%20_2_.pdf</v>
      </c>
      <c r="Q1091" s="38" t="str">
        <f xml:space="preserve"> IFERROR(IF(VLOOKUP(G1091,Demos!$B$3:$K$1368,8,FALSE)=0,"",VLOOKUP(G1091,Demos!$B$3:$K$1368,8,FALSE)),"")</f>
        <v/>
      </c>
      <c r="R1091" s="38" t="str">
        <f xml:space="preserve"> IFERROR(IF(VLOOKUP(G1091,Demos!$B$3:$K$1368,7,FALSE)=0,"",VLOOKUP(G1091,Demos!$B$3:$K$1368,7,FALSE)),"")</f>
        <v/>
      </c>
      <c r="T1091" s="50" t="s">
        <v>1763</v>
      </c>
      <c r="U1091" s="31" t="str">
        <f>IFERROR(VLOOKUP(G1091,Demos!$B$7:N4387,12,FALSE),"")</f>
        <v/>
      </c>
      <c r="V1091" s="72">
        <v>0</v>
      </c>
      <c r="W1091" s="9" t="s">
        <v>1913</v>
      </c>
    </row>
    <row r="1092" spans="1:23" ht="45" x14ac:dyDescent="0.25">
      <c r="A1092" s="39">
        <f t="shared" si="16"/>
        <v>1087</v>
      </c>
      <c r="B1092" s="30" t="s">
        <v>2082</v>
      </c>
      <c r="C1092" s="29" t="str">
        <f xml:space="preserve"> IFERROR(VLOOKUP(B1092, Courses!$C$3:$E$836, 2, FALSE),"")</f>
        <v>Matching Day</v>
      </c>
      <c r="D1092" s="29" t="str">
        <f xml:space="preserve"> IFERROR(VLOOKUP(MID(G1092,1,1), PIRA!$B$1:$E$1146, 2, FALSE),"")</f>
        <v>1 Mechanics</v>
      </c>
      <c r="E1092" s="31" t="str">
        <f xml:space="preserve"> IFERROR(VLOOKUP(MID(G1092,1,2),PIRA!$B$1:$E$1144,2,FALSE),"")&amp;"
"&amp;IFERROR(VLOOKUP(MID(H1092,1,2),PIRA!$B$1:$E$1144,2,FALSE),"")&amp;"
"&amp;IFERROR(VLOOKUP(MID(I1092,1,2),PIRA!$B$1:$E$1144,2,FALSE),"")</f>
        <v xml:space="preserve">Rotational Dynamics
</v>
      </c>
      <c r="F1092" s="31" t="str">
        <f xml:space="preserve"> IFERROR(VLOOKUP(MID(G1092,1,4),PIRA!$B$1:$E$1144,2,FALSE),"")&amp;"
"&amp;IFERROR(VLOOKUP(MID(H1092,1,4),PIRA!$B$1:$E$1144,2,FALSE),"")&amp;"
"&amp;IFERROR(VLOOKUP(MID(I1092,1,4),PIRA!$B$1:$E$1144,2,FALSE),"")</f>
        <v xml:space="preserve">Gyros
</v>
      </c>
      <c r="G1092" s="32" t="s">
        <v>91</v>
      </c>
      <c r="H1092" s="31" t="str">
        <f>IFERROR(IF(VLOOKUP(G1092,Demos!$B$3:$K$1368,2,FALSE)=0,"",VLOOKUP(G1092,Demos!$B$3:$K$1368,2,FALSE)),"")</f>
        <v/>
      </c>
      <c r="I1092" s="79" t="str">
        <f>IFERROR(IF(VLOOKUP(G1092,Demos!$B$3:$K$1368,3,FALSE)=0,"",VLOOKUP(G1092,Demos!$B$3:$K$1368,3,FALSE)),"")</f>
        <v/>
      </c>
      <c r="J1092" s="79" t="str">
        <f>IFERROR(IF(VLOOKUP(G1092,Demos!$B$3:$K$1368,4,FALSE)=0,"",VLOOKUP(G1092,Demos!$B$3:$K$1368,4,FALSE)),"")</f>
        <v/>
      </c>
      <c r="K1092" s="30" t="s">
        <v>2085</v>
      </c>
      <c r="M1092" s="71">
        <v>43869</v>
      </c>
      <c r="N1092" s="33" t="str">
        <f>IFERROR(VLOOKUP(G1092,Demos!$B$3:$K$1368,5,FALSE),"")</f>
        <v>Suitcase with Flywheel</v>
      </c>
      <c r="O1092" s="28">
        <f>IF(N1092="","",COUNTIF($N$6:N3211, N1092))</f>
        <v>26</v>
      </c>
      <c r="P1092" s="33" t="str">
        <f xml:space="preserve"> IFERROR(IF(VLOOKUP(G1092,Demos!$B$3:$K$1368,6,FALSE)=0,"",VLOOKUP(G1092,Demos!$B$3:$K$1368,6,FALSE)),"")</f>
        <v>N/A</v>
      </c>
      <c r="Q1092" s="38" t="str">
        <f xml:space="preserve"> IFERROR(IF(VLOOKUP(G1092,Demos!$B$3:$K$1368,8,FALSE)=0,"",VLOOKUP(G1092,Demos!$B$3:$K$1368,8,FALSE)),"")</f>
        <v/>
      </c>
      <c r="R1092" s="38" t="str">
        <f xml:space="preserve"> IFERROR(IF(VLOOKUP(G1092,Demos!$B$3:$K$1368,7,FALSE)=0,"",VLOOKUP(G1092,Demos!$B$3:$K$1368,7,FALSE)),"")</f>
        <v xml:space="preserve">See Collegerama 2022 recording TN1612TU_20 - https://collegerama.tudelft.nl/Mediasite/Channel/as-bsc-tn/watch/1a0c74c4eaf54cb7aa9b646d254fee821d </v>
      </c>
      <c r="T1092" s="50" t="s">
        <v>1761</v>
      </c>
      <c r="U1092" s="31" t="str">
        <f>IFERROR(VLOOKUP(G1092,Demos!$B$7:N4386,12,FALSE),"")</f>
        <v/>
      </c>
      <c r="V1092" s="72">
        <v>1</v>
      </c>
    </row>
    <row r="1093" spans="1:23" ht="45" x14ac:dyDescent="0.25">
      <c r="A1093" s="39">
        <f t="shared" si="16"/>
        <v>1088</v>
      </c>
      <c r="B1093" s="30" t="s">
        <v>2082</v>
      </c>
      <c r="C1093" s="29" t="str">
        <f xml:space="preserve"> IFERROR(VLOOKUP(B1093, Courses!$C$3:$E$836, 2, FALSE),"")</f>
        <v>Matching Day</v>
      </c>
      <c r="D1093" s="29" t="str">
        <f xml:space="preserve"> IFERROR(VLOOKUP(MID(G1093,1,1), PIRA!$B$1:$E$1146, 2, FALSE),"")</f>
        <v>5 Electricity and Magnetism</v>
      </c>
      <c r="E1093" s="31" t="str">
        <f xml:space="preserve"> IFERROR(VLOOKUP(MID(G1093,1,2),PIRA!$B$1:$E$1144,2,FALSE),"")&amp;"
"&amp;IFERROR(VLOOKUP(MID(H1093,1,2),PIRA!$B$1:$E$1144,2,FALSE),"")&amp;"
"&amp;IFERROR(VLOOKUP(MID(I1093,1,2),PIRA!$B$1:$E$1144,2,FALSE),"")</f>
        <v xml:space="preserve">Magnetic Materials
</v>
      </c>
      <c r="F1093" s="31" t="str">
        <f xml:space="preserve"> IFERROR(VLOOKUP(MID(G1093,1,4),PIRA!$B$1:$E$1144,2,FALSE),"")&amp;"
"&amp;IFERROR(VLOOKUP(MID(H1093,1,4),PIRA!$B$1:$E$1144,2,FALSE),"")&amp;"
"&amp;IFERROR(VLOOKUP(MID(I1093,1,4),PIRA!$B$1:$E$1144,2,FALSE),"")</f>
        <v xml:space="preserve">Temperature and Magnetism
</v>
      </c>
      <c r="G1093" s="32" t="s">
        <v>1713</v>
      </c>
      <c r="H1093" s="31" t="str">
        <f>IFERROR(IF(VLOOKUP(G1093,Demos!$B$3:$K$1368,2,FALSE)=0,"",VLOOKUP(G1093,Demos!$B$3:$K$1368,2,FALSE)),"")</f>
        <v/>
      </c>
      <c r="I1093" s="79" t="str">
        <f>IFERROR(IF(VLOOKUP(G1093,Demos!$B$3:$K$1368,3,FALSE)=0,"",VLOOKUP(G1093,Demos!$B$3:$K$1368,3,FALSE)),"")</f>
        <v/>
      </c>
      <c r="J1093" s="79" t="str">
        <f>IFERROR(IF(VLOOKUP(G1093,Demos!$B$3:$K$1368,4,FALSE)=0,"",VLOOKUP(G1093,Demos!$B$3:$K$1368,4,FALSE)),"")</f>
        <v/>
      </c>
      <c r="K1093" s="30" t="s">
        <v>2085</v>
      </c>
      <c r="M1093" s="71">
        <v>43869</v>
      </c>
      <c r="N1093" s="33" t="str">
        <f>IFERROR(VLOOKUP(G1093,Demos!$B$3:$K$1368,5,FALSE),"")</f>
        <v>Levitation (superconductivity, flux pinning)</v>
      </c>
      <c r="O1093" s="28">
        <f>IF(N1093="","",COUNTIF($N$6:N3212, N1093))</f>
        <v>18</v>
      </c>
      <c r="P1093" s="33" t="str">
        <f xml:space="preserve"> IFERROR(IF(VLOOKUP(G1093,Demos!$B$3:$K$1368,6,FALSE)=0,"",VLOOKUP(G1093,Demos!$B$3:$K$1368,6,FALSE)),"")</f>
        <v>N/A</v>
      </c>
      <c r="Q1093" s="38" t="str">
        <f xml:space="preserve"> IFERROR(IF(VLOOKUP(G1093,Demos!$B$3:$K$1368,8,FALSE)=0,"",VLOOKUP(G1093,Demos!$B$3:$K$1368,8,FALSE)),"")</f>
        <v/>
      </c>
      <c r="R1093" s="38" t="str">
        <f xml:space="preserve"> IFERROR(IF(VLOOKUP(G1093,Demos!$B$3:$K$1368,7,FALSE)=0,"",VLOOKUP(G1093,Demos!$B$3:$K$1368,7,FALSE)),"")</f>
        <v>See: https://www.youtube.com/watch?v=H3GuLepOKFY&amp;list=PLYMFB4TVFdJJ4DsfXdY6yzDCDgLLiC4ya&amp;index=5</v>
      </c>
      <c r="T1093" s="50" t="s">
        <v>1761</v>
      </c>
      <c r="U1093" s="31" t="str">
        <f>IFERROR(VLOOKUP(G1093,Demos!$B$7:N4388,12,FALSE),"")</f>
        <v/>
      </c>
    </row>
    <row r="1094" spans="1:23" ht="45" x14ac:dyDescent="0.25">
      <c r="A1094" s="39">
        <f t="shared" ref="A1094:A1157" si="17">ROW()-5</f>
        <v>1089</v>
      </c>
      <c r="B1094" s="30" t="s">
        <v>17</v>
      </c>
      <c r="C1094" s="29" t="str">
        <f xml:space="preserve"> IFERROR(VLOOKUP(B1094, Courses!$C$3:$E$836, 2, FALSE),"")</f>
        <v>Introduction to Waves</v>
      </c>
      <c r="D1094" s="29" t="str">
        <f xml:space="preserve"> IFERROR(VLOOKUP(MID(G1094,1,1), PIRA!$B$1:$E$1146, 2, FALSE),"")</f>
        <v>6 Optics</v>
      </c>
      <c r="E1094" s="31" t="str">
        <f xml:space="preserve"> IFERROR(VLOOKUP(MID(G1094,1,2),PIRA!$B$1:$E$1144,2,FALSE),"")&amp;"
"&amp;IFERROR(VLOOKUP(MID(H1094,1,2),PIRA!$B$1:$E$1144,2,FALSE),"")&amp;"
"&amp;IFERROR(VLOOKUP(MID(I1094,1,2),PIRA!$B$1:$E$1144,2,FALSE),"")</f>
        <v xml:space="preserve">Geometrical Optics
</v>
      </c>
      <c r="F1094" s="31" t="str">
        <f xml:space="preserve"> IFERROR(VLOOKUP(MID(G1094,1,4),PIRA!$B$1:$E$1144,2,FALSE),"")&amp;"
"&amp;IFERROR(VLOOKUP(MID(H1094,1,4),PIRA!$B$1:$E$1144,2,FALSE),"")&amp;"
"&amp;IFERROR(VLOOKUP(MID(I1094,1,4),PIRA!$B$1:$E$1144,2,FALSE),"")</f>
        <v xml:space="preserve">Speed of Light
</v>
      </c>
      <c r="G1094" s="32" t="s">
        <v>1674</v>
      </c>
      <c r="H1094" s="31" t="str">
        <f>IFERROR(IF(VLOOKUP(G1094,Demos!$B$3:$K$1368,2,FALSE)=0,"",VLOOKUP(G1094,Demos!$B$3:$K$1368,2,FALSE)),"")</f>
        <v/>
      </c>
      <c r="I1094" s="79" t="str">
        <f>IFERROR(IF(VLOOKUP(G1094,Demos!$B$3:$K$1368,3,FALSE)=0,"",VLOOKUP(G1094,Demos!$B$3:$K$1368,3,FALSE)),"")</f>
        <v/>
      </c>
      <c r="J1094" s="79" t="str">
        <f>IFERROR(IF(VLOOKUP(G1094,Demos!$B$3:$K$1368,4,FALSE)=0,"",VLOOKUP(G1094,Demos!$B$3:$K$1368,4,FALSE)),"")</f>
        <v/>
      </c>
      <c r="K1094" s="30" t="s">
        <v>46</v>
      </c>
      <c r="L1094" s="30" t="s">
        <v>2060</v>
      </c>
      <c r="M1094" s="71">
        <v>43854</v>
      </c>
      <c r="N1094" s="33" t="str">
        <f>IFERROR(VLOOKUP(G1094,Demos!$B$3:$K$1368,5,FALSE),"")</f>
        <v>Speed of Light; Foucault-Michelson</v>
      </c>
      <c r="O1094" s="28">
        <f>IF(N1094="","",COUNTIF($N$6:N3213, N1094))</f>
        <v>12</v>
      </c>
      <c r="P1094" s="33" t="str">
        <f xml:space="preserve"> IFERROR(IF(VLOOKUP(G1094,Demos!$B$3:$K$1368,6,FALSE)=0,"",VLOOKUP(G1094,Demos!$B$3:$K$1368,6,FALSE)),"")</f>
        <v>www.de-monstrare.nl/pdf/Speed%20of%20light-Foucault-Michelson.pdf</v>
      </c>
      <c r="Q1094" s="38" t="str">
        <f xml:space="preserve"> IFERROR(IF(VLOOKUP(G1094,Demos!$B$3:$K$1368,8,FALSE)=0,"",VLOOKUP(G1094,Demos!$B$3:$K$1368,8,FALSE)),"")</f>
        <v/>
      </c>
      <c r="R1094" s="38" t="str">
        <f xml:space="preserve"> IFERROR(IF(VLOOKUP(G1094,Demos!$B$3:$K$1368,7,FALSE)=0,"",VLOOKUP(G1094,Demos!$B$3:$K$1368,7,FALSE)),"")</f>
        <v/>
      </c>
      <c r="T1094" s="50" t="s">
        <v>1769</v>
      </c>
      <c r="U1094" s="31" t="str">
        <f>IFERROR(VLOOKUP(G1094,Demos!$B$7:N4390,12,FALSE),"")</f>
        <v/>
      </c>
    </row>
    <row r="1095" spans="1:23" ht="45" x14ac:dyDescent="0.25">
      <c r="A1095" s="39">
        <f t="shared" si="17"/>
        <v>1090</v>
      </c>
      <c r="B1095" s="30" t="s">
        <v>17</v>
      </c>
      <c r="C1095" s="29" t="str">
        <f xml:space="preserve"> IFERROR(VLOOKUP(B1095, Courses!$C$3:$E$836, 2, FALSE),"")</f>
        <v>Introduction to Waves</v>
      </c>
      <c r="D1095" s="29" t="str">
        <f xml:space="preserve"> IFERROR(VLOOKUP(MID(G1095,1,1), PIRA!$B$1:$E$1146, 2, FALSE),"")</f>
        <v>6 Optics</v>
      </c>
      <c r="E1095" s="31" t="str">
        <f xml:space="preserve"> IFERROR(VLOOKUP(MID(G1095,1,2),PIRA!$B$1:$E$1144,2,FALSE),"")&amp;"
"&amp;IFERROR(VLOOKUP(MID(H1095,1,2),PIRA!$B$1:$E$1144,2,FALSE),"")&amp;"
"&amp;IFERROR(VLOOKUP(MID(I1095,1,2),PIRA!$B$1:$E$1144,2,FALSE),"")</f>
        <v>Geometrical Optics
Geometrical Optics
Polarisation</v>
      </c>
      <c r="F1095" s="31" t="str">
        <f xml:space="preserve"> IFERROR(VLOOKUP(MID(G1095,1,4),PIRA!$B$1:$E$1144,2,FALSE),"")&amp;"
"&amp;IFERROR(VLOOKUP(MID(H1095,1,4),PIRA!$B$1:$E$1144,2,FALSE),"")&amp;"
"&amp;IFERROR(VLOOKUP(MID(I1095,1,4),PIRA!$B$1:$E$1144,2,FALSE),"")</f>
        <v>Refraction at Flat Surfaces
Total Internal Reflection
Polarization by Reflection</v>
      </c>
      <c r="G1095" s="32" t="s">
        <v>1201</v>
      </c>
      <c r="H1095" s="31" t="str">
        <f>IFERROR(IF(VLOOKUP(G1095,Demos!$B$3:$K$1368,2,FALSE)=0,"",VLOOKUP(G1095,Demos!$B$3:$K$1368,2,FALSE)),"")</f>
        <v>6A44.01</v>
      </c>
      <c r="I1095" s="79" t="str">
        <f>IFERROR(IF(VLOOKUP(G1095,Demos!$B$3:$K$1368,3,FALSE)=0,"",VLOOKUP(G1095,Demos!$B$3:$K$1368,3,FALSE)),"")</f>
        <v>6H20.01</v>
      </c>
      <c r="J1095" s="79" t="str">
        <f>IFERROR(IF(VLOOKUP(G1095,Demos!$B$3:$K$1368,4,FALSE)=0,"",VLOOKUP(G1095,Demos!$B$3:$K$1368,4,FALSE)),"")</f>
        <v/>
      </c>
      <c r="K1095" s="30" t="s">
        <v>46</v>
      </c>
      <c r="L1095" s="30" t="s">
        <v>2060</v>
      </c>
      <c r="M1095" s="71">
        <v>43854</v>
      </c>
      <c r="N1095" s="33" t="str">
        <f>IFERROR(VLOOKUP(G1095,Demos!$B$3:$K$1368,5,FALSE),"")</f>
        <v>Brewser's Angle (3)</v>
      </c>
      <c r="O1095" s="28">
        <f>IF(N1095="","",COUNTIF($N$6:N3214, N1095))</f>
        <v>24</v>
      </c>
      <c r="P1095" s="33" t="str">
        <f xml:space="preserve"> IFERROR(IF(VLOOKUP(G1095,Demos!$B$3:$K$1368,6,FALSE)=0,"",VLOOKUP(G1095,Demos!$B$3:$K$1368,6,FALSE)),"")</f>
        <v>www.de-monstrare.nl/pdf/Brewster%27s%20angle%20_3_.pdf</v>
      </c>
      <c r="Q1095" s="38" t="str">
        <f xml:space="preserve"> IFERROR(IF(VLOOKUP(G1095,Demos!$B$3:$K$1368,8,FALSE)=0,"",VLOOKUP(G1095,Demos!$B$3:$K$1368,8,FALSE)),"")</f>
        <v/>
      </c>
      <c r="R1095" s="38" t="str">
        <f xml:space="preserve"> IFERROR(IF(VLOOKUP(G1095,Demos!$B$3:$K$1368,7,FALSE)=0,"",VLOOKUP(G1095,Demos!$B$3:$K$1368,7,FALSE)),"")</f>
        <v/>
      </c>
      <c r="T1095" s="50" t="s">
        <v>1761</v>
      </c>
      <c r="U1095" s="31" t="str">
        <f>IFERROR(VLOOKUP(G1095,Demos!$B$7:N4392,12,FALSE),"")</f>
        <v/>
      </c>
    </row>
    <row r="1096" spans="1:23" ht="45" x14ac:dyDescent="0.25">
      <c r="A1096" s="39">
        <f t="shared" si="17"/>
        <v>1091</v>
      </c>
      <c r="B1096" s="30" t="s">
        <v>17</v>
      </c>
      <c r="C1096" s="29" t="str">
        <f xml:space="preserve"> IFERROR(VLOOKUP(B1096, Courses!$C$3:$E$836, 2, FALSE),"")</f>
        <v>Introduction to Waves</v>
      </c>
      <c r="D1096" s="29" t="str">
        <f xml:space="preserve"> IFERROR(VLOOKUP(MID(G1096,1,1), PIRA!$B$1:$E$1146, 2, FALSE),"")</f>
        <v>6 Optics</v>
      </c>
      <c r="E1096" s="31" t="str">
        <f xml:space="preserve"> IFERROR(VLOOKUP(MID(G1096,1,2),PIRA!$B$1:$E$1144,2,FALSE),"")&amp;"
"&amp;IFERROR(VLOOKUP(MID(H1096,1,2),PIRA!$B$1:$E$1144,2,FALSE),"")&amp;"
"&amp;IFERROR(VLOOKUP(MID(I1096,1,2),PIRA!$B$1:$E$1144,2,FALSE),"")</f>
        <v xml:space="preserve">Geometrical Optics
</v>
      </c>
      <c r="F1096" s="31" t="str">
        <f xml:space="preserve"> IFERROR(VLOOKUP(MID(G1096,1,4),PIRA!$B$1:$E$1144,2,FALSE),"")&amp;"
"&amp;IFERROR(VLOOKUP(MID(H1096,1,4),PIRA!$B$1:$E$1144,2,FALSE),"")&amp;"
"&amp;IFERROR(VLOOKUP(MID(I1096,1,4),PIRA!$B$1:$E$1144,2,FALSE),"")</f>
        <v xml:space="preserve">Total Internal Reflection
</v>
      </c>
      <c r="G1096" s="32" t="s">
        <v>1683</v>
      </c>
      <c r="H1096" s="31" t="str">
        <f>IFERROR(IF(VLOOKUP(G1096,Demos!$B$3:$K$1368,2,FALSE)=0,"",VLOOKUP(G1096,Demos!$B$3:$K$1368,2,FALSE)),"")</f>
        <v/>
      </c>
      <c r="I1096" s="79" t="str">
        <f>IFERROR(IF(VLOOKUP(G1096,Demos!$B$3:$K$1368,3,FALSE)=0,"",VLOOKUP(G1096,Demos!$B$3:$K$1368,3,FALSE)),"")</f>
        <v/>
      </c>
      <c r="J1096" s="79" t="str">
        <f>IFERROR(IF(VLOOKUP(G1096,Demos!$B$3:$K$1368,4,FALSE)=0,"",VLOOKUP(G1096,Demos!$B$3:$K$1368,4,FALSE)),"")</f>
        <v/>
      </c>
      <c r="K1096" s="30" t="s">
        <v>46</v>
      </c>
      <c r="L1096" s="30" t="s">
        <v>2060</v>
      </c>
      <c r="M1096" s="71">
        <v>43854</v>
      </c>
      <c r="N1096" s="33" t="str">
        <f>IFERROR(VLOOKUP(G1096,Demos!$B$3:$K$1368,5,FALSE),"")</f>
        <v>Manneke Pis (laser waterfall)</v>
      </c>
      <c r="O1096" s="28">
        <f>IF(N1096="","",COUNTIF($N$6:N3215, N1096))</f>
        <v>13</v>
      </c>
      <c r="P1096" s="33" t="str">
        <f xml:space="preserve"> IFERROR(IF(VLOOKUP(G1096,Demos!$B$3:$K$1368,6,FALSE)=0,"",VLOOKUP(G1096,Demos!$B$3:$K$1368,6,FALSE)),"")</f>
        <v>N/A</v>
      </c>
      <c r="Q1096" s="38" t="str">
        <f xml:space="preserve"> IFERROR(IF(VLOOKUP(G1096,Demos!$B$3:$K$1368,8,FALSE)=0,"",VLOOKUP(G1096,Demos!$B$3:$K$1368,8,FALSE)),"")</f>
        <v/>
      </c>
      <c r="R1096" s="38" t="str">
        <f xml:space="preserve"> IFERROR(IF(VLOOKUP(G1096,Demos!$B$3:$K$1368,7,FALSE)=0,"",VLOOKUP(G1096,Demos!$B$3:$K$1368,7,FALSE)),"")</f>
        <v>See: https://surfdrive.surf.nl/files/index.php/s/DHZYIhoACURx7O8?path=%2FHaaksman%2FTN2345%2F10.%20Manneke%20Pis</v>
      </c>
      <c r="T1096" s="50" t="s">
        <v>1761</v>
      </c>
      <c r="U1096" s="31" t="str">
        <f>IFERROR(VLOOKUP(G1096,Demos!$B$7:N4391,12,FALSE),"")</f>
        <v/>
      </c>
    </row>
    <row r="1097" spans="1:23" ht="45" x14ac:dyDescent="0.25">
      <c r="A1097" s="39">
        <f t="shared" si="17"/>
        <v>1092</v>
      </c>
      <c r="B1097" s="30" t="s">
        <v>17</v>
      </c>
      <c r="C1097" s="29" t="str">
        <f xml:space="preserve"> IFERROR(VLOOKUP(B1097, Courses!$C$3:$E$836, 2, FALSE),"")</f>
        <v>Introduction to Waves</v>
      </c>
      <c r="D1097" s="29" t="str">
        <f xml:space="preserve"> IFERROR(VLOOKUP(MID(G1097,1,1), PIRA!$B$1:$E$1146, 2, FALSE),"")</f>
        <v>6 Optics</v>
      </c>
      <c r="E1097" s="31" t="str">
        <f xml:space="preserve"> IFERROR(VLOOKUP(MID(G1097,1,2),PIRA!$B$1:$E$1144,2,FALSE),"")&amp;"
"&amp;IFERROR(VLOOKUP(MID(H1097,1,2),PIRA!$B$1:$E$1144,2,FALSE),"")&amp;"
"&amp;IFERROR(VLOOKUP(MID(I1097,1,2),PIRA!$B$1:$E$1144,2,FALSE),"")</f>
        <v xml:space="preserve">Geometrical Optics
Geometrical Optics
</v>
      </c>
      <c r="F1097" s="31" t="str">
        <f xml:space="preserve"> IFERROR(VLOOKUP(MID(G1097,1,4),PIRA!$B$1:$E$1144,2,FALSE),"")&amp;"
"&amp;IFERROR(VLOOKUP(MID(H1097,1,4),PIRA!$B$1:$E$1144,2,FALSE),"")&amp;"
"&amp;IFERROR(VLOOKUP(MID(I1097,1,4),PIRA!$B$1:$E$1144,2,FALSE),"")</f>
        <v xml:space="preserve">Refractive Index
Refractive Index
</v>
      </c>
      <c r="G1097" s="32" t="s">
        <v>485</v>
      </c>
      <c r="H1097" s="31" t="str">
        <f>IFERROR(IF(VLOOKUP(G1097,Demos!$B$3:$K$1368,2,FALSE)=0,"",VLOOKUP(G1097,Demos!$B$3:$K$1368,2,FALSE)),"")</f>
        <v>6A40.47</v>
      </c>
      <c r="I1097" s="79" t="str">
        <f>IFERROR(IF(VLOOKUP(G1097,Demos!$B$3:$K$1368,3,FALSE)=0,"",VLOOKUP(G1097,Demos!$B$3:$K$1368,3,FALSE)),"")</f>
        <v/>
      </c>
      <c r="J1097" s="79" t="str">
        <f>IFERROR(IF(VLOOKUP(G1097,Demos!$B$3:$K$1368,4,FALSE)=0,"",VLOOKUP(G1097,Demos!$B$3:$K$1368,4,FALSE)),"")</f>
        <v/>
      </c>
      <c r="K1097" s="30" t="s">
        <v>46</v>
      </c>
      <c r="L1097" s="30" t="s">
        <v>2060</v>
      </c>
      <c r="M1097" s="71">
        <v>43850</v>
      </c>
      <c r="N1097" s="33" t="str">
        <f>IFERROR(VLOOKUP(G1097,Demos!$B$3:$K$1368,5,FALSE),"")</f>
        <v>Curved Lightbeams</v>
      </c>
      <c r="O1097" s="28">
        <f>IF(N1097="","",COUNTIF($N$6:N3216, N1097))</f>
        <v>13</v>
      </c>
      <c r="P1097" s="33" t="str">
        <f xml:space="preserve"> IFERROR(IF(VLOOKUP(G1097,Demos!$B$3:$K$1368,6,FALSE)=0,"",VLOOKUP(G1097,Demos!$B$3:$K$1368,6,FALSE)),"")</f>
        <v>www.de-monstrare.nl/pdf/Curved%20lightbeams.pdf</v>
      </c>
      <c r="Q1097" s="38" t="str">
        <f xml:space="preserve"> IFERROR(IF(VLOOKUP(G1097,Demos!$B$3:$K$1368,8,FALSE)=0,"",VLOOKUP(G1097,Demos!$B$3:$K$1368,8,FALSE)),"")</f>
        <v/>
      </c>
      <c r="R1097" s="38" t="str">
        <f xml:space="preserve"> IFERROR(IF(VLOOKUP(G1097,Demos!$B$3:$K$1368,7,FALSE)=0,"",VLOOKUP(G1097,Demos!$B$3:$K$1368,7,FALSE)),"")</f>
        <v>See: https://surfdrive.surf.nl/files/index.php/s/DHZYIhoACURx7O8?path=%2FHaaksman%2FTN2345%2F8.%20Curved%20Lightbeams</v>
      </c>
      <c r="T1097" s="50" t="s">
        <v>1761</v>
      </c>
      <c r="U1097" s="31" t="str">
        <f>IFERROR(VLOOKUP(G1097,Demos!$B$7:N4393,12,FALSE),"")</f>
        <v/>
      </c>
    </row>
    <row r="1098" spans="1:23" ht="45" x14ac:dyDescent="0.25">
      <c r="A1098" s="39">
        <f t="shared" si="17"/>
        <v>1093</v>
      </c>
      <c r="B1098" s="30" t="s">
        <v>17</v>
      </c>
      <c r="C1098" s="29" t="str">
        <f xml:space="preserve"> IFERROR(VLOOKUP(B1098, Courses!$C$3:$E$836, 2, FALSE),"")</f>
        <v>Introduction to Waves</v>
      </c>
      <c r="D1098" s="29" t="str">
        <f xml:space="preserve"> IFERROR(VLOOKUP(MID(G1098,1,1), PIRA!$B$1:$E$1146, 2, FALSE),"")</f>
        <v>6 Optics</v>
      </c>
      <c r="E1098" s="31" t="str">
        <f xml:space="preserve"> IFERROR(VLOOKUP(MID(G1098,1,2),PIRA!$B$1:$E$1144,2,FALSE),"")&amp;"
"&amp;IFERROR(VLOOKUP(MID(H1098,1,2),PIRA!$B$1:$E$1144,2,FALSE),"")&amp;"
"&amp;IFERROR(VLOOKUP(MID(I1098,1,2),PIRA!$B$1:$E$1144,2,FALSE),"")</f>
        <v xml:space="preserve">Color
Polarisation
</v>
      </c>
      <c r="F1098" s="31" t="str">
        <f xml:space="preserve"> IFERROR(VLOOKUP(MID(G1098,1,4),PIRA!$B$1:$E$1144,2,FALSE),"")&amp;"
"&amp;IFERROR(VLOOKUP(MID(H1098,1,4),PIRA!$B$1:$E$1144,2,FALSE),"")&amp;"
"&amp;IFERROR(VLOOKUP(MID(I1098,1,4),PIRA!$B$1:$E$1144,2,FALSE),"")</f>
        <v xml:space="preserve">Scattering
Polarization by Scattering
</v>
      </c>
      <c r="G1098" s="32" t="s">
        <v>359</v>
      </c>
      <c r="H1098" s="31" t="str">
        <f>IFERROR(IF(VLOOKUP(G1098,Demos!$B$3:$K$1368,2,FALSE)=0,"",VLOOKUP(G1098,Demos!$B$3:$K$1368,2,FALSE)),"")</f>
        <v>6H50.10</v>
      </c>
      <c r="I1098" s="79" t="str">
        <f>IFERROR(IF(VLOOKUP(G1098,Demos!$B$3:$K$1368,3,FALSE)=0,"",VLOOKUP(G1098,Demos!$B$3:$K$1368,3,FALSE)),"")</f>
        <v/>
      </c>
      <c r="J1098" s="79" t="str">
        <f>IFERROR(IF(VLOOKUP(G1098,Demos!$B$3:$K$1368,4,FALSE)=0,"",VLOOKUP(G1098,Demos!$B$3:$K$1368,4,FALSE)),"")</f>
        <v/>
      </c>
      <c r="K1098" s="30" t="s">
        <v>46</v>
      </c>
      <c r="L1098" s="30" t="s">
        <v>2060</v>
      </c>
      <c r="M1098" s="71">
        <v>43847</v>
      </c>
      <c r="N1098" s="33" t="str">
        <f>IFERROR(VLOOKUP(G1098,Demos!$B$3:$K$1368,5,FALSE),"")</f>
        <v>Scattering of Light (Rayleigh in milk/water dilution)</v>
      </c>
      <c r="O1098" s="28">
        <f>IF(N1098="","",COUNTIF($N$6:N3217, N1098))</f>
        <v>15</v>
      </c>
      <c r="P1098" s="33" t="str">
        <f xml:space="preserve"> IFERROR(IF(VLOOKUP(G1098,Demos!$B$3:$K$1368,6,FALSE)=0,"",VLOOKUP(G1098,Demos!$B$3:$K$1368,6,FALSE)),"")</f>
        <v>www.de-monstrare.nl/pdf/Scattering%20of%20light.pdf</v>
      </c>
      <c r="Q1098" s="38" t="str">
        <f xml:space="preserve"> IFERROR(IF(VLOOKUP(G1098,Demos!$B$3:$K$1368,8,FALSE)=0,"",VLOOKUP(G1098,Demos!$B$3:$K$1368,8,FALSE)),"")</f>
        <v>The white light is scattered by the fat molecules in the milk. The fat molecules are small enough for Rayleigh scattering to occur (larger particles tend to scatter by Mie scattering, which is not dependent on wavelength). Rayleigh is wavelength dependent. The shorter wavelengths scatter more than the longer wavelengths, hence the blueish light is scattered out over 90 degrees. The forward propagating light therefore appears redish. Furthermore, the Rayleigh scattered light is linear polarised, whereas the forward propagating light is not polarised. This can de demonstrated using a linear polariser.</v>
      </c>
      <c r="R1098" s="38" t="str">
        <f xml:space="preserve"> IFERROR(IF(VLOOKUP(G1098,Demos!$B$3:$K$1368,7,FALSE)=0,"",VLOOKUP(G1098,Demos!$B$3:$K$1368,7,FALSE)),"")</f>
        <v>See: https://surfdrive.surf.nl/files/index.php/s/DHZYIhoACURx7O8?path=%2FHaaksman%2FTN2345%2F7.%20Rayleigh%20Scattering</v>
      </c>
      <c r="T1098" s="50" t="s">
        <v>1761</v>
      </c>
      <c r="U1098" s="31" t="str">
        <f>IFERROR(VLOOKUP(G1098,Demos!$B$7:N4394,12,FALSE),"")</f>
        <v/>
      </c>
    </row>
    <row r="1099" spans="1:23" ht="45" x14ac:dyDescent="0.25">
      <c r="A1099" s="39">
        <f t="shared" si="17"/>
        <v>1094</v>
      </c>
      <c r="B1099" s="30" t="s">
        <v>1893</v>
      </c>
      <c r="C1099" s="29" t="str">
        <f xml:space="preserve"> IFERROR(VLOOKUP(B1099, Courses!$C$3:$E$836, 2, FALSE),"")</f>
        <v>Physics 1A</v>
      </c>
      <c r="D1099" s="29" t="str">
        <f xml:space="preserve"> IFERROR(VLOOKUP(MID(G1099,1,1), PIRA!$B$1:$E$1146, 2, FALSE),"")</f>
        <v>4 Thermodynamics</v>
      </c>
      <c r="E1099" s="31" t="str">
        <f xml:space="preserve"> IFERROR(VLOOKUP(MID(G1099,1,2),PIRA!$B$1:$E$1144,2,FALSE),"")&amp;"
"&amp;IFERROR(VLOOKUP(MID(H1099,1,2),PIRA!$B$1:$E$1144,2,FALSE),"")&amp;"
"&amp;IFERROR(VLOOKUP(MID(I1099,1,2),PIRA!$B$1:$E$1144,2,FALSE),"")</f>
        <v xml:space="preserve">Entropy and the Second Law
</v>
      </c>
      <c r="F1099" s="31" t="str">
        <f xml:space="preserve"> IFERROR(VLOOKUP(MID(G1099,1,4),PIRA!$B$1:$E$1144,2,FALSE),"")&amp;"
"&amp;IFERROR(VLOOKUP(MID(H1099,1,4),PIRA!$B$1:$E$1144,2,FALSE),"")&amp;"
"&amp;IFERROR(VLOOKUP(MID(I1099,1,4),PIRA!$B$1:$E$1144,2,FALSE),"")</f>
        <v xml:space="preserve">Heat Cycles
</v>
      </c>
      <c r="G1099" s="32" t="s">
        <v>1845</v>
      </c>
      <c r="H1099" s="31" t="str">
        <f>IFERROR(IF(VLOOKUP(G1099,Demos!$B$3:$K$1368,2,FALSE)=0,"",VLOOKUP(G1099,Demos!$B$3:$K$1368,2,FALSE)),"")</f>
        <v/>
      </c>
      <c r="I1099" s="79" t="str">
        <f>IFERROR(IF(VLOOKUP(G1099,Demos!$B$3:$K$1368,3,FALSE)=0,"",VLOOKUP(G1099,Demos!$B$3:$K$1368,3,FALSE)),"")</f>
        <v/>
      </c>
      <c r="J1099" s="79" t="str">
        <f>IFERROR(IF(VLOOKUP(G1099,Demos!$B$3:$K$1368,4,FALSE)=0,"",VLOOKUP(G1099,Demos!$B$3:$K$1368,4,FALSE)),"")</f>
        <v/>
      </c>
      <c r="K1099" s="30" t="s">
        <v>1897</v>
      </c>
      <c r="M1099" s="71">
        <v>43845</v>
      </c>
      <c r="N1099" s="33" t="str">
        <f>IFERROR(VLOOKUP(G1099,Demos!$B$3:$K$1368,5,FALSE),"")</f>
        <v>Stirling Engine</v>
      </c>
      <c r="O1099" s="28">
        <f>IF(N1099="","",COUNTIF($N$6:N3218, N1099))</f>
        <v>19</v>
      </c>
      <c r="P1099" s="33" t="str">
        <f xml:space="preserve"> IFERROR(IF(VLOOKUP(G1099,Demos!$B$3:$K$1368,6,FALSE)=0,"",VLOOKUP(G1099,Demos!$B$3:$K$1368,6,FALSE)),"")</f>
        <v>http://www.de-monstrare.nl/pdf/Stirling%20engine.pdf</v>
      </c>
      <c r="Q1099" s="38" t="str">
        <f xml:space="preserve"> IFERROR(IF(VLOOKUP(G1099,Demos!$B$3:$K$1368,8,FALSE)=0,"",VLOOKUP(G1099,Demos!$B$3:$K$1368,8,FALSE)),"")</f>
        <v/>
      </c>
      <c r="R1099" s="38" t="str">
        <f xml:space="preserve"> IFERROR(IF(VLOOKUP(G1099,Demos!$B$3:$K$1368,7,FALSE)=0,"",VLOOKUP(G1099,Demos!$B$3:$K$1368,7,FALSE)),"")</f>
        <v>See from 01:02:03: U:\Elearning TP\Natk4all\college ted\dag 7</v>
      </c>
      <c r="T1099" s="50" t="s">
        <v>1763</v>
      </c>
      <c r="U1099" s="31" t="str">
        <f>IFERROR(VLOOKUP(G1099,Demos!$B$7:N4395,12,FALSE),"")</f>
        <v/>
      </c>
    </row>
    <row r="1100" spans="1:23" ht="45" x14ac:dyDescent="0.25">
      <c r="A1100" s="39">
        <f t="shared" si="17"/>
        <v>1095</v>
      </c>
      <c r="B1100" s="30" t="s">
        <v>1893</v>
      </c>
      <c r="C1100" s="29" t="str">
        <f xml:space="preserve"> IFERROR(VLOOKUP(B1100, Courses!$C$3:$E$836, 2, FALSE),"")</f>
        <v>Physics 1A</v>
      </c>
      <c r="D1100" s="29" t="str">
        <f xml:space="preserve"> IFERROR(VLOOKUP(MID(G1100,1,1), PIRA!$B$1:$E$1146, 2, FALSE),"")</f>
        <v/>
      </c>
      <c r="E1100" s="31" t="str">
        <f xml:space="preserve"> IFERROR(VLOOKUP(MID(G1100,1,2),PIRA!$B$1:$E$1144,2,FALSE),"")&amp;"
"&amp;IFERROR(VLOOKUP(MID(H1100,1,2),PIRA!$B$1:$E$1144,2,FALSE),"")&amp;"
"&amp;IFERROR(VLOOKUP(MID(I1100,1,2),PIRA!$B$1:$E$1144,2,FALSE),"")</f>
        <v xml:space="preserve">
</v>
      </c>
      <c r="F1100" s="31" t="str">
        <f xml:space="preserve"> IFERROR(VLOOKUP(MID(G1100,1,4),PIRA!$B$1:$E$1144,2,FALSE),"")&amp;"
"&amp;IFERROR(VLOOKUP(MID(H1100,1,4),PIRA!$B$1:$E$1144,2,FALSE),"")&amp;"
"&amp;IFERROR(VLOOKUP(MID(I1100,1,4),PIRA!$B$1:$E$1144,2,FALSE),"")</f>
        <v xml:space="preserve">
</v>
      </c>
      <c r="H1100" s="31" t="str">
        <f>IFERROR(IF(VLOOKUP(G1100,Demos!$B$3:$K$1368,2,FALSE)=0,"",VLOOKUP(G1100,Demos!$B$3:$K$1368,2,FALSE)),"")</f>
        <v/>
      </c>
      <c r="I1100" s="79" t="str">
        <f>IFERROR(IF(VLOOKUP(G1100,Demos!$B$3:$K$1368,3,FALSE)=0,"",VLOOKUP(G1100,Demos!$B$3:$K$1368,3,FALSE)),"")</f>
        <v/>
      </c>
      <c r="J1100" s="79" t="str">
        <f>IFERROR(IF(VLOOKUP(G1100,Demos!$B$3:$K$1368,4,FALSE)=0,"",VLOOKUP(G1100,Demos!$B$3:$K$1368,4,FALSE)),"")</f>
        <v/>
      </c>
      <c r="K1100" s="30" t="s">
        <v>1897</v>
      </c>
      <c r="M1100" s="71">
        <v>43844</v>
      </c>
      <c r="N1100" s="33" t="str">
        <f>IFERROR(VLOOKUP(G1100,Demos!$B$3:$K$1368,5,FALSE),"")</f>
        <v/>
      </c>
      <c r="O1100" s="28" t="str">
        <f>IF(N1100="","",COUNTIF($N$6:N3219, N1100))</f>
        <v/>
      </c>
      <c r="P1100" s="33" t="str">
        <f xml:space="preserve"> IFERROR(IF(VLOOKUP(G1100,Demos!$B$3:$K$1368,6,FALSE)=0,"",VLOOKUP(G1100,Demos!$B$3:$K$1368,6,FALSE)),"")</f>
        <v/>
      </c>
      <c r="Q1100" s="38" t="str">
        <f xml:space="preserve"> IFERROR(IF(VLOOKUP(G1100,Demos!$B$3:$K$1368,8,FALSE)=0,"",VLOOKUP(G1100,Demos!$B$3:$K$1368,8,FALSE)),"")</f>
        <v/>
      </c>
      <c r="R1100" s="38" t="str">
        <f xml:space="preserve"> IFERROR(IF(VLOOKUP(G1100,Demos!$B$3:$K$1368,7,FALSE)=0,"",VLOOKUP(G1100,Demos!$B$3:$K$1368,7,FALSE)),"")</f>
        <v/>
      </c>
      <c r="T1100" s="50" t="s">
        <v>1763</v>
      </c>
      <c r="U1100" s="31" t="str">
        <f>IFERROR(VLOOKUP(G1100,Demos!$B$7:N4396,12,FALSE),"")</f>
        <v/>
      </c>
    </row>
    <row r="1101" spans="1:23" ht="45" x14ac:dyDescent="0.25">
      <c r="A1101" s="39">
        <f t="shared" si="17"/>
        <v>1096</v>
      </c>
      <c r="B1101" s="30" t="s">
        <v>17</v>
      </c>
      <c r="C1101" s="29" t="str">
        <f xml:space="preserve"> IFERROR(VLOOKUP(B1101, Courses!$C$3:$E$836, 2, FALSE),"")</f>
        <v>Introduction to Waves</v>
      </c>
      <c r="D1101" s="29" t="str">
        <f xml:space="preserve"> IFERROR(VLOOKUP(MID(G1101,1,1), PIRA!$B$1:$E$1146, 2, FALSE),"")</f>
        <v>3 Oscillations and Waves</v>
      </c>
      <c r="E1101" s="31" t="str">
        <f xml:space="preserve"> IFERROR(VLOOKUP(MID(G1101,1,2),PIRA!$B$1:$E$1144,2,FALSE),"")&amp;"
"&amp;IFERROR(VLOOKUP(MID(H1101,1,2),PIRA!$B$1:$E$1144,2,FALSE),"")&amp;"
"&amp;IFERROR(VLOOKUP(MID(I1101,1,2),PIRA!$B$1:$E$1144,2,FALSE),"")</f>
        <v xml:space="preserve">Wave Motion
Wave Motion
</v>
      </c>
      <c r="F1101" s="31" t="str">
        <f xml:space="preserve"> IFERROR(VLOOKUP(MID(G1101,1,4),PIRA!$B$1:$E$1144,2,FALSE),"")&amp;"
"&amp;IFERROR(VLOOKUP(MID(H1101,1,4),PIRA!$B$1:$E$1144,2,FALSE),"")&amp;"
"&amp;IFERROR(VLOOKUP(MID(I1101,1,4),PIRA!$B$1:$E$1144,2,FALSE),"")</f>
        <v xml:space="preserve">Doppler Effect
Beats
</v>
      </c>
      <c r="G1101" s="32" t="s">
        <v>1188</v>
      </c>
      <c r="H1101" s="31" t="str">
        <f>IFERROR(IF(VLOOKUP(G1101,Demos!$B$3:$K$1368,2,FALSE)=0,"",VLOOKUP(G1101,Demos!$B$3:$K$1368,2,FALSE)),"")</f>
        <v>3B60.10</v>
      </c>
      <c r="I1101" s="79" t="str">
        <f>IFERROR(IF(VLOOKUP(G1101,Demos!$B$3:$K$1368,3,FALSE)=0,"",VLOOKUP(G1101,Demos!$B$3:$K$1368,3,FALSE)),"")</f>
        <v/>
      </c>
      <c r="J1101" s="79" t="str">
        <f>IFERROR(IF(VLOOKUP(G1101,Demos!$B$3:$K$1368,4,FALSE)=0,"",VLOOKUP(G1101,Demos!$B$3:$K$1368,4,FALSE)),"")</f>
        <v/>
      </c>
      <c r="K1101" s="30" t="s">
        <v>2060</v>
      </c>
      <c r="L1101" s="30" t="s">
        <v>46</v>
      </c>
      <c r="M1101" s="71">
        <v>43840</v>
      </c>
      <c r="N1101" s="33" t="str">
        <f>IFERROR(VLOOKUP(G1101,Demos!$B$3:$K$1368,5,FALSE),"")</f>
        <v>Doppler</v>
      </c>
      <c r="O1101" s="28">
        <f>IF(N1101="","",COUNTIF($N$6:N3220, N1101))</f>
        <v>21</v>
      </c>
      <c r="P1101" s="33" t="str">
        <f xml:space="preserve"> IFERROR(IF(VLOOKUP(G1101,Demos!$B$3:$K$1368,6,FALSE)=0,"",VLOOKUP(G1101,Demos!$B$3:$K$1368,6,FALSE)),"")</f>
        <v>www.de-monstrare.nl/pdf/Doppler.pdf</v>
      </c>
      <c r="Q1101" s="38" t="str">
        <f xml:space="preserve"> IFERROR(IF(VLOOKUP(G1101,Demos!$B$3:$K$1368,8,FALSE)=0,"",VLOOKUP(G1101,Demos!$B$3:$K$1368,8,FALSE)),"")</f>
        <v/>
      </c>
      <c r="R1101" s="38" t="str">
        <f xml:space="preserve"> IFERROR(IF(VLOOKUP(G1101,Demos!$B$3:$K$1368,7,FALSE)=0,"",VLOOKUP(G1101,Demos!$B$3:$K$1368,7,FALSE)),"")</f>
        <v>See: https://surfdrive.surf.nl/files/index.php/s/DHZYIhoACURx7O8?path=%2FHaaksman%2FTN2345%2F6.%20Doppler</v>
      </c>
      <c r="T1101" s="50" t="s">
        <v>1761</v>
      </c>
      <c r="U1101" s="31" t="str">
        <f>IFERROR(VLOOKUP(G1101,Demos!$B$7:N4397,12,FALSE),"")</f>
        <v/>
      </c>
    </row>
    <row r="1102" spans="1:23" ht="45" x14ac:dyDescent="0.25">
      <c r="A1102" s="39">
        <f t="shared" si="17"/>
        <v>1097</v>
      </c>
      <c r="B1102" s="30" t="s">
        <v>17</v>
      </c>
      <c r="C1102" s="29" t="str">
        <f xml:space="preserve"> IFERROR(VLOOKUP(B1102, Courses!$C$3:$E$836, 2, FALSE),"")</f>
        <v>Introduction to Waves</v>
      </c>
      <c r="D1102" s="29" t="str">
        <f xml:space="preserve"> IFERROR(VLOOKUP(MID(G1102,1,1), PIRA!$B$1:$E$1146, 2, FALSE),"")</f>
        <v>3 Oscillations and Waves</v>
      </c>
      <c r="E1102" s="31" t="str">
        <f xml:space="preserve"> IFERROR(VLOOKUP(MID(G1102,1,2),PIRA!$B$1:$E$1144,2,FALSE),"")&amp;"
"&amp;IFERROR(VLOOKUP(MID(H1102,1,2),PIRA!$B$1:$E$1144,2,FALSE),"")&amp;"
"&amp;IFERROR(VLOOKUP(MID(I1102,1,2),PIRA!$B$1:$E$1144,2,FALSE),"")</f>
        <v xml:space="preserve">Wave Motion
</v>
      </c>
      <c r="F1102" s="31" t="str">
        <f xml:space="preserve"> IFERROR(VLOOKUP(MID(G1102,1,4),PIRA!$B$1:$E$1144,2,FALSE),"")&amp;"
"&amp;IFERROR(VLOOKUP(MID(H1102,1,4),PIRA!$B$1:$E$1144,2,FALSE),"")&amp;"
"&amp;IFERROR(VLOOKUP(MID(I1102,1,4),PIRA!$B$1:$E$1144,2,FALSE),"")</f>
        <v xml:space="preserve">Longitudinal Pulses and Waves
</v>
      </c>
      <c r="G1102" s="32" t="s">
        <v>1187</v>
      </c>
      <c r="H1102" s="31" t="str">
        <f>IFERROR(IF(VLOOKUP(G1102,Demos!$B$3:$K$1368,2,FALSE)=0,"",VLOOKUP(G1102,Demos!$B$3:$K$1368,2,FALSE)),"")</f>
        <v/>
      </c>
      <c r="I1102" s="79" t="str">
        <f>IFERROR(IF(VLOOKUP(G1102,Demos!$B$3:$K$1368,3,FALSE)=0,"",VLOOKUP(G1102,Demos!$B$3:$K$1368,3,FALSE)),"")</f>
        <v/>
      </c>
      <c r="J1102" s="79" t="str">
        <f>IFERROR(IF(VLOOKUP(G1102,Demos!$B$3:$K$1368,4,FALSE)=0,"",VLOOKUP(G1102,Demos!$B$3:$K$1368,4,FALSE)),"")</f>
        <v/>
      </c>
      <c r="K1102" s="30" t="s">
        <v>2060</v>
      </c>
      <c r="L1102" s="30" t="s">
        <v>46</v>
      </c>
      <c r="M1102" s="71">
        <v>43838</v>
      </c>
      <c r="N1102" s="33" t="str">
        <f>IFERROR(VLOOKUP(G1102,Demos!$B$3:$K$1368,5,FALSE),"")</f>
        <v>Reflected Sound Pulses</v>
      </c>
      <c r="O1102" s="28">
        <f>IF(N1102="","",COUNTIF($N$6:N3221, N1102))</f>
        <v>16</v>
      </c>
      <c r="P1102" s="33" t="str">
        <f xml:space="preserve"> IFERROR(IF(VLOOKUP(G1102,Demos!$B$3:$K$1368,6,FALSE)=0,"",VLOOKUP(G1102,Demos!$B$3:$K$1368,6,FALSE)),"")</f>
        <v>TBC (or?: http://www.de-monstrare.nl/pdf/Reflected%20sound%20pulses.pdf)</v>
      </c>
      <c r="Q1102" s="38" t="str">
        <f xml:space="preserve"> IFERROR(IF(VLOOKUP(G1102,Demos!$B$3:$K$1368,8,FALSE)=0,"",VLOOKUP(G1102,Demos!$B$3:$K$1368,8,FALSE)),"")</f>
        <v/>
      </c>
      <c r="R1102" s="38" t="str">
        <f xml:space="preserve"> IFERROR(IF(VLOOKUP(G1102,Demos!$B$3:$K$1368,7,FALSE)=0,"",VLOOKUP(G1102,Demos!$B$3:$K$1368,7,FALSE)),"")</f>
        <v>See: https://surfdrive.surf.nl/files/index.php/s/DHZYIhoACURx7O8?path=%2FHaaksman%2FTN2345%2F5.%20Reflected%20Sound%20Pulses</v>
      </c>
      <c r="T1102" s="50" t="s">
        <v>1761</v>
      </c>
      <c r="U1102" s="31" t="str">
        <f>IFERROR(VLOOKUP(G1102,Demos!$B$7:N4401,12,FALSE),"")</f>
        <v/>
      </c>
    </row>
    <row r="1103" spans="1:23" ht="45" x14ac:dyDescent="0.25">
      <c r="A1103" s="39">
        <f t="shared" si="17"/>
        <v>1098</v>
      </c>
      <c r="B1103" s="30" t="s">
        <v>17</v>
      </c>
      <c r="C1103" s="29" t="str">
        <f xml:space="preserve"> IFERROR(VLOOKUP(B1103, Courses!$C$3:$E$836, 2, FALSE),"")</f>
        <v>Introduction to Waves</v>
      </c>
      <c r="D1103" s="29" t="str">
        <f xml:space="preserve"> IFERROR(VLOOKUP(MID(G1103,1,1), PIRA!$B$1:$E$1146, 2, FALSE),"")</f>
        <v>3 Oscillations and Waves</v>
      </c>
      <c r="E1103" s="31" t="str">
        <f xml:space="preserve"> IFERROR(VLOOKUP(MID(G1103,1,2),PIRA!$B$1:$E$1144,2,FALSE),"")&amp;"
"&amp;IFERROR(VLOOKUP(MID(H1103,1,2),PIRA!$B$1:$E$1144,2,FALSE),"")&amp;"
"&amp;IFERROR(VLOOKUP(MID(I1103,1,2),PIRA!$B$1:$E$1144,2,FALSE),"")</f>
        <v xml:space="preserve">Wave Motion
</v>
      </c>
      <c r="F1103" s="31" t="str">
        <f xml:space="preserve"> IFERROR(VLOOKUP(MID(G1103,1,4),PIRA!$B$1:$E$1144,2,FALSE),"")&amp;"
"&amp;IFERROR(VLOOKUP(MID(H1103,1,4),PIRA!$B$1:$E$1144,2,FALSE),"")&amp;"
"&amp;IFERROR(VLOOKUP(MID(I1103,1,4),PIRA!$B$1:$E$1144,2,FALSE),"")</f>
        <v xml:space="preserve">Longitudinal Pulses and Waves
</v>
      </c>
      <c r="G1103" s="32" t="s">
        <v>126</v>
      </c>
      <c r="H1103" s="31" t="str">
        <f>IFERROR(IF(VLOOKUP(G1103,Demos!$B$3:$K$1368,2,FALSE)=0,"",VLOOKUP(G1103,Demos!$B$3:$K$1368,2,FALSE)),"")</f>
        <v/>
      </c>
      <c r="I1103" s="79" t="str">
        <f>IFERROR(IF(VLOOKUP(G1103,Demos!$B$3:$K$1368,3,FALSE)=0,"",VLOOKUP(G1103,Demos!$B$3:$K$1368,3,FALSE)),"")</f>
        <v/>
      </c>
      <c r="J1103" s="79" t="str">
        <f>IFERROR(IF(VLOOKUP(G1103,Demos!$B$3:$K$1368,4,FALSE)=0,"",VLOOKUP(G1103,Demos!$B$3:$K$1368,4,FALSE)),"")</f>
        <v/>
      </c>
      <c r="K1103" s="30" t="s">
        <v>2060</v>
      </c>
      <c r="L1103" s="30" t="s">
        <v>46</v>
      </c>
      <c r="M1103" s="71">
        <v>43838</v>
      </c>
      <c r="N1103" s="33" t="str">
        <f>IFERROR(VLOOKUP(G1103,Demos!$B$3:$K$1368,5,FALSE),"")</f>
        <v>Wave Machine</v>
      </c>
      <c r="O1103" s="28">
        <f>IF(N1103="","",COUNTIF($N$6:N3222, N1103))</f>
        <v>26</v>
      </c>
      <c r="P1103" s="33" t="str">
        <f xml:space="preserve"> IFERROR(IF(VLOOKUP(G1103,Demos!$B$3:$K$1368,6,FALSE)=0,"",VLOOKUP(G1103,Demos!$B$3:$K$1368,6,FALSE)),"")</f>
        <v>www.de-monstrare.nl/pdf/Reflections%20of%20transverse%20pulses%20_2_.pdf</v>
      </c>
      <c r="Q1103" s="38" t="str">
        <f xml:space="preserve"> IFERROR(IF(VLOOKUP(G1103,Demos!$B$3:$K$1368,8,FALSE)=0,"",VLOOKUP(G1103,Demos!$B$3:$K$1368,8,FALSE)),"")</f>
        <v>Not listed in database yet</v>
      </c>
      <c r="R1103" s="38" t="str">
        <f xml:space="preserve"> IFERROR(IF(VLOOKUP(G1103,Demos!$B$3:$K$1368,7,FALSE)=0,"",VLOOKUP(G1103,Demos!$B$3:$K$1368,7,FALSE)),"")</f>
        <v/>
      </c>
      <c r="T1103" s="50" t="s">
        <v>1761</v>
      </c>
      <c r="U1103" s="31" t="str">
        <f>IFERROR(VLOOKUP(G1103,Demos!$B$7:N4400,12,FALSE),"")</f>
        <v/>
      </c>
    </row>
    <row r="1104" spans="1:23" ht="45" x14ac:dyDescent="0.25">
      <c r="A1104" s="39">
        <f t="shared" si="17"/>
        <v>1099</v>
      </c>
      <c r="B1104" s="30" t="s">
        <v>17</v>
      </c>
      <c r="C1104" s="29" t="str">
        <f xml:space="preserve"> IFERROR(VLOOKUP(B1104, Courses!$C$3:$E$836, 2, FALSE),"")</f>
        <v>Introduction to Waves</v>
      </c>
      <c r="D1104" s="29" t="str">
        <f xml:space="preserve"> IFERROR(VLOOKUP(MID(G1104,1,1), PIRA!$B$1:$E$1146, 2, FALSE),"")</f>
        <v>3 Oscillations and Waves</v>
      </c>
      <c r="E1104" s="31" t="str">
        <f xml:space="preserve"> IFERROR(VLOOKUP(MID(G1104,1,2),PIRA!$B$1:$E$1144,2,FALSE),"")&amp;"
"&amp;IFERROR(VLOOKUP(MID(H1104,1,2),PIRA!$B$1:$E$1144,2,FALSE),"")&amp;"
"&amp;IFERROR(VLOOKUP(MID(I1104,1,2),PIRA!$B$1:$E$1144,2,FALSE),"")</f>
        <v xml:space="preserve">Instruments
Acoustics
</v>
      </c>
      <c r="F1104" s="31" t="str">
        <f xml:space="preserve"> IFERROR(VLOOKUP(MID(G1104,1,4),PIRA!$B$1:$E$1144,2,FALSE),"")&amp;"
"&amp;IFERROR(VLOOKUP(MID(H1104,1,4),PIRA!$B$1:$E$1144,2,FALSE),"")&amp;"
"&amp;IFERROR(VLOOKUP(MID(I1104,1,4),PIRA!$B$1:$E$1144,2,FALSE),"")</f>
        <v xml:space="preserve">Resonance Cavities
Wave Analysis and Synthesis
</v>
      </c>
      <c r="G1104" s="32" t="s">
        <v>481</v>
      </c>
      <c r="H1104" s="31" t="str">
        <f>IFERROR(IF(VLOOKUP(G1104,Demos!$B$3:$K$1368,2,FALSE)=0,"",VLOOKUP(G1104,Demos!$B$3:$K$1368,2,FALSE)),"")</f>
        <v>3C50.20</v>
      </c>
      <c r="I1104" s="79" t="str">
        <f>IFERROR(IF(VLOOKUP(G1104,Demos!$B$3:$K$1368,3,FALSE)=0,"",VLOOKUP(G1104,Demos!$B$3:$K$1368,3,FALSE)),"")</f>
        <v/>
      </c>
      <c r="J1104" s="79" t="str">
        <f>IFERROR(IF(VLOOKUP(G1104,Demos!$B$3:$K$1368,4,FALSE)=0,"",VLOOKUP(G1104,Demos!$B$3:$K$1368,4,FALSE)),"")</f>
        <v/>
      </c>
      <c r="K1104" s="30" t="s">
        <v>2060</v>
      </c>
      <c r="L1104" s="30" t="s">
        <v>46</v>
      </c>
      <c r="M1104" s="71">
        <v>43838</v>
      </c>
      <c r="N1104" s="33" t="str">
        <f>IFERROR(VLOOKUP(G1104,Demos!$B$3:$K$1368,5,FALSE),"")</f>
        <v>Organ Pipe (Sound Resonance Tube)</v>
      </c>
      <c r="O1104" s="28">
        <f>IF(N1104="","",COUNTIF($N$6:N3223, N1104))</f>
        <v>11</v>
      </c>
      <c r="P1104" s="33" t="str">
        <f xml:space="preserve"> IFERROR(IF(VLOOKUP(G1104,Demos!$B$3:$K$1368,6,FALSE)=0,"",VLOOKUP(G1104,Demos!$B$3:$K$1368,6,FALSE)),"")</f>
        <v>N/A</v>
      </c>
      <c r="Q1104" s="38" t="str">
        <f xml:space="preserve"> IFERROR(IF(VLOOKUP(G1104,Demos!$B$3:$K$1368,8,FALSE)=0,"",VLOOKUP(G1104,Demos!$B$3:$K$1368,8,FALSE)),"")</f>
        <v>Not listed in database yet. f = 1 kHz, Variable length</v>
      </c>
      <c r="R1104" s="38" t="str">
        <f xml:space="preserve"> IFERROR(IF(VLOOKUP(G1104,Demos!$B$3:$K$1368,7,FALSE)=0,"",VLOOKUP(G1104,Demos!$B$3:$K$1368,7,FALSE)),"")</f>
        <v/>
      </c>
      <c r="T1104" s="50" t="s">
        <v>1761</v>
      </c>
      <c r="U1104" s="31" t="str">
        <f>IFERROR(VLOOKUP(G1104,Demos!$B$7:N4402,12,FALSE),"")</f>
        <v/>
      </c>
    </row>
    <row r="1105" spans="1:21" ht="45" x14ac:dyDescent="0.25">
      <c r="A1105" s="39">
        <f t="shared" si="17"/>
        <v>1100</v>
      </c>
      <c r="B1105" s="30" t="s">
        <v>17</v>
      </c>
      <c r="C1105" s="29" t="str">
        <f xml:space="preserve"> IFERROR(VLOOKUP(B1105, Courses!$C$3:$E$836, 2, FALSE),"")</f>
        <v>Introduction to Waves</v>
      </c>
      <c r="D1105" s="29" t="str">
        <f xml:space="preserve"> IFERROR(VLOOKUP(MID(G1105,1,1), PIRA!$B$1:$E$1146, 2, FALSE),"")</f>
        <v>3 Oscillations and Waves</v>
      </c>
      <c r="E1105" s="31" t="str">
        <f xml:space="preserve"> IFERROR(VLOOKUP(MID(G1105,1,2),PIRA!$B$1:$E$1144,2,FALSE),"")&amp;"
"&amp;IFERROR(VLOOKUP(MID(H1105,1,2),PIRA!$B$1:$E$1144,2,FALSE),"")&amp;"
"&amp;IFERROR(VLOOKUP(MID(I1105,1,2),PIRA!$B$1:$E$1144,2,FALSE),"")</f>
        <v xml:space="preserve">Instruments
</v>
      </c>
      <c r="F1105" s="31" t="str">
        <f xml:space="preserve"> IFERROR(VLOOKUP(MID(G1105,1,4),PIRA!$B$1:$E$1144,2,FALSE),"")&amp;"
"&amp;IFERROR(VLOOKUP(MID(H1105,1,4),PIRA!$B$1:$E$1144,2,FALSE),"")&amp;"
"&amp;IFERROR(VLOOKUP(MID(I1105,1,4),PIRA!$B$1:$E$1144,2,FALSE),"")</f>
        <v xml:space="preserve">Air Column Instruments
</v>
      </c>
      <c r="G1105" s="32" t="s">
        <v>1809</v>
      </c>
      <c r="H1105" s="31" t="str">
        <f>IFERROR(IF(VLOOKUP(G1105,Demos!$B$3:$K$1368,2,FALSE)=0,"",VLOOKUP(G1105,Demos!$B$3:$K$1368,2,FALSE)),"")</f>
        <v/>
      </c>
      <c r="I1105" s="79" t="str">
        <f>IFERROR(IF(VLOOKUP(G1105,Demos!$B$3:$K$1368,3,FALSE)=0,"",VLOOKUP(G1105,Demos!$B$3:$K$1368,3,FALSE)),"")</f>
        <v/>
      </c>
      <c r="J1105" s="79" t="str">
        <f>IFERROR(IF(VLOOKUP(G1105,Demos!$B$3:$K$1368,4,FALSE)=0,"",VLOOKUP(G1105,Demos!$B$3:$K$1368,4,FALSE)),"")</f>
        <v/>
      </c>
      <c r="K1105" s="30" t="s">
        <v>2060</v>
      </c>
      <c r="L1105" s="30" t="s">
        <v>46</v>
      </c>
      <c r="M1105" s="71">
        <v>43838</v>
      </c>
      <c r="N1105" s="33" t="str">
        <f>IFERROR(VLOOKUP(G1105,Demos!$B$3:$K$1368,5,FALSE),"")</f>
        <v>Flute (trekfluit or organ pipe w adjustable stop)</v>
      </c>
      <c r="O1105" s="28">
        <f>IF(N1105="","",COUNTIF($N$6:N3224, N1105))</f>
        <v>11</v>
      </c>
      <c r="P1105" s="33" t="str">
        <f xml:space="preserve"> IFERROR(IF(VLOOKUP(G1105,Demos!$B$3:$K$1368,6,FALSE)=0,"",VLOOKUP(G1105,Demos!$B$3:$K$1368,6,FALSE)),"")</f>
        <v>N/A</v>
      </c>
      <c r="Q1105" s="38" t="str">
        <f xml:space="preserve"> IFERROR(IF(VLOOKUP(G1105,Demos!$B$3:$K$1368,8,FALSE)=0,"",VLOOKUP(G1105,Demos!$B$3:$K$1368,8,FALSE)),"")</f>
        <v>Not listed in database yet. A-tone, Length = 190 mm</v>
      </c>
      <c r="R1105" s="38" t="str">
        <f xml:space="preserve"> IFERROR(IF(VLOOKUP(G1105,Demos!$B$3:$K$1368,7,FALSE)=0,"",VLOOKUP(G1105,Demos!$B$3:$K$1368,7,FALSE)),"")</f>
        <v>See: https://surfdrive.surf.nl/files/index.php/s/DHZYIhoACURx7O8?path=%2FHaaksman%2FTN2345%2F4.%20Flute</v>
      </c>
      <c r="T1105" s="50" t="s">
        <v>1761</v>
      </c>
      <c r="U1105" s="31" t="str">
        <f>IFERROR(VLOOKUP(G1105,Demos!$B$7:N4403,12,FALSE),"")</f>
        <v/>
      </c>
    </row>
    <row r="1106" spans="1:21" ht="45" x14ac:dyDescent="0.25">
      <c r="A1106" s="39">
        <f t="shared" si="17"/>
        <v>1101</v>
      </c>
      <c r="B1106" s="30" t="s">
        <v>1893</v>
      </c>
      <c r="C1106" s="29" t="str">
        <f xml:space="preserve"> IFERROR(VLOOKUP(B1106, Courses!$C$3:$E$836, 2, FALSE),"")</f>
        <v>Physics 1A</v>
      </c>
      <c r="D1106" s="29" t="str">
        <f xml:space="preserve"> IFERROR(VLOOKUP(MID(G1106,1,1), PIRA!$B$1:$E$1146, 2, FALSE),"")</f>
        <v/>
      </c>
      <c r="E1106" s="31" t="str">
        <f xml:space="preserve"> IFERROR(VLOOKUP(MID(G1106,1,2),PIRA!$B$1:$E$1144,2,FALSE),"")&amp;"
"&amp;IFERROR(VLOOKUP(MID(H1106,1,2),PIRA!$B$1:$E$1144,2,FALSE),"")&amp;"
"&amp;IFERROR(VLOOKUP(MID(I1106,1,2),PIRA!$B$1:$E$1144,2,FALSE),"")</f>
        <v xml:space="preserve">
</v>
      </c>
      <c r="F1106" s="31" t="str">
        <f xml:space="preserve"> IFERROR(VLOOKUP(MID(G1106,1,4),PIRA!$B$1:$E$1144,2,FALSE),"")&amp;"
"&amp;IFERROR(VLOOKUP(MID(H1106,1,4),PIRA!$B$1:$E$1144,2,FALSE),"")&amp;"
"&amp;IFERROR(VLOOKUP(MID(I1106,1,4),PIRA!$B$1:$E$1144,2,FALSE),"")</f>
        <v xml:space="preserve">
</v>
      </c>
      <c r="H1106" s="31" t="str">
        <f>IFERROR(IF(VLOOKUP(G1106,Demos!$B$3:$K$1368,2,FALSE)=0,"",VLOOKUP(G1106,Demos!$B$3:$K$1368,2,FALSE)),"")</f>
        <v/>
      </c>
      <c r="I1106" s="79" t="str">
        <f>IFERROR(IF(VLOOKUP(G1106,Demos!$B$3:$K$1368,3,FALSE)=0,"",VLOOKUP(G1106,Demos!$B$3:$K$1368,3,FALSE)),"")</f>
        <v/>
      </c>
      <c r="J1106" s="79" t="str">
        <f>IFERROR(IF(VLOOKUP(G1106,Demos!$B$3:$K$1368,4,FALSE)=0,"",VLOOKUP(G1106,Demos!$B$3:$K$1368,4,FALSE)),"")</f>
        <v/>
      </c>
      <c r="K1106" s="30" t="s">
        <v>1897</v>
      </c>
      <c r="M1106" s="71">
        <v>43838</v>
      </c>
      <c r="N1106" s="33" t="str">
        <f>IFERROR(VLOOKUP(G1106,Demos!$B$3:$K$1368,5,FALSE),"")</f>
        <v/>
      </c>
      <c r="O1106" s="28" t="str">
        <f>IF(N1106="","",COUNTIF($N$6:N3225, N1106))</f>
        <v/>
      </c>
      <c r="P1106" s="33" t="str">
        <f xml:space="preserve"> IFERROR(IF(VLOOKUP(G1106,Demos!$B$3:$K$1368,6,FALSE)=0,"",VLOOKUP(G1106,Demos!$B$3:$K$1368,6,FALSE)),"")</f>
        <v/>
      </c>
      <c r="Q1106" s="38" t="str">
        <f xml:space="preserve"> IFERROR(IF(VLOOKUP(G1106,Demos!$B$3:$K$1368,8,FALSE)=0,"",VLOOKUP(G1106,Demos!$B$3:$K$1368,8,FALSE)),"")</f>
        <v/>
      </c>
      <c r="R1106" s="38" t="str">
        <f xml:space="preserve"> IFERROR(IF(VLOOKUP(G1106,Demos!$B$3:$K$1368,7,FALSE)=0,"",VLOOKUP(G1106,Demos!$B$3:$K$1368,7,FALSE)),"")</f>
        <v/>
      </c>
      <c r="T1106" s="50" t="s">
        <v>1761</v>
      </c>
      <c r="U1106" s="31" t="str">
        <f>IFERROR(VLOOKUP(G1106,Demos!$B$7:N4398,12,FALSE),"")</f>
        <v/>
      </c>
    </row>
    <row r="1107" spans="1:21" ht="45" x14ac:dyDescent="0.25">
      <c r="A1107" s="39">
        <f t="shared" si="17"/>
        <v>1102</v>
      </c>
      <c r="B1107" s="30" t="s">
        <v>1893</v>
      </c>
      <c r="C1107" s="29" t="str">
        <f xml:space="preserve"> IFERROR(VLOOKUP(B1107, Courses!$C$3:$E$836, 2, FALSE),"")</f>
        <v>Physics 1A</v>
      </c>
      <c r="D1107" s="29" t="str">
        <f xml:space="preserve"> IFERROR(VLOOKUP(MID(G1107,1,1), PIRA!$B$1:$E$1146, 2, FALSE),"")</f>
        <v/>
      </c>
      <c r="E1107" s="31" t="str">
        <f xml:space="preserve"> IFERROR(VLOOKUP(MID(G1107,1,2),PIRA!$B$1:$E$1144,2,FALSE),"")&amp;"
"&amp;IFERROR(VLOOKUP(MID(H1107,1,2),PIRA!$B$1:$E$1144,2,FALSE),"")&amp;"
"&amp;IFERROR(VLOOKUP(MID(I1107,1,2),PIRA!$B$1:$E$1144,2,FALSE),"")</f>
        <v xml:space="preserve">
</v>
      </c>
      <c r="F1107" s="31" t="str">
        <f xml:space="preserve"> IFERROR(VLOOKUP(MID(G1107,1,4),PIRA!$B$1:$E$1144,2,FALSE),"")&amp;"
"&amp;IFERROR(VLOOKUP(MID(H1107,1,4),PIRA!$B$1:$E$1144,2,FALSE),"")&amp;"
"&amp;IFERROR(VLOOKUP(MID(I1107,1,4),PIRA!$B$1:$E$1144,2,FALSE),"")</f>
        <v xml:space="preserve">
</v>
      </c>
      <c r="H1107" s="31" t="str">
        <f>IFERROR(IF(VLOOKUP(G1107,Demos!$B$3:$K$1368,2,FALSE)=0,"",VLOOKUP(G1107,Demos!$B$3:$K$1368,2,FALSE)),"")</f>
        <v/>
      </c>
      <c r="I1107" s="79" t="str">
        <f>IFERROR(IF(VLOOKUP(G1107,Demos!$B$3:$K$1368,3,FALSE)=0,"",VLOOKUP(G1107,Demos!$B$3:$K$1368,3,FALSE)),"")</f>
        <v/>
      </c>
      <c r="J1107" s="79" t="str">
        <f>IFERROR(IF(VLOOKUP(G1107,Demos!$B$3:$K$1368,4,FALSE)=0,"",VLOOKUP(G1107,Demos!$B$3:$K$1368,4,FALSE)),"")</f>
        <v/>
      </c>
      <c r="K1107" s="30" t="s">
        <v>1897</v>
      </c>
      <c r="M1107" s="71">
        <v>43838</v>
      </c>
      <c r="N1107" s="33" t="str">
        <f>IFERROR(VLOOKUP(G1107,Demos!$B$3:$K$1368,5,FALSE),"")</f>
        <v/>
      </c>
      <c r="O1107" s="28" t="str">
        <f>IF(N1107="","",COUNTIF($N$6:N3226, N1107))</f>
        <v/>
      </c>
      <c r="P1107" s="33" t="str">
        <f xml:space="preserve"> IFERROR(IF(VLOOKUP(G1107,Demos!$B$3:$K$1368,6,FALSE)=0,"",VLOOKUP(G1107,Demos!$B$3:$K$1368,6,FALSE)),"")</f>
        <v/>
      </c>
      <c r="Q1107" s="38" t="str">
        <f xml:space="preserve"> IFERROR(IF(VLOOKUP(G1107,Demos!$B$3:$K$1368,8,FALSE)=0,"",VLOOKUP(G1107,Demos!$B$3:$K$1368,8,FALSE)),"")</f>
        <v/>
      </c>
      <c r="R1107" s="38" t="str">
        <f xml:space="preserve"> IFERROR(IF(VLOOKUP(G1107,Demos!$B$3:$K$1368,7,FALSE)=0,"",VLOOKUP(G1107,Demos!$B$3:$K$1368,7,FALSE)),"")</f>
        <v/>
      </c>
      <c r="T1107" s="50" t="s">
        <v>2049</v>
      </c>
      <c r="U1107" s="31" t="str">
        <f>IFERROR(VLOOKUP(G1107,Demos!$B$7:N4399,12,FALSE),"")</f>
        <v/>
      </c>
    </row>
    <row r="1108" spans="1:21" ht="45" x14ac:dyDescent="0.25">
      <c r="A1108" s="39">
        <f t="shared" si="17"/>
        <v>1103</v>
      </c>
      <c r="B1108" s="30" t="s">
        <v>1893</v>
      </c>
      <c r="C1108" s="29" t="str">
        <f xml:space="preserve"> IFERROR(VLOOKUP(B1108, Courses!$C$3:$E$836, 2, FALSE),"")</f>
        <v>Physics 1A</v>
      </c>
      <c r="D1108" s="29" t="str">
        <f xml:space="preserve"> IFERROR(VLOOKUP(MID(G1108,1,1), PIRA!$B$1:$E$1146, 2, FALSE),"")</f>
        <v/>
      </c>
      <c r="E1108" s="31" t="str">
        <f xml:space="preserve"> IFERROR(VLOOKUP(MID(G1108,1,2),PIRA!$B$1:$E$1144,2,FALSE),"")&amp;"
"&amp;IFERROR(VLOOKUP(MID(H1108,1,2),PIRA!$B$1:$E$1144,2,FALSE),"")&amp;"
"&amp;IFERROR(VLOOKUP(MID(I1108,1,2),PIRA!$B$1:$E$1144,2,FALSE),"")</f>
        <v xml:space="preserve">
</v>
      </c>
      <c r="F1108" s="31" t="str">
        <f xml:space="preserve"> IFERROR(VLOOKUP(MID(G1108,1,4),PIRA!$B$1:$E$1144,2,FALSE),"")&amp;"
"&amp;IFERROR(VLOOKUP(MID(H1108,1,4),PIRA!$B$1:$E$1144,2,FALSE),"")&amp;"
"&amp;IFERROR(VLOOKUP(MID(I1108,1,4),PIRA!$B$1:$E$1144,2,FALSE),"")</f>
        <v xml:space="preserve">
</v>
      </c>
      <c r="H1108" s="31" t="str">
        <f>IFERROR(IF(VLOOKUP(G1108,Demos!$B$3:$K$1368,2,FALSE)=0,"",VLOOKUP(G1108,Demos!$B$3:$K$1368,2,FALSE)),"")</f>
        <v/>
      </c>
      <c r="I1108" s="79" t="str">
        <f>IFERROR(IF(VLOOKUP(G1108,Demos!$B$3:$K$1368,3,FALSE)=0,"",VLOOKUP(G1108,Demos!$B$3:$K$1368,3,FALSE)),"")</f>
        <v/>
      </c>
      <c r="J1108" s="79" t="str">
        <f>IFERROR(IF(VLOOKUP(G1108,Demos!$B$3:$K$1368,4,FALSE)=0,"",VLOOKUP(G1108,Demos!$B$3:$K$1368,4,FALSE)),"")</f>
        <v/>
      </c>
      <c r="K1108" s="30" t="s">
        <v>1897</v>
      </c>
      <c r="M1108" s="71">
        <v>43837</v>
      </c>
      <c r="N1108" s="33" t="str">
        <f>IFERROR(VLOOKUP(G1108,Demos!$B$3:$K$1368,5,FALSE),"")</f>
        <v/>
      </c>
      <c r="O1108" s="28" t="str">
        <f>IF(N1108="","",COUNTIF($N$6:N3227, N1108))</f>
        <v/>
      </c>
      <c r="P1108" s="33" t="str">
        <f xml:space="preserve"> IFERROR(IF(VLOOKUP(G1108,Demos!$B$3:$K$1368,6,FALSE)=0,"",VLOOKUP(G1108,Demos!$B$3:$K$1368,6,FALSE)),"")</f>
        <v/>
      </c>
      <c r="Q1108" s="38" t="str">
        <f xml:space="preserve"> IFERROR(IF(VLOOKUP(G1108,Demos!$B$3:$K$1368,8,FALSE)=0,"",VLOOKUP(G1108,Demos!$B$3:$K$1368,8,FALSE)),"")</f>
        <v/>
      </c>
      <c r="R1108" s="38" t="str">
        <f xml:space="preserve"> IFERROR(IF(VLOOKUP(G1108,Demos!$B$3:$K$1368,7,FALSE)=0,"",VLOOKUP(G1108,Demos!$B$3:$K$1368,7,FALSE)),"")</f>
        <v/>
      </c>
      <c r="T1108" s="50" t="s">
        <v>1761</v>
      </c>
      <c r="U1108" s="31" t="str">
        <f>IFERROR(VLOOKUP(G1108,Demos!$B$7:N4404,12,FALSE),"")</f>
        <v/>
      </c>
    </row>
    <row r="1109" spans="1:21" ht="45" x14ac:dyDescent="0.25">
      <c r="A1109" s="39">
        <f t="shared" si="17"/>
        <v>1104</v>
      </c>
      <c r="B1109" s="30" t="s">
        <v>1893</v>
      </c>
      <c r="C1109" s="29" t="str">
        <f xml:space="preserve"> IFERROR(VLOOKUP(B1109, Courses!$C$3:$E$836, 2, FALSE),"")</f>
        <v>Physics 1A</v>
      </c>
      <c r="D1109" s="29" t="str">
        <f xml:space="preserve"> IFERROR(VLOOKUP(MID(G1109,1,1), PIRA!$B$1:$E$1146, 2, FALSE),"")</f>
        <v/>
      </c>
      <c r="E1109" s="31" t="str">
        <f xml:space="preserve"> IFERROR(VLOOKUP(MID(G1109,1,2),PIRA!$B$1:$E$1144,2,FALSE),"")&amp;"
"&amp;IFERROR(VLOOKUP(MID(H1109,1,2),PIRA!$B$1:$E$1144,2,FALSE),"")&amp;"
"&amp;IFERROR(VLOOKUP(MID(I1109,1,2),PIRA!$B$1:$E$1144,2,FALSE),"")</f>
        <v xml:space="preserve">
</v>
      </c>
      <c r="F1109" s="31" t="str">
        <f xml:space="preserve"> IFERROR(VLOOKUP(MID(G1109,1,4),PIRA!$B$1:$E$1144,2,FALSE),"")&amp;"
"&amp;IFERROR(VLOOKUP(MID(H1109,1,4),PIRA!$B$1:$E$1144,2,FALSE),"")&amp;"
"&amp;IFERROR(VLOOKUP(MID(I1109,1,4),PIRA!$B$1:$E$1144,2,FALSE),"")</f>
        <v xml:space="preserve">
</v>
      </c>
      <c r="H1109" s="31" t="str">
        <f>IFERROR(IF(VLOOKUP(G1109,Demos!$B$3:$K$1368,2,FALSE)=0,"",VLOOKUP(G1109,Demos!$B$3:$K$1368,2,FALSE)),"")</f>
        <v/>
      </c>
      <c r="I1109" s="79" t="str">
        <f>IFERROR(IF(VLOOKUP(G1109,Demos!$B$3:$K$1368,3,FALSE)=0,"",VLOOKUP(G1109,Demos!$B$3:$K$1368,3,FALSE)),"")</f>
        <v/>
      </c>
      <c r="J1109" s="79" t="str">
        <f>IFERROR(IF(VLOOKUP(G1109,Demos!$B$3:$K$1368,4,FALSE)=0,"",VLOOKUP(G1109,Demos!$B$3:$K$1368,4,FALSE)),"")</f>
        <v/>
      </c>
      <c r="K1109" s="30" t="s">
        <v>1897</v>
      </c>
      <c r="M1109" s="71">
        <v>43837</v>
      </c>
      <c r="N1109" s="33" t="str">
        <f>IFERROR(VLOOKUP(G1109,Demos!$B$3:$K$1368,5,FALSE),"")</f>
        <v/>
      </c>
      <c r="O1109" s="28" t="str">
        <f>IF(N1109="","",COUNTIF($N$6:N3228, N1109))</f>
        <v/>
      </c>
      <c r="P1109" s="33" t="str">
        <f xml:space="preserve"> IFERROR(IF(VLOOKUP(G1109,Demos!$B$3:$K$1368,6,FALSE)=0,"",VLOOKUP(G1109,Demos!$B$3:$K$1368,6,FALSE)),"")</f>
        <v/>
      </c>
      <c r="Q1109" s="38" t="str">
        <f xml:space="preserve"> IFERROR(IF(VLOOKUP(G1109,Demos!$B$3:$K$1368,8,FALSE)=0,"",VLOOKUP(G1109,Demos!$B$3:$K$1368,8,FALSE)),"")</f>
        <v/>
      </c>
      <c r="R1109" s="38" t="str">
        <f xml:space="preserve"> IFERROR(IF(VLOOKUP(G1109,Demos!$B$3:$K$1368,7,FALSE)=0,"",VLOOKUP(G1109,Demos!$B$3:$K$1368,7,FALSE)),"")</f>
        <v/>
      </c>
      <c r="T1109" s="50" t="s">
        <v>1761</v>
      </c>
      <c r="U1109" s="31" t="str">
        <f>IFERROR(VLOOKUP(G1109,Demos!$B$7:N4405,12,FALSE),"")</f>
        <v/>
      </c>
    </row>
    <row r="1110" spans="1:21" ht="45" x14ac:dyDescent="0.25">
      <c r="A1110" s="39">
        <f t="shared" si="17"/>
        <v>1105</v>
      </c>
      <c r="B1110" s="30" t="s">
        <v>17</v>
      </c>
      <c r="C1110" s="29" t="str">
        <f xml:space="preserve"> IFERROR(VLOOKUP(B1110, Courses!$C$3:$E$836, 2, FALSE),"")</f>
        <v>Introduction to Waves</v>
      </c>
      <c r="D1110" s="29" t="str">
        <f xml:space="preserve"> IFERROR(VLOOKUP(MID(G1110,1,1), PIRA!$B$1:$E$1146, 2, FALSE),"")</f>
        <v>3 Oscillations and Waves</v>
      </c>
      <c r="E1110" s="31" t="str">
        <f xml:space="preserve"> IFERROR(VLOOKUP(MID(G1110,1,2),PIRA!$B$1:$E$1144,2,FALSE),"")&amp;"
"&amp;IFERROR(VLOOKUP(MID(H1110,1,2),PIRA!$B$1:$E$1144,2,FALSE),"")&amp;"
"&amp;IFERROR(VLOOKUP(MID(I1110,1,2),PIRA!$B$1:$E$1144,2,FALSE),"")</f>
        <v xml:space="preserve">Wave Motion
</v>
      </c>
      <c r="F1110" s="31" t="str">
        <f xml:space="preserve"> IFERROR(VLOOKUP(MID(G1110,1,4),PIRA!$B$1:$E$1144,2,FALSE),"")&amp;"
"&amp;IFERROR(VLOOKUP(MID(H1110,1,4),PIRA!$B$1:$E$1144,2,FALSE),"")&amp;"
"&amp;IFERROR(VLOOKUP(MID(I1110,1,4),PIRA!$B$1:$E$1144,2,FALSE),"")</f>
        <v xml:space="preserve">Standing Waves
</v>
      </c>
      <c r="G1110" s="32" t="s">
        <v>105</v>
      </c>
      <c r="H1110" s="31" t="str">
        <f>IFERROR(IF(VLOOKUP(G1110,Demos!$B$3:$K$1368,2,FALSE)=0,"",VLOOKUP(G1110,Demos!$B$3:$K$1368,2,FALSE)),"")</f>
        <v/>
      </c>
      <c r="I1110" s="79" t="str">
        <f>IFERROR(IF(VLOOKUP(G1110,Demos!$B$3:$K$1368,3,FALSE)=0,"",VLOOKUP(G1110,Demos!$B$3:$K$1368,3,FALSE)),"")</f>
        <v/>
      </c>
      <c r="J1110" s="79" t="str">
        <f>IFERROR(IF(VLOOKUP(G1110,Demos!$B$3:$K$1368,4,FALSE)=0,"",VLOOKUP(G1110,Demos!$B$3:$K$1368,4,FALSE)),"")</f>
        <v/>
      </c>
      <c r="K1110" s="30" t="s">
        <v>2060</v>
      </c>
      <c r="L1110" s="30" t="s">
        <v>46</v>
      </c>
      <c r="M1110" s="71">
        <v>43836</v>
      </c>
      <c r="N1110" s="33" t="str">
        <f>IFERROR(VLOOKUP(G1110,Demos!$B$3:$K$1368,5,FALSE),"")</f>
        <v>Soap Film Standing Waves</v>
      </c>
      <c r="O1110" s="28">
        <f>IF(N1110="","",COUNTIF($N$6:N3229, N1110))</f>
        <v>12</v>
      </c>
      <c r="P1110" s="33" t="str">
        <f xml:space="preserve"> IFERROR(IF(VLOOKUP(G1110,Demos!$B$3:$K$1368,6,FALSE)=0,"",VLOOKUP(G1110,Demos!$B$3:$K$1368,6,FALSE)),"")</f>
        <v>N/A</v>
      </c>
      <c r="Q1110" s="38" t="str">
        <f xml:space="preserve"> IFERROR(IF(VLOOKUP(G1110,Demos!$B$3:$K$1368,8,FALSE)=0,"",VLOOKUP(G1110,Demos!$B$3:$K$1368,8,FALSE)),"")</f>
        <v>Not listed in database yet, see pic P0001577</v>
      </c>
      <c r="R1110" s="38" t="str">
        <f xml:space="preserve"> IFERROR(IF(VLOOKUP(G1110,Demos!$B$3:$K$1368,7,FALSE)=0,"",VLOOKUP(G1110,Demos!$B$3:$K$1368,7,FALSE)),"")</f>
        <v/>
      </c>
      <c r="T1110" s="50" t="s">
        <v>1761</v>
      </c>
      <c r="U1110" s="31" t="str">
        <f>IFERROR(VLOOKUP(G1110,Demos!$B$7:N4406,12,FALSE),"")</f>
        <v/>
      </c>
    </row>
    <row r="1111" spans="1:21" ht="45" x14ac:dyDescent="0.25">
      <c r="A1111" s="39">
        <f t="shared" si="17"/>
        <v>1106</v>
      </c>
      <c r="B1111" s="30" t="s">
        <v>17</v>
      </c>
      <c r="C1111" s="29" t="str">
        <f xml:space="preserve"> IFERROR(VLOOKUP(B1111, Courses!$C$3:$E$836, 2, FALSE),"")</f>
        <v>Introduction to Waves</v>
      </c>
      <c r="D1111" s="29" t="str">
        <f xml:space="preserve"> IFERROR(VLOOKUP(MID(G1111,1,1), PIRA!$B$1:$E$1146, 2, FALSE),"")</f>
        <v>3 Oscillations and Waves</v>
      </c>
      <c r="E1111" s="31" t="str">
        <f xml:space="preserve"> IFERROR(VLOOKUP(MID(G1111,1,2),PIRA!$B$1:$E$1144,2,FALSE),"")&amp;"
"&amp;IFERROR(VLOOKUP(MID(H1111,1,2),PIRA!$B$1:$E$1144,2,FALSE),"")&amp;"
"&amp;IFERROR(VLOOKUP(MID(I1111,1,2),PIRA!$B$1:$E$1144,2,FALSE),"")</f>
        <v xml:space="preserve">Instruments
</v>
      </c>
      <c r="F1111" s="31" t="str">
        <f xml:space="preserve"> IFERROR(VLOOKUP(MID(G1111,1,4),PIRA!$B$1:$E$1144,2,FALSE),"")&amp;"
"&amp;IFERROR(VLOOKUP(MID(H1111,1,4),PIRA!$B$1:$E$1144,2,FALSE),"")&amp;"
"&amp;IFERROR(VLOOKUP(MID(I1111,1,4),PIRA!$B$1:$E$1144,2,FALSE),"")</f>
        <v xml:space="preserve">Resonance in Plates, Bars, Solids
</v>
      </c>
      <c r="G1111" s="32" t="s">
        <v>124</v>
      </c>
      <c r="H1111" s="31" t="str">
        <f>IFERROR(IF(VLOOKUP(G1111,Demos!$B$3:$K$1368,2,FALSE)=0,"",VLOOKUP(G1111,Demos!$B$3:$K$1368,2,FALSE)),"")</f>
        <v/>
      </c>
      <c r="I1111" s="79" t="str">
        <f>IFERROR(IF(VLOOKUP(G1111,Demos!$B$3:$K$1368,3,FALSE)=0,"",VLOOKUP(G1111,Demos!$B$3:$K$1368,3,FALSE)),"")</f>
        <v/>
      </c>
      <c r="J1111" s="79" t="str">
        <f>IFERROR(IF(VLOOKUP(G1111,Demos!$B$3:$K$1368,4,FALSE)=0,"",VLOOKUP(G1111,Demos!$B$3:$K$1368,4,FALSE)),"")</f>
        <v/>
      </c>
      <c r="K1111" s="30" t="s">
        <v>2060</v>
      </c>
      <c r="L1111" s="30" t="s">
        <v>46</v>
      </c>
      <c r="M1111" s="71">
        <v>43836</v>
      </c>
      <c r="N1111" s="33" t="str">
        <f>IFERROR(VLOOKUP(G1111,Demos!$B$3:$K$1368,5,FALSE),"")</f>
        <v>Chladni Plates (sand on a vibrating plate)</v>
      </c>
      <c r="O1111" s="28">
        <f>IF(N1111="","",COUNTIF($N$6:N3230, N1111))</f>
        <v>15</v>
      </c>
      <c r="P1111" s="33" t="str">
        <f xml:space="preserve"> IFERROR(IF(VLOOKUP(G1111,Demos!$B$3:$K$1368,6,FALSE)=0,"",VLOOKUP(G1111,Demos!$B$3:$K$1368,6,FALSE)),"")</f>
        <v>N/A</v>
      </c>
      <c r="Q1111" s="38" t="str">
        <f xml:space="preserve"> IFERROR(IF(VLOOKUP(G1111,Demos!$B$3:$K$1368,8,FALSE)=0,"",VLOOKUP(G1111,Demos!$B$3:$K$1368,8,FALSE)),"")</f>
        <v>Not listed in database yet, see pic P0001572</v>
      </c>
      <c r="R1111" s="38" t="str">
        <f xml:space="preserve"> IFERROR(IF(VLOOKUP(G1111,Demos!$B$3:$K$1368,7,FALSE)=0,"",VLOOKUP(G1111,Demos!$B$3:$K$1368,7,FALSE)),"")</f>
        <v>See: https://surfdrive.surf.nl/files/index.php/s/DHZYIhoACURx7O8?path=%2FHaaksman%2FTN2345%2F3.%20Chladni%20Plates</v>
      </c>
      <c r="T1111" s="50" t="s">
        <v>1761</v>
      </c>
      <c r="U1111" s="31" t="str">
        <f>IFERROR(VLOOKUP(G1111,Demos!$B$7:N4407,12,FALSE),"")</f>
        <v/>
      </c>
    </row>
    <row r="1112" spans="1:21" ht="45" x14ac:dyDescent="0.25">
      <c r="A1112" s="39">
        <f t="shared" si="17"/>
        <v>1107</v>
      </c>
      <c r="B1112" s="30" t="s">
        <v>17</v>
      </c>
      <c r="C1112" s="29" t="str">
        <f xml:space="preserve"> IFERROR(VLOOKUP(B1112, Courses!$C$3:$E$836, 2, FALSE),"")</f>
        <v>Introduction to Waves</v>
      </c>
      <c r="D1112" s="29" t="str">
        <f xml:space="preserve"> IFERROR(VLOOKUP(MID(G1112,1,1), PIRA!$B$1:$E$1146, 2, FALSE),"")</f>
        <v>3 Oscillations and Waves</v>
      </c>
      <c r="E1112" s="31" t="str">
        <f xml:space="preserve"> IFERROR(VLOOKUP(MID(G1112,1,2),PIRA!$B$1:$E$1144,2,FALSE),"")&amp;"
"&amp;IFERROR(VLOOKUP(MID(H1112,1,2),PIRA!$B$1:$E$1144,2,FALSE),"")&amp;"
"&amp;IFERROR(VLOOKUP(MID(I1112,1,2),PIRA!$B$1:$E$1144,2,FALSE),"")</f>
        <v xml:space="preserve">
</v>
      </c>
      <c r="F1112" s="31" t="str">
        <f xml:space="preserve"> IFERROR(VLOOKUP(MID(G1112,1,4),PIRA!$B$1:$E$1144,2,FALSE),"")&amp;"
"&amp;IFERROR(VLOOKUP(MID(H1112,1,4),PIRA!$B$1:$E$1144,2,FALSE),"")&amp;"
"&amp;IFERROR(VLOOKUP(MID(I1112,1,4),PIRA!$B$1:$E$1144,2,FALSE),"")</f>
        <v xml:space="preserve">
</v>
      </c>
      <c r="G1112" s="32" t="s">
        <v>1212</v>
      </c>
      <c r="H1112" s="31" t="str">
        <f>IFERROR(IF(VLOOKUP(G1112,Demos!$B$3:$K$1368,2,FALSE)=0,"",VLOOKUP(G1112,Demos!$B$3:$K$1368,2,FALSE)),"")</f>
        <v/>
      </c>
      <c r="I1112" s="79" t="str">
        <f>IFERROR(IF(VLOOKUP(G1112,Demos!$B$3:$K$1368,3,FALSE)=0,"",VLOOKUP(G1112,Demos!$B$3:$K$1368,3,FALSE)),"")</f>
        <v/>
      </c>
      <c r="J1112" s="79" t="str">
        <f>IFERROR(IF(VLOOKUP(G1112,Demos!$B$3:$K$1368,4,FALSE)=0,"",VLOOKUP(G1112,Demos!$B$3:$K$1368,4,FALSE)),"")</f>
        <v/>
      </c>
      <c r="K1112" s="30" t="s">
        <v>2060</v>
      </c>
      <c r="L1112" s="30" t="s">
        <v>46</v>
      </c>
      <c r="M1112" s="71">
        <v>43819</v>
      </c>
      <c r="N1112" s="33" t="str">
        <f>IFERROR(VLOOKUP(G1112,Demos!$B$3:$K$1368,5,FALSE),"")</f>
        <v>Reflection at Interface Thick and Thin Rope</v>
      </c>
      <c r="O1112" s="28">
        <f>IF(N1112="","",COUNTIF($N$6:N3231, N1112))</f>
        <v>11</v>
      </c>
      <c r="P1112" s="33" t="str">
        <f xml:space="preserve"> IFERROR(IF(VLOOKUP(G1112,Demos!$B$3:$K$1368,6,FALSE)=0,"",VLOOKUP(G1112,Demos!$B$3:$K$1368,6,FALSE)),"")</f>
        <v>N/A</v>
      </c>
      <c r="Q1112" s="38" t="str">
        <f xml:space="preserve"> IFERROR(IF(VLOOKUP(G1112,Demos!$B$3:$K$1368,8,FALSE)=0,"",VLOOKUP(G1112,Demos!$B$3:$K$1368,8,FALSE)),"")</f>
        <v/>
      </c>
      <c r="R1112" s="38" t="str">
        <f xml:space="preserve"> IFERROR(IF(VLOOKUP(G1112,Demos!$B$3:$K$1368,7,FALSE)=0,"",VLOOKUP(G1112,Demos!$B$3:$K$1368,7,FALSE)),"")</f>
        <v/>
      </c>
      <c r="T1112" s="50" t="s">
        <v>1996</v>
      </c>
      <c r="U1112" s="31" t="str">
        <f>IFERROR(VLOOKUP(G1112,Demos!$B$7:N4408,12,FALSE),"")</f>
        <v/>
      </c>
    </row>
    <row r="1113" spans="1:21" ht="45" x14ac:dyDescent="0.25">
      <c r="A1113" s="39">
        <f t="shared" si="17"/>
        <v>1108</v>
      </c>
      <c r="B1113" s="30" t="s">
        <v>17</v>
      </c>
      <c r="C1113" s="29" t="str">
        <f xml:space="preserve"> IFERROR(VLOOKUP(B1113, Courses!$C$3:$E$836, 2, FALSE),"")</f>
        <v>Introduction to Waves</v>
      </c>
      <c r="D1113" s="29" t="str">
        <f xml:space="preserve"> IFERROR(VLOOKUP(MID(G1113,1,1), PIRA!$B$1:$E$1146, 2, FALSE),"")</f>
        <v>3 Oscillations and Waves</v>
      </c>
      <c r="E1113" s="31" t="str">
        <f xml:space="preserve"> IFERROR(VLOOKUP(MID(G1113,1,2),PIRA!$B$1:$E$1144,2,FALSE),"")&amp;"
"&amp;IFERROR(VLOOKUP(MID(H1113,1,2),PIRA!$B$1:$E$1144,2,FALSE),"")&amp;"
"&amp;IFERROR(VLOOKUP(MID(I1113,1,2),PIRA!$B$1:$E$1144,2,FALSE),"")</f>
        <v xml:space="preserve">Wave Motion
</v>
      </c>
      <c r="F1113" s="31" t="str">
        <f xml:space="preserve"> IFERROR(VLOOKUP(MID(G1113,1,4),PIRA!$B$1:$E$1144,2,FALSE),"")&amp;"
"&amp;IFERROR(VLOOKUP(MID(H1113,1,4),PIRA!$B$1:$E$1144,2,FALSE),"")&amp;"
"&amp;IFERROR(VLOOKUP(MID(I1113,1,4),PIRA!$B$1:$E$1144,2,FALSE),"")</f>
        <v xml:space="preserve">Transverse Pulses and Waves
</v>
      </c>
      <c r="G1113" s="32" t="s">
        <v>1186</v>
      </c>
      <c r="H1113" s="31" t="str">
        <f>IFERROR(IF(VLOOKUP(G1113,Demos!$B$3:$K$1368,2,FALSE)=0,"",VLOOKUP(G1113,Demos!$B$3:$K$1368,2,FALSE)),"")</f>
        <v/>
      </c>
      <c r="I1113" s="79" t="str">
        <f>IFERROR(IF(VLOOKUP(G1113,Demos!$B$3:$K$1368,3,FALSE)=0,"",VLOOKUP(G1113,Demos!$B$3:$K$1368,3,FALSE)),"")</f>
        <v/>
      </c>
      <c r="J1113" s="79" t="str">
        <f>IFERROR(IF(VLOOKUP(G1113,Demos!$B$3:$K$1368,4,FALSE)=0,"",VLOOKUP(G1113,Demos!$B$3:$K$1368,4,FALSE)),"")</f>
        <v/>
      </c>
      <c r="K1113" s="30" t="s">
        <v>2060</v>
      </c>
      <c r="L1113" s="30" t="s">
        <v>46</v>
      </c>
      <c r="M1113" s="71">
        <v>43817</v>
      </c>
      <c r="N1113" s="33" t="str">
        <f>IFERROR(VLOOKUP(G1113,Demos!$B$3:$K$1368,5,FALSE),"")</f>
        <v>Speed of a Single Pulse on Different Strings (2)</v>
      </c>
      <c r="O1113" s="28">
        <f>IF(N1113="","",COUNTIF($N$6:N3232, N1113))</f>
        <v>26</v>
      </c>
      <c r="P1113" s="33" t="str">
        <f xml:space="preserve"> IFERROR(IF(VLOOKUP(G1113,Demos!$B$3:$K$1368,6,FALSE)=0,"",VLOOKUP(G1113,Demos!$B$3:$K$1368,6,FALSE)),"")</f>
        <v>www.de-monstrare.nl/pdf/Speed%20of%20a%20single%20pulse%20on%20different%20strings%20_2_.pdf</v>
      </c>
      <c r="Q1113" s="38" t="str">
        <f xml:space="preserve"> IFERROR(IF(VLOOKUP(G1113,Demos!$B$3:$K$1368,8,FALSE)=0,"",VLOOKUP(G1113,Demos!$B$3:$K$1368,8,FALSE)),"")</f>
        <v/>
      </c>
      <c r="R1113" s="38" t="str">
        <f xml:space="preserve"> IFERROR(IF(VLOOKUP(G1113,Demos!$B$3:$K$1368,7,FALSE)=0,"",VLOOKUP(G1113,Demos!$B$3:$K$1368,7,FALSE)),"")</f>
        <v>See: https://surfdrive.surf.nl/files/index.php/s/DHZYIhoACURx7O8?path=%2FHaaksman%2FTN2345%2F2.%20Speed%20of%20a%20Single%20Pulse%20on%20Different%20Strings</v>
      </c>
      <c r="T1113" s="50" t="s">
        <v>1761</v>
      </c>
      <c r="U1113" s="31" t="str">
        <f>IFERROR(VLOOKUP(G1113,Demos!$B$7:N4413,12,FALSE),"")</f>
        <v/>
      </c>
    </row>
    <row r="1114" spans="1:21" ht="45" x14ac:dyDescent="0.25">
      <c r="A1114" s="39">
        <f t="shared" si="17"/>
        <v>1109</v>
      </c>
      <c r="B1114" s="30" t="s">
        <v>1893</v>
      </c>
      <c r="C1114" s="29" t="str">
        <f xml:space="preserve"> IFERROR(VLOOKUP(B1114, Courses!$C$3:$E$836, 2, FALSE),"")</f>
        <v>Physics 1A</v>
      </c>
      <c r="D1114" s="29" t="str">
        <f xml:space="preserve"> IFERROR(VLOOKUP(MID(G1114,1,1), PIRA!$B$1:$E$1146, 2, FALSE),"")</f>
        <v>3 Oscillations and Waves</v>
      </c>
      <c r="E1114" s="31" t="str">
        <f xml:space="preserve"> IFERROR(VLOOKUP(MID(G1114,1,2),PIRA!$B$1:$E$1144,2,FALSE),"")&amp;"
"&amp;IFERROR(VLOOKUP(MID(H1114,1,2),PIRA!$B$1:$E$1144,2,FALSE),"")&amp;"
"&amp;IFERROR(VLOOKUP(MID(I1114,1,2),PIRA!$B$1:$E$1144,2,FALSE),"")</f>
        <v xml:space="preserve">Wave Motion
</v>
      </c>
      <c r="F1114" s="31" t="str">
        <f xml:space="preserve"> IFERROR(VLOOKUP(MID(G1114,1,4),PIRA!$B$1:$E$1144,2,FALSE),"")&amp;"
"&amp;IFERROR(VLOOKUP(MID(H1114,1,4),PIRA!$B$1:$E$1144,2,FALSE),"")&amp;"
"&amp;IFERROR(VLOOKUP(MID(I1114,1,4),PIRA!$B$1:$E$1144,2,FALSE),"")</f>
        <v xml:space="preserve">Transverse Pulses and Waves
</v>
      </c>
      <c r="G1114" s="32" t="s">
        <v>1186</v>
      </c>
      <c r="H1114" s="31" t="str">
        <f>IFERROR(IF(VLOOKUP(G1114,Demos!$B$3:$K$1368,2,FALSE)=0,"",VLOOKUP(G1114,Demos!$B$3:$K$1368,2,FALSE)),"")</f>
        <v/>
      </c>
      <c r="I1114" s="79" t="str">
        <f>IFERROR(IF(VLOOKUP(G1114,Demos!$B$3:$K$1368,3,FALSE)=0,"",VLOOKUP(G1114,Demos!$B$3:$K$1368,3,FALSE)),"")</f>
        <v/>
      </c>
      <c r="J1114" s="79" t="str">
        <f>IFERROR(IF(VLOOKUP(G1114,Demos!$B$3:$K$1368,4,FALSE)=0,"",VLOOKUP(G1114,Demos!$B$3:$K$1368,4,FALSE)),"")</f>
        <v/>
      </c>
      <c r="K1114" s="30" t="s">
        <v>1897</v>
      </c>
      <c r="M1114" s="71">
        <v>43817</v>
      </c>
      <c r="N1114" s="33" t="str">
        <f>IFERROR(VLOOKUP(G1114,Demos!$B$3:$K$1368,5,FALSE),"")</f>
        <v>Speed of a Single Pulse on Different Strings (2)</v>
      </c>
      <c r="O1114" s="28">
        <f>IF(N1114="","",COUNTIF($N$6:N3233, N1114))</f>
        <v>26</v>
      </c>
      <c r="P1114" s="33" t="str">
        <f xml:space="preserve"> IFERROR(IF(VLOOKUP(G1114,Demos!$B$3:$K$1368,6,FALSE)=0,"",VLOOKUP(G1114,Demos!$B$3:$K$1368,6,FALSE)),"")</f>
        <v>www.de-monstrare.nl/pdf/Speed%20of%20a%20single%20pulse%20on%20different%20strings%20_2_.pdf</v>
      </c>
      <c r="Q1114" s="38" t="str">
        <f xml:space="preserve"> IFERROR(IF(VLOOKUP(G1114,Demos!$B$3:$K$1368,8,FALSE)=0,"",VLOOKUP(G1114,Demos!$B$3:$K$1368,8,FALSE)),"")</f>
        <v/>
      </c>
      <c r="R1114" s="38" t="str">
        <f xml:space="preserve"> IFERROR(IF(VLOOKUP(G1114,Demos!$B$3:$K$1368,7,FALSE)=0,"",VLOOKUP(G1114,Demos!$B$3:$K$1368,7,FALSE)),"")</f>
        <v>See: https://surfdrive.surf.nl/files/index.php/s/DHZYIhoACURx7O8?path=%2FHaaksman%2FTN2345%2F2.%20Speed%20of%20a%20Single%20Pulse%20on%20Different%20Strings</v>
      </c>
      <c r="T1114" s="50" t="s">
        <v>1761</v>
      </c>
      <c r="U1114" s="31" t="str">
        <f>IFERROR(VLOOKUP(G1114,Demos!$B$7:N4409,12,FALSE),"")</f>
        <v/>
      </c>
    </row>
    <row r="1115" spans="1:21" ht="45" x14ac:dyDescent="0.25">
      <c r="A1115" s="39">
        <f t="shared" si="17"/>
        <v>1110</v>
      </c>
      <c r="B1115" s="30" t="s">
        <v>1893</v>
      </c>
      <c r="C1115" s="29" t="str">
        <f xml:space="preserve"> IFERROR(VLOOKUP(B1115, Courses!$C$3:$E$836, 2, FALSE),"")</f>
        <v>Physics 1A</v>
      </c>
      <c r="D1115" s="29" t="str">
        <f xml:space="preserve"> IFERROR(VLOOKUP(MID(G1115,1,1), PIRA!$B$1:$E$1146, 2, FALSE),"")</f>
        <v>3 Oscillations and Waves</v>
      </c>
      <c r="E1115" s="31" t="str">
        <f xml:space="preserve"> IFERROR(VLOOKUP(MID(G1115,1,2),PIRA!$B$1:$E$1144,2,FALSE),"")&amp;"
"&amp;IFERROR(VLOOKUP(MID(H1115,1,2),PIRA!$B$1:$E$1144,2,FALSE),"")&amp;"
"&amp;IFERROR(VLOOKUP(MID(I1115,1,2),PIRA!$B$1:$E$1144,2,FALSE),"")</f>
        <v xml:space="preserve">Wave Motion
</v>
      </c>
      <c r="F1115" s="31" t="str">
        <f xml:space="preserve"> IFERROR(VLOOKUP(MID(G1115,1,4),PIRA!$B$1:$E$1144,2,FALSE),"")&amp;"
"&amp;IFERROR(VLOOKUP(MID(H1115,1,4),PIRA!$B$1:$E$1144,2,FALSE),"")&amp;"
"&amp;IFERROR(VLOOKUP(MID(I1115,1,4),PIRA!$B$1:$E$1144,2,FALSE),"")</f>
        <v xml:space="preserve">Longitudinal Pulses and Waves
</v>
      </c>
      <c r="G1115" s="32" t="s">
        <v>1187</v>
      </c>
      <c r="H1115" s="31" t="str">
        <f>IFERROR(IF(VLOOKUP(G1115,Demos!$B$3:$K$1368,2,FALSE)=0,"",VLOOKUP(G1115,Demos!$B$3:$K$1368,2,FALSE)),"")</f>
        <v/>
      </c>
      <c r="I1115" s="79" t="str">
        <f>IFERROR(IF(VLOOKUP(G1115,Demos!$B$3:$K$1368,3,FALSE)=0,"",VLOOKUP(G1115,Demos!$B$3:$K$1368,3,FALSE)),"")</f>
        <v/>
      </c>
      <c r="J1115" s="79" t="str">
        <f>IFERROR(IF(VLOOKUP(G1115,Demos!$B$3:$K$1368,4,FALSE)=0,"",VLOOKUP(G1115,Demos!$B$3:$K$1368,4,FALSE)),"")</f>
        <v/>
      </c>
      <c r="K1115" s="30" t="s">
        <v>1897</v>
      </c>
      <c r="M1115" s="71">
        <v>43817</v>
      </c>
      <c r="N1115" s="33" t="str">
        <f>IFERROR(VLOOKUP(G1115,Demos!$B$3:$K$1368,5,FALSE),"")</f>
        <v>Reflected Sound Pulses</v>
      </c>
      <c r="O1115" s="28">
        <f>IF(N1115="","",COUNTIF($N$6:N3234, N1115))</f>
        <v>16</v>
      </c>
      <c r="P1115" s="33" t="str">
        <f xml:space="preserve"> IFERROR(IF(VLOOKUP(G1115,Demos!$B$3:$K$1368,6,FALSE)=0,"",VLOOKUP(G1115,Demos!$B$3:$K$1368,6,FALSE)),"")</f>
        <v>TBC (or?: http://www.de-monstrare.nl/pdf/Reflected%20sound%20pulses.pdf)</v>
      </c>
      <c r="Q1115" s="38" t="str">
        <f xml:space="preserve"> IFERROR(IF(VLOOKUP(G1115,Demos!$B$3:$K$1368,8,FALSE)=0,"",VLOOKUP(G1115,Demos!$B$3:$K$1368,8,FALSE)),"")</f>
        <v/>
      </c>
      <c r="R1115" s="38" t="str">
        <f xml:space="preserve"> IFERROR(IF(VLOOKUP(G1115,Demos!$B$3:$K$1368,7,FALSE)=0,"",VLOOKUP(G1115,Demos!$B$3:$K$1368,7,FALSE)),"")</f>
        <v>See: https://surfdrive.surf.nl/files/index.php/s/DHZYIhoACURx7O8?path=%2FHaaksman%2FTN2345%2F5.%20Reflected%20Sound%20Pulses</v>
      </c>
      <c r="T1115" s="50" t="s">
        <v>1761</v>
      </c>
      <c r="U1115" s="31" t="str">
        <f>IFERROR(VLOOKUP(G1115,Demos!$B$7:N4410,12,FALSE),"")</f>
        <v/>
      </c>
    </row>
    <row r="1116" spans="1:21" ht="45" x14ac:dyDescent="0.25">
      <c r="A1116" s="39">
        <f t="shared" si="17"/>
        <v>1111</v>
      </c>
      <c r="B1116" s="30" t="s">
        <v>1893</v>
      </c>
      <c r="C1116" s="29" t="str">
        <f xml:space="preserve"> IFERROR(VLOOKUP(B1116, Courses!$C$3:$E$836, 2, FALSE),"")</f>
        <v>Physics 1A</v>
      </c>
      <c r="D1116" s="29" t="str">
        <f xml:space="preserve"> IFERROR(VLOOKUP(MID(G1116,1,1), PIRA!$B$1:$E$1146, 2, FALSE),"")</f>
        <v>3 Oscillations and Waves</v>
      </c>
      <c r="E1116" s="31" t="str">
        <f xml:space="preserve"> IFERROR(VLOOKUP(MID(G1116,1,2),PIRA!$B$1:$E$1144,2,FALSE),"")&amp;"
"&amp;IFERROR(VLOOKUP(MID(H1116,1,2),PIRA!$B$1:$E$1144,2,FALSE),"")&amp;"
"&amp;IFERROR(VLOOKUP(MID(I1116,1,2),PIRA!$B$1:$E$1144,2,FALSE),"")</f>
        <v xml:space="preserve">Wave Motion
Wave Motion
</v>
      </c>
      <c r="F1116" s="31" t="str">
        <f xml:space="preserve"> IFERROR(VLOOKUP(MID(G1116,1,4),PIRA!$B$1:$E$1144,2,FALSE),"")&amp;"
"&amp;IFERROR(VLOOKUP(MID(H1116,1,4),PIRA!$B$1:$E$1144,2,FALSE),"")&amp;"
"&amp;IFERROR(VLOOKUP(MID(I1116,1,4),PIRA!$B$1:$E$1144,2,FALSE),"")</f>
        <v xml:space="preserve">Doppler Effect
Beats
</v>
      </c>
      <c r="G1116" s="32" t="s">
        <v>1188</v>
      </c>
      <c r="H1116" s="31" t="str">
        <f>IFERROR(IF(VLOOKUP(G1116,Demos!$B$3:$K$1368,2,FALSE)=0,"",VLOOKUP(G1116,Demos!$B$3:$K$1368,2,FALSE)),"")</f>
        <v>3B60.10</v>
      </c>
      <c r="I1116" s="79" t="str">
        <f>IFERROR(IF(VLOOKUP(G1116,Demos!$B$3:$K$1368,3,FALSE)=0,"",VLOOKUP(G1116,Demos!$B$3:$K$1368,3,FALSE)),"")</f>
        <v/>
      </c>
      <c r="J1116" s="79" t="str">
        <f>IFERROR(IF(VLOOKUP(G1116,Demos!$B$3:$K$1368,4,FALSE)=0,"",VLOOKUP(G1116,Demos!$B$3:$K$1368,4,FALSE)),"")</f>
        <v/>
      </c>
      <c r="K1116" s="30" t="s">
        <v>1897</v>
      </c>
      <c r="M1116" s="71">
        <v>43817</v>
      </c>
      <c r="N1116" s="33" t="str">
        <f>IFERROR(VLOOKUP(G1116,Demos!$B$3:$K$1368,5,FALSE),"")</f>
        <v>Doppler</v>
      </c>
      <c r="O1116" s="28">
        <f>IF(N1116="","",COUNTIF($N$6:N3235, N1116))</f>
        <v>21</v>
      </c>
      <c r="P1116" s="33" t="str">
        <f xml:space="preserve"> IFERROR(IF(VLOOKUP(G1116,Demos!$B$3:$K$1368,6,FALSE)=0,"",VLOOKUP(G1116,Demos!$B$3:$K$1368,6,FALSE)),"")</f>
        <v>www.de-monstrare.nl/pdf/Doppler.pdf</v>
      </c>
      <c r="Q1116" s="38" t="str">
        <f xml:space="preserve"> IFERROR(IF(VLOOKUP(G1116,Demos!$B$3:$K$1368,8,FALSE)=0,"",VLOOKUP(G1116,Demos!$B$3:$K$1368,8,FALSE)),"")</f>
        <v/>
      </c>
      <c r="R1116" s="38" t="str">
        <f xml:space="preserve"> IFERROR(IF(VLOOKUP(G1116,Demos!$B$3:$K$1368,7,FALSE)=0,"",VLOOKUP(G1116,Demos!$B$3:$K$1368,7,FALSE)),"")</f>
        <v>See: https://surfdrive.surf.nl/files/index.php/s/DHZYIhoACURx7O8?path=%2FHaaksman%2FTN2345%2F6.%20Doppler</v>
      </c>
      <c r="T1116" s="50" t="s">
        <v>1761</v>
      </c>
      <c r="U1116" s="31" t="str">
        <f>IFERROR(VLOOKUP(G1116,Demos!$B$7:N4411,12,FALSE),"")</f>
        <v/>
      </c>
    </row>
    <row r="1117" spans="1:21" ht="45" x14ac:dyDescent="0.25">
      <c r="A1117" s="39">
        <f t="shared" si="17"/>
        <v>1112</v>
      </c>
      <c r="B1117" s="30" t="s">
        <v>17</v>
      </c>
      <c r="C1117" s="29" t="str">
        <f xml:space="preserve"> IFERROR(VLOOKUP(B1117, Courses!$C$3:$E$836, 2, FALSE),"")</f>
        <v>Introduction to Waves</v>
      </c>
      <c r="D1117" s="29" t="str">
        <f xml:space="preserve"> IFERROR(VLOOKUP(MID(G1117,1,1), PIRA!$B$1:$E$1146, 2, FALSE),"")</f>
        <v>3 Oscillations and Waves</v>
      </c>
      <c r="E1117" s="31" t="str">
        <f xml:space="preserve"> IFERROR(VLOOKUP(MID(G1117,1,2),PIRA!$B$1:$E$1144,2,FALSE),"")&amp;"
"&amp;IFERROR(VLOOKUP(MID(H1117,1,2),PIRA!$B$1:$E$1144,2,FALSE),"")&amp;"
"&amp;IFERROR(VLOOKUP(MID(I1117,1,2),PIRA!$B$1:$E$1144,2,FALSE),"")</f>
        <v xml:space="preserve">Acoustics
Wave Motion
</v>
      </c>
      <c r="F1117" s="31" t="str">
        <f xml:space="preserve"> IFERROR(VLOOKUP(MID(G1117,1,4),PIRA!$B$1:$E$1144,2,FALSE),"")&amp;"
"&amp;IFERROR(VLOOKUP(MID(H1117,1,4),PIRA!$B$1:$E$1144,2,FALSE),"")&amp;"
"&amp;IFERROR(VLOOKUP(MID(I1117,1,4),PIRA!$B$1:$E$1144,2,FALSE),"")</f>
        <v xml:space="preserve">Wave Analysis and Synthesis
Standing Waves
</v>
      </c>
      <c r="G1117" s="32" t="s">
        <v>1189</v>
      </c>
      <c r="H1117" s="31" t="str">
        <f>IFERROR(IF(VLOOKUP(G1117,Demos!$B$3:$K$1368,2,FALSE)=0,"",VLOOKUP(G1117,Demos!$B$3:$K$1368,2,FALSE)),"")</f>
        <v>3B22.05</v>
      </c>
      <c r="I1117" s="79" t="str">
        <f>IFERROR(IF(VLOOKUP(G1117,Demos!$B$3:$K$1368,3,FALSE)=0,"",VLOOKUP(G1117,Demos!$B$3:$K$1368,3,FALSE)),"")</f>
        <v/>
      </c>
      <c r="J1117" s="79" t="str">
        <f>IFERROR(IF(VLOOKUP(G1117,Demos!$B$3:$K$1368,4,FALSE)=0,"",VLOOKUP(G1117,Demos!$B$3:$K$1368,4,FALSE)),"")</f>
        <v/>
      </c>
      <c r="K1117" s="30" t="s">
        <v>2060</v>
      </c>
      <c r="L1117" s="30" t="s">
        <v>46</v>
      </c>
      <c r="M1117" s="71">
        <v>43817</v>
      </c>
      <c r="N1117" s="33" t="str">
        <f>IFERROR(VLOOKUP(G1117,Demos!$B$3:$K$1368,5,FALSE),"")</f>
        <v>Plucking a String</v>
      </c>
      <c r="O1117" s="28">
        <f>IF(N1117="","",COUNTIF($N$6:N3236, N1117))</f>
        <v>27</v>
      </c>
      <c r="P1117" s="33" t="str">
        <f xml:space="preserve"> IFERROR(IF(VLOOKUP(G1117,Demos!$B$3:$K$1368,6,FALSE)=0,"",VLOOKUP(G1117,Demos!$B$3:$K$1368,6,FALSE)),"")</f>
        <v>www.de-monstrare.nl/pdf/Plucking%20a%20string.pdf</v>
      </c>
      <c r="Q1117" s="38" t="str">
        <f xml:space="preserve"> IFERROR(IF(VLOOKUP(G1117,Demos!$B$3:$K$1368,8,FALSE)=0,"",VLOOKUP(G1117,Demos!$B$3:$K$1368,8,FALSE)),"")</f>
        <v/>
      </c>
      <c r="R1117" s="38" t="str">
        <f xml:space="preserve"> IFERROR(IF(VLOOKUP(G1117,Demos!$B$3:$K$1368,7,FALSE)=0,"",VLOOKUP(G1117,Demos!$B$3:$K$1368,7,FALSE)),"")</f>
        <v>See: https://surfdrive.surf.nl/files/index.php/s/DHZYIhoACURx7O8?path=%2FHaaksman%2FTN2345%2F1.%20Plucking%20a%20String</v>
      </c>
      <c r="T1117" s="50" t="s">
        <v>1761</v>
      </c>
      <c r="U1117" s="31" t="str">
        <f>IFERROR(VLOOKUP(G1117,Demos!$B$7:N4414,12,FALSE),"")</f>
        <v/>
      </c>
    </row>
    <row r="1118" spans="1:21" ht="45" x14ac:dyDescent="0.25">
      <c r="A1118" s="39">
        <f t="shared" si="17"/>
        <v>1113</v>
      </c>
      <c r="B1118" s="30" t="s">
        <v>1893</v>
      </c>
      <c r="C1118" s="29" t="str">
        <f xml:space="preserve"> IFERROR(VLOOKUP(B1118, Courses!$C$3:$E$836, 2, FALSE),"")</f>
        <v>Physics 1A</v>
      </c>
      <c r="D1118" s="29" t="str">
        <f xml:space="preserve"> IFERROR(VLOOKUP(MID(G1118,1,1), PIRA!$B$1:$E$1146, 2, FALSE),"")</f>
        <v>3 Oscillations and Waves</v>
      </c>
      <c r="E1118" s="31" t="str">
        <f xml:space="preserve"> IFERROR(VLOOKUP(MID(G1118,1,2),PIRA!$B$1:$E$1144,2,FALSE),"")&amp;"
"&amp;IFERROR(VLOOKUP(MID(H1118,1,2),PIRA!$B$1:$E$1144,2,FALSE),"")&amp;"
"&amp;IFERROR(VLOOKUP(MID(I1118,1,2),PIRA!$B$1:$E$1144,2,FALSE),"")</f>
        <v xml:space="preserve">Instruments
</v>
      </c>
      <c r="F1118" s="31" t="str">
        <f xml:space="preserve"> IFERROR(VLOOKUP(MID(G1118,1,4),PIRA!$B$1:$E$1144,2,FALSE),"")&amp;"
"&amp;IFERROR(VLOOKUP(MID(H1118,1,4),PIRA!$B$1:$E$1144,2,FALSE),"")&amp;"
"&amp;IFERROR(VLOOKUP(MID(I1118,1,4),PIRA!$B$1:$E$1144,2,FALSE),"")</f>
        <v xml:space="preserve">Resonance in Plates, Bars, Solids
</v>
      </c>
      <c r="G1118" s="32" t="s">
        <v>124</v>
      </c>
      <c r="H1118" s="31" t="str">
        <f>IFERROR(IF(VLOOKUP(G1118,Demos!$B$3:$K$1368,2,FALSE)=0,"",VLOOKUP(G1118,Demos!$B$3:$K$1368,2,FALSE)),"")</f>
        <v/>
      </c>
      <c r="I1118" s="79" t="str">
        <f>IFERROR(IF(VLOOKUP(G1118,Demos!$B$3:$K$1368,3,FALSE)=0,"",VLOOKUP(G1118,Demos!$B$3:$K$1368,3,FALSE)),"")</f>
        <v/>
      </c>
      <c r="J1118" s="79" t="str">
        <f>IFERROR(IF(VLOOKUP(G1118,Demos!$B$3:$K$1368,4,FALSE)=0,"",VLOOKUP(G1118,Demos!$B$3:$K$1368,4,FALSE)),"")</f>
        <v/>
      </c>
      <c r="K1118" s="30" t="s">
        <v>1897</v>
      </c>
      <c r="M1118" s="71">
        <v>43817</v>
      </c>
      <c r="N1118" s="33" t="str">
        <f>IFERROR(VLOOKUP(G1118,Demos!$B$3:$K$1368,5,FALSE),"")</f>
        <v>Chladni Plates (sand on a vibrating plate)</v>
      </c>
      <c r="O1118" s="28">
        <f>IF(N1118="","",COUNTIF($N$6:N3237, N1118))</f>
        <v>15</v>
      </c>
      <c r="P1118" s="33" t="str">
        <f xml:space="preserve"> IFERROR(IF(VLOOKUP(G1118,Demos!$B$3:$K$1368,6,FALSE)=0,"",VLOOKUP(G1118,Demos!$B$3:$K$1368,6,FALSE)),"")</f>
        <v>N/A</v>
      </c>
      <c r="Q1118" s="38" t="str">
        <f xml:space="preserve"> IFERROR(IF(VLOOKUP(G1118,Demos!$B$3:$K$1368,8,FALSE)=0,"",VLOOKUP(G1118,Demos!$B$3:$K$1368,8,FALSE)),"")</f>
        <v>Not listed in database yet, see pic P0001572</v>
      </c>
      <c r="R1118" s="38" t="str">
        <f xml:space="preserve"> IFERROR(IF(VLOOKUP(G1118,Demos!$B$3:$K$1368,7,FALSE)=0,"",VLOOKUP(G1118,Demos!$B$3:$K$1368,7,FALSE)),"")</f>
        <v>See: https://surfdrive.surf.nl/files/index.php/s/DHZYIhoACURx7O8?path=%2FHaaksman%2FTN2345%2F3.%20Chladni%20Plates</v>
      </c>
      <c r="T1118" s="50" t="s">
        <v>1761</v>
      </c>
      <c r="U1118" s="31" t="str">
        <f>IFERROR(VLOOKUP(G1118,Demos!$B$7:N4412,12,FALSE),"")</f>
        <v/>
      </c>
    </row>
    <row r="1119" spans="1:21" ht="45" x14ac:dyDescent="0.25">
      <c r="A1119" s="39">
        <f t="shared" si="17"/>
        <v>1114</v>
      </c>
      <c r="B1119" s="30" t="s">
        <v>1893</v>
      </c>
      <c r="C1119" s="29" t="str">
        <f xml:space="preserve"> IFERROR(VLOOKUP(B1119, Courses!$C$3:$E$836, 2, FALSE),"")</f>
        <v>Physics 1A</v>
      </c>
      <c r="D1119" s="29" t="str">
        <f xml:space="preserve"> IFERROR(VLOOKUP(MID(G1119,1,1), PIRA!$B$1:$E$1146, 2, FALSE),"")</f>
        <v>1 Mechanics</v>
      </c>
      <c r="E1119" s="31" t="str">
        <f xml:space="preserve"> IFERROR(VLOOKUP(MID(G1119,1,2),PIRA!$B$1:$E$1144,2,FALSE),"")&amp;"
"&amp;IFERROR(VLOOKUP(MID(H1119,1,2),PIRA!$B$1:$E$1144,2,FALSE),"")&amp;"
"&amp;IFERROR(VLOOKUP(MID(I1119,1,2),PIRA!$B$1:$E$1144,2,FALSE),"")</f>
        <v xml:space="preserve">Rotational Dynamics
Oscillations
</v>
      </c>
      <c r="F1119" s="31" t="str">
        <f xml:space="preserve"> IFERROR(VLOOKUP(MID(G1119,1,4),PIRA!$B$1:$E$1144,2,FALSE),"")&amp;"
"&amp;IFERROR(VLOOKUP(MID(H1119,1,4),PIRA!$B$1:$E$1144,2,FALSE),"")&amp;"
"&amp;IFERROR(VLOOKUP(MID(I1119,1,4),PIRA!$B$1:$E$1144,2,FALSE),"")</f>
        <v xml:space="preserve">Moment of Inertia
Physical Pendula
</v>
      </c>
      <c r="G1119" s="32" t="s">
        <v>1387</v>
      </c>
      <c r="H1119" s="31" t="str">
        <f>IFERROR(IF(VLOOKUP(G1119,Demos!$B$3:$K$1368,2,FALSE)=0,"",VLOOKUP(G1119,Demos!$B$3:$K$1368,2,FALSE)),"")</f>
        <v>3A15.01</v>
      </c>
      <c r="I1119" s="79" t="str">
        <f>IFERROR(IF(VLOOKUP(G1119,Demos!$B$3:$K$1368,3,FALSE)=0,"",VLOOKUP(G1119,Demos!$B$3:$K$1368,3,FALSE)),"")</f>
        <v/>
      </c>
      <c r="J1119" s="79" t="str">
        <f>IFERROR(IF(VLOOKUP(G1119,Demos!$B$3:$K$1368,4,FALSE)=0,"",VLOOKUP(G1119,Demos!$B$3:$K$1368,4,FALSE)),"")</f>
        <v/>
      </c>
      <c r="K1119" s="32" t="s">
        <v>1897</v>
      </c>
      <c r="M1119" s="71">
        <v>43816</v>
      </c>
      <c r="N1119" s="33" t="str">
        <f>IFERROR(VLOOKUP(G1119,Demos!$B$3:$K$1368,5,FALSE),"")</f>
        <v>Physical Pendulum (2)</v>
      </c>
      <c r="O1119" s="28">
        <f>IF(N1119="","",COUNTIF($N$6:N3238, N1119))</f>
        <v>17</v>
      </c>
      <c r="P1119" s="33" t="str">
        <f xml:space="preserve"> IFERROR(IF(VLOOKUP(G1119,Demos!$B$3:$K$1368,6,FALSE)=0,"",VLOOKUP(G1119,Demos!$B$3:$K$1368,6,FALSE)),"")</f>
        <v>www.de-monstrare.nl/pdf/Physical%20pendulum%20_2_.pdf</v>
      </c>
      <c r="Q1119" s="38" t="str">
        <f xml:space="preserve"> IFERROR(IF(VLOOKUP(G1119,Demos!$B$3:$K$1368,8,FALSE)=0,"",VLOOKUP(G1119,Demos!$B$3:$K$1368,8,FALSE)),"")</f>
        <v/>
      </c>
      <c r="R1119" s="38" t="str">
        <f xml:space="preserve"> IFERROR(IF(VLOOKUP(G1119,Demos!$B$3:$K$1368,7,FALSE)=0,"",VLOOKUP(G1119,Demos!$B$3:$K$1368,7,FALSE)),"")</f>
        <v/>
      </c>
      <c r="U1119" s="31" t="str">
        <f>IFERROR(VLOOKUP(G1119,Demos!$B$7:N4416,12,FALSE),"")</f>
        <v/>
      </c>
    </row>
    <row r="1120" spans="1:21" ht="45" x14ac:dyDescent="0.25">
      <c r="A1120" s="39">
        <f t="shared" si="17"/>
        <v>1115</v>
      </c>
      <c r="B1120" s="30" t="s">
        <v>1893</v>
      </c>
      <c r="C1120" s="29" t="str">
        <f xml:space="preserve"> IFERROR(VLOOKUP(B1120, Courses!$C$3:$E$836, 2, FALSE),"")</f>
        <v>Physics 1A</v>
      </c>
      <c r="D1120" s="29" t="str">
        <f xml:space="preserve"> IFERROR(VLOOKUP(MID(G1120,1,1), PIRA!$B$1:$E$1146, 2, FALSE),"")</f>
        <v>3 Oscillations and Waves</v>
      </c>
      <c r="E1120" s="31" t="str">
        <f xml:space="preserve"> IFERROR(VLOOKUP(MID(G1120,1,2),PIRA!$B$1:$E$1144,2,FALSE),"")&amp;"
"&amp;IFERROR(VLOOKUP(MID(H1120,1,2),PIRA!$B$1:$E$1144,2,FALSE),"")&amp;"
"&amp;IFERROR(VLOOKUP(MID(I1120,1,2),PIRA!$B$1:$E$1144,2,FALSE),"")</f>
        <v xml:space="preserve">Oscillations
</v>
      </c>
      <c r="F1120" s="31" t="str">
        <f xml:space="preserve"> IFERROR(VLOOKUP(MID(G1120,1,4),PIRA!$B$1:$E$1144,2,FALSE),"")&amp;"
"&amp;IFERROR(VLOOKUP(MID(H1120,1,4),PIRA!$B$1:$E$1144,2,FALSE),"")&amp;"
"&amp;IFERROR(VLOOKUP(MID(I1120,1,4),PIRA!$B$1:$E$1144,2,FALSE),"")</f>
        <v xml:space="preserve">Coupled Oscillations
</v>
      </c>
      <c r="G1120" s="32" t="s">
        <v>1945</v>
      </c>
      <c r="H1120" s="31" t="str">
        <f>IFERROR(IF(VLOOKUP(G1120,Demos!$B$3:$K$1368,2,FALSE)=0,"",VLOOKUP(G1120,Demos!$B$3:$K$1368,2,FALSE)),"")</f>
        <v/>
      </c>
      <c r="I1120" s="79" t="str">
        <f>IFERROR(IF(VLOOKUP(G1120,Demos!$B$3:$K$1368,3,FALSE)=0,"",VLOOKUP(G1120,Demos!$B$3:$K$1368,3,FALSE)),"")</f>
        <v/>
      </c>
      <c r="J1120" s="79" t="str">
        <f>IFERROR(IF(VLOOKUP(G1120,Demos!$B$3:$K$1368,4,FALSE)=0,"",VLOOKUP(G1120,Demos!$B$3:$K$1368,4,FALSE)),"")</f>
        <v/>
      </c>
      <c r="K1120" s="30" t="s">
        <v>1897</v>
      </c>
      <c r="M1120" s="71">
        <v>43816</v>
      </c>
      <c r="N1120" s="33" t="str">
        <f>IFERROR(VLOOKUP(G1120,Demos!$B$3:$K$1368,5,FALSE),"")</f>
        <v>Spring Coupled Pendula</v>
      </c>
      <c r="O1120" s="28">
        <f>IF(N1120="","",COUNTIF($N$6:N3239, N1120))</f>
        <v>13</v>
      </c>
      <c r="P1120" s="33" t="str">
        <f xml:space="preserve"> IFERROR(IF(VLOOKUP(G1120,Demos!$B$3:$K$1368,6,FALSE)=0,"",VLOOKUP(G1120,Demos!$B$3:$K$1368,6,FALSE)),"")</f>
        <v>N/A</v>
      </c>
      <c r="Q1120" s="38" t="str">
        <f xml:space="preserve"> IFERROR(IF(VLOOKUP(G1120,Demos!$B$3:$K$1368,8,FALSE)=0,"",VLOOKUP(G1120,Demos!$B$3:$K$1368,8,FALSE)),"")</f>
        <v>Not listed in database yet</v>
      </c>
      <c r="R1120" s="38" t="str">
        <f xml:space="preserve"> IFERROR(IF(VLOOKUP(G1120,Demos!$B$3:$K$1368,7,FALSE)=0,"",VLOOKUP(G1120,Demos!$B$3:$K$1368,7,FALSE)),"")</f>
        <v/>
      </c>
      <c r="T1120" s="50" t="s">
        <v>1762</v>
      </c>
      <c r="U1120" s="31" t="str">
        <f>IFERROR(VLOOKUP(G1120,Demos!$B$7:N4415,12,FALSE),"")</f>
        <v/>
      </c>
    </row>
    <row r="1121" spans="1:21" ht="45" x14ac:dyDescent="0.25">
      <c r="A1121" s="39">
        <f t="shared" si="17"/>
        <v>1116</v>
      </c>
      <c r="B1121" s="30" t="s">
        <v>1893</v>
      </c>
      <c r="C1121" s="29" t="str">
        <f xml:space="preserve"> IFERROR(VLOOKUP(B1121, Courses!$C$3:$E$836, 2, FALSE),"")</f>
        <v>Physics 1A</v>
      </c>
      <c r="D1121" s="29" t="str">
        <f xml:space="preserve"> IFERROR(VLOOKUP(MID(G1121,1,1), PIRA!$B$1:$E$1146, 2, FALSE),"")</f>
        <v>1 Mechanics</v>
      </c>
      <c r="E1121" s="31" t="str">
        <f xml:space="preserve"> IFERROR(VLOOKUP(MID(G1121,1,2),PIRA!$B$1:$E$1144,2,FALSE),"")&amp;"
"&amp;IFERROR(VLOOKUP(MID(H1121,1,2),PIRA!$B$1:$E$1144,2,FALSE),"")&amp;"
"&amp;IFERROR(VLOOKUP(MID(I1121,1,2),PIRA!$B$1:$E$1144,2,FALSE),"")</f>
        <v>Gravity
Planetary Astronomy
Rotational Dynamics</v>
      </c>
      <c r="F1121" s="31" t="str">
        <f xml:space="preserve"> IFERROR(VLOOKUP(MID(G1121,1,4),PIRA!$B$1:$E$1144,2,FALSE),"")&amp;"
"&amp;IFERROR(VLOOKUP(MID(H1121,1,4),PIRA!$B$1:$E$1144,2,FALSE),"")&amp;"
"&amp;IFERROR(VLOOKUP(MID(I1121,1,4),PIRA!$B$1:$E$1144,2,FALSE),"")</f>
        <v>Orbits
Solar System Mechanics
Gyros</v>
      </c>
      <c r="G1121" s="32" t="s">
        <v>1660</v>
      </c>
      <c r="H1121" s="31" t="str">
        <f>IFERROR(IF(VLOOKUP(G1121,Demos!$B$3:$K$1368,2,FALSE)=0,"",VLOOKUP(G1121,Demos!$B$3:$K$1368,2,FALSE)),"")</f>
        <v>8A10.02</v>
      </c>
      <c r="I1121" s="79" t="str">
        <f>IFERROR(IF(VLOOKUP(G1121,Demos!$B$3:$K$1368,3,FALSE)=0,"",VLOOKUP(G1121,Demos!$B$3:$K$1368,3,FALSE)),"")</f>
        <v>1Q50.02</v>
      </c>
      <c r="J1121" s="79" t="str">
        <f>IFERROR(IF(VLOOKUP(G1121,Demos!$B$3:$K$1368,4,FALSE)=0,"",VLOOKUP(G1121,Demos!$B$3:$K$1368,4,FALSE)),"")</f>
        <v/>
      </c>
      <c r="K1121" s="30" t="s">
        <v>1897</v>
      </c>
      <c r="M1121" s="71">
        <v>43803</v>
      </c>
      <c r="N1121" s="33" t="str">
        <f>IFERROR(VLOOKUP(G1121,Demos!$B$3:$K$1368,5,FALSE),"")</f>
        <v>Precessing Orbit (1)</v>
      </c>
      <c r="O1121" s="28">
        <f>IF(N1121="","",COUNTIF($N$6:N3240, N1121))</f>
        <v>15</v>
      </c>
      <c r="P1121" s="33" t="str">
        <f xml:space="preserve"> IFERROR(IF(VLOOKUP(G1121,Demos!$B$3:$K$1368,6,FALSE)=0,"",VLOOKUP(G1121,Demos!$B$3:$K$1368,6,FALSE)),"")</f>
        <v>www.de-monstrare.nl/pdf/Precessing%20orbit%20_1_.pdf</v>
      </c>
      <c r="Q1121" s="38" t="str">
        <f xml:space="preserve"> IFERROR(IF(VLOOKUP(G1121,Demos!$B$3:$K$1368,8,FALSE)=0,"",VLOOKUP(G1121,Demos!$B$3:$K$1368,8,FALSE)),"")</f>
        <v/>
      </c>
      <c r="R1121" s="38" t="str">
        <f xml:space="preserve"> IFERROR(IF(VLOOKUP(G1121,Demos!$B$3:$K$1368,7,FALSE)=0,"",VLOOKUP(G1121,Demos!$B$3:$K$1368,7,FALSE)),"")</f>
        <v/>
      </c>
      <c r="T1121" s="50" t="s">
        <v>2049</v>
      </c>
      <c r="U1121" s="31" t="str">
        <f>IFERROR(VLOOKUP(G1121,Demos!$B$7:N4420,12,FALSE),"")</f>
        <v/>
      </c>
    </row>
    <row r="1122" spans="1:21" ht="45" x14ac:dyDescent="0.25">
      <c r="A1122" s="39">
        <f t="shared" si="17"/>
        <v>1117</v>
      </c>
      <c r="B1122" s="30" t="s">
        <v>1893</v>
      </c>
      <c r="C1122" s="29" t="str">
        <f xml:space="preserve"> IFERROR(VLOOKUP(B1122, Courses!$C$3:$E$836, 2, FALSE),"")</f>
        <v>Physics 1A</v>
      </c>
      <c r="D1122" s="29" t="str">
        <f xml:space="preserve"> IFERROR(VLOOKUP(MID(G1122,1,1), PIRA!$B$1:$E$1146, 2, FALSE),"")</f>
        <v>1 Mechanics</v>
      </c>
      <c r="E1122" s="31" t="str">
        <f xml:space="preserve"> IFERROR(VLOOKUP(MID(G1122,1,2),PIRA!$B$1:$E$1144,2,FALSE),"")&amp;"
"&amp;IFERROR(VLOOKUP(MID(H1122,1,2),PIRA!$B$1:$E$1144,2,FALSE),"")&amp;"
"&amp;IFERROR(VLOOKUP(MID(I1122,1,2),PIRA!$B$1:$E$1144,2,FALSE),"")</f>
        <v xml:space="preserve">Rotational Dynamics
</v>
      </c>
      <c r="F1122" s="31" t="str">
        <f xml:space="preserve"> IFERROR(VLOOKUP(MID(G1122,1,4),PIRA!$B$1:$E$1144,2,FALSE),"")&amp;"
"&amp;IFERROR(VLOOKUP(MID(H1122,1,4),PIRA!$B$1:$E$1144,2,FALSE),"")&amp;"
"&amp;IFERROR(VLOOKUP(MID(I1122,1,4),PIRA!$B$1:$E$1144,2,FALSE),"")</f>
        <v xml:space="preserve">Gyros
</v>
      </c>
      <c r="G1122" s="32" t="s">
        <v>1176</v>
      </c>
      <c r="H1122" s="31" t="str">
        <f>IFERROR(IF(VLOOKUP(G1122,Demos!$B$3:$K$1368,2,FALSE)=0,"",VLOOKUP(G1122,Demos!$B$3:$K$1368,2,FALSE)),"")</f>
        <v/>
      </c>
      <c r="I1122" s="79" t="str">
        <f>IFERROR(IF(VLOOKUP(G1122,Demos!$B$3:$K$1368,3,FALSE)=0,"",VLOOKUP(G1122,Demos!$B$3:$K$1368,3,FALSE)),"")</f>
        <v/>
      </c>
      <c r="J1122" s="79" t="str">
        <f>IFERROR(IF(VLOOKUP(G1122,Demos!$B$3:$K$1368,4,FALSE)=0,"",VLOOKUP(G1122,Demos!$B$3:$K$1368,4,FALSE)),"")</f>
        <v/>
      </c>
      <c r="K1122" s="32" t="s">
        <v>1897</v>
      </c>
      <c r="M1122" s="71">
        <v>43803</v>
      </c>
      <c r="N1122" s="33" t="str">
        <f>IFERROR(VLOOKUP(G1122,Demos!$B$3:$K$1368,5,FALSE),"")</f>
        <v>Precession (2)</v>
      </c>
      <c r="O1122" s="28">
        <f>IF(N1122="","",COUNTIF($N$6:N3241, N1122))</f>
        <v>67</v>
      </c>
      <c r="P1122" s="33" t="str">
        <f xml:space="preserve"> IFERROR(IF(VLOOKUP(G1122,Demos!$B$3:$K$1368,6,FALSE)=0,"",VLOOKUP(G1122,Demos!$B$3:$K$1368,6,FALSE)),"")</f>
        <v>www.de-monstrare.nl/pdf/Precession%20_2_.pdf</v>
      </c>
      <c r="Q1122" s="38" t="str">
        <f xml:space="preserve"> IFERROR(IF(VLOOKUP(G1122,Demos!$B$3:$K$1368,8,FALSE)=0,"",VLOOKUP(G1122,Demos!$B$3:$K$1368,8,FALSE)),"")</f>
        <v/>
      </c>
      <c r="R1122" s="38" t="str">
        <f xml:space="preserve"> IFERROR(IF(VLOOKUP(G1122,Demos!$B$3:$K$1368,7,FALSE)=0,"",VLOOKUP(G1122,Demos!$B$3:$K$1368,7,FALSE)),"")</f>
        <v/>
      </c>
      <c r="T1122" s="50" t="s">
        <v>1763</v>
      </c>
      <c r="U1122" s="31" t="str">
        <f>IFERROR(VLOOKUP(G1122,Demos!$B$7:N4419,12,FALSE),"")</f>
        <v/>
      </c>
    </row>
    <row r="1123" spans="1:21" ht="45" x14ac:dyDescent="0.25">
      <c r="A1123" s="39">
        <f t="shared" si="17"/>
        <v>1118</v>
      </c>
      <c r="B1123" s="30" t="s">
        <v>1893</v>
      </c>
      <c r="C1123" s="29" t="str">
        <f xml:space="preserve"> IFERROR(VLOOKUP(B1123, Courses!$C$3:$E$836, 2, FALSE),"")</f>
        <v>Physics 1A</v>
      </c>
      <c r="D1123" s="29" t="str">
        <f xml:space="preserve"> IFERROR(VLOOKUP(MID(G1123,1,1), PIRA!$B$1:$E$1146, 2, FALSE),"")</f>
        <v>1 Mechanics</v>
      </c>
      <c r="E1123" s="31" t="str">
        <f xml:space="preserve"> IFERROR(VLOOKUP(MID(G1123,1,2),PIRA!$B$1:$E$1144,2,FALSE),"")&amp;"
"&amp;IFERROR(VLOOKUP(MID(H1123,1,2),PIRA!$B$1:$E$1144,2,FALSE),"")&amp;"
"&amp;IFERROR(VLOOKUP(MID(I1123,1,2),PIRA!$B$1:$E$1144,2,FALSE),"")</f>
        <v xml:space="preserve">Rotational Dynamics
</v>
      </c>
      <c r="F1123" s="31" t="str">
        <f xml:space="preserve"> IFERROR(VLOOKUP(MID(G1123,1,4),PIRA!$B$1:$E$1144,2,FALSE),"")&amp;"
"&amp;IFERROR(VLOOKUP(MID(H1123,1,4),PIRA!$B$1:$E$1144,2,FALSE),"")&amp;"
"&amp;IFERROR(VLOOKUP(MID(I1123,1,4),PIRA!$B$1:$E$1144,2,FALSE),"")</f>
        <v xml:space="preserve">Gyros
</v>
      </c>
      <c r="G1123" s="32" t="s">
        <v>1659</v>
      </c>
      <c r="H1123" s="31" t="str">
        <f>IFERROR(IF(VLOOKUP(G1123,Demos!$B$3:$K$1368,2,FALSE)=0,"",VLOOKUP(G1123,Demos!$B$3:$K$1368,2,FALSE)),"")</f>
        <v/>
      </c>
      <c r="I1123" s="79" t="str">
        <f>IFERROR(IF(VLOOKUP(G1123,Demos!$B$3:$K$1368,3,FALSE)=0,"",VLOOKUP(G1123,Demos!$B$3:$K$1368,3,FALSE)),"")</f>
        <v/>
      </c>
      <c r="J1123" s="79" t="str">
        <f>IFERROR(IF(VLOOKUP(G1123,Demos!$B$3:$K$1368,4,FALSE)=0,"",VLOOKUP(G1123,Demos!$B$3:$K$1368,4,FALSE)),"")</f>
        <v/>
      </c>
      <c r="K1123" s="30" t="s">
        <v>1897</v>
      </c>
      <c r="M1123" s="71">
        <v>43803</v>
      </c>
      <c r="N1123" s="33" t="str">
        <f>IFERROR(VLOOKUP(G1123,Demos!$B$3:$K$1368,5,FALSE),"")</f>
        <v>Gyroscope</v>
      </c>
      <c r="O1123" s="28">
        <f>IF(N1123="","",COUNTIF($N$6:N3242, N1123))</f>
        <v>40</v>
      </c>
      <c r="P1123" s="33" t="str">
        <f xml:space="preserve"> IFERROR(IF(VLOOKUP(G1123,Demos!$B$3:$K$1368,6,FALSE)=0,"",VLOOKUP(G1123,Demos!$B$3:$K$1368,6,FALSE)),"")</f>
        <v>N/A</v>
      </c>
      <c r="Q1123" s="38" t="str">
        <f xml:space="preserve"> IFERROR(IF(VLOOKUP(G1123,Demos!$B$3:$K$1368,8,FALSE)=0,"",VLOOKUP(G1123,Demos!$B$3:$K$1368,8,FALSE)),"")</f>
        <v/>
      </c>
      <c r="R1123" s="38" t="str">
        <f xml:space="preserve"> IFERROR(IF(VLOOKUP(G1123,Demos!$B$3:$K$1368,7,FALSE)=0,"",VLOOKUP(G1123,Demos!$B$3:$K$1368,7,FALSE)),"")</f>
        <v/>
      </c>
      <c r="T1123" s="50" t="s">
        <v>1763</v>
      </c>
      <c r="U1123" s="31" t="str">
        <f>IFERROR(VLOOKUP(G1123,Demos!$B$7:N4421,12,FALSE),"")</f>
        <v/>
      </c>
    </row>
    <row r="1124" spans="1:21" ht="45" x14ac:dyDescent="0.25">
      <c r="A1124" s="39">
        <f t="shared" si="17"/>
        <v>1119</v>
      </c>
      <c r="B1124" s="30" t="s">
        <v>1893</v>
      </c>
      <c r="C1124" s="29" t="str">
        <f xml:space="preserve"> IFERROR(VLOOKUP(B1124, Courses!$C$3:$E$836, 2, FALSE),"")</f>
        <v>Physics 1A</v>
      </c>
      <c r="D1124" s="29" t="str">
        <f xml:space="preserve"> IFERROR(VLOOKUP(MID(G1124,1,1), PIRA!$B$1:$E$1146, 2, FALSE),"")</f>
        <v>1 Mechanics</v>
      </c>
      <c r="E1124" s="31" t="str">
        <f xml:space="preserve"> IFERROR(VLOOKUP(MID(G1124,1,2),PIRA!$B$1:$E$1144,2,FALSE),"")&amp;"
"&amp;IFERROR(VLOOKUP(MID(H1124,1,2),PIRA!$B$1:$E$1144,2,FALSE),"")&amp;"
"&amp;IFERROR(VLOOKUP(MID(I1124,1,2),PIRA!$B$1:$E$1144,2,FALSE),"")</f>
        <v xml:space="preserve">Rotational Dynamics
</v>
      </c>
      <c r="F1124" s="31" t="str">
        <f xml:space="preserve"> IFERROR(VLOOKUP(MID(G1124,1,4),PIRA!$B$1:$E$1144,2,FALSE),"")&amp;"
"&amp;IFERROR(VLOOKUP(MID(H1124,1,4),PIRA!$B$1:$E$1144,2,FALSE),"")&amp;"
"&amp;IFERROR(VLOOKUP(MID(I1124,1,4),PIRA!$B$1:$E$1144,2,FALSE),"")</f>
        <v xml:space="preserve">Gyros
</v>
      </c>
      <c r="G1124" s="32" t="s">
        <v>91</v>
      </c>
      <c r="H1124" s="31" t="str">
        <f>IFERROR(IF(VLOOKUP(G1124,Demos!$B$3:$K$1368,2,FALSE)=0,"",VLOOKUP(G1124,Demos!$B$3:$K$1368,2,FALSE)),"")</f>
        <v/>
      </c>
      <c r="I1124" s="79" t="str">
        <f>IFERROR(IF(VLOOKUP(G1124,Demos!$B$3:$K$1368,3,FALSE)=0,"",VLOOKUP(G1124,Demos!$B$3:$K$1368,3,FALSE)),"")</f>
        <v/>
      </c>
      <c r="J1124" s="79" t="str">
        <f>IFERROR(IF(VLOOKUP(G1124,Demos!$B$3:$K$1368,4,FALSE)=0,"",VLOOKUP(G1124,Demos!$B$3:$K$1368,4,FALSE)),"")</f>
        <v/>
      </c>
      <c r="K1124" s="30" t="s">
        <v>1897</v>
      </c>
      <c r="M1124" s="71">
        <v>43803</v>
      </c>
      <c r="N1124" s="33" t="str">
        <f>IFERROR(VLOOKUP(G1124,Demos!$B$3:$K$1368,5,FALSE),"")</f>
        <v>Suitcase with Flywheel</v>
      </c>
      <c r="O1124" s="28">
        <f>IF(N1124="","",COUNTIF($N$6:N3243, N1124))</f>
        <v>26</v>
      </c>
      <c r="P1124" s="33" t="str">
        <f xml:space="preserve"> IFERROR(IF(VLOOKUP(G1124,Demos!$B$3:$K$1368,6,FALSE)=0,"",VLOOKUP(G1124,Demos!$B$3:$K$1368,6,FALSE)),"")</f>
        <v>N/A</v>
      </c>
      <c r="Q1124" s="38" t="str">
        <f xml:space="preserve"> IFERROR(IF(VLOOKUP(G1124,Demos!$B$3:$K$1368,8,FALSE)=0,"",VLOOKUP(G1124,Demos!$B$3:$K$1368,8,FALSE)),"")</f>
        <v/>
      </c>
      <c r="R1124" s="38" t="str">
        <f xml:space="preserve"> IFERROR(IF(VLOOKUP(G1124,Demos!$B$3:$K$1368,7,FALSE)=0,"",VLOOKUP(G1124,Demos!$B$3:$K$1368,7,FALSE)),"")</f>
        <v xml:space="preserve">See Collegerama 2022 recording TN1612TU_20 - https://collegerama.tudelft.nl/Mediasite/Channel/as-bsc-tn/watch/1a0c74c4eaf54cb7aa9b646d254fee821d </v>
      </c>
      <c r="T1124" s="50" t="s">
        <v>1763</v>
      </c>
      <c r="U1124" s="31" t="str">
        <f>IFERROR(VLOOKUP(G1124,Demos!$B$7:N4418,12,FALSE),"")</f>
        <v/>
      </c>
    </row>
    <row r="1125" spans="1:21" ht="45" x14ac:dyDescent="0.25">
      <c r="A1125" s="39">
        <f t="shared" si="17"/>
        <v>1120</v>
      </c>
      <c r="B1125" s="30" t="s">
        <v>1893</v>
      </c>
      <c r="C1125" s="29" t="str">
        <f xml:space="preserve"> IFERROR(VLOOKUP(B1125, Courses!$C$3:$E$836, 2, FALSE),"")</f>
        <v>Physics 1A</v>
      </c>
      <c r="D1125" s="29" t="str">
        <f xml:space="preserve"> IFERROR(VLOOKUP(MID(G1125,1,1), PIRA!$B$1:$E$1146, 2, FALSE),"")</f>
        <v>1 Mechanics</v>
      </c>
      <c r="E1125" s="31" t="str">
        <f xml:space="preserve"> IFERROR(VLOOKUP(MID(G1125,1,2),PIRA!$B$1:$E$1144,2,FALSE),"")&amp;"
"&amp;IFERROR(VLOOKUP(MID(H1125,1,2),PIRA!$B$1:$E$1144,2,FALSE),"")&amp;"
"&amp;IFERROR(VLOOKUP(MID(I1125,1,2),PIRA!$B$1:$E$1144,2,FALSE),"")</f>
        <v xml:space="preserve">Rotational Dynamics
Rotational Dynamics
</v>
      </c>
      <c r="F1125" s="31" t="str">
        <f xml:space="preserve"> IFERROR(VLOOKUP(MID(G1125,1,4),PIRA!$B$1:$E$1144,2,FALSE),"")&amp;"
"&amp;IFERROR(VLOOKUP(MID(H1125,1,4),PIRA!$B$1:$E$1144,2,FALSE),"")&amp;"
"&amp;IFERROR(VLOOKUP(MID(I1125,1,4),PIRA!$B$1:$E$1144,2,FALSE),"")</f>
        <v xml:space="preserve">Rotational Stability
Conservation of Angular Momentum
</v>
      </c>
      <c r="G1125" s="32" t="s">
        <v>1658</v>
      </c>
      <c r="H1125" s="31" t="str">
        <f>IFERROR(IF(VLOOKUP(G1125,Demos!$B$3:$K$1368,2,FALSE)=0,"",VLOOKUP(G1125,Demos!$B$3:$K$1368,2,FALSE)),"")</f>
        <v>1Q40.12</v>
      </c>
      <c r="I1125" s="79" t="str">
        <f>IFERROR(IF(VLOOKUP(G1125,Demos!$B$3:$K$1368,3,FALSE)=0,"",VLOOKUP(G1125,Demos!$B$3:$K$1368,3,FALSE)),"")</f>
        <v/>
      </c>
      <c r="J1125" s="79" t="str">
        <f>IFERROR(IF(VLOOKUP(G1125,Demos!$B$3:$K$1368,4,FALSE)=0,"",VLOOKUP(G1125,Demos!$B$3:$K$1368,4,FALSE)),"")</f>
        <v/>
      </c>
      <c r="K1125" s="30" t="s">
        <v>1897</v>
      </c>
      <c r="M1125" s="71">
        <v>43803</v>
      </c>
      <c r="N1125" s="33" t="str">
        <f>IFERROR(VLOOKUP(G1125,Demos!$B$3:$K$1368,5,FALSE),"")</f>
        <v>Tippe Top</v>
      </c>
      <c r="O1125" s="28">
        <f>IF(N1125="","",COUNTIF($N$6:N3244, N1125))</f>
        <v>28</v>
      </c>
      <c r="P1125" s="33" t="str">
        <f xml:space="preserve"> IFERROR(IF(VLOOKUP(G1125,Demos!$B$3:$K$1368,6,FALSE)=0,"",VLOOKUP(G1125,Demos!$B$3:$K$1368,6,FALSE)),"")</f>
        <v>www.de-monstrare.nl/pdf/Tippe%20top.pdf</v>
      </c>
      <c r="Q1125" s="38" t="str">
        <f xml:space="preserve"> IFERROR(IF(VLOOKUP(G1125,Demos!$B$3:$K$1368,8,FALSE)=0,"",VLOOKUP(G1125,Demos!$B$3:$K$1368,8,FALSE)),"")</f>
        <v/>
      </c>
      <c r="R1125" s="38" t="str">
        <f xml:space="preserve"> IFERROR(IF(VLOOKUP(G1125,Demos!$B$3:$K$1368,7,FALSE)=0,"",VLOOKUP(G1125,Demos!$B$3:$K$1368,7,FALSE)),"")</f>
        <v xml:space="preserve">See Collegerama 2022 recording TN1612TU_20 - https://collegerama.tudelft.nl/Mediasite/Channel/as-bsc-tn/watch/1a0c74c4eaf54cb7aa9b646d254fee821d </v>
      </c>
      <c r="T1125" s="50" t="s">
        <v>1762</v>
      </c>
      <c r="U1125" s="31" t="str">
        <f>IFERROR(VLOOKUP(G1125,Demos!$B$7:N4417,12,FALSE),"")</f>
        <v/>
      </c>
    </row>
    <row r="1126" spans="1:21" ht="45" x14ac:dyDescent="0.25">
      <c r="A1126" s="39">
        <f t="shared" si="17"/>
        <v>1121</v>
      </c>
      <c r="B1126" s="30" t="s">
        <v>1893</v>
      </c>
      <c r="C1126" s="29" t="str">
        <f xml:space="preserve"> IFERROR(VLOOKUP(B1126, Courses!$C$3:$E$836, 2, FALSE),"")</f>
        <v>Physics 1A</v>
      </c>
      <c r="D1126" s="29" t="str">
        <f xml:space="preserve"> IFERROR(VLOOKUP(MID(G1126,1,1), PIRA!$B$1:$E$1146, 2, FALSE),"")</f>
        <v>1 Mechanics</v>
      </c>
      <c r="E1126" s="31" t="str">
        <f xml:space="preserve"> IFERROR(VLOOKUP(MID(G1126,1,2),PIRA!$B$1:$E$1144,2,FALSE),"")&amp;"
"&amp;IFERROR(VLOOKUP(MID(H1126,1,2),PIRA!$B$1:$E$1144,2,FALSE),"")&amp;"
"&amp;IFERROR(VLOOKUP(MID(I1126,1,2),PIRA!$B$1:$E$1144,2,FALSE),"")</f>
        <v xml:space="preserve">Relative Motion
</v>
      </c>
      <c r="F1126" s="31" t="str">
        <f xml:space="preserve"> IFERROR(VLOOKUP(MID(G1126,1,4),PIRA!$B$1:$E$1144,2,FALSE),"")&amp;"
"&amp;IFERROR(VLOOKUP(MID(H1126,1,4),PIRA!$B$1:$E$1144,2,FALSE),"")&amp;"
"&amp;IFERROR(VLOOKUP(MID(I1126,1,4),PIRA!$B$1:$E$1144,2,FALSE),"")</f>
        <v xml:space="preserve">Rotating Reference Frames
</v>
      </c>
      <c r="G1126" s="32" t="s">
        <v>1138</v>
      </c>
      <c r="H1126" s="31" t="str">
        <f>IFERROR(IF(VLOOKUP(G1126,Demos!$B$3:$K$1368,2,FALSE)=0,"",VLOOKUP(G1126,Demos!$B$3:$K$1368,2,FALSE)),"")</f>
        <v/>
      </c>
      <c r="I1126" s="79" t="str">
        <f>IFERROR(IF(VLOOKUP(G1126,Demos!$B$3:$K$1368,3,FALSE)=0,"",VLOOKUP(G1126,Demos!$B$3:$K$1368,3,FALSE)),"")</f>
        <v/>
      </c>
      <c r="J1126" s="79" t="str">
        <f>IFERROR(IF(VLOOKUP(G1126,Demos!$B$3:$K$1368,4,FALSE)=0,"",VLOOKUP(G1126,Demos!$B$3:$K$1368,4,FALSE)),"")</f>
        <v/>
      </c>
      <c r="K1126" s="30" t="s">
        <v>1897</v>
      </c>
      <c r="M1126" s="71">
        <v>43802</v>
      </c>
      <c r="N1126" s="33" t="str">
        <f>IFERROR(VLOOKUP(G1126,Demos!$B$3:$K$1368,5,FALSE),"")</f>
        <v>Coriolis (1b)</v>
      </c>
      <c r="O1126" s="28">
        <f>IF(N1126="","",COUNTIF($N$6:N3245, N1126))</f>
        <v>34</v>
      </c>
      <c r="P1126" s="33" t="str">
        <f xml:space="preserve"> IFERROR(IF(VLOOKUP(G1126,Demos!$B$3:$K$1368,6,FALSE)=0,"",VLOOKUP(G1126,Demos!$B$3:$K$1368,6,FALSE)),"")</f>
        <v>www.de-monstrare.nl/pdf/Coriolis%20_1b_.pdf</v>
      </c>
      <c r="Q1126" s="38" t="str">
        <f xml:space="preserve"> IFERROR(IF(VLOOKUP(G1126,Demos!$B$3:$K$1368,8,FALSE)=0,"",VLOOKUP(G1126,Demos!$B$3:$K$1368,8,FALSE)),"")</f>
        <v/>
      </c>
      <c r="R1126" s="38" t="str">
        <f xml:space="preserve"> IFERROR(IF(VLOOKUP(G1126,Demos!$B$3:$K$1368,7,FALSE)=0,"",VLOOKUP(G1126,Demos!$B$3:$K$1368,7,FALSE)),"")</f>
        <v xml:space="preserve">See Collegerama 2022 recording TN1612TU_22 - https://collegerama.tudelft.nl/Mediasite/Channel/as-bsc-tn/watch/18ed1dabe394424f863782ea19d168bf1d </v>
      </c>
      <c r="T1126" s="50" t="s">
        <v>1890</v>
      </c>
      <c r="U1126" s="31" t="str">
        <f>IFERROR(VLOOKUP(G1126,Demos!$B$7:N4424,12,FALSE),"")</f>
        <v/>
      </c>
    </row>
    <row r="1127" spans="1:21" ht="45" x14ac:dyDescent="0.25">
      <c r="A1127" s="39">
        <f t="shared" si="17"/>
        <v>1122</v>
      </c>
      <c r="B1127" s="30" t="s">
        <v>1893</v>
      </c>
      <c r="C1127" s="29" t="str">
        <f xml:space="preserve"> IFERROR(VLOOKUP(B1127, Courses!$C$3:$E$836, 2, FALSE),"")</f>
        <v>Physics 1A</v>
      </c>
      <c r="D1127" s="29" t="str">
        <f xml:space="preserve"> IFERROR(VLOOKUP(MID(G1127,1,1), PIRA!$B$1:$E$1146, 2, FALSE),"")</f>
        <v>1 Mechanics</v>
      </c>
      <c r="E1127" s="31" t="str">
        <f xml:space="preserve"> IFERROR(VLOOKUP(MID(G1127,1,2),PIRA!$B$1:$E$1144,2,FALSE),"")&amp;"
"&amp;IFERROR(VLOOKUP(MID(H1127,1,2),PIRA!$B$1:$E$1144,2,FALSE),"")&amp;"
"&amp;IFERROR(VLOOKUP(MID(I1127,1,2),PIRA!$B$1:$E$1144,2,FALSE),"")</f>
        <v xml:space="preserve">Rotational Dynamics
Applications of Newton's Laws
</v>
      </c>
      <c r="F1127" s="31" t="str">
        <f xml:space="preserve"> IFERROR(VLOOKUP(MID(G1127,1,4),PIRA!$B$1:$E$1144,2,FALSE),"")&amp;"
"&amp;IFERROR(VLOOKUP(MID(H1127,1,4),PIRA!$B$1:$E$1144,2,FALSE),"")&amp;"
"&amp;IFERROR(VLOOKUP(MID(I1127,1,4),PIRA!$B$1:$E$1144,2,FALSE),"")</f>
        <v xml:space="preserve">Conservation of Angular Momentum
Dynamic Torque
</v>
      </c>
      <c r="G1127" s="32" t="s">
        <v>1169</v>
      </c>
      <c r="H1127" s="31" t="str">
        <f>IFERROR(IF(VLOOKUP(G1127,Demos!$B$3:$K$1368,2,FALSE)=0,"",VLOOKUP(G1127,Demos!$B$3:$K$1368,2,FALSE)),"")</f>
        <v>1K10.01</v>
      </c>
      <c r="I1127" s="79" t="str">
        <f>IFERROR(IF(VLOOKUP(G1127,Demos!$B$3:$K$1368,3,FALSE)=0,"",VLOOKUP(G1127,Demos!$B$3:$K$1368,3,FALSE)),"")</f>
        <v/>
      </c>
      <c r="J1127" s="79" t="str">
        <f>IFERROR(IF(VLOOKUP(G1127,Demos!$B$3:$K$1368,4,FALSE)=0,"",VLOOKUP(G1127,Demos!$B$3:$K$1368,4,FALSE)),"")</f>
        <v/>
      </c>
      <c r="K1127" s="30" t="s">
        <v>1897</v>
      </c>
      <c r="M1127" s="71">
        <v>43802</v>
      </c>
      <c r="N1127" s="33" t="str">
        <f>IFERROR(VLOOKUP(G1127,Demos!$B$3:$K$1368,5,FALSE),"")</f>
        <v>Pulling a Spool (a.k.a. Oma's Garenklosje)</v>
      </c>
      <c r="O1127" s="28">
        <f>IF(N1127="","",COUNTIF($N$6:N3246, N1127))</f>
        <v>39</v>
      </c>
      <c r="P1127" s="33" t="str">
        <f xml:space="preserve"> IFERROR(IF(VLOOKUP(G1127,Demos!$B$3:$K$1368,6,FALSE)=0,"",VLOOKUP(G1127,Demos!$B$3:$K$1368,6,FALSE)),"")</f>
        <v>www.de-monstrare.nl/pdf/Pulling%20a%20spool.pdf</v>
      </c>
      <c r="Q1127" s="38" t="str">
        <f xml:space="preserve"> IFERROR(IF(VLOOKUP(G1127,Demos!$B$3:$K$1368,8,FALSE)=0,"",VLOOKUP(G1127,Demos!$B$3:$K$1368,8,FALSE)),"")</f>
        <v/>
      </c>
      <c r="R1127" s="38" t="str">
        <f xml:space="preserve"> IFERROR(IF(VLOOKUP(G1127,Demos!$B$3:$K$1368,7,FALSE)=0,"",VLOOKUP(G1127,Demos!$B$3:$K$1368,7,FALSE)),"")</f>
        <v xml:space="preserve">See Collegerame 2022 recording TN1612TU_19 - https://collegerama.tudelft.nl/Mediasite/Channel/as-bsc-tn/watch/1525734e9e3e40e6a0113a2e79f6fd7b1d </v>
      </c>
      <c r="T1127" s="50" t="s">
        <v>1763</v>
      </c>
      <c r="U1127" s="31" t="str">
        <f>IFERROR(VLOOKUP(G1127,Demos!$B$7:N4422,12,FALSE),"")</f>
        <v/>
      </c>
    </row>
    <row r="1128" spans="1:21" ht="45" x14ac:dyDescent="0.25">
      <c r="A1128" s="39">
        <f t="shared" si="17"/>
        <v>1123</v>
      </c>
      <c r="B1128" s="30" t="s">
        <v>1893</v>
      </c>
      <c r="C1128" s="29" t="str">
        <f xml:space="preserve"> IFERROR(VLOOKUP(B1128, Courses!$C$3:$E$836, 2, FALSE),"")</f>
        <v>Physics 1A</v>
      </c>
      <c r="D1128" s="29" t="str">
        <f xml:space="preserve"> IFERROR(VLOOKUP(MID(G1128,1,1), PIRA!$B$1:$E$1146, 2, FALSE),"")</f>
        <v>1 Mechanics</v>
      </c>
      <c r="E1128" s="31" t="str">
        <f xml:space="preserve"> IFERROR(VLOOKUP(MID(G1128,1,2),PIRA!$B$1:$E$1144,2,FALSE),"")&amp;"
"&amp;IFERROR(VLOOKUP(MID(H1128,1,2),PIRA!$B$1:$E$1144,2,FALSE),"")&amp;"
"&amp;IFERROR(VLOOKUP(MID(I1128,1,2),PIRA!$B$1:$E$1144,2,FALSE),"")</f>
        <v xml:space="preserve">Rotational Dynamics
Rotational Dynamics
</v>
      </c>
      <c r="F1128" s="31" t="str">
        <f xml:space="preserve"> IFERROR(VLOOKUP(MID(G1128,1,4),PIRA!$B$1:$E$1144,2,FALSE),"")&amp;"
"&amp;IFERROR(VLOOKUP(MID(H1128,1,4),PIRA!$B$1:$E$1144,2,FALSE),"")&amp;"
"&amp;IFERROR(VLOOKUP(MID(I1128,1,4),PIRA!$B$1:$E$1144,2,FALSE),"")</f>
        <v xml:space="preserve">Conservation of Angular Momentum
Moment of Inertia
</v>
      </c>
      <c r="G1128" s="32" t="s">
        <v>1171</v>
      </c>
      <c r="H1128" s="31" t="str">
        <f>IFERROR(IF(VLOOKUP(G1128,Demos!$B$3:$K$1368,2,FALSE)=0,"",VLOOKUP(G1128,Demos!$B$3:$K$1368,2,FALSE)),"")</f>
        <v>1Q10.XX</v>
      </c>
      <c r="I1128" s="79" t="str">
        <f>IFERROR(IF(VLOOKUP(G1128,Demos!$B$3:$K$1368,3,FALSE)=0,"",VLOOKUP(G1128,Demos!$B$3:$K$1368,3,FALSE)),"")</f>
        <v/>
      </c>
      <c r="J1128" s="79" t="str">
        <f>IFERROR(IF(VLOOKUP(G1128,Demos!$B$3:$K$1368,4,FALSE)=0,"",VLOOKUP(G1128,Demos!$B$3:$K$1368,4,FALSE)),"")</f>
        <v/>
      </c>
      <c r="K1128" s="32" t="s">
        <v>1897</v>
      </c>
      <c r="M1128" s="71">
        <v>43802</v>
      </c>
      <c r="N1128" s="33" t="str">
        <f>IFERROR(VLOOKUP(G1128,Demos!$B$3:$K$1368,5,FALSE),"")</f>
        <v>Matchbox and Wineglass</v>
      </c>
      <c r="O1128" s="28">
        <f>IF(N1128="","",COUNTIF($N$6:N3247, N1128))</f>
        <v>40</v>
      </c>
      <c r="P1128" s="33" t="str">
        <f xml:space="preserve"> IFERROR(IF(VLOOKUP(G1128,Demos!$B$3:$K$1368,6,FALSE)=0,"",VLOOKUP(G1128,Demos!$B$3:$K$1368,6,FALSE)),"")</f>
        <v>www.de-monstrare.nl/pdf/Matchbox%20and%20wineglass.pdf</v>
      </c>
      <c r="Q1128" s="38" t="str">
        <f xml:space="preserve"> IFERROR(IF(VLOOKUP(G1128,Demos!$B$3:$K$1368,8,FALSE)=0,"",VLOOKUP(G1128,Demos!$B$3:$K$1368,8,FALSE)),"")</f>
        <v/>
      </c>
      <c r="R1128" s="38" t="str">
        <f xml:space="preserve"> IFERROR(IF(VLOOKUP(G1128,Demos!$B$3:$K$1368,7,FALSE)=0,"",VLOOKUP(G1128,Demos!$B$3:$K$1368,7,FALSE)),"")</f>
        <v xml:space="preserve">See Collegerama 2022 recording TN1612TU_17 from about 40 minutes - https://collegerama.tudelft.nl/Mediasite/Channel/as-bsc-tn/watch/068318bc5e2d4c908ecc56ce056d99d81d </v>
      </c>
      <c r="T1128" s="50" t="s">
        <v>1763</v>
      </c>
      <c r="U1128" s="31" t="str">
        <f>IFERROR(VLOOKUP(G1128,Demos!$B$7:N4423,12,FALSE),"")</f>
        <v/>
      </c>
    </row>
    <row r="1129" spans="1:21" ht="45" x14ac:dyDescent="0.25">
      <c r="A1129" s="39">
        <f t="shared" si="17"/>
        <v>1124</v>
      </c>
      <c r="B1129" s="30" t="s">
        <v>11</v>
      </c>
      <c r="C1129" s="29" t="str">
        <f xml:space="preserve"> IFERROR(VLOOKUP(B1129, Courses!$C$3:$E$836, 2, FALSE),"")</f>
        <v>Classical Mechanics</v>
      </c>
      <c r="D1129" s="29" t="str">
        <f xml:space="preserve"> IFERROR(VLOOKUP(MID(G1129,1,1), PIRA!$B$1:$E$1146, 2, FALSE),"")</f>
        <v>2 Fluid Mechanics</v>
      </c>
      <c r="E1129" s="31" t="str">
        <f xml:space="preserve"> IFERROR(VLOOKUP(MID(G1129,1,2),PIRA!$B$1:$E$1144,2,FALSE),"")&amp;"
"&amp;IFERROR(VLOOKUP(MID(H1129,1,2),PIRA!$B$1:$E$1144,2,FALSE),"")&amp;"
"&amp;IFERROR(VLOOKUP(MID(I1129,1,2),PIRA!$B$1:$E$1144,2,FALSE),"")</f>
        <v xml:space="preserve">
</v>
      </c>
      <c r="F1129" s="31" t="str">
        <f xml:space="preserve"> IFERROR(VLOOKUP(MID(G1129,1,4),PIRA!$B$1:$E$1144,2,FALSE),"")&amp;"
"&amp;IFERROR(VLOOKUP(MID(H1129,1,4),PIRA!$B$1:$E$1144,2,FALSE),"")&amp;"
"&amp;IFERROR(VLOOKUP(MID(I1129,1,4),PIRA!$B$1:$E$1144,2,FALSE),"")</f>
        <v xml:space="preserve">
</v>
      </c>
      <c r="G1129" s="32" t="s">
        <v>1611</v>
      </c>
      <c r="H1129" s="31" t="str">
        <f>IFERROR(IF(VLOOKUP(G1129,Demos!$B$3:$K$1368,2,FALSE)=0,"",VLOOKUP(G1129,Demos!$B$3:$K$1368,2,FALSE)),"")</f>
        <v/>
      </c>
      <c r="I1129" s="79" t="str">
        <f>IFERROR(IF(VLOOKUP(G1129,Demos!$B$3:$K$1368,3,FALSE)=0,"",VLOOKUP(G1129,Demos!$B$3:$K$1368,3,FALSE)),"")</f>
        <v/>
      </c>
      <c r="J1129" s="79" t="str">
        <f>IFERROR(IF(VLOOKUP(G1129,Demos!$B$3:$K$1368,4,FALSE)=0,"",VLOOKUP(G1129,Demos!$B$3:$K$1368,4,FALSE)),"")</f>
        <v/>
      </c>
      <c r="K1129" s="30" t="s">
        <v>1066</v>
      </c>
      <c r="L1129" s="30" t="s">
        <v>1953</v>
      </c>
      <c r="M1129" s="71">
        <v>43802</v>
      </c>
      <c r="N1129" s="33" t="str">
        <f>IFERROR(VLOOKUP(G1129,Demos!$B$3:$K$1368,5,FALSE),"")</f>
        <v>Soap Bubble between two Rings</v>
      </c>
      <c r="O1129" s="28">
        <f>IF(N1129="","",COUNTIF($N$6:N3248, N1129))</f>
        <v>11</v>
      </c>
      <c r="P1129" s="33" t="str">
        <f xml:space="preserve"> IFERROR(IF(VLOOKUP(G1129,Demos!$B$3:$K$1368,6,FALSE)=0,"",VLOOKUP(G1129,Demos!$B$3:$K$1368,6,FALSE)),"")</f>
        <v>N/A</v>
      </c>
      <c r="Q1129" s="38" t="str">
        <f xml:space="preserve"> IFERROR(IF(VLOOKUP(G1129,Demos!$B$3:$K$1368,8,FALSE)=0,"",VLOOKUP(G1129,Demos!$B$3:$K$1368,8,FALSE)),"")</f>
        <v>Not listed in database yet, see pic P0001715</v>
      </c>
      <c r="R1129" s="38" t="str">
        <f xml:space="preserve"> IFERROR(IF(VLOOKUP(G1129,Demos!$B$3:$K$1368,7,FALSE)=0,"",VLOOKUP(G1129,Demos!$B$3:$K$1368,7,FALSE)),"")</f>
        <v/>
      </c>
      <c r="T1129" s="50" t="s">
        <v>1762</v>
      </c>
      <c r="U1129" s="31" t="str">
        <f>IFERROR(VLOOKUP(G1129,Demos!$B$7:N4426,12,FALSE),"")</f>
        <v/>
      </c>
    </row>
    <row r="1130" spans="1:21" ht="45" x14ac:dyDescent="0.25">
      <c r="A1130" s="39">
        <f t="shared" si="17"/>
        <v>1125</v>
      </c>
      <c r="B1130" s="30" t="s">
        <v>1893</v>
      </c>
      <c r="C1130" s="29" t="str">
        <f xml:space="preserve"> IFERROR(VLOOKUP(B1130, Courses!$C$3:$E$836, 2, FALSE),"")</f>
        <v>Physics 1A</v>
      </c>
      <c r="D1130" s="29" t="str">
        <f xml:space="preserve"> IFERROR(VLOOKUP(MID(G1130,1,1), PIRA!$B$1:$E$1146, 2, FALSE),"")</f>
        <v/>
      </c>
      <c r="E1130" s="31" t="str">
        <f xml:space="preserve"> IFERROR(VLOOKUP(MID(G1130,1,2),PIRA!$B$1:$E$1144,2,FALSE),"")&amp;"
"&amp;IFERROR(VLOOKUP(MID(H1130,1,2),PIRA!$B$1:$E$1144,2,FALSE),"")&amp;"
"&amp;IFERROR(VLOOKUP(MID(I1130,1,2),PIRA!$B$1:$E$1144,2,FALSE),"")</f>
        <v xml:space="preserve">
</v>
      </c>
      <c r="F1130" s="31" t="str">
        <f xml:space="preserve"> IFERROR(VLOOKUP(MID(G1130,1,4),PIRA!$B$1:$E$1144,2,FALSE),"")&amp;"
"&amp;IFERROR(VLOOKUP(MID(H1130,1,4),PIRA!$B$1:$E$1144,2,FALSE),"")&amp;"
"&amp;IFERROR(VLOOKUP(MID(I1130,1,4),PIRA!$B$1:$E$1144,2,FALSE),"")</f>
        <v xml:space="preserve">
</v>
      </c>
      <c r="G1130" s="32" t="s">
        <v>1982</v>
      </c>
      <c r="H1130" s="31" t="str">
        <f>IFERROR(IF(VLOOKUP(G1130,Demos!$B$3:$K$1368,2,FALSE)=0,"",VLOOKUP(G1130,Demos!$B$3:$K$1368,2,FALSE)),"")</f>
        <v/>
      </c>
      <c r="I1130" s="79" t="str">
        <f>IFERROR(IF(VLOOKUP(G1130,Demos!$B$3:$K$1368,3,FALSE)=0,"",VLOOKUP(G1130,Demos!$B$3:$K$1368,3,FALSE)),"")</f>
        <v/>
      </c>
      <c r="J1130" s="79" t="str">
        <f>IFERROR(IF(VLOOKUP(G1130,Demos!$B$3:$K$1368,4,FALSE)=0,"",VLOOKUP(G1130,Demos!$B$3:$K$1368,4,FALSE)),"")</f>
        <v/>
      </c>
      <c r="K1130" s="30" t="s">
        <v>1897</v>
      </c>
      <c r="M1130" s="71">
        <v>43802</v>
      </c>
      <c r="N1130" s="33" t="str">
        <f>IFERROR(VLOOKUP(G1130,Demos!$B$3:$K$1368,5,FALSE),"")</f>
        <v/>
      </c>
      <c r="O1130" s="28" t="str">
        <f>IF(N1130="","",COUNTIF($N$6:N3249, N1130))</f>
        <v/>
      </c>
      <c r="P1130" s="33" t="str">
        <f xml:space="preserve"> IFERROR(IF(VLOOKUP(G1130,Demos!$B$3:$K$1368,6,FALSE)=0,"",VLOOKUP(G1130,Demos!$B$3:$K$1368,6,FALSE)),"")</f>
        <v/>
      </c>
      <c r="Q1130" s="38" t="str">
        <f xml:space="preserve"> IFERROR(IF(VLOOKUP(G1130,Demos!$B$3:$K$1368,8,FALSE)=0,"",VLOOKUP(G1130,Demos!$B$3:$K$1368,8,FALSE)),"")</f>
        <v/>
      </c>
      <c r="R1130" s="38" t="str">
        <f xml:space="preserve"> IFERROR(IF(VLOOKUP(G1130,Demos!$B$3:$K$1368,7,FALSE)=0,"",VLOOKUP(G1130,Demos!$B$3:$K$1368,7,FALSE)),"")</f>
        <v/>
      </c>
      <c r="T1130" s="50" t="s">
        <v>1762</v>
      </c>
      <c r="U1130" s="31" t="str">
        <f>IFERROR(VLOOKUP(G1130,Demos!$B$7:N4425,12,FALSE),"")</f>
        <v/>
      </c>
    </row>
    <row r="1131" spans="1:21" ht="45" x14ac:dyDescent="0.25">
      <c r="A1131" s="39">
        <f t="shared" si="17"/>
        <v>1126</v>
      </c>
      <c r="B1131" s="30" t="s">
        <v>43</v>
      </c>
      <c r="C1131" s="29" t="str">
        <f xml:space="preserve"> IFERROR(VLOOKUP(B1131, Courses!$C$3:$E$836, 2, FALSE),"")</f>
        <v>Modern Physics</v>
      </c>
      <c r="D1131" s="29" t="str">
        <f xml:space="preserve"> IFERROR(VLOOKUP(MID(G1131,1,1), PIRA!$B$1:$E$1146, 2, FALSE),"")</f>
        <v>7 Modern Physics</v>
      </c>
      <c r="E1131" s="31" t="str">
        <f xml:space="preserve"> IFERROR(VLOOKUP(MID(G1131,1,2),PIRA!$B$1:$E$1144,2,FALSE),"")&amp;"
"&amp;IFERROR(VLOOKUP(MID(H1131,1,2),PIRA!$B$1:$E$1144,2,FALSE),"")&amp;"
"&amp;IFERROR(VLOOKUP(MID(I1131,1,2),PIRA!$B$1:$E$1144,2,FALSE),"")</f>
        <v xml:space="preserve">Nuclear Physics
</v>
      </c>
      <c r="F1131" s="31" t="str">
        <f xml:space="preserve"> IFERROR(VLOOKUP(MID(G1131,1,4),PIRA!$B$1:$E$1144,2,FALSE),"")&amp;"
"&amp;IFERROR(VLOOKUP(MID(H1131,1,4),PIRA!$B$1:$E$1144,2,FALSE),"")&amp;"
"&amp;IFERROR(VLOOKUP(MID(I1131,1,4),PIRA!$B$1:$E$1144,2,FALSE),"")</f>
        <v xml:space="preserve">Radioactivity
</v>
      </c>
      <c r="G1131" s="32" t="s">
        <v>1208</v>
      </c>
      <c r="H1131" s="31" t="str">
        <f>IFERROR(IF(VLOOKUP(G1131,Demos!$B$3:$K$1368,2,FALSE)=0,"",VLOOKUP(G1131,Demos!$B$3:$K$1368,2,FALSE)),"")</f>
        <v/>
      </c>
      <c r="I1131" s="79" t="str">
        <f>IFERROR(IF(VLOOKUP(G1131,Demos!$B$3:$K$1368,3,FALSE)=0,"",VLOOKUP(G1131,Demos!$B$3:$K$1368,3,FALSE)),"")</f>
        <v/>
      </c>
      <c r="J1131" s="79" t="str">
        <f>IFERROR(IF(VLOOKUP(G1131,Demos!$B$3:$K$1368,4,FALSE)=0,"",VLOOKUP(G1131,Demos!$B$3:$K$1368,4,FALSE)),"")</f>
        <v/>
      </c>
      <c r="K1131" s="30" t="s">
        <v>372</v>
      </c>
      <c r="L1131" s="30" t="s">
        <v>266</v>
      </c>
      <c r="M1131" s="71">
        <v>43801</v>
      </c>
      <c r="N1131" s="33" t="str">
        <f>IFERROR(VLOOKUP(G1131,Demos!$B$3:$K$1368,5,FALSE),"")</f>
        <v>Radioactivity</v>
      </c>
      <c r="O1131" s="28">
        <f>IF(N1131="","",COUNTIF($N$6:N3250, N1131))</f>
        <v>11</v>
      </c>
      <c r="P1131" s="33" t="str">
        <f xml:space="preserve"> IFERROR(IF(VLOOKUP(G1131,Demos!$B$3:$K$1368,6,FALSE)=0,"",VLOOKUP(G1131,Demos!$B$3:$K$1368,6,FALSE)),"")</f>
        <v>N/A</v>
      </c>
      <c r="Q1131" s="38" t="str">
        <f xml:space="preserve"> IFERROR(IF(VLOOKUP(G1131,Demos!$B$3:$K$1368,8,FALSE)=0,"",VLOOKUP(G1131,Demos!$B$3:$K$1368,8,FALSE)),"")</f>
        <v/>
      </c>
      <c r="R1131" s="38" t="str">
        <f xml:space="preserve"> IFERROR(IF(VLOOKUP(G1131,Demos!$B$3:$K$1368,7,FALSE)=0,"",VLOOKUP(G1131,Demos!$B$3:$K$1368,7,FALSE)),"")</f>
        <v xml:space="preserve">See from 23:50 at Collegerama recording TN1312_09 recorded on 29 Nov 2021: https://collegerama.tudelft.nl/Mediasite/Channel/as-bsc-tn/watch/b6f6c02ce5054051864bdc09da6683da1d </v>
      </c>
      <c r="T1131" s="50" t="s">
        <v>1761</v>
      </c>
      <c r="U1131" s="31" t="str">
        <f>IFERROR(VLOOKUP(G1131,Demos!$B$7:N4427,12,FALSE),"")</f>
        <v/>
      </c>
    </row>
    <row r="1132" spans="1:21" ht="45" x14ac:dyDescent="0.25">
      <c r="A1132" s="39">
        <f t="shared" si="17"/>
        <v>1127</v>
      </c>
      <c r="B1132" s="30" t="s">
        <v>1893</v>
      </c>
      <c r="C1132" s="29" t="str">
        <f xml:space="preserve"> IFERROR(VLOOKUP(B1132, Courses!$C$3:$E$836, 2, FALSE),"")</f>
        <v>Physics 1A</v>
      </c>
      <c r="D1132" s="29" t="str">
        <f xml:space="preserve"> IFERROR(VLOOKUP(MID(G1132,1,1), PIRA!$B$1:$E$1146, 2, FALSE),"")</f>
        <v>1 Mechanics</v>
      </c>
      <c r="E1132" s="31" t="str">
        <f xml:space="preserve"> IFERROR(VLOOKUP(MID(G1132,1,2),PIRA!$B$1:$E$1144,2,FALSE),"")&amp;"
"&amp;IFERROR(VLOOKUP(MID(H1132,1,2),PIRA!$B$1:$E$1144,2,FALSE),"")&amp;"
"&amp;IFERROR(VLOOKUP(MID(I1132,1,2),PIRA!$B$1:$E$1144,2,FALSE),"")</f>
        <v xml:space="preserve">Rotational Dynamics
</v>
      </c>
      <c r="F1132" s="31" t="str">
        <f xml:space="preserve"> IFERROR(VLOOKUP(MID(G1132,1,4),PIRA!$B$1:$E$1144,2,FALSE),"")&amp;"
"&amp;IFERROR(VLOOKUP(MID(H1132,1,4),PIRA!$B$1:$E$1144,2,FALSE),"")&amp;"
"&amp;IFERROR(VLOOKUP(MID(I1132,1,4),PIRA!$B$1:$E$1144,2,FALSE),"")</f>
        <v xml:space="preserve">Moment of Inertia
</v>
      </c>
      <c r="G1132" s="32" t="s">
        <v>102</v>
      </c>
      <c r="H1132" s="31" t="str">
        <f>IFERROR(IF(VLOOKUP(G1132,Demos!$B$3:$K$1368,2,FALSE)=0,"",VLOOKUP(G1132,Demos!$B$3:$K$1368,2,FALSE)),"")</f>
        <v/>
      </c>
      <c r="I1132" s="79" t="str">
        <f>IFERROR(IF(VLOOKUP(G1132,Demos!$B$3:$K$1368,3,FALSE)=0,"",VLOOKUP(G1132,Demos!$B$3:$K$1368,3,FALSE)),"")</f>
        <v/>
      </c>
      <c r="J1132" s="79" t="str">
        <f>IFERROR(IF(VLOOKUP(G1132,Demos!$B$3:$K$1368,4,FALSE)=0,"",VLOOKUP(G1132,Demos!$B$3:$K$1368,4,FALSE)),"")</f>
        <v/>
      </c>
      <c r="K1132" s="30" t="s">
        <v>1897</v>
      </c>
      <c r="M1132" s="71">
        <v>43796</v>
      </c>
      <c r="N1132" s="33" t="str">
        <f>IFERROR(VLOOKUP(G1132,Demos!$B$3:$K$1368,5,FALSE),"")</f>
        <v>Inertia Wands</v>
      </c>
      <c r="O1132" s="28">
        <f>IF(N1132="","",COUNTIF($N$6:N3251, N1132))</f>
        <v>26</v>
      </c>
      <c r="P1132" s="33" t="str">
        <f xml:space="preserve"> IFERROR(IF(VLOOKUP(G1132,Demos!$B$3:$K$1368,6,FALSE)=0,"",VLOOKUP(G1132,Demos!$B$3:$K$1368,6,FALSE)),"")</f>
        <v>N/A</v>
      </c>
      <c r="Q1132" s="38" t="str">
        <f xml:space="preserve"> IFERROR(IF(VLOOKUP(G1132,Demos!$B$3:$K$1368,8,FALSE)=0,"",VLOOKUP(G1132,Demos!$B$3:$K$1368,8,FALSE)),"")</f>
        <v>Not listed in database yet</v>
      </c>
      <c r="R1132" s="38" t="str">
        <f xml:space="preserve"> IFERROR(IF(VLOOKUP(G1132,Demos!$B$3:$K$1368,7,FALSE)=0,"",VLOOKUP(G1132,Demos!$B$3:$K$1368,7,FALSE)),"")</f>
        <v/>
      </c>
      <c r="T1132" s="50" t="s">
        <v>1762</v>
      </c>
      <c r="U1132" s="31" t="str">
        <f>IFERROR(VLOOKUP(G1132,Demos!$B$7:N4428,12,FALSE),"")</f>
        <v/>
      </c>
    </row>
    <row r="1133" spans="1:21" ht="45" x14ac:dyDescent="0.25">
      <c r="A1133" s="39">
        <f t="shared" si="17"/>
        <v>1128</v>
      </c>
      <c r="B1133" s="30" t="s">
        <v>1893</v>
      </c>
      <c r="C1133" s="29" t="str">
        <f xml:space="preserve"> IFERROR(VLOOKUP(B1133, Courses!$C$3:$E$836, 2, FALSE),"")</f>
        <v>Physics 1A</v>
      </c>
      <c r="D1133" s="29" t="str">
        <f xml:space="preserve"> IFERROR(VLOOKUP(MID(G1133,1,1), PIRA!$B$1:$E$1146, 2, FALSE),"")</f>
        <v>1 Mechanics</v>
      </c>
      <c r="E1133" s="31" t="str">
        <f xml:space="preserve"> IFERROR(VLOOKUP(MID(G1133,1,2),PIRA!$B$1:$E$1144,2,FALSE),"")&amp;"
"&amp;IFERROR(VLOOKUP(MID(H1133,1,2),PIRA!$B$1:$E$1144,2,FALSE),"")&amp;"
"&amp;IFERROR(VLOOKUP(MID(I1133,1,2),PIRA!$B$1:$E$1144,2,FALSE),"")</f>
        <v xml:space="preserve">Motion in two Dimensions
</v>
      </c>
      <c r="F1133" s="31" t="str">
        <f xml:space="preserve"> IFERROR(VLOOKUP(MID(G1133,1,4),PIRA!$B$1:$E$1144,2,FALSE),"")&amp;"
"&amp;IFERROR(VLOOKUP(MID(H1133,1,4),PIRA!$B$1:$E$1144,2,FALSE),"")&amp;"
"&amp;IFERROR(VLOOKUP(MID(I1133,1,4),PIRA!$B$1:$E$1144,2,FALSE),"")</f>
        <v xml:space="preserve">Motion of the Center of Mass
</v>
      </c>
      <c r="G1133" s="32" t="s">
        <v>1130</v>
      </c>
      <c r="H1133" s="31" t="str">
        <f>IFERROR(IF(VLOOKUP(G1133,Demos!$B$3:$K$1368,2,FALSE)=0,"",VLOOKUP(G1133,Demos!$B$3:$K$1368,2,FALSE)),"")</f>
        <v/>
      </c>
      <c r="I1133" s="79" t="str">
        <f>IFERROR(IF(VLOOKUP(G1133,Demos!$B$3:$K$1368,3,FALSE)=0,"",VLOOKUP(G1133,Demos!$B$3:$K$1368,3,FALSE)),"")</f>
        <v/>
      </c>
      <c r="J1133" s="79" t="str">
        <f>IFERROR(IF(VLOOKUP(G1133,Demos!$B$3:$K$1368,4,FALSE)=0,"",VLOOKUP(G1133,Demos!$B$3:$K$1368,4,FALSE)),"")</f>
        <v/>
      </c>
      <c r="K1133" s="32" t="s">
        <v>1897</v>
      </c>
      <c r="M1133" s="71">
        <v>43795</v>
      </c>
      <c r="N1133" s="33" t="str">
        <f>IFERROR(VLOOKUP(G1133,Demos!$B$3:$K$1368,5,FALSE),"")</f>
        <v>Centre of Mass</v>
      </c>
      <c r="O1133" s="28">
        <f>IF(N1133="","",COUNTIF($N$6:N3252, N1133))</f>
        <v>42</v>
      </c>
      <c r="P1133" s="33" t="str">
        <f xml:space="preserve"> IFERROR(IF(VLOOKUP(G1133,Demos!$B$3:$K$1368,6,FALSE)=0,"",VLOOKUP(G1133,Demos!$B$3:$K$1368,6,FALSE)),"")</f>
        <v>www.de-monstrare.nl/pdf/Centre%20of%20mass.pdf</v>
      </c>
      <c r="Q1133" s="38" t="str">
        <f xml:space="preserve"> IFERROR(IF(VLOOKUP(G1133,Demos!$B$3:$K$1368,8,FALSE)=0,"",VLOOKUP(G1133,Demos!$B$3:$K$1368,8,FALSE)),"")</f>
        <v/>
      </c>
      <c r="R1133" s="38" t="str">
        <f xml:space="preserve"> IFERROR(IF(VLOOKUP(G1133,Demos!$B$3:$K$1368,7,FALSE)=0,"",VLOOKUP(G1133,Demos!$B$3:$K$1368,7,FALSE)),"")</f>
        <v xml:space="preserve">See Collegerama 2022 recording TN1612TU_14 - https://collegerama.tudelft.nl/Mediasite/Channel/as-bsc-tn/watch/64cb5e5c7d2546fb9f465306d41a128b1d </v>
      </c>
      <c r="T1133" s="50" t="s">
        <v>1763</v>
      </c>
      <c r="U1133" s="31" t="str">
        <f>IFERROR(VLOOKUP(G1133,Demos!$B$7:N4431,12,FALSE),"")</f>
        <v/>
      </c>
    </row>
    <row r="1134" spans="1:21" ht="45" x14ac:dyDescent="0.25">
      <c r="A1134" s="39">
        <f t="shared" si="17"/>
        <v>1129</v>
      </c>
      <c r="B1134" s="30" t="s">
        <v>1893</v>
      </c>
      <c r="C1134" s="29" t="str">
        <f xml:space="preserve"> IFERROR(VLOOKUP(B1134, Courses!$C$3:$E$836, 2, FALSE),"")</f>
        <v>Physics 1A</v>
      </c>
      <c r="D1134" s="29" t="str">
        <f xml:space="preserve"> IFERROR(VLOOKUP(MID(G1134,1,1), PIRA!$B$1:$E$1146, 2, FALSE),"")</f>
        <v>1 Mechanics</v>
      </c>
      <c r="E1134" s="31" t="str">
        <f xml:space="preserve"> IFERROR(VLOOKUP(MID(G1134,1,2),PIRA!$B$1:$E$1144,2,FALSE),"")&amp;"
"&amp;IFERROR(VLOOKUP(MID(H1134,1,2),PIRA!$B$1:$E$1144,2,FALSE),"")&amp;"
"&amp;IFERROR(VLOOKUP(MID(I1134,1,2),PIRA!$B$1:$E$1144,2,FALSE),"")</f>
        <v xml:space="preserve">Work and Energy
Motion in one Dimension
</v>
      </c>
      <c r="F1134" s="31" t="str">
        <f xml:space="preserve"> IFERROR(VLOOKUP(MID(G1134,1,4),PIRA!$B$1:$E$1144,2,FALSE),"")&amp;"
"&amp;IFERROR(VLOOKUP(MID(H1134,1,4),PIRA!$B$1:$E$1144,2,FALSE),"")&amp;"
"&amp;IFERROR(VLOOKUP(MID(I1134,1,4),PIRA!$B$1:$E$1144,2,FALSE),"")</f>
        <v xml:space="preserve">Conservation of Energy
Velocity
</v>
      </c>
      <c r="G1134" s="32" t="s">
        <v>1280</v>
      </c>
      <c r="H1134" s="31" t="str">
        <f>IFERROR(IF(VLOOKUP(G1134,Demos!$B$3:$K$1368,2,FALSE)=0,"",VLOOKUP(G1134,Demos!$B$3:$K$1368,2,FALSE)),"")</f>
        <v>1C10.01</v>
      </c>
      <c r="I1134" s="79" t="str">
        <f>IFERROR(IF(VLOOKUP(G1134,Demos!$B$3:$K$1368,3,FALSE)=0,"",VLOOKUP(G1134,Demos!$B$3:$K$1368,3,FALSE)),"")</f>
        <v/>
      </c>
      <c r="J1134" s="79" t="str">
        <f>IFERROR(IF(VLOOKUP(G1134,Demos!$B$3:$K$1368,4,FALSE)=0,"",VLOOKUP(G1134,Demos!$B$3:$K$1368,4,FALSE)),"")</f>
        <v/>
      </c>
      <c r="K1134" s="30" t="s">
        <v>1897</v>
      </c>
      <c r="M1134" s="71">
        <v>43795</v>
      </c>
      <c r="N1134" s="33" t="str">
        <f>IFERROR(VLOOKUP(G1134,Demos!$B$3:$K$1368,5,FALSE),"")</f>
        <v>Ballistic Pendulum</v>
      </c>
      <c r="O1134" s="28">
        <f>IF(N1134="","",COUNTIF($N$6:N3253, N1134))</f>
        <v>27</v>
      </c>
      <c r="P1134" s="33" t="str">
        <f xml:space="preserve"> IFERROR(IF(VLOOKUP(G1134,Demos!$B$3:$K$1368,6,FALSE)=0,"",VLOOKUP(G1134,Demos!$B$3:$K$1368,6,FALSE)),"")</f>
        <v>N/A</v>
      </c>
      <c r="Q1134" s="38" t="str">
        <f xml:space="preserve"> IFERROR(IF(VLOOKUP(G1134,Demos!$B$3:$K$1368,8,FALSE)=0,"",VLOOKUP(G1134,Demos!$B$3:$K$1368,8,FALSE)),"")</f>
        <v/>
      </c>
      <c r="R1134" s="38" t="str">
        <f xml:space="preserve"> IFERROR(IF(VLOOKUP(G1134,Demos!$B$3:$K$1368,7,FALSE)=0,"",VLOOKUP(G1134,Demos!$B$3:$K$1368,7,FALSE)),"")</f>
        <v/>
      </c>
      <c r="T1134" s="50" t="s">
        <v>1763</v>
      </c>
      <c r="U1134" s="31" t="str">
        <f>IFERROR(VLOOKUP(G1134,Demos!$B$7:N4432,12,FALSE),"")</f>
        <v/>
      </c>
    </row>
    <row r="1135" spans="1:21" ht="45" x14ac:dyDescent="0.25">
      <c r="A1135" s="39">
        <f t="shared" si="17"/>
        <v>1130</v>
      </c>
      <c r="B1135" s="30" t="s">
        <v>1893</v>
      </c>
      <c r="C1135" s="29" t="str">
        <f xml:space="preserve"> IFERROR(VLOOKUP(B1135, Courses!$C$3:$E$836, 2, FALSE),"")</f>
        <v>Physics 1A</v>
      </c>
      <c r="D1135" s="29" t="str">
        <f xml:space="preserve"> IFERROR(VLOOKUP(MID(G1135,1,1), PIRA!$B$1:$E$1146, 2, FALSE),"")</f>
        <v>1 Mechanics</v>
      </c>
      <c r="E1135" s="31" t="str">
        <f xml:space="preserve"> IFERROR(VLOOKUP(MID(G1135,1,2),PIRA!$B$1:$E$1144,2,FALSE),"")&amp;"
"&amp;IFERROR(VLOOKUP(MID(H1135,1,2),PIRA!$B$1:$E$1144,2,FALSE),"")&amp;"
"&amp;IFERROR(VLOOKUP(MID(I1135,1,2),PIRA!$B$1:$E$1144,2,FALSE),"")</f>
        <v>Linear Momentum and Collisions
Stellar Astronomy
Relative Motion</v>
      </c>
      <c r="F1135" s="31" t="str">
        <f xml:space="preserve"> IFERROR(VLOOKUP(MID(G1135,1,4),PIRA!$B$1:$E$1144,2,FALSE),"")&amp;"
"&amp;IFERROR(VLOOKUP(MID(H1135,1,4),PIRA!$B$1:$E$1144,2,FALSE),"")&amp;"
"&amp;IFERROR(VLOOKUP(MID(I1135,1,4),PIRA!$B$1:$E$1144,2,FALSE),"")</f>
        <v>Collisions in One Dimension
The Sun
Moving Reference Frames</v>
      </c>
      <c r="G1135" s="32" t="s">
        <v>471</v>
      </c>
      <c r="H1135" s="31" t="str">
        <f>IFERROR(IF(VLOOKUP(G1135,Demos!$B$3:$K$1368,2,FALSE)=0,"",VLOOKUP(G1135,Demos!$B$3:$K$1368,2,FALSE)),"")</f>
        <v>8B10.50</v>
      </c>
      <c r="I1135" s="79" t="str">
        <f>IFERROR(IF(VLOOKUP(G1135,Demos!$B$3:$K$1368,3,FALSE)=0,"",VLOOKUP(G1135,Demos!$B$3:$K$1368,3,FALSE)),"")</f>
        <v>1E10.01</v>
      </c>
      <c r="J1135" s="79" t="str">
        <f>IFERROR(IF(VLOOKUP(G1135,Demos!$B$3:$K$1368,4,FALSE)=0,"",VLOOKUP(G1135,Demos!$B$3:$K$1368,4,FALSE)),"")</f>
        <v>1N20.09</v>
      </c>
      <c r="K1135" s="32" t="s">
        <v>1897</v>
      </c>
      <c r="M1135" s="71">
        <v>43795</v>
      </c>
      <c r="N1135" s="33" t="str">
        <f>IFERROR(VLOOKUP(G1135,Demos!$B$3:$K$1368,5,FALSE),"")</f>
        <v>Super Balls, Double Ball Drop</v>
      </c>
      <c r="O1135" s="28">
        <f>IF(N1135="","",COUNTIF($N$6:N3254, N1135))</f>
        <v>56</v>
      </c>
      <c r="P1135" s="33" t="str">
        <f xml:space="preserve"> IFERROR(IF(VLOOKUP(G1135,Demos!$B$3:$K$1368,6,FALSE)=0,"",VLOOKUP(G1135,Demos!$B$3:$K$1368,6,FALSE)),"")</f>
        <v>www.de-monstrare.nl/pdf/Superballs.pdf</v>
      </c>
      <c r="Q1135" s="38" t="str">
        <f xml:space="preserve"> IFERROR(IF(VLOOKUP(G1135,Demos!$B$3:$K$1368,8,FALSE)=0,"",VLOOKUP(G1135,Demos!$B$3:$K$1368,8,FALSE)),"")</f>
        <v/>
      </c>
      <c r="R1135" s="38" t="str">
        <f xml:space="preserve"> IFERROR(IF(VLOOKUP(G1135,Demos!$B$3:$K$1368,7,FALSE)=0,"",VLOOKUP(G1135,Demos!$B$3:$K$1368,7,FALSE)),"")</f>
        <v xml:space="preserve">See Collegerama 2022 recording TN1612TU_10 from 01:17:10 - https://collegerama.tudelft.nl/Mediasite/Channel/as-bsc-tn/watch/b282d0ac7af745eba483f6120bc37f2d1d </v>
      </c>
      <c r="T1135" s="50" t="s">
        <v>1763</v>
      </c>
      <c r="U1135" s="31" t="str">
        <f>IFERROR(VLOOKUP(G1135,Demos!$B$7:N4430,12,FALSE),"")</f>
        <v/>
      </c>
    </row>
    <row r="1136" spans="1:21" ht="45" x14ac:dyDescent="0.25">
      <c r="A1136" s="39">
        <f t="shared" si="17"/>
        <v>1131</v>
      </c>
      <c r="B1136" s="30" t="s">
        <v>1893</v>
      </c>
      <c r="C1136" s="29" t="str">
        <f xml:space="preserve"> IFERROR(VLOOKUP(B1136, Courses!$C$3:$E$836, 2, FALSE),"")</f>
        <v>Physics 1A</v>
      </c>
      <c r="D1136" s="29" t="str">
        <f xml:space="preserve"> IFERROR(VLOOKUP(MID(G1136,1,1), PIRA!$B$1:$E$1146, 2, FALSE),"")</f>
        <v>1 Mechanics</v>
      </c>
      <c r="E1136" s="31" t="str">
        <f xml:space="preserve"> IFERROR(VLOOKUP(MID(G1136,1,2),PIRA!$B$1:$E$1144,2,FALSE),"")&amp;"
"&amp;IFERROR(VLOOKUP(MID(H1136,1,2),PIRA!$B$1:$E$1144,2,FALSE),"")&amp;"
"&amp;IFERROR(VLOOKUP(MID(I1136,1,2),PIRA!$B$1:$E$1144,2,FALSE),"")</f>
        <v xml:space="preserve">Rotational Dynamics
</v>
      </c>
      <c r="F1136" s="31" t="str">
        <f xml:space="preserve"> IFERROR(VLOOKUP(MID(G1136,1,4),PIRA!$B$1:$E$1144,2,FALSE),"")&amp;"
"&amp;IFERROR(VLOOKUP(MID(H1136,1,4),PIRA!$B$1:$E$1144,2,FALSE),"")&amp;"
"&amp;IFERROR(VLOOKUP(MID(I1136,1,4),PIRA!$B$1:$E$1144,2,FALSE),"")</f>
        <v xml:space="preserve">Conservation of Angular Momentum
</v>
      </c>
      <c r="G1136" s="32" t="s">
        <v>88</v>
      </c>
      <c r="H1136" s="31" t="str">
        <f>IFERROR(IF(VLOOKUP(G1136,Demos!$B$3:$K$1368,2,FALSE)=0,"",VLOOKUP(G1136,Demos!$B$3:$K$1368,2,FALSE)),"")</f>
        <v/>
      </c>
      <c r="I1136" s="79" t="str">
        <f>IFERROR(IF(VLOOKUP(G1136,Demos!$B$3:$K$1368,3,FALSE)=0,"",VLOOKUP(G1136,Demos!$B$3:$K$1368,3,FALSE)),"")</f>
        <v/>
      </c>
      <c r="J1136" s="79" t="str">
        <f>IFERROR(IF(VLOOKUP(G1136,Demos!$B$3:$K$1368,4,FALSE)=0,"",VLOOKUP(G1136,Demos!$B$3:$K$1368,4,FALSE)),"")</f>
        <v/>
      </c>
      <c r="K1136" s="30" t="s">
        <v>1897</v>
      </c>
      <c r="M1136" s="71">
        <v>43795</v>
      </c>
      <c r="N1136" s="33" t="str">
        <f>IFERROR(VLOOKUP(G1136,Demos!$B$3:$K$1368,5,FALSE),"")</f>
        <v>Train and Track</v>
      </c>
      <c r="O1136" s="28">
        <f>IF(N1136="","",COUNTIF($N$6:N3255, N1136))</f>
        <v>27</v>
      </c>
      <c r="P1136" s="33" t="str">
        <f xml:space="preserve"> IFERROR(IF(VLOOKUP(G1136,Demos!$B$3:$K$1368,6,FALSE)=0,"",VLOOKUP(G1136,Demos!$B$3:$K$1368,6,FALSE)),"")</f>
        <v>www.de-monstrare.nl/pdf/Train%20and%20track.pdf</v>
      </c>
      <c r="Q1136" s="38" t="str">
        <f xml:space="preserve"> IFERROR(IF(VLOOKUP(G1136,Demos!$B$3:$K$1368,8,FALSE)=0,"",VLOOKUP(G1136,Demos!$B$3:$K$1368,8,FALSE)),"")</f>
        <v/>
      </c>
      <c r="R1136" s="38" t="str">
        <f xml:space="preserve"> IFERROR(IF(VLOOKUP(G1136,Demos!$B$3:$K$1368,7,FALSE)=0,"",VLOOKUP(G1136,Demos!$B$3:$K$1368,7,FALSE)),"")</f>
        <v xml:space="preserve">See Collegerama 2022 recording TN1612TU_17 - https://collegerama.tudelft.nl/Mediasite/Channel/as-bsc-tn/watch/068318bc5e2d4c908ecc56ce056d99d81d </v>
      </c>
      <c r="T1136" s="50" t="s">
        <v>1890</v>
      </c>
      <c r="U1136" s="31" t="str">
        <f>IFERROR(VLOOKUP(G1136,Demos!$B$7:N4429,12,FALSE),"")</f>
        <v/>
      </c>
    </row>
    <row r="1137" spans="1:21" ht="45" x14ac:dyDescent="0.25">
      <c r="A1137" s="39">
        <f t="shared" si="17"/>
        <v>1132</v>
      </c>
      <c r="B1137" s="30" t="s">
        <v>11</v>
      </c>
      <c r="C1137" s="29" t="str">
        <f xml:space="preserve"> IFERROR(VLOOKUP(B1137, Courses!$C$3:$E$836, 2, FALSE),"")</f>
        <v>Classical Mechanics</v>
      </c>
      <c r="D1137" s="29" t="str">
        <f xml:space="preserve"> IFERROR(VLOOKUP(MID(G1137,1,1), PIRA!$B$1:$E$1146, 2, FALSE),"")</f>
        <v>2 Fluid Mechanics</v>
      </c>
      <c r="E1137" s="31" t="str">
        <f xml:space="preserve"> IFERROR(VLOOKUP(MID(G1137,1,2),PIRA!$B$1:$E$1144,2,FALSE),"")&amp;"
"&amp;IFERROR(VLOOKUP(MID(H1137,1,2),PIRA!$B$1:$E$1144,2,FALSE),"")&amp;"
"&amp;IFERROR(VLOOKUP(MID(I1137,1,2),PIRA!$B$1:$E$1144,2,FALSE),"")</f>
        <v xml:space="preserve">
</v>
      </c>
      <c r="F1137" s="31" t="str">
        <f xml:space="preserve"> IFERROR(VLOOKUP(MID(G1137,1,4),PIRA!$B$1:$E$1144,2,FALSE),"")&amp;"
"&amp;IFERROR(VLOOKUP(MID(H1137,1,4),PIRA!$B$1:$E$1144,2,FALSE),"")&amp;"
"&amp;IFERROR(VLOOKUP(MID(I1137,1,4),PIRA!$B$1:$E$1144,2,FALSE),"")</f>
        <v xml:space="preserve">
</v>
      </c>
      <c r="G1137" s="32" t="s">
        <v>1611</v>
      </c>
      <c r="H1137" s="31" t="str">
        <f>IFERROR(IF(VLOOKUP(G1137,Demos!$B$3:$K$1368,2,FALSE)=0,"",VLOOKUP(G1137,Demos!$B$3:$K$1368,2,FALSE)),"")</f>
        <v/>
      </c>
      <c r="I1137" s="79" t="str">
        <f>IFERROR(IF(VLOOKUP(G1137,Demos!$B$3:$K$1368,3,FALSE)=0,"",VLOOKUP(G1137,Demos!$B$3:$K$1368,3,FALSE)),"")</f>
        <v/>
      </c>
      <c r="J1137" s="79" t="str">
        <f>IFERROR(IF(VLOOKUP(G1137,Demos!$B$3:$K$1368,4,FALSE)=0,"",VLOOKUP(G1137,Demos!$B$3:$K$1368,4,FALSE)),"")</f>
        <v/>
      </c>
      <c r="K1137" s="30" t="s">
        <v>1066</v>
      </c>
      <c r="L1137" s="30" t="s">
        <v>1953</v>
      </c>
      <c r="M1137" s="71">
        <v>43795</v>
      </c>
      <c r="N1137" s="33" t="str">
        <f>IFERROR(VLOOKUP(G1137,Demos!$B$3:$K$1368,5,FALSE),"")</f>
        <v>Soap Bubble between two Rings</v>
      </c>
      <c r="O1137" s="28">
        <f>IF(N1137="","",COUNTIF($N$6:N3256, N1137))</f>
        <v>11</v>
      </c>
      <c r="P1137" s="33" t="str">
        <f xml:space="preserve"> IFERROR(IF(VLOOKUP(G1137,Demos!$B$3:$K$1368,6,FALSE)=0,"",VLOOKUP(G1137,Demos!$B$3:$K$1368,6,FALSE)),"")</f>
        <v>N/A</v>
      </c>
      <c r="Q1137" s="38" t="str">
        <f xml:space="preserve"> IFERROR(IF(VLOOKUP(G1137,Demos!$B$3:$K$1368,8,FALSE)=0,"",VLOOKUP(G1137,Demos!$B$3:$K$1368,8,FALSE)),"")</f>
        <v>Not listed in database yet, see pic P0001715</v>
      </c>
      <c r="R1137" s="38" t="str">
        <f xml:space="preserve"> IFERROR(IF(VLOOKUP(G1137,Demos!$B$3:$K$1368,7,FALSE)=0,"",VLOOKUP(G1137,Demos!$B$3:$K$1368,7,FALSE)),"")</f>
        <v/>
      </c>
      <c r="T1137" s="50" t="s">
        <v>1762</v>
      </c>
      <c r="U1137" s="31" t="str">
        <f>IFERROR(VLOOKUP(G1137,Demos!$B$7:N4434,12,FALSE),"")</f>
        <v/>
      </c>
    </row>
    <row r="1138" spans="1:21" ht="45" x14ac:dyDescent="0.25">
      <c r="A1138" s="39">
        <f t="shared" si="17"/>
        <v>1133</v>
      </c>
      <c r="B1138" s="30" t="s">
        <v>43</v>
      </c>
      <c r="C1138" s="29" t="str">
        <f xml:space="preserve"> IFERROR(VLOOKUP(B1138, Courses!$C$3:$E$836, 2, FALSE),"")</f>
        <v>Modern Physics</v>
      </c>
      <c r="D1138" s="29" t="str">
        <f xml:space="preserve"> IFERROR(VLOOKUP(MID(G1138,1,1), PIRA!$B$1:$E$1146, 2, FALSE),"")</f>
        <v>7 Modern Physics</v>
      </c>
      <c r="E1138" s="31" t="str">
        <f xml:space="preserve"> IFERROR(VLOOKUP(MID(G1138,1,2),PIRA!$B$1:$E$1144,2,FALSE),"")&amp;"
"&amp;IFERROR(VLOOKUP(MID(H1138,1,2),PIRA!$B$1:$E$1144,2,FALSE),"")&amp;"
"&amp;IFERROR(VLOOKUP(MID(I1138,1,2),PIRA!$B$1:$E$1144,2,FALSE),"")</f>
        <v xml:space="preserve">Atomic Physics
</v>
      </c>
      <c r="F1138" s="31" t="str">
        <f xml:space="preserve"> IFERROR(VLOOKUP(MID(G1138,1,4),PIRA!$B$1:$E$1144,2,FALSE),"")&amp;"
"&amp;IFERROR(VLOOKUP(MID(H1138,1,4),PIRA!$B$1:$E$1144,2,FALSE),"")&amp;"
"&amp;IFERROR(VLOOKUP(MID(I1138,1,4),PIRA!$B$1:$E$1144,2,FALSE),"")</f>
        <v xml:space="preserve">Spectra
</v>
      </c>
      <c r="G1138" s="32" t="s">
        <v>1207</v>
      </c>
      <c r="H1138" s="31" t="str">
        <f>IFERROR(IF(VLOOKUP(G1138,Demos!$B$3:$K$1368,2,FALSE)=0,"",VLOOKUP(G1138,Demos!$B$3:$K$1368,2,FALSE)),"")</f>
        <v/>
      </c>
      <c r="I1138" s="79" t="str">
        <f>IFERROR(IF(VLOOKUP(G1138,Demos!$B$3:$K$1368,3,FALSE)=0,"",VLOOKUP(G1138,Demos!$B$3:$K$1368,3,FALSE)),"")</f>
        <v/>
      </c>
      <c r="J1138" s="79" t="str">
        <f>IFERROR(IF(VLOOKUP(G1138,Demos!$B$3:$K$1368,4,FALSE)=0,"",VLOOKUP(G1138,Demos!$B$3:$K$1368,4,FALSE)),"")</f>
        <v/>
      </c>
      <c r="K1138" s="30" t="s">
        <v>266</v>
      </c>
      <c r="L1138" s="30" t="s">
        <v>372</v>
      </c>
      <c r="M1138" s="71">
        <v>43795</v>
      </c>
      <c r="N1138" s="33" t="str">
        <f>IFERROR(VLOOKUP(G1138,Demos!$B$3:$K$1368,5,FALSE),"")</f>
        <v>Balmer Series</v>
      </c>
      <c r="O1138" s="28">
        <f>IF(N1138="","",COUNTIF($N$6:N3257, N1138))</f>
        <v>12</v>
      </c>
      <c r="P1138" s="33" t="str">
        <f xml:space="preserve"> IFERROR(IF(VLOOKUP(G1138,Demos!$B$3:$K$1368,6,FALSE)=0,"",VLOOKUP(G1138,Demos!$B$3:$K$1368,6,FALSE)),"")</f>
        <v>www.de-monstrare.nl/pdf/Balmer%20series.pdf</v>
      </c>
      <c r="Q1138" s="38" t="str">
        <f xml:space="preserve"> IFERROR(IF(VLOOKUP(G1138,Demos!$B$3:$K$1368,8,FALSE)=0,"",VLOOKUP(G1138,Demos!$B$3:$K$1368,8,FALSE)),"")</f>
        <v/>
      </c>
      <c r="R1138" s="38" t="str">
        <f xml:space="preserve"> IFERROR(IF(VLOOKUP(G1138,Demos!$B$3:$K$1368,7,FALSE)=0,"",VLOOKUP(G1138,Demos!$B$3:$K$1368,7,FALSE)),"")</f>
        <v xml:space="preserve">See Collegerama recording TN1312_06 recorded on 24 Nov 2021 -  https://collegerama.tudelft.nl/Mediasite/Channel/as-bsc-tn/watch/ba2fe29f58d148b3bf4da84cb770a5211d </v>
      </c>
      <c r="T1138" s="50" t="s">
        <v>1761</v>
      </c>
      <c r="U1138" s="31" t="str">
        <f>IFERROR(VLOOKUP(G1138,Demos!$B$7:N4433,12,FALSE),"")</f>
        <v/>
      </c>
    </row>
    <row r="1139" spans="1:21" ht="45" x14ac:dyDescent="0.25">
      <c r="A1139" s="39">
        <f t="shared" si="17"/>
        <v>1134</v>
      </c>
      <c r="B1139" s="30" t="s">
        <v>11</v>
      </c>
      <c r="C1139" s="29" t="str">
        <f xml:space="preserve"> IFERROR(VLOOKUP(B1139, Courses!$C$3:$E$836, 2, FALSE),"")</f>
        <v>Classical Mechanics</v>
      </c>
      <c r="D1139" s="29" t="str">
        <f xml:space="preserve"> IFERROR(VLOOKUP(MID(G1139,1,1), PIRA!$B$1:$E$1146, 2, FALSE),"")</f>
        <v>1 Mechanics</v>
      </c>
      <c r="E1139" s="31" t="str">
        <f xml:space="preserve"> IFERROR(VLOOKUP(MID(G1139,1,2),PIRA!$B$1:$E$1144,2,FALSE),"")&amp;"
"&amp;IFERROR(VLOOKUP(MID(H1139,1,2),PIRA!$B$1:$E$1144,2,FALSE),"")&amp;"
"&amp;IFERROR(VLOOKUP(MID(I1139,1,2),PIRA!$B$1:$E$1144,2,FALSE),"")</f>
        <v xml:space="preserve">Motion in two Dimensions
</v>
      </c>
      <c r="F1139" s="31" t="str">
        <f xml:space="preserve"> IFERROR(VLOOKUP(MID(G1139,1,4),PIRA!$B$1:$E$1144,2,FALSE),"")&amp;"
"&amp;IFERROR(VLOOKUP(MID(H1139,1,4),PIRA!$B$1:$E$1144,2,FALSE),"")&amp;"
"&amp;IFERROR(VLOOKUP(MID(I1139,1,4),PIRA!$B$1:$E$1144,2,FALSE),"")</f>
        <v xml:space="preserve">Velocity, Position, and Acceleration
</v>
      </c>
      <c r="G1139" s="32" t="s">
        <v>2029</v>
      </c>
      <c r="H1139" s="31" t="str">
        <f>IFERROR(IF(VLOOKUP(G1139,Demos!$B$3:$K$1368,2,FALSE)=0,"",VLOOKUP(G1139,Demos!$B$3:$K$1368,2,FALSE)),"")</f>
        <v/>
      </c>
      <c r="I1139" s="79" t="str">
        <f>IFERROR(IF(VLOOKUP(G1139,Demos!$B$3:$K$1368,3,FALSE)=0,"",VLOOKUP(G1139,Demos!$B$3:$K$1368,3,FALSE)),"")</f>
        <v/>
      </c>
      <c r="J1139" s="79" t="str">
        <f>IFERROR(IF(VLOOKUP(G1139,Demos!$B$3:$K$1368,4,FALSE)=0,"",VLOOKUP(G1139,Demos!$B$3:$K$1368,4,FALSE)),"")</f>
        <v/>
      </c>
      <c r="K1139" s="30" t="s">
        <v>1064</v>
      </c>
      <c r="L1139" s="30" t="s">
        <v>1953</v>
      </c>
      <c r="M1139" s="71">
        <v>43794</v>
      </c>
      <c r="N1139" s="33" t="str">
        <f>IFERROR(VLOOKUP(G1139,Demos!$B$3:$K$1368,5,FALSE),"")</f>
        <v>Brachistochrone</v>
      </c>
      <c r="O1139" s="28">
        <f>IF(N1139="","",COUNTIF($N$6:N3258, N1139))</f>
        <v>3</v>
      </c>
      <c r="P1139" s="33" t="str">
        <f xml:space="preserve"> IFERROR(IF(VLOOKUP(G1139,Demos!$B$3:$K$1368,6,FALSE)=0,"",VLOOKUP(G1139,Demos!$B$3:$K$1368,6,FALSE)),"")</f>
        <v>N/A</v>
      </c>
      <c r="Q1139" s="38" t="str">
        <f xml:space="preserve"> IFERROR(IF(VLOOKUP(G1139,Demos!$B$3:$K$1368,8,FALSE)=0,"",VLOOKUP(G1139,Demos!$B$3:$K$1368,8,FALSE)),"")</f>
        <v>Two marbles rolling along sparate tracks, one track is horizontal, the other has a curve in it.</v>
      </c>
      <c r="R1139" s="38" t="str">
        <f xml:space="preserve"> IFERROR(IF(VLOOKUP(G1139,Demos!$B$3:$K$1368,7,FALSE)=0,"",VLOOKUP(G1139,Demos!$B$3:$K$1368,7,FALSE)),"")</f>
        <v/>
      </c>
      <c r="T1139" s="50" t="s">
        <v>1762</v>
      </c>
      <c r="U1139" s="31" t="str">
        <f>IFERROR(VLOOKUP(G1139,Demos!$B$7:N4435,12,FALSE),"")</f>
        <v/>
      </c>
    </row>
    <row r="1140" spans="1:21" ht="45" x14ac:dyDescent="0.25">
      <c r="A1140" s="39">
        <f t="shared" si="17"/>
        <v>1135</v>
      </c>
      <c r="B1140" s="30" t="s">
        <v>43</v>
      </c>
      <c r="C1140" s="29" t="str">
        <f xml:space="preserve"> IFERROR(VLOOKUP(B1140, Courses!$C$3:$E$836, 2, FALSE),"")</f>
        <v>Modern Physics</v>
      </c>
      <c r="D1140" s="29" t="str">
        <f xml:space="preserve"> IFERROR(VLOOKUP(MID(G1140,1,1), PIRA!$B$1:$E$1146, 2, FALSE),"")</f>
        <v>7 Modern Physics</v>
      </c>
      <c r="E1140" s="31" t="str">
        <f xml:space="preserve"> IFERROR(VLOOKUP(MID(G1140,1,2),PIRA!$B$1:$E$1144,2,FALSE),"")&amp;"
"&amp;IFERROR(VLOOKUP(MID(H1140,1,2),PIRA!$B$1:$E$1144,2,FALSE),"")&amp;"
"&amp;IFERROR(VLOOKUP(MID(I1140,1,2),PIRA!$B$1:$E$1144,2,FALSE),"")</f>
        <v xml:space="preserve">Quantum Effects
Geometrical Optics
</v>
      </c>
      <c r="F1140" s="31" t="str">
        <f xml:space="preserve"> IFERROR(VLOOKUP(MID(G1140,1,4),PIRA!$B$1:$E$1144,2,FALSE),"")&amp;"
"&amp;IFERROR(VLOOKUP(MID(H1140,1,4),PIRA!$B$1:$E$1144,2,FALSE),"")&amp;"
"&amp;IFERROR(VLOOKUP(MID(I1140,1,4),PIRA!$B$1:$E$1144,2,FALSE),"")</f>
        <v xml:space="preserve">Wave Mechanics
Total Internal Reflection
</v>
      </c>
      <c r="G1140" s="32" t="s">
        <v>1206</v>
      </c>
      <c r="H1140" s="31" t="str">
        <f>IFERROR(IF(VLOOKUP(G1140,Demos!$B$3:$K$1368,2,FALSE)=0,"",VLOOKUP(G1140,Demos!$B$3:$K$1368,2,FALSE)),"")</f>
        <v>6A44.42</v>
      </c>
      <c r="I1140" s="79" t="str">
        <f>IFERROR(IF(VLOOKUP(G1140,Demos!$B$3:$K$1368,3,FALSE)=0,"",VLOOKUP(G1140,Demos!$B$3:$K$1368,3,FALSE)),"")</f>
        <v/>
      </c>
      <c r="J1140" s="79" t="str">
        <f>IFERROR(IF(VLOOKUP(G1140,Demos!$B$3:$K$1368,4,FALSE)=0,"",VLOOKUP(G1140,Demos!$B$3:$K$1368,4,FALSE)),"")</f>
        <v/>
      </c>
      <c r="K1140" s="30" t="s">
        <v>266</v>
      </c>
      <c r="L1140" s="30" t="s">
        <v>372</v>
      </c>
      <c r="M1140" s="71">
        <v>43791</v>
      </c>
      <c r="N1140" s="33" t="str">
        <f>IFERROR(VLOOKUP(G1140,Demos!$B$3:$K$1368,5,FALSE),"")</f>
        <v>Tunneling (1)</v>
      </c>
      <c r="O1140" s="28">
        <f>IF(N1140="","",COUNTIF($N$6:N3259, N1140))</f>
        <v>12</v>
      </c>
      <c r="P1140" s="33" t="str">
        <f xml:space="preserve"> IFERROR(IF(VLOOKUP(G1140,Demos!$B$3:$K$1368,6,FALSE)=0,"",VLOOKUP(G1140,Demos!$B$3:$K$1368,6,FALSE)),"")</f>
        <v>www.de-monstrare.nl/pdf/Tunneling_1_.pdf</v>
      </c>
      <c r="Q1140" s="38" t="str">
        <f xml:space="preserve"> IFERROR(IF(VLOOKUP(G1140,Demos!$B$3:$K$1368,8,FALSE)=0,"",VLOOKUP(G1140,Demos!$B$3:$K$1368,8,FALSE)),"")</f>
        <v/>
      </c>
      <c r="R1140" s="38" t="str">
        <f xml:space="preserve"> IFERROR(IF(VLOOKUP(G1140,Demos!$B$3:$K$1368,7,FALSE)=0,"",VLOOKUP(G1140,Demos!$B$3:$K$1368,7,FALSE)),"")</f>
        <v>See from 19 minutes https://collegerama.tudelft.nl/Mediasite/Channel/as-bsc-tn/watch/ed8b2a520cc04edcb2dcb0dac51306641d =============== At the end of the 1st hour I demonstrated in lecture hall B. https://collegerama.tudelft.nl/Mediasite/Channel/as-bsc-tn/watch/2ab810a948854bedaca54a0ded094bba1d</v>
      </c>
      <c r="T1140" s="50" t="s">
        <v>1761</v>
      </c>
      <c r="U1140" s="31" t="str">
        <f>IFERROR(VLOOKUP(G1140,Demos!$B$7:N4436,12,FALSE),"")</f>
        <v/>
      </c>
    </row>
    <row r="1141" spans="1:21" ht="45" x14ac:dyDescent="0.25">
      <c r="A1141" s="39">
        <f t="shared" si="17"/>
        <v>1136</v>
      </c>
      <c r="B1141" s="30" t="s">
        <v>1893</v>
      </c>
      <c r="C1141" s="29" t="str">
        <f xml:space="preserve"> IFERROR(VLOOKUP(B1141, Courses!$C$3:$E$836, 2, FALSE),"")</f>
        <v>Physics 1A</v>
      </c>
      <c r="D1141" s="29" t="str">
        <f xml:space="preserve"> IFERROR(VLOOKUP(MID(G1141,1,1), PIRA!$B$1:$E$1146, 2, FALSE),"")</f>
        <v>1 Mechanics</v>
      </c>
      <c r="E1141" s="31" t="str">
        <f xml:space="preserve"> IFERROR(VLOOKUP(MID(G1141,1,2),PIRA!$B$1:$E$1144,2,FALSE),"")&amp;"
"&amp;IFERROR(VLOOKUP(MID(H1141,1,2),PIRA!$B$1:$E$1144,2,FALSE),"")&amp;"
"&amp;IFERROR(VLOOKUP(MID(I1141,1,2),PIRA!$B$1:$E$1144,2,FALSE),"")</f>
        <v xml:space="preserve">Work and Energy
Magnetic Materials
</v>
      </c>
      <c r="F1141" s="31" t="str">
        <f xml:space="preserve"> IFERROR(VLOOKUP(MID(G1141,1,4),PIRA!$B$1:$E$1144,2,FALSE),"")&amp;"
"&amp;IFERROR(VLOOKUP(MID(H1141,1,4),PIRA!$B$1:$E$1144,2,FALSE),"")&amp;"
"&amp;IFERROR(VLOOKUP(MID(I1141,1,4),PIRA!$B$1:$E$1144,2,FALSE),"")</f>
        <v xml:space="preserve">Conservation of Energy
Magnets
</v>
      </c>
      <c r="G1141" s="32" t="s">
        <v>1158</v>
      </c>
      <c r="H1141" s="31" t="str">
        <f>IFERROR(IF(VLOOKUP(G1141,Demos!$B$3:$K$1368,2,FALSE)=0,"",VLOOKUP(G1141,Demos!$B$3:$K$1368,2,FALSE)),"")</f>
        <v>5G10.80</v>
      </c>
      <c r="I1141" s="79" t="str">
        <f>IFERROR(IF(VLOOKUP(G1141,Demos!$B$3:$K$1368,3,FALSE)=0,"",VLOOKUP(G1141,Demos!$B$3:$K$1368,3,FALSE)),"")</f>
        <v/>
      </c>
      <c r="J1141" s="79" t="str">
        <f>IFERROR(IF(VLOOKUP(G1141,Demos!$B$3:$K$1368,4,FALSE)=0,"",VLOOKUP(G1141,Demos!$B$3:$K$1368,4,FALSE)),"")</f>
        <v/>
      </c>
      <c r="K1141" s="32" t="s">
        <v>1897</v>
      </c>
      <c r="M1141" s="71">
        <v>43789</v>
      </c>
      <c r="N1141" s="33" t="str">
        <f>IFERROR(VLOOKUP(G1141,Demos!$B$3:$K$1368,5,FALSE),"")</f>
        <v>Gauss' Rifle</v>
      </c>
      <c r="O1141" s="28">
        <f>IF(N1141="","",COUNTIF($N$6:N3260, N1141))</f>
        <v>37</v>
      </c>
      <c r="P1141" s="33" t="str">
        <f xml:space="preserve"> IFERROR(IF(VLOOKUP(G1141,Demos!$B$3:$K$1368,6,FALSE)=0,"",VLOOKUP(G1141,Demos!$B$3:$K$1368,6,FALSE)),"")</f>
        <v>www.de-monstrare.nl/pdf/Gauss%27s%20rifle.pdf</v>
      </c>
      <c r="Q1141" s="38" t="str">
        <f xml:space="preserve"> IFERROR(IF(VLOOKUP(G1141,Demos!$B$3:$K$1368,8,FALSE)=0,"",VLOOKUP(G1141,Demos!$B$3:$K$1368,8,FALSE)),"")</f>
        <v/>
      </c>
      <c r="R1141" s="38" t="str">
        <f xml:space="preserve"> IFERROR(IF(VLOOKUP(G1141,Demos!$B$3:$K$1368,7,FALSE)=0,"",VLOOKUP(G1141,Demos!$B$3:$K$1368,7,FALSE)),"")</f>
        <v xml:space="preserve">See Collegerama 2022 recording TN1612TU_04 from 00:39:45 - https://collegerama.tudelft.nl/Mediasite/Channel/as-bsc-tn/watch/a26ab3bd246349b59f418a1b22cc67101d </v>
      </c>
      <c r="T1141" s="50" t="s">
        <v>1763</v>
      </c>
      <c r="U1141" s="31" t="str">
        <f>IFERROR(VLOOKUP(G1141,Demos!$B$7:N4437,12,FALSE),"")</f>
        <v/>
      </c>
    </row>
    <row r="1142" spans="1:21" ht="45" x14ac:dyDescent="0.25">
      <c r="A1142" s="39">
        <f t="shared" si="17"/>
        <v>1137</v>
      </c>
      <c r="B1142" s="30" t="s">
        <v>1893</v>
      </c>
      <c r="C1142" s="29" t="str">
        <f xml:space="preserve"> IFERROR(VLOOKUP(B1142, Courses!$C$3:$E$836, 2, FALSE),"")</f>
        <v>Physics 1A</v>
      </c>
      <c r="D1142" s="29" t="str">
        <f xml:space="preserve"> IFERROR(VLOOKUP(MID(G1142,1,1), PIRA!$B$1:$E$1146, 2, FALSE),"")</f>
        <v>1 Mechanics</v>
      </c>
      <c r="E1142" s="31" t="str">
        <f xml:space="preserve"> IFERROR(VLOOKUP(MID(G1142,1,2),PIRA!$B$1:$E$1144,2,FALSE),"")&amp;"
"&amp;IFERROR(VLOOKUP(MID(H1142,1,2),PIRA!$B$1:$E$1144,2,FALSE),"")&amp;"
"&amp;IFERROR(VLOOKUP(MID(I1142,1,2),PIRA!$B$1:$E$1144,2,FALSE),"")</f>
        <v xml:space="preserve">Applications of Newton's Laws
</v>
      </c>
      <c r="F1142" s="31" t="str">
        <f xml:space="preserve"> IFERROR(VLOOKUP(MID(G1142,1,4),PIRA!$B$1:$E$1144,2,FALSE),"")&amp;"
"&amp;IFERROR(VLOOKUP(MID(H1142,1,4),PIRA!$B$1:$E$1144,2,FALSE),"")&amp;"
"&amp;IFERROR(VLOOKUP(MID(I1142,1,4),PIRA!$B$1:$E$1144,2,FALSE),"")</f>
        <v xml:space="preserve">Friction
</v>
      </c>
      <c r="G1142" s="32" t="s">
        <v>1345</v>
      </c>
      <c r="H1142" s="31" t="str">
        <f>IFERROR(IF(VLOOKUP(G1142,Demos!$B$3:$K$1368,2,FALSE)=0,"",VLOOKUP(G1142,Demos!$B$3:$K$1368,2,FALSE)),"")</f>
        <v/>
      </c>
      <c r="I1142" s="79" t="str">
        <f>IFERROR(IF(VLOOKUP(G1142,Demos!$B$3:$K$1368,3,FALSE)=0,"",VLOOKUP(G1142,Demos!$B$3:$K$1368,3,FALSE)),"")</f>
        <v/>
      </c>
      <c r="J1142" s="79" t="str">
        <f>IFERROR(IF(VLOOKUP(G1142,Demos!$B$3:$K$1368,4,FALSE)=0,"",VLOOKUP(G1142,Demos!$B$3:$K$1368,4,FALSE)),"")</f>
        <v/>
      </c>
      <c r="K1142" s="30" t="s">
        <v>1897</v>
      </c>
      <c r="M1142" s="71">
        <v>43788</v>
      </c>
      <c r="N1142" s="33" t="str">
        <f>IFERROR(VLOOKUP(G1142,Demos!$B$3:$K$1368,5,FALSE),"")</f>
        <v>No Tipping Allowed</v>
      </c>
      <c r="O1142" s="28">
        <f>IF(N1142="","",COUNTIF($N$6:N3261, N1142))</f>
        <v>3</v>
      </c>
      <c r="P1142" s="33" t="str">
        <f xml:space="preserve"> IFERROR(IF(VLOOKUP(G1142,Demos!$B$3:$K$1368,6,FALSE)=0,"",VLOOKUP(G1142,Demos!$B$3:$K$1368,6,FALSE)),"")</f>
        <v>www.de-monstrare.nl/pdf/No%20tipping%20allowed.pdf</v>
      </c>
      <c r="Q1142" s="38" t="str">
        <f xml:space="preserve"> IFERROR(IF(VLOOKUP(G1142,Demos!$B$3:$K$1368,8,FALSE)=0,"",VLOOKUP(G1142,Demos!$B$3:$K$1368,8,FALSE)),"")</f>
        <v/>
      </c>
      <c r="R1142" s="38" t="str">
        <f xml:space="preserve"> IFERROR(IF(VLOOKUP(G1142,Demos!$B$3:$K$1368,7,FALSE)=0,"",VLOOKUP(G1142,Demos!$B$3:$K$1368,7,FALSE)),"")</f>
        <v/>
      </c>
      <c r="T1142" s="50" t="s">
        <v>1763</v>
      </c>
      <c r="U1142" s="31" t="str">
        <f>IFERROR(VLOOKUP(G1142,Demos!$B$7:N4438,12,FALSE),"")</f>
        <v/>
      </c>
    </row>
    <row r="1143" spans="1:21" ht="45" x14ac:dyDescent="0.25">
      <c r="A1143" s="39">
        <f t="shared" si="17"/>
        <v>1138</v>
      </c>
      <c r="B1143" s="30" t="s">
        <v>43</v>
      </c>
      <c r="C1143" s="29" t="str">
        <f xml:space="preserve"> IFERROR(VLOOKUP(B1143, Courses!$C$3:$E$836, 2, FALSE),"")</f>
        <v>Modern Physics</v>
      </c>
      <c r="D1143" s="29" t="str">
        <f xml:space="preserve"> IFERROR(VLOOKUP(MID(G1143,1,1), PIRA!$B$1:$E$1146, 2, FALSE),"")</f>
        <v>7 Modern Physics</v>
      </c>
      <c r="E1143" s="31" t="str">
        <f xml:space="preserve"> IFERROR(VLOOKUP(MID(G1143,1,2),PIRA!$B$1:$E$1144,2,FALSE),"")&amp;"
"&amp;IFERROR(VLOOKUP(MID(H1143,1,2),PIRA!$B$1:$E$1144,2,FALSE),"")&amp;"
"&amp;IFERROR(VLOOKUP(MID(I1143,1,2),PIRA!$B$1:$E$1144,2,FALSE),"")</f>
        <v xml:space="preserve">Quantum Effects
</v>
      </c>
      <c r="F1143" s="31" t="str">
        <f xml:space="preserve"> IFERROR(VLOOKUP(MID(G1143,1,4),PIRA!$B$1:$E$1144,2,FALSE),"")&amp;"
"&amp;IFERROR(VLOOKUP(MID(H1143,1,4),PIRA!$B$1:$E$1144,2,FALSE),"")&amp;"
"&amp;IFERROR(VLOOKUP(MID(I1143,1,4),PIRA!$B$1:$E$1144,2,FALSE),"")</f>
        <v xml:space="preserve">Photoelectric Effect
</v>
      </c>
      <c r="G1143" s="32" t="s">
        <v>134</v>
      </c>
      <c r="H1143" s="31" t="str">
        <f>IFERROR(IF(VLOOKUP(G1143,Demos!$B$3:$K$1368,2,FALSE)=0,"",VLOOKUP(G1143,Demos!$B$3:$K$1368,2,FALSE)),"")</f>
        <v/>
      </c>
      <c r="I1143" s="79" t="str">
        <f>IFERROR(IF(VLOOKUP(G1143,Demos!$B$3:$K$1368,3,FALSE)=0,"",VLOOKUP(G1143,Demos!$B$3:$K$1368,3,FALSE)),"")</f>
        <v/>
      </c>
      <c r="J1143" s="79" t="str">
        <f>IFERROR(IF(VLOOKUP(G1143,Demos!$B$3:$K$1368,4,FALSE)=0,"",VLOOKUP(G1143,Demos!$B$3:$K$1368,4,FALSE)),"")</f>
        <v/>
      </c>
      <c r="K1143" s="30" t="s">
        <v>372</v>
      </c>
      <c r="L1143" s="30" t="s">
        <v>266</v>
      </c>
      <c r="M1143" s="71">
        <v>43787</v>
      </c>
      <c r="N1143" s="33" t="str">
        <f>IFERROR(VLOOKUP(G1143,Demos!$B$3:$K$1368,5,FALSE),"")</f>
        <v>Photoelectric Effect (discharging a zinc plate)</v>
      </c>
      <c r="O1143" s="28">
        <f>IF(N1143="","",COUNTIF($N$6:N3262, N1143))</f>
        <v>14</v>
      </c>
      <c r="P1143" s="33" t="str">
        <f xml:space="preserve"> IFERROR(IF(VLOOKUP(G1143,Demos!$B$3:$K$1368,6,FALSE)=0,"",VLOOKUP(G1143,Demos!$B$3:$K$1368,6,FALSE)),"")</f>
        <v>N/A</v>
      </c>
      <c r="Q1143" s="38" t="str">
        <f xml:space="preserve"> IFERROR(IF(VLOOKUP(G1143,Demos!$B$3:$K$1368,8,FALSE)=0,"",VLOOKUP(G1143,Demos!$B$3:$K$1368,8,FALSE)),"")</f>
        <v/>
      </c>
      <c r="R1143" s="38" t="str">
        <f xml:space="preserve"> IFERROR(IF(VLOOKUP(G1143,Demos!$B$3:$K$1368,7,FALSE)=0,"",VLOOKUP(G1143,Demos!$B$3:$K$1368,7,FALSE)),"")</f>
        <v/>
      </c>
      <c r="T1143" s="50" t="s">
        <v>1761</v>
      </c>
      <c r="U1143" s="31" t="str">
        <f>IFERROR(VLOOKUP(G1143,Demos!$B$7:N4439,12,FALSE),"")</f>
        <v/>
      </c>
    </row>
    <row r="1144" spans="1:21" ht="45" x14ac:dyDescent="0.25">
      <c r="A1144" s="39">
        <f t="shared" si="17"/>
        <v>1139</v>
      </c>
      <c r="B1144" s="30" t="s">
        <v>1893</v>
      </c>
      <c r="C1144" s="29" t="str">
        <f xml:space="preserve"> IFERROR(VLOOKUP(B1144, Courses!$C$3:$E$836, 2, FALSE),"")</f>
        <v>Physics 1A</v>
      </c>
      <c r="D1144" s="29" t="str">
        <f xml:space="preserve"> IFERROR(VLOOKUP(MID(G1144,1,1), PIRA!$B$1:$E$1146, 2, FALSE),"")</f>
        <v>1 Mechanics</v>
      </c>
      <c r="E1144" s="31" t="str">
        <f xml:space="preserve"> IFERROR(VLOOKUP(MID(G1144,1,2),PIRA!$B$1:$E$1144,2,FALSE),"")&amp;"
"&amp;IFERROR(VLOOKUP(MID(H1144,1,2),PIRA!$B$1:$E$1144,2,FALSE),"")&amp;"
"&amp;IFERROR(VLOOKUP(MID(I1144,1,2),PIRA!$B$1:$E$1144,2,FALSE),"")</f>
        <v xml:space="preserve">Applications of Newton's Laws
</v>
      </c>
      <c r="F1144" s="31" t="str">
        <f xml:space="preserve"> IFERROR(VLOOKUP(MID(G1144,1,4),PIRA!$B$1:$E$1144,2,FALSE),"")&amp;"
"&amp;IFERROR(VLOOKUP(MID(H1144,1,4),PIRA!$B$1:$E$1144,2,FALSE),"")&amp;"
"&amp;IFERROR(VLOOKUP(MID(I1144,1,4),PIRA!$B$1:$E$1144,2,FALSE),"")</f>
        <v xml:space="preserve">Friction
</v>
      </c>
      <c r="G1144" s="32" t="s">
        <v>2010</v>
      </c>
      <c r="H1144" s="31" t="str">
        <f>IFERROR(IF(VLOOKUP(G1144,Demos!$B$3:$K$1368,2,FALSE)=0,"",VLOOKUP(G1144,Demos!$B$3:$K$1368,2,FALSE)),"")</f>
        <v/>
      </c>
      <c r="I1144" s="79" t="str">
        <f>IFERROR(IF(VLOOKUP(G1144,Demos!$B$3:$K$1368,3,FALSE)=0,"",VLOOKUP(G1144,Demos!$B$3:$K$1368,3,FALSE)),"")</f>
        <v/>
      </c>
      <c r="J1144" s="79" t="str">
        <f>IFERROR(IF(VLOOKUP(G1144,Demos!$B$3:$K$1368,4,FALSE)=0,"",VLOOKUP(G1144,Demos!$B$3:$K$1368,4,FALSE)),"")</f>
        <v/>
      </c>
      <c r="K1144" s="30" t="s">
        <v>1897</v>
      </c>
      <c r="M1144" s="71">
        <v>43782</v>
      </c>
      <c r="N1144" s="33" t="str">
        <f>IFERROR(VLOOKUP(G1144,Demos!$B$3:$K$1368,5,FALSE),"")</f>
        <v>Friction Blocks Surface Material</v>
      </c>
      <c r="O1144" s="28">
        <f>IF(N1144="","",COUNTIF($N$6:N3263, N1144))</f>
        <v>11</v>
      </c>
      <c r="P1144" s="33" t="str">
        <f xml:space="preserve"> IFERROR(IF(VLOOKUP(G1144,Demos!$B$3:$K$1368,6,FALSE)=0,"",VLOOKUP(G1144,Demos!$B$3:$K$1368,6,FALSE)),"")</f>
        <v>N/A</v>
      </c>
      <c r="Q1144" s="38" t="str">
        <f xml:space="preserve"> IFERROR(IF(VLOOKUP(G1144,Demos!$B$3:$K$1368,8,FALSE)=0,"",VLOOKUP(G1144,Demos!$B$3:$K$1368,8,FALSE)),"")</f>
        <v>New demonstration 07 Feb 2017</v>
      </c>
      <c r="R1144" s="38" t="str">
        <f xml:space="preserve"> IFERROR(IF(VLOOKUP(G1144,Demos!$B$3:$K$1368,7,FALSE)=0,"",VLOOKUP(G1144,Demos!$B$3:$K$1368,7,FALSE)),"")</f>
        <v/>
      </c>
      <c r="T1144" s="50" t="s">
        <v>1763</v>
      </c>
      <c r="U1144" s="31" t="str">
        <f>IFERROR(VLOOKUP(G1144,Demos!$B$7:N4440,12,FALSE),"")</f>
        <v/>
      </c>
    </row>
    <row r="1145" spans="1:21" ht="45" x14ac:dyDescent="0.25">
      <c r="A1145" s="39">
        <f t="shared" si="17"/>
        <v>1140</v>
      </c>
      <c r="B1145" s="30" t="s">
        <v>1893</v>
      </c>
      <c r="C1145" s="29" t="str">
        <f xml:space="preserve"> IFERROR(VLOOKUP(B1145, Courses!$C$3:$E$836, 2, FALSE),"")</f>
        <v>Physics 1A</v>
      </c>
      <c r="D1145" s="29" t="str">
        <f xml:space="preserve"> IFERROR(VLOOKUP(MID(G1145,1,1), PIRA!$B$1:$E$1146, 2, FALSE),"")</f>
        <v>1 Mechanics</v>
      </c>
      <c r="E1145" s="31" t="str">
        <f xml:space="preserve"> IFERROR(VLOOKUP(MID(G1145,1,2),PIRA!$B$1:$E$1144,2,FALSE),"")&amp;"
"&amp;IFERROR(VLOOKUP(MID(H1145,1,2),PIRA!$B$1:$E$1144,2,FALSE),"")&amp;"
"&amp;IFERROR(VLOOKUP(MID(I1145,1,2),PIRA!$B$1:$E$1144,2,FALSE),"")</f>
        <v xml:space="preserve">Newton's First Law
</v>
      </c>
      <c r="F1145" s="31" t="str">
        <f xml:space="preserve"> IFERROR(VLOOKUP(MID(G1145,1,4),PIRA!$B$1:$E$1144,2,FALSE),"")&amp;"
"&amp;IFERROR(VLOOKUP(MID(H1145,1,4),PIRA!$B$1:$E$1144,2,FALSE),"")&amp;"
"&amp;IFERROR(VLOOKUP(MID(I1145,1,4),PIRA!$B$1:$E$1144,2,FALSE),"")</f>
        <v xml:space="preserve">Inertia of Rest
</v>
      </c>
      <c r="G1145" s="32" t="s">
        <v>1140</v>
      </c>
      <c r="H1145" s="31" t="str">
        <f>IFERROR(IF(VLOOKUP(G1145,Demos!$B$3:$K$1368,2,FALSE)=0,"",VLOOKUP(G1145,Demos!$B$3:$K$1368,2,FALSE)),"")</f>
        <v/>
      </c>
      <c r="I1145" s="79" t="str">
        <f>IFERROR(IF(VLOOKUP(G1145,Demos!$B$3:$K$1368,3,FALSE)=0,"",VLOOKUP(G1145,Demos!$B$3:$K$1368,3,FALSE)),"")</f>
        <v/>
      </c>
      <c r="J1145" s="79" t="str">
        <f>IFERROR(IF(VLOOKUP(G1145,Demos!$B$3:$K$1368,4,FALSE)=0,"",VLOOKUP(G1145,Demos!$B$3:$K$1368,4,FALSE)),"")</f>
        <v/>
      </c>
      <c r="K1145" s="30" t="s">
        <v>1897</v>
      </c>
      <c r="M1145" s="71">
        <v>43781</v>
      </c>
      <c r="N1145" s="33" t="str">
        <f>IFERROR(VLOOKUP(G1145,Demos!$B$3:$K$1368,5,FALSE),"")</f>
        <v>Tablecloth Pull</v>
      </c>
      <c r="O1145" s="28">
        <f>IF(N1145="","",COUNTIF($N$6:N3264, N1145))</f>
        <v>24</v>
      </c>
      <c r="P1145" s="33" t="str">
        <f xml:space="preserve"> IFERROR(IF(VLOOKUP(G1145,Demos!$B$3:$K$1368,6,FALSE)=0,"",VLOOKUP(G1145,Demos!$B$3:$K$1368,6,FALSE)),"")</f>
        <v>www.de-monstrare.nl/pdf/Tablecloth%20pull.pdf</v>
      </c>
      <c r="Q1145" s="38" t="str">
        <f xml:space="preserve"> IFERROR(IF(VLOOKUP(G1145,Demos!$B$3:$K$1368,8,FALSE)=0,"",VLOOKUP(G1145,Demos!$B$3:$K$1368,8,FALSE)),"")</f>
        <v/>
      </c>
      <c r="R1145" s="38" t="str">
        <f xml:space="preserve"> IFERROR(IF(VLOOKUP(G1145,Demos!$B$3:$K$1368,7,FALSE)=0,"",VLOOKUP(G1145,Demos!$B$3:$K$1368,7,FALSE)),"")</f>
        <v xml:space="preserve">See Collegerama 2022 recording TN1612TU_02 from 00:34:45  and 01:38:25 - https://collegerama.tudelft.nl/Mediasite/Channel/as-bsc-tn/watch/8ae6f50a06ea4d7fb72bb50699c07ef41d </v>
      </c>
      <c r="T1145" s="50" t="s">
        <v>1763</v>
      </c>
      <c r="U1145" s="31" t="str">
        <f>IFERROR(VLOOKUP(G1145,Demos!$B$7:N4441,12,FALSE),"")</f>
        <v/>
      </c>
    </row>
    <row r="1146" spans="1:21" ht="45" x14ac:dyDescent="0.25">
      <c r="A1146" s="39">
        <f t="shared" si="17"/>
        <v>1141</v>
      </c>
      <c r="B1146" s="30" t="s">
        <v>1893</v>
      </c>
      <c r="C1146" s="29" t="str">
        <f xml:space="preserve"> IFERROR(VLOOKUP(B1146, Courses!$C$3:$E$836, 2, FALSE),"")</f>
        <v>Physics 1A</v>
      </c>
      <c r="D1146" s="29" t="str">
        <f xml:space="preserve"> IFERROR(VLOOKUP(MID(G1146,1,1), PIRA!$B$1:$E$1146, 2, FALSE),"")</f>
        <v>1 Mechanics</v>
      </c>
      <c r="E1146" s="31" t="str">
        <f xml:space="preserve"> IFERROR(VLOOKUP(MID(G1146,1,2),PIRA!$B$1:$E$1144,2,FALSE),"")&amp;"
"&amp;IFERROR(VLOOKUP(MID(H1146,1,2),PIRA!$B$1:$E$1144,2,FALSE),"")&amp;"
"&amp;IFERROR(VLOOKUP(MID(I1146,1,2),PIRA!$B$1:$E$1144,2,FALSE),"")</f>
        <v xml:space="preserve">Newton's Second Law
</v>
      </c>
      <c r="F1146" s="31" t="str">
        <f xml:space="preserve"> IFERROR(VLOOKUP(MID(G1146,1,4),PIRA!$B$1:$E$1144,2,FALSE),"")&amp;"
"&amp;IFERROR(VLOOKUP(MID(H1146,1,4),PIRA!$B$1:$E$1144,2,FALSE),"")&amp;"
"&amp;IFERROR(VLOOKUP(MID(I1146,1,4),PIRA!$B$1:$E$1144,2,FALSE),"")</f>
        <v xml:space="preserve">Force, Mass, and Acceleration
</v>
      </c>
      <c r="G1146" s="32" t="s">
        <v>1144</v>
      </c>
      <c r="H1146" s="31" t="str">
        <f>IFERROR(IF(VLOOKUP(G1146,Demos!$B$3:$K$1368,2,FALSE)=0,"",VLOOKUP(G1146,Demos!$B$3:$K$1368,2,FALSE)),"")</f>
        <v/>
      </c>
      <c r="I1146" s="79" t="str">
        <f>IFERROR(IF(VLOOKUP(G1146,Demos!$B$3:$K$1368,3,FALSE)=0,"",VLOOKUP(G1146,Demos!$B$3:$K$1368,3,FALSE)),"")</f>
        <v/>
      </c>
      <c r="J1146" s="79" t="str">
        <f>IFERROR(IF(VLOOKUP(G1146,Demos!$B$3:$K$1368,4,FALSE)=0,"",VLOOKUP(G1146,Demos!$B$3:$K$1368,4,FALSE)),"")</f>
        <v/>
      </c>
      <c r="K1146" s="32" t="s">
        <v>1897</v>
      </c>
      <c r="M1146" s="71">
        <v>43781</v>
      </c>
      <c r="N1146" s="33" t="str">
        <f>IFERROR(VLOOKUP(G1146,Demos!$B$3:$K$1368,5,FALSE),"")</f>
        <v>Pulling a Thread</v>
      </c>
      <c r="O1146" s="28">
        <f>IF(N1146="","",COUNTIF($N$6:N3265, N1146))</f>
        <v>33</v>
      </c>
      <c r="P1146" s="33" t="str">
        <f xml:space="preserve"> IFERROR(IF(VLOOKUP(G1146,Demos!$B$3:$K$1368,6,FALSE)=0,"",VLOOKUP(G1146,Demos!$B$3:$K$1368,6,FALSE)),"")</f>
        <v>www.de-monstrare.nl/pdf/Pulling%20a%20thread.pdf</v>
      </c>
      <c r="Q1146" s="38" t="str">
        <f xml:space="preserve"> IFERROR(IF(VLOOKUP(G1146,Demos!$B$3:$K$1368,8,FALSE)=0,"",VLOOKUP(G1146,Demos!$B$3:$K$1368,8,FALSE)),"")</f>
        <v/>
      </c>
      <c r="R1146" s="38" t="str">
        <f xml:space="preserve"> IFERROR(IF(VLOOKUP(G1146,Demos!$B$3:$K$1368,7,FALSE)=0,"",VLOOKUP(G1146,Demos!$B$3:$K$1368,7,FALSE)),"")</f>
        <v xml:space="preserve">See Collegerama 2022 recording TN1612TU_02 from 00:34:45 - https://collegerama.tudelft.nl/Mediasite/Channel/as-bsc-tn/watch/8ae6f50a06ea4d7fb72bb50699c07ef41d </v>
      </c>
      <c r="T1146" s="50" t="s">
        <v>1763</v>
      </c>
      <c r="U1146" s="31" t="str">
        <f>IFERROR(VLOOKUP(G1146,Demos!$B$7:N4442,12,FALSE),"")</f>
        <v/>
      </c>
    </row>
    <row r="1147" spans="1:21" ht="45" x14ac:dyDescent="0.25">
      <c r="A1147" s="39">
        <f t="shared" si="17"/>
        <v>1142</v>
      </c>
      <c r="B1147" s="30" t="s">
        <v>43</v>
      </c>
      <c r="C1147" s="29" t="str">
        <f xml:space="preserve"> IFERROR(VLOOKUP(B1147, Courses!$C$3:$E$836, 2, FALSE),"")</f>
        <v>Modern Physics</v>
      </c>
      <c r="D1147" s="29" t="str">
        <f xml:space="preserve"> IFERROR(VLOOKUP(MID(G1147,1,1), PIRA!$B$1:$E$1146, 2, FALSE),"")</f>
        <v>6 Optics</v>
      </c>
      <c r="E1147" s="31" t="str">
        <f xml:space="preserve"> IFERROR(VLOOKUP(MID(G1147,1,2),PIRA!$B$1:$E$1144,2,FALSE),"")&amp;"
"&amp;IFERROR(VLOOKUP(MID(H1147,1,2),PIRA!$B$1:$E$1144,2,FALSE),"")&amp;"
"&amp;IFERROR(VLOOKUP(MID(I1147,1,2),PIRA!$B$1:$E$1144,2,FALSE),"")</f>
        <v xml:space="preserve">Interference
</v>
      </c>
      <c r="F1147" s="31" t="str">
        <f xml:space="preserve"> IFERROR(VLOOKUP(MID(G1147,1,4),PIRA!$B$1:$E$1144,2,FALSE),"")&amp;"
"&amp;IFERROR(VLOOKUP(MID(H1147,1,4),PIRA!$B$1:$E$1144,2,FALSE),"")&amp;"
"&amp;IFERROR(VLOOKUP(MID(I1147,1,4),PIRA!$B$1:$E$1144,2,FALSE),"")</f>
        <v xml:space="preserve">Interferometers
</v>
      </c>
      <c r="G1147" s="32" t="s">
        <v>327</v>
      </c>
      <c r="H1147" s="31" t="str">
        <f>IFERROR(IF(VLOOKUP(G1147,Demos!$B$3:$K$1368,2,FALSE)=0,"",VLOOKUP(G1147,Demos!$B$3:$K$1368,2,FALSE)),"")</f>
        <v/>
      </c>
      <c r="I1147" s="79" t="str">
        <f>IFERROR(IF(VLOOKUP(G1147,Demos!$B$3:$K$1368,3,FALSE)=0,"",VLOOKUP(G1147,Demos!$B$3:$K$1368,3,FALSE)),"")</f>
        <v/>
      </c>
      <c r="J1147" s="79" t="str">
        <f>IFERROR(IF(VLOOKUP(G1147,Demos!$B$3:$K$1368,4,FALSE)=0,"",VLOOKUP(G1147,Demos!$B$3:$K$1368,4,FALSE)),"")</f>
        <v/>
      </c>
      <c r="K1147" s="30" t="s">
        <v>372</v>
      </c>
      <c r="L1147" s="30" t="s">
        <v>266</v>
      </c>
      <c r="M1147" s="71">
        <v>43780</v>
      </c>
      <c r="N1147" s="33" t="str">
        <f>IFERROR(VLOOKUP(G1147,Demos!$B$3:$K$1368,5,FALSE),"")</f>
        <v>Michelson-Morley Interferometer</v>
      </c>
      <c r="O1147" s="28">
        <f>IF(N1147="","",COUNTIF($N$6:N3266, N1147))</f>
        <v>42</v>
      </c>
      <c r="P1147" s="33" t="str">
        <f xml:space="preserve"> IFERROR(IF(VLOOKUP(G1147,Demos!$B$3:$K$1368,6,FALSE)=0,"",VLOOKUP(G1147,Demos!$B$3:$K$1368,6,FALSE)),"")</f>
        <v>www.de-monstrare.nl/pdf/Michelson-Morley%20interferometer.pdf</v>
      </c>
      <c r="Q1147" s="38" t="str">
        <f xml:space="preserve"> IFERROR(IF(VLOOKUP(G1147,Demos!$B$3:$K$1368,8,FALSE)=0,"",VLOOKUP(G1147,Demos!$B$3:$K$1368,8,FALSE)),"")</f>
        <v/>
      </c>
      <c r="R1147" s="38" t="str">
        <f xml:space="preserve"> IFERROR(IF(VLOOKUP(G1147,Demos!$B$3:$K$1368,7,FALSE)=0,"",VLOOKUP(G1147,Demos!$B$3:$K$1368,7,FALSE)),"")</f>
        <v xml:space="preserve">See 2022 recording TN1612TU_24. https://collegerama.tudelft.nl/Mediasite/Channel/as-bsc-tn/watch/7474e760f1e14321b537b197c972eb3e1d </v>
      </c>
      <c r="T1147" s="50" t="s">
        <v>1761</v>
      </c>
      <c r="U1147" s="31" t="str">
        <f>IFERROR(VLOOKUP(G1147,Demos!$B$7:N4443,12,FALSE),"")</f>
        <v/>
      </c>
    </row>
    <row r="1148" spans="1:21" ht="45" x14ac:dyDescent="0.25">
      <c r="A1148" s="39">
        <f t="shared" si="17"/>
        <v>1143</v>
      </c>
      <c r="B1148" s="30" t="s">
        <v>151</v>
      </c>
      <c r="C1148" s="29" t="str">
        <f xml:space="preserve"> IFERROR(VLOOKUP(B1148, Courses!$C$3:$E$836, 2, FALSE),"")</f>
        <v>Introduction to Electricity and Magnetism</v>
      </c>
      <c r="D1148" s="29" t="str">
        <f xml:space="preserve"> IFERROR(VLOOKUP(MID(G1148,1,1), PIRA!$B$1:$E$1146, 2, FALSE),"")</f>
        <v>5 Electricity and Magnetism</v>
      </c>
      <c r="E1148" s="31" t="str">
        <f xml:space="preserve"> IFERROR(VLOOKUP(MID(G1148,1,2),PIRA!$B$1:$E$1144,2,FALSE),"")&amp;"
"&amp;IFERROR(VLOOKUP(MID(H1148,1,2),PIRA!$B$1:$E$1144,2,FALSE),"")&amp;"
"&amp;IFERROR(VLOOKUP(MID(I1148,1,2),PIRA!$B$1:$E$1144,2,FALSE),"")</f>
        <v xml:space="preserve">Electromagnetic Radiation
</v>
      </c>
      <c r="F1148" s="31" t="str">
        <f xml:space="preserve"> IFERROR(VLOOKUP(MID(G1148,1,4),PIRA!$B$1:$E$1144,2,FALSE),"")&amp;"
"&amp;IFERROR(VLOOKUP(MID(H1148,1,4),PIRA!$B$1:$E$1144,2,FALSE),"")&amp;"
"&amp;IFERROR(VLOOKUP(MID(I1148,1,4),PIRA!$B$1:$E$1144,2,FALSE),"")</f>
        <v xml:space="preserve">Transmission Lines and Antennas
</v>
      </c>
      <c r="G1148" s="32" t="s">
        <v>239</v>
      </c>
      <c r="H1148" s="31" t="str">
        <f>IFERROR(IF(VLOOKUP(G1148,Demos!$B$3:$K$1368,2,FALSE)=0,"",VLOOKUP(G1148,Demos!$B$3:$K$1368,2,FALSE)),"")</f>
        <v/>
      </c>
      <c r="I1148" s="79" t="str">
        <f>IFERROR(IF(VLOOKUP(G1148,Demos!$B$3:$K$1368,3,FALSE)=0,"",VLOOKUP(G1148,Demos!$B$3:$K$1368,3,FALSE)),"")</f>
        <v/>
      </c>
      <c r="J1148" s="79" t="str">
        <f>IFERROR(IF(VLOOKUP(G1148,Demos!$B$3:$K$1368,4,FALSE)=0,"",VLOOKUP(G1148,Demos!$B$3:$K$1368,4,FALSE)),"")</f>
        <v/>
      </c>
      <c r="K1148" s="30" t="s">
        <v>1066</v>
      </c>
      <c r="L1148" s="30" t="s">
        <v>1923</v>
      </c>
      <c r="M1148" s="71">
        <v>43770</v>
      </c>
      <c r="N1148" s="33" t="str">
        <f>IFERROR(VLOOKUP(G1148,Demos!$B$3:$K$1368,5,FALSE),"")</f>
        <v>Electromagnetic Waves (Lecher Lines)</v>
      </c>
      <c r="O1148" s="28">
        <f>IF(N1148="","",COUNTIF($N$6:N3267, N1148))</f>
        <v>20</v>
      </c>
      <c r="P1148" s="33" t="str">
        <f xml:space="preserve"> IFERROR(IF(VLOOKUP(G1148,Demos!$B$3:$K$1368,6,FALSE)=0,"",VLOOKUP(G1148,Demos!$B$3:$K$1368,6,FALSE)),"")</f>
        <v>www.de-monstrare.nl/pdf/electromagnetic%20waves.pdf</v>
      </c>
      <c r="Q1148" s="38" t="str">
        <f xml:space="preserve"> IFERROR(IF(VLOOKUP(G1148,Demos!$B$3:$K$1368,8,FALSE)=0,"",VLOOKUP(G1148,Demos!$B$3:$K$1368,8,FALSE)),"")</f>
        <v>Reflection, transmission, absorption, polarisation</v>
      </c>
      <c r="R1148" s="38" t="str">
        <f xml:space="preserve"> IFERROR(IF(VLOOKUP(G1148,Demos!$B$3:$K$1368,7,FALSE)=0,"",VLOOKUP(G1148,Demos!$B$3:$K$1368,7,FALSE)),"")</f>
        <v/>
      </c>
      <c r="T1148" s="50" t="s">
        <v>1761</v>
      </c>
      <c r="U1148" s="31" t="str">
        <f>IFERROR(VLOOKUP(G1148,Demos!$B$7:N4444,12,FALSE),"")</f>
        <v/>
      </c>
    </row>
    <row r="1149" spans="1:21" ht="45" x14ac:dyDescent="0.25">
      <c r="A1149" s="39">
        <f t="shared" si="17"/>
        <v>1144</v>
      </c>
      <c r="B1149" s="30" t="s">
        <v>151</v>
      </c>
      <c r="C1149" s="29" t="str">
        <f xml:space="preserve"> IFERROR(VLOOKUP(B1149, Courses!$C$3:$E$836, 2, FALSE),"")</f>
        <v>Introduction to Electricity and Magnetism</v>
      </c>
      <c r="D1149" s="29" t="str">
        <f xml:space="preserve"> IFERROR(VLOOKUP(MID(G1149,1,1), PIRA!$B$1:$E$1146, 2, FALSE),"")</f>
        <v>5 Electricity and Magnetism</v>
      </c>
      <c r="E1149" s="31" t="str">
        <f xml:space="preserve"> IFERROR(VLOOKUP(MID(G1149,1,2),PIRA!$B$1:$E$1144,2,FALSE),"")&amp;"
"&amp;IFERROR(VLOOKUP(MID(H1149,1,2),PIRA!$B$1:$E$1144,2,FALSE),"")&amp;"
"&amp;IFERROR(VLOOKUP(MID(I1149,1,2),PIRA!$B$1:$E$1144,2,FALSE),"")</f>
        <v xml:space="preserve">Electrostatics
Electrostatics
</v>
      </c>
      <c r="F1149" s="31" t="str">
        <f xml:space="preserve"> IFERROR(VLOOKUP(MID(G1149,1,4),PIRA!$B$1:$E$1144,2,FALSE),"")&amp;"
"&amp;IFERROR(VLOOKUP(MID(H1149,1,4),PIRA!$B$1:$E$1144,2,FALSE),"")&amp;"
"&amp;IFERROR(VLOOKUP(MID(I1149,1,4),PIRA!$B$1:$E$1144,2,FALSE),"")</f>
        <v xml:space="preserve">Induced Charge
Electrostatic Machines
</v>
      </c>
      <c r="G1149" s="32" t="s">
        <v>1700</v>
      </c>
      <c r="H1149" s="31" t="str">
        <f>IFERROR(IF(VLOOKUP(G1149,Demos!$B$3:$K$1368,2,FALSE)=0,"",VLOOKUP(G1149,Demos!$B$3:$K$1368,2,FALSE)),"")</f>
        <v>5A50.01</v>
      </c>
      <c r="I1149" s="79" t="str">
        <f>IFERROR(IF(VLOOKUP(G1149,Demos!$B$3:$K$1368,3,FALSE)=0,"",VLOOKUP(G1149,Demos!$B$3:$K$1368,3,FALSE)),"")</f>
        <v/>
      </c>
      <c r="J1149" s="79" t="str">
        <f>IFERROR(IF(VLOOKUP(G1149,Demos!$B$3:$K$1368,4,FALSE)=0,"",VLOOKUP(G1149,Demos!$B$3:$K$1368,4,FALSE)),"")</f>
        <v/>
      </c>
      <c r="K1149" s="30" t="s">
        <v>1066</v>
      </c>
      <c r="L1149" s="30" t="s">
        <v>1923</v>
      </c>
      <c r="M1149" s="71">
        <v>43768</v>
      </c>
      <c r="N1149" s="33" t="str">
        <f>IFERROR(VLOOKUP(G1149,Demos!$B$3:$K$1368,5,FALSE),"")</f>
        <v>Water Dropper (almost Kelvin water dropper)</v>
      </c>
      <c r="O1149" s="28">
        <f>IF(N1149="","",COUNTIF($N$6:N3268, N1149))</f>
        <v>12</v>
      </c>
      <c r="P1149" s="33" t="str">
        <f xml:space="preserve"> IFERROR(IF(VLOOKUP(G1149,Demos!$B$3:$K$1368,6,FALSE)=0,"",VLOOKUP(G1149,Demos!$B$3:$K$1368,6,FALSE)),"")</f>
        <v>www.de-monstrare.nl/pdf/Water%20dropper.pdf</v>
      </c>
      <c r="Q1149" s="38" t="str">
        <f xml:space="preserve"> IFERROR(IF(VLOOKUP(G1149,Demos!$B$3:$K$1368,8,FALSE)=0,"",VLOOKUP(G1149,Demos!$B$3:$K$1368,8,FALSE)),"")</f>
        <v/>
      </c>
      <c r="R1149" s="38" t="str">
        <f xml:space="preserve"> IFERROR(IF(VLOOKUP(G1149,Demos!$B$3:$K$1368,7,FALSE)=0,"",VLOOKUP(G1149,Demos!$B$3:$K$1368,7,FALSE)),"")</f>
        <v/>
      </c>
      <c r="T1149" s="50" t="s">
        <v>2049</v>
      </c>
      <c r="U1149" s="31" t="str">
        <f>IFERROR(VLOOKUP(G1149,Demos!$B$7:N4445,12,FALSE),"")</f>
        <v/>
      </c>
    </row>
    <row r="1150" spans="1:21" ht="45" x14ac:dyDescent="0.25">
      <c r="A1150" s="39">
        <f t="shared" si="17"/>
        <v>1145</v>
      </c>
      <c r="B1150" s="30" t="s">
        <v>151</v>
      </c>
      <c r="C1150" s="29" t="str">
        <f xml:space="preserve"> IFERROR(VLOOKUP(B1150, Courses!$C$3:$E$836, 2, FALSE),"")</f>
        <v>Introduction to Electricity and Magnetism</v>
      </c>
      <c r="D1150" s="29" t="str">
        <f xml:space="preserve"> IFERROR(VLOOKUP(MID(G1150,1,1), PIRA!$B$1:$E$1146, 2, FALSE),"")</f>
        <v>5 Electricity and Magnetism</v>
      </c>
      <c r="E1150" s="31" t="str">
        <f xml:space="preserve"> IFERROR(VLOOKUP(MID(G1150,1,2),PIRA!$B$1:$E$1144,2,FALSE),"")&amp;"
"&amp;IFERROR(VLOOKUP(MID(H1150,1,2),PIRA!$B$1:$E$1144,2,FALSE),"")&amp;"
"&amp;IFERROR(VLOOKUP(MID(I1150,1,2),PIRA!$B$1:$E$1144,2,FALSE),"")</f>
        <v xml:space="preserve">AC Circuits
</v>
      </c>
      <c r="F1150" s="31" t="str">
        <f xml:space="preserve"> IFERROR(VLOOKUP(MID(G1150,1,4),PIRA!$B$1:$E$1144,2,FALSE),"")&amp;"
"&amp;IFERROR(VLOOKUP(MID(H1150,1,4),PIRA!$B$1:$E$1144,2,FALSE),"")&amp;"
"&amp;IFERROR(VLOOKUP(MID(I1150,1,4),PIRA!$B$1:$E$1144,2,FALSE),"")</f>
        <v xml:space="preserve">LCR Circuits - AC
</v>
      </c>
      <c r="G1150" s="32" t="s">
        <v>234</v>
      </c>
      <c r="H1150" s="31" t="str">
        <f>IFERROR(IF(VLOOKUP(G1150,Demos!$B$3:$K$1368,2,FALSE)=0,"",VLOOKUP(G1150,Demos!$B$3:$K$1368,2,FALSE)),"")</f>
        <v/>
      </c>
      <c r="I1150" s="79" t="str">
        <f>IFERROR(IF(VLOOKUP(G1150,Demos!$B$3:$K$1368,3,FALSE)=0,"",VLOOKUP(G1150,Demos!$B$3:$K$1368,3,FALSE)),"")</f>
        <v/>
      </c>
      <c r="J1150" s="79" t="str">
        <f>IFERROR(IF(VLOOKUP(G1150,Demos!$B$3:$K$1368,4,FALSE)=0,"",VLOOKUP(G1150,Demos!$B$3:$K$1368,4,FALSE)),"")</f>
        <v/>
      </c>
      <c r="K1150" s="30" t="s">
        <v>1066</v>
      </c>
      <c r="L1150" s="30" t="s">
        <v>1923</v>
      </c>
      <c r="M1150" s="71">
        <v>43767</v>
      </c>
      <c r="N1150" s="33" t="str">
        <f>IFERROR(VLOOKUP(G1150,Demos!$B$3:$K$1368,5,FALSE),"")</f>
        <v>LRC Circuits</v>
      </c>
      <c r="O1150" s="28">
        <f>IF(N1150="","",COUNTIF($N$6:N3269, N1150))</f>
        <v>14</v>
      </c>
      <c r="P1150" s="33" t="str">
        <f xml:space="preserve"> IFERROR(IF(VLOOKUP(G1150,Demos!$B$3:$K$1368,6,FALSE)=0,"",VLOOKUP(G1150,Demos!$B$3:$K$1368,6,FALSE)),"")</f>
        <v>www.de-monstrare.nl/pdf/LRC%20circuits.pdf</v>
      </c>
      <c r="Q1150" s="38" t="str">
        <f xml:space="preserve"> IFERROR(IF(VLOOKUP(G1150,Demos!$B$3:$K$1368,8,FALSE)=0,"",VLOOKUP(G1150,Demos!$B$3:$K$1368,8,FALSE)),"")</f>
        <v/>
      </c>
      <c r="R1150" s="38" t="str">
        <f xml:space="preserve"> IFERROR(IF(VLOOKUP(G1150,Demos!$B$3:$K$1368,7,FALSE)=0,"",VLOOKUP(G1150,Demos!$B$3:$K$1368,7,FALSE)),"")</f>
        <v/>
      </c>
      <c r="T1150" s="50" t="s">
        <v>1761</v>
      </c>
      <c r="U1150" s="31" t="str">
        <f>IFERROR(VLOOKUP(G1150,Demos!$B$7:N4446,12,FALSE),"")</f>
        <v/>
      </c>
    </row>
    <row r="1151" spans="1:21" ht="45" x14ac:dyDescent="0.25">
      <c r="A1151" s="39">
        <f t="shared" si="17"/>
        <v>1146</v>
      </c>
      <c r="B1151" s="30" t="s">
        <v>151</v>
      </c>
      <c r="C1151" s="29" t="str">
        <f xml:space="preserve"> IFERROR(VLOOKUP(B1151, Courses!$C$3:$E$836, 2, FALSE),"")</f>
        <v>Introduction to Electricity and Magnetism</v>
      </c>
      <c r="D1151" s="29" t="str">
        <f xml:space="preserve"> IFERROR(VLOOKUP(MID(G1151,1,1), PIRA!$B$1:$E$1146, 2, FALSE),"")</f>
        <v/>
      </c>
      <c r="E1151" s="31" t="str">
        <f xml:space="preserve"> IFERROR(VLOOKUP(MID(G1151,1,2),PIRA!$B$1:$E$1144,2,FALSE),"")&amp;"
"&amp;IFERROR(VLOOKUP(MID(H1151,1,2),PIRA!$B$1:$E$1144,2,FALSE),"")&amp;"
"&amp;IFERROR(VLOOKUP(MID(I1151,1,2),PIRA!$B$1:$E$1144,2,FALSE),"")</f>
        <v xml:space="preserve">
</v>
      </c>
      <c r="F1151" s="31" t="str">
        <f xml:space="preserve"> IFERROR(VLOOKUP(MID(G1151,1,4),PIRA!$B$1:$E$1144,2,FALSE),"")&amp;"
"&amp;IFERROR(VLOOKUP(MID(H1151,1,4),PIRA!$B$1:$E$1144,2,FALSE),"")&amp;"
"&amp;IFERROR(VLOOKUP(MID(I1151,1,4),PIRA!$B$1:$E$1144,2,FALSE),"")</f>
        <v xml:space="preserve">
</v>
      </c>
      <c r="H1151" s="31" t="str">
        <f>IFERROR(IF(VLOOKUP(G1151,Demos!$B$3:$K$1368,2,FALSE)=0,"",VLOOKUP(G1151,Demos!$B$3:$K$1368,2,FALSE)),"")</f>
        <v/>
      </c>
      <c r="I1151" s="79" t="str">
        <f>IFERROR(IF(VLOOKUP(G1151,Demos!$B$3:$K$1368,3,FALSE)=0,"",VLOOKUP(G1151,Demos!$B$3:$K$1368,3,FALSE)),"")</f>
        <v/>
      </c>
      <c r="J1151" s="79" t="str">
        <f>IFERROR(IF(VLOOKUP(G1151,Demos!$B$3:$K$1368,4,FALSE)=0,"",VLOOKUP(G1151,Demos!$B$3:$K$1368,4,FALSE)),"")</f>
        <v/>
      </c>
      <c r="K1151" s="30" t="s">
        <v>1944</v>
      </c>
      <c r="L1151" s="30" t="s">
        <v>1066</v>
      </c>
      <c r="M1151" s="71">
        <v>43766</v>
      </c>
      <c r="N1151" s="33" t="str">
        <f>IFERROR(VLOOKUP(G1151,Demos!$B$3:$K$1368,5,FALSE),"")</f>
        <v/>
      </c>
      <c r="O1151" s="28" t="str">
        <f>IF(N1151="","",COUNTIF($N$6:N3270, N1151))</f>
        <v/>
      </c>
      <c r="P1151" s="33" t="str">
        <f xml:space="preserve"> IFERROR(IF(VLOOKUP(G1151,Demos!$B$3:$K$1368,6,FALSE)=0,"",VLOOKUP(G1151,Demos!$B$3:$K$1368,6,FALSE)),"")</f>
        <v/>
      </c>
      <c r="Q1151" s="38" t="str">
        <f xml:space="preserve"> IFERROR(IF(VLOOKUP(G1151,Demos!$B$3:$K$1368,8,FALSE)=0,"",VLOOKUP(G1151,Demos!$B$3:$K$1368,8,FALSE)),"")</f>
        <v/>
      </c>
      <c r="R1151" s="38" t="str">
        <f xml:space="preserve"> IFERROR(IF(VLOOKUP(G1151,Demos!$B$3:$K$1368,7,FALSE)=0,"",VLOOKUP(G1151,Demos!$B$3:$K$1368,7,FALSE)),"")</f>
        <v/>
      </c>
      <c r="T1151" s="50" t="s">
        <v>1761</v>
      </c>
      <c r="U1151" s="31" t="str">
        <f>IFERROR(VLOOKUP(G1151,Demos!$B$7:N4447,12,FALSE),"")</f>
        <v/>
      </c>
    </row>
    <row r="1152" spans="1:21" ht="45" x14ac:dyDescent="0.25">
      <c r="A1152" s="39">
        <f t="shared" si="17"/>
        <v>1147</v>
      </c>
      <c r="B1152" s="30" t="s">
        <v>151</v>
      </c>
      <c r="C1152" s="29" t="str">
        <f xml:space="preserve"> IFERROR(VLOOKUP(B1152, Courses!$C$3:$E$836, 2, FALSE),"")</f>
        <v>Introduction to Electricity and Magnetism</v>
      </c>
      <c r="D1152" s="29" t="str">
        <f xml:space="preserve"> IFERROR(VLOOKUP(MID(G1152,1,1), PIRA!$B$1:$E$1146, 2, FALSE),"")</f>
        <v>5 Electricity and Magnetism</v>
      </c>
      <c r="E1152" s="31" t="str">
        <f xml:space="preserve"> IFERROR(VLOOKUP(MID(G1152,1,2),PIRA!$B$1:$E$1144,2,FALSE),"")&amp;"
"&amp;IFERROR(VLOOKUP(MID(H1152,1,2),PIRA!$B$1:$E$1144,2,FALSE),"")&amp;"
"&amp;IFERROR(VLOOKUP(MID(I1152,1,2),PIRA!$B$1:$E$1144,2,FALSE),"")</f>
        <v xml:space="preserve">Magnetic Materials
</v>
      </c>
      <c r="F1152" s="31" t="str">
        <f xml:space="preserve"> IFERROR(VLOOKUP(MID(G1152,1,4),PIRA!$B$1:$E$1144,2,FALSE),"")&amp;"
"&amp;IFERROR(VLOOKUP(MID(H1152,1,4),PIRA!$B$1:$E$1144,2,FALSE),"")&amp;"
"&amp;IFERROR(VLOOKUP(MID(I1152,1,4),PIRA!$B$1:$E$1144,2,FALSE),"")</f>
        <v xml:space="preserve">Temperature and Magnetism
</v>
      </c>
      <c r="G1152" s="32" t="s">
        <v>1713</v>
      </c>
      <c r="H1152" s="31" t="str">
        <f>IFERROR(IF(VLOOKUP(G1152,Demos!$B$3:$K$1368,2,FALSE)=0,"",VLOOKUP(G1152,Demos!$B$3:$K$1368,2,FALSE)),"")</f>
        <v/>
      </c>
      <c r="I1152" s="79" t="str">
        <f>IFERROR(IF(VLOOKUP(G1152,Demos!$B$3:$K$1368,3,FALSE)=0,"",VLOOKUP(G1152,Demos!$B$3:$K$1368,3,FALSE)),"")</f>
        <v/>
      </c>
      <c r="J1152" s="79" t="str">
        <f>IFERROR(IF(VLOOKUP(G1152,Demos!$B$3:$K$1368,4,FALSE)=0,"",VLOOKUP(G1152,Demos!$B$3:$K$1368,4,FALSE)),"")</f>
        <v/>
      </c>
      <c r="K1152" s="30" t="s">
        <v>1066</v>
      </c>
      <c r="L1152" s="30" t="s">
        <v>1923</v>
      </c>
      <c r="M1152" s="71">
        <v>43763</v>
      </c>
      <c r="N1152" s="33" t="str">
        <f>IFERROR(VLOOKUP(G1152,Demos!$B$3:$K$1368,5,FALSE),"")</f>
        <v>Levitation (superconductivity, flux pinning)</v>
      </c>
      <c r="O1152" s="28">
        <f>IF(N1152="","",COUNTIF($N$6:N3271, N1152))</f>
        <v>18</v>
      </c>
      <c r="P1152" s="33" t="str">
        <f xml:space="preserve"> IFERROR(IF(VLOOKUP(G1152,Demos!$B$3:$K$1368,6,FALSE)=0,"",VLOOKUP(G1152,Demos!$B$3:$K$1368,6,FALSE)),"")</f>
        <v>N/A</v>
      </c>
      <c r="Q1152" s="38" t="str">
        <f xml:space="preserve"> IFERROR(IF(VLOOKUP(G1152,Demos!$B$3:$K$1368,8,FALSE)=0,"",VLOOKUP(G1152,Demos!$B$3:$K$1368,8,FALSE)),"")</f>
        <v/>
      </c>
      <c r="R1152" s="38" t="str">
        <f xml:space="preserve"> IFERROR(IF(VLOOKUP(G1152,Demos!$B$3:$K$1368,7,FALSE)=0,"",VLOOKUP(G1152,Demos!$B$3:$K$1368,7,FALSE)),"")</f>
        <v>See: https://www.youtube.com/watch?v=H3GuLepOKFY&amp;list=PLYMFB4TVFdJJ4DsfXdY6yzDCDgLLiC4ya&amp;index=5</v>
      </c>
      <c r="T1152" s="50" t="s">
        <v>1761</v>
      </c>
      <c r="U1152" s="31" t="str">
        <f>IFERROR(VLOOKUP(G1152,Demos!$B$7:N4448,12,FALSE),"")</f>
        <v/>
      </c>
    </row>
    <row r="1153" spans="1:21" ht="45" x14ac:dyDescent="0.25">
      <c r="A1153" s="39">
        <f t="shared" si="17"/>
        <v>1148</v>
      </c>
      <c r="B1153" s="30" t="s">
        <v>151</v>
      </c>
      <c r="C1153" s="29" t="str">
        <f xml:space="preserve"> IFERROR(VLOOKUP(B1153, Courses!$C$3:$E$836, 2, FALSE),"")</f>
        <v>Introduction to Electricity and Magnetism</v>
      </c>
      <c r="D1153" s="29" t="str">
        <f xml:space="preserve"> IFERROR(VLOOKUP(MID(G1153,1,1), PIRA!$B$1:$E$1146, 2, FALSE),"")</f>
        <v>5 Electricity and Magnetism</v>
      </c>
      <c r="E1153" s="31" t="str">
        <f xml:space="preserve"> IFERROR(VLOOKUP(MID(G1153,1,2),PIRA!$B$1:$E$1144,2,FALSE),"")&amp;"
"&amp;IFERROR(VLOOKUP(MID(H1153,1,2),PIRA!$B$1:$E$1144,2,FALSE),"")&amp;"
"&amp;IFERROR(VLOOKUP(MID(I1153,1,2),PIRA!$B$1:$E$1144,2,FALSE),"")</f>
        <v xml:space="preserve">Electromagnetic Induction
</v>
      </c>
      <c r="F1153" s="31" t="str">
        <f xml:space="preserve"> IFERROR(VLOOKUP(MID(G1153,1,4),PIRA!$B$1:$E$1144,2,FALSE),"")&amp;"
"&amp;IFERROR(VLOOKUP(MID(H1153,1,4),PIRA!$B$1:$E$1144,2,FALSE),"")&amp;"
"&amp;IFERROR(VLOOKUP(MID(I1153,1,4),PIRA!$B$1:$E$1144,2,FALSE),"")</f>
        <v xml:space="preserve">Eddy Currents
</v>
      </c>
      <c r="G1153" s="32" t="s">
        <v>227</v>
      </c>
      <c r="H1153" s="31" t="str">
        <f>IFERROR(IF(VLOOKUP(G1153,Demos!$B$3:$K$1368,2,FALSE)=0,"",VLOOKUP(G1153,Demos!$B$3:$K$1368,2,FALSE)),"")</f>
        <v/>
      </c>
      <c r="I1153" s="79" t="str">
        <f>IFERROR(IF(VLOOKUP(G1153,Demos!$B$3:$K$1368,3,FALSE)=0,"",VLOOKUP(G1153,Demos!$B$3:$K$1368,3,FALSE)),"")</f>
        <v/>
      </c>
      <c r="J1153" s="79" t="str">
        <f>IFERROR(IF(VLOOKUP(G1153,Demos!$B$3:$K$1368,4,FALSE)=0,"",VLOOKUP(G1153,Demos!$B$3:$K$1368,4,FALSE)),"")</f>
        <v/>
      </c>
      <c r="K1153" s="30" t="s">
        <v>1066</v>
      </c>
      <c r="L1153" s="30" t="s">
        <v>1923</v>
      </c>
      <c r="M1153" s="71">
        <v>43762</v>
      </c>
      <c r="N1153" s="33" t="str">
        <f>IFERROR(VLOOKUP(G1153,Demos!$B$3:$K$1368,5,FALSE),"")</f>
        <v>Eddy Current Tube</v>
      </c>
      <c r="O1153" s="28">
        <f>IF(N1153="","",COUNTIF($N$6:N3272, N1153))</f>
        <v>13</v>
      </c>
      <c r="P1153" s="33" t="str">
        <f xml:space="preserve"> IFERROR(IF(VLOOKUP(G1153,Demos!$B$3:$K$1368,6,FALSE)=0,"",VLOOKUP(G1153,Demos!$B$3:$K$1368,6,FALSE)),"")</f>
        <v>N/A</v>
      </c>
      <c r="Q1153" s="38" t="str">
        <f xml:space="preserve"> IFERROR(IF(VLOOKUP(G1153,Demos!$B$3:$K$1368,8,FALSE)=0,"",VLOOKUP(G1153,Demos!$B$3:$K$1368,8,FALSE)),"")</f>
        <v/>
      </c>
      <c r="R1153" s="38" t="str">
        <f xml:space="preserve"> IFERROR(IF(VLOOKUP(G1153,Demos!$B$3:$K$1368,7,FALSE)=0,"",VLOOKUP(G1153,Demos!$B$3:$K$1368,7,FALSE)),"")</f>
        <v/>
      </c>
      <c r="T1153" s="50" t="s">
        <v>1761</v>
      </c>
      <c r="U1153" s="31" t="str">
        <f>IFERROR(VLOOKUP(G1153,Demos!$B$7:N4449,12,FALSE),"")</f>
        <v/>
      </c>
    </row>
    <row r="1154" spans="1:21" ht="45" x14ac:dyDescent="0.25">
      <c r="A1154" s="39">
        <f t="shared" si="17"/>
        <v>1149</v>
      </c>
      <c r="B1154" s="30" t="s">
        <v>151</v>
      </c>
      <c r="C1154" s="29" t="str">
        <f xml:space="preserve"> IFERROR(VLOOKUP(B1154, Courses!$C$3:$E$836, 2, FALSE),"")</f>
        <v>Introduction to Electricity and Magnetism</v>
      </c>
      <c r="D1154" s="29" t="str">
        <f xml:space="preserve"> IFERROR(VLOOKUP(MID(G1154,1,1), PIRA!$B$1:$E$1146, 2, FALSE),"")</f>
        <v>5 Electricity and Magnetism</v>
      </c>
      <c r="E1154" s="31" t="str">
        <f xml:space="preserve"> IFERROR(VLOOKUP(MID(G1154,1,2),PIRA!$B$1:$E$1144,2,FALSE),"")&amp;"
"&amp;IFERROR(VLOOKUP(MID(H1154,1,2),PIRA!$B$1:$E$1144,2,FALSE),"")&amp;"
"&amp;IFERROR(VLOOKUP(MID(I1154,1,2),PIRA!$B$1:$E$1144,2,FALSE),"")</f>
        <v xml:space="preserve">Magnetic Fields and Forces
</v>
      </c>
      <c r="F1154" s="31" t="str">
        <f xml:space="preserve"> IFERROR(VLOOKUP(MID(G1154,1,4),PIRA!$B$1:$E$1144,2,FALSE),"")&amp;"
"&amp;IFERROR(VLOOKUP(MID(H1154,1,4),PIRA!$B$1:$E$1144,2,FALSE),"")&amp;"
"&amp;IFERROR(VLOOKUP(MID(I1154,1,4),PIRA!$B$1:$E$1144,2,FALSE),"")</f>
        <v xml:space="preserve">Force on Current in Wires
</v>
      </c>
      <c r="G1154" s="32" t="s">
        <v>202</v>
      </c>
      <c r="H1154" s="31" t="str">
        <f>IFERROR(IF(VLOOKUP(G1154,Demos!$B$3:$K$1368,2,FALSE)=0,"",VLOOKUP(G1154,Demos!$B$3:$K$1368,2,FALSE)),"")</f>
        <v/>
      </c>
      <c r="I1154" s="79" t="str">
        <f>IFERROR(IF(VLOOKUP(G1154,Demos!$B$3:$K$1368,3,FALSE)=0,"",VLOOKUP(G1154,Demos!$B$3:$K$1368,3,FALSE)),"")</f>
        <v/>
      </c>
      <c r="J1154" s="79" t="str">
        <f>IFERROR(IF(VLOOKUP(G1154,Demos!$B$3:$K$1368,4,FALSE)=0,"",VLOOKUP(G1154,Demos!$B$3:$K$1368,4,FALSE)),"")</f>
        <v/>
      </c>
      <c r="K1154" s="30" t="s">
        <v>1066</v>
      </c>
      <c r="L1154" s="30" t="s">
        <v>1923</v>
      </c>
      <c r="M1154" s="71">
        <v>43760</v>
      </c>
      <c r="N1154" s="33" t="str">
        <f>IFERROR(VLOOKUP(G1154,Demos!$B$3:$K$1368,5,FALSE),"")</f>
        <v>Parallel Wires</v>
      </c>
      <c r="O1154" s="28">
        <f>IF(N1154="","",COUNTIF($N$6:N3273, N1154))</f>
        <v>19</v>
      </c>
      <c r="P1154" s="33" t="str">
        <f xml:space="preserve"> IFERROR(IF(VLOOKUP(G1154,Demos!$B$3:$K$1368,6,FALSE)=0,"",VLOOKUP(G1154,Demos!$B$3:$K$1368,6,FALSE)),"")</f>
        <v>www.de-monstrare.nl/pdf/parallel%20wires.pdf</v>
      </c>
      <c r="Q1154" s="38" t="str">
        <f xml:space="preserve"> IFERROR(IF(VLOOKUP(G1154,Demos!$B$3:$K$1368,8,FALSE)=0,"",VLOOKUP(G1154,Demos!$B$3:$K$1368,8,FALSE)),"")</f>
        <v/>
      </c>
      <c r="R1154" s="38" t="str">
        <f xml:space="preserve"> IFERROR(IF(VLOOKUP(G1154,Demos!$B$3:$K$1368,7,FALSE)=0,"",VLOOKUP(G1154,Demos!$B$3:$K$1368,7,FALSE)),"")</f>
        <v/>
      </c>
      <c r="T1154" s="50" t="s">
        <v>1761</v>
      </c>
      <c r="U1154" s="31" t="str">
        <f>IFERROR(VLOOKUP(G1154,Demos!$B$7:N4450,12,FALSE),"")</f>
        <v/>
      </c>
    </row>
    <row r="1155" spans="1:21" ht="45" x14ac:dyDescent="0.25">
      <c r="A1155" s="39">
        <f t="shared" si="17"/>
        <v>1150</v>
      </c>
      <c r="B1155" s="30" t="s">
        <v>2040</v>
      </c>
      <c r="C1155" s="29" t="str">
        <f xml:space="preserve"> IFERROR(VLOOKUP(B1155, Courses!$C$3:$E$836, 2, FALSE),"")</f>
        <v>Open Days</v>
      </c>
      <c r="D1155" s="29" t="str">
        <f xml:space="preserve"> IFERROR(VLOOKUP(MID(G1155,1,1), PIRA!$B$1:$E$1146, 2, FALSE),"")</f>
        <v>2 Fluid Mechanics</v>
      </c>
      <c r="E1155" s="31" t="str">
        <f xml:space="preserve"> IFERROR(VLOOKUP(MID(G1155,1,2),PIRA!$B$1:$E$1144,2,FALSE),"")&amp;"
"&amp;IFERROR(VLOOKUP(MID(H1155,1,2),PIRA!$B$1:$E$1144,2,FALSE),"")&amp;"
"&amp;IFERROR(VLOOKUP(MID(I1155,1,2),PIRA!$B$1:$E$1144,2,FALSE),"")</f>
        <v xml:space="preserve">Dynamics of Fluids
</v>
      </c>
      <c r="F1155" s="31" t="str">
        <f xml:space="preserve"> IFERROR(VLOOKUP(MID(G1155,1,4),PIRA!$B$1:$E$1144,2,FALSE),"")&amp;"
"&amp;IFERROR(VLOOKUP(MID(H1155,1,4),PIRA!$B$1:$E$1144,2,FALSE),"")&amp;"
"&amp;IFERROR(VLOOKUP(MID(I1155,1,4),PIRA!$B$1:$E$1144,2,FALSE),"")</f>
        <v xml:space="preserve">Forces in Moving Fluids
</v>
      </c>
      <c r="G1155" s="32" t="s">
        <v>337</v>
      </c>
      <c r="H1155" s="31" t="str">
        <f>IFERROR(IF(VLOOKUP(G1155,Demos!$B$3:$K$1368,2,FALSE)=0,"",VLOOKUP(G1155,Demos!$B$3:$K$1368,2,FALSE)),"")</f>
        <v/>
      </c>
      <c r="I1155" s="79" t="str">
        <f>IFERROR(IF(VLOOKUP(G1155,Demos!$B$3:$K$1368,3,FALSE)=0,"",VLOOKUP(G1155,Demos!$B$3:$K$1368,3,FALSE)),"")</f>
        <v/>
      </c>
      <c r="J1155" s="79" t="str">
        <f>IFERROR(IF(VLOOKUP(G1155,Demos!$B$3:$K$1368,4,FALSE)=0,"",VLOOKUP(G1155,Demos!$B$3:$K$1368,4,FALSE)),"")</f>
        <v/>
      </c>
      <c r="K1155" s="30" t="s">
        <v>2020</v>
      </c>
      <c r="M1155" s="71">
        <v>43759</v>
      </c>
      <c r="N1155" s="33" t="str">
        <f>IFERROR(VLOOKUP(G1155,Demos!$B$3:$K$1368,5,FALSE),"")</f>
        <v>Vacuum Cleaner and Ping-Pong Ball</v>
      </c>
      <c r="O1155" s="28">
        <f>IF(N1155="","",COUNTIF($N$6:N3274, N1155))</f>
        <v>21</v>
      </c>
      <c r="P1155" s="33" t="str">
        <f xml:space="preserve"> IFERROR(IF(VLOOKUP(G1155,Demos!$B$3:$K$1368,6,FALSE)=0,"",VLOOKUP(G1155,Demos!$B$3:$K$1368,6,FALSE)),"")</f>
        <v>N/A</v>
      </c>
      <c r="Q1155" s="38" t="str">
        <f xml:space="preserve"> IFERROR(IF(VLOOKUP(G1155,Demos!$B$3:$K$1368,8,FALSE)=0,"",VLOOKUP(G1155,Demos!$B$3:$K$1368,8,FALSE)),"")</f>
        <v/>
      </c>
      <c r="R1155" s="38" t="str">
        <f xml:space="preserve"> IFERROR(IF(VLOOKUP(G1155,Demos!$B$3:$K$1368,7,FALSE)=0,"",VLOOKUP(G1155,Demos!$B$3:$K$1368,7,FALSE)),"")</f>
        <v>See 2021 Zoomopname "opname hoorcollege 2.mp4" and Collegerama recording 2011/2012 - https://collegerama.tudelft.nl/Mediasite/Channel/as-bsc-tn/watch/b6b2331bc2144aba9c70d01fb3cfa6311d and 2022-2023 from 01:25:40 https://collegerama.tudelft.nl/Mediasite/Channel/as-bsc-tn/watch/2f27d3d6436b4dc9b44a4a21e91f98331d</v>
      </c>
      <c r="T1155" s="50" t="s">
        <v>1761</v>
      </c>
      <c r="U1155" s="31" t="str">
        <f>IFERROR(VLOOKUP(G1155,Demos!$B$7:N4451,12,FALSE),"")</f>
        <v/>
      </c>
    </row>
    <row r="1156" spans="1:21" ht="45" x14ac:dyDescent="0.25">
      <c r="A1156" s="39">
        <f t="shared" si="17"/>
        <v>1151</v>
      </c>
      <c r="B1156" s="30" t="s">
        <v>2040</v>
      </c>
      <c r="C1156" s="29" t="str">
        <f xml:space="preserve"> IFERROR(VLOOKUP(B1156, Courses!$C$3:$E$836, 2, FALSE),"")</f>
        <v>Open Days</v>
      </c>
      <c r="D1156" s="29" t="str">
        <f xml:space="preserve"> IFERROR(VLOOKUP(MID(G1156,1,1), PIRA!$B$1:$E$1146, 2, FALSE),"")</f>
        <v/>
      </c>
      <c r="E1156" s="31" t="str">
        <f xml:space="preserve"> IFERROR(VLOOKUP(MID(G1156,1,2),PIRA!$B$1:$E$1144,2,FALSE),"")&amp;"
"&amp;IFERROR(VLOOKUP(MID(H1156,1,2),PIRA!$B$1:$E$1144,2,FALSE),"")&amp;"
"&amp;IFERROR(VLOOKUP(MID(I1156,1,2),PIRA!$B$1:$E$1144,2,FALSE),"")</f>
        <v xml:space="preserve">
</v>
      </c>
      <c r="F1156" s="31" t="str">
        <f xml:space="preserve"> IFERROR(VLOOKUP(MID(G1156,1,4),PIRA!$B$1:$E$1144,2,FALSE),"")&amp;"
"&amp;IFERROR(VLOOKUP(MID(H1156,1,4),PIRA!$B$1:$E$1144,2,FALSE),"")&amp;"
"&amp;IFERROR(VLOOKUP(MID(I1156,1,4),PIRA!$B$1:$E$1144,2,FALSE),"")</f>
        <v xml:space="preserve">
</v>
      </c>
      <c r="H1156" s="31" t="str">
        <f>IFERROR(IF(VLOOKUP(G1156,Demos!$B$3:$K$1368,2,FALSE)=0,"",VLOOKUP(G1156,Demos!$B$3:$K$1368,2,FALSE)),"")</f>
        <v/>
      </c>
      <c r="I1156" s="79" t="str">
        <f>IFERROR(IF(VLOOKUP(G1156,Demos!$B$3:$K$1368,3,FALSE)=0,"",VLOOKUP(G1156,Demos!$B$3:$K$1368,3,FALSE)),"")</f>
        <v/>
      </c>
      <c r="J1156" s="79" t="str">
        <f>IFERROR(IF(VLOOKUP(G1156,Demos!$B$3:$K$1368,4,FALSE)=0,"",VLOOKUP(G1156,Demos!$B$3:$K$1368,4,FALSE)),"")</f>
        <v/>
      </c>
      <c r="K1156" s="30" t="s">
        <v>1060</v>
      </c>
      <c r="M1156" s="71">
        <v>43756</v>
      </c>
      <c r="N1156" s="33" t="str">
        <f>IFERROR(VLOOKUP(G1156,Demos!$B$3:$K$1368,5,FALSE),"")</f>
        <v/>
      </c>
      <c r="O1156" s="28" t="str">
        <f>IF(N1156="","",COUNTIF($N$6:N3275, N1156))</f>
        <v/>
      </c>
      <c r="P1156" s="33" t="str">
        <f xml:space="preserve"> IFERROR(IF(VLOOKUP(G1156,Demos!$B$3:$K$1368,6,FALSE)=0,"",VLOOKUP(G1156,Demos!$B$3:$K$1368,6,FALSE)),"")</f>
        <v/>
      </c>
      <c r="Q1156" s="38" t="str">
        <f xml:space="preserve"> IFERROR(IF(VLOOKUP(G1156,Demos!$B$3:$K$1368,8,FALSE)=0,"",VLOOKUP(G1156,Demos!$B$3:$K$1368,8,FALSE)),"")</f>
        <v/>
      </c>
      <c r="R1156" s="38" t="str">
        <f xml:space="preserve"> IFERROR(IF(VLOOKUP(G1156,Demos!$B$3:$K$1368,7,FALSE)=0,"",VLOOKUP(G1156,Demos!$B$3:$K$1368,7,FALSE)),"")</f>
        <v/>
      </c>
      <c r="T1156" s="50" t="s">
        <v>1763</v>
      </c>
      <c r="U1156" s="31" t="str">
        <f>IFERROR(VLOOKUP(G1156,Demos!$B$7:N4452,12,FALSE),"")</f>
        <v/>
      </c>
    </row>
    <row r="1157" spans="1:21" ht="45" x14ac:dyDescent="0.25">
      <c r="A1157" s="39">
        <f t="shared" si="17"/>
        <v>1152</v>
      </c>
      <c r="B1157" s="30" t="s">
        <v>151</v>
      </c>
      <c r="C1157" s="29" t="str">
        <f xml:space="preserve"> IFERROR(VLOOKUP(B1157, Courses!$C$3:$E$836, 2, FALSE),"")</f>
        <v>Introduction to Electricity and Magnetism</v>
      </c>
      <c r="D1157" s="29" t="str">
        <f xml:space="preserve"> IFERROR(VLOOKUP(MID(G1157,1,1), PIRA!$B$1:$E$1146, 2, FALSE),"")</f>
        <v>5 Electricity and Magnetism</v>
      </c>
      <c r="E1157" s="31" t="str">
        <f xml:space="preserve"> IFERROR(VLOOKUP(MID(G1157,1,2),PIRA!$B$1:$E$1144,2,FALSE),"")&amp;"
"&amp;IFERROR(VLOOKUP(MID(H1157,1,2),PIRA!$B$1:$E$1144,2,FALSE),"")&amp;"
"&amp;IFERROR(VLOOKUP(MID(I1157,1,2),PIRA!$B$1:$E$1144,2,FALSE),"")</f>
        <v xml:space="preserve">Resistance
</v>
      </c>
      <c r="F1157" s="31" t="str">
        <f xml:space="preserve"> IFERROR(VLOOKUP(MID(G1157,1,4),PIRA!$B$1:$E$1144,2,FALSE),"")&amp;"
"&amp;IFERROR(VLOOKUP(MID(H1157,1,4),PIRA!$B$1:$E$1144,2,FALSE),"")&amp;"
"&amp;IFERROR(VLOOKUP(MID(I1157,1,4),PIRA!$B$1:$E$1144,2,FALSE),"")</f>
        <v xml:space="preserve">Resistivity and Temperature
</v>
      </c>
      <c r="G1157" s="32" t="s">
        <v>1196</v>
      </c>
      <c r="H1157" s="31" t="str">
        <f>IFERROR(IF(VLOOKUP(G1157,Demos!$B$3:$K$1368,2,FALSE)=0,"",VLOOKUP(G1157,Demos!$B$3:$K$1368,2,FALSE)),"")</f>
        <v/>
      </c>
      <c r="I1157" s="79" t="str">
        <f>IFERROR(IF(VLOOKUP(G1157,Demos!$B$3:$K$1368,3,FALSE)=0,"",VLOOKUP(G1157,Demos!$B$3:$K$1368,3,FALSE)),"")</f>
        <v/>
      </c>
      <c r="J1157" s="79" t="str">
        <f>IFERROR(IF(VLOOKUP(G1157,Demos!$B$3:$K$1368,4,FALSE)=0,"",VLOOKUP(G1157,Demos!$B$3:$K$1368,4,FALSE)),"")</f>
        <v/>
      </c>
      <c r="K1157" s="30" t="s">
        <v>1944</v>
      </c>
      <c r="L1157" s="30" t="s">
        <v>1066</v>
      </c>
      <c r="M1157" s="71">
        <v>43753</v>
      </c>
      <c r="N1157" s="33" t="str">
        <f>IFERROR(VLOOKUP(G1157,Demos!$B$3:$K$1368,5,FALSE),"")</f>
        <v>Positive Temperature Coefficient</v>
      </c>
      <c r="O1157" s="28">
        <f>IF(N1157="","",COUNTIF($N$6:N3276, N1157))</f>
        <v>12</v>
      </c>
      <c r="P1157" s="33" t="str">
        <f xml:space="preserve"> IFERROR(IF(VLOOKUP(G1157,Demos!$B$3:$K$1368,6,FALSE)=0,"",VLOOKUP(G1157,Demos!$B$3:$K$1368,6,FALSE)),"")</f>
        <v>www.de-monstrare.nl/pdf/Positive%20temperature%20coefficient.pdf</v>
      </c>
      <c r="Q1157" s="38" t="str">
        <f xml:space="preserve"> IFERROR(IF(VLOOKUP(G1157,Demos!$B$3:$K$1368,8,FALSE)=0,"",VLOOKUP(G1157,Demos!$B$3:$K$1368,8,FALSE)),"")</f>
        <v/>
      </c>
      <c r="R1157" s="38" t="str">
        <f xml:space="preserve"> IFERROR(IF(VLOOKUP(G1157,Demos!$B$3:$K$1368,7,FALSE)=0,"",VLOOKUP(G1157,Demos!$B$3:$K$1368,7,FALSE)),"")</f>
        <v>See: https://www.youtube.com/watch?v=riR-e0m83Q8&amp;list=PLYMFB4TVFdJJ4DsfXdY6yzDCDgLLiC4ya&amp;index=7</v>
      </c>
      <c r="T1157" s="50" t="s">
        <v>1761</v>
      </c>
      <c r="U1157" s="31" t="str">
        <f>IFERROR(VLOOKUP(G1157,Demos!$B$7:N4453,12,FALSE),"")</f>
        <v/>
      </c>
    </row>
    <row r="1158" spans="1:21" ht="45" x14ac:dyDescent="0.25">
      <c r="A1158" s="39">
        <f t="shared" ref="A1158:A1221" si="18">ROW()-5</f>
        <v>1153</v>
      </c>
      <c r="B1158" s="30" t="s">
        <v>151</v>
      </c>
      <c r="C1158" s="29" t="str">
        <f xml:space="preserve"> IFERROR(VLOOKUP(B1158, Courses!$C$3:$E$836, 2, FALSE),"")</f>
        <v>Introduction to Electricity and Magnetism</v>
      </c>
      <c r="D1158" s="29" t="str">
        <f xml:space="preserve"> IFERROR(VLOOKUP(MID(G1158,1,1), PIRA!$B$1:$E$1146, 2, FALSE),"")</f>
        <v>5 Electricity and Magnetism</v>
      </c>
      <c r="E1158" s="31" t="str">
        <f xml:space="preserve"> IFERROR(VLOOKUP(MID(G1158,1,2),PIRA!$B$1:$E$1144,2,FALSE),"")&amp;"
"&amp;IFERROR(VLOOKUP(MID(H1158,1,2),PIRA!$B$1:$E$1144,2,FALSE),"")&amp;"
"&amp;IFERROR(VLOOKUP(MID(I1158,1,2),PIRA!$B$1:$E$1144,2,FALSE),"")</f>
        <v xml:space="preserve">Resistance
</v>
      </c>
      <c r="F1158" s="31" t="str">
        <f xml:space="preserve"> IFERROR(VLOOKUP(MID(G1158,1,4),PIRA!$B$1:$E$1144,2,FALSE),"")&amp;"
"&amp;IFERROR(VLOOKUP(MID(H1158,1,4),PIRA!$B$1:$E$1144,2,FALSE),"")&amp;"
"&amp;IFERROR(VLOOKUP(MID(I1158,1,4),PIRA!$B$1:$E$1144,2,FALSE),"")</f>
        <v xml:space="preserve">Resistivity and Temperature
</v>
      </c>
      <c r="G1158" s="32" t="s">
        <v>1197</v>
      </c>
      <c r="H1158" s="31" t="str">
        <f>IFERROR(IF(VLOOKUP(G1158,Demos!$B$3:$K$1368,2,FALSE)=0,"",VLOOKUP(G1158,Demos!$B$3:$K$1368,2,FALSE)),"")</f>
        <v/>
      </c>
      <c r="I1158" s="79" t="str">
        <f>IFERROR(IF(VLOOKUP(G1158,Demos!$B$3:$K$1368,3,FALSE)=0,"",VLOOKUP(G1158,Demos!$B$3:$K$1368,3,FALSE)),"")</f>
        <v/>
      </c>
      <c r="J1158" s="79" t="str">
        <f>IFERROR(IF(VLOOKUP(G1158,Demos!$B$3:$K$1368,4,FALSE)=0,"",VLOOKUP(G1158,Demos!$B$3:$K$1368,4,FALSE)),"")</f>
        <v/>
      </c>
      <c r="K1158" s="30" t="s">
        <v>1944</v>
      </c>
      <c r="L1158" s="30" t="s">
        <v>1066</v>
      </c>
      <c r="M1158" s="71">
        <v>43753</v>
      </c>
      <c r="N1158" s="33" t="str">
        <f>IFERROR(VLOOKUP(G1158,Demos!$B$3:$K$1368,5,FALSE),"")</f>
        <v>Negative Temperature Coefficient</v>
      </c>
      <c r="O1158" s="28">
        <f>IF(N1158="","",COUNTIF($N$6:N3277, N1158))</f>
        <v>12</v>
      </c>
      <c r="P1158" s="33" t="str">
        <f xml:space="preserve"> IFERROR(IF(VLOOKUP(G1158,Demos!$B$3:$K$1368,6,FALSE)=0,"",VLOOKUP(G1158,Demos!$B$3:$K$1368,6,FALSE)),"")</f>
        <v>www.de-monstrare.nl/pdf/Negative%20temperature%20coefficient.pdf</v>
      </c>
      <c r="Q1158" s="38" t="str">
        <f xml:space="preserve"> IFERROR(IF(VLOOKUP(G1158,Demos!$B$3:$K$1368,8,FALSE)=0,"",VLOOKUP(G1158,Demos!$B$3:$K$1368,8,FALSE)),"")</f>
        <v/>
      </c>
      <c r="R1158" s="38" t="str">
        <f xml:space="preserve"> IFERROR(IF(VLOOKUP(G1158,Demos!$B$3:$K$1368,7,FALSE)=0,"",VLOOKUP(G1158,Demos!$B$3:$K$1368,7,FALSE)),"")</f>
        <v>See: https://www.youtube.com/watch?v=riR-e0m83Q8&amp;list=PLYMFB4TVFdJJ4DsfXdY6yzDCDgLLiC4ya&amp;index=7</v>
      </c>
      <c r="T1158" s="50" t="s">
        <v>1761</v>
      </c>
      <c r="U1158" s="31" t="str">
        <f>IFERROR(VLOOKUP(G1158,Demos!$B$7:N4454,12,FALSE),"")</f>
        <v/>
      </c>
    </row>
    <row r="1159" spans="1:21" ht="45" x14ac:dyDescent="0.25">
      <c r="A1159" s="39">
        <f t="shared" si="18"/>
        <v>1154</v>
      </c>
      <c r="B1159" s="30" t="s">
        <v>151</v>
      </c>
      <c r="C1159" s="29" t="str">
        <f xml:space="preserve"> IFERROR(VLOOKUP(B1159, Courses!$C$3:$E$836, 2, FALSE),"")</f>
        <v>Introduction to Electricity and Magnetism</v>
      </c>
      <c r="D1159" s="29" t="str">
        <f xml:space="preserve"> IFERROR(VLOOKUP(MID(G1159,1,1), PIRA!$B$1:$E$1146, 2, FALSE),"")</f>
        <v>5 Electricity and Magnetism</v>
      </c>
      <c r="E1159" s="31" t="str">
        <f xml:space="preserve"> IFERROR(VLOOKUP(MID(G1159,1,2),PIRA!$B$1:$E$1144,2,FALSE),"")&amp;"
"&amp;IFERROR(VLOOKUP(MID(H1159,1,2),PIRA!$B$1:$E$1144,2,FALSE),"")&amp;"
"&amp;IFERROR(VLOOKUP(MID(I1159,1,2),PIRA!$B$1:$E$1144,2,FALSE),"")</f>
        <v xml:space="preserve">Capacitance
</v>
      </c>
      <c r="F1159" s="31" t="str">
        <f xml:space="preserve"> IFERROR(VLOOKUP(MID(G1159,1,4),PIRA!$B$1:$E$1144,2,FALSE),"")&amp;"
"&amp;IFERROR(VLOOKUP(MID(H1159,1,4),PIRA!$B$1:$E$1144,2,FALSE),"")&amp;"
"&amp;IFERROR(VLOOKUP(MID(I1159,1,4),PIRA!$B$1:$E$1144,2,FALSE),"")</f>
        <v xml:space="preserve">Capacitors
</v>
      </c>
      <c r="G1159" s="32" t="s">
        <v>248</v>
      </c>
      <c r="H1159" s="31" t="str">
        <f>IFERROR(IF(VLOOKUP(G1159,Demos!$B$3:$K$1368,2,FALSE)=0,"",VLOOKUP(G1159,Demos!$B$3:$K$1368,2,FALSE)),"")</f>
        <v/>
      </c>
      <c r="I1159" s="79" t="str">
        <f>IFERROR(IF(VLOOKUP(G1159,Demos!$B$3:$K$1368,3,FALSE)=0,"",VLOOKUP(G1159,Demos!$B$3:$K$1368,3,FALSE)),"")</f>
        <v/>
      </c>
      <c r="J1159" s="79" t="str">
        <f>IFERROR(IF(VLOOKUP(G1159,Demos!$B$3:$K$1368,4,FALSE)=0,"",VLOOKUP(G1159,Demos!$B$3:$K$1368,4,FALSE)),"")</f>
        <v/>
      </c>
      <c r="K1159" s="30" t="s">
        <v>1944</v>
      </c>
      <c r="L1159" s="30" t="s">
        <v>1066</v>
      </c>
      <c r="M1159" s="71">
        <v>43752</v>
      </c>
      <c r="N1159" s="33" t="str">
        <f>IFERROR(VLOOKUP(G1159,Demos!$B$3:$K$1368,5,FALSE),"")</f>
        <v>Capacitor (1) Spacing between the Plates</v>
      </c>
      <c r="O1159" s="28">
        <f>IF(N1159="","",COUNTIF($N$6:N3278, N1159))</f>
        <v>22</v>
      </c>
      <c r="P1159" s="33" t="str">
        <f xml:space="preserve"> IFERROR(IF(VLOOKUP(G1159,Demos!$B$3:$K$1368,6,FALSE)=0,"",VLOOKUP(G1159,Demos!$B$3:$K$1368,6,FALSE)),"")</f>
        <v>www.de-monstrare.nl/.../Capacitor%20_1_ %20Spacing%20between%20the%20plates.pdf</v>
      </c>
      <c r="Q1159" s="38" t="str">
        <f xml:space="preserve"> IFERROR(IF(VLOOKUP(G1159,Demos!$B$3:$K$1368,8,FALSE)=0,"",VLOOKUP(G1159,Demos!$B$3:$K$1368,8,FALSE)),"")</f>
        <v/>
      </c>
      <c r="R1159" s="38" t="str">
        <f xml:space="preserve"> IFERROR(IF(VLOOKUP(G1159,Demos!$B$3:$K$1368,7,FALSE)=0,"",VLOOKUP(G1159,Demos!$B$3:$K$1368,7,FALSE)),"")</f>
        <v/>
      </c>
      <c r="T1159" s="50" t="s">
        <v>1761</v>
      </c>
      <c r="U1159" s="31" t="str">
        <f>IFERROR(VLOOKUP(G1159,Demos!$B$7:N4456,12,FALSE),"")</f>
        <v/>
      </c>
    </row>
    <row r="1160" spans="1:21" ht="45" x14ac:dyDescent="0.25">
      <c r="A1160" s="39">
        <f t="shared" si="18"/>
        <v>1155</v>
      </c>
      <c r="B1160" s="30" t="s">
        <v>151</v>
      </c>
      <c r="C1160" s="29" t="str">
        <f xml:space="preserve"> IFERROR(VLOOKUP(B1160, Courses!$C$3:$E$836, 2, FALSE),"")</f>
        <v>Introduction to Electricity and Magnetism</v>
      </c>
      <c r="D1160" s="29" t="str">
        <f xml:space="preserve"> IFERROR(VLOOKUP(MID(G1160,1,1), PIRA!$B$1:$E$1146, 2, FALSE),"")</f>
        <v>5 Electricity and Magnetism</v>
      </c>
      <c r="E1160" s="31" t="str">
        <f xml:space="preserve"> IFERROR(VLOOKUP(MID(G1160,1,2),PIRA!$B$1:$E$1144,2,FALSE),"")&amp;"
"&amp;IFERROR(VLOOKUP(MID(H1160,1,2),PIRA!$B$1:$E$1144,2,FALSE),"")&amp;"
"&amp;IFERROR(VLOOKUP(MID(I1160,1,2),PIRA!$B$1:$E$1144,2,FALSE),"")</f>
        <v xml:space="preserve">Capacitance
Capacitance
</v>
      </c>
      <c r="F1160" s="31" t="str">
        <f xml:space="preserve"> IFERROR(VLOOKUP(MID(G1160,1,4),PIRA!$B$1:$E$1144,2,FALSE),"")&amp;"
"&amp;IFERROR(VLOOKUP(MID(H1160,1,4),PIRA!$B$1:$E$1144,2,FALSE),"")&amp;"
"&amp;IFERROR(VLOOKUP(MID(I1160,1,4),PIRA!$B$1:$E$1144,2,FALSE),"")</f>
        <v xml:space="preserve">Dielectric
Energy Stored in a Capacitor
</v>
      </c>
      <c r="G1160" s="32" t="s">
        <v>482</v>
      </c>
      <c r="H1160" s="31" t="str">
        <f>IFERROR(IF(VLOOKUP(G1160,Demos!$B$3:$K$1368,2,FALSE)=0,"",VLOOKUP(G1160,Demos!$B$3:$K$1368,2,FALSE)),"")</f>
        <v>5C30.01</v>
      </c>
      <c r="I1160" s="79" t="str">
        <f>IFERROR(IF(VLOOKUP(G1160,Demos!$B$3:$K$1368,3,FALSE)=0,"",VLOOKUP(G1160,Demos!$B$3:$K$1368,3,FALSE)),"")</f>
        <v/>
      </c>
      <c r="J1160" s="79" t="str">
        <f>IFERROR(IF(VLOOKUP(G1160,Demos!$B$3:$K$1368,4,FALSE)=0,"",VLOOKUP(G1160,Demos!$B$3:$K$1368,4,FALSE)),"")</f>
        <v/>
      </c>
      <c r="K1160" s="30" t="s">
        <v>1944</v>
      </c>
      <c r="L1160" s="30" t="s">
        <v>1066</v>
      </c>
      <c r="M1160" s="71">
        <v>43752</v>
      </c>
      <c r="N1160" s="33" t="str">
        <f>IFERROR(VLOOKUP(G1160,Demos!$B$3:$K$1368,5,FALSE),"")</f>
        <v>Capacitor (2) Different Dielectrics</v>
      </c>
      <c r="O1160" s="28">
        <f>IF(N1160="","",COUNTIF($N$6:N3279, N1160))</f>
        <v>17</v>
      </c>
      <c r="P1160" s="33" t="str">
        <f xml:space="preserve"> IFERROR(IF(VLOOKUP(G1160,Demos!$B$3:$K$1368,6,FALSE)=0,"",VLOOKUP(G1160,Demos!$B$3:$K$1368,6,FALSE)),"")</f>
        <v>www.de-monstrare.nl/pdf/Capacitor%20_2_Different%20dielectrics.pdf</v>
      </c>
      <c r="Q1160" s="38" t="str">
        <f xml:space="preserve"> IFERROR(IF(VLOOKUP(G1160,Demos!$B$3:$K$1368,8,FALSE)=0,"",VLOOKUP(G1160,Demos!$B$3:$K$1368,8,FALSE)),"")</f>
        <v/>
      </c>
      <c r="R1160" s="38" t="str">
        <f xml:space="preserve"> IFERROR(IF(VLOOKUP(G1160,Demos!$B$3:$K$1368,7,FALSE)=0,"",VLOOKUP(G1160,Demos!$B$3:$K$1368,7,FALSE)),"")</f>
        <v/>
      </c>
      <c r="T1160" s="50" t="s">
        <v>1761</v>
      </c>
      <c r="U1160" s="31" t="str">
        <f>IFERROR(VLOOKUP(G1160,Demos!$B$7:N4455,12,FALSE),"")</f>
        <v/>
      </c>
    </row>
    <row r="1161" spans="1:21" ht="45" x14ac:dyDescent="0.25">
      <c r="A1161" s="39">
        <f t="shared" si="18"/>
        <v>1156</v>
      </c>
      <c r="B1161" s="30" t="s">
        <v>151</v>
      </c>
      <c r="C1161" s="29" t="str">
        <f xml:space="preserve"> IFERROR(VLOOKUP(B1161, Courses!$C$3:$E$836, 2, FALSE),"")</f>
        <v>Introduction to Electricity and Magnetism</v>
      </c>
      <c r="D1161" s="29" t="str">
        <f xml:space="preserve"> IFERROR(VLOOKUP(MID(G1161,1,1), PIRA!$B$1:$E$1146, 2, FALSE),"")</f>
        <v>5 Electricity and Magnetism</v>
      </c>
      <c r="E1161" s="31" t="str">
        <f xml:space="preserve"> IFERROR(VLOOKUP(MID(G1161,1,2),PIRA!$B$1:$E$1144,2,FALSE),"")&amp;"
"&amp;IFERROR(VLOOKUP(MID(H1161,1,2),PIRA!$B$1:$E$1144,2,FALSE),"")&amp;"
"&amp;IFERROR(VLOOKUP(MID(I1161,1,2),PIRA!$B$1:$E$1144,2,FALSE),"")</f>
        <v xml:space="preserve">Electrostatics
</v>
      </c>
      <c r="F1161" s="31" t="str">
        <f xml:space="preserve"> IFERROR(VLOOKUP(MID(G1161,1,4),PIRA!$B$1:$E$1144,2,FALSE),"")&amp;"
"&amp;IFERROR(VLOOKUP(MID(H1161,1,4),PIRA!$B$1:$E$1144,2,FALSE),"")&amp;"
"&amp;IFERROR(VLOOKUP(MID(I1161,1,4),PIRA!$B$1:$E$1144,2,FALSE),"")</f>
        <v xml:space="preserve">Coulomb's Law
</v>
      </c>
      <c r="G1161" s="32" t="s">
        <v>245</v>
      </c>
      <c r="H1161" s="31" t="str">
        <f>IFERROR(IF(VLOOKUP(G1161,Demos!$B$3:$K$1368,2,FALSE)=0,"",VLOOKUP(G1161,Demos!$B$3:$K$1368,2,FALSE)),"")</f>
        <v/>
      </c>
      <c r="I1161" s="79" t="str">
        <f>IFERROR(IF(VLOOKUP(G1161,Demos!$B$3:$K$1368,3,FALSE)=0,"",VLOOKUP(G1161,Demos!$B$3:$K$1368,3,FALSE)),"")</f>
        <v/>
      </c>
      <c r="J1161" s="79" t="str">
        <f>IFERROR(IF(VLOOKUP(G1161,Demos!$B$3:$K$1368,4,FALSE)=0,"",VLOOKUP(G1161,Demos!$B$3:$K$1368,4,FALSE)),"")</f>
        <v/>
      </c>
      <c r="K1161" s="30" t="s">
        <v>1066</v>
      </c>
      <c r="L1161" s="30" t="s">
        <v>1923</v>
      </c>
      <c r="M1161" s="71">
        <v>43750</v>
      </c>
      <c r="N1161" s="33" t="str">
        <f>IFERROR(VLOOKUP(G1161,Demos!$B$3:$K$1368,5,FALSE),"")</f>
        <v>Coulomb's Law (2)</v>
      </c>
      <c r="O1161" s="28">
        <f>IF(N1161="","",COUNTIF($N$6:N3280, N1161))</f>
        <v>17</v>
      </c>
      <c r="P1161" s="33" t="str">
        <f xml:space="preserve"> IFERROR(IF(VLOOKUP(G1161,Demos!$B$3:$K$1368,6,FALSE)=0,"",VLOOKUP(G1161,Demos!$B$3:$K$1368,6,FALSE)),"")</f>
        <v>www.de-monstrare.nl/pdf/Coulomb's%20law%20_2_.pdf</v>
      </c>
      <c r="Q1161" s="38" t="str">
        <f xml:space="preserve"> IFERROR(IF(VLOOKUP(G1161,Demos!$B$3:$K$1368,8,FALSE)=0,"",VLOOKUP(G1161,Demos!$B$3:$K$1368,8,FALSE)),"")</f>
        <v/>
      </c>
      <c r="R1161" s="38" t="str">
        <f xml:space="preserve"> IFERROR(IF(VLOOKUP(G1161,Demos!$B$3:$K$1368,7,FALSE)=0,"",VLOOKUP(G1161,Demos!$B$3:$K$1368,7,FALSE)),"")</f>
        <v/>
      </c>
      <c r="T1161" s="50" t="s">
        <v>2049</v>
      </c>
      <c r="U1161" s="31" t="str">
        <f>IFERROR(VLOOKUP(G1161,Demos!$B$7:N4457,12,FALSE),"")</f>
        <v/>
      </c>
    </row>
    <row r="1162" spans="1:21" ht="45" x14ac:dyDescent="0.25">
      <c r="A1162" s="39">
        <f t="shared" si="18"/>
        <v>1157</v>
      </c>
      <c r="B1162" s="30" t="s">
        <v>151</v>
      </c>
      <c r="C1162" s="29" t="str">
        <f xml:space="preserve"> IFERROR(VLOOKUP(B1162, Courses!$C$3:$E$836, 2, FALSE),"")</f>
        <v>Introduction to Electricity and Magnetism</v>
      </c>
      <c r="D1162" s="29" t="str">
        <f xml:space="preserve"> IFERROR(VLOOKUP(MID(G1162,1,1), PIRA!$B$1:$E$1146, 2, FALSE),"")</f>
        <v>5 Electricity and Magnetism</v>
      </c>
      <c r="E1162" s="31" t="str">
        <f xml:space="preserve"> IFERROR(VLOOKUP(MID(G1162,1,2),PIRA!$B$1:$E$1144,2,FALSE),"")&amp;"
"&amp;IFERROR(VLOOKUP(MID(H1162,1,2),PIRA!$B$1:$E$1144,2,FALSE),"")&amp;"
"&amp;IFERROR(VLOOKUP(MID(I1162,1,2),PIRA!$B$1:$E$1144,2,FALSE),"")</f>
        <v xml:space="preserve">Electric Fields and Potential
</v>
      </c>
      <c r="F1162" s="31" t="str">
        <f xml:space="preserve"> IFERROR(VLOOKUP(MID(G1162,1,4),PIRA!$B$1:$E$1144,2,FALSE),"")&amp;"
"&amp;IFERROR(VLOOKUP(MID(H1162,1,4),PIRA!$B$1:$E$1144,2,FALSE),"")&amp;"
"&amp;IFERROR(VLOOKUP(MID(I1162,1,4),PIRA!$B$1:$E$1144,2,FALSE),"")</f>
        <v xml:space="preserve">Electric Field
</v>
      </c>
      <c r="G1162" s="32" t="s">
        <v>1193</v>
      </c>
      <c r="H1162" s="31" t="str">
        <f>IFERROR(IF(VLOOKUP(G1162,Demos!$B$3:$K$1368,2,FALSE)=0,"",VLOOKUP(G1162,Demos!$B$3:$K$1368,2,FALSE)),"")</f>
        <v/>
      </c>
      <c r="I1162" s="79" t="str">
        <f>IFERROR(IF(VLOOKUP(G1162,Demos!$B$3:$K$1368,3,FALSE)=0,"",VLOOKUP(G1162,Demos!$B$3:$K$1368,3,FALSE)),"")</f>
        <v/>
      </c>
      <c r="J1162" s="79" t="str">
        <f>IFERROR(IF(VLOOKUP(G1162,Demos!$B$3:$K$1368,4,FALSE)=0,"",VLOOKUP(G1162,Demos!$B$3:$K$1368,4,FALSE)),"")</f>
        <v/>
      </c>
      <c r="K1162" s="30" t="s">
        <v>1944</v>
      </c>
      <c r="L1162" s="30" t="s">
        <v>1066</v>
      </c>
      <c r="M1162" s="71">
        <v>43749</v>
      </c>
      <c r="N1162" s="33" t="str">
        <f>IFERROR(VLOOKUP(G1162,Demos!$B$3:$K$1368,5,FALSE),"")</f>
        <v>E-Field Direction (vd Graaff and electric dipole)</v>
      </c>
      <c r="O1162" s="28">
        <f>IF(N1162="","",COUNTIF($N$6:N3281, N1162))</f>
        <v>12</v>
      </c>
      <c r="P1162" s="33" t="str">
        <f xml:space="preserve"> IFERROR(IF(VLOOKUP(G1162,Demos!$B$3:$K$1368,6,FALSE)=0,"",VLOOKUP(G1162,Demos!$B$3:$K$1368,6,FALSE)),"")</f>
        <v>www.de-monstrare.nl/pdf/E-field%20direction.pdf</v>
      </c>
      <c r="Q1162" s="38" t="str">
        <f xml:space="preserve"> IFERROR(IF(VLOOKUP(G1162,Demos!$B$3:$K$1368,8,FALSE)=0,"",VLOOKUP(G1162,Demos!$B$3:$K$1368,8,FALSE)),"")</f>
        <v>Produce an E-dipole and suspend it in the E-field of a vd Graaff</v>
      </c>
      <c r="R1162" s="38" t="str">
        <f xml:space="preserve"> IFERROR(IF(VLOOKUP(G1162,Demos!$B$3:$K$1368,7,FALSE)=0,"",VLOOKUP(G1162,Demos!$B$3:$K$1368,7,FALSE)),"")</f>
        <v>See: https://www.youtube.com/watch?v=5yedECuZIs0&amp;list=PLYMFB4TVFdJJ4DsfXdY6yzDCDgLLiC4ya&amp;index=4</v>
      </c>
      <c r="T1162" s="50" t="s">
        <v>1761</v>
      </c>
      <c r="U1162" s="31" t="str">
        <f>IFERROR(VLOOKUP(G1162,Demos!$B$7:N4458,12,FALSE),"")</f>
        <v/>
      </c>
    </row>
    <row r="1163" spans="1:21" ht="45" x14ac:dyDescent="0.25">
      <c r="A1163" s="39">
        <f t="shared" si="18"/>
        <v>1158</v>
      </c>
      <c r="B1163" s="30" t="s">
        <v>151</v>
      </c>
      <c r="C1163" s="29" t="str">
        <f xml:space="preserve"> IFERROR(VLOOKUP(B1163, Courses!$C$3:$E$836, 2, FALSE),"")</f>
        <v>Introduction to Electricity and Magnetism</v>
      </c>
      <c r="D1163" s="29" t="str">
        <f xml:space="preserve"> IFERROR(VLOOKUP(MID(G1163,1,1), PIRA!$B$1:$E$1146, 2, FALSE),"")</f>
        <v>5 Electricity and Magnetism</v>
      </c>
      <c r="E1163" s="31" t="str">
        <f xml:space="preserve"> IFERROR(VLOOKUP(MID(G1163,1,2),PIRA!$B$1:$E$1144,2,FALSE),"")&amp;"
"&amp;IFERROR(VLOOKUP(MID(H1163,1,2),PIRA!$B$1:$E$1144,2,FALSE),"")&amp;"
"&amp;IFERROR(VLOOKUP(MID(I1163,1,2),PIRA!$B$1:$E$1144,2,FALSE),"")</f>
        <v xml:space="preserve">Electric Fields and Potential
Electric Fields and Potential
</v>
      </c>
      <c r="F1163" s="31" t="str">
        <f xml:space="preserve"> IFERROR(VLOOKUP(MID(G1163,1,4),PIRA!$B$1:$E$1144,2,FALSE),"")&amp;"
"&amp;IFERROR(VLOOKUP(MID(H1163,1,4),PIRA!$B$1:$E$1144,2,FALSE),"")&amp;"
"&amp;IFERROR(VLOOKUP(MID(I1163,1,4),PIRA!$B$1:$E$1144,2,FALSE),"")</f>
        <v xml:space="preserve">Electric Field
Gauss' Law
</v>
      </c>
      <c r="G1163" s="32" t="s">
        <v>1194</v>
      </c>
      <c r="H1163" s="31" t="str">
        <f>IFERROR(IF(VLOOKUP(G1163,Demos!$B$3:$K$1368,2,FALSE)=0,"",VLOOKUP(G1163,Demos!$B$3:$K$1368,2,FALSE)),"")</f>
        <v>5B20.10</v>
      </c>
      <c r="I1163" s="79" t="str">
        <f>IFERROR(IF(VLOOKUP(G1163,Demos!$B$3:$K$1368,3,FALSE)=0,"",VLOOKUP(G1163,Demos!$B$3:$K$1368,3,FALSE)),"")</f>
        <v/>
      </c>
      <c r="J1163" s="79" t="str">
        <f>IFERROR(IF(VLOOKUP(G1163,Demos!$B$3:$K$1368,4,FALSE)=0,"",VLOOKUP(G1163,Demos!$B$3:$K$1368,4,FALSE)),"")</f>
        <v/>
      </c>
      <c r="K1163" s="30" t="s">
        <v>1944</v>
      </c>
      <c r="L1163" s="30" t="s">
        <v>1066</v>
      </c>
      <c r="M1163" s="71">
        <v>43748</v>
      </c>
      <c r="N1163" s="33" t="str">
        <f>IFERROR(VLOOKUP(G1163,Demos!$B$3:$K$1368,5,FALSE),"")</f>
        <v>Charge and Field; inside and/or outside?</v>
      </c>
      <c r="O1163" s="28">
        <f>IF(N1163="","",COUNTIF($N$6:N3282, N1163))</f>
        <v>13</v>
      </c>
      <c r="P1163" s="33" t="str">
        <f xml:space="preserve"> IFERROR(IF(VLOOKUP(G1163,Demos!$B$3:$K$1368,6,FALSE)=0,"",VLOOKUP(G1163,Demos!$B$3:$K$1368,6,FALSE)),"")</f>
        <v>www.de-monstrare.nl/.../ Charge%20and%20field%20inside%20and%20or%20outside.pdf</v>
      </c>
      <c r="Q1163" s="38" t="str">
        <f xml:space="preserve"> IFERROR(IF(VLOOKUP(G1163,Demos!$B$3:$K$1368,8,FALSE)=0,"",VLOOKUP(G1163,Demos!$B$3:$K$1368,8,FALSE)),"")</f>
        <v/>
      </c>
      <c r="R1163" s="38" t="str">
        <f xml:space="preserve"> IFERROR(IF(VLOOKUP(G1163,Demos!$B$3:$K$1368,7,FALSE)=0,"",VLOOKUP(G1163,Demos!$B$3:$K$1368,7,FALSE)),"")</f>
        <v>See: https://www.youtube.com/watch?v=11BL47PklLw&amp;list=PLYMFB4TVFdJJ4DsfXdY6yzDCDgLLiC4ya&amp;index=3</v>
      </c>
      <c r="T1163" s="50" t="s">
        <v>1761</v>
      </c>
      <c r="U1163" s="31" t="str">
        <f>IFERROR(VLOOKUP(G1163,Demos!$B$7:N4459,12,FALSE),"")</f>
        <v/>
      </c>
    </row>
    <row r="1164" spans="1:21" ht="45" x14ac:dyDescent="0.25">
      <c r="A1164" s="39">
        <f t="shared" si="18"/>
        <v>1159</v>
      </c>
      <c r="B1164" s="30" t="s">
        <v>151</v>
      </c>
      <c r="C1164" s="29" t="str">
        <f xml:space="preserve"> IFERROR(VLOOKUP(B1164, Courses!$C$3:$E$836, 2, FALSE),"")</f>
        <v>Introduction to Electricity and Magnetism</v>
      </c>
      <c r="D1164" s="29" t="str">
        <f xml:space="preserve"> IFERROR(VLOOKUP(MID(G1164,1,1), PIRA!$B$1:$E$1146, 2, FALSE),"")</f>
        <v>5 Electricity and Magnetism</v>
      </c>
      <c r="E1164" s="31" t="str">
        <f xml:space="preserve"> IFERROR(VLOOKUP(MID(G1164,1,2),PIRA!$B$1:$E$1144,2,FALSE),"")&amp;"
"&amp;IFERROR(VLOOKUP(MID(H1164,1,2),PIRA!$B$1:$E$1144,2,FALSE),"")&amp;"
"&amp;IFERROR(VLOOKUP(MID(I1164,1,2),PIRA!$B$1:$E$1144,2,FALSE),"")</f>
        <v xml:space="preserve">Electrostatics
</v>
      </c>
      <c r="F1164" s="31" t="str">
        <f xml:space="preserve"> IFERROR(VLOOKUP(MID(G1164,1,4),PIRA!$B$1:$E$1144,2,FALSE),"")&amp;"
"&amp;IFERROR(VLOOKUP(MID(H1164,1,4),PIRA!$B$1:$E$1144,2,FALSE),"")&amp;"
"&amp;IFERROR(VLOOKUP(MID(I1164,1,4),PIRA!$B$1:$E$1144,2,FALSE),"")</f>
        <v xml:space="preserve">Induced Charge
</v>
      </c>
      <c r="G1164" s="32" t="s">
        <v>1191</v>
      </c>
      <c r="H1164" s="31" t="str">
        <f>IFERROR(IF(VLOOKUP(G1164,Demos!$B$3:$K$1368,2,FALSE)=0,"",VLOOKUP(G1164,Demos!$B$3:$K$1368,2,FALSE)),"")</f>
        <v/>
      </c>
      <c r="I1164" s="79" t="str">
        <f>IFERROR(IF(VLOOKUP(G1164,Demos!$B$3:$K$1368,3,FALSE)=0,"",VLOOKUP(G1164,Demos!$B$3:$K$1368,3,FALSE)),"")</f>
        <v/>
      </c>
      <c r="J1164" s="79" t="str">
        <f>IFERROR(IF(VLOOKUP(G1164,Demos!$B$3:$K$1368,4,FALSE)=0,"",VLOOKUP(G1164,Demos!$B$3:$K$1368,4,FALSE)),"")</f>
        <v/>
      </c>
      <c r="K1164" s="30" t="s">
        <v>1066</v>
      </c>
      <c r="L1164" s="30" t="s">
        <v>1923</v>
      </c>
      <c r="M1164" s="71">
        <v>43746</v>
      </c>
      <c r="N1164" s="33" t="str">
        <f>IFERROR(VLOOKUP(G1164,Demos!$B$3:$K$1368,5,FALSE),"")</f>
        <v>Charging by Induction</v>
      </c>
      <c r="O1164" s="28">
        <f>IF(N1164="","",COUNTIF($N$6:N3283, N1164))</f>
        <v>12</v>
      </c>
      <c r="P1164" s="33" t="str">
        <f xml:space="preserve"> IFERROR(IF(VLOOKUP(G1164,Demos!$B$3:$K$1368,6,FALSE)=0,"",VLOOKUP(G1164,Demos!$B$3:$K$1368,6,FALSE)),"")</f>
        <v>www.de-monstrare.nl/pdf/Charging%20by%20induction.pdf</v>
      </c>
      <c r="Q1164" s="38" t="str">
        <f xml:space="preserve"> IFERROR(IF(VLOOKUP(G1164,Demos!$B$3:$K$1368,8,FALSE)=0,"",VLOOKUP(G1164,Demos!$B$3:$K$1368,8,FALSE)),"")</f>
        <v/>
      </c>
      <c r="R1164" s="38" t="str">
        <f xml:space="preserve"> IFERROR(IF(VLOOKUP(G1164,Demos!$B$3:$K$1368,7,FALSE)=0,"",VLOOKUP(G1164,Demos!$B$3:$K$1368,7,FALSE)),"")</f>
        <v>See: https://www.youtube.com/watch?v=5u-WR7oNJ00&amp;list=PLYMFB4TVFdJJ4DsfXdY6yzDCDgLLiC4ya&amp;index=2</v>
      </c>
      <c r="T1164" s="50" t="s">
        <v>1761</v>
      </c>
      <c r="U1164" s="31" t="str">
        <f>IFERROR(VLOOKUP(G1164,Demos!$B$7:N4460,12,FALSE),"")</f>
        <v/>
      </c>
    </row>
    <row r="1165" spans="1:21" ht="45" x14ac:dyDescent="0.25">
      <c r="A1165" s="39">
        <f t="shared" si="18"/>
        <v>1160</v>
      </c>
      <c r="B1165" s="30" t="s">
        <v>151</v>
      </c>
      <c r="C1165" s="29" t="str">
        <f xml:space="preserve"> IFERROR(VLOOKUP(B1165, Courses!$C$3:$E$836, 2, FALSE),"")</f>
        <v>Introduction to Electricity and Magnetism</v>
      </c>
      <c r="D1165" s="29" t="str">
        <f xml:space="preserve"> IFERROR(VLOOKUP(MID(G1165,1,1), PIRA!$B$1:$E$1146, 2, FALSE),"")</f>
        <v>5 Electricity and Magnetism</v>
      </c>
      <c r="E1165" s="31" t="str">
        <f xml:space="preserve"> IFERROR(VLOOKUP(MID(G1165,1,2),PIRA!$B$1:$E$1144,2,FALSE),"")&amp;"
"&amp;IFERROR(VLOOKUP(MID(H1165,1,2),PIRA!$B$1:$E$1144,2,FALSE),"")&amp;"
"&amp;IFERROR(VLOOKUP(MID(I1165,1,2),PIRA!$B$1:$E$1144,2,FALSE),"")</f>
        <v xml:space="preserve">Electric Fields and Potential
</v>
      </c>
      <c r="F1165" s="31" t="str">
        <f xml:space="preserve"> IFERROR(VLOOKUP(MID(G1165,1,4),PIRA!$B$1:$E$1144,2,FALSE),"")&amp;"
"&amp;IFERROR(VLOOKUP(MID(H1165,1,4),PIRA!$B$1:$E$1144,2,FALSE),"")&amp;"
"&amp;IFERROR(VLOOKUP(MID(I1165,1,4),PIRA!$B$1:$E$1144,2,FALSE),"")</f>
        <v xml:space="preserve">Electric Field
</v>
      </c>
      <c r="G1165" s="32" t="s">
        <v>1740</v>
      </c>
      <c r="H1165" s="31" t="str">
        <f>IFERROR(IF(VLOOKUP(G1165,Demos!$B$3:$K$1368,2,FALSE)=0,"",VLOOKUP(G1165,Demos!$B$3:$K$1368,2,FALSE)),"")</f>
        <v/>
      </c>
      <c r="I1165" s="79" t="str">
        <f>IFERROR(IF(VLOOKUP(G1165,Demos!$B$3:$K$1368,3,FALSE)=0,"",VLOOKUP(G1165,Demos!$B$3:$K$1368,3,FALSE)),"")</f>
        <v/>
      </c>
      <c r="J1165" s="79" t="str">
        <f>IFERROR(IF(VLOOKUP(G1165,Demos!$B$3:$K$1368,4,FALSE)=0,"",VLOOKUP(G1165,Demos!$B$3:$K$1368,4,FALSE)),"")</f>
        <v/>
      </c>
      <c r="K1165" s="30" t="s">
        <v>1066</v>
      </c>
      <c r="L1165" s="30" t="s">
        <v>1923</v>
      </c>
      <c r="M1165" s="71">
        <v>43745</v>
      </c>
      <c r="N1165" s="33" t="str">
        <f>IFERROR(VLOOKUP(G1165,Demos!$B$3:$K$1368,5,FALSE),"")</f>
        <v>Squid on vd Graaff</v>
      </c>
      <c r="O1165" s="28">
        <f>IF(N1165="","",COUNTIF($N$6:N3284, N1165))</f>
        <v>12</v>
      </c>
      <c r="P1165" s="33" t="str">
        <f xml:space="preserve"> IFERROR(IF(VLOOKUP(G1165,Demos!$B$3:$K$1368,6,FALSE)=0,"",VLOOKUP(G1165,Demos!$B$3:$K$1368,6,FALSE)),"")</f>
        <v>N/A</v>
      </c>
      <c r="Q1165" s="38" t="str">
        <f xml:space="preserve"> IFERROR(IF(VLOOKUP(G1165,Demos!$B$3:$K$1368,8,FALSE)=0,"",VLOOKUP(G1165,Demos!$B$3:$K$1368,8,FALSE)),"")</f>
        <v>A small stand with thin paper strips is placed on an electrostatic generator</v>
      </c>
      <c r="R1165" s="38" t="str">
        <f xml:space="preserve"> IFERROR(IF(VLOOKUP(G1165,Demos!$B$3:$K$1368,7,FALSE)=0,"",VLOOKUP(G1165,Demos!$B$3:$K$1368,7,FALSE)),"")</f>
        <v/>
      </c>
      <c r="T1165" s="50" t="s">
        <v>1761</v>
      </c>
      <c r="U1165" s="31" t="str">
        <f>IFERROR(VLOOKUP(G1165,Demos!$B$7:N4461,12,FALSE),"")</f>
        <v/>
      </c>
    </row>
    <row r="1166" spans="1:21" ht="45" x14ac:dyDescent="0.25">
      <c r="A1166" s="39">
        <f t="shared" si="18"/>
        <v>1161</v>
      </c>
      <c r="B1166" s="30" t="s">
        <v>2028</v>
      </c>
      <c r="C1166" s="29" t="str">
        <f xml:space="preserve"> IFERROR(VLOOKUP(B1166, Courses!$C$3:$E$836, 2, FALSE),"")</f>
        <v>Differential Equations</v>
      </c>
      <c r="D1166" s="29" t="str">
        <f xml:space="preserve"> IFERROR(VLOOKUP(MID(G1166,1,1), PIRA!$B$1:$E$1146, 2, FALSE),"")</f>
        <v>3 Oscillations and Waves</v>
      </c>
      <c r="E1166" s="31" t="str">
        <f xml:space="preserve"> IFERROR(VLOOKUP(MID(G1166,1,2),PIRA!$B$1:$E$1144,2,FALSE),"")&amp;"
"&amp;IFERROR(VLOOKUP(MID(H1166,1,2),PIRA!$B$1:$E$1144,2,FALSE),"")&amp;"
"&amp;IFERROR(VLOOKUP(MID(I1166,1,2),PIRA!$B$1:$E$1144,2,FALSE),"")</f>
        <v xml:space="preserve">Acoustics
Wave Motion
</v>
      </c>
      <c r="F1166" s="31" t="str">
        <f xml:space="preserve"> IFERROR(VLOOKUP(MID(G1166,1,4),PIRA!$B$1:$E$1144,2,FALSE),"")&amp;"
"&amp;IFERROR(VLOOKUP(MID(H1166,1,4),PIRA!$B$1:$E$1144,2,FALSE),"")&amp;"
"&amp;IFERROR(VLOOKUP(MID(I1166,1,4),PIRA!$B$1:$E$1144,2,FALSE),"")</f>
        <v xml:space="preserve">Wave Analysis and Synthesis
Standing Waves
</v>
      </c>
      <c r="G1166" s="32" t="s">
        <v>1189</v>
      </c>
      <c r="H1166" s="31" t="str">
        <f>IFERROR(IF(VLOOKUP(G1166,Demos!$B$3:$K$1368,2,FALSE)=0,"",VLOOKUP(G1166,Demos!$B$3:$K$1368,2,FALSE)),"")</f>
        <v>3B22.05</v>
      </c>
      <c r="I1166" s="79" t="str">
        <f>IFERROR(IF(VLOOKUP(G1166,Demos!$B$3:$K$1368,3,FALSE)=0,"",VLOOKUP(G1166,Demos!$B$3:$K$1368,3,FALSE)),"")</f>
        <v/>
      </c>
      <c r="J1166" s="79" t="str">
        <f>IFERROR(IF(VLOOKUP(G1166,Demos!$B$3:$K$1368,4,FALSE)=0,"",VLOOKUP(G1166,Demos!$B$3:$K$1368,4,FALSE)),"")</f>
        <v/>
      </c>
      <c r="K1166" s="30" t="s">
        <v>2025</v>
      </c>
      <c r="M1166" s="71">
        <v>43740</v>
      </c>
      <c r="N1166" s="33" t="str">
        <f>IFERROR(VLOOKUP(G1166,Demos!$B$3:$K$1368,5,FALSE),"")</f>
        <v>Plucking a String</v>
      </c>
      <c r="O1166" s="28">
        <f>IF(N1166="","",COUNTIF($N$6:N3285, N1166))</f>
        <v>27</v>
      </c>
      <c r="P1166" s="33" t="str">
        <f xml:space="preserve"> IFERROR(IF(VLOOKUP(G1166,Demos!$B$3:$K$1368,6,FALSE)=0,"",VLOOKUP(G1166,Demos!$B$3:$K$1368,6,FALSE)),"")</f>
        <v>www.de-monstrare.nl/pdf/Plucking%20a%20string.pdf</v>
      </c>
      <c r="Q1166" s="38" t="str">
        <f xml:space="preserve"> IFERROR(IF(VLOOKUP(G1166,Demos!$B$3:$K$1368,8,FALSE)=0,"",VLOOKUP(G1166,Demos!$B$3:$K$1368,8,FALSE)),"")</f>
        <v/>
      </c>
      <c r="R1166" s="38" t="str">
        <f xml:space="preserve"> IFERROR(IF(VLOOKUP(G1166,Demos!$B$3:$K$1368,7,FALSE)=0,"",VLOOKUP(G1166,Demos!$B$3:$K$1368,7,FALSE)),"")</f>
        <v>See: https://surfdrive.surf.nl/files/index.php/s/DHZYIhoACURx7O8?path=%2FHaaksman%2FTN2345%2F1.%20Plucking%20a%20String</v>
      </c>
      <c r="T1166" s="50" t="s">
        <v>1904</v>
      </c>
      <c r="U1166" s="31" t="str">
        <f>IFERROR(VLOOKUP(G1166,Demos!$B$7:N4462,12,FALSE),"")</f>
        <v/>
      </c>
    </row>
    <row r="1167" spans="1:21" ht="45" x14ac:dyDescent="0.25">
      <c r="A1167" s="39">
        <f t="shared" si="18"/>
        <v>1162</v>
      </c>
      <c r="B1167" s="30" t="s">
        <v>148</v>
      </c>
      <c r="C1167" s="29" t="str">
        <f xml:space="preserve"> IFERROR(VLOOKUP(B1167, Courses!$C$3:$E$836, 2, FALSE),"")</f>
        <v>Introduction to Mechanics, Waves and Optics</v>
      </c>
      <c r="D1167" s="29" t="str">
        <f xml:space="preserve"> IFERROR(VLOOKUP(MID(G1167,1,1), PIRA!$B$1:$E$1146, 2, FALSE),"")</f>
        <v>6 Optics</v>
      </c>
      <c r="E1167" s="31" t="str">
        <f xml:space="preserve"> IFERROR(VLOOKUP(MID(G1167,1,2),PIRA!$B$1:$E$1144,2,FALSE),"")&amp;"
"&amp;IFERROR(VLOOKUP(MID(H1167,1,2),PIRA!$B$1:$E$1144,2,FALSE),"")&amp;"
"&amp;IFERROR(VLOOKUP(MID(I1167,1,2),PIRA!$B$1:$E$1144,2,FALSE),"")</f>
        <v xml:space="preserve">Interference
Diffraction
</v>
      </c>
      <c r="F1167" s="31" t="str">
        <f xml:space="preserve"> IFERROR(VLOOKUP(MID(G1167,1,4),PIRA!$B$1:$E$1144,2,FALSE),"")&amp;"
"&amp;IFERROR(VLOOKUP(MID(H1167,1,4),PIRA!$B$1:$E$1144,2,FALSE),"")&amp;"
"&amp;IFERROR(VLOOKUP(MID(I1167,1,4),PIRA!$B$1:$E$1144,2,FALSE),"")</f>
        <v xml:space="preserve">Interference From Two Sources
Diffraction Through One Slit
</v>
      </c>
      <c r="G1167" s="32" t="s">
        <v>487</v>
      </c>
      <c r="H1167" s="31" t="str">
        <f>IFERROR(IF(VLOOKUP(G1167,Demos!$B$3:$K$1368,2,FALSE)=0,"",VLOOKUP(G1167,Demos!$B$3:$K$1368,2,FALSE)),"")</f>
        <v>6C10.26</v>
      </c>
      <c r="I1167" s="79" t="str">
        <f>IFERROR(IF(VLOOKUP(G1167,Demos!$B$3:$K$1368,3,FALSE)=0,"",VLOOKUP(G1167,Demos!$B$3:$K$1368,3,FALSE)),"")</f>
        <v/>
      </c>
      <c r="J1167" s="79" t="str">
        <f>IFERROR(IF(VLOOKUP(G1167,Demos!$B$3:$K$1368,4,FALSE)=0,"",VLOOKUP(G1167,Demos!$B$3:$K$1368,4,FALSE)),"")</f>
        <v/>
      </c>
      <c r="K1167" s="30" t="s">
        <v>252</v>
      </c>
      <c r="L1167" s="30" t="s">
        <v>2053</v>
      </c>
      <c r="M1167" s="71">
        <v>43734</v>
      </c>
      <c r="N1167" s="33" t="str">
        <f>IFERROR(VLOOKUP(G1167,Demos!$B$3:$K$1368,5,FALSE),"")</f>
        <v>Young's Double Slit</v>
      </c>
      <c r="O1167" s="28">
        <f>IF(N1167="","",COUNTIF($N$6:N3286, N1167))</f>
        <v>20</v>
      </c>
      <c r="P1167" s="33" t="str">
        <f xml:space="preserve"> IFERROR(IF(VLOOKUP(G1167,Demos!$B$3:$K$1368,6,FALSE)=0,"",VLOOKUP(G1167,Demos!$B$3:$K$1368,6,FALSE)),"")</f>
        <v>www.de-monstrare.nl/pdf/Young%27s%20double%20slit.pdf</v>
      </c>
      <c r="Q1167" s="38" t="str">
        <f xml:space="preserve"> IFERROR(IF(VLOOKUP(G1167,Demos!$B$3:$K$1368,8,FALSE)=0,"",VLOOKUP(G1167,Demos!$B$3:$K$1368,8,FALSE)),"")</f>
        <v>Not in database yet</v>
      </c>
      <c r="R1167" s="38" t="str">
        <f xml:space="preserve"> IFERROR(IF(VLOOKUP(G1167,Demos!$B$3:$K$1368,7,FALSE)=0,"",VLOOKUP(G1167,Demos!$B$3:$K$1368,7,FALSE)),"")</f>
        <v>See 09 Apr 2019 Collegerama recoring TN2421_10 from 01:29:55 - https://collegerama.tudelft.nl/Mediasite/Channel/as-bsc-tn/watch/a70c41f4099e41a3966d61dab00a21c61d</v>
      </c>
      <c r="T1167" s="50" t="s">
        <v>1762</v>
      </c>
      <c r="U1167" s="31" t="str">
        <f>IFERROR(VLOOKUP(G1167,Demos!$B$7:N4463,12,FALSE),"")</f>
        <v/>
      </c>
    </row>
    <row r="1168" spans="1:21" ht="45" x14ac:dyDescent="0.25">
      <c r="A1168" s="39">
        <f t="shared" si="18"/>
        <v>1163</v>
      </c>
      <c r="B1168" s="30" t="s">
        <v>148</v>
      </c>
      <c r="C1168" s="29" t="str">
        <f xml:space="preserve"> IFERROR(VLOOKUP(B1168, Courses!$C$3:$E$836, 2, FALSE),"")</f>
        <v>Introduction to Mechanics, Waves and Optics</v>
      </c>
      <c r="D1168" s="29" t="str">
        <f xml:space="preserve"> IFERROR(VLOOKUP(MID(G1168,1,1), PIRA!$B$1:$E$1146, 2, FALSE),"")</f>
        <v>6 Optics</v>
      </c>
      <c r="E1168" s="31" t="str">
        <f xml:space="preserve"> IFERROR(VLOOKUP(MID(G1168,1,2),PIRA!$B$1:$E$1144,2,FALSE),"")&amp;"
"&amp;IFERROR(VLOOKUP(MID(H1168,1,2),PIRA!$B$1:$E$1144,2,FALSE),"")&amp;"
"&amp;IFERROR(VLOOKUP(MID(I1168,1,2),PIRA!$B$1:$E$1144,2,FALSE),"")</f>
        <v xml:space="preserve">Geometrical Optics
</v>
      </c>
      <c r="F1168" s="31" t="str">
        <f xml:space="preserve"> IFERROR(VLOOKUP(MID(G1168,1,4),PIRA!$B$1:$E$1144,2,FALSE),"")&amp;"
"&amp;IFERROR(VLOOKUP(MID(H1168,1,4),PIRA!$B$1:$E$1144,2,FALSE),"")&amp;"
"&amp;IFERROR(VLOOKUP(MID(I1168,1,4),PIRA!$B$1:$E$1144,2,FALSE),"")</f>
        <v xml:space="preserve">Refraction at Flat Surfaces
</v>
      </c>
      <c r="G1168" s="32" t="s">
        <v>374</v>
      </c>
      <c r="H1168" s="31" t="str">
        <f>IFERROR(IF(VLOOKUP(G1168,Demos!$B$3:$K$1368,2,FALSE)=0,"",VLOOKUP(G1168,Demos!$B$3:$K$1368,2,FALSE)),"")</f>
        <v/>
      </c>
      <c r="I1168" s="79" t="str">
        <f>IFERROR(IF(VLOOKUP(G1168,Demos!$B$3:$K$1368,3,FALSE)=0,"",VLOOKUP(G1168,Demos!$B$3:$K$1368,3,FALSE)),"")</f>
        <v/>
      </c>
      <c r="J1168" s="79" t="str">
        <f>IFERROR(IF(VLOOKUP(G1168,Demos!$B$3:$K$1368,4,FALSE)=0,"",VLOOKUP(G1168,Demos!$B$3:$K$1368,4,FALSE)),"")</f>
        <v/>
      </c>
      <c r="K1168" s="30" t="s">
        <v>252</v>
      </c>
      <c r="L1168" s="30" t="s">
        <v>2053</v>
      </c>
      <c r="M1168" s="71">
        <v>43732</v>
      </c>
      <c r="N1168" s="33" t="str">
        <f>IFERROR(VLOOKUP(G1168,Demos!$B$3:$K$1368,5,FALSE),"")</f>
        <v>Rays through a Slab, Prism and Semi-Circular Block</v>
      </c>
      <c r="O1168" s="28">
        <f>IF(N1168="","",COUNTIF($N$6:N3287, N1168))</f>
        <v>13</v>
      </c>
      <c r="P1168" s="33" t="str">
        <f xml:space="preserve"> IFERROR(IF(VLOOKUP(G1168,Demos!$B$3:$K$1368,6,FALSE)=0,"",VLOOKUP(G1168,Demos!$B$3:$K$1368,6,FALSE)),"")</f>
        <v>N/A</v>
      </c>
      <c r="Q1168" s="38" t="str">
        <f xml:space="preserve"> IFERROR(IF(VLOOKUP(G1168,Demos!$B$3:$K$1368,8,FALSE)=0,"",VLOOKUP(G1168,Demos!$B$3:$K$1368,8,FALSE)),"")</f>
        <v/>
      </c>
      <c r="R1168" s="38" t="str">
        <f xml:space="preserve"> IFERROR(IF(VLOOKUP(G1168,Demos!$B$3:$K$1368,7,FALSE)=0,"",VLOOKUP(G1168,Demos!$B$3:$K$1368,7,FALSE)),"")</f>
        <v/>
      </c>
      <c r="T1168" s="50" t="s">
        <v>1762</v>
      </c>
      <c r="U1168" s="31" t="str">
        <f>IFERROR(VLOOKUP(G1168,Demos!$B$7:N4464,12,FALSE),"")</f>
        <v/>
      </c>
    </row>
    <row r="1169" spans="1:21" ht="45" x14ac:dyDescent="0.25">
      <c r="A1169" s="39">
        <f t="shared" si="18"/>
        <v>1164</v>
      </c>
      <c r="B1169" s="30" t="s">
        <v>148</v>
      </c>
      <c r="C1169" s="29" t="str">
        <f xml:space="preserve"> IFERROR(VLOOKUP(B1169, Courses!$C$3:$E$836, 2, FALSE),"")</f>
        <v>Introduction to Mechanics, Waves and Optics</v>
      </c>
      <c r="D1169" s="29" t="str">
        <f xml:space="preserve"> IFERROR(VLOOKUP(MID(G1169,1,1), PIRA!$B$1:$E$1146, 2, FALSE),"")</f>
        <v>6 Optics</v>
      </c>
      <c r="E1169" s="31" t="str">
        <f xml:space="preserve"> IFERROR(VLOOKUP(MID(G1169,1,2),PIRA!$B$1:$E$1144,2,FALSE),"")&amp;"
"&amp;IFERROR(VLOOKUP(MID(H1169,1,2),PIRA!$B$1:$E$1144,2,FALSE),"")&amp;"
"&amp;IFERROR(VLOOKUP(MID(I1169,1,2),PIRA!$B$1:$E$1144,2,FALSE),"")</f>
        <v xml:space="preserve">Geometrical Optics
</v>
      </c>
      <c r="F1169" s="31" t="str">
        <f xml:space="preserve"> IFERROR(VLOOKUP(MID(G1169,1,4),PIRA!$B$1:$E$1144,2,FALSE),"")&amp;"
"&amp;IFERROR(VLOOKUP(MID(H1169,1,4),PIRA!$B$1:$E$1144,2,FALSE),"")&amp;"
"&amp;IFERROR(VLOOKUP(MID(I1169,1,4),PIRA!$B$1:$E$1144,2,FALSE),"")</f>
        <v xml:space="preserve">Refraction at Flat Surfaces
</v>
      </c>
      <c r="G1169" s="32" t="s">
        <v>374</v>
      </c>
      <c r="H1169" s="31" t="str">
        <f>IFERROR(IF(VLOOKUP(G1169,Demos!$B$3:$K$1368,2,FALSE)=0,"",VLOOKUP(G1169,Demos!$B$3:$K$1368,2,FALSE)),"")</f>
        <v/>
      </c>
      <c r="I1169" s="79" t="str">
        <f>IFERROR(IF(VLOOKUP(G1169,Demos!$B$3:$K$1368,3,FALSE)=0,"",VLOOKUP(G1169,Demos!$B$3:$K$1368,3,FALSE)),"")</f>
        <v/>
      </c>
      <c r="J1169" s="79" t="str">
        <f>IFERROR(IF(VLOOKUP(G1169,Demos!$B$3:$K$1368,4,FALSE)=0,"",VLOOKUP(G1169,Demos!$B$3:$K$1368,4,FALSE)),"")</f>
        <v/>
      </c>
      <c r="K1169" s="30" t="s">
        <v>252</v>
      </c>
      <c r="L1169" s="30" t="s">
        <v>2053</v>
      </c>
      <c r="M1169" s="71">
        <v>43731</v>
      </c>
      <c r="N1169" s="33" t="str">
        <f>IFERROR(VLOOKUP(G1169,Demos!$B$3:$K$1368,5,FALSE),"")</f>
        <v>Rays through a Slab, Prism and Semi-Circular Block</v>
      </c>
      <c r="O1169" s="28">
        <f>IF(N1169="","",COUNTIF($N$6:N3288, N1169))</f>
        <v>13</v>
      </c>
      <c r="P1169" s="33" t="str">
        <f xml:space="preserve"> IFERROR(IF(VLOOKUP(G1169,Demos!$B$3:$K$1368,6,FALSE)=0,"",VLOOKUP(G1169,Demos!$B$3:$K$1368,6,FALSE)),"")</f>
        <v>N/A</v>
      </c>
      <c r="Q1169" s="38" t="str">
        <f xml:space="preserve"> IFERROR(IF(VLOOKUP(G1169,Demos!$B$3:$K$1368,8,FALSE)=0,"",VLOOKUP(G1169,Demos!$B$3:$K$1368,8,FALSE)),"")</f>
        <v/>
      </c>
      <c r="R1169" s="38" t="str">
        <f xml:space="preserve"> IFERROR(IF(VLOOKUP(G1169,Demos!$B$3:$K$1368,7,FALSE)=0,"",VLOOKUP(G1169,Demos!$B$3:$K$1368,7,FALSE)),"")</f>
        <v/>
      </c>
      <c r="T1169" s="50" t="s">
        <v>1762</v>
      </c>
      <c r="U1169" s="31" t="str">
        <f>IFERROR(VLOOKUP(G1169,Demos!$B$7:N4465,12,FALSE),"")</f>
        <v/>
      </c>
    </row>
    <row r="1170" spans="1:21" ht="45" x14ac:dyDescent="0.25">
      <c r="A1170" s="39">
        <f t="shared" si="18"/>
        <v>1165</v>
      </c>
      <c r="B1170" s="30" t="s">
        <v>148</v>
      </c>
      <c r="C1170" s="29" t="str">
        <f xml:space="preserve"> IFERROR(VLOOKUP(B1170, Courses!$C$3:$E$836, 2, FALSE),"")</f>
        <v>Introduction to Mechanics, Waves and Optics</v>
      </c>
      <c r="D1170" s="29" t="str">
        <f xml:space="preserve"> IFERROR(VLOOKUP(MID(G1170,1,1), PIRA!$B$1:$E$1146, 2, FALSE),"")</f>
        <v>3 Oscillations and Waves</v>
      </c>
      <c r="E1170" s="31" t="str">
        <f xml:space="preserve"> IFERROR(VLOOKUP(MID(G1170,1,2),PIRA!$B$1:$E$1144,2,FALSE),"")&amp;"
"&amp;IFERROR(VLOOKUP(MID(H1170,1,2),PIRA!$B$1:$E$1144,2,FALSE),"")&amp;"
"&amp;IFERROR(VLOOKUP(MID(I1170,1,2),PIRA!$B$1:$E$1144,2,FALSE),"")</f>
        <v xml:space="preserve">Wave Motion
Wave Motion
</v>
      </c>
      <c r="F1170" s="31" t="str">
        <f xml:space="preserve"> IFERROR(VLOOKUP(MID(G1170,1,4),PIRA!$B$1:$E$1144,2,FALSE),"")&amp;"
"&amp;IFERROR(VLOOKUP(MID(H1170,1,4),PIRA!$B$1:$E$1144,2,FALSE),"")&amp;"
"&amp;IFERROR(VLOOKUP(MID(I1170,1,4),PIRA!$B$1:$E$1144,2,FALSE),"")</f>
        <v xml:space="preserve">Doppler Effect
Beats
</v>
      </c>
      <c r="G1170" s="32" t="s">
        <v>1188</v>
      </c>
      <c r="H1170" s="31" t="str">
        <f>IFERROR(IF(VLOOKUP(G1170,Demos!$B$3:$K$1368,2,FALSE)=0,"",VLOOKUP(G1170,Demos!$B$3:$K$1368,2,FALSE)),"")</f>
        <v>3B60.10</v>
      </c>
      <c r="I1170" s="79" t="str">
        <f>IFERROR(IF(VLOOKUP(G1170,Demos!$B$3:$K$1368,3,FALSE)=0,"",VLOOKUP(G1170,Demos!$B$3:$K$1368,3,FALSE)),"")</f>
        <v/>
      </c>
      <c r="J1170" s="79" t="str">
        <f>IFERROR(IF(VLOOKUP(G1170,Demos!$B$3:$K$1368,4,FALSE)=0,"",VLOOKUP(G1170,Demos!$B$3:$K$1368,4,FALSE)),"")</f>
        <v/>
      </c>
      <c r="K1170" s="30" t="s">
        <v>252</v>
      </c>
      <c r="L1170" s="30" t="s">
        <v>2053</v>
      </c>
      <c r="M1170" s="71">
        <v>43728</v>
      </c>
      <c r="N1170" s="33" t="str">
        <f>IFERROR(VLOOKUP(G1170,Demos!$B$3:$K$1368,5,FALSE),"")</f>
        <v>Doppler</v>
      </c>
      <c r="O1170" s="28">
        <f>IF(N1170="","",COUNTIF($N$6:N3289, N1170))</f>
        <v>21</v>
      </c>
      <c r="P1170" s="33" t="str">
        <f xml:space="preserve"> IFERROR(IF(VLOOKUP(G1170,Demos!$B$3:$K$1368,6,FALSE)=0,"",VLOOKUP(G1170,Demos!$B$3:$K$1368,6,FALSE)),"")</f>
        <v>www.de-monstrare.nl/pdf/Doppler.pdf</v>
      </c>
      <c r="Q1170" s="38" t="str">
        <f xml:space="preserve"> IFERROR(IF(VLOOKUP(G1170,Demos!$B$3:$K$1368,8,FALSE)=0,"",VLOOKUP(G1170,Demos!$B$3:$K$1368,8,FALSE)),"")</f>
        <v/>
      </c>
      <c r="R1170" s="38" t="str">
        <f xml:space="preserve"> IFERROR(IF(VLOOKUP(G1170,Demos!$B$3:$K$1368,7,FALSE)=0,"",VLOOKUP(G1170,Demos!$B$3:$K$1368,7,FALSE)),"")</f>
        <v>See: https://surfdrive.surf.nl/files/index.php/s/DHZYIhoACURx7O8?path=%2FHaaksman%2FTN2345%2F6.%20Doppler</v>
      </c>
      <c r="T1170" s="50" t="s">
        <v>1761</v>
      </c>
      <c r="U1170" s="31" t="str">
        <f>IFERROR(VLOOKUP(G1170,Demos!$B$7:N4466,12,FALSE),"")</f>
        <v/>
      </c>
    </row>
    <row r="1171" spans="1:21" ht="45" x14ac:dyDescent="0.25">
      <c r="A1171" s="39">
        <f t="shared" si="18"/>
        <v>1166</v>
      </c>
      <c r="B1171" s="30" t="s">
        <v>148</v>
      </c>
      <c r="C1171" s="29" t="str">
        <f xml:space="preserve"> IFERROR(VLOOKUP(B1171, Courses!$C$3:$E$836, 2, FALSE),"")</f>
        <v>Introduction to Mechanics, Waves and Optics</v>
      </c>
      <c r="D1171" s="29" t="str">
        <f xml:space="preserve"> IFERROR(VLOOKUP(MID(G1171,1,1), PIRA!$B$1:$E$1146, 2, FALSE),"")</f>
        <v>3 Oscillations and Waves</v>
      </c>
      <c r="E1171" s="31" t="str">
        <f xml:space="preserve"> IFERROR(VLOOKUP(MID(G1171,1,2),PIRA!$B$1:$E$1144,2,FALSE),"")&amp;"
"&amp;IFERROR(VLOOKUP(MID(H1171,1,2),PIRA!$B$1:$E$1144,2,FALSE),"")&amp;"
"&amp;IFERROR(VLOOKUP(MID(I1171,1,2),PIRA!$B$1:$E$1144,2,FALSE),"")</f>
        <v xml:space="preserve">Wave Motion
</v>
      </c>
      <c r="F1171" s="31" t="str">
        <f xml:space="preserve"> IFERROR(VLOOKUP(MID(G1171,1,4),PIRA!$B$1:$E$1144,2,FALSE),"")&amp;"
"&amp;IFERROR(VLOOKUP(MID(H1171,1,4),PIRA!$B$1:$E$1144,2,FALSE),"")&amp;"
"&amp;IFERROR(VLOOKUP(MID(I1171,1,4),PIRA!$B$1:$E$1144,2,FALSE),"")</f>
        <v xml:space="preserve">Transverse Pulses and Waves
</v>
      </c>
      <c r="G1171" s="32" t="s">
        <v>1469</v>
      </c>
      <c r="H1171" s="31" t="str">
        <f>IFERROR(IF(VLOOKUP(G1171,Demos!$B$3:$K$1368,2,FALSE)=0,"",VLOOKUP(G1171,Demos!$B$3:$K$1368,2,FALSE)),"")</f>
        <v/>
      </c>
      <c r="I1171" s="79" t="str">
        <f>IFERROR(IF(VLOOKUP(G1171,Demos!$B$3:$K$1368,3,FALSE)=0,"",VLOOKUP(G1171,Demos!$B$3:$K$1368,3,FALSE)),"")</f>
        <v/>
      </c>
      <c r="J1171" s="79" t="str">
        <f>IFERROR(IF(VLOOKUP(G1171,Demos!$B$3:$K$1368,4,FALSE)=0,"",VLOOKUP(G1171,Demos!$B$3:$K$1368,4,FALSE)),"")</f>
        <v/>
      </c>
      <c r="K1171" s="30" t="s">
        <v>252</v>
      </c>
      <c r="L1171" s="30" t="s">
        <v>2053</v>
      </c>
      <c r="M1171" s="71">
        <v>43727</v>
      </c>
      <c r="N1171" s="33" t="str">
        <f>IFERROR(VLOOKUP(G1171,Demos!$B$3:$K$1368,5,FALSE),"")</f>
        <v>Reflections of Transverse Pulses (1)</v>
      </c>
      <c r="O1171" s="28">
        <f>IF(N1171="","",COUNTIF($N$6:N3290, N1171))</f>
        <v>11</v>
      </c>
      <c r="P1171" s="33" t="str">
        <f xml:space="preserve"> IFERROR(IF(VLOOKUP(G1171,Demos!$B$3:$K$1368,6,FALSE)=0,"",VLOOKUP(G1171,Demos!$B$3:$K$1368,6,FALSE)),"")</f>
        <v>www.de-monstrare.nl/pdf/Reflections%20of%20transverse%20pulses%20_1_.pdf</v>
      </c>
      <c r="Q1171" s="38" t="str">
        <f xml:space="preserve"> IFERROR(IF(VLOOKUP(G1171,Demos!$B$3:$K$1368,8,FALSE)=0,"",VLOOKUP(G1171,Demos!$B$3:$K$1368,8,FALSE)),"")</f>
        <v/>
      </c>
      <c r="R1171" s="38" t="str">
        <f xml:space="preserve"> IFERROR(IF(VLOOKUP(G1171,Demos!$B$3:$K$1368,7,FALSE)=0,"",VLOOKUP(G1171,Demos!$B$3:$K$1368,7,FALSE)),"")</f>
        <v/>
      </c>
      <c r="T1171" s="50" t="s">
        <v>1761</v>
      </c>
      <c r="U1171" s="31" t="str">
        <f>IFERROR(VLOOKUP(G1171,Demos!$B$7:N4467,12,FALSE),"")</f>
        <v/>
      </c>
    </row>
    <row r="1172" spans="1:21" ht="45" x14ac:dyDescent="0.25">
      <c r="A1172" s="39">
        <f t="shared" si="18"/>
        <v>1167</v>
      </c>
      <c r="B1172" s="30" t="s">
        <v>148</v>
      </c>
      <c r="C1172" s="29" t="str">
        <f xml:space="preserve"> IFERROR(VLOOKUP(B1172, Courses!$C$3:$E$836, 2, FALSE),"")</f>
        <v>Introduction to Mechanics, Waves and Optics</v>
      </c>
      <c r="D1172" s="29" t="str">
        <f xml:space="preserve"> IFERROR(VLOOKUP(MID(G1172,1,1), PIRA!$B$1:$E$1146, 2, FALSE),"")</f>
        <v>1 Mechanics</v>
      </c>
      <c r="E1172" s="31" t="str">
        <f xml:space="preserve"> IFERROR(VLOOKUP(MID(G1172,1,2),PIRA!$B$1:$E$1144,2,FALSE),"")&amp;"
"&amp;IFERROR(VLOOKUP(MID(H1172,1,2),PIRA!$B$1:$E$1144,2,FALSE),"")&amp;"
"&amp;IFERROR(VLOOKUP(MID(I1172,1,2),PIRA!$B$1:$E$1144,2,FALSE),"")</f>
        <v xml:space="preserve">Work and Energy
</v>
      </c>
      <c r="F1172" s="31" t="str">
        <f xml:space="preserve"> IFERROR(VLOOKUP(MID(G1172,1,4),PIRA!$B$1:$E$1144,2,FALSE),"")&amp;"
"&amp;IFERROR(VLOOKUP(MID(H1172,1,4),PIRA!$B$1:$E$1144,2,FALSE),"")&amp;"
"&amp;IFERROR(VLOOKUP(MID(I1172,1,4),PIRA!$B$1:$E$1144,2,FALSE),"")</f>
        <v xml:space="preserve">Conservation of Energy
</v>
      </c>
      <c r="G1172" s="32" t="s">
        <v>72</v>
      </c>
      <c r="H1172" s="31" t="str">
        <f>IFERROR(IF(VLOOKUP(G1172,Demos!$B$3:$K$1368,2,FALSE)=0,"",VLOOKUP(G1172,Demos!$B$3:$K$1368,2,FALSE)),"")</f>
        <v/>
      </c>
      <c r="I1172" s="79" t="str">
        <f>IFERROR(IF(VLOOKUP(G1172,Demos!$B$3:$K$1368,3,FALSE)=0,"",VLOOKUP(G1172,Demos!$B$3:$K$1368,3,FALSE)),"")</f>
        <v/>
      </c>
      <c r="J1172" s="79" t="str">
        <f>IFERROR(IF(VLOOKUP(G1172,Demos!$B$3:$K$1368,4,FALSE)=0,"",VLOOKUP(G1172,Demos!$B$3:$K$1368,4,FALSE)),"")</f>
        <v/>
      </c>
      <c r="K1172" s="30" t="s">
        <v>252</v>
      </c>
      <c r="L1172" s="30" t="s">
        <v>2053</v>
      </c>
      <c r="M1172" s="71">
        <v>43725</v>
      </c>
      <c r="N1172" s="33" t="str">
        <f>IFERROR(VLOOKUP(G1172,Demos!$B$3:$K$1368,5,FALSE),"")</f>
        <v>Rattleback</v>
      </c>
      <c r="O1172" s="28">
        <f>IF(N1172="","",COUNTIF($N$6:N3291, N1172))</f>
        <v>9</v>
      </c>
      <c r="P1172" s="33" t="str">
        <f xml:space="preserve"> IFERROR(IF(VLOOKUP(G1172,Demos!$B$3:$K$1368,6,FALSE)=0,"",VLOOKUP(G1172,Demos!$B$3:$K$1368,6,FALSE)),"")</f>
        <v>N/A</v>
      </c>
      <c r="Q1172" s="38" t="str">
        <f xml:space="preserve"> IFERROR(IF(VLOOKUP(G1172,Demos!$B$3:$K$1368,8,FALSE)=0,"",VLOOKUP(G1172,Demos!$B$3:$K$1368,8,FALSE)),"")</f>
        <v/>
      </c>
      <c r="R1172" s="38" t="str">
        <f xml:space="preserve"> IFERROR(IF(VLOOKUP(G1172,Demos!$B$3:$K$1368,7,FALSE)=0,"",VLOOKUP(G1172,Demos!$B$3:$K$1368,7,FALSE)),"")</f>
        <v/>
      </c>
      <c r="S1172" s="83"/>
      <c r="T1172" s="50" t="s">
        <v>1762</v>
      </c>
      <c r="U1172" s="31" t="str">
        <f>IFERROR(VLOOKUP(G1172,Demos!$B$7:N4469,12,FALSE),"")</f>
        <v/>
      </c>
    </row>
    <row r="1173" spans="1:21" ht="45" x14ac:dyDescent="0.25">
      <c r="A1173" s="39">
        <f t="shared" si="18"/>
        <v>1168</v>
      </c>
      <c r="B1173" s="30" t="s">
        <v>148</v>
      </c>
      <c r="C1173" s="29" t="str">
        <f xml:space="preserve"> IFERROR(VLOOKUP(B1173, Courses!$C$3:$E$836, 2, FALSE),"")</f>
        <v>Introduction to Mechanics, Waves and Optics</v>
      </c>
      <c r="D1173" s="29" t="str">
        <f xml:space="preserve"> IFERROR(VLOOKUP(MID(G1173,1,1), PIRA!$B$1:$E$1146, 2, FALSE),"")</f>
        <v>3 Oscillations and Waves</v>
      </c>
      <c r="E1173" s="31" t="str">
        <f xml:space="preserve"> IFERROR(VLOOKUP(MID(G1173,1,2),PIRA!$B$1:$E$1144,2,FALSE),"")&amp;"
"&amp;IFERROR(VLOOKUP(MID(H1173,1,2),PIRA!$B$1:$E$1144,2,FALSE),"")&amp;"
"&amp;IFERROR(VLOOKUP(MID(I1173,1,2),PIRA!$B$1:$E$1144,2,FALSE),"")</f>
        <v xml:space="preserve">Oscillations
</v>
      </c>
      <c r="F1173" s="31" t="str">
        <f xml:space="preserve"> IFERROR(VLOOKUP(MID(G1173,1,4),PIRA!$B$1:$E$1144,2,FALSE),"")&amp;"
"&amp;IFERROR(VLOOKUP(MID(H1173,1,4),PIRA!$B$1:$E$1144,2,FALSE),"")&amp;"
"&amp;IFERROR(VLOOKUP(MID(I1173,1,4),PIRA!$B$1:$E$1144,2,FALSE),"")</f>
        <v xml:space="preserve">Simple Harmonic Motion
</v>
      </c>
      <c r="G1173" s="32" t="s">
        <v>1450</v>
      </c>
      <c r="H1173" s="31" t="str">
        <f>IFERROR(IF(VLOOKUP(G1173,Demos!$B$3:$K$1368,2,FALSE)=0,"",VLOOKUP(G1173,Demos!$B$3:$K$1368,2,FALSE)),"")</f>
        <v/>
      </c>
      <c r="I1173" s="79" t="str">
        <f>IFERROR(IF(VLOOKUP(G1173,Demos!$B$3:$K$1368,3,FALSE)=0,"",VLOOKUP(G1173,Demos!$B$3:$K$1368,3,FALSE)),"")</f>
        <v/>
      </c>
      <c r="J1173" s="79" t="str">
        <f>IFERROR(IF(VLOOKUP(G1173,Demos!$B$3:$K$1368,4,FALSE)=0,"",VLOOKUP(G1173,Demos!$B$3:$K$1368,4,FALSE)),"")</f>
        <v/>
      </c>
      <c r="K1173" s="30" t="s">
        <v>252</v>
      </c>
      <c r="L1173" s="30" t="s">
        <v>2053</v>
      </c>
      <c r="M1173" s="71">
        <v>43725</v>
      </c>
      <c r="N1173" s="33" t="str">
        <f>IFERROR(VLOOKUP(G1173,Demos!$B$3:$K$1368,5,FALSE),"")</f>
        <v>Simple Harmonic Motion (SHM) (1)</v>
      </c>
      <c r="O1173" s="28">
        <f>IF(N1173="","",COUNTIF($N$6:N3292, N1173))</f>
        <v>11</v>
      </c>
      <c r="P1173" s="33" t="str">
        <f xml:space="preserve"> IFERROR(IF(VLOOKUP(G1173,Demos!$B$3:$K$1368,6,FALSE)=0,"",VLOOKUP(G1173,Demos!$B$3:$K$1368,6,FALSE)),"")</f>
        <v>www.de-monstrare.nl/pdf/Simple%20harmonic%20motion%20_SHM_%20_1_.pdf</v>
      </c>
      <c r="Q1173" s="38" t="str">
        <f xml:space="preserve"> IFERROR(IF(VLOOKUP(G1173,Demos!$B$3:$K$1368,8,FALSE)=0,"",VLOOKUP(G1173,Demos!$B$3:$K$1368,8,FALSE)),"")</f>
        <v/>
      </c>
      <c r="R1173" s="38" t="str">
        <f xml:space="preserve"> IFERROR(IF(VLOOKUP(G1173,Demos!$B$3:$K$1368,7,FALSE)=0,"",VLOOKUP(G1173,Demos!$B$3:$K$1368,7,FALSE)),"")</f>
        <v/>
      </c>
      <c r="T1173" s="50" t="s">
        <v>1762</v>
      </c>
      <c r="U1173" s="31" t="str">
        <f>IFERROR(VLOOKUP(G1173,Demos!$B$7:N4468,12,FALSE),"")</f>
        <v/>
      </c>
    </row>
    <row r="1174" spans="1:21" ht="45" x14ac:dyDescent="0.25">
      <c r="A1174" s="39">
        <f t="shared" si="18"/>
        <v>1169</v>
      </c>
      <c r="B1174" s="30" t="s">
        <v>148</v>
      </c>
      <c r="C1174" s="29" t="str">
        <f xml:space="preserve"> IFERROR(VLOOKUP(B1174, Courses!$C$3:$E$836, 2, FALSE),"")</f>
        <v>Introduction to Mechanics, Waves and Optics</v>
      </c>
      <c r="D1174" s="29" t="str">
        <f xml:space="preserve"> IFERROR(VLOOKUP(MID(G1174,1,1), PIRA!$B$1:$E$1146, 2, FALSE),"")</f>
        <v/>
      </c>
      <c r="E1174" s="31" t="str">
        <f xml:space="preserve"> IFERROR(VLOOKUP(MID(G1174,1,2),PIRA!$B$1:$E$1144,2,FALSE),"")&amp;"
"&amp;IFERROR(VLOOKUP(MID(H1174,1,2),PIRA!$B$1:$E$1144,2,FALSE),"")&amp;"
"&amp;IFERROR(VLOOKUP(MID(I1174,1,2),PIRA!$B$1:$E$1144,2,FALSE),"")</f>
        <v xml:space="preserve">
</v>
      </c>
      <c r="F1174" s="31" t="str">
        <f xml:space="preserve"> IFERROR(VLOOKUP(MID(G1174,1,4),PIRA!$B$1:$E$1144,2,FALSE),"")&amp;"
"&amp;IFERROR(VLOOKUP(MID(H1174,1,4),PIRA!$B$1:$E$1144,2,FALSE),"")&amp;"
"&amp;IFERROR(VLOOKUP(MID(I1174,1,4),PIRA!$B$1:$E$1144,2,FALSE),"")</f>
        <v xml:space="preserve">
</v>
      </c>
      <c r="H1174" s="31" t="str">
        <f>IFERROR(IF(VLOOKUP(G1174,Demos!$B$3:$K$1368,2,FALSE)=0,"",VLOOKUP(G1174,Demos!$B$3:$K$1368,2,FALSE)),"")</f>
        <v/>
      </c>
      <c r="I1174" s="79" t="str">
        <f>IFERROR(IF(VLOOKUP(G1174,Demos!$B$3:$K$1368,3,FALSE)=0,"",VLOOKUP(G1174,Demos!$B$3:$K$1368,3,FALSE)),"")</f>
        <v/>
      </c>
      <c r="J1174" s="79" t="str">
        <f>IFERROR(IF(VLOOKUP(G1174,Demos!$B$3:$K$1368,4,FALSE)=0,"",VLOOKUP(G1174,Demos!$B$3:$K$1368,4,FALSE)),"")</f>
        <v/>
      </c>
      <c r="K1174" s="30" t="s">
        <v>252</v>
      </c>
      <c r="L1174" s="30" t="s">
        <v>2053</v>
      </c>
      <c r="M1174" s="71">
        <v>43724</v>
      </c>
      <c r="N1174" s="33" t="str">
        <f>IFERROR(VLOOKUP(G1174,Demos!$B$3:$K$1368,5,FALSE),"")</f>
        <v/>
      </c>
      <c r="O1174" s="28" t="str">
        <f>IF(N1174="","",COUNTIF($N$6:N3293, N1174))</f>
        <v/>
      </c>
      <c r="P1174" s="33" t="str">
        <f xml:space="preserve"> IFERROR(IF(VLOOKUP(G1174,Demos!$B$3:$K$1368,6,FALSE)=0,"",VLOOKUP(G1174,Demos!$B$3:$K$1368,6,FALSE)),"")</f>
        <v/>
      </c>
      <c r="Q1174" s="38" t="str">
        <f xml:space="preserve"> IFERROR(IF(VLOOKUP(G1174,Demos!$B$3:$K$1368,8,FALSE)=0,"",VLOOKUP(G1174,Demos!$B$3:$K$1368,8,FALSE)),"")</f>
        <v/>
      </c>
      <c r="R1174" s="38" t="str">
        <f xml:space="preserve"> IFERROR(IF(VLOOKUP(G1174,Demos!$B$3:$K$1368,7,FALSE)=0,"",VLOOKUP(G1174,Demos!$B$3:$K$1368,7,FALSE)),"")</f>
        <v/>
      </c>
      <c r="T1174" s="50" t="s">
        <v>1763</v>
      </c>
      <c r="U1174" s="31" t="str">
        <f>IFERROR(VLOOKUP(G1174,Demos!$B$7:N4470,12,FALSE),"")</f>
        <v/>
      </c>
    </row>
    <row r="1175" spans="1:21" ht="45" x14ac:dyDescent="0.25">
      <c r="A1175" s="39">
        <f t="shared" si="18"/>
        <v>1170</v>
      </c>
      <c r="B1175" s="30" t="s">
        <v>148</v>
      </c>
      <c r="C1175" s="29" t="str">
        <f xml:space="preserve"> IFERROR(VLOOKUP(B1175, Courses!$C$3:$E$836, 2, FALSE),"")</f>
        <v>Introduction to Mechanics, Waves and Optics</v>
      </c>
      <c r="D1175" s="29" t="str">
        <f xml:space="preserve"> IFERROR(VLOOKUP(MID(G1175,1,1), PIRA!$B$1:$E$1146, 2, FALSE),"")</f>
        <v>1 Mechanics</v>
      </c>
      <c r="E1175" s="31" t="str">
        <f xml:space="preserve"> IFERROR(VLOOKUP(MID(G1175,1,2),PIRA!$B$1:$E$1144,2,FALSE),"")&amp;"
"&amp;IFERROR(VLOOKUP(MID(H1175,1,2),PIRA!$B$1:$E$1144,2,FALSE),"")&amp;"
"&amp;IFERROR(VLOOKUP(MID(I1175,1,2),PIRA!$B$1:$E$1144,2,FALSE),"")</f>
        <v xml:space="preserve">Rotational Dynamics
Rotational Dynamics
</v>
      </c>
      <c r="F1175" s="31" t="str">
        <f xml:space="preserve"> IFERROR(VLOOKUP(MID(G1175,1,4),PIRA!$B$1:$E$1144,2,FALSE),"")&amp;"
"&amp;IFERROR(VLOOKUP(MID(H1175,1,4),PIRA!$B$1:$E$1144,2,FALSE),"")&amp;"
"&amp;IFERROR(VLOOKUP(MID(I1175,1,4),PIRA!$B$1:$E$1144,2,FALSE),"")</f>
        <v xml:space="preserve">Conservation of Angular Momentum
Transfer of Angular Momentum
</v>
      </c>
      <c r="G1175" s="32" t="s">
        <v>84</v>
      </c>
      <c r="H1175" s="31" t="str">
        <f>IFERROR(IF(VLOOKUP(G1175,Demos!$B$3:$K$1368,2,FALSE)=0,"",VLOOKUP(G1175,Demos!$B$3:$K$1368,2,FALSE)),"")</f>
        <v>1Q30.10</v>
      </c>
      <c r="I1175" s="79" t="str">
        <f>IFERROR(IF(VLOOKUP(G1175,Demos!$B$3:$K$1368,3,FALSE)=0,"",VLOOKUP(G1175,Demos!$B$3:$K$1368,3,FALSE)),"")</f>
        <v/>
      </c>
      <c r="J1175" s="79" t="str">
        <f>IFERROR(IF(VLOOKUP(G1175,Demos!$B$3:$K$1368,4,FALSE)=0,"",VLOOKUP(G1175,Demos!$B$3:$K$1368,4,FALSE)),"")</f>
        <v/>
      </c>
      <c r="K1175" s="30" t="s">
        <v>2053</v>
      </c>
      <c r="L1175" s="30" t="s">
        <v>1614</v>
      </c>
      <c r="M1175" s="71">
        <v>43720</v>
      </c>
      <c r="N1175" s="33" t="str">
        <f>IFERROR(VLOOKUP(G1175,Demos!$B$3:$K$1368,5,FALSE),"")</f>
        <v>Bicycle Wheel and Swivel Chair</v>
      </c>
      <c r="O1175" s="28">
        <f>IF(N1175="","",COUNTIF($N$6:N3294, N1175))</f>
        <v>39</v>
      </c>
      <c r="P1175" s="33" t="str">
        <f xml:space="preserve"> IFERROR(IF(VLOOKUP(G1175,Demos!$B$3:$K$1368,6,FALSE)=0,"",VLOOKUP(G1175,Demos!$B$3:$K$1368,6,FALSE)),"")</f>
        <v>www.de-monstrare.nl/pdf/Bicycle%20wheel%20and%20swivel%20chair.pdf</v>
      </c>
      <c r="Q1175" s="38" t="str">
        <f xml:space="preserve"> IFERROR(IF(VLOOKUP(G1175,Demos!$B$3:$K$1368,8,FALSE)=0,"",VLOOKUP(G1175,Demos!$B$3:$K$1368,8,FALSE)),"")</f>
        <v/>
      </c>
      <c r="R1175" s="38" t="str">
        <f xml:space="preserve"> IFERROR(IF(VLOOKUP(G1175,Demos!$B$3:$K$1368,7,FALSE)=0,"",VLOOKUP(G1175,Demos!$B$3:$K$1368,7,FALSE)),"")</f>
        <v xml:space="preserve">See Collegerama 2022 recording TN1612TU_05 from 01:13:11 - https://collegerama.tudelft.nl/Mediasite/Channel/as-bsc-tn/watch/c62ffe14b9a54c75ada1f93c4d870c901d </v>
      </c>
      <c r="T1175" s="50" t="s">
        <v>1761</v>
      </c>
      <c r="U1175" s="31" t="str">
        <f>IFERROR(VLOOKUP(G1175,Demos!$B$7:N4472,12,FALSE),"")</f>
        <v/>
      </c>
    </row>
    <row r="1176" spans="1:21" ht="45" x14ac:dyDescent="0.25">
      <c r="A1176" s="39">
        <f t="shared" si="18"/>
        <v>1171</v>
      </c>
      <c r="B1176" s="30" t="s">
        <v>148</v>
      </c>
      <c r="C1176" s="29" t="str">
        <f xml:space="preserve"> IFERROR(VLOOKUP(B1176, Courses!$C$3:$E$836, 2, FALSE),"")</f>
        <v>Introduction to Mechanics, Waves and Optics</v>
      </c>
      <c r="D1176" s="29" t="str">
        <f xml:space="preserve"> IFERROR(VLOOKUP(MID(G1176,1,1), PIRA!$B$1:$E$1146, 2, FALSE),"")</f>
        <v>1 Mechanics</v>
      </c>
      <c r="E1176" s="31" t="str">
        <f xml:space="preserve"> IFERROR(VLOOKUP(MID(G1176,1,2),PIRA!$B$1:$E$1144,2,FALSE),"")&amp;"
"&amp;IFERROR(VLOOKUP(MID(H1176,1,2),PIRA!$B$1:$E$1144,2,FALSE),"")&amp;"
"&amp;IFERROR(VLOOKUP(MID(I1176,1,2),PIRA!$B$1:$E$1144,2,FALSE),"")</f>
        <v xml:space="preserve">Rotational Dynamics
</v>
      </c>
      <c r="F1176" s="31" t="str">
        <f xml:space="preserve"> IFERROR(VLOOKUP(MID(G1176,1,4),PIRA!$B$1:$E$1144,2,FALSE),"")&amp;"
"&amp;IFERROR(VLOOKUP(MID(H1176,1,4),PIRA!$B$1:$E$1144,2,FALSE),"")&amp;"
"&amp;IFERROR(VLOOKUP(MID(I1176,1,4),PIRA!$B$1:$E$1144,2,FALSE),"")</f>
        <v xml:space="preserve">Gyros
</v>
      </c>
      <c r="G1176" s="32" t="s">
        <v>1176</v>
      </c>
      <c r="H1176" s="31" t="str">
        <f>IFERROR(IF(VLOOKUP(G1176,Demos!$B$3:$K$1368,2,FALSE)=0,"",VLOOKUP(G1176,Demos!$B$3:$K$1368,2,FALSE)),"")</f>
        <v/>
      </c>
      <c r="I1176" s="79" t="str">
        <f>IFERROR(IF(VLOOKUP(G1176,Demos!$B$3:$K$1368,3,FALSE)=0,"",VLOOKUP(G1176,Demos!$B$3:$K$1368,3,FALSE)),"")</f>
        <v/>
      </c>
      <c r="J1176" s="79" t="str">
        <f>IFERROR(IF(VLOOKUP(G1176,Demos!$B$3:$K$1368,4,FALSE)=0,"",VLOOKUP(G1176,Demos!$B$3:$K$1368,4,FALSE)),"")</f>
        <v/>
      </c>
      <c r="K1176" s="30" t="s">
        <v>2053</v>
      </c>
      <c r="L1176" s="30" t="s">
        <v>1614</v>
      </c>
      <c r="M1176" s="71">
        <v>43720</v>
      </c>
      <c r="N1176" s="33" t="str">
        <f>IFERROR(VLOOKUP(G1176,Demos!$B$3:$K$1368,5,FALSE),"")</f>
        <v>Precession (2)</v>
      </c>
      <c r="O1176" s="28">
        <f>IF(N1176="","",COUNTIF($N$6:N3295, N1176))</f>
        <v>67</v>
      </c>
      <c r="P1176" s="33" t="str">
        <f xml:space="preserve"> IFERROR(IF(VLOOKUP(G1176,Demos!$B$3:$K$1368,6,FALSE)=0,"",VLOOKUP(G1176,Demos!$B$3:$K$1368,6,FALSE)),"")</f>
        <v>www.de-monstrare.nl/pdf/Precession%20_2_.pdf</v>
      </c>
      <c r="Q1176" s="38" t="str">
        <f xml:space="preserve"> IFERROR(IF(VLOOKUP(G1176,Demos!$B$3:$K$1368,8,FALSE)=0,"",VLOOKUP(G1176,Demos!$B$3:$K$1368,8,FALSE)),"")</f>
        <v/>
      </c>
      <c r="R1176" s="38" t="str">
        <f xml:space="preserve"> IFERROR(IF(VLOOKUP(G1176,Demos!$B$3:$K$1368,7,FALSE)=0,"",VLOOKUP(G1176,Demos!$B$3:$K$1368,7,FALSE)),"")</f>
        <v/>
      </c>
      <c r="T1176" s="50" t="s">
        <v>1761</v>
      </c>
      <c r="U1176" s="31" t="str">
        <f>IFERROR(VLOOKUP(G1176,Demos!$B$7:N4471,12,FALSE),"")</f>
        <v/>
      </c>
    </row>
    <row r="1177" spans="1:21" ht="45" x14ac:dyDescent="0.25">
      <c r="A1177" s="39">
        <f t="shared" si="18"/>
        <v>1172</v>
      </c>
      <c r="B1177" s="30" t="s">
        <v>2002</v>
      </c>
      <c r="C1177" s="29" t="str">
        <f xml:space="preserve"> IFERROR(VLOOKUP(B1177, Courses!$C$3:$E$836, 2, FALSE),"")</f>
        <v>Natuurkundig Practicum</v>
      </c>
      <c r="D1177" s="29" t="str">
        <f xml:space="preserve"> IFERROR(VLOOKUP(MID(G1177,1,1), PIRA!$B$1:$E$1146, 2, FALSE),"")</f>
        <v>1 Mechanics</v>
      </c>
      <c r="E1177" s="31" t="str">
        <f xml:space="preserve"> IFERROR(VLOOKUP(MID(G1177,1,2),PIRA!$B$1:$E$1144,2,FALSE),"")&amp;"
"&amp;IFERROR(VLOOKUP(MID(H1177,1,2),PIRA!$B$1:$E$1144,2,FALSE),"")&amp;"
"&amp;IFERROR(VLOOKUP(MID(I1177,1,2),PIRA!$B$1:$E$1144,2,FALSE),"")</f>
        <v xml:space="preserve">Measurement
</v>
      </c>
      <c r="F1177" s="31" t="str">
        <f xml:space="preserve"> IFERROR(VLOOKUP(MID(G1177,1,4),PIRA!$B$1:$E$1144,2,FALSE),"")&amp;"
"&amp;IFERROR(VLOOKUP(MID(H1177,1,4),PIRA!$B$1:$E$1144,2,FALSE),"")&amp;"
"&amp;IFERROR(VLOOKUP(MID(I1177,1,4),PIRA!$B$1:$E$1144,2,FALSE),"")</f>
        <v xml:space="preserve">Error and Accuracy
</v>
      </c>
      <c r="G1177" s="32" t="s">
        <v>1997</v>
      </c>
      <c r="H1177" s="31" t="str">
        <f>IFERROR(IF(VLOOKUP(G1177,Demos!$B$3:$K$1368,2,FALSE)=0,"",VLOOKUP(G1177,Demos!$B$3:$K$1368,2,FALSE)),"")</f>
        <v/>
      </c>
      <c r="I1177" s="79" t="str">
        <f>IFERROR(IF(VLOOKUP(G1177,Demos!$B$3:$K$1368,3,FALSE)=0,"",VLOOKUP(G1177,Demos!$B$3:$K$1368,3,FALSE)),"")</f>
        <v/>
      </c>
      <c r="J1177" s="79" t="str">
        <f>IFERROR(IF(VLOOKUP(G1177,Demos!$B$3:$K$1368,4,FALSE)=0,"",VLOOKUP(G1177,Demos!$B$3:$K$1368,4,FALSE)),"")</f>
        <v/>
      </c>
      <c r="K1177" s="30" t="s">
        <v>373</v>
      </c>
      <c r="M1177" s="71">
        <v>43718</v>
      </c>
      <c r="N1177" s="33" t="str">
        <f>IFERROR(VLOOKUP(G1177,Demos!$B$3:$K$1368,5,FALSE),"")</f>
        <v>Error Analysis (1)</v>
      </c>
      <c r="O1177" s="28">
        <f>IF(N1177="","",COUNTIF($N$6:N3296, N1177))</f>
        <v>8</v>
      </c>
      <c r="P1177" s="33" t="str">
        <f xml:space="preserve"> IFERROR(IF(VLOOKUP(G1177,Demos!$B$3:$K$1368,6,FALSE)=0,"",VLOOKUP(G1177,Demos!$B$3:$K$1368,6,FALSE)),"")</f>
        <v>N/A</v>
      </c>
      <c r="Q1177" s="38" t="str">
        <f xml:space="preserve"> IFERROR(IF(VLOOKUP(G1177,Demos!$B$3:$K$1368,8,FALSE)=0,"",VLOOKUP(G1177,Demos!$B$3:$K$1368,8,FALSE)),"")</f>
        <v>Let a ruler slip through your fingers and catch it to determine your reaction time.</v>
      </c>
      <c r="R1177" s="38" t="str">
        <f xml:space="preserve"> IFERROR(IF(VLOOKUP(G1177,Demos!$B$3:$K$1368,7,FALSE)=0,"",VLOOKUP(G1177,Demos!$B$3:$K$1368,7,FALSE)),"")</f>
        <v/>
      </c>
      <c r="T1177" s="50" t="s">
        <v>1762</v>
      </c>
      <c r="U1177" s="31" t="str">
        <f>IFERROR(VLOOKUP(G1177,Demos!$B$7:N4476,12,FALSE),"")</f>
        <v/>
      </c>
    </row>
    <row r="1178" spans="1:21" ht="45" x14ac:dyDescent="0.25">
      <c r="A1178" s="39">
        <f t="shared" si="18"/>
        <v>1173</v>
      </c>
      <c r="B1178" s="30" t="s">
        <v>2002</v>
      </c>
      <c r="C1178" s="29" t="str">
        <f xml:space="preserve"> IFERROR(VLOOKUP(B1178, Courses!$C$3:$E$836, 2, FALSE),"")</f>
        <v>Natuurkundig Practicum</v>
      </c>
      <c r="D1178" s="29" t="str">
        <f xml:space="preserve"> IFERROR(VLOOKUP(MID(G1178,1,1), PIRA!$B$1:$E$1146, 2, FALSE),"")</f>
        <v>1 Mechanics</v>
      </c>
      <c r="E1178" s="31" t="str">
        <f xml:space="preserve"> IFERROR(VLOOKUP(MID(G1178,1,2),PIRA!$B$1:$E$1144,2,FALSE),"")&amp;"
"&amp;IFERROR(VLOOKUP(MID(H1178,1,2),PIRA!$B$1:$E$1144,2,FALSE),"")&amp;"
"&amp;IFERROR(VLOOKUP(MID(I1178,1,2),PIRA!$B$1:$E$1144,2,FALSE),"")</f>
        <v xml:space="preserve">Measurement
</v>
      </c>
      <c r="F1178" s="31" t="str">
        <f xml:space="preserve"> IFERROR(VLOOKUP(MID(G1178,1,4),PIRA!$B$1:$E$1144,2,FALSE),"")&amp;"
"&amp;IFERROR(VLOOKUP(MID(H1178,1,4),PIRA!$B$1:$E$1144,2,FALSE),"")&amp;"
"&amp;IFERROR(VLOOKUP(MID(I1178,1,4),PIRA!$B$1:$E$1144,2,FALSE),"")</f>
        <v xml:space="preserve">Error and Accuracy
</v>
      </c>
      <c r="G1178" s="32" t="s">
        <v>1998</v>
      </c>
      <c r="H1178" s="31" t="str">
        <f>IFERROR(IF(VLOOKUP(G1178,Demos!$B$3:$K$1368,2,FALSE)=0,"",VLOOKUP(G1178,Demos!$B$3:$K$1368,2,FALSE)),"")</f>
        <v/>
      </c>
      <c r="I1178" s="79" t="str">
        <f>IFERROR(IF(VLOOKUP(G1178,Demos!$B$3:$K$1368,3,FALSE)=0,"",VLOOKUP(G1178,Demos!$B$3:$K$1368,3,FALSE)),"")</f>
        <v/>
      </c>
      <c r="J1178" s="79" t="str">
        <f>IFERROR(IF(VLOOKUP(G1178,Demos!$B$3:$K$1368,4,FALSE)=0,"",VLOOKUP(G1178,Demos!$B$3:$K$1368,4,FALSE)),"")</f>
        <v/>
      </c>
      <c r="K1178" s="30" t="s">
        <v>373</v>
      </c>
      <c r="M1178" s="71">
        <v>43718</v>
      </c>
      <c r="N1178" s="33" t="str">
        <f>IFERROR(VLOOKUP(G1178,Demos!$B$3:$K$1368,5,FALSE),"")</f>
        <v>Error Analysis (2)</v>
      </c>
      <c r="O1178" s="28">
        <f>IF(N1178="","",COUNTIF($N$6:N3297, N1178))</f>
        <v>8</v>
      </c>
      <c r="P1178" s="33" t="str">
        <f xml:space="preserve"> IFERROR(IF(VLOOKUP(G1178,Demos!$B$3:$K$1368,6,FALSE)=0,"",VLOOKUP(G1178,Demos!$B$3:$K$1368,6,FALSE)),"")</f>
        <v>N/A</v>
      </c>
      <c r="Q1178" s="38" t="str">
        <f xml:space="preserve"> IFERROR(IF(VLOOKUP(G1178,Demos!$B$3:$K$1368,8,FALSE)=0,"",VLOOKUP(G1178,Demos!$B$3:$K$1368,8,FALSE)),"")</f>
        <v>Determine the uncertainty of the on-time of the flashing light by measuring the time that the bulb is on ten times.</v>
      </c>
      <c r="R1178" s="38" t="str">
        <f xml:space="preserve"> IFERROR(IF(VLOOKUP(G1178,Demos!$B$3:$K$1368,7,FALSE)=0,"",VLOOKUP(G1178,Demos!$B$3:$K$1368,7,FALSE)),"")</f>
        <v/>
      </c>
      <c r="T1178" s="50" t="s">
        <v>1762</v>
      </c>
      <c r="U1178" s="31" t="str">
        <f>IFERROR(VLOOKUP(G1178,Demos!$B$7:N4475,12,FALSE),"")</f>
        <v/>
      </c>
    </row>
    <row r="1179" spans="1:21" ht="45" x14ac:dyDescent="0.25">
      <c r="A1179" s="39">
        <f t="shared" si="18"/>
        <v>1174</v>
      </c>
      <c r="B1179" s="30" t="s">
        <v>148</v>
      </c>
      <c r="C1179" s="29" t="str">
        <f xml:space="preserve"> IFERROR(VLOOKUP(B1179, Courses!$C$3:$E$836, 2, FALSE),"")</f>
        <v>Introduction to Mechanics, Waves and Optics</v>
      </c>
      <c r="D1179" s="29" t="str">
        <f xml:space="preserve"> IFERROR(VLOOKUP(MID(G1179,1,1), PIRA!$B$1:$E$1146, 2, FALSE),"")</f>
        <v>1 Mechanics</v>
      </c>
      <c r="E1179" s="31" t="str">
        <f xml:space="preserve"> IFERROR(VLOOKUP(MID(G1179,1,2),PIRA!$B$1:$E$1144,2,FALSE),"")&amp;"
"&amp;IFERROR(VLOOKUP(MID(H1179,1,2),PIRA!$B$1:$E$1144,2,FALSE),"")&amp;"
"&amp;IFERROR(VLOOKUP(MID(I1179,1,2),PIRA!$B$1:$E$1144,2,FALSE),"")</f>
        <v xml:space="preserve">Rotational Dynamics
Rotational Dynamics
</v>
      </c>
      <c r="F1179" s="31" t="str">
        <f xml:space="preserve"> IFERROR(VLOOKUP(MID(G1179,1,4),PIRA!$B$1:$E$1144,2,FALSE),"")&amp;"
"&amp;IFERROR(VLOOKUP(MID(H1179,1,4),PIRA!$B$1:$E$1144,2,FALSE),"")&amp;"
"&amp;IFERROR(VLOOKUP(MID(I1179,1,4),PIRA!$B$1:$E$1144,2,FALSE),"")</f>
        <v xml:space="preserve">Rotational Energy
Moment of Inertia
</v>
      </c>
      <c r="G1179" s="32" t="s">
        <v>1168</v>
      </c>
      <c r="H1179" s="31" t="str">
        <f>IFERROR(IF(VLOOKUP(G1179,Demos!$B$3:$K$1368,2,FALSE)=0,"",VLOOKUP(G1179,Demos!$B$3:$K$1368,2,FALSE)),"")</f>
        <v>1Q10.02</v>
      </c>
      <c r="I1179" s="79" t="str">
        <f>IFERROR(IF(VLOOKUP(G1179,Demos!$B$3:$K$1368,3,FALSE)=0,"",VLOOKUP(G1179,Demos!$B$3:$K$1368,3,FALSE)),"")</f>
        <v/>
      </c>
      <c r="J1179" s="79" t="str">
        <f>IFERROR(IF(VLOOKUP(G1179,Demos!$B$3:$K$1368,4,FALSE)=0,"",VLOOKUP(G1179,Demos!$B$3:$K$1368,4,FALSE)),"")</f>
        <v/>
      </c>
      <c r="K1179" s="30" t="s">
        <v>2053</v>
      </c>
      <c r="L1179" s="30" t="s">
        <v>1614</v>
      </c>
      <c r="M1179" s="71">
        <v>43718</v>
      </c>
      <c r="N1179" s="33" t="str">
        <f>IFERROR(VLOOKUP(G1179,Demos!$B$3:$K$1368,5,FALSE),"")</f>
        <v>Rolling Downhill</v>
      </c>
      <c r="O1179" s="28">
        <f>IF(N1179="","",COUNTIF($N$6:N3298, N1179))</f>
        <v>35</v>
      </c>
      <c r="P1179" s="33" t="str">
        <f xml:space="preserve"> IFERROR(IF(VLOOKUP(G1179,Demos!$B$3:$K$1368,6,FALSE)=0,"",VLOOKUP(G1179,Demos!$B$3:$K$1368,6,FALSE)),"")</f>
        <v>www.de-monstrare.nl/pdf/Rolling%20downhill.pdf</v>
      </c>
      <c r="Q1179" s="38" t="str">
        <f xml:space="preserve"> IFERROR(IF(VLOOKUP(G1179,Demos!$B$3:$K$1368,8,FALSE)=0,"",VLOOKUP(G1179,Demos!$B$3:$K$1368,8,FALSE)),"")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1179" s="38" t="str">
        <f xml:space="preserve"> IFERROR(IF(VLOOKUP(G1179,Demos!$B$3:$K$1368,7,FALSE)=0,"",VLOOKUP(G1179,Demos!$B$3:$K$1368,7,FALSE)),"")</f>
        <v xml:space="preserve">See Collegerama 2022 recording TN1612TU_17 - https://collegerama.tudelft.nl/Mediasite/Channel/as-bsc-tn/watch/068318bc5e2d4c908ecc56ce056d99d81d  </v>
      </c>
      <c r="T1179" s="50" t="s">
        <v>1763</v>
      </c>
      <c r="U1179" s="31" t="str">
        <f>IFERROR(VLOOKUP(G1179,Demos!$B$7:N4473,12,FALSE),"")</f>
        <v/>
      </c>
    </row>
    <row r="1180" spans="1:21" ht="45" x14ac:dyDescent="0.25">
      <c r="A1180" s="39">
        <f t="shared" si="18"/>
        <v>1175</v>
      </c>
      <c r="B1180" s="30" t="s">
        <v>148</v>
      </c>
      <c r="C1180" s="29" t="str">
        <f xml:space="preserve"> IFERROR(VLOOKUP(B1180, Courses!$C$3:$E$836, 2, FALSE),"")</f>
        <v>Introduction to Mechanics, Waves and Optics</v>
      </c>
      <c r="D1180" s="29" t="str">
        <f xml:space="preserve"> IFERROR(VLOOKUP(MID(G1180,1,1), PIRA!$B$1:$E$1146, 2, FALSE),"")</f>
        <v>1 Mechanics</v>
      </c>
      <c r="E1180" s="31" t="str">
        <f xml:space="preserve"> IFERROR(VLOOKUP(MID(G1180,1,2),PIRA!$B$1:$E$1144,2,FALSE),"")&amp;"
"&amp;IFERROR(VLOOKUP(MID(H1180,1,2),PIRA!$B$1:$E$1144,2,FALSE),"")&amp;"
"&amp;IFERROR(VLOOKUP(MID(I1180,1,2),PIRA!$B$1:$E$1144,2,FALSE),"")</f>
        <v xml:space="preserve">Rotational Dynamics
Rotational Dynamics
</v>
      </c>
      <c r="F1180" s="31" t="str">
        <f xml:space="preserve"> IFERROR(VLOOKUP(MID(G1180,1,4),PIRA!$B$1:$E$1144,2,FALSE),"")&amp;"
"&amp;IFERROR(VLOOKUP(MID(H1180,1,4),PIRA!$B$1:$E$1144,2,FALSE),"")&amp;"
"&amp;IFERROR(VLOOKUP(MID(I1180,1,4),PIRA!$B$1:$E$1144,2,FALSE),"")</f>
        <v xml:space="preserve">Conservation of Angular Momentum
Moment of Inertia
</v>
      </c>
      <c r="G1180" s="32" t="s">
        <v>81</v>
      </c>
      <c r="H1180" s="31" t="str">
        <f>IFERROR(IF(VLOOKUP(G1180,Demos!$B$3:$K$1368,2,FALSE)=0,"",VLOOKUP(G1180,Demos!$B$3:$K$1368,2,FALSE)),"")</f>
        <v>1Q10.01</v>
      </c>
      <c r="I1180" s="79" t="str">
        <f>IFERROR(IF(VLOOKUP(G1180,Demos!$B$3:$K$1368,3,FALSE)=0,"",VLOOKUP(G1180,Demos!$B$3:$K$1368,3,FALSE)),"")</f>
        <v/>
      </c>
      <c r="J1180" s="79" t="str">
        <f>IFERROR(IF(VLOOKUP(G1180,Demos!$B$3:$K$1368,4,FALSE)=0,"",VLOOKUP(G1180,Demos!$B$3:$K$1368,4,FALSE)),"")</f>
        <v/>
      </c>
      <c r="K1180" s="30" t="s">
        <v>2053</v>
      </c>
      <c r="L1180" s="30" t="s">
        <v>1614</v>
      </c>
      <c r="M1180" s="71">
        <v>43718</v>
      </c>
      <c r="N1180" s="33" t="str">
        <f>IFERROR(VLOOKUP(G1180,Demos!$B$3:$K$1368,5,FALSE),"")</f>
        <v>Pirouette</v>
      </c>
      <c r="O1180" s="28">
        <f>IF(N1180="","",COUNTIF($N$6:N3299, N1180))</f>
        <v>23</v>
      </c>
      <c r="P1180" s="33" t="str">
        <f xml:space="preserve"> IFERROR(IF(VLOOKUP(G1180,Demos!$B$3:$K$1368,6,FALSE)=0,"",VLOOKUP(G1180,Demos!$B$3:$K$1368,6,FALSE)),"")</f>
        <v>www.de-monstrare.nl/pdf/Pirouette.pdf</v>
      </c>
      <c r="Q1180" s="38" t="str">
        <f xml:space="preserve"> IFERROR(IF(VLOOKUP(G1180,Demos!$B$3:$K$1368,8,FALSE)=0,"",VLOOKUP(G1180,Demos!$B$3:$K$1368,8,FALSE)),"")</f>
        <v/>
      </c>
      <c r="R1180" s="38" t="str">
        <f xml:space="preserve"> IFERROR(IF(VLOOKUP(G1180,Demos!$B$3:$K$1368,7,FALSE)=0,"",VLOOKUP(G1180,Demos!$B$3:$K$1368,7,FALSE)),"")</f>
        <v/>
      </c>
      <c r="T1180" s="50" t="s">
        <v>1763</v>
      </c>
      <c r="U1180" s="31" t="str">
        <f>IFERROR(VLOOKUP(G1180,Demos!$B$7:N4474,12,FALSE),"")</f>
        <v/>
      </c>
    </row>
    <row r="1181" spans="1:21" ht="45" x14ac:dyDescent="0.25">
      <c r="A1181" s="39">
        <f t="shared" si="18"/>
        <v>1176</v>
      </c>
      <c r="B1181" s="30" t="s">
        <v>2002</v>
      </c>
      <c r="C1181" s="29" t="str">
        <f xml:space="preserve"> IFERROR(VLOOKUP(B1181, Courses!$C$3:$E$836, 2, FALSE),"")</f>
        <v>Natuurkundig Practicum</v>
      </c>
      <c r="D1181" s="29" t="str">
        <f xml:space="preserve"> IFERROR(VLOOKUP(MID(G1181,1,1), PIRA!$B$1:$E$1146, 2, FALSE),"")</f>
        <v>1 Mechanics</v>
      </c>
      <c r="E1181" s="31" t="str">
        <f xml:space="preserve"> IFERROR(VLOOKUP(MID(G1181,1,2),PIRA!$B$1:$E$1144,2,FALSE),"")&amp;"
"&amp;IFERROR(VLOOKUP(MID(H1181,1,2),PIRA!$B$1:$E$1144,2,FALSE),"")&amp;"
"&amp;IFERROR(VLOOKUP(MID(I1181,1,2),PIRA!$B$1:$E$1144,2,FALSE),"")</f>
        <v xml:space="preserve">Measurement
</v>
      </c>
      <c r="F1181" s="31" t="str">
        <f xml:space="preserve"> IFERROR(VLOOKUP(MID(G1181,1,4),PIRA!$B$1:$E$1144,2,FALSE),"")&amp;"
"&amp;IFERROR(VLOOKUP(MID(H1181,1,4),PIRA!$B$1:$E$1144,2,FALSE),"")&amp;"
"&amp;IFERROR(VLOOKUP(MID(I1181,1,4),PIRA!$B$1:$E$1144,2,FALSE),"")</f>
        <v xml:space="preserve">Error and Accuracy
</v>
      </c>
      <c r="G1181" s="32" t="s">
        <v>1997</v>
      </c>
      <c r="H1181" s="31" t="str">
        <f>IFERROR(IF(VLOOKUP(G1181,Demos!$B$3:$K$1368,2,FALSE)=0,"",VLOOKUP(G1181,Demos!$B$3:$K$1368,2,FALSE)),"")</f>
        <v/>
      </c>
      <c r="I1181" s="79" t="str">
        <f>IFERROR(IF(VLOOKUP(G1181,Demos!$B$3:$K$1368,3,FALSE)=0,"",VLOOKUP(G1181,Demos!$B$3:$K$1368,3,FALSE)),"")</f>
        <v/>
      </c>
      <c r="J1181" s="79" t="str">
        <f>IFERROR(IF(VLOOKUP(G1181,Demos!$B$3:$K$1368,4,FALSE)=0,"",VLOOKUP(G1181,Demos!$B$3:$K$1368,4,FALSE)),"")</f>
        <v/>
      </c>
      <c r="K1181" s="30" t="s">
        <v>373</v>
      </c>
      <c r="M1181" s="71">
        <v>43717</v>
      </c>
      <c r="N1181" s="33" t="str">
        <f>IFERROR(VLOOKUP(G1181,Demos!$B$3:$K$1368,5,FALSE),"")</f>
        <v>Error Analysis (1)</v>
      </c>
      <c r="O1181" s="28">
        <f>IF(N1181="","",COUNTIF($N$6:N3300, N1181))</f>
        <v>8</v>
      </c>
      <c r="P1181" s="33" t="str">
        <f xml:space="preserve"> IFERROR(IF(VLOOKUP(G1181,Demos!$B$3:$K$1368,6,FALSE)=0,"",VLOOKUP(G1181,Demos!$B$3:$K$1368,6,FALSE)),"")</f>
        <v>N/A</v>
      </c>
      <c r="Q1181" s="38" t="str">
        <f xml:space="preserve"> IFERROR(IF(VLOOKUP(G1181,Demos!$B$3:$K$1368,8,FALSE)=0,"",VLOOKUP(G1181,Demos!$B$3:$K$1368,8,FALSE)),"")</f>
        <v>Let a ruler slip through your fingers and catch it to determine your reaction time.</v>
      </c>
      <c r="R1181" s="38" t="str">
        <f xml:space="preserve"> IFERROR(IF(VLOOKUP(G1181,Demos!$B$3:$K$1368,7,FALSE)=0,"",VLOOKUP(G1181,Demos!$B$3:$K$1368,7,FALSE)),"")</f>
        <v/>
      </c>
      <c r="T1181" s="50" t="s">
        <v>1762</v>
      </c>
      <c r="U1181" s="31" t="str">
        <f>IFERROR(VLOOKUP(G1181,Demos!$B$7:N4479,12,FALSE),"")</f>
        <v/>
      </c>
    </row>
    <row r="1182" spans="1:21" ht="45" x14ac:dyDescent="0.25">
      <c r="A1182" s="39">
        <f t="shared" si="18"/>
        <v>1177</v>
      </c>
      <c r="B1182" s="30" t="s">
        <v>2002</v>
      </c>
      <c r="C1182" s="29" t="str">
        <f xml:space="preserve"> IFERROR(VLOOKUP(B1182, Courses!$C$3:$E$836, 2, FALSE),"")</f>
        <v>Natuurkundig Practicum</v>
      </c>
      <c r="D1182" s="29" t="str">
        <f xml:space="preserve"> IFERROR(VLOOKUP(MID(G1182,1,1), PIRA!$B$1:$E$1146, 2, FALSE),"")</f>
        <v>1 Mechanics</v>
      </c>
      <c r="E1182" s="31" t="str">
        <f xml:space="preserve"> IFERROR(VLOOKUP(MID(G1182,1,2),PIRA!$B$1:$E$1144,2,FALSE),"")&amp;"
"&amp;IFERROR(VLOOKUP(MID(H1182,1,2),PIRA!$B$1:$E$1144,2,FALSE),"")&amp;"
"&amp;IFERROR(VLOOKUP(MID(I1182,1,2),PIRA!$B$1:$E$1144,2,FALSE),"")</f>
        <v xml:space="preserve">Measurement
</v>
      </c>
      <c r="F1182" s="31" t="str">
        <f xml:space="preserve"> IFERROR(VLOOKUP(MID(G1182,1,4),PIRA!$B$1:$E$1144,2,FALSE),"")&amp;"
"&amp;IFERROR(VLOOKUP(MID(H1182,1,4),PIRA!$B$1:$E$1144,2,FALSE),"")&amp;"
"&amp;IFERROR(VLOOKUP(MID(I1182,1,4),PIRA!$B$1:$E$1144,2,FALSE),"")</f>
        <v xml:space="preserve">Error and Accuracy
</v>
      </c>
      <c r="G1182" s="32" t="s">
        <v>1998</v>
      </c>
      <c r="H1182" s="31" t="str">
        <f>IFERROR(IF(VLOOKUP(G1182,Demos!$B$3:$K$1368,2,FALSE)=0,"",VLOOKUP(G1182,Demos!$B$3:$K$1368,2,FALSE)),"")</f>
        <v/>
      </c>
      <c r="I1182" s="79" t="str">
        <f>IFERROR(IF(VLOOKUP(G1182,Demos!$B$3:$K$1368,3,FALSE)=0,"",VLOOKUP(G1182,Demos!$B$3:$K$1368,3,FALSE)),"")</f>
        <v/>
      </c>
      <c r="J1182" s="79" t="str">
        <f>IFERROR(IF(VLOOKUP(G1182,Demos!$B$3:$K$1368,4,FALSE)=0,"",VLOOKUP(G1182,Demos!$B$3:$K$1368,4,FALSE)),"")</f>
        <v/>
      </c>
      <c r="K1182" s="30" t="s">
        <v>373</v>
      </c>
      <c r="M1182" s="71">
        <v>43717</v>
      </c>
      <c r="N1182" s="33" t="str">
        <f>IFERROR(VLOOKUP(G1182,Demos!$B$3:$K$1368,5,FALSE),"")</f>
        <v>Error Analysis (2)</v>
      </c>
      <c r="O1182" s="28">
        <f>IF(N1182="","",COUNTIF($N$6:N3301, N1182))</f>
        <v>8</v>
      </c>
      <c r="P1182" s="33" t="str">
        <f xml:space="preserve"> IFERROR(IF(VLOOKUP(G1182,Demos!$B$3:$K$1368,6,FALSE)=0,"",VLOOKUP(G1182,Demos!$B$3:$K$1368,6,FALSE)),"")</f>
        <v>N/A</v>
      </c>
      <c r="Q1182" s="38" t="str">
        <f xml:space="preserve"> IFERROR(IF(VLOOKUP(G1182,Demos!$B$3:$K$1368,8,FALSE)=0,"",VLOOKUP(G1182,Demos!$B$3:$K$1368,8,FALSE)),"")</f>
        <v>Determine the uncertainty of the on-time of the flashing light by measuring the time that the bulb is on ten times.</v>
      </c>
      <c r="R1182" s="38" t="str">
        <f xml:space="preserve"> IFERROR(IF(VLOOKUP(G1182,Demos!$B$3:$K$1368,7,FALSE)=0,"",VLOOKUP(G1182,Demos!$B$3:$K$1368,7,FALSE)),"")</f>
        <v/>
      </c>
      <c r="T1182" s="50" t="s">
        <v>1762</v>
      </c>
      <c r="U1182" s="31" t="str">
        <f>IFERROR(VLOOKUP(G1182,Demos!$B$7:N4478,12,FALSE),"")</f>
        <v/>
      </c>
    </row>
    <row r="1183" spans="1:21" ht="45" x14ac:dyDescent="0.25">
      <c r="A1183" s="39">
        <f t="shared" si="18"/>
        <v>1178</v>
      </c>
      <c r="B1183" s="30" t="s">
        <v>148</v>
      </c>
      <c r="C1183" s="29" t="str">
        <f xml:space="preserve"> IFERROR(VLOOKUP(B1183, Courses!$C$3:$E$836, 2, FALSE),"")</f>
        <v>Introduction to Mechanics, Waves and Optics</v>
      </c>
      <c r="D1183" s="29" t="str">
        <f xml:space="preserve"> IFERROR(VLOOKUP(MID(G1183,1,1), PIRA!$B$1:$E$1146, 2, FALSE),"")</f>
        <v>1 Mechanics</v>
      </c>
      <c r="E1183" s="31" t="str">
        <f xml:space="preserve"> IFERROR(VLOOKUP(MID(G1183,1,2),PIRA!$B$1:$E$1144,2,FALSE),"")&amp;"
"&amp;IFERROR(VLOOKUP(MID(H1183,1,2),PIRA!$B$1:$E$1144,2,FALSE),"")&amp;"
"&amp;IFERROR(VLOOKUP(MID(I1183,1,2),PIRA!$B$1:$E$1144,2,FALSE),"")</f>
        <v xml:space="preserve">Linear Momentum and Collisions
</v>
      </c>
      <c r="F1183" s="31" t="str">
        <f xml:space="preserve"> IFERROR(VLOOKUP(MID(G1183,1,4),PIRA!$B$1:$E$1144,2,FALSE),"")&amp;"
"&amp;IFERROR(VLOOKUP(MID(H1183,1,4),PIRA!$B$1:$E$1144,2,FALSE),"")&amp;"
"&amp;IFERROR(VLOOKUP(MID(I1183,1,4),PIRA!$B$1:$E$1144,2,FALSE),"")</f>
        <v xml:space="preserve">Conservation of Linear Momentum
</v>
      </c>
      <c r="G1183" s="32" t="s">
        <v>1164</v>
      </c>
      <c r="H1183" s="31" t="str">
        <f>IFERROR(IF(VLOOKUP(G1183,Demos!$B$3:$K$1368,2,FALSE)=0,"",VLOOKUP(G1183,Demos!$B$3:$K$1368,2,FALSE)),"")</f>
        <v/>
      </c>
      <c r="I1183" s="79" t="str">
        <f>IFERROR(IF(VLOOKUP(G1183,Demos!$B$3:$K$1368,3,FALSE)=0,"",VLOOKUP(G1183,Demos!$B$3:$K$1368,3,FALSE)),"")</f>
        <v/>
      </c>
      <c r="J1183" s="79" t="str">
        <f>IFERROR(IF(VLOOKUP(G1183,Demos!$B$3:$K$1368,4,FALSE)=0,"",VLOOKUP(G1183,Demos!$B$3:$K$1368,4,FALSE)),"")</f>
        <v/>
      </c>
      <c r="K1183" s="30" t="s">
        <v>2053</v>
      </c>
      <c r="L1183" s="30" t="s">
        <v>1614</v>
      </c>
      <c r="M1183" s="71">
        <v>43717</v>
      </c>
      <c r="N1183" s="33" t="str">
        <f>IFERROR(VLOOKUP(G1183,Demos!$B$3:$K$1368,5,FALSE),"")</f>
        <v>Colliding Balls (1)</v>
      </c>
      <c r="O1183" s="28">
        <f>IF(N1183="","",COUNTIF($N$6:N3302, N1183))</f>
        <v>22</v>
      </c>
      <c r="P1183" s="33" t="str">
        <f xml:space="preserve"> IFERROR(IF(VLOOKUP(G1183,Demos!$B$3:$K$1368,6,FALSE)=0,"",VLOOKUP(G1183,Demos!$B$3:$K$1368,6,FALSE)),"")</f>
        <v>www.de-monstrare.nl/pdf/Colliding%20balls%20_1_.pdf</v>
      </c>
      <c r="Q1183" s="38" t="str">
        <f xml:space="preserve"> IFERROR(IF(VLOOKUP(G1183,Demos!$B$3:$K$1368,8,FALSE)=0,"",VLOOKUP(G1183,Demos!$B$3:$K$1368,8,FALSE)),"")</f>
        <v/>
      </c>
      <c r="R1183" s="38" t="str">
        <f xml:space="preserve"> IFERROR(IF(VLOOKUP(G1183,Demos!$B$3:$K$1368,7,FALSE)=0,"",VLOOKUP(G1183,Demos!$B$3:$K$1368,7,FALSE)),"")</f>
        <v xml:space="preserve">See Collegerama 2022 recording TN1612TU_10 from 01:17:10 - https://collegerama.tudelft.nl/Mediasite/Channel/as-bsc-tn/watch/b282d0ac7af745eba483f6120bc37f2d1d </v>
      </c>
      <c r="T1183" s="50" t="s">
        <v>1761</v>
      </c>
      <c r="U1183" s="31" t="str">
        <f>IFERROR(VLOOKUP(G1183,Demos!$B$7:N4477,12,FALSE),"")</f>
        <v/>
      </c>
    </row>
    <row r="1184" spans="1:21" ht="45" x14ac:dyDescent="0.25">
      <c r="A1184" s="39">
        <f t="shared" si="18"/>
        <v>1179</v>
      </c>
      <c r="B1184" s="30" t="s">
        <v>148</v>
      </c>
      <c r="C1184" s="29" t="str">
        <f xml:space="preserve"> IFERROR(VLOOKUP(B1184, Courses!$C$3:$E$836, 2, FALSE),"")</f>
        <v>Introduction to Mechanics, Waves and Optics</v>
      </c>
      <c r="D1184" s="29" t="str">
        <f xml:space="preserve"> IFERROR(VLOOKUP(MID(G1184,1,1), PIRA!$B$1:$E$1146, 2, FALSE),"")</f>
        <v>1 Mechanics</v>
      </c>
      <c r="E1184" s="31" t="str">
        <f xml:space="preserve"> IFERROR(VLOOKUP(MID(G1184,1,2),PIRA!$B$1:$E$1144,2,FALSE),"")&amp;"
"&amp;IFERROR(VLOOKUP(MID(H1184,1,2),PIRA!$B$1:$E$1144,2,FALSE),"")&amp;"
"&amp;IFERROR(VLOOKUP(MID(I1184,1,2),PIRA!$B$1:$E$1144,2,FALSE),"")</f>
        <v xml:space="preserve">Work and Energy
</v>
      </c>
      <c r="F1184" s="31" t="str">
        <f xml:space="preserve"> IFERROR(VLOOKUP(MID(G1184,1,4),PIRA!$B$1:$E$1144,2,FALSE),"")&amp;"
"&amp;IFERROR(VLOOKUP(MID(H1184,1,4),PIRA!$B$1:$E$1144,2,FALSE),"")&amp;"
"&amp;IFERROR(VLOOKUP(MID(I1184,1,4),PIRA!$B$1:$E$1144,2,FALSE),"")</f>
        <v xml:space="preserve">Conservation of Energy
</v>
      </c>
      <c r="G1184" s="32" t="s">
        <v>362</v>
      </c>
      <c r="H1184" s="31" t="str">
        <f>IFERROR(IF(VLOOKUP(G1184,Demos!$B$3:$K$1368,2,FALSE)=0,"",VLOOKUP(G1184,Demos!$B$3:$K$1368,2,FALSE)),"")</f>
        <v/>
      </c>
      <c r="I1184" s="79" t="str">
        <f>IFERROR(IF(VLOOKUP(G1184,Demos!$B$3:$K$1368,3,FALSE)=0,"",VLOOKUP(G1184,Demos!$B$3:$K$1368,3,FALSE)),"")</f>
        <v/>
      </c>
      <c r="J1184" s="79" t="str">
        <f>IFERROR(IF(VLOOKUP(G1184,Demos!$B$3:$K$1368,4,FALSE)=0,"",VLOOKUP(G1184,Demos!$B$3:$K$1368,4,FALSE)),"")</f>
        <v/>
      </c>
      <c r="K1184" s="30" t="s">
        <v>2053</v>
      </c>
      <c r="L1184" s="30" t="s">
        <v>1614</v>
      </c>
      <c r="M1184" s="71">
        <v>43713</v>
      </c>
      <c r="N1184" s="33" t="str">
        <f>IFERROR(VLOOKUP(G1184,Demos!$B$3:$K$1368,5,FALSE),"")</f>
        <v>Pendulum of Death</v>
      </c>
      <c r="O1184" s="28">
        <f>IF(N1184="","",COUNTIF($N$6:N3303, N1184))</f>
        <v>20</v>
      </c>
      <c r="P1184" s="33" t="str">
        <f xml:space="preserve"> IFERROR(IF(VLOOKUP(G1184,Demos!$B$3:$K$1368,6,FALSE)=0,"",VLOOKUP(G1184,Demos!$B$3:$K$1368,6,FALSE)),"")</f>
        <v>www.de-monstrare.nl/pdf/Pendulum%20of%20death.pdf</v>
      </c>
      <c r="Q1184" s="38" t="str">
        <f xml:space="preserve"> IFERROR(IF(VLOOKUP(G1184,Demos!$B$3:$K$1368,8,FALSE)=0,"",VLOOKUP(G1184,Demos!$B$3:$K$1368,8,FALSE)),"")</f>
        <v>Height floor to hook in the ceiling h = 6.871 m</v>
      </c>
      <c r="R1184" s="38" t="str">
        <f xml:space="preserve"> IFERROR(IF(VLOOKUP(G1184,Demos!$B$3:$K$1368,7,FALSE)=0,"",VLOOKUP(G1184,Demos!$B$3:$K$1368,7,FALSE)),"")</f>
        <v/>
      </c>
      <c r="T1184" s="50" t="s">
        <v>1761</v>
      </c>
      <c r="U1184" s="31" t="str">
        <f>IFERROR(VLOOKUP(G1184,Demos!$B$7:N4480,12,FALSE),"")</f>
        <v/>
      </c>
    </row>
    <row r="1185" spans="1:21" ht="45" x14ac:dyDescent="0.25">
      <c r="A1185" s="39">
        <f t="shared" si="18"/>
        <v>1180</v>
      </c>
      <c r="B1185" s="30" t="s">
        <v>148</v>
      </c>
      <c r="C1185" s="29" t="str">
        <f xml:space="preserve"> IFERROR(VLOOKUP(B1185, Courses!$C$3:$E$836, 2, FALSE),"")</f>
        <v>Introduction to Mechanics, Waves and Optics</v>
      </c>
      <c r="D1185" s="29" t="str">
        <f xml:space="preserve"> IFERROR(VLOOKUP(MID(G1185,1,1), PIRA!$B$1:$E$1146, 2, FALSE),"")</f>
        <v>1 Mechanics</v>
      </c>
      <c r="E1185" s="31" t="str">
        <f xml:space="preserve"> IFERROR(VLOOKUP(MID(G1185,1,2),PIRA!$B$1:$E$1144,2,FALSE),"")&amp;"
"&amp;IFERROR(VLOOKUP(MID(H1185,1,2),PIRA!$B$1:$E$1144,2,FALSE),"")&amp;"
"&amp;IFERROR(VLOOKUP(MID(I1185,1,2),PIRA!$B$1:$E$1144,2,FALSE),"")</f>
        <v xml:space="preserve">Newton's Second Law
</v>
      </c>
      <c r="F1185" s="31" t="str">
        <f xml:space="preserve"> IFERROR(VLOOKUP(MID(G1185,1,4),PIRA!$B$1:$E$1144,2,FALSE),"")&amp;"
"&amp;IFERROR(VLOOKUP(MID(H1185,1,4),PIRA!$B$1:$E$1144,2,FALSE),"")&amp;"
"&amp;IFERROR(VLOOKUP(MID(I1185,1,4),PIRA!$B$1:$E$1144,2,FALSE),"")</f>
        <v xml:space="preserve">Force, Mass, and Acceleration
</v>
      </c>
      <c r="G1185" s="32" t="s">
        <v>1142</v>
      </c>
      <c r="H1185" s="31" t="str">
        <f>IFERROR(IF(VLOOKUP(G1185,Demos!$B$3:$K$1368,2,FALSE)=0,"",VLOOKUP(G1185,Demos!$B$3:$K$1368,2,FALSE)),"")</f>
        <v/>
      </c>
      <c r="I1185" s="79" t="str">
        <f>IFERROR(IF(VLOOKUP(G1185,Demos!$B$3:$K$1368,3,FALSE)=0,"",VLOOKUP(G1185,Demos!$B$3:$K$1368,3,FALSE)),"")</f>
        <v/>
      </c>
      <c r="J1185" s="79" t="str">
        <f>IFERROR(IF(VLOOKUP(G1185,Demos!$B$3:$K$1368,4,FALSE)=0,"",VLOOKUP(G1185,Demos!$B$3:$K$1368,4,FALSE)),"")</f>
        <v/>
      </c>
      <c r="K1185" s="30" t="s">
        <v>2053</v>
      </c>
      <c r="L1185" s="30" t="s">
        <v>1614</v>
      </c>
      <c r="M1185" s="71">
        <v>43711</v>
      </c>
      <c r="N1185" s="33" t="str">
        <f>IFERROR(VLOOKUP(G1185,Demos!$B$3:$K$1368,5,FALSE),"")</f>
        <v>Throwing Eggs</v>
      </c>
      <c r="O1185" s="28">
        <f>IF(N1185="","",COUNTIF($N$6:N3304, N1185))</f>
        <v>11</v>
      </c>
      <c r="P1185" s="33" t="str">
        <f xml:space="preserve"> IFERROR(IF(VLOOKUP(G1185,Demos!$B$3:$K$1368,6,FALSE)=0,"",VLOOKUP(G1185,Demos!$B$3:$K$1368,6,FALSE)),"")</f>
        <v>www.de-monstrare.nl/pdf/Throwing%20eggs.pdf</v>
      </c>
      <c r="Q1185" s="38" t="str">
        <f xml:space="preserve"> IFERROR(IF(VLOOKUP(G1185,Demos!$B$3:$K$1368,8,FALSE)=0,"",VLOOKUP(G1185,Demos!$B$3:$K$1368,8,FALSE)),"")</f>
        <v/>
      </c>
      <c r="R1185" s="38" t="str">
        <f xml:space="preserve"> IFERROR(IF(VLOOKUP(G1185,Demos!$B$3:$K$1368,7,FALSE)=0,"",VLOOKUP(G1185,Demos!$B$3:$K$1368,7,FALSE)),"")</f>
        <v/>
      </c>
      <c r="T1185" s="50" t="s">
        <v>1763</v>
      </c>
      <c r="U1185" s="31" t="str">
        <f>IFERROR(VLOOKUP(G1185,Demos!$B$7:N4482,12,FALSE),"")</f>
        <v/>
      </c>
    </row>
    <row r="1186" spans="1:21" ht="45" x14ac:dyDescent="0.25">
      <c r="A1186" s="39">
        <f t="shared" si="18"/>
        <v>1181</v>
      </c>
      <c r="B1186" s="30" t="s">
        <v>148</v>
      </c>
      <c r="C1186" s="29" t="str">
        <f xml:space="preserve"> IFERROR(VLOOKUP(B1186, Courses!$C$3:$E$836, 2, FALSE),"")</f>
        <v>Introduction to Mechanics, Waves and Optics</v>
      </c>
      <c r="D1186" s="29" t="str">
        <f xml:space="preserve"> IFERROR(VLOOKUP(MID(G1186,1,1), PIRA!$B$1:$E$1146, 2, FALSE),"")</f>
        <v>1 Mechanics</v>
      </c>
      <c r="E1186" s="31" t="str">
        <f xml:space="preserve"> IFERROR(VLOOKUP(MID(G1186,1,2),PIRA!$B$1:$E$1144,2,FALSE),"")&amp;"
"&amp;IFERROR(VLOOKUP(MID(H1186,1,2),PIRA!$B$1:$E$1144,2,FALSE),"")&amp;"
"&amp;IFERROR(VLOOKUP(MID(I1186,1,2),PIRA!$B$1:$E$1144,2,FALSE),"")</f>
        <v xml:space="preserve">Newton's Second Law
</v>
      </c>
      <c r="F1186" s="31" t="str">
        <f xml:space="preserve"> IFERROR(VLOOKUP(MID(G1186,1,4),PIRA!$B$1:$E$1144,2,FALSE),"")&amp;"
"&amp;IFERROR(VLOOKUP(MID(H1186,1,4),PIRA!$B$1:$E$1144,2,FALSE),"")&amp;"
"&amp;IFERROR(VLOOKUP(MID(I1186,1,4),PIRA!$B$1:$E$1144,2,FALSE),"")</f>
        <v xml:space="preserve">Accelerated Reference Frames
</v>
      </c>
      <c r="G1186" s="32" t="s">
        <v>1919</v>
      </c>
      <c r="H1186" s="31" t="str">
        <f>IFERROR(IF(VLOOKUP(G1186,Demos!$B$3:$K$1368,2,FALSE)=0,"",VLOOKUP(G1186,Demos!$B$3:$K$1368,2,FALSE)),"")</f>
        <v/>
      </c>
      <c r="I1186" s="79" t="str">
        <f>IFERROR(IF(VLOOKUP(G1186,Demos!$B$3:$K$1368,3,FALSE)=0,"",VLOOKUP(G1186,Demos!$B$3:$K$1368,3,FALSE)),"")</f>
        <v/>
      </c>
      <c r="J1186" s="79" t="str">
        <f>IFERROR(IF(VLOOKUP(G1186,Demos!$B$3:$K$1368,4,FALSE)=0,"",VLOOKUP(G1186,Demos!$B$3:$K$1368,4,FALSE)),"")</f>
        <v/>
      </c>
      <c r="K1186" s="30" t="s">
        <v>2053</v>
      </c>
      <c r="L1186" s="30" t="s">
        <v>1614</v>
      </c>
      <c r="M1186" s="71">
        <v>43711</v>
      </c>
      <c r="N1186" s="33" t="str">
        <f>IFERROR(VLOOKUP(G1186,Demos!$B$3:$K$1368,5,FALSE),"")</f>
        <v>Vanishing Weight (Apparent weight)</v>
      </c>
      <c r="O1186" s="28">
        <f>IF(N1186="","",COUNTIF($N$6:N3305, N1186))</f>
        <v>9</v>
      </c>
      <c r="P1186" s="33" t="str">
        <f xml:space="preserve"> IFERROR(IF(VLOOKUP(G1186,Demos!$B$3:$K$1368,6,FALSE)=0,"",VLOOKUP(G1186,Demos!$B$3:$K$1368,6,FALSE)),"")</f>
        <v>N/A</v>
      </c>
      <c r="Q1186" s="38" t="str">
        <f xml:space="preserve"> IFERROR(IF(VLOOKUP(G1186,Demos!$B$3:$K$1368,8,FALSE)=0,"",VLOOKUP(G1186,Demos!$B$3:$K$1368,8,FALSE)),"")</f>
        <v/>
      </c>
      <c r="R1186" s="38" t="str">
        <f xml:space="preserve"> IFERROR(IF(VLOOKUP(G1186,Demos!$B$3:$K$1368,7,FALSE)=0,"",VLOOKUP(G1186,Demos!$B$3:$K$1368,7,FALSE)),"")</f>
        <v/>
      </c>
      <c r="T1186" s="50" t="s">
        <v>1761</v>
      </c>
      <c r="U1186" s="31" t="str">
        <f>IFERROR(VLOOKUP(G1186,Demos!$B$7:N4481,12,FALSE),"")</f>
        <v/>
      </c>
    </row>
    <row r="1187" spans="1:21" ht="45" x14ac:dyDescent="0.25">
      <c r="A1187" s="39">
        <f t="shared" si="18"/>
        <v>1182</v>
      </c>
      <c r="B1187" s="30" t="s">
        <v>148</v>
      </c>
      <c r="C1187" s="29" t="str">
        <f xml:space="preserve"> IFERROR(VLOOKUP(B1187, Courses!$C$3:$E$836, 2, FALSE),"")</f>
        <v>Introduction to Mechanics, Waves and Optics</v>
      </c>
      <c r="D1187" s="29" t="str">
        <f xml:space="preserve"> IFERROR(VLOOKUP(MID(G1187,1,1), PIRA!$B$1:$E$1146, 2, FALSE),"")</f>
        <v>1 Mechanics</v>
      </c>
      <c r="E1187" s="31" t="str">
        <f xml:space="preserve"> IFERROR(VLOOKUP(MID(G1187,1,2),PIRA!$B$1:$E$1144,2,FALSE),"")&amp;"
"&amp;IFERROR(VLOOKUP(MID(H1187,1,2),PIRA!$B$1:$E$1144,2,FALSE),"")&amp;"
"&amp;IFERROR(VLOOKUP(MID(I1187,1,2),PIRA!$B$1:$E$1144,2,FALSE),"")</f>
        <v xml:space="preserve">Applications of Newton's Laws
</v>
      </c>
      <c r="F1187" s="31" t="str">
        <f xml:space="preserve"> IFERROR(VLOOKUP(MID(G1187,1,4),PIRA!$B$1:$E$1144,2,FALSE),"")&amp;"
"&amp;IFERROR(VLOOKUP(MID(H1187,1,4),PIRA!$B$1:$E$1144,2,FALSE),"")&amp;"
"&amp;IFERROR(VLOOKUP(MID(I1187,1,4),PIRA!$B$1:$E$1144,2,FALSE),"")</f>
        <v xml:space="preserve">Friction
</v>
      </c>
      <c r="G1187" s="32" t="s">
        <v>1152</v>
      </c>
      <c r="H1187" s="31" t="str">
        <f>IFERROR(IF(VLOOKUP(G1187,Demos!$B$3:$K$1368,2,FALSE)=0,"",VLOOKUP(G1187,Demos!$B$3:$K$1368,2,FALSE)),"")</f>
        <v/>
      </c>
      <c r="I1187" s="79" t="str">
        <f>IFERROR(IF(VLOOKUP(G1187,Demos!$B$3:$K$1368,3,FALSE)=0,"",VLOOKUP(G1187,Demos!$B$3:$K$1368,3,FALSE)),"")</f>
        <v/>
      </c>
      <c r="J1187" s="79" t="str">
        <f>IFERROR(IF(VLOOKUP(G1187,Demos!$B$3:$K$1368,4,FALSE)=0,"",VLOOKUP(G1187,Demos!$B$3:$K$1368,4,FALSE)),"")</f>
        <v/>
      </c>
      <c r="K1187" s="30" t="s">
        <v>2053</v>
      </c>
      <c r="L1187" s="30" t="s">
        <v>1614</v>
      </c>
      <c r="M1187" s="71">
        <v>43710</v>
      </c>
      <c r="N1187" s="33" t="str">
        <f>IFERROR(VLOOKUP(G1187,Demos!$B$3:$K$1368,5,FALSE),"")</f>
        <v>Braking</v>
      </c>
      <c r="O1187" s="28">
        <f>IF(N1187="","",COUNTIF($N$6:N3306, N1187))</f>
        <v>19</v>
      </c>
      <c r="P1187" s="33" t="str">
        <f xml:space="preserve"> IFERROR(IF(VLOOKUP(G1187,Demos!$B$3:$K$1368,6,FALSE)=0,"",VLOOKUP(G1187,Demos!$B$3:$K$1368,6,FALSE)),"")</f>
        <v>www.de-monstrare.nl/pdf/Braking.pdf</v>
      </c>
      <c r="Q1187" s="38" t="str">
        <f xml:space="preserve"> IFERROR(IF(VLOOKUP(G1187,Demos!$B$3:$K$1368,8,FALSE)=0,"",VLOOKUP(G1187,Demos!$B$3:$K$1368,8,FALSE)),"")</f>
        <v/>
      </c>
      <c r="R1187" s="38" t="str">
        <f xml:space="preserve"> IFERROR(IF(VLOOKUP(G1187,Demos!$B$3:$K$1368,7,FALSE)=0,"",VLOOKUP(G1187,Demos!$B$3:$K$1368,7,FALSE)),"")</f>
        <v/>
      </c>
      <c r="T1187" s="50" t="s">
        <v>1761</v>
      </c>
      <c r="U1187" s="31" t="str">
        <f>IFERROR(VLOOKUP(G1187,Demos!$B$7:N4483,12,FALSE),"")</f>
        <v/>
      </c>
    </row>
    <row r="1188" spans="1:21" ht="45" x14ac:dyDescent="0.25">
      <c r="A1188" s="39">
        <f t="shared" si="18"/>
        <v>1183</v>
      </c>
      <c r="B1188" s="30" t="s">
        <v>148</v>
      </c>
      <c r="C1188" s="29" t="str">
        <f xml:space="preserve"> IFERROR(VLOOKUP(B1188, Courses!$C$3:$E$836, 2, FALSE),"")</f>
        <v>Introduction to Mechanics, Waves and Optics</v>
      </c>
      <c r="D1188" s="29" t="str">
        <f xml:space="preserve"> IFERROR(VLOOKUP(MID(G1188,1,1), PIRA!$B$1:$E$1146, 2, FALSE),"")</f>
        <v/>
      </c>
      <c r="E1188" s="31" t="str">
        <f xml:space="preserve"> IFERROR(VLOOKUP(MID(G1188,1,2),PIRA!$B$1:$E$1144,2,FALSE),"")&amp;"
"&amp;IFERROR(VLOOKUP(MID(H1188,1,2),PIRA!$B$1:$E$1144,2,FALSE),"")&amp;"
"&amp;IFERROR(VLOOKUP(MID(I1188,1,2),PIRA!$B$1:$E$1144,2,FALSE),"")</f>
        <v xml:space="preserve">
</v>
      </c>
      <c r="F1188" s="31" t="str">
        <f xml:space="preserve"> IFERROR(VLOOKUP(MID(G1188,1,4),PIRA!$B$1:$E$1144,2,FALSE),"")&amp;"
"&amp;IFERROR(VLOOKUP(MID(H1188,1,4),PIRA!$B$1:$E$1144,2,FALSE),"")&amp;"
"&amp;IFERROR(VLOOKUP(MID(I1188,1,4),PIRA!$B$1:$E$1144,2,FALSE),"")</f>
        <v xml:space="preserve">
</v>
      </c>
      <c r="H1188" s="31" t="str">
        <f>IFERROR(IF(VLOOKUP(G1188,Demos!$B$3:$K$1368,2,FALSE)=0,"",VLOOKUP(G1188,Demos!$B$3:$K$1368,2,FALSE)),"")</f>
        <v/>
      </c>
      <c r="I1188" s="79" t="str">
        <f>IFERROR(IF(VLOOKUP(G1188,Demos!$B$3:$K$1368,3,FALSE)=0,"",VLOOKUP(G1188,Demos!$B$3:$K$1368,3,FALSE)),"")</f>
        <v/>
      </c>
      <c r="J1188" s="79" t="str">
        <f>IFERROR(IF(VLOOKUP(G1188,Demos!$B$3:$K$1368,4,FALSE)=0,"",VLOOKUP(G1188,Demos!$B$3:$K$1368,4,FALSE)),"")</f>
        <v/>
      </c>
      <c r="K1188" s="30" t="s">
        <v>2053</v>
      </c>
      <c r="L1188" s="30" t="s">
        <v>1614</v>
      </c>
      <c r="M1188" s="71">
        <v>43710</v>
      </c>
      <c r="N1188" s="33" t="str">
        <f>IFERROR(VLOOKUP(G1188,Demos!$B$3:$K$1368,5,FALSE),"")</f>
        <v/>
      </c>
      <c r="O1188" s="28" t="str">
        <f>IF(N1188="","",COUNTIF($N$6:N3307, N1188))</f>
        <v/>
      </c>
      <c r="P1188" s="33" t="str">
        <f xml:space="preserve"> IFERROR(IF(VLOOKUP(G1188,Demos!$B$3:$K$1368,6,FALSE)=0,"",VLOOKUP(G1188,Demos!$B$3:$K$1368,6,FALSE)),"")</f>
        <v/>
      </c>
      <c r="Q1188" s="38" t="str">
        <f xml:space="preserve"> IFERROR(IF(VLOOKUP(G1188,Demos!$B$3:$K$1368,8,FALSE)=0,"",VLOOKUP(G1188,Demos!$B$3:$K$1368,8,FALSE)),"")</f>
        <v/>
      </c>
      <c r="R1188" s="38" t="str">
        <f xml:space="preserve"> IFERROR(IF(VLOOKUP(G1188,Demos!$B$3:$K$1368,7,FALSE)=0,"",VLOOKUP(G1188,Demos!$B$3:$K$1368,7,FALSE)),"")</f>
        <v/>
      </c>
      <c r="T1188" s="50" t="s">
        <v>1763</v>
      </c>
      <c r="U1188" s="31" t="str">
        <f>IFERROR(VLOOKUP(G1188,Demos!$B$7:N4484,12,FALSE),"")</f>
        <v/>
      </c>
    </row>
    <row r="1189" spans="1:21" ht="45" x14ac:dyDescent="0.25">
      <c r="A1189" s="39">
        <f t="shared" si="18"/>
        <v>1184</v>
      </c>
      <c r="B1189" s="30" t="s">
        <v>1617</v>
      </c>
      <c r="C1189" s="29" t="str">
        <f xml:space="preserve"> IFERROR(VLOOKUP(B1189, Courses!$C$3:$E$836, 2, FALSE),"")</f>
        <v>Physical Transport Phenomena</v>
      </c>
      <c r="D1189" s="29" t="str">
        <f xml:space="preserve"> IFERROR(VLOOKUP(MID(G1189,1,1), PIRA!$B$1:$E$1146, 2, FALSE),"")</f>
        <v>2 Fluid Mechanics</v>
      </c>
      <c r="E1189" s="31" t="str">
        <f xml:space="preserve"> IFERROR(VLOOKUP(MID(G1189,1,2),PIRA!$B$1:$E$1144,2,FALSE),"")&amp;"
"&amp;IFERROR(VLOOKUP(MID(H1189,1,2),PIRA!$B$1:$E$1144,2,FALSE),"")&amp;"
"&amp;IFERROR(VLOOKUP(MID(I1189,1,2),PIRA!$B$1:$E$1144,2,FALSE),"")</f>
        <v xml:space="preserve">Dynamics of Fluids
</v>
      </c>
      <c r="F1189" s="31" t="str">
        <f xml:space="preserve"> IFERROR(VLOOKUP(MID(G1189,1,4),PIRA!$B$1:$E$1144,2,FALSE),"")&amp;"
"&amp;IFERROR(VLOOKUP(MID(H1189,1,4),PIRA!$B$1:$E$1144,2,FALSE),"")&amp;"
"&amp;IFERROR(VLOOKUP(MID(I1189,1,4),PIRA!$B$1:$E$1144,2,FALSE),"")</f>
        <v xml:space="preserve">Non Newtonian Fluids
</v>
      </c>
      <c r="G1189" s="32" t="s">
        <v>2067</v>
      </c>
      <c r="H1189" s="31" t="str">
        <f>IFERROR(IF(VLOOKUP(G1189,Demos!$B$3:$K$1368,2,FALSE)=0,"",VLOOKUP(G1189,Demos!$B$3:$K$1368,2,FALSE)),"")</f>
        <v/>
      </c>
      <c r="I1189" s="79" t="str">
        <f>IFERROR(IF(VLOOKUP(G1189,Demos!$B$3:$K$1368,3,FALSE)=0,"",VLOOKUP(G1189,Demos!$B$3:$K$1368,3,FALSE)),"")</f>
        <v/>
      </c>
      <c r="J1189" s="79" t="str">
        <f>IFERROR(IF(VLOOKUP(G1189,Demos!$B$3:$K$1368,4,FALSE)=0,"",VLOOKUP(G1189,Demos!$B$3:$K$1368,4,FALSE)),"")</f>
        <v/>
      </c>
      <c r="K1189" s="30" t="s">
        <v>2020</v>
      </c>
      <c r="L1189" s="30" t="s">
        <v>147</v>
      </c>
      <c r="M1189" s="71">
        <v>43641</v>
      </c>
      <c r="N1189" s="33" t="str">
        <f>IFERROR(VLOOKUP(G1189,Demos!$B$3:$K$1368,5,FALSE),"")</f>
        <v>Cornstarch</v>
      </c>
      <c r="O1189" s="28">
        <f>IF(N1189="","",COUNTIF($N$6:N3308, N1189))</f>
        <v>7</v>
      </c>
      <c r="P1189" s="33" t="str">
        <f xml:space="preserve"> IFERROR(IF(VLOOKUP(G1189,Demos!$B$3:$K$1368,6,FALSE)=0,"",VLOOKUP(G1189,Demos!$B$3:$K$1368,6,FALSE)),"")</f>
        <v>N/A</v>
      </c>
      <c r="Q1189" s="38" t="str">
        <f xml:space="preserve"> IFERROR(IF(VLOOKUP(G1189,Demos!$B$3:$K$1368,8,FALSE)=0,"",VLOOKUP(G1189,Demos!$B$3:$K$1368,8,FALSE)),"")</f>
        <v>Cornstarch mixed with water, punch it, throw a metal ball in it from a height, or just slowely place the sphere on the surface.</v>
      </c>
      <c r="R1189" s="38" t="str">
        <f xml:space="preserve"> IFERROR(IF(VLOOKUP(G1189,Demos!$B$3:$K$1368,7,FALSE)=0,"",VLOOKUP(G1189,Demos!$B$3:$K$1368,7,FALSE)),"")</f>
        <v>See 2021 Zoomopname "Recording (1).mp4" that is "opname hoorcollege 19.mp4" from 01:07 and Collegerama recording 2011/2012 - https://collegerama.tudelft.nl/Mediasite/Channel/as-bsc-tn/watch/ and 20June 2023 "TN2786_020" recording from 00:18:48 on https://collegeramavideoportal.tudelft.nl/catalogue/tn2786/presentation/68504749c58049f6866eec6f346bbda21d?academicYear=2022-2023-tn2786</v>
      </c>
      <c r="T1189" s="50" t="s">
        <v>1762</v>
      </c>
      <c r="U1189" s="31">
        <f>IFERROR(VLOOKUP(G1189,Demos!$B$7:N4485,12,FALSE),"")</f>
        <v>0</v>
      </c>
    </row>
    <row r="1190" spans="1:21" ht="45" x14ac:dyDescent="0.25">
      <c r="A1190" s="39">
        <f t="shared" si="18"/>
        <v>1185</v>
      </c>
      <c r="B1190" s="30" t="s">
        <v>1617</v>
      </c>
      <c r="C1190" s="29" t="str">
        <f xml:space="preserve"> IFERROR(VLOOKUP(B1190, Courses!$C$3:$E$836, 2, FALSE),"")</f>
        <v>Physical Transport Phenomena</v>
      </c>
      <c r="D1190" s="29" t="str">
        <f xml:space="preserve"> IFERROR(VLOOKUP(MID(G1190,1,1), PIRA!$B$1:$E$1146, 2, FALSE),"")</f>
        <v>2 Fluid Mechanics</v>
      </c>
      <c r="E1190" s="31" t="str">
        <f xml:space="preserve"> IFERROR(VLOOKUP(MID(G1190,1,2),PIRA!$B$1:$E$1144,2,FALSE),"")&amp;"
"&amp;IFERROR(VLOOKUP(MID(H1190,1,2),PIRA!$B$1:$E$1144,2,FALSE),"")&amp;"
"&amp;IFERROR(VLOOKUP(MID(I1190,1,2),PIRA!$B$1:$E$1144,2,FALSE),"")</f>
        <v xml:space="preserve">Dynamics of Fluids
</v>
      </c>
      <c r="F1190" s="31" t="str">
        <f xml:space="preserve"> IFERROR(VLOOKUP(MID(G1190,1,4),PIRA!$B$1:$E$1144,2,FALSE),"")&amp;"
"&amp;IFERROR(VLOOKUP(MID(H1190,1,4),PIRA!$B$1:$E$1144,2,FALSE),"")&amp;"
"&amp;IFERROR(VLOOKUP(MID(I1190,1,4),PIRA!$B$1:$E$1144,2,FALSE),"")</f>
        <v xml:space="preserve">Flow Rate
</v>
      </c>
      <c r="G1190" s="32" t="s">
        <v>2073</v>
      </c>
      <c r="H1190" s="31" t="str">
        <f>IFERROR(IF(VLOOKUP(G1190,Demos!$B$3:$K$1368,2,FALSE)=0,"",VLOOKUP(G1190,Demos!$B$3:$K$1368,2,FALSE)),"")</f>
        <v/>
      </c>
      <c r="I1190" s="79" t="str">
        <f>IFERROR(IF(VLOOKUP(G1190,Demos!$B$3:$K$1368,3,FALSE)=0,"",VLOOKUP(G1190,Demos!$B$3:$K$1368,3,FALSE)),"")</f>
        <v/>
      </c>
      <c r="J1190" s="79" t="str">
        <f>IFERROR(IF(VLOOKUP(G1190,Demos!$B$3:$K$1368,4,FALSE)=0,"",VLOOKUP(G1190,Demos!$B$3:$K$1368,4,FALSE)),"")</f>
        <v/>
      </c>
      <c r="K1190" s="30" t="s">
        <v>2020</v>
      </c>
      <c r="L1190" s="30" t="s">
        <v>147</v>
      </c>
      <c r="M1190" s="71">
        <v>43635</v>
      </c>
      <c r="N1190" s="33" t="str">
        <f>IFERROR(VLOOKUP(G1190,Demos!$B$3:$K$1368,5,FALSE),"")</f>
        <v>Draining time of a water container through a long and short hose</v>
      </c>
      <c r="O1190" s="28">
        <f>IF(N1190="","",COUNTIF($N$6:N3309, N1190))</f>
        <v>7</v>
      </c>
      <c r="P1190" s="33" t="str">
        <f xml:space="preserve"> IFERROR(IF(VLOOKUP(G1190,Demos!$B$3:$K$1368,6,FALSE)=0,"",VLOOKUP(G1190,Demos!$B$3:$K$1368,6,FALSE)),"")</f>
        <v>N/A</v>
      </c>
      <c r="Q1190" s="38" t="str">
        <f xml:space="preserve"> IFERROR(IF(VLOOKUP(G1190,Demos!$B$3:$K$1368,8,FALSE)=0,"",VLOOKUP(G1190,Demos!$B$3:$K$1368,8,FALSE)),"")</f>
        <v/>
      </c>
      <c r="R1190" s="38" t="str">
        <f xml:space="preserve"> IFERROR(IF(VLOOKUP(G1190,Demos!$B$3:$K$1368,7,FALSE)=0,"",VLOOKUP(G1190,Demos!$B$3:$K$1368,7,FALSE)),"")</f>
        <v>See 2021 Zoomopname "Recording.mp4", that is "opname hoorcollege 17.mp4" and Collegerama recording 2011/2012 - https://collegerama.tudelft.nl/Mediasite/Channel/as-bsc-tn/watch/b6b2331bc2144aba9c70d01fb3cfa6311d and 14 June 2023 recording "TN2786_018" from 01:01:30 up until 01:21:00 https://collegeramavideoportal.tudelft.nl/catalogue/tn2786/presentation/20fe5ac00eb6426484f37c124af17dd31d?academicYear=2022-2023-tn2786</v>
      </c>
      <c r="T1190" s="50" t="s">
        <v>1763</v>
      </c>
      <c r="U1190" s="31">
        <f>IFERROR(VLOOKUP(G1190,Demos!$B$7:N4486,12,FALSE),"")</f>
        <v>0</v>
      </c>
    </row>
    <row r="1191" spans="1:21" ht="45" x14ac:dyDescent="0.25">
      <c r="A1191" s="39">
        <f t="shared" si="18"/>
        <v>1186</v>
      </c>
      <c r="B1191" s="30" t="s">
        <v>2041</v>
      </c>
      <c r="C1191" s="29" t="str">
        <f xml:space="preserve"> IFERROR(VLOOKUP(B1191, Courses!$C$3:$E$836, 2, FALSE),"")</f>
        <v>Parents Days</v>
      </c>
      <c r="D1191" s="29" t="str">
        <f xml:space="preserve"> IFERROR(VLOOKUP(MID(G1191,1,1), PIRA!$B$1:$E$1146, 2, FALSE),"")</f>
        <v>6 Optics</v>
      </c>
      <c r="E1191" s="31" t="str">
        <f xml:space="preserve"> IFERROR(VLOOKUP(MID(G1191,1,2),PIRA!$B$1:$E$1144,2,FALSE),"")&amp;"
"&amp;IFERROR(VLOOKUP(MID(H1191,1,2),PIRA!$B$1:$E$1144,2,FALSE),"")&amp;"
"&amp;IFERROR(VLOOKUP(MID(I1191,1,2),PIRA!$B$1:$E$1144,2,FALSE),"")</f>
        <v xml:space="preserve">Geometrical Optics
</v>
      </c>
      <c r="F1191" s="31" t="str">
        <f xml:space="preserve"> IFERROR(VLOOKUP(MID(G1191,1,4),PIRA!$B$1:$E$1144,2,FALSE),"")&amp;"
"&amp;IFERROR(VLOOKUP(MID(H1191,1,4),PIRA!$B$1:$E$1144,2,FALSE),"")&amp;"
"&amp;IFERROR(VLOOKUP(MID(I1191,1,4),PIRA!$B$1:$E$1144,2,FALSE),"")</f>
        <v xml:space="preserve">Total Internal Reflection
</v>
      </c>
      <c r="G1191" s="32" t="s">
        <v>1683</v>
      </c>
      <c r="H1191" s="31" t="str">
        <f>IFERROR(IF(VLOOKUP(G1191,Demos!$B$3:$K$1368,2,FALSE)=0,"",VLOOKUP(G1191,Demos!$B$3:$K$1368,2,FALSE)),"")</f>
        <v/>
      </c>
      <c r="I1191" s="79" t="str">
        <f>IFERROR(IF(VLOOKUP(G1191,Demos!$B$3:$K$1368,3,FALSE)=0,"",VLOOKUP(G1191,Demos!$B$3:$K$1368,3,FALSE)),"")</f>
        <v/>
      </c>
      <c r="J1191" s="79" t="str">
        <f>IFERROR(IF(VLOOKUP(G1191,Demos!$B$3:$K$1368,4,FALSE)=0,"",VLOOKUP(G1191,Demos!$B$3:$K$1368,4,FALSE)),"")</f>
        <v/>
      </c>
      <c r="K1191" s="32" t="s">
        <v>2053</v>
      </c>
      <c r="L1191" s="32"/>
      <c r="M1191" s="71">
        <v>43631</v>
      </c>
      <c r="N1191" s="33" t="str">
        <f>IFERROR(VLOOKUP(G1191,Demos!$B$3:$K$1368,5,FALSE),"")</f>
        <v>Manneke Pis (laser waterfall)</v>
      </c>
      <c r="O1191" s="28">
        <f>IF(N1191="","",COUNTIF($N$6:N3310, N1191))</f>
        <v>13</v>
      </c>
      <c r="P1191" s="33" t="str">
        <f xml:space="preserve"> IFERROR(IF(VLOOKUP(G1191,Demos!$B$3:$K$1368,6,FALSE)=0,"",VLOOKUP(G1191,Demos!$B$3:$K$1368,6,FALSE)),"")</f>
        <v>N/A</v>
      </c>
      <c r="Q1191" s="38" t="str">
        <f xml:space="preserve"> IFERROR(IF(VLOOKUP(G1191,Demos!$B$3:$K$1368,8,FALSE)=0,"",VLOOKUP(G1191,Demos!$B$3:$K$1368,8,FALSE)),"")</f>
        <v/>
      </c>
      <c r="R1191" s="38" t="str">
        <f xml:space="preserve"> IFERROR(IF(VLOOKUP(G1191,Demos!$B$3:$K$1368,7,FALSE)=0,"",VLOOKUP(G1191,Demos!$B$3:$K$1368,7,FALSE)),"")</f>
        <v>See: https://surfdrive.surf.nl/files/index.php/s/DHZYIhoACURx7O8?path=%2FHaaksman%2FTN2345%2F10.%20Manneke%20Pis</v>
      </c>
      <c r="T1191" s="50" t="s">
        <v>1763</v>
      </c>
      <c r="U1191" s="31" t="str">
        <f>IFERROR(VLOOKUP(G1191,Demos!$B$7:N4487,12,FALSE),"")</f>
        <v/>
      </c>
    </row>
    <row r="1192" spans="1:21" ht="45" x14ac:dyDescent="0.25">
      <c r="A1192" s="39">
        <f t="shared" si="18"/>
        <v>1187</v>
      </c>
      <c r="B1192" s="30" t="s">
        <v>145</v>
      </c>
      <c r="C1192" s="29" t="str">
        <f xml:space="preserve"> IFERROR(VLOOKUP(B1192, Courses!$C$3:$E$836, 2, FALSE),"")</f>
        <v>Thermodynamics</v>
      </c>
      <c r="D1192" s="29" t="str">
        <f xml:space="preserve"> IFERROR(VLOOKUP(MID(G1192,1,1), PIRA!$B$1:$E$1146, 2, FALSE),"")</f>
        <v>4 Thermodynamics</v>
      </c>
      <c r="E1192" s="31" t="str">
        <f xml:space="preserve"> IFERROR(VLOOKUP(MID(G1192,1,2),PIRA!$B$1:$E$1144,2,FALSE),"")&amp;"
"&amp;IFERROR(VLOOKUP(MID(H1192,1,2),PIRA!$B$1:$E$1144,2,FALSE),"")&amp;"
"&amp;IFERROR(VLOOKUP(MID(I1192,1,2),PIRA!$B$1:$E$1144,2,FALSE),"")</f>
        <v xml:space="preserve">Change of State
</v>
      </c>
      <c r="F1192" s="31" t="str">
        <f xml:space="preserve"> IFERROR(VLOOKUP(MID(G1192,1,4),PIRA!$B$1:$E$1144,2,FALSE),"")&amp;"
"&amp;IFERROR(VLOOKUP(MID(H1192,1,4),PIRA!$B$1:$E$1144,2,FALSE),"")&amp;"
"&amp;IFERROR(VLOOKUP(MID(I1192,1,4),PIRA!$B$1:$E$1144,2,FALSE),"")</f>
        <v xml:space="preserve">Critical Point
</v>
      </c>
      <c r="G1192" s="32" t="s">
        <v>1881</v>
      </c>
      <c r="H1192" s="31" t="str">
        <f>IFERROR(IF(VLOOKUP(G1192,Demos!$B$3:$K$1368,2,FALSE)=0,"",VLOOKUP(G1192,Demos!$B$3:$K$1368,2,FALSE)),"")</f>
        <v/>
      </c>
      <c r="I1192" s="79" t="str">
        <f>IFERROR(IF(VLOOKUP(G1192,Demos!$B$3:$K$1368,3,FALSE)=0,"",VLOOKUP(G1192,Demos!$B$3:$K$1368,3,FALSE)),"")</f>
        <v/>
      </c>
      <c r="J1192" s="79" t="str">
        <f>IFERROR(IF(VLOOKUP(G1192,Demos!$B$3:$K$1368,4,FALSE)=0,"",VLOOKUP(G1192,Demos!$B$3:$K$1368,4,FALSE)),"")</f>
        <v/>
      </c>
      <c r="K1192" s="30" t="s">
        <v>1057</v>
      </c>
      <c r="L1192" s="30" t="s">
        <v>147</v>
      </c>
      <c r="M1192" s="71">
        <v>43629</v>
      </c>
      <c r="N1192" s="33" t="str">
        <f>IFERROR(VLOOKUP(G1192,Demos!$B$3:$K$1368,5,FALSE),"")</f>
        <v>Critical Opalscence</v>
      </c>
      <c r="O1192" s="28">
        <f>IF(N1192="","",COUNTIF($N$6:N3311, N1192))</f>
        <v>11</v>
      </c>
      <c r="P1192" s="33" t="str">
        <f xml:space="preserve"> IFERROR(IF(VLOOKUP(G1192,Demos!$B$3:$K$1368,6,FALSE)=0,"",VLOOKUP(G1192,Demos!$B$3:$K$1368,6,FALSE)),"")</f>
        <v>N/A</v>
      </c>
      <c r="Q1192" s="38" t="str">
        <f xml:space="preserve"> IFERROR(IF(VLOOKUP(G1192,Demos!$B$3:$K$1368,8,FALSE)=0,"",VLOOKUP(G1192,Demos!$B$3:$K$1368,8,FALSE)),"")</f>
        <v/>
      </c>
      <c r="R1192" s="38" t="str">
        <f xml:space="preserve"> IFERROR(IF(VLOOKUP(G1192,Demos!$B$3:$K$1368,7,FALSE)=0,"",VLOOKUP(G1192,Demos!$B$3:$K$1368,7,FALSE)),"")</f>
        <v/>
      </c>
      <c r="T1192" s="50" t="s">
        <v>1890</v>
      </c>
      <c r="U1192" s="31" t="str">
        <f>IFERROR(VLOOKUP(G1192,Demos!$B$7:N4488,12,FALSE),"")</f>
        <v/>
      </c>
    </row>
    <row r="1193" spans="1:21" ht="45" x14ac:dyDescent="0.25">
      <c r="A1193" s="39">
        <f t="shared" si="18"/>
        <v>1188</v>
      </c>
      <c r="B1193" s="30" t="s">
        <v>145</v>
      </c>
      <c r="C1193" s="29" t="str">
        <f xml:space="preserve"> IFERROR(VLOOKUP(B1193, Courses!$C$3:$E$836, 2, FALSE),"")</f>
        <v>Thermodynamics</v>
      </c>
      <c r="D1193" s="29" t="str">
        <f xml:space="preserve"> IFERROR(VLOOKUP(MID(G1193,1,1), PIRA!$B$1:$E$1146, 2, FALSE),"")</f>
        <v>4 Thermodynamics</v>
      </c>
      <c r="E1193" s="31" t="str">
        <f xml:space="preserve"> IFERROR(VLOOKUP(MID(G1193,1,2),PIRA!$B$1:$E$1144,2,FALSE),"")&amp;"
"&amp;IFERROR(VLOOKUP(MID(H1193,1,2),PIRA!$B$1:$E$1144,2,FALSE),"")&amp;"
"&amp;IFERROR(VLOOKUP(MID(I1193,1,2),PIRA!$B$1:$E$1144,2,FALSE),"")</f>
        <v xml:space="preserve">Change of State
</v>
      </c>
      <c r="F1193" s="31" t="str">
        <f xml:space="preserve"> IFERROR(VLOOKUP(MID(G1193,1,4),PIRA!$B$1:$E$1144,2,FALSE),"")&amp;"
"&amp;IFERROR(VLOOKUP(MID(H1193,1,4),PIRA!$B$1:$E$1144,2,FALSE),"")&amp;"
"&amp;IFERROR(VLOOKUP(MID(I1193,1,4),PIRA!$B$1:$E$1144,2,FALSE),"")</f>
        <v xml:space="preserve">Vapor Pressure
</v>
      </c>
      <c r="G1193" s="32" t="s">
        <v>1846</v>
      </c>
      <c r="H1193" s="31" t="str">
        <f>IFERROR(IF(VLOOKUP(G1193,Demos!$B$3:$K$1368,2,FALSE)=0,"",VLOOKUP(G1193,Demos!$B$3:$K$1368,2,FALSE)),"")</f>
        <v/>
      </c>
      <c r="I1193" s="79" t="str">
        <f>IFERROR(IF(VLOOKUP(G1193,Demos!$B$3:$K$1368,3,FALSE)=0,"",VLOOKUP(G1193,Demos!$B$3:$K$1368,3,FALSE)),"")</f>
        <v/>
      </c>
      <c r="J1193" s="79" t="str">
        <f>IFERROR(IF(VLOOKUP(G1193,Demos!$B$3:$K$1368,4,FALSE)=0,"",VLOOKUP(G1193,Demos!$B$3:$K$1368,4,FALSE)),"")</f>
        <v/>
      </c>
      <c r="K1193" s="30" t="s">
        <v>1057</v>
      </c>
      <c r="L1193" s="30" t="s">
        <v>147</v>
      </c>
      <c r="M1193" s="71">
        <v>43628</v>
      </c>
      <c r="N1193" s="33" t="str">
        <f>IFERROR(VLOOKUP(G1193,Demos!$B$3:$K$1368,5,FALSE),"")</f>
        <v>Boiling Water at Reduced Pressure</v>
      </c>
      <c r="O1193" s="28">
        <f>IF(N1193="","",COUNTIF($N$6:N3312, N1193))</f>
        <v>10</v>
      </c>
      <c r="P1193" s="33" t="str">
        <f xml:space="preserve"> IFERROR(IF(VLOOKUP(G1193,Demos!$B$3:$K$1368,6,FALSE)=0,"",VLOOKUP(G1193,Demos!$B$3:$K$1368,6,FALSE)),"")</f>
        <v>http://www.de-monstrare.nl/pdf/Boiling%20water%20at%20reduced%20pressure.pdf</v>
      </c>
      <c r="Q1193" s="38" t="str">
        <f xml:space="preserve"> IFERROR(IF(VLOOKUP(G1193,Demos!$B$3:$K$1368,8,FALSE)=0,"",VLOOKUP(G1193,Demos!$B$3:$K$1368,8,FALSE)),"")</f>
        <v/>
      </c>
      <c r="R1193" s="38" t="str">
        <f xml:space="preserve"> IFERROR(IF(VLOOKUP(G1193,Demos!$B$3:$K$1368,7,FALSE)=0,"",VLOOKUP(G1193,Demos!$B$3:$K$1368,7,FALSE)),"")</f>
        <v/>
      </c>
      <c r="T1193" s="50" t="s">
        <v>1761</v>
      </c>
      <c r="U1193" s="31" t="str">
        <f>IFERROR(VLOOKUP(G1193,Demos!$B$7:N4489,12,FALSE),"")</f>
        <v/>
      </c>
    </row>
    <row r="1194" spans="1:21" ht="45" x14ac:dyDescent="0.25">
      <c r="A1194" s="39">
        <f t="shared" si="18"/>
        <v>1189</v>
      </c>
      <c r="B1194" s="30" t="s">
        <v>1617</v>
      </c>
      <c r="C1194" s="29" t="str">
        <f xml:space="preserve"> IFERROR(VLOOKUP(B1194, Courses!$C$3:$E$836, 2, FALSE),"")</f>
        <v>Physical Transport Phenomena</v>
      </c>
      <c r="D1194" s="29" t="str">
        <f xml:space="preserve"> IFERROR(VLOOKUP(MID(G1194,1,1), PIRA!$B$1:$E$1146, 2, FALSE),"")</f>
        <v>4 Thermodynamics</v>
      </c>
      <c r="E1194" s="31" t="str">
        <f xml:space="preserve"> IFERROR(VLOOKUP(MID(G1194,1,2),PIRA!$B$1:$E$1144,2,FALSE),"")&amp;"
"&amp;IFERROR(VLOOKUP(MID(H1194,1,2),PIRA!$B$1:$E$1144,2,FALSE),"")&amp;"
"&amp;IFERROR(VLOOKUP(MID(I1194,1,2),PIRA!$B$1:$E$1144,2,FALSE),"")</f>
        <v xml:space="preserve">Entropy and the Second Law
</v>
      </c>
      <c r="F1194" s="31" t="str">
        <f xml:space="preserve"> IFERROR(VLOOKUP(MID(G1194,1,4),PIRA!$B$1:$E$1144,2,FALSE),"")&amp;"
"&amp;IFERROR(VLOOKUP(MID(H1194,1,4),PIRA!$B$1:$E$1144,2,FALSE),"")&amp;"
"&amp;IFERROR(VLOOKUP(MID(I1194,1,4),PIRA!$B$1:$E$1144,2,FALSE),"")</f>
        <v xml:space="preserve">Entropy
</v>
      </c>
      <c r="G1194" s="32" t="s">
        <v>1852</v>
      </c>
      <c r="H1194" s="31" t="str">
        <f>IFERROR(IF(VLOOKUP(G1194,Demos!$B$3:$K$1368,2,FALSE)=0,"",VLOOKUP(G1194,Demos!$B$3:$K$1368,2,FALSE)),"")</f>
        <v/>
      </c>
      <c r="I1194" s="79" t="str">
        <f>IFERROR(IF(VLOOKUP(G1194,Demos!$B$3:$K$1368,3,FALSE)=0,"",VLOOKUP(G1194,Demos!$B$3:$K$1368,3,FALSE)),"")</f>
        <v/>
      </c>
      <c r="J1194" s="79" t="str">
        <f>IFERROR(IF(VLOOKUP(G1194,Demos!$B$3:$K$1368,4,FALSE)=0,"",VLOOKUP(G1194,Demos!$B$3:$K$1368,4,FALSE)),"")</f>
        <v/>
      </c>
      <c r="K1194" s="30" t="s">
        <v>2020</v>
      </c>
      <c r="L1194" s="30" t="s">
        <v>147</v>
      </c>
      <c r="M1194" s="71">
        <v>43628</v>
      </c>
      <c r="N1194" s="33" t="str">
        <f>IFERROR(VLOOKUP(G1194,Demos!$B$3:$K$1368,5,FALSE),"")</f>
        <v>Violation of the Entropy Law?</v>
      </c>
      <c r="O1194" s="28">
        <f>IF(N1194="","",COUNTIF($N$6:N3313, N1194))</f>
        <v>11</v>
      </c>
      <c r="P1194" s="33" t="str">
        <f xml:space="preserve"> IFERROR(IF(VLOOKUP(G1194,Demos!$B$3:$K$1368,6,FALSE)=0,"",VLOOKUP(G1194,Demos!$B$3:$K$1368,6,FALSE)),"")</f>
        <v>http://www.de-monstrare.nl/pdf/Violation%20of%20the%20entropy%20law.pdf</v>
      </c>
      <c r="Q1194" s="38" t="str">
        <f xml:space="preserve"> IFERROR(IF(VLOOKUP(G1194,Demos!$B$3:$K$1368,8,FALSE)=0,"",VLOOKUP(G1194,Demos!$B$3:$K$1368,8,FALSE)),"")</f>
        <v/>
      </c>
      <c r="R1194" s="38" t="str">
        <f xml:space="preserve"> IFERROR(IF(VLOOKUP(G1194,Demos!$B$3:$K$1368,7,FALSE)=0,"",VLOOKUP(G1194,Demos!$B$3:$K$1368,7,FALSE)),"")</f>
        <v>See 2021 Zoomopname "Recording1.mp4" that is "opname hoorcollege 18.mp4" from 01:18:01 and Collegerama recording 2011/2012 - https://collegerama.tudelft.nl/Mediasite/Channel/as-bsc-tn/watch/b6b2331bc2144aba9c70d01fb3cfa6311d and 16 June 2023 "TN2786_019" recording from 00:05:40 on https://collegeramavideoportal.tudelft.nl/catalogue/tn2786/presentation/b21269167c454661aa9f66f4762bcfda1d?academicYear=2022-2023-tn2786</v>
      </c>
      <c r="T1194" s="50" t="s">
        <v>1761</v>
      </c>
      <c r="U1194" s="31" t="str">
        <f>IFERROR(VLOOKUP(G1194,Demos!$B$7:N4490,12,FALSE),"")</f>
        <v/>
      </c>
    </row>
    <row r="1195" spans="1:21" ht="45" x14ac:dyDescent="0.25">
      <c r="A1195" s="39">
        <f t="shared" si="18"/>
        <v>1190</v>
      </c>
      <c r="B1195" s="30" t="s">
        <v>1617</v>
      </c>
      <c r="C1195" s="29" t="str">
        <f xml:space="preserve"> IFERROR(VLOOKUP(B1195, Courses!$C$3:$E$836, 2, FALSE),"")</f>
        <v>Physical Transport Phenomena</v>
      </c>
      <c r="D1195" s="29" t="str">
        <f xml:space="preserve"> IFERROR(VLOOKUP(MID(G1195,1,1), PIRA!$B$1:$E$1146, 2, FALSE),"")</f>
        <v>4 Thermodynamics</v>
      </c>
      <c r="E1195" s="31" t="str">
        <f xml:space="preserve"> IFERROR(VLOOKUP(MID(G1195,1,2),PIRA!$B$1:$E$1144,2,FALSE),"")&amp;"
"&amp;IFERROR(VLOOKUP(MID(H1195,1,2),PIRA!$B$1:$E$1144,2,FALSE),"")&amp;"
"&amp;IFERROR(VLOOKUP(MID(I1195,1,2),PIRA!$B$1:$E$1144,2,FALSE),"")</f>
        <v xml:space="preserve">Heat and the First Law
</v>
      </c>
      <c r="F1195" s="31" t="str">
        <f xml:space="preserve"> IFERROR(VLOOKUP(MID(G1195,1,4),PIRA!$B$1:$E$1144,2,FALSE),"")&amp;"
"&amp;IFERROR(VLOOKUP(MID(H1195,1,4),PIRA!$B$1:$E$1144,2,FALSE),"")&amp;"
"&amp;IFERROR(VLOOKUP(MID(I1195,1,4),PIRA!$B$1:$E$1144,2,FALSE),"")</f>
        <v xml:space="preserve">Convection
</v>
      </c>
      <c r="G1195" s="32" t="s">
        <v>2075</v>
      </c>
      <c r="H1195" s="31" t="str">
        <f>IFERROR(IF(VLOOKUP(G1195,Demos!$B$3:$K$1368,2,FALSE)=0,"",VLOOKUP(G1195,Demos!$B$3:$K$1368,2,FALSE)),"")</f>
        <v/>
      </c>
      <c r="I1195" s="79" t="str">
        <f>IFERROR(IF(VLOOKUP(G1195,Demos!$B$3:$K$1368,3,FALSE)=0,"",VLOOKUP(G1195,Demos!$B$3:$K$1368,3,FALSE)),"")</f>
        <v/>
      </c>
      <c r="J1195" s="79" t="str">
        <f>IFERROR(IF(VLOOKUP(G1195,Demos!$B$3:$K$1368,4,FALSE)=0,"",VLOOKUP(G1195,Demos!$B$3:$K$1368,4,FALSE)),"")</f>
        <v/>
      </c>
      <c r="K1195" s="32" t="s">
        <v>2020</v>
      </c>
      <c r="L1195" s="32" t="s">
        <v>147</v>
      </c>
      <c r="M1195" s="71">
        <v>43627</v>
      </c>
      <c r="N1195" s="33" t="str">
        <f>IFERROR(VLOOKUP(G1195,Demos!$B$3:$K$1368,5,FALSE),"")</f>
        <v>Convection in a water container, heated from its bottom</v>
      </c>
      <c r="O1195" s="28">
        <f>IF(N1195="","",COUNTIF($N$6:N3314, N1195))</f>
        <v>9</v>
      </c>
      <c r="P1195" s="33" t="str">
        <f xml:space="preserve"> IFERROR(IF(VLOOKUP(G1195,Demos!$B$3:$K$1368,6,FALSE)=0,"",VLOOKUP(G1195,Demos!$B$3:$K$1368,6,FALSE)),"")</f>
        <v>N/A</v>
      </c>
      <c r="Q1195" s="38" t="str">
        <f xml:space="preserve"> IFERROR(IF(VLOOKUP(G1195,Demos!$B$3:$K$1368,8,FALSE)=0,"",VLOOKUP(G1195,Demos!$B$3:$K$1368,8,FALSE)),"")</f>
        <v/>
      </c>
      <c r="R1195" s="38" t="str">
        <f xml:space="preserve"> IFERROR(IF(VLOOKUP(G1195,Demos!$B$3:$K$1368,7,FALSE)=0,"",VLOOKUP(G1195,Demos!$B$3:$K$1368,7,FALSE)),"")</f>
        <v>See 2021 Zoomopname "opname hoorcollege 11.mp4" and Collegerama recording 2011/2012 - https://collegerama.tudelft.nl/ and 31 May 2023 "TN2786_012" recording from 00:06:20 and the calculation from 01:39:00 https://collegeramavideoportal.tudelft.nl/catalogue/tn2786/presentation/b21af4fd845e4bc3a51eff1850205d251d?academicYear=2022-2023-tn2786</v>
      </c>
      <c r="T1195" s="50" t="s">
        <v>1762</v>
      </c>
      <c r="U1195" s="31">
        <f>IFERROR(VLOOKUP(G1195,Demos!$B$7:N4491,12,FALSE),"")</f>
        <v>0</v>
      </c>
    </row>
    <row r="1196" spans="1:21" ht="45" x14ac:dyDescent="0.25">
      <c r="A1196" s="39">
        <f t="shared" si="18"/>
        <v>1191</v>
      </c>
      <c r="B1196" s="30" t="s">
        <v>145</v>
      </c>
      <c r="C1196" s="29" t="str">
        <f xml:space="preserve"> IFERROR(VLOOKUP(B1196, Courses!$C$3:$E$836, 2, FALSE),"")</f>
        <v>Thermodynamics</v>
      </c>
      <c r="D1196" s="29" t="str">
        <f xml:space="preserve"> IFERROR(VLOOKUP(MID(G1196,1,1), PIRA!$B$1:$E$1146, 2, FALSE),"")</f>
        <v>4 Thermodynamics</v>
      </c>
      <c r="E1196" s="31" t="str">
        <f xml:space="preserve"> IFERROR(VLOOKUP(MID(G1196,1,2),PIRA!$B$1:$E$1144,2,FALSE),"")&amp;"
"&amp;IFERROR(VLOOKUP(MID(H1196,1,2),PIRA!$B$1:$E$1144,2,FALSE),"")&amp;"
"&amp;IFERROR(VLOOKUP(MID(I1196,1,2),PIRA!$B$1:$E$1144,2,FALSE),"")</f>
        <v xml:space="preserve">Entropy and the Second Law
</v>
      </c>
      <c r="F1196" s="31" t="str">
        <f xml:space="preserve"> IFERROR(VLOOKUP(MID(G1196,1,4),PIRA!$B$1:$E$1144,2,FALSE),"")&amp;"
"&amp;IFERROR(VLOOKUP(MID(H1196,1,4),PIRA!$B$1:$E$1144,2,FALSE),"")&amp;"
"&amp;IFERROR(VLOOKUP(MID(I1196,1,4),PIRA!$B$1:$E$1144,2,FALSE),"")</f>
        <v xml:space="preserve">Heat Cycles
</v>
      </c>
      <c r="G1196" s="32" t="s">
        <v>1845</v>
      </c>
      <c r="H1196" s="31" t="str">
        <f>IFERROR(IF(VLOOKUP(G1196,Demos!$B$3:$K$1368,2,FALSE)=0,"",VLOOKUP(G1196,Demos!$B$3:$K$1368,2,FALSE)),"")</f>
        <v/>
      </c>
      <c r="I1196" s="79" t="str">
        <f>IFERROR(IF(VLOOKUP(G1196,Demos!$B$3:$K$1368,3,FALSE)=0,"",VLOOKUP(G1196,Demos!$B$3:$K$1368,3,FALSE)),"")</f>
        <v/>
      </c>
      <c r="J1196" s="79" t="str">
        <f>IFERROR(IF(VLOOKUP(G1196,Demos!$B$3:$K$1368,4,FALSE)=0,"",VLOOKUP(G1196,Demos!$B$3:$K$1368,4,FALSE)),"")</f>
        <v/>
      </c>
      <c r="K1196" s="30" t="s">
        <v>1057</v>
      </c>
      <c r="L1196" s="30" t="s">
        <v>147</v>
      </c>
      <c r="M1196" s="71">
        <v>43622</v>
      </c>
      <c r="N1196" s="33" t="str">
        <f>IFERROR(VLOOKUP(G1196,Demos!$B$3:$K$1368,5,FALSE),"")</f>
        <v>Stirling Engine</v>
      </c>
      <c r="O1196" s="28">
        <f>IF(N1196="","",COUNTIF($N$6:N3315, N1196))</f>
        <v>19</v>
      </c>
      <c r="P1196" s="33" t="str">
        <f xml:space="preserve"> IFERROR(IF(VLOOKUP(G1196,Demos!$B$3:$K$1368,6,FALSE)=0,"",VLOOKUP(G1196,Demos!$B$3:$K$1368,6,FALSE)),"")</f>
        <v>http://www.de-monstrare.nl/pdf/Stirling%20engine.pdf</v>
      </c>
      <c r="Q1196" s="38" t="str">
        <f xml:space="preserve"> IFERROR(IF(VLOOKUP(G1196,Demos!$B$3:$K$1368,8,FALSE)=0,"",VLOOKUP(G1196,Demos!$B$3:$K$1368,8,FALSE)),"")</f>
        <v/>
      </c>
      <c r="R1196" s="38" t="str">
        <f xml:space="preserve"> IFERROR(IF(VLOOKUP(G1196,Demos!$B$3:$K$1368,7,FALSE)=0,"",VLOOKUP(G1196,Demos!$B$3:$K$1368,7,FALSE)),"")</f>
        <v>See from 01:02:03: U:\Elearning TP\Natk4all\college ted\dag 7</v>
      </c>
      <c r="T1196" s="50" t="s">
        <v>1761</v>
      </c>
      <c r="U1196" s="31" t="str">
        <f>IFERROR(VLOOKUP(G1196,Demos!$B$7:N4492,12,FALSE),"")</f>
        <v/>
      </c>
    </row>
    <row r="1197" spans="1:21" ht="45" x14ac:dyDescent="0.25">
      <c r="A1197" s="39">
        <f t="shared" si="18"/>
        <v>1192</v>
      </c>
      <c r="B1197" s="30" t="s">
        <v>145</v>
      </c>
      <c r="C1197" s="29" t="str">
        <f xml:space="preserve"> IFERROR(VLOOKUP(B1197, Courses!$C$3:$E$836, 2, FALSE),"")</f>
        <v>Thermodynamics</v>
      </c>
      <c r="D1197" s="29" t="str">
        <f xml:space="preserve"> IFERROR(VLOOKUP(MID(G1197,1,1), PIRA!$B$1:$E$1146, 2, FALSE),"")</f>
        <v>4 Thermodynamics</v>
      </c>
      <c r="E1197" s="31" t="str">
        <f xml:space="preserve"> IFERROR(VLOOKUP(MID(G1197,1,2),PIRA!$B$1:$E$1144,2,FALSE),"")&amp;"
"&amp;IFERROR(VLOOKUP(MID(H1197,1,2),PIRA!$B$1:$E$1144,2,FALSE),"")&amp;"
"&amp;IFERROR(VLOOKUP(MID(I1197,1,2),PIRA!$B$1:$E$1144,2,FALSE),"")</f>
        <v xml:space="preserve">Heat and the First Law
</v>
      </c>
      <c r="F1197" s="31" t="str">
        <f xml:space="preserve"> IFERROR(VLOOKUP(MID(G1197,1,4),PIRA!$B$1:$E$1144,2,FALSE),"")&amp;"
"&amp;IFERROR(VLOOKUP(MID(H1197,1,4),PIRA!$B$1:$E$1144,2,FALSE),"")&amp;"
"&amp;IFERROR(VLOOKUP(MID(I1197,1,4),PIRA!$B$1:$E$1144,2,FALSE),"")</f>
        <v xml:space="preserve">Mechanical Equivalent of Heat
</v>
      </c>
      <c r="G1197" s="32" t="s">
        <v>1880</v>
      </c>
      <c r="H1197" s="31" t="str">
        <f>IFERROR(IF(VLOOKUP(G1197,Demos!$B$3:$K$1368,2,FALSE)=0,"",VLOOKUP(G1197,Demos!$B$3:$K$1368,2,FALSE)),"")</f>
        <v/>
      </c>
      <c r="I1197" s="79" t="str">
        <f>IFERROR(IF(VLOOKUP(G1197,Demos!$B$3:$K$1368,3,FALSE)=0,"",VLOOKUP(G1197,Demos!$B$3:$K$1368,3,FALSE)),"")</f>
        <v/>
      </c>
      <c r="J1197" s="79" t="str">
        <f>IFERROR(IF(VLOOKUP(G1197,Demos!$B$3:$K$1368,4,FALSE)=0,"",VLOOKUP(G1197,Demos!$B$3:$K$1368,4,FALSE)),"")</f>
        <v/>
      </c>
      <c r="K1197" s="30" t="s">
        <v>1057</v>
      </c>
      <c r="L1197" s="30" t="s">
        <v>147</v>
      </c>
      <c r="M1197" s="71">
        <v>43621</v>
      </c>
      <c r="N1197" s="33" t="str">
        <f>IFERROR(VLOOKUP(G1197,Demos!$B$3:$K$1368,5,FALSE),"")</f>
        <v>Dropping Lead Shot</v>
      </c>
      <c r="O1197" s="28">
        <f>IF(N1197="","",COUNTIF($N$6:N3316, N1197))</f>
        <v>10</v>
      </c>
      <c r="P1197" s="33" t="str">
        <f xml:space="preserve"> IFERROR(IF(VLOOKUP(G1197,Demos!$B$3:$K$1368,6,FALSE)=0,"",VLOOKUP(G1197,Demos!$B$3:$K$1368,6,FALSE)),"")</f>
        <v>N/A</v>
      </c>
      <c r="Q1197" s="38" t="str">
        <f xml:space="preserve"> IFERROR(IF(VLOOKUP(G1197,Demos!$B$3:$K$1368,8,FALSE)=0,"",VLOOKUP(G1197,Demos!$B$3:$K$1368,8,FALSE)),"")</f>
        <v/>
      </c>
      <c r="R1197" s="38" t="str">
        <f xml:space="preserve"> IFERROR(IF(VLOOKUP(G1197,Demos!$B$3:$K$1368,7,FALSE)=0,"",VLOOKUP(G1197,Demos!$B$3:$K$1368,7,FALSE)),"")</f>
        <v/>
      </c>
      <c r="T1197" s="50" t="s">
        <v>1890</v>
      </c>
      <c r="U1197" s="31" t="str">
        <f>IFERROR(VLOOKUP(G1197,Demos!$B$7:N4494,12,FALSE),"")</f>
        <v/>
      </c>
    </row>
    <row r="1198" spans="1:21" ht="45" x14ac:dyDescent="0.25">
      <c r="A1198" s="39">
        <f t="shared" si="18"/>
        <v>1193</v>
      </c>
      <c r="B1198" s="30" t="s">
        <v>145</v>
      </c>
      <c r="C1198" s="29" t="str">
        <f xml:space="preserve"> IFERROR(VLOOKUP(B1198, Courses!$C$3:$E$836, 2, FALSE),"")</f>
        <v>Thermodynamics</v>
      </c>
      <c r="D1198" s="29" t="str">
        <f xml:space="preserve"> IFERROR(VLOOKUP(MID(G1198,1,1), PIRA!$B$1:$E$1146, 2, FALSE),"")</f>
        <v>4 Thermodynamics</v>
      </c>
      <c r="E1198" s="31" t="str">
        <f xml:space="preserve"> IFERROR(VLOOKUP(MID(G1198,1,2),PIRA!$B$1:$E$1144,2,FALSE),"")&amp;"
"&amp;IFERROR(VLOOKUP(MID(H1198,1,2),PIRA!$B$1:$E$1144,2,FALSE),"")&amp;"
"&amp;IFERROR(VLOOKUP(MID(I1198,1,2),PIRA!$B$1:$E$1144,2,FALSE),"")</f>
        <v xml:space="preserve">Change of State
</v>
      </c>
      <c r="F1198" s="31" t="str">
        <f xml:space="preserve"> IFERROR(VLOOKUP(MID(G1198,1,4),PIRA!$B$1:$E$1144,2,FALSE),"")&amp;"
"&amp;IFERROR(VLOOKUP(MID(H1198,1,4),PIRA!$B$1:$E$1144,2,FALSE),"")&amp;"
"&amp;IFERROR(VLOOKUP(MID(I1198,1,4),PIRA!$B$1:$E$1144,2,FALSE),"")</f>
        <v xml:space="preserve">PVT Surfaces
</v>
      </c>
      <c r="G1198" s="32" t="s">
        <v>1841</v>
      </c>
      <c r="H1198" s="31" t="str">
        <f>IFERROR(IF(VLOOKUP(G1198,Demos!$B$3:$K$1368,2,FALSE)=0,"",VLOOKUP(G1198,Demos!$B$3:$K$1368,2,FALSE)),"")</f>
        <v/>
      </c>
      <c r="I1198" s="79" t="str">
        <f>IFERROR(IF(VLOOKUP(G1198,Demos!$B$3:$K$1368,3,FALSE)=0,"",VLOOKUP(G1198,Demos!$B$3:$K$1368,3,FALSE)),"")</f>
        <v/>
      </c>
      <c r="J1198" s="79" t="str">
        <f>IFERROR(IF(VLOOKUP(G1198,Demos!$B$3:$K$1368,4,FALSE)=0,"",VLOOKUP(G1198,Demos!$B$3:$K$1368,4,FALSE)),"")</f>
        <v/>
      </c>
      <c r="K1198" s="30" t="s">
        <v>1057</v>
      </c>
      <c r="L1198" s="30" t="s">
        <v>147</v>
      </c>
      <c r="M1198" s="71">
        <v>43621</v>
      </c>
      <c r="N1198" s="33" t="str">
        <f>IFERROR(VLOOKUP(G1198,Demos!$B$3:$K$1368,5,FALSE),"")</f>
        <v>Work = int(PdV)</v>
      </c>
      <c r="O1198" s="28">
        <f>IF(N1198="","",COUNTIF($N$6:N3317, N1198))</f>
        <v>12</v>
      </c>
      <c r="P1198" s="33" t="str">
        <f xml:space="preserve"> IFERROR(IF(VLOOKUP(G1198,Demos!$B$3:$K$1368,6,FALSE)=0,"",VLOOKUP(G1198,Demos!$B$3:$K$1368,6,FALSE)),"")</f>
        <v>http://www.de-monstrare.nl/pdf/pdV.pdf</v>
      </c>
      <c r="Q1198" s="38" t="str">
        <f xml:space="preserve"> IFERROR(IF(VLOOKUP(G1198,Demos!$B$3:$K$1368,8,FALSE)=0,"",VLOOKUP(G1198,Demos!$B$3:$K$1368,8,FALSE)),"")</f>
        <v/>
      </c>
      <c r="R1198" s="38" t="str">
        <f xml:space="preserve"> IFERROR(IF(VLOOKUP(G1198,Demos!$B$3:$K$1368,7,FALSE)=0,"",VLOOKUP(G1198,Demos!$B$3:$K$1368,7,FALSE)),"")</f>
        <v/>
      </c>
      <c r="T1198" s="50" t="s">
        <v>1761</v>
      </c>
      <c r="U1198" s="31" t="str">
        <f>IFERROR(VLOOKUP(G1198,Demos!$B$7:N4493,12,FALSE),"")</f>
        <v/>
      </c>
    </row>
    <row r="1199" spans="1:21" ht="45" x14ac:dyDescent="0.25">
      <c r="A1199" s="39">
        <f t="shared" si="18"/>
        <v>1194</v>
      </c>
      <c r="B1199" s="30" t="s">
        <v>145</v>
      </c>
      <c r="C1199" s="29" t="str">
        <f xml:space="preserve"> IFERROR(VLOOKUP(B1199, Courses!$C$3:$E$836, 2, FALSE),"")</f>
        <v>Thermodynamics</v>
      </c>
      <c r="D1199" s="29" t="str">
        <f xml:space="preserve"> IFERROR(VLOOKUP(MID(G1199,1,1), PIRA!$B$1:$E$1146, 2, FALSE),"")</f>
        <v>4 Thermodynamics</v>
      </c>
      <c r="E1199" s="31" t="str">
        <f xml:space="preserve"> IFERROR(VLOOKUP(MID(G1199,1,2),PIRA!$B$1:$E$1144,2,FALSE),"")&amp;"
"&amp;IFERROR(VLOOKUP(MID(H1199,1,2),PIRA!$B$1:$E$1144,2,FALSE),"")&amp;"
"&amp;IFERROR(VLOOKUP(MID(I1199,1,2),PIRA!$B$1:$E$1144,2,FALSE),"")</f>
        <v xml:space="preserve">Thermal Properties of Matter
</v>
      </c>
      <c r="F1199" s="31" t="str">
        <f xml:space="preserve"> IFERROR(VLOOKUP(MID(G1199,1,4),PIRA!$B$1:$E$1144,2,FALSE),"")&amp;"
"&amp;IFERROR(VLOOKUP(MID(H1199,1,4),PIRA!$B$1:$E$1144,2,FALSE),"")&amp;"
"&amp;IFERROR(VLOOKUP(MID(I1199,1,4),PIRA!$B$1:$E$1144,2,FALSE),"")</f>
        <v xml:space="preserve">Thermometry
</v>
      </c>
      <c r="G1199" s="32" t="s">
        <v>1835</v>
      </c>
      <c r="H1199" s="31" t="str">
        <f>IFERROR(IF(VLOOKUP(G1199,Demos!$B$3:$K$1368,2,FALSE)=0,"",VLOOKUP(G1199,Demos!$B$3:$K$1368,2,FALSE)),"")</f>
        <v/>
      </c>
      <c r="I1199" s="79" t="str">
        <f>IFERROR(IF(VLOOKUP(G1199,Demos!$B$3:$K$1368,3,FALSE)=0,"",VLOOKUP(G1199,Demos!$B$3:$K$1368,3,FALSE)),"")</f>
        <v/>
      </c>
      <c r="J1199" s="79" t="str">
        <f>IFERROR(IF(VLOOKUP(G1199,Demos!$B$3:$K$1368,4,FALSE)=0,"",VLOOKUP(G1199,Demos!$B$3:$K$1368,4,FALSE)),"")</f>
        <v/>
      </c>
      <c r="K1199" s="30" t="s">
        <v>1057</v>
      </c>
      <c r="L1199" s="30" t="s">
        <v>147</v>
      </c>
      <c r="M1199" s="71">
        <v>43620</v>
      </c>
      <c r="N1199" s="33" t="str">
        <f>IFERROR(VLOOKUP(G1199,Demos!$B$3:$K$1368,5,FALSE),"")</f>
        <v>Inverted Thermometer</v>
      </c>
      <c r="O1199" s="28">
        <f>IF(N1199="","",COUNTIF($N$6:N3318, N1199))</f>
        <v>10</v>
      </c>
      <c r="P1199" s="33" t="str">
        <f xml:space="preserve"> IFERROR(IF(VLOOKUP(G1199,Demos!$B$3:$K$1368,6,FALSE)=0,"",VLOOKUP(G1199,Demos!$B$3:$K$1368,6,FALSE)),"")</f>
        <v>http://www.de-monstrare.nl/pdf/Inverted%20thermometer.pdf</v>
      </c>
      <c r="Q1199" s="38" t="str">
        <f xml:space="preserve"> IFERROR(IF(VLOOKUP(G1199,Demos!$B$3:$K$1368,8,FALSE)=0,"",VLOOKUP(G1199,Demos!$B$3:$K$1368,8,FALSE)),"")</f>
        <v/>
      </c>
      <c r="R1199" s="38" t="str">
        <f xml:space="preserve"> IFERROR(IF(VLOOKUP(G1199,Demos!$B$3:$K$1368,7,FALSE)=0,"",VLOOKUP(G1199,Demos!$B$3:$K$1368,7,FALSE)),"")</f>
        <v/>
      </c>
      <c r="T1199" s="50" t="s">
        <v>1761</v>
      </c>
      <c r="U1199" s="31" t="str">
        <f>IFERROR(VLOOKUP(G1199,Demos!$B$7:N4495,12,FALSE),"")</f>
        <v/>
      </c>
    </row>
    <row r="1200" spans="1:21" ht="45" x14ac:dyDescent="0.25">
      <c r="A1200" s="39">
        <f t="shared" si="18"/>
        <v>1195</v>
      </c>
      <c r="B1200" s="30" t="s">
        <v>1617</v>
      </c>
      <c r="C1200" s="29" t="str">
        <f xml:space="preserve"> IFERROR(VLOOKUP(B1200, Courses!$C$3:$E$836, 2, FALSE),"")</f>
        <v>Physical Transport Phenomena</v>
      </c>
      <c r="D1200" s="29" t="str">
        <f xml:space="preserve"> IFERROR(VLOOKUP(MID(G1200,1,1), PIRA!$B$1:$E$1146, 2, FALSE),"")</f>
        <v>4 Thermodynamics</v>
      </c>
      <c r="E1200" s="31" t="str">
        <f xml:space="preserve"> IFERROR(VLOOKUP(MID(G1200,1,2),PIRA!$B$1:$E$1144,2,FALSE),"")&amp;"
"&amp;IFERROR(VLOOKUP(MID(H1200,1,2),PIRA!$B$1:$E$1144,2,FALSE),"")&amp;"
"&amp;IFERROR(VLOOKUP(MID(I1200,1,2),PIRA!$B$1:$E$1144,2,FALSE),"")</f>
        <v xml:space="preserve">Heat and the First Law
</v>
      </c>
      <c r="F1200" s="31" t="str">
        <f xml:space="preserve"> IFERROR(VLOOKUP(MID(G1200,1,4),PIRA!$B$1:$E$1144,2,FALSE),"")&amp;"
"&amp;IFERROR(VLOOKUP(MID(H1200,1,4),PIRA!$B$1:$E$1144,2,FALSE),"")&amp;"
"&amp;IFERROR(VLOOKUP(MID(I1200,1,4),PIRA!$B$1:$E$1144,2,FALSE),"")</f>
        <v xml:space="preserve">Convection
</v>
      </c>
      <c r="G1200" s="32" t="s">
        <v>2075</v>
      </c>
      <c r="H1200" s="31" t="str">
        <f>IFERROR(IF(VLOOKUP(G1200,Demos!$B$3:$K$1368,2,FALSE)=0,"",VLOOKUP(G1200,Demos!$B$3:$K$1368,2,FALSE)),"")</f>
        <v/>
      </c>
      <c r="I1200" s="79" t="str">
        <f>IFERROR(IF(VLOOKUP(G1200,Demos!$B$3:$K$1368,3,FALSE)=0,"",VLOOKUP(G1200,Demos!$B$3:$K$1368,3,FALSE)),"")</f>
        <v/>
      </c>
      <c r="J1200" s="79" t="str">
        <f>IFERROR(IF(VLOOKUP(G1200,Demos!$B$3:$K$1368,4,FALSE)=0,"",VLOOKUP(G1200,Demos!$B$3:$K$1368,4,FALSE)),"")</f>
        <v/>
      </c>
      <c r="K1200" s="32" t="s">
        <v>2020</v>
      </c>
      <c r="L1200" s="32" t="s">
        <v>147</v>
      </c>
      <c r="M1200" s="71">
        <v>43620</v>
      </c>
      <c r="N1200" s="33" t="str">
        <f>IFERROR(VLOOKUP(G1200,Demos!$B$3:$K$1368,5,FALSE),"")</f>
        <v>Convection in a water container, heated from its bottom</v>
      </c>
      <c r="O1200" s="28">
        <f>IF(N1200="","",COUNTIF($N$6:N3319, N1200))</f>
        <v>9</v>
      </c>
      <c r="P1200" s="33" t="str">
        <f xml:space="preserve"> IFERROR(IF(VLOOKUP(G1200,Demos!$B$3:$K$1368,6,FALSE)=0,"",VLOOKUP(G1200,Demos!$B$3:$K$1368,6,FALSE)),"")</f>
        <v>N/A</v>
      </c>
      <c r="Q1200" s="38" t="str">
        <f xml:space="preserve"> IFERROR(IF(VLOOKUP(G1200,Demos!$B$3:$K$1368,8,FALSE)=0,"",VLOOKUP(G1200,Demos!$B$3:$K$1368,8,FALSE)),"")</f>
        <v/>
      </c>
      <c r="R1200" s="38" t="str">
        <f xml:space="preserve"> IFERROR(IF(VLOOKUP(G1200,Demos!$B$3:$K$1368,7,FALSE)=0,"",VLOOKUP(G1200,Demos!$B$3:$K$1368,7,FALSE)),"")</f>
        <v>See 2021 Zoomopname "opname hoorcollege 11.mp4" and Collegerama recording 2011/2012 - https://collegerama.tudelft.nl/ and 31 May 2023 "TN2786_012" recording from 00:06:20 and the calculation from 01:39:00 https://collegeramavideoportal.tudelft.nl/catalogue/tn2786/presentation/b21af4fd845e4bc3a51eff1850205d251d?academicYear=2022-2023-tn2786</v>
      </c>
      <c r="T1200" s="50" t="s">
        <v>1762</v>
      </c>
      <c r="U1200" s="31">
        <f>IFERROR(VLOOKUP(G1200,Demos!$B$7:N4496,12,FALSE),"")</f>
        <v>0</v>
      </c>
    </row>
    <row r="1201" spans="1:21" ht="45" x14ac:dyDescent="0.25">
      <c r="A1201" s="39">
        <f t="shared" si="18"/>
        <v>1196</v>
      </c>
      <c r="B1201" s="30" t="s">
        <v>2040</v>
      </c>
      <c r="C1201" s="29" t="str">
        <f xml:space="preserve"> IFERROR(VLOOKUP(B1201, Courses!$C$3:$E$836, 2, FALSE),"")</f>
        <v>Open Days</v>
      </c>
      <c r="D1201" s="29" t="str">
        <f xml:space="preserve"> IFERROR(VLOOKUP(MID(G1201,1,1), PIRA!$B$1:$E$1146, 2, FALSE),"")</f>
        <v>6 Optics</v>
      </c>
      <c r="E1201" s="31" t="str">
        <f xml:space="preserve"> IFERROR(VLOOKUP(MID(G1201,1,2),PIRA!$B$1:$E$1144,2,FALSE),"")&amp;"
"&amp;IFERROR(VLOOKUP(MID(H1201,1,2),PIRA!$B$1:$E$1144,2,FALSE),"")&amp;"
"&amp;IFERROR(VLOOKUP(MID(I1201,1,2),PIRA!$B$1:$E$1144,2,FALSE),"")</f>
        <v xml:space="preserve">Diffraction
</v>
      </c>
      <c r="F1201" s="31" t="str">
        <f xml:space="preserve"> IFERROR(VLOOKUP(MID(G1201,1,4),PIRA!$B$1:$E$1144,2,FALSE),"")&amp;"
"&amp;IFERROR(VLOOKUP(MID(H1201,1,4),PIRA!$B$1:$E$1144,2,FALSE),"")&amp;"
"&amp;IFERROR(VLOOKUP(MID(I1201,1,4),PIRA!$B$1:$E$1144,2,FALSE),"")</f>
        <v xml:space="preserve">Diffraction Around Objects
</v>
      </c>
      <c r="G1201" s="32" t="s">
        <v>1573</v>
      </c>
      <c r="H1201" s="31" t="str">
        <f>IFERROR(IF(VLOOKUP(G1201,Demos!$B$3:$K$1368,2,FALSE)=0,"",VLOOKUP(G1201,Demos!$B$3:$K$1368,2,FALSE)),"")</f>
        <v/>
      </c>
      <c r="I1201" s="79" t="str">
        <f>IFERROR(IF(VLOOKUP(G1201,Demos!$B$3:$K$1368,3,FALSE)=0,"",VLOOKUP(G1201,Demos!$B$3:$K$1368,3,FALSE)),"")</f>
        <v/>
      </c>
      <c r="J1201" s="79" t="str">
        <f>IFERROR(IF(VLOOKUP(G1201,Demos!$B$3:$K$1368,4,FALSE)=0,"",VLOOKUP(G1201,Demos!$B$3:$K$1368,4,FALSE)),"")</f>
        <v/>
      </c>
      <c r="K1201" s="30" t="s">
        <v>1953</v>
      </c>
      <c r="M1201" s="71">
        <v>43610</v>
      </c>
      <c r="N1201" s="33" t="str">
        <f>IFERROR(VLOOKUP(G1201,Demos!$B$3:$K$1368,5,FALSE),"")</f>
        <v>Diffraction (2b), Single Slit</v>
      </c>
      <c r="O1201" s="28">
        <f>IF(N1201="","",COUNTIF($N$6:N3320, N1201))</f>
        <v>12</v>
      </c>
      <c r="P1201" s="33" t="str">
        <f xml:space="preserve"> IFERROR(IF(VLOOKUP(G1201,Demos!$B$3:$K$1368,6,FALSE)=0,"",VLOOKUP(G1201,Demos!$B$3:$K$1368,6,FALSE)),"")</f>
        <v>www.de-monstrare.nl/pdf/Diffraction_2b_,%20single%20slit.pdf</v>
      </c>
      <c r="Q1201" s="38" t="str">
        <f xml:space="preserve"> IFERROR(IF(VLOOKUP(G1201,Demos!$B$3:$K$1368,8,FALSE)=0,"",VLOOKUP(G1201,Demos!$B$3:$K$1368,8,FALSE)),"")</f>
        <v/>
      </c>
      <c r="R1201" s="38" t="str">
        <f xml:space="preserve"> IFERROR(IF(VLOOKUP(G1201,Demos!$B$3:$K$1368,7,FALSE)=0,"",VLOOKUP(G1201,Demos!$B$3:$K$1368,7,FALSE)),"")</f>
        <v/>
      </c>
      <c r="T1201" s="50" t="s">
        <v>1762</v>
      </c>
      <c r="U1201" s="31" t="str">
        <f>IFERROR(VLOOKUP(G1201,Demos!$B$7:N4497,12,FALSE),"")</f>
        <v/>
      </c>
    </row>
    <row r="1202" spans="1:21" ht="45" x14ac:dyDescent="0.25">
      <c r="A1202" s="39">
        <f t="shared" si="18"/>
        <v>1197</v>
      </c>
      <c r="B1202" s="30" t="s">
        <v>1617</v>
      </c>
      <c r="C1202" s="29" t="str">
        <f xml:space="preserve"> IFERROR(VLOOKUP(B1202, Courses!$C$3:$E$836, 2, FALSE),"")</f>
        <v>Physical Transport Phenomena</v>
      </c>
      <c r="D1202" s="29" t="str">
        <f xml:space="preserve"> IFERROR(VLOOKUP(MID(G1202,1,1), PIRA!$B$1:$E$1146, 2, FALSE),"")</f>
        <v>4 Thermodynamics</v>
      </c>
      <c r="E1202" s="31" t="str">
        <f xml:space="preserve"> IFERROR(VLOOKUP(MID(G1202,1,2),PIRA!$B$1:$E$1144,2,FALSE),"")&amp;"
"&amp;IFERROR(VLOOKUP(MID(H1202,1,2),PIRA!$B$1:$E$1144,2,FALSE),"")&amp;"
"&amp;IFERROR(VLOOKUP(MID(I1202,1,2),PIRA!$B$1:$E$1144,2,FALSE),"")</f>
        <v xml:space="preserve">Heat and the First Law
</v>
      </c>
      <c r="F1202" s="31" t="str">
        <f xml:space="preserve"> IFERROR(VLOOKUP(MID(G1202,1,4),PIRA!$B$1:$E$1144,2,FALSE),"")&amp;"
"&amp;IFERROR(VLOOKUP(MID(H1202,1,4),PIRA!$B$1:$E$1144,2,FALSE),"")&amp;"
"&amp;IFERROR(VLOOKUP(MID(I1202,1,4),PIRA!$B$1:$E$1144,2,FALSE),"")</f>
        <v xml:space="preserve">Convection
</v>
      </c>
      <c r="G1202" s="32" t="s">
        <v>2075</v>
      </c>
      <c r="H1202" s="31" t="str">
        <f>IFERROR(IF(VLOOKUP(G1202,Demos!$B$3:$K$1368,2,FALSE)=0,"",VLOOKUP(G1202,Demos!$B$3:$K$1368,2,FALSE)),"")</f>
        <v/>
      </c>
      <c r="I1202" s="79" t="str">
        <f>IFERROR(IF(VLOOKUP(G1202,Demos!$B$3:$K$1368,3,FALSE)=0,"",VLOOKUP(G1202,Demos!$B$3:$K$1368,3,FALSE)),"")</f>
        <v/>
      </c>
      <c r="J1202" s="79" t="str">
        <f>IFERROR(IF(VLOOKUP(G1202,Demos!$B$3:$K$1368,4,FALSE)=0,"",VLOOKUP(G1202,Demos!$B$3:$K$1368,4,FALSE)),"")</f>
        <v/>
      </c>
      <c r="K1202" s="32" t="s">
        <v>147</v>
      </c>
      <c r="L1202" s="32" t="s">
        <v>2020</v>
      </c>
      <c r="M1202" s="71">
        <v>43606</v>
      </c>
      <c r="N1202" s="33" t="str">
        <f>IFERROR(VLOOKUP(G1202,Demos!$B$3:$K$1368,5,FALSE),"")</f>
        <v>Convection in a water container, heated from its bottom</v>
      </c>
      <c r="O1202" s="28">
        <f>IF(N1202="","",COUNTIF($N$6:N3321, N1202))</f>
        <v>9</v>
      </c>
      <c r="P1202" s="33" t="str">
        <f xml:space="preserve"> IFERROR(IF(VLOOKUP(G1202,Demos!$B$3:$K$1368,6,FALSE)=0,"",VLOOKUP(G1202,Demos!$B$3:$K$1368,6,FALSE)),"")</f>
        <v>N/A</v>
      </c>
      <c r="Q1202" s="38" t="str">
        <f xml:space="preserve"> IFERROR(IF(VLOOKUP(G1202,Demos!$B$3:$K$1368,8,FALSE)=0,"",VLOOKUP(G1202,Demos!$B$3:$K$1368,8,FALSE)),"")</f>
        <v/>
      </c>
      <c r="R1202" s="38" t="str">
        <f xml:space="preserve"> IFERROR(IF(VLOOKUP(G1202,Demos!$B$3:$K$1368,7,FALSE)=0,"",VLOOKUP(G1202,Demos!$B$3:$K$1368,7,FALSE)),"")</f>
        <v>See 2021 Zoomopname "opname hoorcollege 11.mp4" and Collegerama recording 2011/2012 - https://collegerama.tudelft.nl/ and 31 May 2023 "TN2786_012" recording from 00:06:20 and the calculation from 01:39:00 https://collegeramavideoportal.tudelft.nl/catalogue/tn2786/presentation/b21af4fd845e4bc3a51eff1850205d251d?academicYear=2022-2023-tn2786</v>
      </c>
      <c r="T1202" s="50" t="s">
        <v>1761</v>
      </c>
      <c r="U1202" s="31">
        <f>IFERROR(VLOOKUP(G1202,Demos!$B$7:N4498,12,FALSE),"")</f>
        <v>0</v>
      </c>
    </row>
    <row r="1203" spans="1:21" ht="45" x14ac:dyDescent="0.25">
      <c r="A1203" s="39">
        <f t="shared" si="18"/>
        <v>1198</v>
      </c>
      <c r="B1203" s="30" t="s">
        <v>1617</v>
      </c>
      <c r="C1203" s="29" t="str">
        <f xml:space="preserve"> IFERROR(VLOOKUP(B1203, Courses!$C$3:$E$836, 2, FALSE),"")</f>
        <v>Physical Transport Phenomena</v>
      </c>
      <c r="D1203" s="29" t="str">
        <f xml:space="preserve"> IFERROR(VLOOKUP(MID(G1203,1,1), PIRA!$B$1:$E$1146, 2, FALSE),"")</f>
        <v>2 Fluid Mechanics</v>
      </c>
      <c r="E1203" s="31" t="str">
        <f xml:space="preserve"> IFERROR(VLOOKUP(MID(G1203,1,2),PIRA!$B$1:$E$1144,2,FALSE),"")&amp;"
"&amp;IFERROR(VLOOKUP(MID(H1203,1,2),PIRA!$B$1:$E$1144,2,FALSE),"")&amp;"
"&amp;IFERROR(VLOOKUP(MID(I1203,1,2),PIRA!$B$1:$E$1144,2,FALSE),"")</f>
        <v xml:space="preserve">Dynamics of Fluids
</v>
      </c>
      <c r="F1203" s="31" t="str">
        <f xml:space="preserve"> IFERROR(VLOOKUP(MID(G1203,1,4),PIRA!$B$1:$E$1144,2,FALSE),"")&amp;"
"&amp;IFERROR(VLOOKUP(MID(H1203,1,4),PIRA!$B$1:$E$1144,2,FALSE),"")&amp;"
"&amp;IFERROR(VLOOKUP(MID(I1203,1,4),PIRA!$B$1:$E$1144,2,FALSE),"")</f>
        <v xml:space="preserve">Forces in Moving Fluids
</v>
      </c>
      <c r="G1203" s="32" t="s">
        <v>337</v>
      </c>
      <c r="H1203" s="31" t="str">
        <f>IFERROR(IF(VLOOKUP(G1203,Demos!$B$3:$K$1368,2,FALSE)=0,"",VLOOKUP(G1203,Demos!$B$3:$K$1368,2,FALSE)),"")</f>
        <v/>
      </c>
      <c r="I1203" s="79" t="str">
        <f>IFERROR(IF(VLOOKUP(G1203,Demos!$B$3:$K$1368,3,FALSE)=0,"",VLOOKUP(G1203,Demos!$B$3:$K$1368,3,FALSE)),"")</f>
        <v/>
      </c>
      <c r="J1203" s="79" t="str">
        <f>IFERROR(IF(VLOOKUP(G1203,Demos!$B$3:$K$1368,4,FALSE)=0,"",VLOOKUP(G1203,Demos!$B$3:$K$1368,4,FALSE)),"")</f>
        <v/>
      </c>
      <c r="K1203" s="30" t="s">
        <v>147</v>
      </c>
      <c r="L1203" s="30" t="s">
        <v>2020</v>
      </c>
      <c r="M1203" s="71">
        <v>43588</v>
      </c>
      <c r="N1203" s="33" t="str">
        <f>IFERROR(VLOOKUP(G1203,Demos!$B$3:$K$1368,5,FALSE),"")</f>
        <v>Vacuum Cleaner and Ping-Pong Ball</v>
      </c>
      <c r="O1203" s="28">
        <f>IF(N1203="","",COUNTIF($N$6:N3322, N1203))</f>
        <v>21</v>
      </c>
      <c r="P1203" s="33" t="str">
        <f xml:space="preserve"> IFERROR(IF(VLOOKUP(G1203,Demos!$B$3:$K$1368,6,FALSE)=0,"",VLOOKUP(G1203,Demos!$B$3:$K$1368,6,FALSE)),"")</f>
        <v>N/A</v>
      </c>
      <c r="Q1203" s="38" t="str">
        <f xml:space="preserve"> IFERROR(IF(VLOOKUP(G1203,Demos!$B$3:$K$1368,8,FALSE)=0,"",VLOOKUP(G1203,Demos!$B$3:$K$1368,8,FALSE)),"")</f>
        <v/>
      </c>
      <c r="R1203" s="38" t="str">
        <f xml:space="preserve"> IFERROR(IF(VLOOKUP(G1203,Demos!$B$3:$K$1368,7,FALSE)=0,"",VLOOKUP(G1203,Demos!$B$3:$K$1368,7,FALSE)),"")</f>
        <v>See 2021 Zoomopname "opname hoorcollege 2.mp4" and Collegerama recording 2011/2012 - https://collegerama.tudelft.nl/Mediasite/Channel/as-bsc-tn/watch/b6b2331bc2144aba9c70d01fb3cfa6311d and 2022-2023 from 01:25:40 https://collegerama.tudelft.nl/Mediasite/Channel/as-bsc-tn/watch/2f27d3d6436b4dc9b44a4a21e91f98331d</v>
      </c>
      <c r="T1203" s="50" t="s">
        <v>1761</v>
      </c>
      <c r="U1203" s="31" t="str">
        <f>IFERROR(VLOOKUP(G1203,Demos!$B$7:N4499,12,FALSE),"")</f>
        <v/>
      </c>
    </row>
    <row r="1204" spans="1:21" ht="45" x14ac:dyDescent="0.25">
      <c r="A1204" s="39">
        <f t="shared" si="18"/>
        <v>1199</v>
      </c>
      <c r="B1204" s="30" t="s">
        <v>1617</v>
      </c>
      <c r="C1204" s="29" t="str">
        <f xml:space="preserve"> IFERROR(VLOOKUP(B1204, Courses!$C$3:$E$836, 2, FALSE),"")</f>
        <v>Physical Transport Phenomena</v>
      </c>
      <c r="D1204" s="29" t="str">
        <f xml:space="preserve"> IFERROR(VLOOKUP(MID(G1204,1,1), PIRA!$B$1:$E$1146, 2, FALSE),"")</f>
        <v>2 Fluid Mechanics</v>
      </c>
      <c r="E1204" s="31" t="str">
        <f xml:space="preserve"> IFERROR(VLOOKUP(MID(G1204,1,2),PIRA!$B$1:$E$1144,2,FALSE),"")&amp;"
"&amp;IFERROR(VLOOKUP(MID(H1204,1,2),PIRA!$B$1:$E$1144,2,FALSE),"")&amp;"
"&amp;IFERROR(VLOOKUP(MID(I1204,1,2),PIRA!$B$1:$E$1144,2,FALSE),"")</f>
        <v xml:space="preserve">Dynamics of Fluids
</v>
      </c>
      <c r="F1204" s="31" t="str">
        <f xml:space="preserve"> IFERROR(VLOOKUP(MID(G1204,1,4),PIRA!$B$1:$E$1144,2,FALSE),"")&amp;"
"&amp;IFERROR(VLOOKUP(MID(H1204,1,4),PIRA!$B$1:$E$1144,2,FALSE),"")&amp;"
"&amp;IFERROR(VLOOKUP(MID(I1204,1,4),PIRA!$B$1:$E$1144,2,FALSE),"")</f>
        <v xml:space="preserve">Forces in Moving Fluids
</v>
      </c>
      <c r="G1204" s="32" t="s">
        <v>337</v>
      </c>
      <c r="H1204" s="31" t="str">
        <f>IFERROR(IF(VLOOKUP(G1204,Demos!$B$3:$K$1368,2,FALSE)=0,"",VLOOKUP(G1204,Demos!$B$3:$K$1368,2,FALSE)),"")</f>
        <v/>
      </c>
      <c r="I1204" s="79" t="str">
        <f>IFERROR(IF(VLOOKUP(G1204,Demos!$B$3:$K$1368,3,FALSE)=0,"",VLOOKUP(G1204,Demos!$B$3:$K$1368,3,FALSE)),"")</f>
        <v/>
      </c>
      <c r="J1204" s="79" t="str">
        <f>IFERROR(IF(VLOOKUP(G1204,Demos!$B$3:$K$1368,4,FALSE)=0,"",VLOOKUP(G1204,Demos!$B$3:$K$1368,4,FALSE)),"")</f>
        <v/>
      </c>
      <c r="K1204" s="30" t="s">
        <v>147</v>
      </c>
      <c r="L1204" s="30" t="s">
        <v>2020</v>
      </c>
      <c r="M1204" s="71">
        <v>43585</v>
      </c>
      <c r="N1204" s="33" t="str">
        <f>IFERROR(VLOOKUP(G1204,Demos!$B$3:$K$1368,5,FALSE),"")</f>
        <v>Vacuum Cleaner and Ping-Pong Ball</v>
      </c>
      <c r="O1204" s="28">
        <f>IF(N1204="","",COUNTIF($N$6:N3323, N1204))</f>
        <v>21</v>
      </c>
      <c r="P1204" s="33" t="str">
        <f xml:space="preserve"> IFERROR(IF(VLOOKUP(G1204,Demos!$B$3:$K$1368,6,FALSE)=0,"",VLOOKUP(G1204,Demos!$B$3:$K$1368,6,FALSE)),"")</f>
        <v>N/A</v>
      </c>
      <c r="Q1204" s="38" t="str">
        <f xml:space="preserve"> IFERROR(IF(VLOOKUP(G1204,Demos!$B$3:$K$1368,8,FALSE)=0,"",VLOOKUP(G1204,Demos!$B$3:$K$1368,8,FALSE)),"")</f>
        <v/>
      </c>
      <c r="R1204" s="38" t="str">
        <f xml:space="preserve"> IFERROR(IF(VLOOKUP(G1204,Demos!$B$3:$K$1368,7,FALSE)=0,"",VLOOKUP(G1204,Demos!$B$3:$K$1368,7,FALSE)),"")</f>
        <v>See 2021 Zoomopname "opname hoorcollege 2.mp4" and Collegerama recording 2011/2012 - https://collegerama.tudelft.nl/Mediasite/Channel/as-bsc-tn/watch/b6b2331bc2144aba9c70d01fb3cfa6311d and 2022-2023 from 01:25:40 https://collegerama.tudelft.nl/Mediasite/Channel/as-bsc-tn/watch/2f27d3d6436b4dc9b44a4a21e91f98331d</v>
      </c>
      <c r="T1204" s="50" t="s">
        <v>1763</v>
      </c>
      <c r="U1204" s="31" t="str">
        <f>IFERROR(VLOOKUP(G1204,Demos!$B$7:N4500,12,FALSE),"")</f>
        <v/>
      </c>
    </row>
    <row r="1205" spans="1:21" ht="45" x14ac:dyDescent="0.25">
      <c r="A1205" s="39">
        <f t="shared" si="18"/>
        <v>1200</v>
      </c>
      <c r="B1205" s="30" t="s">
        <v>275</v>
      </c>
      <c r="C1205" s="29" t="str">
        <f xml:space="preserve"> IFERROR(VLOOKUP(B1205, Courses!$C$3:$E$836, 2, FALSE),"")</f>
        <v>Optics</v>
      </c>
      <c r="D1205" s="29" t="str">
        <f xml:space="preserve"> IFERROR(VLOOKUP(MID(G1205,1,1), PIRA!$B$1:$E$1146, 2, FALSE),"")</f>
        <v>6 Optics</v>
      </c>
      <c r="E1205" s="31" t="str">
        <f xml:space="preserve"> IFERROR(VLOOKUP(MID(G1205,1,2),PIRA!$B$1:$E$1144,2,FALSE),"")&amp;"
"&amp;IFERROR(VLOOKUP(MID(H1205,1,2),PIRA!$B$1:$E$1144,2,FALSE),"")&amp;"
"&amp;IFERROR(VLOOKUP(MID(I1205,1,2),PIRA!$B$1:$E$1144,2,FALSE),"")</f>
        <v xml:space="preserve">Interference
</v>
      </c>
      <c r="F1205" s="31" t="str">
        <f xml:space="preserve"> IFERROR(VLOOKUP(MID(G1205,1,4),PIRA!$B$1:$E$1144,2,FALSE),"")&amp;"
"&amp;IFERROR(VLOOKUP(MID(H1205,1,4),PIRA!$B$1:$E$1144,2,FALSE),"")&amp;"
"&amp;IFERROR(VLOOKUP(MID(I1205,1,4),PIRA!$B$1:$E$1144,2,FALSE),"")</f>
        <v xml:space="preserve">Interferometers
</v>
      </c>
      <c r="G1205" s="32" t="s">
        <v>2015</v>
      </c>
      <c r="H1205" s="31" t="str">
        <f>IFERROR(IF(VLOOKUP(G1205,Demos!$B$3:$K$1368,2,FALSE)=0,"",VLOOKUP(G1205,Demos!$B$3:$K$1368,2,FALSE)),"")</f>
        <v/>
      </c>
      <c r="I1205" s="79" t="str">
        <f>IFERROR(IF(VLOOKUP(G1205,Demos!$B$3:$K$1368,3,FALSE)=0,"",VLOOKUP(G1205,Demos!$B$3:$K$1368,3,FALSE)),"")</f>
        <v/>
      </c>
      <c r="J1205" s="79" t="str">
        <f>IFERROR(IF(VLOOKUP(G1205,Demos!$B$3:$K$1368,4,FALSE)=0,"",VLOOKUP(G1205,Demos!$B$3:$K$1368,4,FALSE)),"")</f>
        <v/>
      </c>
      <c r="K1205" s="30" t="s">
        <v>1614</v>
      </c>
      <c r="L1205" s="30" t="s">
        <v>1983</v>
      </c>
      <c r="M1205" s="71">
        <v>43565</v>
      </c>
      <c r="N1205" s="33" t="str">
        <f>IFERROR(VLOOKUP(G1205,Demos!$B$3:$K$1368,5,FALSE),"")</f>
        <v>Coherence</v>
      </c>
      <c r="O1205" s="28">
        <f>IF(N1205="","",COUNTIF($N$6:N3324, N1205))</f>
        <v>8</v>
      </c>
      <c r="P1205" s="33" t="str">
        <f xml:space="preserve"> IFERROR(IF(VLOOKUP(G1205,Demos!$B$3:$K$1368,6,FALSE)=0,"",VLOOKUP(G1205,Demos!$B$3:$K$1368,6,FALSE)),"")</f>
        <v>N/A</v>
      </c>
      <c r="Q1205" s="38" t="str">
        <f xml:space="preserve"> IFERROR(IF(VLOOKUP(G1205,Demos!$B$3:$K$1368,8,FALSE)=0,"",VLOOKUP(G1205,Demos!$B$3:$K$1368,8,FALSE)),"")</f>
        <v>Demonstrate difference in coherence length of a white light LED and a red laser using a Michelson interferometer by detuning one of its mirrors such that the white light fringes quickly disappear whilst the red laser fringe visibility is still there.</v>
      </c>
      <c r="R1205" s="38" t="str">
        <f xml:space="preserve"> IFERROR(IF(VLOOKUP(G1205,Demos!$B$3:$K$1368,7,FALSE)=0,"",VLOOKUP(G1205,Demos!$B$3:$K$1368,7,FALSE)),"")</f>
        <v>See 02 Apr 2019 Collegerama recording TN2421_07 from 01:19:10 - https://collegerama.tudelft.nl/Mediasite/Channel/as-bsc-tn/watch/57fdc9d36e244cb5afdc01190b14676a1d</v>
      </c>
      <c r="T1205" s="50" t="s">
        <v>1761</v>
      </c>
      <c r="U1205" s="31" t="str">
        <f>IFERROR(VLOOKUP(G1205,Demos!$B$7:N4502,12,FALSE),"")</f>
        <v/>
      </c>
    </row>
    <row r="1206" spans="1:21" ht="45" x14ac:dyDescent="0.25">
      <c r="A1206" s="39">
        <f t="shared" si="18"/>
        <v>1201</v>
      </c>
      <c r="B1206" s="30" t="s">
        <v>275</v>
      </c>
      <c r="C1206" s="29" t="str">
        <f xml:space="preserve"> IFERROR(VLOOKUP(B1206, Courses!$C$3:$E$836, 2, FALSE),"")</f>
        <v>Optics</v>
      </c>
      <c r="D1206" s="29" t="str">
        <f xml:space="preserve"> IFERROR(VLOOKUP(MID(G1206,1,1), PIRA!$B$1:$E$1146, 2, FALSE),"")</f>
        <v>9 Equipment</v>
      </c>
      <c r="E1206" s="31" t="str">
        <f xml:space="preserve"> IFERROR(VLOOKUP(MID(G1206,1,2),PIRA!$B$1:$E$1144,2,FALSE),"")&amp;"
"&amp;IFERROR(VLOOKUP(MID(H1206,1,2),PIRA!$B$1:$E$1144,2,FALSE),"")&amp;"
"&amp;IFERROR(VLOOKUP(MID(I1206,1,2),PIRA!$B$1:$E$1144,2,FALSE),"")</f>
        <v xml:space="preserve">Electronic
</v>
      </c>
      <c r="F1206" s="31" t="str">
        <f xml:space="preserve"> IFERROR(VLOOKUP(MID(G1206,1,4),PIRA!$B$1:$E$1144,2,FALSE),"")&amp;"
"&amp;IFERROR(VLOOKUP(MID(H1206,1,4),PIRA!$B$1:$E$1144,2,FALSE),"")&amp;"
"&amp;IFERROR(VLOOKUP(MID(I1206,1,4),PIRA!$B$1:$E$1144,2,FALSE),"")</f>
        <v xml:space="preserve">Lasers
</v>
      </c>
      <c r="G1206" s="32" t="s">
        <v>2013</v>
      </c>
      <c r="H1206" s="31" t="str">
        <f>IFERROR(IF(VLOOKUP(G1206,Demos!$B$3:$K$1368,2,FALSE)=0,"",VLOOKUP(G1206,Demos!$B$3:$K$1368,2,FALSE)),"")</f>
        <v/>
      </c>
      <c r="I1206" s="79" t="str">
        <f>IFERROR(IF(VLOOKUP(G1206,Demos!$B$3:$K$1368,3,FALSE)=0,"",VLOOKUP(G1206,Demos!$B$3:$K$1368,3,FALSE)),"")</f>
        <v/>
      </c>
      <c r="J1206" s="79" t="str">
        <f>IFERROR(IF(VLOOKUP(G1206,Demos!$B$3:$K$1368,4,FALSE)=0,"",VLOOKUP(G1206,Demos!$B$3:$K$1368,4,FALSE)),"")</f>
        <v/>
      </c>
      <c r="K1206" s="30" t="s">
        <v>1614</v>
      </c>
      <c r="L1206" s="30" t="s">
        <v>1983</v>
      </c>
      <c r="M1206" s="71">
        <v>43565</v>
      </c>
      <c r="N1206" s="33" t="str">
        <f>IFERROR(VLOOKUP(G1206,Demos!$B$3:$K$1368,5,FALSE),"")</f>
        <v>Lasers</v>
      </c>
      <c r="O1206" s="28">
        <f>IF(N1206="","",COUNTIF($N$6:N3325, N1206))</f>
        <v>8</v>
      </c>
      <c r="P1206" s="33" t="str">
        <f xml:space="preserve"> IFERROR(IF(VLOOKUP(G1206,Demos!$B$3:$K$1368,6,FALSE)=0,"",VLOOKUP(G1206,Demos!$B$3:$K$1368,6,FALSE)),"")</f>
        <v>N/A</v>
      </c>
      <c r="Q1206" s="38" t="str">
        <f xml:space="preserve"> IFERROR(IF(VLOOKUP(G1206,Demos!$B$3:$K$1368,8,FALSE)=0,"",VLOOKUP(G1206,Demos!$B$3:$K$1368,8,FALSE)),"")</f>
        <v>A worked open HeNe laser</v>
      </c>
      <c r="R1206" s="38" t="str">
        <f xml:space="preserve"> IFERROR(IF(VLOOKUP(G1206,Demos!$B$3:$K$1368,7,FALSE)=0,"",VLOOKUP(G1206,Demos!$B$3:$K$1368,7,FALSE)),"")</f>
        <v/>
      </c>
      <c r="T1206" s="50" t="s">
        <v>1761</v>
      </c>
      <c r="U1206" s="31" t="str">
        <f>IFERROR(VLOOKUP(G1206,Demos!$B$7:N4501,12,FALSE),"")</f>
        <v/>
      </c>
    </row>
    <row r="1207" spans="1:21" ht="45" x14ac:dyDescent="0.25">
      <c r="A1207" s="39">
        <f t="shared" si="18"/>
        <v>1202</v>
      </c>
      <c r="B1207" s="30" t="s">
        <v>1993</v>
      </c>
      <c r="C1207" s="29" t="str">
        <f xml:space="preserve"> IFERROR(VLOOKUP(B1207, Courses!$C$3:$E$836, 2, FALSE),"")</f>
        <v>Optics and Microscopy</v>
      </c>
      <c r="D1207" s="29" t="str">
        <f xml:space="preserve"> IFERROR(VLOOKUP(MID(G1207,1,1), PIRA!$B$1:$E$1146, 2, FALSE),"")</f>
        <v>6 Optics</v>
      </c>
      <c r="E1207" s="31" t="str">
        <f xml:space="preserve"> IFERROR(VLOOKUP(MID(G1207,1,2),PIRA!$B$1:$E$1144,2,FALSE),"")&amp;"
"&amp;IFERROR(VLOOKUP(MID(H1207,1,2),PIRA!$B$1:$E$1144,2,FALSE),"")&amp;"
"&amp;IFERROR(VLOOKUP(MID(I1207,1,2),PIRA!$B$1:$E$1144,2,FALSE),"")</f>
        <v xml:space="preserve">Polarisation
</v>
      </c>
      <c r="F1207" s="31" t="str">
        <f xml:space="preserve"> IFERROR(VLOOKUP(MID(G1207,1,4),PIRA!$B$1:$E$1144,2,FALSE),"")&amp;"
"&amp;IFERROR(VLOOKUP(MID(H1207,1,4),PIRA!$B$1:$E$1144,2,FALSE),"")&amp;"
"&amp;IFERROR(VLOOKUP(MID(I1207,1,4),PIRA!$B$1:$E$1144,2,FALSE),"")</f>
        <v xml:space="preserve">Birefringence
</v>
      </c>
      <c r="G1207" s="32" t="s">
        <v>1204</v>
      </c>
      <c r="H1207" s="31" t="str">
        <f>IFERROR(IF(VLOOKUP(G1207,Demos!$B$3:$K$1368,2,FALSE)=0,"",VLOOKUP(G1207,Demos!$B$3:$K$1368,2,FALSE)),"")</f>
        <v/>
      </c>
      <c r="I1207" s="79" t="str">
        <f>IFERROR(IF(VLOOKUP(G1207,Demos!$B$3:$K$1368,3,FALSE)=0,"",VLOOKUP(G1207,Demos!$B$3:$K$1368,3,FALSE)),"")</f>
        <v/>
      </c>
      <c r="J1207" s="79" t="str">
        <f>IFERROR(IF(VLOOKUP(G1207,Demos!$B$3:$K$1368,4,FALSE)=0,"",VLOOKUP(G1207,Demos!$B$3:$K$1368,4,FALSE)),"")</f>
        <v/>
      </c>
      <c r="K1207" s="30" t="s">
        <v>2065</v>
      </c>
      <c r="L1207" s="30" t="s">
        <v>1062</v>
      </c>
      <c r="M1207" s="71">
        <v>43564</v>
      </c>
      <c r="N1207" s="33" t="str">
        <f>IFERROR(VLOOKUP(G1207,Demos!$B$3:$K$1368,5,FALSE),"")</f>
        <v>Kaleidoscope</v>
      </c>
      <c r="O1207" s="28">
        <f>IF(N1207="","",COUNTIF($N$6:N3326, N1207))</f>
        <v>14</v>
      </c>
      <c r="P1207" s="33" t="str">
        <f xml:space="preserve"> IFERROR(IF(VLOOKUP(G1207,Demos!$B$3:$K$1368,6,FALSE)=0,"",VLOOKUP(G1207,Demos!$B$3:$K$1368,6,FALSE)),"")</f>
        <v>N/A</v>
      </c>
      <c r="Q1207" s="38" t="str">
        <f xml:space="preserve"> IFERROR(IF(VLOOKUP(G1207,Demos!$B$3:$K$1368,8,FALSE)=0,"",VLOOKUP(G1207,Demos!$B$3:$K$1368,8,FALSE)),"")</f>
        <v/>
      </c>
      <c r="R1207" s="38" t="str">
        <f xml:space="preserve"> IFERROR(IF(VLOOKUP(G1207,Demos!$B$3:$K$1368,7,FALSE)=0,"",VLOOKUP(G1207,Demos!$B$3:$K$1368,7,FALSE)),"")</f>
        <v/>
      </c>
      <c r="T1207" s="50" t="s">
        <v>1762</v>
      </c>
      <c r="U1207" s="31" t="str">
        <f>IFERROR(VLOOKUP(G1207,Demos!$B$7:N4503,12,FALSE),"")</f>
        <v/>
      </c>
    </row>
    <row r="1208" spans="1:21" ht="45" x14ac:dyDescent="0.25">
      <c r="A1208" s="39">
        <f t="shared" si="18"/>
        <v>1203</v>
      </c>
      <c r="B1208" s="30" t="s">
        <v>275</v>
      </c>
      <c r="C1208" s="29" t="str">
        <f xml:space="preserve"> IFERROR(VLOOKUP(B1208, Courses!$C$3:$E$836, 2, FALSE),"")</f>
        <v>Optics</v>
      </c>
      <c r="D1208" s="29" t="str">
        <f xml:space="preserve"> IFERROR(VLOOKUP(MID(G1208,1,1), PIRA!$B$1:$E$1146, 2, FALSE),"")</f>
        <v>6 Optics</v>
      </c>
      <c r="E1208" s="31" t="str">
        <f xml:space="preserve"> IFERROR(VLOOKUP(MID(G1208,1,2),PIRA!$B$1:$E$1144,2,FALSE),"")&amp;"
"&amp;IFERROR(VLOOKUP(MID(H1208,1,2),PIRA!$B$1:$E$1144,2,FALSE),"")&amp;"
"&amp;IFERROR(VLOOKUP(MID(I1208,1,2),PIRA!$B$1:$E$1144,2,FALSE),"")</f>
        <v xml:space="preserve">Interference
Diffraction
</v>
      </c>
      <c r="F1208" s="31" t="str">
        <f xml:space="preserve"> IFERROR(VLOOKUP(MID(G1208,1,4),PIRA!$B$1:$E$1144,2,FALSE),"")&amp;"
"&amp;IFERROR(VLOOKUP(MID(H1208,1,4),PIRA!$B$1:$E$1144,2,FALSE),"")&amp;"
"&amp;IFERROR(VLOOKUP(MID(I1208,1,4),PIRA!$B$1:$E$1144,2,FALSE),"")</f>
        <v xml:space="preserve">Interference From Two Sources
Diffraction Through One Slit
</v>
      </c>
      <c r="G1208" s="32" t="s">
        <v>487</v>
      </c>
      <c r="H1208" s="31" t="str">
        <f>IFERROR(IF(VLOOKUP(G1208,Demos!$B$3:$K$1368,2,FALSE)=0,"",VLOOKUP(G1208,Demos!$B$3:$K$1368,2,FALSE)),"")</f>
        <v>6C10.26</v>
      </c>
      <c r="I1208" s="79" t="str">
        <f>IFERROR(IF(VLOOKUP(G1208,Demos!$B$3:$K$1368,3,FALSE)=0,"",VLOOKUP(G1208,Demos!$B$3:$K$1368,3,FALSE)),"")</f>
        <v/>
      </c>
      <c r="J1208" s="79" t="str">
        <f>IFERROR(IF(VLOOKUP(G1208,Demos!$B$3:$K$1368,4,FALSE)=0,"",VLOOKUP(G1208,Demos!$B$3:$K$1368,4,FALSE)),"")</f>
        <v/>
      </c>
      <c r="K1208" s="30" t="s">
        <v>1983</v>
      </c>
      <c r="L1208" s="30" t="s">
        <v>1614</v>
      </c>
      <c r="M1208" s="71">
        <v>43563</v>
      </c>
      <c r="N1208" s="33" t="str">
        <f>IFERROR(VLOOKUP(G1208,Demos!$B$3:$K$1368,5,FALSE),"")</f>
        <v>Young's Double Slit</v>
      </c>
      <c r="O1208" s="28">
        <f>IF(N1208="","",COUNTIF($N$6:N3327, N1208))</f>
        <v>20</v>
      </c>
      <c r="P1208" s="33" t="str">
        <f xml:space="preserve"> IFERROR(IF(VLOOKUP(G1208,Demos!$B$3:$K$1368,6,FALSE)=0,"",VLOOKUP(G1208,Demos!$B$3:$K$1368,6,FALSE)),"")</f>
        <v>www.de-monstrare.nl/pdf/Young%27s%20double%20slit.pdf</v>
      </c>
      <c r="Q1208" s="38" t="str">
        <f xml:space="preserve"> IFERROR(IF(VLOOKUP(G1208,Demos!$B$3:$K$1368,8,FALSE)=0,"",VLOOKUP(G1208,Demos!$B$3:$K$1368,8,FALSE)),"")</f>
        <v>Not in database yet</v>
      </c>
      <c r="R1208" s="38" t="str">
        <f xml:space="preserve"> IFERROR(IF(VLOOKUP(G1208,Demos!$B$3:$K$1368,7,FALSE)=0,"",VLOOKUP(G1208,Demos!$B$3:$K$1368,7,FALSE)),"")</f>
        <v>See 09 Apr 2019 Collegerama recoring TN2421_10 from 01:29:55 - https://collegerama.tudelft.nl/Mediasite/Channel/as-bsc-tn/watch/a70c41f4099e41a3966d61dab00a21c61d</v>
      </c>
      <c r="T1208" s="50" t="s">
        <v>1761</v>
      </c>
      <c r="U1208" s="31" t="str">
        <f>IFERROR(VLOOKUP(G1208,Demos!$B$7:N4504,12,FALSE),"")</f>
        <v/>
      </c>
    </row>
    <row r="1209" spans="1:21" ht="45" x14ac:dyDescent="0.25">
      <c r="A1209" s="39">
        <f t="shared" si="18"/>
        <v>1204</v>
      </c>
      <c r="B1209" s="30" t="s">
        <v>1617</v>
      </c>
      <c r="C1209" s="29" t="str">
        <f xml:space="preserve"> IFERROR(VLOOKUP(B1209, Courses!$C$3:$E$836, 2, FALSE),"")</f>
        <v>Physical Transport Phenomena</v>
      </c>
      <c r="D1209" s="29" t="str">
        <f xml:space="preserve"> IFERROR(VLOOKUP(MID(G1209,1,1), PIRA!$B$1:$E$1146, 2, FALSE),"")</f>
        <v>4 Thermodynamics</v>
      </c>
      <c r="E1209" s="31" t="str">
        <f xml:space="preserve"> IFERROR(VLOOKUP(MID(G1209,1,2),PIRA!$B$1:$E$1144,2,FALSE),"")&amp;"
"&amp;IFERROR(VLOOKUP(MID(H1209,1,2),PIRA!$B$1:$E$1144,2,FALSE),"")&amp;"
"&amp;IFERROR(VLOOKUP(MID(I1209,1,2),PIRA!$B$1:$E$1144,2,FALSE),"")</f>
        <v xml:space="preserve">Heat and the First Law
</v>
      </c>
      <c r="F1209" s="31" t="str">
        <f xml:space="preserve"> IFERROR(VLOOKUP(MID(G1209,1,4),PIRA!$B$1:$E$1144,2,FALSE),"")&amp;"
"&amp;IFERROR(VLOOKUP(MID(H1209,1,4),PIRA!$B$1:$E$1144,2,FALSE),"")&amp;"
"&amp;IFERROR(VLOOKUP(MID(I1209,1,4),PIRA!$B$1:$E$1144,2,FALSE),"")</f>
        <v xml:space="preserve">Conduction
</v>
      </c>
      <c r="G1209" s="32" t="s">
        <v>2070</v>
      </c>
      <c r="H1209" s="31" t="str">
        <f>IFERROR(IF(VLOOKUP(G1209,Demos!$B$3:$K$1368,2,FALSE)=0,"",VLOOKUP(G1209,Demos!$B$3:$K$1368,2,FALSE)),"")</f>
        <v/>
      </c>
      <c r="I1209" s="79" t="str">
        <f>IFERROR(IF(VLOOKUP(G1209,Demos!$B$3:$K$1368,3,FALSE)=0,"",VLOOKUP(G1209,Demos!$B$3:$K$1368,3,FALSE)),"")</f>
        <v/>
      </c>
      <c r="J1209" s="79" t="str">
        <f>IFERROR(IF(VLOOKUP(G1209,Demos!$B$3:$K$1368,4,FALSE)=0,"",VLOOKUP(G1209,Demos!$B$3:$K$1368,4,FALSE)),"")</f>
        <v/>
      </c>
      <c r="K1209" s="32" t="s">
        <v>147</v>
      </c>
      <c r="L1209" s="32" t="s">
        <v>2020</v>
      </c>
      <c r="M1209" s="71">
        <v>43560</v>
      </c>
      <c r="N1209" s="33" t="str">
        <f>IFERROR(VLOOKUP(G1209,Demos!$B$3:$K$1368,5,FALSE),"")</f>
        <v>Conduction Slab</v>
      </c>
      <c r="O1209" s="28">
        <f>IF(N1209="","",COUNTIF($N$6:N3328, N1209))</f>
        <v>7</v>
      </c>
      <c r="P1209" s="33" t="str">
        <f xml:space="preserve"> IFERROR(IF(VLOOKUP(G1209,Demos!$B$3:$K$1368,6,FALSE)=0,"",VLOOKUP(G1209,Demos!$B$3:$K$1368,6,FALSE)),"")</f>
        <v>N/A</v>
      </c>
      <c r="Q1209" s="38" t="str">
        <f xml:space="preserve"> IFERROR(IF(VLOOKUP(G1209,Demos!$B$3:$K$1368,8,FALSE)=0,"",VLOOKUP(G1209,Demos!$B$3:$K$1368,8,FALSE)),"")</f>
        <v>A stainless steel slab, heat from one end. Heat sensitive film is stuck on the plate, such that the heat conduction can be observed.</v>
      </c>
      <c r="R1209" s="38" t="str">
        <f xml:space="preserve"> IFERROR(IF(VLOOKUP(G1209,Demos!$B$3:$K$1368,7,FALSE)=0,"",VLOOKUP(G1209,Demos!$B$3:$K$1368,7,FALSE)),"")</f>
        <v>See 2021 Zoomopname "opname hoorcollege 7.mp4" and Collegerama recording 2011/2012 - https://collegerama.tudelft.nl/Mediasite/Channel/as-bsc-tn/watch/b6b2331bc2144aba9c70d01fb3cfa6311d and 12 May 2023 "TN2786_008" recording from 00:04:00 on https://collegeramavideoportal.tudelft.nl/catalogue/tn2786/presentation/1701937ea67942759c7f810749f0fb891d?academicYear=2022-2023-tn2786</v>
      </c>
      <c r="T1209" s="50" t="s">
        <v>1761</v>
      </c>
      <c r="U1209" s="31">
        <f>IFERROR(VLOOKUP(G1209,Demos!$B$7:N4506,12,FALSE),"")</f>
        <v>0</v>
      </c>
    </row>
    <row r="1210" spans="1:21" ht="45" x14ac:dyDescent="0.25">
      <c r="A1210" s="39">
        <f t="shared" si="18"/>
        <v>1205</v>
      </c>
      <c r="B1210" s="30" t="s">
        <v>275</v>
      </c>
      <c r="C1210" s="29" t="str">
        <f xml:space="preserve"> IFERROR(VLOOKUP(B1210, Courses!$C$3:$E$836, 2, FALSE),"")</f>
        <v>Optics</v>
      </c>
      <c r="D1210" s="29" t="str">
        <f xml:space="preserve"> IFERROR(VLOOKUP(MID(G1210,1,1), PIRA!$B$1:$E$1146, 2, FALSE),"")</f>
        <v>6 Optics</v>
      </c>
      <c r="E1210" s="31" t="str">
        <f xml:space="preserve"> IFERROR(VLOOKUP(MID(G1210,1,2),PIRA!$B$1:$E$1144,2,FALSE),"")&amp;"
"&amp;IFERROR(VLOOKUP(MID(H1210,1,2),PIRA!$B$1:$E$1144,2,FALSE),"")&amp;"
"&amp;IFERROR(VLOOKUP(MID(I1210,1,2),PIRA!$B$1:$E$1144,2,FALSE),"")</f>
        <v xml:space="preserve">Diffraction
</v>
      </c>
      <c r="F1210" s="31" t="str">
        <f xml:space="preserve"> IFERROR(VLOOKUP(MID(G1210,1,4),PIRA!$B$1:$E$1144,2,FALSE),"")&amp;"
"&amp;IFERROR(VLOOKUP(MID(H1210,1,4),PIRA!$B$1:$E$1144,2,FALSE),"")&amp;"
"&amp;IFERROR(VLOOKUP(MID(I1210,1,4),PIRA!$B$1:$E$1144,2,FALSE),"")</f>
        <v xml:space="preserve">Diffraction Around Objects
</v>
      </c>
      <c r="G1210" s="32" t="s">
        <v>1573</v>
      </c>
      <c r="H1210" s="31" t="str">
        <f>IFERROR(IF(VLOOKUP(G1210,Demos!$B$3:$K$1368,2,FALSE)=0,"",VLOOKUP(G1210,Demos!$B$3:$K$1368,2,FALSE)),"")</f>
        <v/>
      </c>
      <c r="I1210" s="79" t="str">
        <f>IFERROR(IF(VLOOKUP(G1210,Demos!$B$3:$K$1368,3,FALSE)=0,"",VLOOKUP(G1210,Demos!$B$3:$K$1368,3,FALSE)),"")</f>
        <v/>
      </c>
      <c r="J1210" s="79" t="str">
        <f>IFERROR(IF(VLOOKUP(G1210,Demos!$B$3:$K$1368,4,FALSE)=0,"",VLOOKUP(G1210,Demos!$B$3:$K$1368,4,FALSE)),"")</f>
        <v/>
      </c>
      <c r="K1210" s="30" t="s">
        <v>1983</v>
      </c>
      <c r="L1210" s="30" t="s">
        <v>1614</v>
      </c>
      <c r="M1210" s="71">
        <v>43560</v>
      </c>
      <c r="N1210" s="33" t="str">
        <f>IFERROR(VLOOKUP(G1210,Demos!$B$3:$K$1368,5,FALSE),"")</f>
        <v>Diffraction (2b), Single Slit</v>
      </c>
      <c r="O1210" s="28">
        <f>IF(N1210="","",COUNTIF($N$6:N3329, N1210))</f>
        <v>12</v>
      </c>
      <c r="P1210" s="33" t="str">
        <f xml:space="preserve"> IFERROR(IF(VLOOKUP(G1210,Demos!$B$3:$K$1368,6,FALSE)=0,"",VLOOKUP(G1210,Demos!$B$3:$K$1368,6,FALSE)),"")</f>
        <v>www.de-monstrare.nl/pdf/Diffraction_2b_,%20single%20slit.pdf</v>
      </c>
      <c r="Q1210" s="38" t="str">
        <f xml:space="preserve"> IFERROR(IF(VLOOKUP(G1210,Demos!$B$3:$K$1368,8,FALSE)=0,"",VLOOKUP(G1210,Demos!$B$3:$K$1368,8,FALSE)),"")</f>
        <v/>
      </c>
      <c r="R1210" s="38" t="str">
        <f xml:space="preserve"> IFERROR(IF(VLOOKUP(G1210,Demos!$B$3:$K$1368,7,FALSE)=0,"",VLOOKUP(G1210,Demos!$B$3:$K$1368,7,FALSE)),"")</f>
        <v/>
      </c>
      <c r="T1210" s="50" t="s">
        <v>1761</v>
      </c>
      <c r="U1210" s="31" t="str">
        <f>IFERROR(VLOOKUP(G1210,Demos!$B$7:N4505,12,FALSE),"")</f>
        <v/>
      </c>
    </row>
    <row r="1211" spans="1:21" ht="45" x14ac:dyDescent="0.25">
      <c r="A1211" s="39">
        <f t="shared" si="18"/>
        <v>1206</v>
      </c>
      <c r="B1211" s="30" t="s">
        <v>1993</v>
      </c>
      <c r="C1211" s="29" t="str">
        <f xml:space="preserve"> IFERROR(VLOOKUP(B1211, Courses!$C$3:$E$836, 2, FALSE),"")</f>
        <v>Optics and Microscopy</v>
      </c>
      <c r="D1211" s="29" t="str">
        <f xml:space="preserve"> IFERROR(VLOOKUP(MID(G1211,1,1), PIRA!$B$1:$E$1146, 2, FALSE),"")</f>
        <v>6 Optics</v>
      </c>
      <c r="E1211" s="31" t="str">
        <f xml:space="preserve"> IFERROR(VLOOKUP(MID(G1211,1,2),PIRA!$B$1:$E$1144,2,FALSE),"")&amp;"
"&amp;IFERROR(VLOOKUP(MID(H1211,1,2),PIRA!$B$1:$E$1144,2,FALSE),"")&amp;"
"&amp;IFERROR(VLOOKUP(MID(I1211,1,2),PIRA!$B$1:$E$1144,2,FALSE),"")</f>
        <v xml:space="preserve">Diffraction
</v>
      </c>
      <c r="F1211" s="31" t="str">
        <f xml:space="preserve"> IFERROR(VLOOKUP(MID(G1211,1,4),PIRA!$B$1:$E$1144,2,FALSE),"")&amp;"
"&amp;IFERROR(VLOOKUP(MID(H1211,1,4),PIRA!$B$1:$E$1144,2,FALSE),"")&amp;"
"&amp;IFERROR(VLOOKUP(MID(I1211,1,4),PIRA!$B$1:$E$1144,2,FALSE),"")</f>
        <v xml:space="preserve">
</v>
      </c>
      <c r="G1211" s="32" t="s">
        <v>1987</v>
      </c>
      <c r="H1211" s="31" t="str">
        <f>IFERROR(IF(VLOOKUP(G1211,Demos!$B$3:$K$1368,2,FALSE)=0,"",VLOOKUP(G1211,Demos!$B$3:$K$1368,2,FALSE)),"")</f>
        <v/>
      </c>
      <c r="I1211" s="79" t="str">
        <f>IFERROR(IF(VLOOKUP(G1211,Demos!$B$3:$K$1368,3,FALSE)=0,"",VLOOKUP(G1211,Demos!$B$3:$K$1368,3,FALSE)),"")</f>
        <v/>
      </c>
      <c r="J1211" s="79" t="str">
        <f>IFERROR(IF(VLOOKUP(G1211,Demos!$B$3:$K$1368,4,FALSE)=0,"",VLOOKUP(G1211,Demos!$B$3:$K$1368,4,FALSE)),"")</f>
        <v/>
      </c>
      <c r="K1211" s="30" t="s">
        <v>2065</v>
      </c>
      <c r="L1211" s="30" t="s">
        <v>1062</v>
      </c>
      <c r="M1211" s="71">
        <v>43559</v>
      </c>
      <c r="N1211" s="33" t="str">
        <f>IFERROR(VLOOKUP(G1211,Demos!$B$3:$K$1368,5,FALSE),"")</f>
        <v>Diffraction NEMO kit</v>
      </c>
      <c r="O1211" s="28">
        <f>IF(N1211="","",COUNTIF($N$6:N3330, N1211))</f>
        <v>10</v>
      </c>
      <c r="P1211" s="33" t="str">
        <f xml:space="preserve"> IFERROR(IF(VLOOKUP(G1211,Demos!$B$3:$K$1368,6,FALSE)=0,"",VLOOKUP(G1211,Demos!$B$3:$K$1368,6,FALSE)),"")</f>
        <v>N/A</v>
      </c>
      <c r="Q1211" s="38" t="str">
        <f xml:space="preserve"> IFERROR(IF(VLOOKUP(G1211,Demos!$B$3:$K$1368,8,FALSE)=0,"",VLOOKUP(G1211,Demos!$B$3:$K$1368,8,FALSE)),"")</f>
        <v/>
      </c>
      <c r="R1211" s="38" t="str">
        <f xml:space="preserve"> IFERROR(IF(VLOOKUP(G1211,Demos!$B$3:$K$1368,7,FALSE)=0,"",VLOOKUP(G1211,Demos!$B$3:$K$1368,7,FALSE)),"")</f>
        <v/>
      </c>
      <c r="T1211" s="50" t="s">
        <v>1762</v>
      </c>
      <c r="U1211" s="31" t="str">
        <f>IFERROR(VLOOKUP(G1211,Demos!$B$7:N4507,12,FALSE),"")</f>
        <v/>
      </c>
    </row>
    <row r="1212" spans="1:21" ht="45" x14ac:dyDescent="0.25">
      <c r="A1212" s="39">
        <f t="shared" si="18"/>
        <v>1207</v>
      </c>
      <c r="B1212" s="30" t="s">
        <v>275</v>
      </c>
      <c r="C1212" s="29" t="str">
        <f xml:space="preserve"> IFERROR(VLOOKUP(B1212, Courses!$C$3:$E$836, 2, FALSE),"")</f>
        <v>Optics</v>
      </c>
      <c r="D1212" s="29" t="str">
        <f xml:space="preserve"> IFERROR(VLOOKUP(MID(G1212,1,1), PIRA!$B$1:$E$1146, 2, FALSE),"")</f>
        <v>6 Optics</v>
      </c>
      <c r="E1212" s="31" t="str">
        <f xml:space="preserve"> IFERROR(VLOOKUP(MID(G1212,1,2),PIRA!$B$1:$E$1144,2,FALSE),"")&amp;"
"&amp;IFERROR(VLOOKUP(MID(H1212,1,2),PIRA!$B$1:$E$1144,2,FALSE),"")&amp;"
"&amp;IFERROR(VLOOKUP(MID(I1212,1,2),PIRA!$B$1:$E$1144,2,FALSE),"")</f>
        <v xml:space="preserve">Interference
</v>
      </c>
      <c r="F1212" s="31" t="str">
        <f xml:space="preserve"> IFERROR(VLOOKUP(MID(G1212,1,4),PIRA!$B$1:$E$1144,2,FALSE),"")&amp;"
"&amp;IFERROR(VLOOKUP(MID(H1212,1,4),PIRA!$B$1:$E$1144,2,FALSE),"")&amp;"
"&amp;IFERROR(VLOOKUP(MID(I1212,1,4),PIRA!$B$1:$E$1144,2,FALSE),"")</f>
        <v xml:space="preserve">Interferometers
</v>
      </c>
      <c r="G1212" s="32" t="s">
        <v>327</v>
      </c>
      <c r="H1212" s="31" t="str">
        <f>IFERROR(IF(VLOOKUP(G1212,Demos!$B$3:$K$1368,2,FALSE)=0,"",VLOOKUP(G1212,Demos!$B$3:$K$1368,2,FALSE)),"")</f>
        <v/>
      </c>
      <c r="I1212" s="79" t="str">
        <f>IFERROR(IF(VLOOKUP(G1212,Demos!$B$3:$K$1368,3,FALSE)=0,"",VLOOKUP(G1212,Demos!$B$3:$K$1368,3,FALSE)),"")</f>
        <v/>
      </c>
      <c r="J1212" s="79" t="str">
        <f>IFERROR(IF(VLOOKUP(G1212,Demos!$B$3:$K$1368,4,FALSE)=0,"",VLOOKUP(G1212,Demos!$B$3:$K$1368,4,FALSE)),"")</f>
        <v/>
      </c>
      <c r="K1212" s="32" t="s">
        <v>1056</v>
      </c>
      <c r="L1212" s="32" t="s">
        <v>1614</v>
      </c>
      <c r="M1212" s="71">
        <v>43557</v>
      </c>
      <c r="N1212" s="33" t="str">
        <f>IFERROR(VLOOKUP(G1212,Demos!$B$3:$K$1368,5,FALSE),"")</f>
        <v>Michelson-Morley Interferometer</v>
      </c>
      <c r="O1212" s="28">
        <f>IF(N1212="","",COUNTIF($N$6:N3331, N1212))</f>
        <v>42</v>
      </c>
      <c r="P1212" s="33" t="str">
        <f xml:space="preserve"> IFERROR(IF(VLOOKUP(G1212,Demos!$B$3:$K$1368,6,FALSE)=0,"",VLOOKUP(G1212,Demos!$B$3:$K$1368,6,FALSE)),"")</f>
        <v>www.de-monstrare.nl/pdf/Michelson-Morley%20interferometer.pdf</v>
      </c>
      <c r="Q1212" s="38" t="str">
        <f xml:space="preserve"> IFERROR(IF(VLOOKUP(G1212,Demos!$B$3:$K$1368,8,FALSE)=0,"",VLOOKUP(G1212,Demos!$B$3:$K$1368,8,FALSE)),"")</f>
        <v/>
      </c>
      <c r="R1212" s="38" t="str">
        <f xml:space="preserve"> IFERROR(IF(VLOOKUP(G1212,Demos!$B$3:$K$1368,7,FALSE)=0,"",VLOOKUP(G1212,Demos!$B$3:$K$1368,7,FALSE)),"")</f>
        <v xml:space="preserve">See 2022 recording TN1612TU_24. https://collegerama.tudelft.nl/Mediasite/Channel/as-bsc-tn/watch/7474e760f1e14321b537b197c972eb3e1d </v>
      </c>
      <c r="T1212" s="50" t="s">
        <v>1761</v>
      </c>
      <c r="U1212" s="31" t="str">
        <f>IFERROR(VLOOKUP(G1212,Demos!$B$7:N4508,12,FALSE),"")</f>
        <v/>
      </c>
    </row>
    <row r="1213" spans="1:21" ht="45" x14ac:dyDescent="0.25">
      <c r="A1213" s="39">
        <f t="shared" si="18"/>
        <v>1208</v>
      </c>
      <c r="B1213" s="30" t="s">
        <v>1972</v>
      </c>
      <c r="C1213" s="29" t="str">
        <f xml:space="preserve"> IFERROR(VLOOKUP(B1213, Courses!$C$3:$E$836, 2, FALSE),"")</f>
        <v>Propulsion and Power</v>
      </c>
      <c r="D1213" s="29" t="str">
        <f xml:space="preserve"> IFERROR(VLOOKUP(MID(G1213,1,1), PIRA!$B$1:$E$1146, 2, FALSE),"")</f>
        <v/>
      </c>
      <c r="E1213" s="31" t="str">
        <f xml:space="preserve"> IFERROR(VLOOKUP(MID(G1213,1,2),PIRA!$B$1:$E$1144,2,FALSE),"")&amp;"
"&amp;IFERROR(VLOOKUP(MID(H1213,1,2),PIRA!$B$1:$E$1144,2,FALSE),"")&amp;"
"&amp;IFERROR(VLOOKUP(MID(I1213,1,2),PIRA!$B$1:$E$1144,2,FALSE),"")</f>
        <v xml:space="preserve">
</v>
      </c>
      <c r="F1213" s="31" t="str">
        <f xml:space="preserve"> IFERROR(VLOOKUP(MID(G1213,1,4),PIRA!$B$1:$E$1144,2,FALSE),"")&amp;"
"&amp;IFERROR(VLOOKUP(MID(H1213,1,4),PIRA!$B$1:$E$1144,2,FALSE),"")&amp;"
"&amp;IFERROR(VLOOKUP(MID(I1213,1,4),PIRA!$B$1:$E$1144,2,FALSE),"")</f>
        <v xml:space="preserve">
</v>
      </c>
      <c r="H1213" s="31" t="str">
        <f>IFERROR(IF(VLOOKUP(G1213,Demos!$B$3:$K$1368,2,FALSE)=0,"",VLOOKUP(G1213,Demos!$B$3:$K$1368,2,FALSE)),"")</f>
        <v/>
      </c>
      <c r="I1213" s="79" t="str">
        <f>IFERROR(IF(VLOOKUP(G1213,Demos!$B$3:$K$1368,3,FALSE)=0,"",VLOOKUP(G1213,Demos!$B$3:$K$1368,3,FALSE)),"")</f>
        <v/>
      </c>
      <c r="J1213" s="79" t="str">
        <f>IFERROR(IF(VLOOKUP(G1213,Demos!$B$3:$K$1368,4,FALSE)=0,"",VLOOKUP(G1213,Demos!$B$3:$K$1368,4,FALSE)),"")</f>
        <v/>
      </c>
      <c r="K1213" s="30" t="s">
        <v>1969</v>
      </c>
      <c r="M1213" s="71">
        <v>43556</v>
      </c>
      <c r="N1213" s="33" t="str">
        <f>IFERROR(VLOOKUP(G1213,Demos!$B$3:$K$1368,5,FALSE),"")</f>
        <v/>
      </c>
      <c r="O1213" s="28" t="str">
        <f>IF(N1213="","",COUNTIF($N$6:N3332, N1213))</f>
        <v/>
      </c>
      <c r="P1213" s="33" t="str">
        <f xml:space="preserve"> IFERROR(IF(VLOOKUP(G1213,Demos!$B$3:$K$1368,6,FALSE)=0,"",VLOOKUP(G1213,Demos!$B$3:$K$1368,6,FALSE)),"")</f>
        <v/>
      </c>
      <c r="Q1213" s="38" t="str">
        <f xml:space="preserve"> IFERROR(IF(VLOOKUP(G1213,Demos!$B$3:$K$1368,8,FALSE)=0,"",VLOOKUP(G1213,Demos!$B$3:$K$1368,8,FALSE)),"")</f>
        <v/>
      </c>
      <c r="R1213" s="38" t="str">
        <f xml:space="preserve"> IFERROR(IF(VLOOKUP(G1213,Demos!$B$3:$K$1368,7,FALSE)=0,"",VLOOKUP(G1213,Demos!$B$3:$K$1368,7,FALSE)),"")</f>
        <v/>
      </c>
      <c r="T1213" s="50" t="s">
        <v>1763</v>
      </c>
      <c r="U1213" s="31" t="str">
        <f>IFERROR(VLOOKUP(G1213,Demos!$B$7:N4509,12,FALSE),"")</f>
        <v/>
      </c>
    </row>
    <row r="1214" spans="1:21" ht="45" x14ac:dyDescent="0.25">
      <c r="A1214" s="39">
        <f t="shared" si="18"/>
        <v>1209</v>
      </c>
      <c r="B1214" s="30" t="s">
        <v>275</v>
      </c>
      <c r="C1214" s="29" t="str">
        <f xml:space="preserve"> IFERROR(VLOOKUP(B1214, Courses!$C$3:$E$836, 2, FALSE),"")</f>
        <v>Optics</v>
      </c>
      <c r="D1214" s="29" t="str">
        <f xml:space="preserve"> IFERROR(VLOOKUP(MID(G1214,1,1), PIRA!$B$1:$E$1146, 2, FALSE),"")</f>
        <v>6 Optics</v>
      </c>
      <c r="E1214" s="31" t="str">
        <f xml:space="preserve"> IFERROR(VLOOKUP(MID(G1214,1,2),PIRA!$B$1:$E$1144,2,FALSE),"")&amp;"
"&amp;IFERROR(VLOOKUP(MID(H1214,1,2),PIRA!$B$1:$E$1144,2,FALSE),"")&amp;"
"&amp;IFERROR(VLOOKUP(MID(I1214,1,2),PIRA!$B$1:$E$1144,2,FALSE),"")</f>
        <v>Geometrical Optics
Geometrical Optics
Polarisation</v>
      </c>
      <c r="F1214" s="31" t="str">
        <f xml:space="preserve"> IFERROR(VLOOKUP(MID(G1214,1,4),PIRA!$B$1:$E$1144,2,FALSE),"")&amp;"
"&amp;IFERROR(VLOOKUP(MID(H1214,1,4),PIRA!$B$1:$E$1144,2,FALSE),"")&amp;"
"&amp;IFERROR(VLOOKUP(MID(I1214,1,4),PIRA!$B$1:$E$1144,2,FALSE),"")</f>
        <v>Refraction at Flat Surfaces
Total Internal Reflection
Polarization by Reflection</v>
      </c>
      <c r="G1214" s="32" t="s">
        <v>1201</v>
      </c>
      <c r="H1214" s="31" t="str">
        <f>IFERROR(IF(VLOOKUP(G1214,Demos!$B$3:$K$1368,2,FALSE)=0,"",VLOOKUP(G1214,Demos!$B$3:$K$1368,2,FALSE)),"")</f>
        <v>6A44.01</v>
      </c>
      <c r="I1214" s="79" t="str">
        <f>IFERROR(IF(VLOOKUP(G1214,Demos!$B$3:$K$1368,3,FALSE)=0,"",VLOOKUP(G1214,Demos!$B$3:$K$1368,3,FALSE)),"")</f>
        <v>6H20.01</v>
      </c>
      <c r="J1214" s="79" t="str">
        <f>IFERROR(IF(VLOOKUP(G1214,Demos!$B$3:$K$1368,4,FALSE)=0,"",VLOOKUP(G1214,Demos!$B$3:$K$1368,4,FALSE)),"")</f>
        <v/>
      </c>
      <c r="K1214" s="30" t="s">
        <v>1983</v>
      </c>
      <c r="L1214" s="32" t="s">
        <v>1614</v>
      </c>
      <c r="M1214" s="71">
        <v>43551</v>
      </c>
      <c r="N1214" s="33" t="str">
        <f>IFERROR(VLOOKUP(G1214,Demos!$B$3:$K$1368,5,FALSE),"")</f>
        <v>Brewser's Angle (3)</v>
      </c>
      <c r="O1214" s="28">
        <f>IF(N1214="","",COUNTIF($N$6:N3333, N1214))</f>
        <v>24</v>
      </c>
      <c r="P1214" s="33" t="str">
        <f xml:space="preserve"> IFERROR(IF(VLOOKUP(G1214,Demos!$B$3:$K$1368,6,FALSE)=0,"",VLOOKUP(G1214,Demos!$B$3:$K$1368,6,FALSE)),"")</f>
        <v>www.de-monstrare.nl/pdf/Brewster%27s%20angle%20_3_.pdf</v>
      </c>
      <c r="Q1214" s="38" t="str">
        <f xml:space="preserve"> IFERROR(IF(VLOOKUP(G1214,Demos!$B$3:$K$1368,8,FALSE)=0,"",VLOOKUP(G1214,Demos!$B$3:$K$1368,8,FALSE)),"")</f>
        <v/>
      </c>
      <c r="R1214" s="38" t="str">
        <f xml:space="preserve"> IFERROR(IF(VLOOKUP(G1214,Demos!$B$3:$K$1368,7,FALSE)=0,"",VLOOKUP(G1214,Demos!$B$3:$K$1368,7,FALSE)),"")</f>
        <v/>
      </c>
      <c r="T1214" s="50" t="s">
        <v>1761</v>
      </c>
      <c r="U1214" s="31" t="str">
        <f>IFERROR(VLOOKUP(G1214,Demos!$B$7:N4510,12,FALSE),"")</f>
        <v/>
      </c>
    </row>
    <row r="1215" spans="1:21" ht="45" x14ac:dyDescent="0.25">
      <c r="A1215" s="39">
        <f t="shared" si="18"/>
        <v>1210</v>
      </c>
      <c r="B1215" s="30" t="s">
        <v>275</v>
      </c>
      <c r="C1215" s="29" t="str">
        <f xml:space="preserve"> IFERROR(VLOOKUP(B1215, Courses!$C$3:$E$836, 2, FALSE),"")</f>
        <v>Optics</v>
      </c>
      <c r="D1215" s="29" t="str">
        <f xml:space="preserve"> IFERROR(VLOOKUP(MID(G1215,1,1), PIRA!$B$1:$E$1146, 2, FALSE),"")</f>
        <v>6 Optics</v>
      </c>
      <c r="E1215" s="31" t="str">
        <f xml:space="preserve"> IFERROR(VLOOKUP(MID(G1215,1,2),PIRA!$B$1:$E$1144,2,FALSE),"")&amp;"
"&amp;IFERROR(VLOOKUP(MID(H1215,1,2),PIRA!$B$1:$E$1144,2,FALSE),"")&amp;"
"&amp;IFERROR(VLOOKUP(MID(I1215,1,2),PIRA!$B$1:$E$1144,2,FALSE),"")</f>
        <v xml:space="preserve">Geometrical Optics
</v>
      </c>
      <c r="F1215" s="31" t="str">
        <f xml:space="preserve"> IFERROR(VLOOKUP(MID(G1215,1,4),PIRA!$B$1:$E$1144,2,FALSE),"")&amp;"
"&amp;IFERROR(VLOOKUP(MID(H1215,1,4),PIRA!$B$1:$E$1144,2,FALSE),"")&amp;"
"&amp;IFERROR(VLOOKUP(MID(I1215,1,4),PIRA!$B$1:$E$1144,2,FALSE),"")</f>
        <v xml:space="preserve">Optical Instruments
</v>
      </c>
      <c r="G1215" s="32" t="s">
        <v>1995</v>
      </c>
      <c r="H1215" s="31" t="str">
        <f>IFERROR(IF(VLOOKUP(G1215,Demos!$B$3:$K$1368,2,FALSE)=0,"",VLOOKUP(G1215,Demos!$B$3:$K$1368,2,FALSE)),"")</f>
        <v/>
      </c>
      <c r="I1215" s="79" t="str">
        <f>IFERROR(IF(VLOOKUP(G1215,Demos!$B$3:$K$1368,3,FALSE)=0,"",VLOOKUP(G1215,Demos!$B$3:$K$1368,3,FALSE)),"")</f>
        <v/>
      </c>
      <c r="J1215" s="79" t="str">
        <f>IFERROR(IF(VLOOKUP(G1215,Demos!$B$3:$K$1368,4,FALSE)=0,"",VLOOKUP(G1215,Demos!$B$3:$K$1368,4,FALSE)),"")</f>
        <v/>
      </c>
      <c r="K1215" s="32" t="s">
        <v>1614</v>
      </c>
      <c r="L1215" s="32" t="s">
        <v>1983</v>
      </c>
      <c r="M1215" s="71">
        <v>43550</v>
      </c>
      <c r="N1215" s="33" t="str">
        <f>IFERROR(VLOOKUP(G1215,Demos!$B$3:$K$1368,5,FALSE),"")</f>
        <v>Keplerian Telescope</v>
      </c>
      <c r="O1215" s="28">
        <f>IF(N1215="","",COUNTIF($N$6:N3334, N1215))</f>
        <v>9</v>
      </c>
      <c r="P1215" s="33" t="str">
        <f xml:space="preserve"> IFERROR(IF(VLOOKUP(G1215,Demos!$B$3:$K$1368,6,FALSE)=0,"",VLOOKUP(G1215,Demos!$B$3:$K$1368,6,FALSE)),"")</f>
        <v>N/A</v>
      </c>
      <c r="Q1215" s="38" t="str">
        <f xml:space="preserve"> IFERROR(IF(VLOOKUP(G1215,Demos!$B$3:$K$1368,8,FALSE)=0,"",VLOOKUP(G1215,Demos!$B$3:$K$1368,8,FALSE)),"")</f>
        <v/>
      </c>
      <c r="R1215" s="38" t="str">
        <f xml:space="preserve"> IFERROR(IF(VLOOKUP(G1215,Demos!$B$3:$K$1368,7,FALSE)=0,"",VLOOKUP(G1215,Demos!$B$3:$K$1368,7,FALSE)),"")</f>
        <v>See Collegerama 26 Mar 2019 recording TN2421_04 from 01:11:00 - https://collegerama.tudelft.nl/Mediasite/Channel/as-bsc-tn/watch/5986b73fc03045928aacec9507916c621d</v>
      </c>
      <c r="T1215" s="50" t="s">
        <v>1761</v>
      </c>
      <c r="U1215" s="31" t="str">
        <f>IFERROR(VLOOKUP(G1215,Demos!$B$7:N4512,12,FALSE),"")</f>
        <v/>
      </c>
    </row>
    <row r="1216" spans="1:21" ht="45" x14ac:dyDescent="0.25">
      <c r="A1216" s="39">
        <f t="shared" si="18"/>
        <v>1211</v>
      </c>
      <c r="B1216" s="30" t="s">
        <v>275</v>
      </c>
      <c r="C1216" s="29" t="str">
        <f xml:space="preserve"> IFERROR(VLOOKUP(B1216, Courses!$C$3:$E$836, 2, FALSE),"")</f>
        <v>Optics</v>
      </c>
      <c r="D1216" s="29" t="str">
        <f xml:space="preserve"> IFERROR(VLOOKUP(MID(G1216,1,1), PIRA!$B$1:$E$1146, 2, FALSE),"")</f>
        <v>6 Optics</v>
      </c>
      <c r="E1216" s="31" t="str">
        <f xml:space="preserve"> IFERROR(VLOOKUP(MID(G1216,1,2),PIRA!$B$1:$E$1144,2,FALSE),"")&amp;"
"&amp;IFERROR(VLOOKUP(MID(H1216,1,2),PIRA!$B$1:$E$1144,2,FALSE),"")&amp;"
"&amp;IFERROR(VLOOKUP(MID(I1216,1,2),PIRA!$B$1:$E$1144,2,FALSE),"")</f>
        <v xml:space="preserve">Geometrical Optics
</v>
      </c>
      <c r="F1216" s="31" t="str">
        <f xml:space="preserve"> IFERROR(VLOOKUP(MID(G1216,1,4),PIRA!$B$1:$E$1144,2,FALSE),"")&amp;"
"&amp;IFERROR(VLOOKUP(MID(H1216,1,4),PIRA!$B$1:$E$1144,2,FALSE),"")&amp;"
"&amp;IFERROR(VLOOKUP(MID(I1216,1,4),PIRA!$B$1:$E$1144,2,FALSE),"")</f>
        <v xml:space="preserve">Optical Instruments
</v>
      </c>
      <c r="G1216" s="32" t="s">
        <v>2199</v>
      </c>
      <c r="H1216" s="31" t="str">
        <f>IFERROR(IF(VLOOKUP(G1216,Demos!$B$3:$K$1368,2,FALSE)=0,"",VLOOKUP(G1216,Demos!$B$3:$K$1368,2,FALSE)),"")</f>
        <v/>
      </c>
      <c r="I1216" s="79" t="str">
        <f>IFERROR(IF(VLOOKUP(G1216,Demos!$B$3:$K$1368,3,FALSE)=0,"",VLOOKUP(G1216,Demos!$B$3:$K$1368,3,FALSE)),"")</f>
        <v/>
      </c>
      <c r="J1216" s="79" t="str">
        <f>IFERROR(IF(VLOOKUP(G1216,Demos!$B$3:$K$1368,4,FALSE)=0,"",VLOOKUP(G1216,Demos!$B$3:$K$1368,4,FALSE)),"")</f>
        <v/>
      </c>
      <c r="K1216" s="30" t="s">
        <v>1614</v>
      </c>
      <c r="L1216" s="30" t="s">
        <v>1983</v>
      </c>
      <c r="M1216" s="71">
        <v>43550</v>
      </c>
      <c r="N1216" s="33" t="str">
        <f>IFERROR(VLOOKUP(G1216,Demos!$B$3:$K$1368,5,FALSE),"")</f>
        <v>Real and Virtual Image</v>
      </c>
      <c r="O1216" s="28">
        <f>IF(N1216="","",COUNTIF($N$6:N3335, N1216))</f>
        <v>3</v>
      </c>
      <c r="P1216" s="33" t="str">
        <f xml:space="preserve"> IFERROR(IF(VLOOKUP(G1216,Demos!$B$3:$K$1368,6,FALSE)=0,"",VLOOKUP(G1216,Demos!$B$3:$K$1368,6,FALSE)),"")</f>
        <v>N/A</v>
      </c>
      <c r="Q1216" s="38" t="str">
        <f xml:space="preserve"> IFERROR(IF(VLOOKUP(G1216,Demos!$B$3:$K$1368,8,FALSE)=0,"",VLOOKUP(G1216,Demos!$B$3:$K$1368,8,FALSE)),"")</f>
        <v/>
      </c>
      <c r="R1216" s="38" t="str">
        <f xml:space="preserve"> IFERROR(IF(VLOOKUP(G1216,Demos!$B$3:$K$1368,7,FALSE)=0,"",VLOOKUP(G1216,Demos!$B$3:$K$1368,7,FALSE)),"")</f>
        <v>See Collegerama 2019 recording TN2421_04 from 00:46:12 - https://collegerama.tudelft.nl/Mediasite/Channel/as-bsc-tn/watch/5986b73fc03045928aacec9507916c621d</v>
      </c>
      <c r="T1216" s="50" t="s">
        <v>1762</v>
      </c>
      <c r="U1216" s="31" t="str">
        <f>IFERROR(VLOOKUP(G1216,Demos!$B$7:N3583,12,FALSE),"")</f>
        <v/>
      </c>
    </row>
    <row r="1217" spans="1:21" ht="45" x14ac:dyDescent="0.25">
      <c r="A1217" s="39">
        <f t="shared" si="18"/>
        <v>1212</v>
      </c>
      <c r="B1217" s="30" t="s">
        <v>38</v>
      </c>
      <c r="C1217" s="29" t="str">
        <f xml:space="preserve"> IFERROR(VLOOKUP(B1217, Courses!$C$3:$E$836, 2, FALSE),"")</f>
        <v>Mechanics and Theory of Relativity</v>
      </c>
      <c r="D1217" s="29" t="str">
        <f xml:space="preserve"> IFERROR(VLOOKUP(MID(G1217,1,1), PIRA!$B$1:$E$1146, 2, FALSE),"")</f>
        <v>6 Optics</v>
      </c>
      <c r="E1217" s="31" t="str">
        <f xml:space="preserve"> IFERROR(VLOOKUP(MID(G1217,1,2),PIRA!$B$1:$E$1144,2,FALSE),"")&amp;"
"&amp;IFERROR(VLOOKUP(MID(H1217,1,2),PIRA!$B$1:$E$1144,2,FALSE),"")&amp;"
"&amp;IFERROR(VLOOKUP(MID(I1217,1,2),PIRA!$B$1:$E$1144,2,FALSE),"")</f>
        <v xml:space="preserve">Interference
</v>
      </c>
      <c r="F1217" s="31" t="str">
        <f xml:space="preserve"> IFERROR(VLOOKUP(MID(G1217,1,4),PIRA!$B$1:$E$1144,2,FALSE),"")&amp;"
"&amp;IFERROR(VLOOKUP(MID(H1217,1,4),PIRA!$B$1:$E$1144,2,FALSE),"")&amp;"
"&amp;IFERROR(VLOOKUP(MID(I1217,1,4),PIRA!$B$1:$E$1144,2,FALSE),"")</f>
        <v xml:space="preserve">Interferometers
</v>
      </c>
      <c r="G1217" s="32" t="s">
        <v>327</v>
      </c>
      <c r="H1217" s="31" t="str">
        <f>IFERROR(IF(VLOOKUP(G1217,Demos!$B$3:$K$1368,2,FALSE)=0,"",VLOOKUP(G1217,Demos!$B$3:$K$1368,2,FALSE)),"")</f>
        <v/>
      </c>
      <c r="I1217" s="79" t="str">
        <f>IFERROR(IF(VLOOKUP(G1217,Demos!$B$3:$K$1368,3,FALSE)=0,"",VLOOKUP(G1217,Demos!$B$3:$K$1368,3,FALSE)),"")</f>
        <v/>
      </c>
      <c r="J1217" s="79" t="str">
        <f>IFERROR(IF(VLOOKUP(G1217,Demos!$B$3:$K$1368,4,FALSE)=0,"",VLOOKUP(G1217,Demos!$B$3:$K$1368,4,FALSE)),"")</f>
        <v/>
      </c>
      <c r="K1217" s="32" t="s">
        <v>1060</v>
      </c>
      <c r="L1217" s="32" t="s">
        <v>22</v>
      </c>
      <c r="M1217" s="71">
        <v>43550</v>
      </c>
      <c r="N1217" s="33" t="str">
        <f>IFERROR(VLOOKUP(G1217,Demos!$B$3:$K$1368,5,FALSE),"")</f>
        <v>Michelson-Morley Interferometer</v>
      </c>
      <c r="O1217" s="28">
        <f>IF(N1217="","",COUNTIF($N$6:N3336, N1217))</f>
        <v>42</v>
      </c>
      <c r="P1217" s="33" t="str">
        <f xml:space="preserve"> IFERROR(IF(VLOOKUP(G1217,Demos!$B$3:$K$1368,6,FALSE)=0,"",VLOOKUP(G1217,Demos!$B$3:$K$1368,6,FALSE)),"")</f>
        <v>www.de-monstrare.nl/pdf/Michelson-Morley%20interferometer.pdf</v>
      </c>
      <c r="Q1217" s="38" t="str">
        <f xml:space="preserve"> IFERROR(IF(VLOOKUP(G1217,Demos!$B$3:$K$1368,8,FALSE)=0,"",VLOOKUP(G1217,Demos!$B$3:$K$1368,8,FALSE)),"")</f>
        <v/>
      </c>
      <c r="R1217" s="38" t="str">
        <f xml:space="preserve"> IFERROR(IF(VLOOKUP(G1217,Demos!$B$3:$K$1368,7,FALSE)=0,"",VLOOKUP(G1217,Demos!$B$3:$K$1368,7,FALSE)),"")</f>
        <v xml:space="preserve">See 2022 recording TN1612TU_24. https://collegerama.tudelft.nl/Mediasite/Channel/as-bsc-tn/watch/7474e760f1e14321b537b197c972eb3e1d </v>
      </c>
      <c r="T1217" s="50" t="s">
        <v>1890</v>
      </c>
      <c r="U1217" s="31" t="str">
        <f>IFERROR(VLOOKUP(G1217,Demos!$B$7:N4511,12,FALSE),"")</f>
        <v/>
      </c>
    </row>
    <row r="1218" spans="1:21" ht="45" x14ac:dyDescent="0.25">
      <c r="A1218" s="39">
        <f t="shared" si="18"/>
        <v>1213</v>
      </c>
      <c r="B1218" s="30" t="s">
        <v>38</v>
      </c>
      <c r="C1218" s="29" t="str">
        <f xml:space="preserve"> IFERROR(VLOOKUP(B1218, Courses!$C$3:$E$836, 2, FALSE),"")</f>
        <v>Mechanics and Theory of Relativity</v>
      </c>
      <c r="D1218" s="29" t="str">
        <f xml:space="preserve"> IFERROR(VLOOKUP(MID(G1218,1,1), PIRA!$B$1:$E$1146, 2, FALSE),"")</f>
        <v>1 Mechanics</v>
      </c>
      <c r="E1218" s="31" t="str">
        <f xml:space="preserve"> IFERROR(VLOOKUP(MID(G1218,1,2),PIRA!$B$1:$E$1144,2,FALSE),"")&amp;"
"&amp;IFERROR(VLOOKUP(MID(H1218,1,2),PIRA!$B$1:$E$1144,2,FALSE),"")&amp;"
"&amp;IFERROR(VLOOKUP(MID(I1218,1,2),PIRA!$B$1:$E$1144,2,FALSE),"")</f>
        <v xml:space="preserve">Motion in two Dimensions
</v>
      </c>
      <c r="F1218" s="31" t="str">
        <f xml:space="preserve"> IFERROR(VLOOKUP(MID(G1218,1,4),PIRA!$B$1:$E$1144,2,FALSE),"")&amp;"
"&amp;IFERROR(VLOOKUP(MID(H1218,1,4),PIRA!$B$1:$E$1144,2,FALSE),"")&amp;"
"&amp;IFERROR(VLOOKUP(MID(I1218,1,4),PIRA!$B$1:$E$1144,2,FALSE),"")</f>
        <v xml:space="preserve">Central Forces
</v>
      </c>
      <c r="G1218" s="32" t="s">
        <v>1132</v>
      </c>
      <c r="H1218" s="31" t="str">
        <f>IFERROR(IF(VLOOKUP(G1218,Demos!$B$3:$K$1368,2,FALSE)=0,"",VLOOKUP(G1218,Demos!$B$3:$K$1368,2,FALSE)),"")</f>
        <v/>
      </c>
      <c r="I1218" s="79" t="str">
        <f>IFERROR(IF(VLOOKUP(G1218,Demos!$B$3:$K$1368,3,FALSE)=0,"",VLOOKUP(G1218,Demos!$B$3:$K$1368,3,FALSE)),"")</f>
        <v xml:space="preserve"> </v>
      </c>
      <c r="J1218" s="79" t="str">
        <f>IFERROR(IF(VLOOKUP(G1218,Demos!$B$3:$K$1368,4,FALSE)=0,"",VLOOKUP(G1218,Demos!$B$3:$K$1368,4,FALSE)),"")</f>
        <v/>
      </c>
      <c r="K1218" s="30" t="s">
        <v>1060</v>
      </c>
      <c r="L1218" s="30" t="s">
        <v>22</v>
      </c>
      <c r="M1218" s="71">
        <v>43549</v>
      </c>
      <c r="N1218" s="33" t="str">
        <f>IFERROR(VLOOKUP(G1218,Demos!$B$3:$K$1368,5,FALSE),"")</f>
        <v>Going Round in Circles</v>
      </c>
      <c r="O1218" s="28">
        <f>IF(N1218="","",COUNTIF($N$6:N3337, N1218))</f>
        <v>11</v>
      </c>
      <c r="P1218" s="33" t="str">
        <f xml:space="preserve"> IFERROR(IF(VLOOKUP(G1218,Demos!$B$3:$K$1368,6,FALSE)=0,"",VLOOKUP(G1218,Demos!$B$3:$K$1368,6,FALSE)),"")</f>
        <v>www.de-monstrare.nl/pdf/Going%20round%20in%20circles.pdf</v>
      </c>
      <c r="Q1218" s="38" t="str">
        <f xml:space="preserve"> IFERROR(IF(VLOOKUP(G1218,Demos!$B$3:$K$1368,8,FALSE)=0,"",VLOOKUP(G1218,Demos!$B$3:$K$1368,8,FALSE)),"")</f>
        <v/>
      </c>
      <c r="R1218" s="38" t="str">
        <f xml:space="preserve"> IFERROR(IF(VLOOKUP(G1218,Demos!$B$3:$K$1368,7,FALSE)=0,"",VLOOKUP(G1218,Demos!$B$3:$K$1368,7,FALSE)),"")</f>
        <v/>
      </c>
      <c r="T1218" s="50" t="s">
        <v>2030</v>
      </c>
      <c r="U1218" s="31" t="str">
        <f>IFERROR(VLOOKUP(G1218,Demos!$B$7:N4513,12,FALSE),"")</f>
        <v/>
      </c>
    </row>
    <row r="1219" spans="1:21" ht="45" x14ac:dyDescent="0.25">
      <c r="A1219" s="39">
        <f t="shared" si="18"/>
        <v>1214</v>
      </c>
      <c r="B1219" s="30" t="s">
        <v>38</v>
      </c>
      <c r="C1219" s="29" t="str">
        <f xml:space="preserve"> IFERROR(VLOOKUP(B1219, Courses!$C$3:$E$836, 2, FALSE),"")</f>
        <v>Mechanics and Theory of Relativity</v>
      </c>
      <c r="D1219" s="29" t="str">
        <f xml:space="preserve"> IFERROR(VLOOKUP(MID(G1219,1,1), PIRA!$B$1:$E$1146, 2, FALSE),"")</f>
        <v>1 Mechanics</v>
      </c>
      <c r="E1219" s="31" t="str">
        <f xml:space="preserve"> IFERROR(VLOOKUP(MID(G1219,1,2),PIRA!$B$1:$E$1144,2,FALSE),"")&amp;"
"&amp;IFERROR(VLOOKUP(MID(H1219,1,2),PIRA!$B$1:$E$1144,2,FALSE),"")&amp;"
"&amp;IFERROR(VLOOKUP(MID(I1219,1,2),PIRA!$B$1:$E$1144,2,FALSE),"")</f>
        <v xml:space="preserve">Relative Motion
</v>
      </c>
      <c r="F1219" s="31" t="str">
        <f xml:space="preserve"> IFERROR(VLOOKUP(MID(G1219,1,4),PIRA!$B$1:$E$1144,2,FALSE),"")&amp;"
"&amp;IFERROR(VLOOKUP(MID(H1219,1,4),PIRA!$B$1:$E$1144,2,FALSE),"")&amp;"
"&amp;IFERROR(VLOOKUP(MID(I1219,1,4),PIRA!$B$1:$E$1144,2,FALSE),"")</f>
        <v xml:space="preserve">Rotating Reference Frames
</v>
      </c>
      <c r="G1219" s="32" t="s">
        <v>1137</v>
      </c>
      <c r="H1219" s="31" t="str">
        <f>IFERROR(IF(VLOOKUP(G1219,Demos!$B$3:$K$1368,2,FALSE)=0,"",VLOOKUP(G1219,Demos!$B$3:$K$1368,2,FALSE)),"")</f>
        <v/>
      </c>
      <c r="I1219" s="79" t="str">
        <f>IFERROR(IF(VLOOKUP(G1219,Demos!$B$3:$K$1368,3,FALSE)=0,"",VLOOKUP(G1219,Demos!$B$3:$K$1368,3,FALSE)),"")</f>
        <v/>
      </c>
      <c r="J1219" s="79" t="str">
        <f>IFERROR(IF(VLOOKUP(G1219,Demos!$B$3:$K$1368,4,FALSE)=0,"",VLOOKUP(G1219,Demos!$B$3:$K$1368,4,FALSE)),"")</f>
        <v/>
      </c>
      <c r="K1219" s="30" t="s">
        <v>1060</v>
      </c>
      <c r="L1219" s="30" t="s">
        <v>22</v>
      </c>
      <c r="M1219" s="71">
        <v>43549</v>
      </c>
      <c r="N1219" s="33" t="str">
        <f>IFERROR(VLOOKUP(G1219,Demos!$B$3:$K$1368,5,FALSE),"")</f>
        <v>Coriolis (1a)</v>
      </c>
      <c r="O1219" s="28">
        <f>IF(N1219="","",COUNTIF($N$6:N3338, N1219))</f>
        <v>11</v>
      </c>
      <c r="P1219" s="33" t="str">
        <f xml:space="preserve"> IFERROR(IF(VLOOKUP(G1219,Demos!$B$3:$K$1368,6,FALSE)=0,"",VLOOKUP(G1219,Demos!$B$3:$K$1368,6,FALSE)),"")</f>
        <v>www.de-monstrare.nl/pdf/Coriolis%20_1a_.pdf</v>
      </c>
      <c r="Q1219" s="38" t="str">
        <f xml:space="preserve"> IFERROR(IF(VLOOKUP(G1219,Demos!$B$3:$K$1368,8,FALSE)=0,"",VLOOKUP(G1219,Demos!$B$3:$K$1368,8,FALSE)),"")</f>
        <v/>
      </c>
      <c r="R1219" s="38" t="str">
        <f xml:space="preserve"> IFERROR(IF(VLOOKUP(G1219,Demos!$B$3:$K$1368,7,FALSE)=0,"",VLOOKUP(G1219,Demos!$B$3:$K$1368,7,FALSE)),"")</f>
        <v xml:space="preserve">See Collegerama 2022 recording TN1612TU_22 - https://collegerama.tudelft.nl/Mediasite/Channel/as-bsc-tn/watch/18ed1dabe394424f863782ea19d168bf1d </v>
      </c>
      <c r="T1219" s="50" t="s">
        <v>1761</v>
      </c>
      <c r="U1219" s="31" t="str">
        <f>IFERROR(VLOOKUP(G1219,Demos!$B$7:N4516,12,FALSE),"")</f>
        <v/>
      </c>
    </row>
    <row r="1220" spans="1:21" ht="45" x14ac:dyDescent="0.25">
      <c r="A1220" s="39">
        <f t="shared" si="18"/>
        <v>1215</v>
      </c>
      <c r="B1220" s="30" t="s">
        <v>38</v>
      </c>
      <c r="C1220" s="29" t="str">
        <f xml:space="preserve"> IFERROR(VLOOKUP(B1220, Courses!$C$3:$E$836, 2, FALSE),"")</f>
        <v>Mechanics and Theory of Relativity</v>
      </c>
      <c r="D1220" s="29" t="str">
        <f xml:space="preserve"> IFERROR(VLOOKUP(MID(G1220,1,1), PIRA!$B$1:$E$1146, 2, FALSE),"")</f>
        <v>1 Mechanics</v>
      </c>
      <c r="E1220" s="31" t="str">
        <f xml:space="preserve"> IFERROR(VLOOKUP(MID(G1220,1,2),PIRA!$B$1:$E$1144,2,FALSE),"")&amp;"
"&amp;IFERROR(VLOOKUP(MID(H1220,1,2),PIRA!$B$1:$E$1144,2,FALSE),"")&amp;"
"&amp;IFERROR(VLOOKUP(MID(I1220,1,2),PIRA!$B$1:$E$1144,2,FALSE),"")</f>
        <v xml:space="preserve">Relative Motion
</v>
      </c>
      <c r="F1220" s="31" t="str">
        <f xml:space="preserve"> IFERROR(VLOOKUP(MID(G1220,1,4),PIRA!$B$1:$E$1144,2,FALSE),"")&amp;"
"&amp;IFERROR(VLOOKUP(MID(H1220,1,4),PIRA!$B$1:$E$1144,2,FALSE),"")&amp;"
"&amp;IFERROR(VLOOKUP(MID(I1220,1,4),PIRA!$B$1:$E$1144,2,FALSE),"")</f>
        <v xml:space="preserve">Rotating Reference Frames
</v>
      </c>
      <c r="G1220" s="32" t="s">
        <v>1138</v>
      </c>
      <c r="H1220" s="31" t="str">
        <f>IFERROR(IF(VLOOKUP(G1220,Demos!$B$3:$K$1368,2,FALSE)=0,"",VLOOKUP(G1220,Demos!$B$3:$K$1368,2,FALSE)),"")</f>
        <v/>
      </c>
      <c r="I1220" s="79" t="str">
        <f>IFERROR(IF(VLOOKUP(G1220,Demos!$B$3:$K$1368,3,FALSE)=0,"",VLOOKUP(G1220,Demos!$B$3:$K$1368,3,FALSE)),"")</f>
        <v/>
      </c>
      <c r="J1220" s="79" t="str">
        <f>IFERROR(IF(VLOOKUP(G1220,Demos!$B$3:$K$1368,4,FALSE)=0,"",VLOOKUP(G1220,Demos!$B$3:$K$1368,4,FALSE)),"")</f>
        <v/>
      </c>
      <c r="K1220" s="30" t="s">
        <v>1060</v>
      </c>
      <c r="L1220" s="30" t="s">
        <v>22</v>
      </c>
      <c r="M1220" s="71">
        <v>43549</v>
      </c>
      <c r="N1220" s="33" t="str">
        <f>IFERROR(VLOOKUP(G1220,Demos!$B$3:$K$1368,5,FALSE),"")</f>
        <v>Coriolis (1b)</v>
      </c>
      <c r="O1220" s="28">
        <f>IF(N1220="","",COUNTIF($N$6:N3339, N1220))</f>
        <v>34</v>
      </c>
      <c r="P1220" s="33" t="str">
        <f xml:space="preserve"> IFERROR(IF(VLOOKUP(G1220,Demos!$B$3:$K$1368,6,FALSE)=0,"",VLOOKUP(G1220,Demos!$B$3:$K$1368,6,FALSE)),"")</f>
        <v>www.de-monstrare.nl/pdf/Coriolis%20_1b_.pdf</v>
      </c>
      <c r="Q1220" s="38" t="str">
        <f xml:space="preserve"> IFERROR(IF(VLOOKUP(G1220,Demos!$B$3:$K$1368,8,FALSE)=0,"",VLOOKUP(G1220,Demos!$B$3:$K$1368,8,FALSE)),"")</f>
        <v/>
      </c>
      <c r="R1220" s="38" t="str">
        <f xml:space="preserve"> IFERROR(IF(VLOOKUP(G1220,Demos!$B$3:$K$1368,7,FALSE)=0,"",VLOOKUP(G1220,Demos!$B$3:$K$1368,7,FALSE)),"")</f>
        <v xml:space="preserve">See Collegerama 2022 recording TN1612TU_22 - https://collegerama.tudelft.nl/Mediasite/Channel/as-bsc-tn/watch/18ed1dabe394424f863782ea19d168bf1d </v>
      </c>
      <c r="T1220" s="50" t="s">
        <v>1763</v>
      </c>
      <c r="U1220" s="31" t="str">
        <f>IFERROR(VLOOKUP(G1220,Demos!$B$7:N4515,12,FALSE),"")</f>
        <v/>
      </c>
    </row>
    <row r="1221" spans="1:21" ht="45" x14ac:dyDescent="0.25">
      <c r="A1221" s="39">
        <f t="shared" si="18"/>
        <v>1216</v>
      </c>
      <c r="B1221" s="30" t="s">
        <v>38</v>
      </c>
      <c r="C1221" s="29" t="str">
        <f xml:space="preserve"> IFERROR(VLOOKUP(B1221, Courses!$C$3:$E$836, 2, FALSE),"")</f>
        <v>Mechanics and Theory of Relativity</v>
      </c>
      <c r="D1221" s="29" t="str">
        <f xml:space="preserve"> IFERROR(VLOOKUP(MID(G1221,1,1), PIRA!$B$1:$E$1146, 2, FALSE),"")</f>
        <v>1 Mechanics</v>
      </c>
      <c r="E1221" s="31" t="str">
        <f xml:space="preserve"> IFERROR(VLOOKUP(MID(G1221,1,2),PIRA!$B$1:$E$1144,2,FALSE),"")&amp;"
"&amp;IFERROR(VLOOKUP(MID(H1221,1,2),PIRA!$B$1:$E$1144,2,FALSE),"")&amp;"
"&amp;IFERROR(VLOOKUP(MID(I1221,1,2),PIRA!$B$1:$E$1144,2,FALSE),"")</f>
        <v xml:space="preserve">Relative Motion
</v>
      </c>
      <c r="F1221" s="31" t="str">
        <f xml:space="preserve"> IFERROR(VLOOKUP(MID(G1221,1,4),PIRA!$B$1:$E$1144,2,FALSE),"")&amp;"
"&amp;IFERROR(VLOOKUP(MID(H1221,1,4),PIRA!$B$1:$E$1144,2,FALSE),"")&amp;"
"&amp;IFERROR(VLOOKUP(MID(I1221,1,4),PIRA!$B$1:$E$1144,2,FALSE),"")</f>
        <v xml:space="preserve">Rotating Reference Frames
</v>
      </c>
      <c r="G1221" s="32" t="s">
        <v>1139</v>
      </c>
      <c r="H1221" s="31" t="str">
        <f>IFERROR(IF(VLOOKUP(G1221,Demos!$B$3:$K$1368,2,FALSE)=0,"",VLOOKUP(G1221,Demos!$B$3:$K$1368,2,FALSE)),"")</f>
        <v/>
      </c>
      <c r="I1221" s="79" t="str">
        <f>IFERROR(IF(VLOOKUP(G1221,Demos!$B$3:$K$1368,3,FALSE)=0,"",VLOOKUP(G1221,Demos!$B$3:$K$1368,3,FALSE)),"")</f>
        <v/>
      </c>
      <c r="J1221" s="79" t="str">
        <f>IFERROR(IF(VLOOKUP(G1221,Demos!$B$3:$K$1368,4,FALSE)=0,"",VLOOKUP(G1221,Demos!$B$3:$K$1368,4,FALSE)),"")</f>
        <v/>
      </c>
      <c r="K1221" s="32" t="s">
        <v>1060</v>
      </c>
      <c r="L1221" s="32" t="s">
        <v>22</v>
      </c>
      <c r="M1221" s="71">
        <v>43549</v>
      </c>
      <c r="N1221" s="33" t="str">
        <f>IFERROR(VLOOKUP(G1221,Demos!$B$3:$K$1368,5,FALSE),"")</f>
        <v>Coriolis Merry-go-Round</v>
      </c>
      <c r="O1221" s="28">
        <f>IF(N1221="","",COUNTIF($N$6:N3340, N1221))</f>
        <v>15</v>
      </c>
      <c r="P1221" s="33" t="str">
        <f xml:space="preserve"> IFERROR(IF(VLOOKUP(G1221,Demos!$B$3:$K$1368,6,FALSE)=0,"",VLOOKUP(G1221,Demos!$B$3:$K$1368,6,FALSE)),"")</f>
        <v>www.de-monstrare.nl/pdf/Coriolis%20merry-go-round.pdf</v>
      </c>
      <c r="Q1221" s="38" t="str">
        <f xml:space="preserve"> IFERROR(IF(VLOOKUP(G1221,Demos!$B$3:$K$1368,8,FALSE)=0,"",VLOOKUP(G1221,Demos!$B$3:$K$1368,8,FALSE)),"")</f>
        <v/>
      </c>
      <c r="R1221" s="38" t="str">
        <f xml:space="preserve"> IFERROR(IF(VLOOKUP(G1221,Demos!$B$3:$K$1368,7,FALSE)=0,"",VLOOKUP(G1221,Demos!$B$3:$K$1368,7,FALSE)),"")</f>
        <v/>
      </c>
      <c r="T1221" s="50" t="s">
        <v>1996</v>
      </c>
      <c r="U1221" s="31" t="str">
        <f>IFERROR(VLOOKUP(G1221,Demos!$B$7:N4514,12,FALSE),"")</f>
        <v/>
      </c>
    </row>
    <row r="1222" spans="1:21" ht="45" x14ac:dyDescent="0.25">
      <c r="A1222" s="39">
        <f t="shared" ref="A1222:A1285" si="19">ROW()-5</f>
        <v>1217</v>
      </c>
      <c r="B1222" s="30" t="s">
        <v>38</v>
      </c>
      <c r="C1222" s="29" t="str">
        <f xml:space="preserve"> IFERROR(VLOOKUP(B1222, Courses!$C$3:$E$836, 2, FALSE),"")</f>
        <v>Mechanics and Theory of Relativity</v>
      </c>
      <c r="D1222" s="29" t="str">
        <f xml:space="preserve"> IFERROR(VLOOKUP(MID(G1222,1,1), PIRA!$B$1:$E$1146, 2, FALSE),"")</f>
        <v>1 Mechanics</v>
      </c>
      <c r="E1222" s="31" t="str">
        <f xml:space="preserve"> IFERROR(VLOOKUP(MID(G1222,1,2),PIRA!$B$1:$E$1144,2,FALSE),"")&amp;"
"&amp;IFERROR(VLOOKUP(MID(H1222,1,2),PIRA!$B$1:$E$1144,2,FALSE),"")&amp;"
"&amp;IFERROR(VLOOKUP(MID(I1222,1,2),PIRA!$B$1:$E$1144,2,FALSE),"")</f>
        <v xml:space="preserve">Relative Motion
</v>
      </c>
      <c r="F1222" s="31" t="str">
        <f xml:space="preserve"> IFERROR(VLOOKUP(MID(G1222,1,4),PIRA!$B$1:$E$1144,2,FALSE),"")&amp;"
"&amp;IFERROR(VLOOKUP(MID(H1222,1,4),PIRA!$B$1:$E$1144,2,FALSE),"")&amp;"
"&amp;IFERROR(VLOOKUP(MID(I1222,1,4),PIRA!$B$1:$E$1144,2,FALSE),"")</f>
        <v xml:space="preserve">Rotating Reference Frames
</v>
      </c>
      <c r="G1222" s="32" t="s">
        <v>1138</v>
      </c>
      <c r="H1222" s="31" t="str">
        <f>IFERROR(IF(VLOOKUP(G1222,Demos!$B$3:$K$1368,2,FALSE)=0,"",VLOOKUP(G1222,Demos!$B$3:$K$1368,2,FALSE)),"")</f>
        <v/>
      </c>
      <c r="I1222" s="79" t="str">
        <f>IFERROR(IF(VLOOKUP(G1222,Demos!$B$3:$K$1368,3,FALSE)=0,"",VLOOKUP(G1222,Demos!$B$3:$K$1368,3,FALSE)),"")</f>
        <v/>
      </c>
      <c r="J1222" s="79" t="str">
        <f>IFERROR(IF(VLOOKUP(G1222,Demos!$B$3:$K$1368,4,FALSE)=0,"",VLOOKUP(G1222,Demos!$B$3:$K$1368,4,FALSE)),"")</f>
        <v/>
      </c>
      <c r="K1222" s="30" t="s">
        <v>1060</v>
      </c>
      <c r="L1222" s="30" t="s">
        <v>22</v>
      </c>
      <c r="M1222" s="71">
        <v>43546</v>
      </c>
      <c r="N1222" s="33" t="str">
        <f>IFERROR(VLOOKUP(G1222,Demos!$B$3:$K$1368,5,FALSE),"")</f>
        <v>Coriolis (1b)</v>
      </c>
      <c r="O1222" s="28">
        <f>IF(N1222="","",COUNTIF($N$6:N3341, N1222))</f>
        <v>34</v>
      </c>
      <c r="P1222" s="33" t="str">
        <f xml:space="preserve"> IFERROR(IF(VLOOKUP(G1222,Demos!$B$3:$K$1368,6,FALSE)=0,"",VLOOKUP(G1222,Demos!$B$3:$K$1368,6,FALSE)),"")</f>
        <v>www.de-monstrare.nl/pdf/Coriolis%20_1b_.pdf</v>
      </c>
      <c r="Q1222" s="38" t="str">
        <f xml:space="preserve"> IFERROR(IF(VLOOKUP(G1222,Demos!$B$3:$K$1368,8,FALSE)=0,"",VLOOKUP(G1222,Demos!$B$3:$K$1368,8,FALSE)),"")</f>
        <v/>
      </c>
      <c r="R1222" s="38" t="str">
        <f xml:space="preserve"> IFERROR(IF(VLOOKUP(G1222,Demos!$B$3:$K$1368,7,FALSE)=0,"",VLOOKUP(G1222,Demos!$B$3:$K$1368,7,FALSE)),"")</f>
        <v xml:space="preserve">See Collegerama 2022 recording TN1612TU_22 - https://collegerama.tudelft.nl/Mediasite/Channel/as-bsc-tn/watch/18ed1dabe394424f863782ea19d168bf1d </v>
      </c>
      <c r="T1222" s="50" t="s">
        <v>1763</v>
      </c>
      <c r="U1222" s="31" t="str">
        <f>IFERROR(VLOOKUP(G1222,Demos!$B$7:N4517,12,FALSE),"")</f>
        <v/>
      </c>
    </row>
    <row r="1223" spans="1:21" ht="45" x14ac:dyDescent="0.25">
      <c r="A1223" s="39">
        <f t="shared" si="19"/>
        <v>1218</v>
      </c>
      <c r="B1223" s="30" t="s">
        <v>1617</v>
      </c>
      <c r="C1223" s="29" t="str">
        <f xml:space="preserve"> IFERROR(VLOOKUP(B1223, Courses!$C$3:$E$836, 2, FALSE),"")</f>
        <v>Physical Transport Phenomena</v>
      </c>
      <c r="D1223" s="29" t="str">
        <f xml:space="preserve"> IFERROR(VLOOKUP(MID(G1223,1,1), PIRA!$B$1:$E$1146, 2, FALSE),"")</f>
        <v>2 Fluid Mechanics</v>
      </c>
      <c r="E1223" s="31" t="str">
        <f xml:space="preserve"> IFERROR(VLOOKUP(MID(G1223,1,2),PIRA!$B$1:$E$1144,2,FALSE),"")&amp;"
"&amp;IFERROR(VLOOKUP(MID(H1223,1,2),PIRA!$B$1:$E$1144,2,FALSE),"")&amp;"
"&amp;IFERROR(VLOOKUP(MID(I1223,1,2),PIRA!$B$1:$E$1144,2,FALSE),"")</f>
        <v xml:space="preserve">Dynamics of Fluids
</v>
      </c>
      <c r="F1223" s="31" t="str">
        <f xml:space="preserve"> IFERROR(VLOOKUP(MID(G1223,1,4),PIRA!$B$1:$E$1144,2,FALSE),"")&amp;"
"&amp;IFERROR(VLOOKUP(MID(H1223,1,4),PIRA!$B$1:$E$1144,2,FALSE),"")&amp;"
"&amp;IFERROR(VLOOKUP(MID(I1223,1,4),PIRA!$B$1:$E$1144,2,FALSE),"")</f>
        <v xml:space="preserve">Forces in Moving Fluids
</v>
      </c>
      <c r="G1223" s="32" t="s">
        <v>337</v>
      </c>
      <c r="H1223" s="31" t="str">
        <f>IFERROR(IF(VLOOKUP(G1223,Demos!$B$3:$K$1368,2,FALSE)=0,"",VLOOKUP(G1223,Demos!$B$3:$K$1368,2,FALSE)),"")</f>
        <v/>
      </c>
      <c r="I1223" s="79" t="str">
        <f>IFERROR(IF(VLOOKUP(G1223,Demos!$B$3:$K$1368,3,FALSE)=0,"",VLOOKUP(G1223,Demos!$B$3:$K$1368,3,FALSE)),"")</f>
        <v/>
      </c>
      <c r="J1223" s="79" t="str">
        <f>IFERROR(IF(VLOOKUP(G1223,Demos!$B$3:$K$1368,4,FALSE)=0,"",VLOOKUP(G1223,Demos!$B$3:$K$1368,4,FALSE)),"")</f>
        <v/>
      </c>
      <c r="K1223" s="30" t="s">
        <v>147</v>
      </c>
      <c r="L1223" s="30" t="s">
        <v>2020</v>
      </c>
      <c r="M1223" s="71">
        <v>43546</v>
      </c>
      <c r="N1223" s="33" t="str">
        <f>IFERROR(VLOOKUP(G1223,Demos!$B$3:$K$1368,5,FALSE),"")</f>
        <v>Vacuum Cleaner and Ping-Pong Ball</v>
      </c>
      <c r="O1223" s="28">
        <f>IF(N1223="","",COUNTIF($N$6:N3342, N1223))</f>
        <v>21</v>
      </c>
      <c r="P1223" s="33" t="str">
        <f xml:space="preserve"> IFERROR(IF(VLOOKUP(G1223,Demos!$B$3:$K$1368,6,FALSE)=0,"",VLOOKUP(G1223,Demos!$B$3:$K$1368,6,FALSE)),"")</f>
        <v>N/A</v>
      </c>
      <c r="Q1223" s="38" t="str">
        <f xml:space="preserve"> IFERROR(IF(VLOOKUP(G1223,Demos!$B$3:$K$1368,8,FALSE)=0,"",VLOOKUP(G1223,Demos!$B$3:$K$1368,8,FALSE)),"")</f>
        <v/>
      </c>
      <c r="R1223" s="38" t="str">
        <f xml:space="preserve"> IFERROR(IF(VLOOKUP(G1223,Demos!$B$3:$K$1368,7,FALSE)=0,"",VLOOKUP(G1223,Demos!$B$3:$K$1368,7,FALSE)),"")</f>
        <v>See 2021 Zoomopname "opname hoorcollege 2.mp4" and Collegerama recording 2011/2012 - https://collegerama.tudelft.nl/Mediasite/Channel/as-bsc-tn/watch/b6b2331bc2144aba9c70d01fb3cfa6311d and 2022-2023 from 01:25:40 https://collegerama.tudelft.nl/Mediasite/Channel/as-bsc-tn/watch/2f27d3d6436b4dc9b44a4a21e91f98331d</v>
      </c>
      <c r="T1223" s="50" t="s">
        <v>1761</v>
      </c>
      <c r="U1223" s="31" t="str">
        <f>IFERROR(VLOOKUP(G1223,Demos!$B$7:N4519,12,FALSE),"")</f>
        <v/>
      </c>
    </row>
    <row r="1224" spans="1:21" ht="45" x14ac:dyDescent="0.25">
      <c r="A1224" s="39">
        <f t="shared" si="19"/>
        <v>1219</v>
      </c>
      <c r="B1224" s="30" t="s">
        <v>275</v>
      </c>
      <c r="C1224" s="29" t="str">
        <f xml:space="preserve"> IFERROR(VLOOKUP(B1224, Courses!$C$3:$E$836, 2, FALSE),"")</f>
        <v>Optics</v>
      </c>
      <c r="D1224" s="29" t="str">
        <f xml:space="preserve"> IFERROR(VLOOKUP(MID(G1224,1,1), PIRA!$B$1:$E$1146, 2, FALSE),"")</f>
        <v>6 Optics</v>
      </c>
      <c r="E1224" s="31" t="str">
        <f xml:space="preserve"> IFERROR(VLOOKUP(MID(G1224,1,2),PIRA!$B$1:$E$1144,2,FALSE),"")&amp;"
"&amp;IFERROR(VLOOKUP(MID(H1224,1,2),PIRA!$B$1:$E$1144,2,FALSE),"")&amp;"
"&amp;IFERROR(VLOOKUP(MID(I1224,1,2),PIRA!$B$1:$E$1144,2,FALSE),"")</f>
        <v xml:space="preserve">Geometrical Optics
</v>
      </c>
      <c r="F1224" s="31" t="str">
        <f xml:space="preserve"> IFERROR(VLOOKUP(MID(G1224,1,4),PIRA!$B$1:$E$1144,2,FALSE),"")&amp;"
"&amp;IFERROR(VLOOKUP(MID(H1224,1,4),PIRA!$B$1:$E$1144,2,FALSE),"")&amp;"
"&amp;IFERROR(VLOOKUP(MID(I1224,1,4),PIRA!$B$1:$E$1144,2,FALSE),"")</f>
        <v xml:space="preserve">Optical Instruments
</v>
      </c>
      <c r="G1224" s="32" t="s">
        <v>1990</v>
      </c>
      <c r="H1224" s="31" t="str">
        <f>IFERROR(IF(VLOOKUP(G1224,Demos!$B$3:$K$1368,2,FALSE)=0,"",VLOOKUP(G1224,Demos!$B$3:$K$1368,2,FALSE)),"")</f>
        <v/>
      </c>
      <c r="I1224" s="79" t="str">
        <f>IFERROR(IF(VLOOKUP(G1224,Demos!$B$3:$K$1368,3,FALSE)=0,"",VLOOKUP(G1224,Demos!$B$3:$K$1368,3,FALSE)),"")</f>
        <v/>
      </c>
      <c r="J1224" s="79" t="str">
        <f>IFERROR(IF(VLOOKUP(G1224,Demos!$B$3:$K$1368,4,FALSE)=0,"",VLOOKUP(G1224,Demos!$B$3:$K$1368,4,FALSE)),"")</f>
        <v/>
      </c>
      <c r="K1224" s="30" t="s">
        <v>1614</v>
      </c>
      <c r="L1224" s="30" t="s">
        <v>1983</v>
      </c>
      <c r="M1224" s="71">
        <v>43546</v>
      </c>
      <c r="N1224" s="33" t="str">
        <f>IFERROR(VLOOKUP(G1224,Demos!$B$3:$K$1368,5,FALSE),"")</f>
        <v>Camera Model</v>
      </c>
      <c r="O1224" s="28">
        <f>IF(N1224="","",COUNTIF($N$6:N3343, N1224))</f>
        <v>9</v>
      </c>
      <c r="P1224" s="33" t="str">
        <f xml:space="preserve"> IFERROR(IF(VLOOKUP(G1224,Demos!$B$3:$K$1368,6,FALSE)=0,"",VLOOKUP(G1224,Demos!$B$3:$K$1368,6,FALSE)),"")</f>
        <v>N/A</v>
      </c>
      <c r="Q1224" s="38" t="str">
        <f xml:space="preserve"> IFERROR(IF(VLOOKUP(G1224,Demos!$B$3:$K$1368,8,FALSE)=0,"",VLOOKUP(G1224,Demos!$B$3:$K$1368,8,FALSE)),"")</f>
        <v>Ray Optics Demonstration Set (RODS) from Kvant Ltd.</v>
      </c>
      <c r="R1224" s="38" t="str">
        <f xml:space="preserve"> IFERROR(IF(VLOOKUP(G1224,Demos!$B$3:$K$1368,7,FALSE)=0,"",VLOOKUP(G1224,Demos!$B$3:$K$1368,7,FALSE)),"")</f>
        <v>See Collegerama 22 Mar 2019 recording TN2421_03 from 01:03:24 - https://collegerama.tudelft.nl/Mediasite/Channel/as-bsc-tn/watch/7c8258fc2522409bbf4ee846f39c1ecc1d</v>
      </c>
      <c r="T1224" s="50" t="s">
        <v>1761</v>
      </c>
      <c r="U1224" s="31" t="str">
        <f>IFERROR(VLOOKUP(G1224,Demos!$B$7:N4518,12,FALSE),"")</f>
        <v/>
      </c>
    </row>
    <row r="1225" spans="1:21" ht="45" x14ac:dyDescent="0.25">
      <c r="A1225" s="39">
        <f t="shared" si="19"/>
        <v>1220</v>
      </c>
      <c r="B1225" s="30" t="s">
        <v>38</v>
      </c>
      <c r="C1225" s="29" t="str">
        <f xml:space="preserve"> IFERROR(VLOOKUP(B1225, Courses!$C$3:$E$836, 2, FALSE),"")</f>
        <v>Mechanics and Theory of Relativity</v>
      </c>
      <c r="D1225" s="29" t="str">
        <f xml:space="preserve"> IFERROR(VLOOKUP(MID(G1225,1,1), PIRA!$B$1:$E$1146, 2, FALSE),"")</f>
        <v>1 Mechanics</v>
      </c>
      <c r="E1225" s="31" t="str">
        <f xml:space="preserve"> IFERROR(VLOOKUP(MID(G1225,1,2),PIRA!$B$1:$E$1144,2,FALSE),"")&amp;"
"&amp;IFERROR(VLOOKUP(MID(H1225,1,2),PIRA!$B$1:$E$1144,2,FALSE),"")&amp;"
"&amp;IFERROR(VLOOKUP(MID(I1225,1,2),PIRA!$B$1:$E$1144,2,FALSE),"")</f>
        <v xml:space="preserve">Relative Motion
</v>
      </c>
      <c r="F1225" s="31" t="str">
        <f xml:space="preserve"> IFERROR(VLOOKUP(MID(G1225,1,4),PIRA!$B$1:$E$1144,2,FALSE),"")&amp;"
"&amp;IFERROR(VLOOKUP(MID(H1225,1,4),PIRA!$B$1:$E$1144,2,FALSE),"")&amp;"
"&amp;IFERROR(VLOOKUP(MID(I1225,1,4),PIRA!$B$1:$E$1144,2,FALSE),"")</f>
        <v xml:space="preserve">
</v>
      </c>
      <c r="G1225" s="32" t="s">
        <v>1984</v>
      </c>
      <c r="H1225" s="31" t="str">
        <f>IFERROR(IF(VLOOKUP(G1225,Demos!$B$3:$K$1368,2,FALSE)=0,"",VLOOKUP(G1225,Demos!$B$3:$K$1368,2,FALSE)),"")</f>
        <v/>
      </c>
      <c r="I1225" s="79" t="str">
        <f>IFERROR(IF(VLOOKUP(G1225,Demos!$B$3:$K$1368,3,FALSE)=0,"",VLOOKUP(G1225,Demos!$B$3:$K$1368,3,FALSE)),"")</f>
        <v/>
      </c>
      <c r="J1225" s="79" t="str">
        <f>IFERROR(IF(VLOOKUP(G1225,Demos!$B$3:$K$1368,4,FALSE)=0,"",VLOOKUP(G1225,Demos!$B$3:$K$1368,4,FALSE)),"")</f>
        <v/>
      </c>
      <c r="K1225" s="30" t="s">
        <v>1060</v>
      </c>
      <c r="L1225" s="30" t="s">
        <v>22</v>
      </c>
      <c r="M1225" s="71">
        <v>43545</v>
      </c>
      <c r="N1225" s="33" t="str">
        <f>IFERROR(VLOOKUP(G1225,Demos!$B$3:$K$1368,5,FALSE),"")</f>
        <v>Person in Wheeled chair</v>
      </c>
      <c r="O1225" s="28">
        <f>IF(N1225="","",COUNTIF($N$6:N3344, N1225))</f>
        <v>10</v>
      </c>
      <c r="P1225" s="33" t="str">
        <f xml:space="preserve"> IFERROR(IF(VLOOKUP(G1225,Demos!$B$3:$K$1368,6,FALSE)=0,"",VLOOKUP(G1225,Demos!$B$3:$K$1368,6,FALSE)),"")</f>
        <v>N/A</v>
      </c>
      <c r="Q1225" s="38" t="str">
        <f xml:space="preserve"> IFERROR(IF(VLOOKUP(G1225,Demos!$B$3:$K$1368,8,FALSE)=0,"",VLOOKUP(G1225,Demos!$B$3:$K$1368,8,FALSE)),"")</f>
        <v>As a demonstration of existance of fictitious forces, push a student whilst sitting in a chair on wheels, so they can feel the force that pushes them into the back rest of the chair.</v>
      </c>
      <c r="R1225" s="38" t="str">
        <f xml:space="preserve"> IFERROR(IF(VLOOKUP(G1225,Demos!$B$3:$K$1368,7,FALSE)=0,"",VLOOKUP(G1225,Demos!$B$3:$K$1368,7,FALSE)),"")</f>
        <v/>
      </c>
      <c r="T1225" s="50" t="s">
        <v>1762</v>
      </c>
      <c r="U1225" s="31" t="str">
        <f>IFERROR(VLOOKUP(G1225,Demos!$B$7:N4522,12,FALSE),"")</f>
        <v/>
      </c>
    </row>
    <row r="1226" spans="1:21" ht="45" x14ac:dyDescent="0.25">
      <c r="A1226" s="39">
        <f t="shared" si="19"/>
        <v>1221</v>
      </c>
      <c r="B1226" s="30" t="s">
        <v>38</v>
      </c>
      <c r="C1226" s="29" t="str">
        <f xml:space="preserve"> IFERROR(VLOOKUP(B1226, Courses!$C$3:$E$836, 2, FALSE),"")</f>
        <v>Mechanics and Theory of Relativity</v>
      </c>
      <c r="D1226" s="29" t="str">
        <f xml:space="preserve"> IFERROR(VLOOKUP(MID(G1226,1,1), PIRA!$B$1:$E$1146, 2, FALSE),"")</f>
        <v>1 Mechanics</v>
      </c>
      <c r="E1226" s="31" t="str">
        <f xml:space="preserve"> IFERROR(VLOOKUP(MID(G1226,1,2),PIRA!$B$1:$E$1144,2,FALSE),"")&amp;"
"&amp;IFERROR(VLOOKUP(MID(H1226,1,2),PIRA!$B$1:$E$1144,2,FALSE),"")&amp;"
"&amp;IFERROR(VLOOKUP(MID(I1226,1,2),PIRA!$B$1:$E$1144,2,FALSE),"")</f>
        <v xml:space="preserve">Relative Motion
</v>
      </c>
      <c r="F1226" s="31" t="str">
        <f xml:space="preserve"> IFERROR(VLOOKUP(MID(G1226,1,4),PIRA!$B$1:$E$1144,2,FALSE),"")&amp;"
"&amp;IFERROR(VLOOKUP(MID(H1226,1,4),PIRA!$B$1:$E$1144,2,FALSE),"")&amp;"
"&amp;IFERROR(VLOOKUP(MID(I1226,1,4),PIRA!$B$1:$E$1144,2,FALSE),"")</f>
        <v xml:space="preserve">Moving Reference Frames
</v>
      </c>
      <c r="G1226" s="32" t="s">
        <v>1135</v>
      </c>
      <c r="H1226" s="31" t="str">
        <f>IFERROR(IF(VLOOKUP(G1226,Demos!$B$3:$K$1368,2,FALSE)=0,"",VLOOKUP(G1226,Demos!$B$3:$K$1368,2,FALSE)),"")</f>
        <v/>
      </c>
      <c r="I1226" s="79" t="str">
        <f>IFERROR(IF(VLOOKUP(G1226,Demos!$B$3:$K$1368,3,FALSE)=0,"",VLOOKUP(G1226,Demos!$B$3:$K$1368,3,FALSE)),"")</f>
        <v/>
      </c>
      <c r="J1226" s="79" t="str">
        <f>IFERROR(IF(VLOOKUP(G1226,Demos!$B$3:$K$1368,4,FALSE)=0,"",VLOOKUP(G1226,Demos!$B$3:$K$1368,4,FALSE)),"")</f>
        <v/>
      </c>
      <c r="K1226" s="32" t="s">
        <v>1060</v>
      </c>
      <c r="L1226" s="32" t="s">
        <v>22</v>
      </c>
      <c r="M1226" s="71">
        <v>43545</v>
      </c>
      <c r="N1226" s="33" t="str">
        <f>IFERROR(VLOOKUP(G1226,Demos!$B$3:$K$1368,5,FALSE),"")</f>
        <v>Shoot and Catch</v>
      </c>
      <c r="O1226" s="28">
        <f>IF(N1226="","",COUNTIF($N$6:N3345, N1226))</f>
        <v>26</v>
      </c>
      <c r="P1226" s="33" t="str">
        <f xml:space="preserve"> IFERROR(IF(VLOOKUP(G1226,Demos!$B$3:$K$1368,6,FALSE)=0,"",VLOOKUP(G1226,Demos!$B$3:$K$1368,6,FALSE)),"")</f>
        <v>www.de-monstrare.nl/pdf/Shoot%20and%20catch.pdf</v>
      </c>
      <c r="Q1226" s="38" t="str">
        <f xml:space="preserve"> IFERROR(IF(VLOOKUP(G1226,Demos!$B$3:$K$1368,8,FALSE)=0,"",VLOOKUP(G1226,Demos!$B$3:$K$1368,8,FALSE)),"")</f>
        <v/>
      </c>
      <c r="R1226" s="38" t="str">
        <f xml:space="preserve"> IFERROR(IF(VLOOKUP(G1226,Demos!$B$3:$K$1368,7,FALSE)=0,"",VLOOKUP(G1226,Demos!$B$3:$K$1368,7,FALSE)),"")</f>
        <v xml:space="preserve">See Collegerama 2022 recording TN1612TU_09 from 00:38:10 - https://collegerama.tudelft.nl/Mediasite/Channel/as-bsc-tn/watch/01a81742333b4cfeb1cb2f79a689016f1d </v>
      </c>
      <c r="T1226" s="50" t="s">
        <v>1904</v>
      </c>
      <c r="U1226" s="31" t="str">
        <f>IFERROR(VLOOKUP(G1226,Demos!$B$7:N4521,12,FALSE),"")</f>
        <v/>
      </c>
    </row>
    <row r="1227" spans="1:21" ht="45" x14ac:dyDescent="0.25">
      <c r="A1227" s="39">
        <f t="shared" si="19"/>
        <v>1222</v>
      </c>
      <c r="B1227" s="30" t="s">
        <v>38</v>
      </c>
      <c r="C1227" s="29" t="str">
        <f xml:space="preserve"> IFERROR(VLOOKUP(B1227, Courses!$C$3:$E$836, 2, FALSE),"")</f>
        <v>Mechanics and Theory of Relativity</v>
      </c>
      <c r="D1227" s="29" t="str">
        <f xml:space="preserve"> IFERROR(VLOOKUP(MID(G1227,1,1), PIRA!$B$1:$E$1146, 2, FALSE),"")</f>
        <v>1 Mechanics</v>
      </c>
      <c r="E1227" s="31" t="str">
        <f xml:space="preserve"> IFERROR(VLOOKUP(MID(G1227,1,2),PIRA!$B$1:$E$1144,2,FALSE),"")&amp;"
"&amp;IFERROR(VLOOKUP(MID(H1227,1,2),PIRA!$B$1:$E$1144,2,FALSE),"")&amp;"
"&amp;IFERROR(VLOOKUP(MID(I1227,1,2),PIRA!$B$1:$E$1144,2,FALSE),"")</f>
        <v xml:space="preserve">Relative Motion
</v>
      </c>
      <c r="F1227" s="31" t="str">
        <f xml:space="preserve"> IFERROR(VLOOKUP(MID(G1227,1,4),PIRA!$B$1:$E$1144,2,FALSE),"")&amp;"
"&amp;IFERROR(VLOOKUP(MID(H1227,1,4),PIRA!$B$1:$E$1144,2,FALSE),"")&amp;"
"&amp;IFERROR(VLOOKUP(MID(I1227,1,4),PIRA!$B$1:$E$1144,2,FALSE),"")</f>
        <v xml:space="preserve">Rotating Reference Frames
</v>
      </c>
      <c r="G1227" s="32" t="s">
        <v>1138</v>
      </c>
      <c r="H1227" s="31" t="str">
        <f>IFERROR(IF(VLOOKUP(G1227,Demos!$B$3:$K$1368,2,FALSE)=0,"",VLOOKUP(G1227,Demos!$B$3:$K$1368,2,FALSE)),"")</f>
        <v/>
      </c>
      <c r="I1227" s="79" t="str">
        <f>IFERROR(IF(VLOOKUP(G1227,Demos!$B$3:$K$1368,3,FALSE)=0,"",VLOOKUP(G1227,Demos!$B$3:$K$1368,3,FALSE)),"")</f>
        <v/>
      </c>
      <c r="J1227" s="79" t="str">
        <f>IFERROR(IF(VLOOKUP(G1227,Demos!$B$3:$K$1368,4,FALSE)=0,"",VLOOKUP(G1227,Demos!$B$3:$K$1368,4,FALSE)),"")</f>
        <v/>
      </c>
      <c r="K1227" s="30" t="s">
        <v>1060</v>
      </c>
      <c r="L1227" s="30" t="s">
        <v>22</v>
      </c>
      <c r="M1227" s="71">
        <v>43545</v>
      </c>
      <c r="N1227" s="33" t="str">
        <f>IFERROR(VLOOKUP(G1227,Demos!$B$3:$K$1368,5,FALSE),"")</f>
        <v>Coriolis (1b)</v>
      </c>
      <c r="O1227" s="28">
        <f>IF(N1227="","",COUNTIF($N$6:N3346, N1227))</f>
        <v>34</v>
      </c>
      <c r="P1227" s="33" t="str">
        <f xml:space="preserve"> IFERROR(IF(VLOOKUP(G1227,Demos!$B$3:$K$1368,6,FALSE)=0,"",VLOOKUP(G1227,Demos!$B$3:$K$1368,6,FALSE)),"")</f>
        <v>www.de-monstrare.nl/pdf/Coriolis%20_1b_.pdf</v>
      </c>
      <c r="Q1227" s="38" t="str">
        <f xml:space="preserve"> IFERROR(IF(VLOOKUP(G1227,Demos!$B$3:$K$1368,8,FALSE)=0,"",VLOOKUP(G1227,Demos!$B$3:$K$1368,8,FALSE)),"")</f>
        <v/>
      </c>
      <c r="R1227" s="38" t="str">
        <f xml:space="preserve"> IFERROR(IF(VLOOKUP(G1227,Demos!$B$3:$K$1368,7,FALSE)=0,"",VLOOKUP(G1227,Demos!$B$3:$K$1368,7,FALSE)),"")</f>
        <v xml:space="preserve">See Collegerama 2022 recording TN1612TU_22 - https://collegerama.tudelft.nl/Mediasite/Channel/as-bsc-tn/watch/18ed1dabe394424f863782ea19d168bf1d </v>
      </c>
      <c r="T1227" s="50" t="s">
        <v>1761</v>
      </c>
      <c r="U1227" s="31" t="str">
        <f>IFERROR(VLOOKUP(G1227,Demos!$B$7:N4523,12,FALSE),"")</f>
        <v/>
      </c>
    </row>
    <row r="1228" spans="1:21" ht="45" x14ac:dyDescent="0.25">
      <c r="A1228" s="39">
        <f t="shared" si="19"/>
        <v>1223</v>
      </c>
      <c r="B1228" s="30" t="s">
        <v>38</v>
      </c>
      <c r="C1228" s="29" t="str">
        <f xml:space="preserve"> IFERROR(VLOOKUP(B1228, Courses!$C$3:$E$836, 2, FALSE),"")</f>
        <v>Mechanics and Theory of Relativity</v>
      </c>
      <c r="D1228" s="29" t="str">
        <f xml:space="preserve"> IFERROR(VLOOKUP(MID(G1228,1,1), PIRA!$B$1:$E$1146, 2, FALSE),"")</f>
        <v>1 Mechanics</v>
      </c>
      <c r="E1228" s="31" t="str">
        <f xml:space="preserve"> IFERROR(VLOOKUP(MID(G1228,1,2),PIRA!$B$1:$E$1144,2,FALSE),"")&amp;"
"&amp;IFERROR(VLOOKUP(MID(H1228,1,2),PIRA!$B$1:$E$1144,2,FALSE),"")&amp;"
"&amp;IFERROR(VLOOKUP(MID(I1228,1,2),PIRA!$B$1:$E$1144,2,FALSE),"")</f>
        <v xml:space="preserve">Rotational Dynamics
</v>
      </c>
      <c r="F1228" s="31" t="str">
        <f xml:space="preserve"> IFERROR(VLOOKUP(MID(G1228,1,4),PIRA!$B$1:$E$1144,2,FALSE),"")&amp;"
"&amp;IFERROR(VLOOKUP(MID(H1228,1,4),PIRA!$B$1:$E$1144,2,FALSE),"")&amp;"
"&amp;IFERROR(VLOOKUP(MID(I1228,1,4),PIRA!$B$1:$E$1144,2,FALSE),"")</f>
        <v xml:space="preserve">Gyros
</v>
      </c>
      <c r="G1228" s="32" t="s">
        <v>91</v>
      </c>
      <c r="H1228" s="31" t="str">
        <f>IFERROR(IF(VLOOKUP(G1228,Demos!$B$3:$K$1368,2,FALSE)=0,"",VLOOKUP(G1228,Demos!$B$3:$K$1368,2,FALSE)),"")</f>
        <v/>
      </c>
      <c r="I1228" s="79" t="str">
        <f>IFERROR(IF(VLOOKUP(G1228,Demos!$B$3:$K$1368,3,FALSE)=0,"",VLOOKUP(G1228,Demos!$B$3:$K$1368,3,FALSE)),"")</f>
        <v/>
      </c>
      <c r="J1228" s="79" t="str">
        <f>IFERROR(IF(VLOOKUP(G1228,Demos!$B$3:$K$1368,4,FALSE)=0,"",VLOOKUP(G1228,Demos!$B$3:$K$1368,4,FALSE)),"")</f>
        <v/>
      </c>
      <c r="K1228" s="32" t="s">
        <v>1060</v>
      </c>
      <c r="L1228" s="32" t="s">
        <v>22</v>
      </c>
      <c r="M1228" s="71">
        <v>43545</v>
      </c>
      <c r="N1228" s="33" t="str">
        <f>IFERROR(VLOOKUP(G1228,Demos!$B$3:$K$1368,5,FALSE),"")</f>
        <v>Suitcase with Flywheel</v>
      </c>
      <c r="O1228" s="28">
        <f>IF(N1228="","",COUNTIF($N$6:N3347, N1228))</f>
        <v>26</v>
      </c>
      <c r="P1228" s="33" t="str">
        <f xml:space="preserve"> IFERROR(IF(VLOOKUP(G1228,Demos!$B$3:$K$1368,6,FALSE)=0,"",VLOOKUP(G1228,Demos!$B$3:$K$1368,6,FALSE)),"")</f>
        <v>N/A</v>
      </c>
      <c r="Q1228" s="38" t="str">
        <f xml:space="preserve"> IFERROR(IF(VLOOKUP(G1228,Demos!$B$3:$K$1368,8,FALSE)=0,"",VLOOKUP(G1228,Demos!$B$3:$K$1368,8,FALSE)),"")</f>
        <v/>
      </c>
      <c r="R1228" s="38" t="str">
        <f xml:space="preserve"> IFERROR(IF(VLOOKUP(G1228,Demos!$B$3:$K$1368,7,FALSE)=0,"",VLOOKUP(G1228,Demos!$B$3:$K$1368,7,FALSE)),"")</f>
        <v xml:space="preserve">See Collegerama 2022 recording TN1612TU_20 - https://collegerama.tudelft.nl/Mediasite/Channel/as-bsc-tn/watch/1a0c74c4eaf54cb7aa9b646d254fee821d </v>
      </c>
      <c r="T1228" s="50" t="s">
        <v>1761</v>
      </c>
      <c r="U1228" s="31" t="str">
        <f>IFERROR(VLOOKUP(G1228,Demos!$B$7:N4520,12,FALSE),"")</f>
        <v/>
      </c>
    </row>
    <row r="1229" spans="1:21" ht="45" x14ac:dyDescent="0.25">
      <c r="A1229" s="39">
        <f t="shared" si="19"/>
        <v>1224</v>
      </c>
      <c r="B1229" s="30" t="s">
        <v>38</v>
      </c>
      <c r="C1229" s="29" t="str">
        <f xml:space="preserve"> IFERROR(VLOOKUP(B1229, Courses!$C$3:$E$836, 2, FALSE),"")</f>
        <v>Mechanics and Theory of Relativity</v>
      </c>
      <c r="D1229" s="29" t="str">
        <f xml:space="preserve"> IFERROR(VLOOKUP(MID(G1229,1,1), PIRA!$B$1:$E$1146, 2, FALSE),"")</f>
        <v>1 Mechanics</v>
      </c>
      <c r="E1229" s="31" t="str">
        <f xml:space="preserve"> IFERROR(VLOOKUP(MID(G1229,1,2),PIRA!$B$1:$E$1144,2,FALSE),"")&amp;"
"&amp;IFERROR(VLOOKUP(MID(H1229,1,2),PIRA!$B$1:$E$1144,2,FALSE),"")&amp;"
"&amp;IFERROR(VLOOKUP(MID(I1229,1,2),PIRA!$B$1:$E$1144,2,FALSE),"")</f>
        <v xml:space="preserve">Motion in two Dimensions
</v>
      </c>
      <c r="F1229" s="31" t="str">
        <f xml:space="preserve"> IFERROR(VLOOKUP(MID(G1229,1,4),PIRA!$B$1:$E$1144,2,FALSE),"")&amp;"
"&amp;IFERROR(VLOOKUP(MID(H1229,1,4),PIRA!$B$1:$E$1144,2,FALSE),"")&amp;"
"&amp;IFERROR(VLOOKUP(MID(I1229,1,4),PIRA!$B$1:$E$1144,2,FALSE),"")</f>
        <v xml:space="preserve">Motion of the Center of Mass
</v>
      </c>
      <c r="G1229" s="32" t="s">
        <v>1131</v>
      </c>
      <c r="H1229" s="31" t="str">
        <f>IFERROR(IF(VLOOKUP(G1229,Demos!$B$3:$K$1368,2,FALSE)=0,"",VLOOKUP(G1229,Demos!$B$3:$K$1368,2,FALSE)),"")</f>
        <v/>
      </c>
      <c r="I1229" s="79" t="str">
        <f>IFERROR(IF(VLOOKUP(G1229,Demos!$B$3:$K$1368,3,FALSE)=0,"",VLOOKUP(G1229,Demos!$B$3:$K$1368,3,FALSE)),"")</f>
        <v/>
      </c>
      <c r="J1229" s="79" t="str">
        <f>IFERROR(IF(VLOOKUP(G1229,Demos!$B$3:$K$1368,4,FALSE)=0,"",VLOOKUP(G1229,Demos!$B$3:$K$1368,4,FALSE)),"")</f>
        <v/>
      </c>
      <c r="K1229" s="32" t="s">
        <v>1060</v>
      </c>
      <c r="L1229" s="32" t="s">
        <v>22</v>
      </c>
      <c r="M1229" s="71">
        <v>43543</v>
      </c>
      <c r="N1229" s="33" t="str">
        <f>IFERROR(VLOOKUP(G1229,Demos!$B$3:$K$1368,5,FALSE),"")</f>
        <v>Centre of Rotation</v>
      </c>
      <c r="O1229" s="28">
        <f>IF(N1229="","",COUNTIF($N$6:N3348, N1229))</f>
        <v>12</v>
      </c>
      <c r="P1229" s="33" t="str">
        <f xml:space="preserve"> IFERROR(IF(VLOOKUP(G1229,Demos!$B$3:$K$1368,6,FALSE)=0,"",VLOOKUP(G1229,Demos!$B$3:$K$1368,6,FALSE)),"")</f>
        <v>www.de-monstrare.nl/pdf/Centre%20of%20ratation.pdf</v>
      </c>
      <c r="Q1229" s="38" t="str">
        <f xml:space="preserve"> IFERROR(IF(VLOOKUP(G1229,Demos!$B$3:$K$1368,8,FALSE)=0,"",VLOOKUP(G1229,Demos!$B$3:$K$1368,8,FALSE)),"")</f>
        <v/>
      </c>
      <c r="R1229" s="38" t="str">
        <f xml:space="preserve"> IFERROR(IF(VLOOKUP(G1229,Demos!$B$3:$K$1368,7,FALSE)=0,"",VLOOKUP(G1229,Demos!$B$3:$K$1368,7,FALSE)),"")</f>
        <v xml:space="preserve">See Collegerama 2022 recording TN1612TU_18 - https://collegerama.tudelft.nl/Mediasite/Channel/as-bsc-tn/watch/30a014274f6a49bfbd89af1bd43cc8f31d </v>
      </c>
      <c r="T1229" s="50" t="s">
        <v>1761</v>
      </c>
      <c r="U1229" s="31" t="str">
        <f>IFERROR(VLOOKUP(G1229,Demos!$B$7:N4529,12,FALSE),"")</f>
        <v/>
      </c>
    </row>
    <row r="1230" spans="1:21" ht="45" x14ac:dyDescent="0.25">
      <c r="A1230" s="39">
        <f t="shared" si="19"/>
        <v>1225</v>
      </c>
      <c r="B1230" s="30" t="s">
        <v>38</v>
      </c>
      <c r="C1230" s="29" t="str">
        <f xml:space="preserve"> IFERROR(VLOOKUP(B1230, Courses!$C$3:$E$836, 2, FALSE),"")</f>
        <v>Mechanics and Theory of Relativity</v>
      </c>
      <c r="D1230" s="29" t="str">
        <f xml:space="preserve"> IFERROR(VLOOKUP(MID(G1230,1,1), PIRA!$B$1:$E$1146, 2, FALSE),"")</f>
        <v>1 Mechanics</v>
      </c>
      <c r="E1230" s="31" t="str">
        <f xml:space="preserve"> IFERROR(VLOOKUP(MID(G1230,1,2),PIRA!$B$1:$E$1144,2,FALSE),"")&amp;"
"&amp;IFERROR(VLOOKUP(MID(H1230,1,2),PIRA!$B$1:$E$1144,2,FALSE),"")&amp;"
"&amp;IFERROR(VLOOKUP(MID(I1230,1,2),PIRA!$B$1:$E$1144,2,FALSE),"")</f>
        <v xml:space="preserve">Rotational Dynamics
Applications of Newton's Laws
</v>
      </c>
      <c r="F1230" s="31" t="str">
        <f xml:space="preserve"> IFERROR(VLOOKUP(MID(G1230,1,4),PIRA!$B$1:$E$1144,2,FALSE),"")&amp;"
"&amp;IFERROR(VLOOKUP(MID(H1230,1,4),PIRA!$B$1:$E$1144,2,FALSE),"")&amp;"
"&amp;IFERROR(VLOOKUP(MID(I1230,1,4),PIRA!$B$1:$E$1144,2,FALSE),"")</f>
        <v xml:space="preserve">Conservation of Angular Momentum
Dynamic Torque
</v>
      </c>
      <c r="G1230" s="32" t="s">
        <v>1169</v>
      </c>
      <c r="H1230" s="31" t="str">
        <f>IFERROR(IF(VLOOKUP(G1230,Demos!$B$3:$K$1368,2,FALSE)=0,"",VLOOKUP(G1230,Demos!$B$3:$K$1368,2,FALSE)),"")</f>
        <v>1K10.01</v>
      </c>
      <c r="I1230" s="79" t="str">
        <f>IFERROR(IF(VLOOKUP(G1230,Demos!$B$3:$K$1368,3,FALSE)=0,"",VLOOKUP(G1230,Demos!$B$3:$K$1368,3,FALSE)),"")</f>
        <v/>
      </c>
      <c r="J1230" s="79" t="str">
        <f>IFERROR(IF(VLOOKUP(G1230,Demos!$B$3:$K$1368,4,FALSE)=0,"",VLOOKUP(G1230,Demos!$B$3:$K$1368,4,FALSE)),"")</f>
        <v/>
      </c>
      <c r="K1230" s="32" t="s">
        <v>1060</v>
      </c>
      <c r="L1230" s="32" t="s">
        <v>22</v>
      </c>
      <c r="M1230" s="71">
        <v>43543</v>
      </c>
      <c r="N1230" s="33" t="str">
        <f>IFERROR(VLOOKUP(G1230,Demos!$B$3:$K$1368,5,FALSE),"")</f>
        <v>Pulling a Spool (a.k.a. Oma's Garenklosje)</v>
      </c>
      <c r="O1230" s="28">
        <f>IF(N1230="","",COUNTIF($N$6:N3349, N1230))</f>
        <v>39</v>
      </c>
      <c r="P1230" s="33" t="str">
        <f xml:space="preserve"> IFERROR(IF(VLOOKUP(G1230,Demos!$B$3:$K$1368,6,FALSE)=0,"",VLOOKUP(G1230,Demos!$B$3:$K$1368,6,FALSE)),"")</f>
        <v>www.de-monstrare.nl/pdf/Pulling%20a%20spool.pdf</v>
      </c>
      <c r="Q1230" s="38" t="str">
        <f xml:space="preserve"> IFERROR(IF(VLOOKUP(G1230,Demos!$B$3:$K$1368,8,FALSE)=0,"",VLOOKUP(G1230,Demos!$B$3:$K$1368,8,FALSE)),"")</f>
        <v/>
      </c>
      <c r="R1230" s="38" t="str">
        <f xml:space="preserve"> IFERROR(IF(VLOOKUP(G1230,Demos!$B$3:$K$1368,7,FALSE)=0,"",VLOOKUP(G1230,Demos!$B$3:$K$1368,7,FALSE)),"")</f>
        <v xml:space="preserve">See Collegerame 2022 recording TN1612TU_19 - https://collegerama.tudelft.nl/Mediasite/Channel/as-bsc-tn/watch/1525734e9e3e40e6a0113a2e79f6fd7b1d </v>
      </c>
      <c r="T1230" s="50" t="s">
        <v>1890</v>
      </c>
      <c r="U1230" s="31" t="str">
        <f>IFERROR(VLOOKUP(G1230,Demos!$B$7:N4526,12,FALSE),"")</f>
        <v/>
      </c>
    </row>
    <row r="1231" spans="1:21" ht="45" x14ac:dyDescent="0.25">
      <c r="A1231" s="39">
        <f t="shared" si="19"/>
        <v>1226</v>
      </c>
      <c r="B1231" s="30" t="s">
        <v>38</v>
      </c>
      <c r="C1231" s="29" t="str">
        <f xml:space="preserve"> IFERROR(VLOOKUP(B1231, Courses!$C$3:$E$836, 2, FALSE),"")</f>
        <v>Mechanics and Theory of Relativity</v>
      </c>
      <c r="D1231" s="29" t="str">
        <f xml:space="preserve"> IFERROR(VLOOKUP(MID(G1231,1,1), PIRA!$B$1:$E$1146, 2, FALSE),"")</f>
        <v>1 Mechanics</v>
      </c>
      <c r="E1231" s="31" t="str">
        <f xml:space="preserve"> IFERROR(VLOOKUP(MID(G1231,1,2),PIRA!$B$1:$E$1144,2,FALSE),"")&amp;"
"&amp;IFERROR(VLOOKUP(MID(H1231,1,2),PIRA!$B$1:$E$1144,2,FALSE),"")&amp;"
"&amp;IFERROR(VLOOKUP(MID(I1231,1,2),PIRA!$B$1:$E$1144,2,FALSE),"")</f>
        <v xml:space="preserve">Rotational Dynamics
</v>
      </c>
      <c r="F1231" s="31" t="str">
        <f xml:space="preserve"> IFERROR(VLOOKUP(MID(G1231,1,4),PIRA!$B$1:$E$1144,2,FALSE),"")&amp;"
"&amp;IFERROR(VLOOKUP(MID(H1231,1,4),PIRA!$B$1:$E$1144,2,FALSE),"")&amp;"
"&amp;IFERROR(VLOOKUP(MID(I1231,1,4),PIRA!$B$1:$E$1144,2,FALSE),"")</f>
        <v xml:space="preserve">Gyros
</v>
      </c>
      <c r="G1231" s="32" t="s">
        <v>1176</v>
      </c>
      <c r="H1231" s="31" t="str">
        <f>IFERROR(IF(VLOOKUP(G1231,Demos!$B$3:$K$1368,2,FALSE)=0,"",VLOOKUP(G1231,Demos!$B$3:$K$1368,2,FALSE)),"")</f>
        <v/>
      </c>
      <c r="I1231" s="79" t="str">
        <f>IFERROR(IF(VLOOKUP(G1231,Demos!$B$3:$K$1368,3,FALSE)=0,"",VLOOKUP(G1231,Demos!$B$3:$K$1368,3,FALSE)),"")</f>
        <v/>
      </c>
      <c r="J1231" s="79" t="str">
        <f>IFERROR(IF(VLOOKUP(G1231,Demos!$B$3:$K$1368,4,FALSE)=0,"",VLOOKUP(G1231,Demos!$B$3:$K$1368,4,FALSE)),"")</f>
        <v/>
      </c>
      <c r="K1231" s="32" t="s">
        <v>1060</v>
      </c>
      <c r="L1231" s="32" t="s">
        <v>22</v>
      </c>
      <c r="M1231" s="71">
        <v>43543</v>
      </c>
      <c r="N1231" s="33" t="str">
        <f>IFERROR(VLOOKUP(G1231,Demos!$B$3:$K$1368,5,FALSE),"")</f>
        <v>Precession (2)</v>
      </c>
      <c r="O1231" s="28">
        <f>IF(N1231="","",COUNTIF($N$6:N3350, N1231))</f>
        <v>67</v>
      </c>
      <c r="P1231" s="33" t="str">
        <f xml:space="preserve"> IFERROR(IF(VLOOKUP(G1231,Demos!$B$3:$K$1368,6,FALSE)=0,"",VLOOKUP(G1231,Demos!$B$3:$K$1368,6,FALSE)),"")</f>
        <v>www.de-monstrare.nl/pdf/Precession%20_2_.pdf</v>
      </c>
      <c r="Q1231" s="38" t="str">
        <f xml:space="preserve"> IFERROR(IF(VLOOKUP(G1231,Demos!$B$3:$K$1368,8,FALSE)=0,"",VLOOKUP(G1231,Demos!$B$3:$K$1368,8,FALSE)),"")</f>
        <v/>
      </c>
      <c r="R1231" s="38" t="str">
        <f xml:space="preserve"> IFERROR(IF(VLOOKUP(G1231,Demos!$B$3:$K$1368,7,FALSE)=0,"",VLOOKUP(G1231,Demos!$B$3:$K$1368,7,FALSE)),"")</f>
        <v/>
      </c>
      <c r="T1231" s="50" t="s">
        <v>1761</v>
      </c>
      <c r="U1231" s="31" t="str">
        <f>IFERROR(VLOOKUP(G1231,Demos!$B$7:N4527,12,FALSE),"")</f>
        <v/>
      </c>
    </row>
    <row r="1232" spans="1:21" ht="45" x14ac:dyDescent="0.25">
      <c r="A1232" s="39">
        <f t="shared" si="19"/>
        <v>1227</v>
      </c>
      <c r="B1232" s="30" t="s">
        <v>38</v>
      </c>
      <c r="C1232" s="29" t="str">
        <f xml:space="preserve"> IFERROR(VLOOKUP(B1232, Courses!$C$3:$E$836, 2, FALSE),"")</f>
        <v>Mechanics and Theory of Relativity</v>
      </c>
      <c r="D1232" s="29" t="str">
        <f xml:space="preserve"> IFERROR(VLOOKUP(MID(G1232,1,1), PIRA!$B$1:$E$1146, 2, FALSE),"")</f>
        <v>1 Mechanics</v>
      </c>
      <c r="E1232" s="31" t="str">
        <f xml:space="preserve"> IFERROR(VLOOKUP(MID(G1232,1,2),PIRA!$B$1:$E$1144,2,FALSE),"")&amp;"
"&amp;IFERROR(VLOOKUP(MID(H1232,1,2),PIRA!$B$1:$E$1144,2,FALSE),"")&amp;"
"&amp;IFERROR(VLOOKUP(MID(I1232,1,2),PIRA!$B$1:$E$1144,2,FALSE),"")</f>
        <v xml:space="preserve">Rotational Dynamics
</v>
      </c>
      <c r="F1232" s="31" t="str">
        <f xml:space="preserve"> IFERROR(VLOOKUP(MID(G1232,1,4),PIRA!$B$1:$E$1144,2,FALSE),"")&amp;"
"&amp;IFERROR(VLOOKUP(MID(H1232,1,4),PIRA!$B$1:$E$1144,2,FALSE),"")&amp;"
"&amp;IFERROR(VLOOKUP(MID(I1232,1,4),PIRA!$B$1:$E$1144,2,FALSE),"")</f>
        <v xml:space="preserve">Gyros
</v>
      </c>
      <c r="G1232" s="32" t="s">
        <v>1659</v>
      </c>
      <c r="H1232" s="31" t="str">
        <f>IFERROR(IF(VLOOKUP(G1232,Demos!$B$3:$K$1368,2,FALSE)=0,"",VLOOKUP(G1232,Demos!$B$3:$K$1368,2,FALSE)),"")</f>
        <v/>
      </c>
      <c r="I1232" s="79" t="str">
        <f>IFERROR(IF(VLOOKUP(G1232,Demos!$B$3:$K$1368,3,FALSE)=0,"",VLOOKUP(G1232,Demos!$B$3:$K$1368,3,FALSE)),"")</f>
        <v/>
      </c>
      <c r="J1232" s="79" t="str">
        <f>IFERROR(IF(VLOOKUP(G1232,Demos!$B$3:$K$1368,4,FALSE)=0,"",VLOOKUP(G1232,Demos!$B$3:$K$1368,4,FALSE)),"")</f>
        <v/>
      </c>
      <c r="K1232" s="32" t="s">
        <v>1060</v>
      </c>
      <c r="L1232" s="32" t="s">
        <v>22</v>
      </c>
      <c r="M1232" s="71">
        <v>43543</v>
      </c>
      <c r="N1232" s="33" t="str">
        <f>IFERROR(VLOOKUP(G1232,Demos!$B$3:$K$1368,5,FALSE),"")</f>
        <v>Gyroscope</v>
      </c>
      <c r="O1232" s="28">
        <f>IF(N1232="","",COUNTIF($N$6:N3351, N1232))</f>
        <v>40</v>
      </c>
      <c r="P1232" s="33" t="str">
        <f xml:space="preserve"> IFERROR(IF(VLOOKUP(G1232,Demos!$B$3:$K$1368,6,FALSE)=0,"",VLOOKUP(G1232,Demos!$B$3:$K$1368,6,FALSE)),"")</f>
        <v>N/A</v>
      </c>
      <c r="Q1232" s="38" t="str">
        <f xml:space="preserve"> IFERROR(IF(VLOOKUP(G1232,Demos!$B$3:$K$1368,8,FALSE)=0,"",VLOOKUP(G1232,Demos!$B$3:$K$1368,8,FALSE)),"")</f>
        <v/>
      </c>
      <c r="R1232" s="38" t="str">
        <f xml:space="preserve"> IFERROR(IF(VLOOKUP(G1232,Demos!$B$3:$K$1368,7,FALSE)=0,"",VLOOKUP(G1232,Demos!$B$3:$K$1368,7,FALSE)),"")</f>
        <v/>
      </c>
      <c r="T1232" s="50" t="s">
        <v>1761</v>
      </c>
      <c r="U1232" s="31" t="str">
        <f>IFERROR(VLOOKUP(G1232,Demos!$B$7:N4528,12,FALSE),"")</f>
        <v/>
      </c>
    </row>
    <row r="1233" spans="1:21" ht="45" x14ac:dyDescent="0.25">
      <c r="A1233" s="39">
        <f t="shared" si="19"/>
        <v>1228</v>
      </c>
      <c r="B1233" s="30" t="s">
        <v>38</v>
      </c>
      <c r="C1233" s="29" t="str">
        <f xml:space="preserve"> IFERROR(VLOOKUP(B1233, Courses!$C$3:$E$836, 2, FALSE),"")</f>
        <v>Mechanics and Theory of Relativity</v>
      </c>
      <c r="D1233" s="29" t="str">
        <f xml:space="preserve"> IFERROR(VLOOKUP(MID(G1233,1,1), PIRA!$B$1:$E$1146, 2, FALSE),"")</f>
        <v>1 Mechanics</v>
      </c>
      <c r="E1233" s="31" t="str">
        <f xml:space="preserve"> IFERROR(VLOOKUP(MID(G1233,1,2),PIRA!$B$1:$E$1144,2,FALSE),"")&amp;"
"&amp;IFERROR(VLOOKUP(MID(H1233,1,2),PIRA!$B$1:$E$1144,2,FALSE),"")&amp;"
"&amp;IFERROR(VLOOKUP(MID(I1233,1,2),PIRA!$B$1:$E$1144,2,FALSE),"")</f>
        <v xml:space="preserve">Rotational Dynamics
</v>
      </c>
      <c r="F1233" s="31" t="str">
        <f xml:space="preserve"> IFERROR(VLOOKUP(MID(G1233,1,4),PIRA!$B$1:$E$1144,2,FALSE),"")&amp;"
"&amp;IFERROR(VLOOKUP(MID(H1233,1,4),PIRA!$B$1:$E$1144,2,FALSE),"")&amp;"
"&amp;IFERROR(VLOOKUP(MID(I1233,1,4),PIRA!$B$1:$E$1144,2,FALSE),"")</f>
        <v xml:space="preserve">Rotational Stability
</v>
      </c>
      <c r="G1233" s="32" t="s">
        <v>1177</v>
      </c>
      <c r="H1233" s="31" t="str">
        <f>IFERROR(IF(VLOOKUP(G1233,Demos!$B$3:$K$1368,2,FALSE)=0,"",VLOOKUP(G1233,Demos!$B$3:$K$1368,2,FALSE)),"")</f>
        <v/>
      </c>
      <c r="I1233" s="79" t="str">
        <f>IFERROR(IF(VLOOKUP(G1233,Demos!$B$3:$K$1368,3,FALSE)=0,"",VLOOKUP(G1233,Demos!$B$3:$K$1368,3,FALSE)),"")</f>
        <v/>
      </c>
      <c r="J1233" s="79" t="str">
        <f>IFERROR(IF(VLOOKUP(G1233,Demos!$B$3:$K$1368,4,FALSE)=0,"",VLOOKUP(G1233,Demos!$B$3:$K$1368,4,FALSE)),"")</f>
        <v/>
      </c>
      <c r="K1233" s="32" t="s">
        <v>1060</v>
      </c>
      <c r="L1233" s="32" t="s">
        <v>22</v>
      </c>
      <c r="M1233" s="71">
        <v>43543</v>
      </c>
      <c r="N1233" s="33" t="str">
        <f>IFERROR(VLOOKUP(G1233,Demos!$B$3:$K$1368,5,FALSE),"")</f>
        <v>Stable Wheel</v>
      </c>
      <c r="O1233" s="28">
        <f>IF(N1233="","",COUNTIF($N$6:N3352, N1233))</f>
        <v>16</v>
      </c>
      <c r="P1233" s="33" t="str">
        <f xml:space="preserve"> IFERROR(IF(VLOOKUP(G1233,Demos!$B$3:$K$1368,6,FALSE)=0,"",VLOOKUP(G1233,Demos!$B$3:$K$1368,6,FALSE)),"")</f>
        <v>www.de-monstrare.nl/pdf/Stable%20wheel.pdf</v>
      </c>
      <c r="Q1233" s="38" t="str">
        <f xml:space="preserve"> IFERROR(IF(VLOOKUP(G1233,Demos!$B$3:$K$1368,8,FALSE)=0,"",VLOOKUP(G1233,Demos!$B$3:$K$1368,8,FALSE)),"")</f>
        <v/>
      </c>
      <c r="R1233" s="38" t="str">
        <f xml:space="preserve"> IFERROR(IF(VLOOKUP(G1233,Demos!$B$3:$K$1368,7,FALSE)=0,"",VLOOKUP(G1233,Demos!$B$3:$K$1368,7,FALSE)),"")</f>
        <v xml:space="preserve">See Collegerama 2022 recording TN1612TU_20 - https://collegerama.tudelft.nl/Mediasite/Channel/as-bsc-tn/watch/1a0c74c4eaf54cb7aa9b646d254fee821d </v>
      </c>
      <c r="T1233" s="50" t="s">
        <v>1762</v>
      </c>
      <c r="U1233" s="31" t="str">
        <f>IFERROR(VLOOKUP(G1233,Demos!$B$7:N4525,12,FALSE),"")</f>
        <v/>
      </c>
    </row>
    <row r="1234" spans="1:21" ht="45" x14ac:dyDescent="0.25">
      <c r="A1234" s="39">
        <f t="shared" si="19"/>
        <v>1229</v>
      </c>
      <c r="B1234" s="30" t="s">
        <v>38</v>
      </c>
      <c r="C1234" s="29" t="str">
        <f xml:space="preserve"> IFERROR(VLOOKUP(B1234, Courses!$C$3:$E$836, 2, FALSE),"")</f>
        <v>Mechanics and Theory of Relativity</v>
      </c>
      <c r="D1234" s="29" t="str">
        <f xml:space="preserve"> IFERROR(VLOOKUP(MID(G1234,1,1), PIRA!$B$1:$E$1146, 2, FALSE),"")</f>
        <v>1 Mechanics</v>
      </c>
      <c r="E1234" s="31" t="str">
        <f xml:space="preserve"> IFERROR(VLOOKUP(MID(G1234,1,2),PIRA!$B$1:$E$1144,2,FALSE),"")&amp;"
"&amp;IFERROR(VLOOKUP(MID(H1234,1,2),PIRA!$B$1:$E$1144,2,FALSE),"")&amp;"
"&amp;IFERROR(VLOOKUP(MID(I1234,1,2),PIRA!$B$1:$E$1144,2,FALSE),"")</f>
        <v xml:space="preserve">Rotational Dynamics
Rotational Dynamics
</v>
      </c>
      <c r="F1234" s="31" t="str">
        <f xml:space="preserve"> IFERROR(VLOOKUP(MID(G1234,1,4),PIRA!$B$1:$E$1144,2,FALSE),"")&amp;"
"&amp;IFERROR(VLOOKUP(MID(H1234,1,4),PIRA!$B$1:$E$1144,2,FALSE),"")&amp;"
"&amp;IFERROR(VLOOKUP(MID(I1234,1,4),PIRA!$B$1:$E$1144,2,FALSE),"")</f>
        <v xml:space="preserve">Rotational Stability
Conservation of Angular Momentum
</v>
      </c>
      <c r="G1234" s="32" t="s">
        <v>1658</v>
      </c>
      <c r="H1234" s="31" t="str">
        <f>IFERROR(IF(VLOOKUP(G1234,Demos!$B$3:$K$1368,2,FALSE)=0,"",VLOOKUP(G1234,Demos!$B$3:$K$1368,2,FALSE)),"")</f>
        <v>1Q40.12</v>
      </c>
      <c r="I1234" s="79" t="str">
        <f>IFERROR(IF(VLOOKUP(G1234,Demos!$B$3:$K$1368,3,FALSE)=0,"",VLOOKUP(G1234,Demos!$B$3:$K$1368,3,FALSE)),"")</f>
        <v/>
      </c>
      <c r="J1234" s="79" t="str">
        <f>IFERROR(IF(VLOOKUP(G1234,Demos!$B$3:$K$1368,4,FALSE)=0,"",VLOOKUP(G1234,Demos!$B$3:$K$1368,4,FALSE)),"")</f>
        <v/>
      </c>
      <c r="K1234" s="32" t="s">
        <v>1060</v>
      </c>
      <c r="L1234" s="32" t="s">
        <v>22</v>
      </c>
      <c r="M1234" s="71">
        <v>43543</v>
      </c>
      <c r="N1234" s="33" t="str">
        <f>IFERROR(VLOOKUP(G1234,Demos!$B$3:$K$1368,5,FALSE),"")</f>
        <v>Tippe Top</v>
      </c>
      <c r="O1234" s="28">
        <f>IF(N1234="","",COUNTIF($N$6:N3353, N1234))</f>
        <v>28</v>
      </c>
      <c r="P1234" s="33" t="str">
        <f xml:space="preserve"> IFERROR(IF(VLOOKUP(G1234,Demos!$B$3:$K$1368,6,FALSE)=0,"",VLOOKUP(G1234,Demos!$B$3:$K$1368,6,FALSE)),"")</f>
        <v>www.de-monstrare.nl/pdf/Tippe%20top.pdf</v>
      </c>
      <c r="Q1234" s="38" t="str">
        <f xml:space="preserve"> IFERROR(IF(VLOOKUP(G1234,Demos!$B$3:$K$1368,8,FALSE)=0,"",VLOOKUP(G1234,Demos!$B$3:$K$1368,8,FALSE)),"")</f>
        <v/>
      </c>
      <c r="R1234" s="38" t="str">
        <f xml:space="preserve"> IFERROR(IF(VLOOKUP(G1234,Demos!$B$3:$K$1368,7,FALSE)=0,"",VLOOKUP(G1234,Demos!$B$3:$K$1368,7,FALSE)),"")</f>
        <v xml:space="preserve">See Collegerama 2022 recording TN1612TU_20 - https://collegerama.tudelft.nl/Mediasite/Channel/as-bsc-tn/watch/1a0c74c4eaf54cb7aa9b646d254fee821d </v>
      </c>
      <c r="U1234" s="31" t="str">
        <f>IFERROR(VLOOKUP(G1234,Demos!$B$7:N4524,12,FALSE),"")</f>
        <v/>
      </c>
    </row>
    <row r="1235" spans="1:21" ht="45" x14ac:dyDescent="0.25">
      <c r="A1235" s="39">
        <f t="shared" si="19"/>
        <v>1230</v>
      </c>
      <c r="B1235" s="30" t="s">
        <v>38</v>
      </c>
      <c r="C1235" s="29" t="str">
        <f xml:space="preserve"> IFERROR(VLOOKUP(B1235, Courses!$C$3:$E$836, 2, FALSE),"")</f>
        <v>Mechanics and Theory of Relativity</v>
      </c>
      <c r="D1235" s="29" t="str">
        <f xml:space="preserve"> IFERROR(VLOOKUP(MID(G1235,1,1), PIRA!$B$1:$E$1146, 2, FALSE),"")</f>
        <v/>
      </c>
      <c r="E1235" s="31" t="str">
        <f xml:space="preserve"> IFERROR(VLOOKUP(MID(G1235,1,2),PIRA!$B$1:$E$1144,2,FALSE),"")&amp;"
"&amp;IFERROR(VLOOKUP(MID(H1235,1,2),PIRA!$B$1:$E$1144,2,FALSE),"")&amp;"
"&amp;IFERROR(VLOOKUP(MID(I1235,1,2),PIRA!$B$1:$E$1144,2,FALSE),"")</f>
        <v xml:space="preserve">
</v>
      </c>
      <c r="F1235" s="31" t="str">
        <f xml:space="preserve"> IFERROR(VLOOKUP(MID(G1235,1,4),PIRA!$B$1:$E$1144,2,FALSE),"")&amp;"
"&amp;IFERROR(VLOOKUP(MID(H1235,1,4),PIRA!$B$1:$E$1144,2,FALSE),"")&amp;"
"&amp;IFERROR(VLOOKUP(MID(I1235,1,4),PIRA!$B$1:$E$1144,2,FALSE),"")</f>
        <v xml:space="preserve">
</v>
      </c>
      <c r="H1235" s="31" t="str">
        <f>IFERROR(IF(VLOOKUP(G1235,Demos!$B$3:$K$1368,2,FALSE)=0,"",VLOOKUP(G1235,Demos!$B$3:$K$1368,2,FALSE)),"")</f>
        <v/>
      </c>
      <c r="I1235" s="79" t="str">
        <f>IFERROR(IF(VLOOKUP(G1235,Demos!$B$3:$K$1368,3,FALSE)=0,"",VLOOKUP(G1235,Demos!$B$3:$K$1368,3,FALSE)),"")</f>
        <v/>
      </c>
      <c r="J1235" s="79" t="str">
        <f>IFERROR(IF(VLOOKUP(G1235,Demos!$B$3:$K$1368,4,FALSE)=0,"",VLOOKUP(G1235,Demos!$B$3:$K$1368,4,FALSE)),"")</f>
        <v/>
      </c>
      <c r="K1235" s="30" t="s">
        <v>1060</v>
      </c>
      <c r="L1235" s="30" t="s">
        <v>22</v>
      </c>
      <c r="M1235" s="71">
        <v>43543</v>
      </c>
      <c r="N1235" s="33" t="str">
        <f>IFERROR(VLOOKUP(G1235,Demos!$B$3:$K$1368,5,FALSE),"")</f>
        <v/>
      </c>
      <c r="O1235" s="28" t="str">
        <f>IF(N1235="","",COUNTIF($N$6:N3354, N1235))</f>
        <v/>
      </c>
      <c r="P1235" s="33" t="str">
        <f xml:space="preserve"> IFERROR(IF(VLOOKUP(G1235,Demos!$B$3:$K$1368,6,FALSE)=0,"",VLOOKUP(G1235,Demos!$B$3:$K$1368,6,FALSE)),"")</f>
        <v/>
      </c>
      <c r="Q1235" s="38" t="str">
        <f xml:space="preserve"> IFERROR(IF(VLOOKUP(G1235,Demos!$B$3:$K$1368,8,FALSE)=0,"",VLOOKUP(G1235,Demos!$B$3:$K$1368,8,FALSE)),"")</f>
        <v/>
      </c>
      <c r="R1235" s="38" t="str">
        <f xml:space="preserve"> IFERROR(IF(VLOOKUP(G1235,Demos!$B$3:$K$1368,7,FALSE)=0,"",VLOOKUP(G1235,Demos!$B$3:$K$1368,7,FALSE)),"")</f>
        <v/>
      </c>
      <c r="T1235" s="50" t="s">
        <v>1890</v>
      </c>
      <c r="U1235" s="31" t="str">
        <f>IFERROR(VLOOKUP(G1235,Demos!$B$7:N4530,12,FALSE),"")</f>
        <v/>
      </c>
    </row>
    <row r="1236" spans="1:21" ht="45" x14ac:dyDescent="0.25">
      <c r="A1236" s="39">
        <f t="shared" si="19"/>
        <v>1231</v>
      </c>
      <c r="B1236" s="30" t="s">
        <v>38</v>
      </c>
      <c r="C1236" s="29" t="str">
        <f xml:space="preserve"> IFERROR(VLOOKUP(B1236, Courses!$C$3:$E$836, 2, FALSE),"")</f>
        <v>Mechanics and Theory of Relativity</v>
      </c>
      <c r="D1236" s="29" t="str">
        <f xml:space="preserve"> IFERROR(VLOOKUP(MID(G1236,1,1), PIRA!$B$1:$E$1146, 2, FALSE),"")</f>
        <v>1 Mechanics</v>
      </c>
      <c r="E1236" s="31" t="str">
        <f xml:space="preserve"> IFERROR(VLOOKUP(MID(G1236,1,2),PIRA!$B$1:$E$1144,2,FALSE),"")&amp;"
"&amp;IFERROR(VLOOKUP(MID(H1236,1,2),PIRA!$B$1:$E$1144,2,FALSE),"")&amp;"
"&amp;IFERROR(VLOOKUP(MID(I1236,1,2),PIRA!$B$1:$E$1144,2,FALSE),"")</f>
        <v xml:space="preserve">Rotational Dynamics
</v>
      </c>
      <c r="F1236" s="31" t="str">
        <f xml:space="preserve"> IFERROR(VLOOKUP(MID(G1236,1,4),PIRA!$B$1:$E$1144,2,FALSE),"")&amp;"
"&amp;IFERROR(VLOOKUP(MID(H1236,1,4),PIRA!$B$1:$E$1144,2,FALSE),"")&amp;"
"&amp;IFERROR(VLOOKUP(MID(I1236,1,4),PIRA!$B$1:$E$1144,2,FALSE),"")</f>
        <v xml:space="preserve">Moment of Inertia
</v>
      </c>
      <c r="G1236" s="32" t="s">
        <v>102</v>
      </c>
      <c r="H1236" s="31" t="str">
        <f>IFERROR(IF(VLOOKUP(G1236,Demos!$B$3:$K$1368,2,FALSE)=0,"",VLOOKUP(G1236,Demos!$B$3:$K$1368,2,FALSE)),"")</f>
        <v/>
      </c>
      <c r="I1236" s="79" t="str">
        <f>IFERROR(IF(VLOOKUP(G1236,Demos!$B$3:$K$1368,3,FALSE)=0,"",VLOOKUP(G1236,Demos!$B$3:$K$1368,3,FALSE)),"")</f>
        <v/>
      </c>
      <c r="J1236" s="79" t="str">
        <f>IFERROR(IF(VLOOKUP(G1236,Demos!$B$3:$K$1368,4,FALSE)=0,"",VLOOKUP(G1236,Demos!$B$3:$K$1368,4,FALSE)),"")</f>
        <v/>
      </c>
      <c r="K1236" s="30" t="s">
        <v>22</v>
      </c>
      <c r="L1236" s="30" t="s">
        <v>1060</v>
      </c>
      <c r="M1236" s="71">
        <v>43542</v>
      </c>
      <c r="N1236" s="33" t="str">
        <f>IFERROR(VLOOKUP(G1236,Demos!$B$3:$K$1368,5,FALSE),"")</f>
        <v>Inertia Wands</v>
      </c>
      <c r="O1236" s="28">
        <f>IF(N1236="","",COUNTIF($N$6:N3355, N1236))</f>
        <v>26</v>
      </c>
      <c r="P1236" s="33" t="str">
        <f xml:space="preserve"> IFERROR(IF(VLOOKUP(G1236,Demos!$B$3:$K$1368,6,FALSE)=0,"",VLOOKUP(G1236,Demos!$B$3:$K$1368,6,FALSE)),"")</f>
        <v>N/A</v>
      </c>
      <c r="Q1236" s="38" t="str">
        <f xml:space="preserve"> IFERROR(IF(VLOOKUP(G1236,Demos!$B$3:$K$1368,8,FALSE)=0,"",VLOOKUP(G1236,Demos!$B$3:$K$1368,8,FALSE)),"")</f>
        <v>Not listed in database yet</v>
      </c>
      <c r="R1236" s="38" t="str">
        <f xml:space="preserve"> IFERROR(IF(VLOOKUP(G1236,Demos!$B$3:$K$1368,7,FALSE)=0,"",VLOOKUP(G1236,Demos!$B$3:$K$1368,7,FALSE)),"")</f>
        <v/>
      </c>
      <c r="T1236" s="50" t="s">
        <v>1762</v>
      </c>
      <c r="U1236" s="31" t="str">
        <f>IFERROR(VLOOKUP(G1236,Demos!$B$7:N4536,12,FALSE),"")</f>
        <v/>
      </c>
    </row>
    <row r="1237" spans="1:21" ht="45" x14ac:dyDescent="0.25">
      <c r="A1237" s="39">
        <f t="shared" si="19"/>
        <v>1232</v>
      </c>
      <c r="C1237" s="29" t="str">
        <f xml:space="preserve"> IFERROR(VLOOKUP(B1237, Courses!$C$3:$E$836, 2, FALSE),"")</f>
        <v/>
      </c>
      <c r="D1237" s="29" t="str">
        <f xml:space="preserve"> IFERROR(VLOOKUP(MID(G1237,1,1), PIRA!$B$1:$E$1146, 2, FALSE),"")</f>
        <v>1 Mechanics</v>
      </c>
      <c r="E1237" s="31" t="str">
        <f xml:space="preserve"> IFERROR(VLOOKUP(MID(G1237,1,2),PIRA!$B$1:$E$1144,2,FALSE),"")&amp;"
"&amp;IFERROR(VLOOKUP(MID(H1237,1,2),PIRA!$B$1:$E$1144,2,FALSE),"")&amp;"
"&amp;IFERROR(VLOOKUP(MID(I1237,1,2),PIRA!$B$1:$E$1144,2,FALSE),"")</f>
        <v xml:space="preserve">Rotational Dynamics
</v>
      </c>
      <c r="F1237" s="31" t="str">
        <f xml:space="preserve"> IFERROR(VLOOKUP(MID(G1237,1,4),PIRA!$B$1:$E$1144,2,FALSE),"")&amp;"
"&amp;IFERROR(VLOOKUP(MID(H1237,1,4),PIRA!$B$1:$E$1144,2,FALSE),"")&amp;"
"&amp;IFERROR(VLOOKUP(MID(I1237,1,4),PIRA!$B$1:$E$1144,2,FALSE),"")</f>
        <v xml:space="preserve">Moment of Inertia
</v>
      </c>
      <c r="G1237" s="32" t="s">
        <v>102</v>
      </c>
      <c r="H1237" s="31" t="str">
        <f>IFERROR(IF(VLOOKUP(G1237,Demos!$B$3:$K$1368,2,FALSE)=0,"",VLOOKUP(G1237,Demos!$B$3:$K$1368,2,FALSE)),"")</f>
        <v/>
      </c>
      <c r="I1237" s="79" t="str">
        <f>IFERROR(IF(VLOOKUP(G1237,Demos!$B$3:$K$1368,3,FALSE)=0,"",VLOOKUP(G1237,Demos!$B$3:$K$1368,3,FALSE)),"")</f>
        <v/>
      </c>
      <c r="J1237" s="79" t="str">
        <f>IFERROR(IF(VLOOKUP(G1237,Demos!$B$3:$K$1368,4,FALSE)=0,"",VLOOKUP(G1237,Demos!$B$3:$K$1368,4,FALSE)),"")</f>
        <v/>
      </c>
      <c r="K1237" s="30" t="s">
        <v>22</v>
      </c>
      <c r="L1237" s="30" t="s">
        <v>1060</v>
      </c>
      <c r="M1237" s="71">
        <v>43542</v>
      </c>
      <c r="N1237" s="33" t="str">
        <f>IFERROR(VLOOKUP(G1237,Demos!$B$3:$K$1368,5,FALSE),"")</f>
        <v>Inertia Wands</v>
      </c>
      <c r="O1237" s="28">
        <f>IF(N1237="","",COUNTIF($N$6:N3356, N1237))</f>
        <v>26</v>
      </c>
      <c r="P1237" s="33" t="str">
        <f xml:space="preserve"> IFERROR(IF(VLOOKUP(G1237,Demos!$B$3:$K$1368,6,FALSE)=0,"",VLOOKUP(G1237,Demos!$B$3:$K$1368,6,FALSE)),"")</f>
        <v>N/A</v>
      </c>
      <c r="Q1237" s="38" t="str">
        <f xml:space="preserve"> IFERROR(IF(VLOOKUP(G1237,Demos!$B$3:$K$1368,8,FALSE)=0,"",VLOOKUP(G1237,Demos!$B$3:$K$1368,8,FALSE)),"")</f>
        <v>Not listed in database yet</v>
      </c>
      <c r="R1237" s="38" t="str">
        <f xml:space="preserve"> IFERROR(IF(VLOOKUP(G1237,Demos!$B$3:$K$1368,7,FALSE)=0,"",VLOOKUP(G1237,Demos!$B$3:$K$1368,7,FALSE)),"")</f>
        <v/>
      </c>
      <c r="U1237" s="31" t="str">
        <f>IFERROR(VLOOKUP(G1237,Demos!$B$7:N4538,12,FALSE),"")</f>
        <v/>
      </c>
    </row>
    <row r="1238" spans="1:21" ht="45" x14ac:dyDescent="0.25">
      <c r="A1238" s="39">
        <f t="shared" si="19"/>
        <v>1233</v>
      </c>
      <c r="B1238" s="30" t="s">
        <v>38</v>
      </c>
      <c r="C1238" s="29" t="str">
        <f xml:space="preserve"> IFERROR(VLOOKUP(B1238, Courses!$C$3:$E$836, 2, FALSE),"")</f>
        <v>Mechanics and Theory of Relativity</v>
      </c>
      <c r="D1238" s="29" t="str">
        <f xml:space="preserve"> IFERROR(VLOOKUP(MID(G1238,1,1), PIRA!$B$1:$E$1146, 2, FALSE),"")</f>
        <v>1 Mechanics</v>
      </c>
      <c r="E1238" s="31" t="str">
        <f xml:space="preserve"> IFERROR(VLOOKUP(MID(G1238,1,2),PIRA!$B$1:$E$1144,2,FALSE),"")&amp;"
"&amp;IFERROR(VLOOKUP(MID(H1238,1,2),PIRA!$B$1:$E$1144,2,FALSE),"")&amp;"
"&amp;IFERROR(VLOOKUP(MID(I1238,1,2),PIRA!$B$1:$E$1144,2,FALSE),"")</f>
        <v xml:space="preserve">Rotational Dynamics
Rotational Dynamics
</v>
      </c>
      <c r="F1238" s="31" t="str">
        <f xml:space="preserve"> IFERROR(VLOOKUP(MID(G1238,1,4),PIRA!$B$1:$E$1144,2,FALSE),"")&amp;"
"&amp;IFERROR(VLOOKUP(MID(H1238,1,4),PIRA!$B$1:$E$1144,2,FALSE),"")&amp;"
"&amp;IFERROR(VLOOKUP(MID(I1238,1,4),PIRA!$B$1:$E$1144,2,FALSE),"")</f>
        <v xml:space="preserve">Rotational Energy
Moment of Inertia
</v>
      </c>
      <c r="G1238" s="32" t="s">
        <v>1168</v>
      </c>
      <c r="H1238" s="31" t="str">
        <f>IFERROR(IF(VLOOKUP(G1238,Demos!$B$3:$K$1368,2,FALSE)=0,"",VLOOKUP(G1238,Demos!$B$3:$K$1368,2,FALSE)),"")</f>
        <v>1Q10.02</v>
      </c>
      <c r="I1238" s="79" t="str">
        <f>IFERROR(IF(VLOOKUP(G1238,Demos!$B$3:$K$1368,3,FALSE)=0,"",VLOOKUP(G1238,Demos!$B$3:$K$1368,3,FALSE)),"")</f>
        <v/>
      </c>
      <c r="J1238" s="79" t="str">
        <f>IFERROR(IF(VLOOKUP(G1238,Demos!$B$3:$K$1368,4,FALSE)=0,"",VLOOKUP(G1238,Demos!$B$3:$K$1368,4,FALSE)),"")</f>
        <v/>
      </c>
      <c r="K1238" s="32" t="s">
        <v>22</v>
      </c>
      <c r="L1238" s="32" t="s">
        <v>1060</v>
      </c>
      <c r="M1238" s="71">
        <v>43542</v>
      </c>
      <c r="N1238" s="33" t="str">
        <f>IFERROR(VLOOKUP(G1238,Demos!$B$3:$K$1368,5,FALSE),"")</f>
        <v>Rolling Downhill</v>
      </c>
      <c r="O1238" s="28">
        <f>IF(N1238="","",COUNTIF($N$6:N3357, N1238))</f>
        <v>35</v>
      </c>
      <c r="P1238" s="33" t="str">
        <f xml:space="preserve"> IFERROR(IF(VLOOKUP(G1238,Demos!$B$3:$K$1368,6,FALSE)=0,"",VLOOKUP(G1238,Demos!$B$3:$K$1368,6,FALSE)),"")</f>
        <v>www.de-monstrare.nl/pdf/Rolling%20downhill.pdf</v>
      </c>
      <c r="Q1238" s="38" t="str">
        <f xml:space="preserve"> IFERROR(IF(VLOOKUP(G1238,Demos!$B$3:$K$1368,8,FALSE)=0,"",VLOOKUP(G1238,Demos!$B$3:$K$1368,8,FALSE)),"")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1238" s="38" t="str">
        <f xml:space="preserve"> IFERROR(IF(VLOOKUP(G1238,Demos!$B$3:$K$1368,7,FALSE)=0,"",VLOOKUP(G1238,Demos!$B$3:$K$1368,7,FALSE)),"")</f>
        <v xml:space="preserve">See Collegerama 2022 recording TN1612TU_17 - https://collegerama.tudelft.nl/Mediasite/Channel/as-bsc-tn/watch/068318bc5e2d4c908ecc56ce056d99d81d  </v>
      </c>
      <c r="T1238" s="50" t="s">
        <v>1763</v>
      </c>
      <c r="U1238" s="31" t="str">
        <f>IFERROR(VLOOKUP(G1238,Demos!$B$7:N4534,12,FALSE),"")</f>
        <v/>
      </c>
    </row>
    <row r="1239" spans="1:21" ht="45" x14ac:dyDescent="0.25">
      <c r="A1239" s="39">
        <f t="shared" si="19"/>
        <v>1234</v>
      </c>
      <c r="B1239" s="30" t="s">
        <v>38</v>
      </c>
      <c r="C1239" s="29" t="str">
        <f xml:space="preserve"> IFERROR(VLOOKUP(B1239, Courses!$C$3:$E$836, 2, FALSE),"")</f>
        <v>Mechanics and Theory of Relativity</v>
      </c>
      <c r="D1239" s="29" t="str">
        <f xml:space="preserve"> IFERROR(VLOOKUP(MID(G1239,1,1), PIRA!$B$1:$E$1146, 2, FALSE),"")</f>
        <v>1 Mechanics</v>
      </c>
      <c r="E1239" s="31" t="str">
        <f xml:space="preserve"> IFERROR(VLOOKUP(MID(G1239,1,2),PIRA!$B$1:$E$1144,2,FALSE),"")&amp;"
"&amp;IFERROR(VLOOKUP(MID(H1239,1,2),PIRA!$B$1:$E$1144,2,FALSE),"")&amp;"
"&amp;IFERROR(VLOOKUP(MID(I1239,1,2),PIRA!$B$1:$E$1144,2,FALSE),"")</f>
        <v xml:space="preserve">Rotational Dynamics
Rotational Dynamics
</v>
      </c>
      <c r="F1239" s="31" t="str">
        <f xml:space="preserve"> IFERROR(VLOOKUP(MID(G1239,1,4),PIRA!$B$1:$E$1144,2,FALSE),"")&amp;"
"&amp;IFERROR(VLOOKUP(MID(H1239,1,4),PIRA!$B$1:$E$1144,2,FALSE),"")&amp;"
"&amp;IFERROR(VLOOKUP(MID(I1239,1,4),PIRA!$B$1:$E$1144,2,FALSE),"")</f>
        <v xml:space="preserve">Conservation of Angular Momentum
Moment of Inertia
</v>
      </c>
      <c r="G1239" s="32" t="s">
        <v>1171</v>
      </c>
      <c r="H1239" s="31" t="str">
        <f>IFERROR(IF(VLOOKUP(G1239,Demos!$B$3:$K$1368,2,FALSE)=0,"",VLOOKUP(G1239,Demos!$B$3:$K$1368,2,FALSE)),"")</f>
        <v>1Q10.XX</v>
      </c>
      <c r="I1239" s="79" t="str">
        <f>IFERROR(IF(VLOOKUP(G1239,Demos!$B$3:$K$1368,3,FALSE)=0,"",VLOOKUP(G1239,Demos!$B$3:$K$1368,3,FALSE)),"")</f>
        <v/>
      </c>
      <c r="J1239" s="79" t="str">
        <f>IFERROR(IF(VLOOKUP(G1239,Demos!$B$3:$K$1368,4,FALSE)=0,"",VLOOKUP(G1239,Demos!$B$3:$K$1368,4,FALSE)),"")</f>
        <v/>
      </c>
      <c r="K1239" s="32" t="s">
        <v>22</v>
      </c>
      <c r="L1239" s="32" t="s">
        <v>1060</v>
      </c>
      <c r="M1239" s="71">
        <v>43542</v>
      </c>
      <c r="N1239" s="33" t="str">
        <f>IFERROR(VLOOKUP(G1239,Demos!$B$3:$K$1368,5,FALSE),"")</f>
        <v>Matchbox and Wineglass</v>
      </c>
      <c r="O1239" s="28">
        <f>IF(N1239="","",COUNTIF($N$6:N3358, N1239))</f>
        <v>40</v>
      </c>
      <c r="P1239" s="33" t="str">
        <f xml:space="preserve"> IFERROR(IF(VLOOKUP(G1239,Demos!$B$3:$K$1368,6,FALSE)=0,"",VLOOKUP(G1239,Demos!$B$3:$K$1368,6,FALSE)),"")</f>
        <v>www.de-monstrare.nl/pdf/Matchbox%20and%20wineglass.pdf</v>
      </c>
      <c r="Q1239" s="38" t="str">
        <f xml:space="preserve"> IFERROR(IF(VLOOKUP(G1239,Demos!$B$3:$K$1368,8,FALSE)=0,"",VLOOKUP(G1239,Demos!$B$3:$K$1368,8,FALSE)),"")</f>
        <v/>
      </c>
      <c r="R1239" s="38" t="str">
        <f xml:space="preserve"> IFERROR(IF(VLOOKUP(G1239,Demos!$B$3:$K$1368,7,FALSE)=0,"",VLOOKUP(G1239,Demos!$B$3:$K$1368,7,FALSE)),"")</f>
        <v xml:space="preserve">See Collegerama 2022 recording TN1612TU_17 from about 40 minutes - https://collegerama.tudelft.nl/Mediasite/Channel/as-bsc-tn/watch/068318bc5e2d4c908ecc56ce056d99d81d </v>
      </c>
      <c r="T1239" s="50" t="s">
        <v>1761</v>
      </c>
      <c r="U1239" s="31" t="str">
        <f>IFERROR(VLOOKUP(G1239,Demos!$B$7:N4535,12,FALSE),"")</f>
        <v/>
      </c>
    </row>
    <row r="1240" spans="1:21" ht="45" x14ac:dyDescent="0.25">
      <c r="A1240" s="39">
        <f t="shared" si="19"/>
        <v>1235</v>
      </c>
      <c r="C1240" s="29" t="str">
        <f xml:space="preserve"> IFERROR(VLOOKUP(B1240, Courses!$C$3:$E$836, 2, FALSE),"")</f>
        <v/>
      </c>
      <c r="D1240" s="29" t="str">
        <f xml:space="preserve"> IFERROR(VLOOKUP(MID(G1240,1,1), PIRA!$B$1:$E$1146, 2, FALSE),"")</f>
        <v>1 Mechanics</v>
      </c>
      <c r="E1240" s="31" t="str">
        <f xml:space="preserve"> IFERROR(VLOOKUP(MID(G1240,1,2),PIRA!$B$1:$E$1144,2,FALSE),"")&amp;"
"&amp;IFERROR(VLOOKUP(MID(H1240,1,2),PIRA!$B$1:$E$1144,2,FALSE),"")&amp;"
"&amp;IFERROR(VLOOKUP(MID(I1240,1,2),PIRA!$B$1:$E$1144,2,FALSE),"")</f>
        <v xml:space="preserve">Rotational Dynamics
Rotational Dynamics
</v>
      </c>
      <c r="F1240" s="31" t="str">
        <f xml:space="preserve"> IFERROR(VLOOKUP(MID(G1240,1,4),PIRA!$B$1:$E$1144,2,FALSE),"")&amp;"
"&amp;IFERROR(VLOOKUP(MID(H1240,1,4),PIRA!$B$1:$E$1144,2,FALSE),"")&amp;"
"&amp;IFERROR(VLOOKUP(MID(I1240,1,4),PIRA!$B$1:$E$1144,2,FALSE),"")</f>
        <v xml:space="preserve">Conservation of Angular Momentum
Moment of Inertia
</v>
      </c>
      <c r="G1240" s="32" t="s">
        <v>1171</v>
      </c>
      <c r="H1240" s="31" t="str">
        <f>IFERROR(IF(VLOOKUP(G1240,Demos!$B$3:$K$1368,2,FALSE)=0,"",VLOOKUP(G1240,Demos!$B$3:$K$1368,2,FALSE)),"")</f>
        <v>1Q10.XX</v>
      </c>
      <c r="I1240" s="79" t="str">
        <f>IFERROR(IF(VLOOKUP(G1240,Demos!$B$3:$K$1368,3,FALSE)=0,"",VLOOKUP(G1240,Demos!$B$3:$K$1368,3,FALSE)),"")</f>
        <v/>
      </c>
      <c r="J1240" s="79" t="str">
        <f>IFERROR(IF(VLOOKUP(G1240,Demos!$B$3:$K$1368,4,FALSE)=0,"",VLOOKUP(G1240,Demos!$B$3:$K$1368,4,FALSE)),"")</f>
        <v/>
      </c>
      <c r="K1240" s="32" t="s">
        <v>22</v>
      </c>
      <c r="L1240" s="32" t="s">
        <v>1060</v>
      </c>
      <c r="M1240" s="71">
        <v>43542</v>
      </c>
      <c r="N1240" s="33" t="str">
        <f>IFERROR(VLOOKUP(G1240,Demos!$B$3:$K$1368,5,FALSE),"")</f>
        <v>Matchbox and Wineglass</v>
      </c>
      <c r="O1240" s="28">
        <f>IF(N1240="","",COUNTIF($N$6:N3359, N1240))</f>
        <v>40</v>
      </c>
      <c r="P1240" s="33" t="str">
        <f xml:space="preserve"> IFERROR(IF(VLOOKUP(G1240,Demos!$B$3:$K$1368,6,FALSE)=0,"",VLOOKUP(G1240,Demos!$B$3:$K$1368,6,FALSE)),"")</f>
        <v>www.de-monstrare.nl/pdf/Matchbox%20and%20wineglass.pdf</v>
      </c>
      <c r="Q1240" s="38" t="str">
        <f xml:space="preserve"> IFERROR(IF(VLOOKUP(G1240,Demos!$B$3:$K$1368,8,FALSE)=0,"",VLOOKUP(G1240,Demos!$B$3:$K$1368,8,FALSE)),"")</f>
        <v/>
      </c>
      <c r="R1240" s="38" t="str">
        <f xml:space="preserve"> IFERROR(IF(VLOOKUP(G1240,Demos!$B$3:$K$1368,7,FALSE)=0,"",VLOOKUP(G1240,Demos!$B$3:$K$1368,7,FALSE)),"")</f>
        <v xml:space="preserve">See Collegerama 2022 recording TN1612TU_17 from about 40 minutes - https://collegerama.tudelft.nl/Mediasite/Channel/as-bsc-tn/watch/068318bc5e2d4c908ecc56ce056d99d81d </v>
      </c>
      <c r="U1240" s="31" t="str">
        <f>IFERROR(VLOOKUP(G1240,Demos!$B$7:N4537,12,FALSE),"")</f>
        <v/>
      </c>
    </row>
    <row r="1241" spans="1:21" ht="45" x14ac:dyDescent="0.25">
      <c r="A1241" s="39">
        <f t="shared" si="19"/>
        <v>1236</v>
      </c>
      <c r="B1241" s="30" t="s">
        <v>38</v>
      </c>
      <c r="C1241" s="29" t="str">
        <f xml:space="preserve"> IFERROR(VLOOKUP(B1241, Courses!$C$3:$E$836, 2, FALSE),"")</f>
        <v>Mechanics and Theory of Relativity</v>
      </c>
      <c r="D1241" s="29" t="str">
        <f xml:space="preserve"> IFERROR(VLOOKUP(MID(G1241,1,1), PIRA!$B$1:$E$1146, 2, FALSE),"")</f>
        <v>1 Mechanics</v>
      </c>
      <c r="E1241" s="31" t="str">
        <f xml:space="preserve"> IFERROR(VLOOKUP(MID(G1241,1,2),PIRA!$B$1:$E$1144,2,FALSE),"")&amp;"
"&amp;IFERROR(VLOOKUP(MID(H1241,1,2),PIRA!$B$1:$E$1144,2,FALSE),"")&amp;"
"&amp;IFERROR(VLOOKUP(MID(I1241,1,2),PIRA!$B$1:$E$1144,2,FALSE),"")</f>
        <v xml:space="preserve">Rotational Dynamics
</v>
      </c>
      <c r="F1241" s="31" t="str">
        <f xml:space="preserve"> IFERROR(VLOOKUP(MID(G1241,1,4),PIRA!$B$1:$E$1144,2,FALSE),"")&amp;"
"&amp;IFERROR(VLOOKUP(MID(H1241,1,4),PIRA!$B$1:$E$1144,2,FALSE),"")&amp;"
"&amp;IFERROR(VLOOKUP(MID(I1241,1,4),PIRA!$B$1:$E$1144,2,FALSE),"")</f>
        <v xml:space="preserve">Conservation of Angular Momentum
</v>
      </c>
      <c r="G1241" s="32" t="s">
        <v>88</v>
      </c>
      <c r="H1241" s="31" t="str">
        <f>IFERROR(IF(VLOOKUP(G1241,Demos!$B$3:$K$1368,2,FALSE)=0,"",VLOOKUP(G1241,Demos!$B$3:$K$1368,2,FALSE)),"")</f>
        <v/>
      </c>
      <c r="I1241" s="79" t="str">
        <f>IFERROR(IF(VLOOKUP(G1241,Demos!$B$3:$K$1368,3,FALSE)=0,"",VLOOKUP(G1241,Demos!$B$3:$K$1368,3,FALSE)),"")</f>
        <v/>
      </c>
      <c r="J1241" s="79" t="str">
        <f>IFERROR(IF(VLOOKUP(G1241,Demos!$B$3:$K$1368,4,FALSE)=0,"",VLOOKUP(G1241,Demos!$B$3:$K$1368,4,FALSE)),"")</f>
        <v/>
      </c>
      <c r="K1241" s="32" t="s">
        <v>22</v>
      </c>
      <c r="L1241" s="32" t="s">
        <v>1060</v>
      </c>
      <c r="M1241" s="71">
        <v>43542</v>
      </c>
      <c r="N1241" s="33" t="str">
        <f>IFERROR(VLOOKUP(G1241,Demos!$B$3:$K$1368,5,FALSE),"")</f>
        <v>Train and Track</v>
      </c>
      <c r="O1241" s="28">
        <f>IF(N1241="","",COUNTIF($N$6:N3360, N1241))</f>
        <v>27</v>
      </c>
      <c r="P1241" s="33" t="str">
        <f xml:space="preserve"> IFERROR(IF(VLOOKUP(G1241,Demos!$B$3:$K$1368,6,FALSE)=0,"",VLOOKUP(G1241,Demos!$B$3:$K$1368,6,FALSE)),"")</f>
        <v>www.de-monstrare.nl/pdf/Train%20and%20track.pdf</v>
      </c>
      <c r="Q1241" s="38" t="str">
        <f xml:space="preserve"> IFERROR(IF(VLOOKUP(G1241,Demos!$B$3:$K$1368,8,FALSE)=0,"",VLOOKUP(G1241,Demos!$B$3:$K$1368,8,FALSE)),"")</f>
        <v/>
      </c>
      <c r="R1241" s="38" t="str">
        <f xml:space="preserve"> IFERROR(IF(VLOOKUP(G1241,Demos!$B$3:$K$1368,7,FALSE)=0,"",VLOOKUP(G1241,Demos!$B$3:$K$1368,7,FALSE)),"")</f>
        <v xml:space="preserve">See Collegerama 2022 recording TN1612TU_17 - https://collegerama.tudelft.nl/Mediasite/Channel/as-bsc-tn/watch/068318bc5e2d4c908ecc56ce056d99d81d </v>
      </c>
      <c r="T1241" s="50" t="s">
        <v>1890</v>
      </c>
      <c r="U1241" s="31" t="str">
        <f>IFERROR(VLOOKUP(G1241,Demos!$B$7:N4533,12,FALSE),"")</f>
        <v/>
      </c>
    </row>
    <row r="1242" spans="1:21" ht="45" x14ac:dyDescent="0.25">
      <c r="A1242" s="39">
        <f t="shared" si="19"/>
        <v>1237</v>
      </c>
      <c r="B1242" s="30" t="s">
        <v>1905</v>
      </c>
      <c r="C1242" s="29" t="str">
        <f xml:space="preserve"> IFERROR(VLOOKUP(B1242, Courses!$C$3:$E$836, 2, FALSE),"")</f>
        <v>Mechanics and Theory of Relativity</v>
      </c>
      <c r="D1242" s="29" t="str">
        <f xml:space="preserve"> IFERROR(VLOOKUP(MID(G1242,1,1), PIRA!$B$1:$E$1146, 2, FALSE),"")</f>
        <v>6 Optics</v>
      </c>
      <c r="E1242" s="31" t="str">
        <f xml:space="preserve"> IFERROR(VLOOKUP(MID(G1242,1,2),PIRA!$B$1:$E$1144,2,FALSE),"")&amp;"
"&amp;IFERROR(VLOOKUP(MID(H1242,1,2),PIRA!$B$1:$E$1144,2,FALSE),"")&amp;"
"&amp;IFERROR(VLOOKUP(MID(I1242,1,2),PIRA!$B$1:$E$1144,2,FALSE),"")</f>
        <v xml:space="preserve">Interference
</v>
      </c>
      <c r="F1242" s="31" t="str">
        <f xml:space="preserve"> IFERROR(VLOOKUP(MID(G1242,1,4),PIRA!$B$1:$E$1144,2,FALSE),"")&amp;"
"&amp;IFERROR(VLOOKUP(MID(H1242,1,4),PIRA!$B$1:$E$1144,2,FALSE),"")&amp;"
"&amp;IFERROR(VLOOKUP(MID(I1242,1,4),PIRA!$B$1:$E$1144,2,FALSE),"")</f>
        <v xml:space="preserve">Interferometers
</v>
      </c>
      <c r="G1242" s="32" t="s">
        <v>327</v>
      </c>
      <c r="H1242" s="31" t="str">
        <f>IFERROR(IF(VLOOKUP(G1242,Demos!$B$3:$K$1368,2,FALSE)=0,"",VLOOKUP(G1242,Demos!$B$3:$K$1368,2,FALSE)),"")</f>
        <v/>
      </c>
      <c r="I1242" s="79" t="str">
        <f>IFERROR(IF(VLOOKUP(G1242,Demos!$B$3:$K$1368,3,FALSE)=0,"",VLOOKUP(G1242,Demos!$B$3:$K$1368,3,FALSE)),"")</f>
        <v/>
      </c>
      <c r="J1242" s="79" t="str">
        <f>IFERROR(IF(VLOOKUP(G1242,Demos!$B$3:$K$1368,4,FALSE)=0,"",VLOOKUP(G1242,Demos!$B$3:$K$1368,4,FALSE)),"")</f>
        <v/>
      </c>
      <c r="K1242" s="30" t="s">
        <v>1897</v>
      </c>
      <c r="M1242" s="71">
        <v>43542</v>
      </c>
      <c r="N1242" s="33" t="str">
        <f>IFERROR(VLOOKUP(G1242,Demos!$B$3:$K$1368,5,FALSE),"")</f>
        <v>Michelson-Morley Interferometer</v>
      </c>
      <c r="O1242" s="28">
        <f>IF(N1242="","",COUNTIF($N$6:N3361, N1242))</f>
        <v>42</v>
      </c>
      <c r="P1242" s="33" t="str">
        <f xml:space="preserve"> IFERROR(IF(VLOOKUP(G1242,Demos!$B$3:$K$1368,6,FALSE)=0,"",VLOOKUP(G1242,Demos!$B$3:$K$1368,6,FALSE)),"")</f>
        <v>www.de-monstrare.nl/pdf/Michelson-Morley%20interferometer.pdf</v>
      </c>
      <c r="Q1242" s="38" t="str">
        <f xml:space="preserve"> IFERROR(IF(VLOOKUP(G1242,Demos!$B$3:$K$1368,8,FALSE)=0,"",VLOOKUP(G1242,Demos!$B$3:$K$1368,8,FALSE)),"")</f>
        <v/>
      </c>
      <c r="R1242" s="38" t="str">
        <f xml:space="preserve"> IFERROR(IF(VLOOKUP(G1242,Demos!$B$3:$K$1368,7,FALSE)=0,"",VLOOKUP(G1242,Demos!$B$3:$K$1368,7,FALSE)),"")</f>
        <v xml:space="preserve">See 2022 recording TN1612TU_24. https://collegerama.tudelft.nl/Mediasite/Channel/as-bsc-tn/watch/7474e760f1e14321b537b197c972eb3e1d </v>
      </c>
      <c r="T1242" s="50" t="s">
        <v>1761</v>
      </c>
      <c r="U1242" s="31" t="str">
        <f>IFERROR(VLOOKUP(G1242,Demos!$B$7:N4531,12,FALSE),"")</f>
        <v/>
      </c>
    </row>
    <row r="1243" spans="1:21" ht="45" x14ac:dyDescent="0.25">
      <c r="A1243" s="39">
        <f t="shared" si="19"/>
        <v>1238</v>
      </c>
      <c r="B1243" s="30" t="s">
        <v>1905</v>
      </c>
      <c r="C1243" s="29" t="str">
        <f xml:space="preserve"> IFERROR(VLOOKUP(B1243, Courses!$C$3:$E$836, 2, FALSE),"")</f>
        <v>Mechanics and Theory of Relativity</v>
      </c>
      <c r="D1243" s="29" t="str">
        <f xml:space="preserve"> IFERROR(VLOOKUP(MID(G1243,1,1), PIRA!$B$1:$E$1146, 2, FALSE),"")</f>
        <v>6 Optics</v>
      </c>
      <c r="E1243" s="31" t="str">
        <f xml:space="preserve"> IFERROR(VLOOKUP(MID(G1243,1,2),PIRA!$B$1:$E$1144,2,FALSE),"")&amp;"
"&amp;IFERROR(VLOOKUP(MID(H1243,1,2),PIRA!$B$1:$E$1144,2,FALSE),"")&amp;"
"&amp;IFERROR(VLOOKUP(MID(I1243,1,2),PIRA!$B$1:$E$1144,2,FALSE),"")</f>
        <v xml:space="preserve">Interference
</v>
      </c>
      <c r="F1243" s="31" t="str">
        <f xml:space="preserve"> IFERROR(VLOOKUP(MID(G1243,1,4),PIRA!$B$1:$E$1144,2,FALSE),"")&amp;"
"&amp;IFERROR(VLOOKUP(MID(H1243,1,4),PIRA!$B$1:$E$1144,2,FALSE),"")&amp;"
"&amp;IFERROR(VLOOKUP(MID(I1243,1,4),PIRA!$B$1:$E$1144,2,FALSE),"")</f>
        <v xml:space="preserve">Interferometers
</v>
      </c>
      <c r="G1243" s="32" t="s">
        <v>327</v>
      </c>
      <c r="H1243" s="31" t="str">
        <f>IFERROR(IF(VLOOKUP(G1243,Demos!$B$3:$K$1368,2,FALSE)=0,"",VLOOKUP(G1243,Demos!$B$3:$K$1368,2,FALSE)),"")</f>
        <v/>
      </c>
      <c r="I1243" s="79" t="str">
        <f>IFERROR(IF(VLOOKUP(G1243,Demos!$B$3:$K$1368,3,FALSE)=0,"",VLOOKUP(G1243,Demos!$B$3:$K$1368,3,FALSE)),"")</f>
        <v/>
      </c>
      <c r="J1243" s="79" t="str">
        <f>IFERROR(IF(VLOOKUP(G1243,Demos!$B$3:$K$1368,4,FALSE)=0,"",VLOOKUP(G1243,Demos!$B$3:$K$1368,4,FALSE)),"")</f>
        <v/>
      </c>
      <c r="K1243" s="30" t="s">
        <v>1897</v>
      </c>
      <c r="M1243" s="71">
        <v>43542</v>
      </c>
      <c r="N1243" s="33" t="str">
        <f>IFERROR(VLOOKUP(G1243,Demos!$B$3:$K$1368,5,FALSE),"")</f>
        <v>Michelson-Morley Interferometer</v>
      </c>
      <c r="O1243" s="28">
        <f>IF(N1243="","",COUNTIF($N$6:N3362, N1243))</f>
        <v>42</v>
      </c>
      <c r="P1243" s="33" t="str">
        <f xml:space="preserve"> IFERROR(IF(VLOOKUP(G1243,Demos!$B$3:$K$1368,6,FALSE)=0,"",VLOOKUP(G1243,Demos!$B$3:$K$1368,6,FALSE)),"")</f>
        <v>www.de-monstrare.nl/pdf/Michelson-Morley%20interferometer.pdf</v>
      </c>
      <c r="Q1243" s="38" t="str">
        <f xml:space="preserve"> IFERROR(IF(VLOOKUP(G1243,Demos!$B$3:$K$1368,8,FALSE)=0,"",VLOOKUP(G1243,Demos!$B$3:$K$1368,8,FALSE)),"")</f>
        <v/>
      </c>
      <c r="R1243" s="38" t="str">
        <f xml:space="preserve"> IFERROR(IF(VLOOKUP(G1243,Demos!$B$3:$K$1368,7,FALSE)=0,"",VLOOKUP(G1243,Demos!$B$3:$K$1368,7,FALSE)),"")</f>
        <v xml:space="preserve">See 2022 recording TN1612TU_24. https://collegerama.tudelft.nl/Mediasite/Channel/as-bsc-tn/watch/7474e760f1e14321b537b197c972eb3e1d </v>
      </c>
      <c r="U1243" s="31" t="str">
        <f>IFERROR(VLOOKUP(G1243,Demos!$B$7:N4532,12,FALSE),"")</f>
        <v/>
      </c>
    </row>
    <row r="1244" spans="1:21" ht="45" x14ac:dyDescent="0.25">
      <c r="A1244" s="39">
        <f t="shared" si="19"/>
        <v>1239</v>
      </c>
      <c r="B1244" s="30" t="s">
        <v>2040</v>
      </c>
      <c r="C1244" s="29" t="str">
        <f xml:space="preserve"> IFERROR(VLOOKUP(B1244, Courses!$C$3:$E$836, 2, FALSE),"")</f>
        <v>Open Days</v>
      </c>
      <c r="D1244" s="29" t="str">
        <f xml:space="preserve"> IFERROR(VLOOKUP(MID(G1244,1,1), PIRA!$B$1:$E$1146, 2, FALSE),"")</f>
        <v>2 Fluid Mechanics</v>
      </c>
      <c r="E1244" s="31" t="str">
        <f xml:space="preserve"> IFERROR(VLOOKUP(MID(G1244,1,2),PIRA!$B$1:$E$1144,2,FALSE),"")&amp;"
"&amp;IFERROR(VLOOKUP(MID(H1244,1,2),PIRA!$B$1:$E$1144,2,FALSE),"")&amp;"
"&amp;IFERROR(VLOOKUP(MID(I1244,1,2),PIRA!$B$1:$E$1144,2,FALSE),"")</f>
        <v xml:space="preserve">Dynamics of Fluids
</v>
      </c>
      <c r="F1244" s="31" t="str">
        <f xml:space="preserve"> IFERROR(VLOOKUP(MID(G1244,1,4),PIRA!$B$1:$E$1144,2,FALSE),"")&amp;"
"&amp;IFERROR(VLOOKUP(MID(H1244,1,4),PIRA!$B$1:$E$1144,2,FALSE),"")&amp;"
"&amp;IFERROR(VLOOKUP(MID(I1244,1,4),PIRA!$B$1:$E$1144,2,FALSE),"")</f>
        <v xml:space="preserve">Forces in Moving Fluids
</v>
      </c>
      <c r="G1244" s="32" t="s">
        <v>337</v>
      </c>
      <c r="H1244" s="31" t="str">
        <f>IFERROR(IF(VLOOKUP(G1244,Demos!$B$3:$K$1368,2,FALSE)=0,"",VLOOKUP(G1244,Demos!$B$3:$K$1368,2,FALSE)),"")</f>
        <v/>
      </c>
      <c r="I1244" s="79" t="str">
        <f>IFERROR(IF(VLOOKUP(G1244,Demos!$B$3:$K$1368,3,FALSE)=0,"",VLOOKUP(G1244,Demos!$B$3:$K$1368,3,FALSE)),"")</f>
        <v/>
      </c>
      <c r="J1244" s="79" t="str">
        <f>IFERROR(IF(VLOOKUP(G1244,Demos!$B$3:$K$1368,4,FALSE)=0,"",VLOOKUP(G1244,Demos!$B$3:$K$1368,4,FALSE)),"")</f>
        <v/>
      </c>
      <c r="K1244" s="30" t="s">
        <v>2020</v>
      </c>
      <c r="M1244" s="71">
        <v>43533</v>
      </c>
      <c r="N1244" s="33" t="str">
        <f>IFERROR(VLOOKUP(G1244,Demos!$B$3:$K$1368,5,FALSE),"")</f>
        <v>Vacuum Cleaner and Ping-Pong Ball</v>
      </c>
      <c r="O1244" s="28">
        <f>IF(N1244="","",COUNTIF($N$6:N3363, N1244))</f>
        <v>21</v>
      </c>
      <c r="P1244" s="33" t="str">
        <f xml:space="preserve"> IFERROR(IF(VLOOKUP(G1244,Demos!$B$3:$K$1368,6,FALSE)=0,"",VLOOKUP(G1244,Demos!$B$3:$K$1368,6,FALSE)),"")</f>
        <v>N/A</v>
      </c>
      <c r="Q1244" s="38" t="str">
        <f xml:space="preserve"> IFERROR(IF(VLOOKUP(G1244,Demos!$B$3:$K$1368,8,FALSE)=0,"",VLOOKUP(G1244,Demos!$B$3:$K$1368,8,FALSE)),"")</f>
        <v/>
      </c>
      <c r="R1244" s="38" t="str">
        <f xml:space="preserve"> IFERROR(IF(VLOOKUP(G1244,Demos!$B$3:$K$1368,7,FALSE)=0,"",VLOOKUP(G1244,Demos!$B$3:$K$1368,7,FALSE)),"")</f>
        <v>See 2021 Zoomopname "opname hoorcollege 2.mp4" and Collegerama recording 2011/2012 - https://collegerama.tudelft.nl/Mediasite/Channel/as-bsc-tn/watch/b6b2331bc2144aba9c70d01fb3cfa6311d and 2022-2023 from 01:25:40 https://collegerama.tudelft.nl/Mediasite/Channel/as-bsc-tn/watch/2f27d3d6436b4dc9b44a4a21e91f98331d</v>
      </c>
      <c r="T1244" s="50" t="s">
        <v>1761</v>
      </c>
      <c r="U1244" s="31" t="str">
        <f>IFERROR(VLOOKUP(G1244,Demos!$B$7:N4539,12,FALSE),"")</f>
        <v/>
      </c>
    </row>
    <row r="1245" spans="1:21" ht="45" x14ac:dyDescent="0.25">
      <c r="A1245" s="39">
        <f t="shared" si="19"/>
        <v>1240</v>
      </c>
      <c r="B1245" s="30" t="s">
        <v>2040</v>
      </c>
      <c r="C1245" s="29" t="str">
        <f xml:space="preserve"> IFERROR(VLOOKUP(B1245, Courses!$C$3:$E$836, 2, FALSE),"")</f>
        <v>Open Days</v>
      </c>
      <c r="D1245" s="29" t="str">
        <f xml:space="preserve"> IFERROR(VLOOKUP(MID(G1245,1,1), PIRA!$B$1:$E$1146, 2, FALSE),"")</f>
        <v>3 Oscillations and Waves</v>
      </c>
      <c r="E1245" s="31" t="str">
        <f xml:space="preserve"> IFERROR(VLOOKUP(MID(G1245,1,2),PIRA!$B$1:$E$1144,2,FALSE),"")&amp;"
"&amp;IFERROR(VLOOKUP(MID(H1245,1,2),PIRA!$B$1:$E$1144,2,FALSE),"")&amp;"
"&amp;IFERROR(VLOOKUP(MID(I1245,1,2),PIRA!$B$1:$E$1144,2,FALSE),"")</f>
        <v xml:space="preserve">Oscillations
</v>
      </c>
      <c r="F1245" s="31" t="str">
        <f xml:space="preserve"> IFERROR(VLOOKUP(MID(G1245,1,4),PIRA!$B$1:$E$1144,2,FALSE),"")&amp;"
"&amp;IFERROR(VLOOKUP(MID(H1245,1,4),PIRA!$B$1:$E$1144,2,FALSE),"")&amp;"
"&amp;IFERROR(VLOOKUP(MID(I1245,1,4),PIRA!$B$1:$E$1144,2,FALSE),"")</f>
        <v xml:space="preserve">Simple Harmonic Motion
</v>
      </c>
      <c r="G1245" s="32" t="s">
        <v>1182</v>
      </c>
      <c r="H1245" s="31" t="str">
        <f>IFERROR(IF(VLOOKUP(G1245,Demos!$B$3:$K$1368,2,FALSE)=0,"",VLOOKUP(G1245,Demos!$B$3:$K$1368,2,FALSE)),"")</f>
        <v/>
      </c>
      <c r="I1245" s="79" t="str">
        <f>IFERROR(IF(VLOOKUP(G1245,Demos!$B$3:$K$1368,3,FALSE)=0,"",VLOOKUP(G1245,Demos!$B$3:$K$1368,3,FALSE)),"")</f>
        <v/>
      </c>
      <c r="J1245" s="79" t="str">
        <f>IFERROR(IF(VLOOKUP(G1245,Demos!$B$3:$K$1368,4,FALSE)=0,"",VLOOKUP(G1245,Demos!$B$3:$K$1368,4,FALSE)),"")</f>
        <v/>
      </c>
      <c r="K1245" s="30" t="s">
        <v>1060</v>
      </c>
      <c r="M1245" s="71">
        <v>43532</v>
      </c>
      <c r="N1245" s="33" t="str">
        <f>IFERROR(VLOOKUP(G1245,Demos!$B$3:$K$1368,5,FALSE),"")</f>
        <v>Simple Harmonic Motion (SHM) (3)</v>
      </c>
      <c r="O1245" s="28">
        <f>IF(N1245="","",COUNTIF($N$6:N3364, N1245))</f>
        <v>15</v>
      </c>
      <c r="P1245" s="33" t="str">
        <f xml:space="preserve"> IFERROR(IF(VLOOKUP(G1245,Demos!$B$3:$K$1368,6,FALSE)=0,"",VLOOKUP(G1245,Demos!$B$3:$K$1368,6,FALSE)),"")</f>
        <v>www.de-monstrare.nl/pdf/Simple%20harmonic%20motion%20_SHM_%20_3_.pdf</v>
      </c>
      <c r="Q1245" s="38" t="str">
        <f xml:space="preserve"> IFERROR(IF(VLOOKUP(G1245,Demos!$B$3:$K$1368,8,FALSE)=0,"",VLOOKUP(G1245,Demos!$B$3:$K$1368,8,FALSE)),"")</f>
        <v/>
      </c>
      <c r="R1245" s="38" t="str">
        <f xml:space="preserve"> IFERROR(IF(VLOOKUP(G1245,Demos!$B$3:$K$1368,7,FALSE)=0,"",VLOOKUP(G1245,Demos!$B$3:$K$1368,7,FALSE)),"")</f>
        <v/>
      </c>
      <c r="T1245" s="50" t="s">
        <v>1763</v>
      </c>
      <c r="U1245" s="31" t="str">
        <f>IFERROR(VLOOKUP(G1245,Demos!$B$7:N4540,12,FALSE),"")</f>
        <v/>
      </c>
    </row>
    <row r="1246" spans="1:21" ht="45" x14ac:dyDescent="0.25">
      <c r="A1246" s="39">
        <f t="shared" si="19"/>
        <v>1241</v>
      </c>
      <c r="B1246" s="30" t="s">
        <v>1905</v>
      </c>
      <c r="C1246" s="29" t="str">
        <f xml:space="preserve"> IFERROR(VLOOKUP(B1246, Courses!$C$3:$E$836, 2, FALSE),"")</f>
        <v>Mechanics and Theory of Relativity</v>
      </c>
      <c r="D1246" s="29" t="str">
        <f xml:space="preserve"> IFERROR(VLOOKUP(MID(G1246,1,1), PIRA!$B$1:$E$1146, 2, FALSE),"")</f>
        <v>1 Mechanics</v>
      </c>
      <c r="E1246" s="31" t="str">
        <f xml:space="preserve"> IFERROR(VLOOKUP(MID(G1246,1,2),PIRA!$B$1:$E$1144,2,FALSE),"")&amp;"
"&amp;IFERROR(VLOOKUP(MID(H1246,1,2),PIRA!$B$1:$E$1144,2,FALSE),"")&amp;"
"&amp;IFERROR(VLOOKUP(MID(I1246,1,2),PIRA!$B$1:$E$1144,2,FALSE),"")</f>
        <v>Gravity
Planetary Astronomy
Rotational Dynamics</v>
      </c>
      <c r="F1246" s="31" t="str">
        <f xml:space="preserve"> IFERROR(VLOOKUP(MID(G1246,1,4),PIRA!$B$1:$E$1144,2,FALSE),"")&amp;"
"&amp;IFERROR(VLOOKUP(MID(H1246,1,4),PIRA!$B$1:$E$1144,2,FALSE),"")&amp;"
"&amp;IFERROR(VLOOKUP(MID(I1246,1,4),PIRA!$B$1:$E$1144,2,FALSE),"")</f>
        <v>Orbits
Solar System Mechanics
Gyros</v>
      </c>
      <c r="G1246" s="32" t="s">
        <v>1660</v>
      </c>
      <c r="H1246" s="31" t="str">
        <f>IFERROR(IF(VLOOKUP(G1246,Demos!$B$3:$K$1368,2,FALSE)=0,"",VLOOKUP(G1246,Demos!$B$3:$K$1368,2,FALSE)),"")</f>
        <v>8A10.02</v>
      </c>
      <c r="I1246" s="79" t="str">
        <f>IFERROR(IF(VLOOKUP(G1246,Demos!$B$3:$K$1368,3,FALSE)=0,"",VLOOKUP(G1246,Demos!$B$3:$K$1368,3,FALSE)),"")</f>
        <v>1Q50.02</v>
      </c>
      <c r="J1246" s="79" t="str">
        <f>IFERROR(IF(VLOOKUP(G1246,Demos!$B$3:$K$1368,4,FALSE)=0,"",VLOOKUP(G1246,Demos!$B$3:$K$1368,4,FALSE)),"")</f>
        <v/>
      </c>
      <c r="K1246" s="30" t="s">
        <v>1897</v>
      </c>
      <c r="M1246" s="71">
        <v>43530</v>
      </c>
      <c r="N1246" s="33" t="str">
        <f>IFERROR(VLOOKUP(G1246,Demos!$B$3:$K$1368,5,FALSE),"")</f>
        <v>Precessing Orbit (1)</v>
      </c>
      <c r="O1246" s="28">
        <f>IF(N1246="","",COUNTIF($N$6:N3365, N1246))</f>
        <v>15</v>
      </c>
      <c r="P1246" s="33" t="str">
        <f xml:space="preserve"> IFERROR(IF(VLOOKUP(G1246,Demos!$B$3:$K$1368,6,FALSE)=0,"",VLOOKUP(G1246,Demos!$B$3:$K$1368,6,FALSE)),"")</f>
        <v>www.de-monstrare.nl/pdf/Precessing%20orbit%20_1_.pdf</v>
      </c>
      <c r="Q1246" s="38" t="str">
        <f xml:space="preserve"> IFERROR(IF(VLOOKUP(G1246,Demos!$B$3:$K$1368,8,FALSE)=0,"",VLOOKUP(G1246,Demos!$B$3:$K$1368,8,FALSE)),"")</f>
        <v/>
      </c>
      <c r="R1246" s="38" t="str">
        <f xml:space="preserve"> IFERROR(IF(VLOOKUP(G1246,Demos!$B$3:$K$1368,7,FALSE)=0,"",VLOOKUP(G1246,Demos!$B$3:$K$1368,7,FALSE)),"")</f>
        <v/>
      </c>
      <c r="T1246" s="50" t="s">
        <v>2049</v>
      </c>
      <c r="U1246" s="31" t="str">
        <f>IFERROR(VLOOKUP(G1246,Demos!$B$7:N4549,12,FALSE),"")</f>
        <v/>
      </c>
    </row>
    <row r="1247" spans="1:21" ht="45" x14ac:dyDescent="0.25">
      <c r="A1247" s="39">
        <f t="shared" si="19"/>
        <v>1242</v>
      </c>
      <c r="B1247" s="30" t="s">
        <v>1905</v>
      </c>
      <c r="C1247" s="29" t="str">
        <f xml:space="preserve"> IFERROR(VLOOKUP(B1247, Courses!$C$3:$E$836, 2, FALSE),"")</f>
        <v>Mechanics and Theory of Relativity</v>
      </c>
      <c r="D1247" s="29" t="str">
        <f xml:space="preserve"> IFERROR(VLOOKUP(MID(G1247,1,1), PIRA!$B$1:$E$1146, 2, FALSE),"")</f>
        <v>1 Mechanics</v>
      </c>
      <c r="E1247" s="31" t="str">
        <f xml:space="preserve"> IFERROR(VLOOKUP(MID(G1247,1,2),PIRA!$B$1:$E$1144,2,FALSE),"")&amp;"
"&amp;IFERROR(VLOOKUP(MID(H1247,1,2),PIRA!$B$1:$E$1144,2,FALSE),"")&amp;"
"&amp;IFERROR(VLOOKUP(MID(I1247,1,2),PIRA!$B$1:$E$1144,2,FALSE),"")</f>
        <v>Gravity
Planetary Astronomy
Rotational Dynamics</v>
      </c>
      <c r="F1247" s="31" t="str">
        <f xml:space="preserve"> IFERROR(VLOOKUP(MID(G1247,1,4),PIRA!$B$1:$E$1144,2,FALSE),"")&amp;"
"&amp;IFERROR(VLOOKUP(MID(H1247,1,4),PIRA!$B$1:$E$1144,2,FALSE),"")&amp;"
"&amp;IFERROR(VLOOKUP(MID(I1247,1,4),PIRA!$B$1:$E$1144,2,FALSE),"")</f>
        <v>Orbits
Solar System Mechanics
Gyros</v>
      </c>
      <c r="G1247" s="32" t="s">
        <v>1660</v>
      </c>
      <c r="H1247" s="31" t="str">
        <f>IFERROR(IF(VLOOKUP(G1247,Demos!$B$3:$K$1368,2,FALSE)=0,"",VLOOKUP(G1247,Demos!$B$3:$K$1368,2,FALSE)),"")</f>
        <v>8A10.02</v>
      </c>
      <c r="I1247" s="79" t="str">
        <f>IFERROR(IF(VLOOKUP(G1247,Demos!$B$3:$K$1368,3,FALSE)=0,"",VLOOKUP(G1247,Demos!$B$3:$K$1368,3,FALSE)),"")</f>
        <v>1Q50.02</v>
      </c>
      <c r="J1247" s="79" t="str">
        <f>IFERROR(IF(VLOOKUP(G1247,Demos!$B$3:$K$1368,4,FALSE)=0,"",VLOOKUP(G1247,Demos!$B$3:$K$1368,4,FALSE)),"")</f>
        <v/>
      </c>
      <c r="K1247" s="30" t="s">
        <v>1897</v>
      </c>
      <c r="M1247" s="71">
        <v>43530</v>
      </c>
      <c r="N1247" s="33" t="str">
        <f>IFERROR(VLOOKUP(G1247,Demos!$B$3:$K$1368,5,FALSE),"")</f>
        <v>Precessing Orbit (1)</v>
      </c>
      <c r="O1247" s="28">
        <f>IF(N1247="","",COUNTIF($N$6:N3366, N1247))</f>
        <v>15</v>
      </c>
      <c r="P1247" s="33" t="str">
        <f xml:space="preserve"> IFERROR(IF(VLOOKUP(G1247,Demos!$B$3:$K$1368,6,FALSE)=0,"",VLOOKUP(G1247,Demos!$B$3:$K$1368,6,FALSE)),"")</f>
        <v>www.de-monstrare.nl/pdf/Precessing%20orbit%20_1_.pdf</v>
      </c>
      <c r="Q1247" s="38" t="str">
        <f xml:space="preserve"> IFERROR(IF(VLOOKUP(G1247,Demos!$B$3:$K$1368,8,FALSE)=0,"",VLOOKUP(G1247,Demos!$B$3:$K$1368,8,FALSE)),"")</f>
        <v/>
      </c>
      <c r="R1247" s="38" t="str">
        <f xml:space="preserve"> IFERROR(IF(VLOOKUP(G1247,Demos!$B$3:$K$1368,7,FALSE)=0,"",VLOOKUP(G1247,Demos!$B$3:$K$1368,7,FALSE)),"")</f>
        <v/>
      </c>
      <c r="U1247" s="31" t="str">
        <f>IFERROR(VLOOKUP(G1247,Demos!$B$7:N4550,12,FALSE),"")</f>
        <v/>
      </c>
    </row>
    <row r="1248" spans="1:21" ht="45" x14ac:dyDescent="0.25">
      <c r="A1248" s="39">
        <f t="shared" si="19"/>
        <v>1243</v>
      </c>
      <c r="B1248" s="30" t="s">
        <v>1905</v>
      </c>
      <c r="C1248" s="29" t="str">
        <f xml:space="preserve"> IFERROR(VLOOKUP(B1248, Courses!$C$3:$E$836, 2, FALSE),"")</f>
        <v>Mechanics and Theory of Relativity</v>
      </c>
      <c r="D1248" s="29" t="str">
        <f xml:space="preserve"> IFERROR(VLOOKUP(MID(G1248,1,1), PIRA!$B$1:$E$1146, 2, FALSE),"")</f>
        <v>1 Mechanics</v>
      </c>
      <c r="E1248" s="31" t="str">
        <f xml:space="preserve"> IFERROR(VLOOKUP(MID(G1248,1,2),PIRA!$B$1:$E$1144,2,FALSE),"")&amp;"
"&amp;IFERROR(VLOOKUP(MID(H1248,1,2),PIRA!$B$1:$E$1144,2,FALSE),"")&amp;"
"&amp;IFERROR(VLOOKUP(MID(I1248,1,2),PIRA!$B$1:$E$1144,2,FALSE),"")</f>
        <v xml:space="preserve">Rotational Dynamics
</v>
      </c>
      <c r="F1248" s="31" t="str">
        <f xml:space="preserve"> IFERROR(VLOOKUP(MID(G1248,1,4),PIRA!$B$1:$E$1144,2,FALSE),"")&amp;"
"&amp;IFERROR(VLOOKUP(MID(H1248,1,4),PIRA!$B$1:$E$1144,2,FALSE),"")&amp;"
"&amp;IFERROR(VLOOKUP(MID(I1248,1,4),PIRA!$B$1:$E$1144,2,FALSE),"")</f>
        <v xml:space="preserve">Gyros
</v>
      </c>
      <c r="G1248" s="32" t="s">
        <v>1176</v>
      </c>
      <c r="H1248" s="31" t="str">
        <f>IFERROR(IF(VLOOKUP(G1248,Demos!$B$3:$K$1368,2,FALSE)=0,"",VLOOKUP(G1248,Demos!$B$3:$K$1368,2,FALSE)),"")</f>
        <v/>
      </c>
      <c r="I1248" s="79" t="str">
        <f>IFERROR(IF(VLOOKUP(G1248,Demos!$B$3:$K$1368,3,FALSE)=0,"",VLOOKUP(G1248,Demos!$B$3:$K$1368,3,FALSE)),"")</f>
        <v/>
      </c>
      <c r="J1248" s="79" t="str">
        <f>IFERROR(IF(VLOOKUP(G1248,Demos!$B$3:$K$1368,4,FALSE)=0,"",VLOOKUP(G1248,Demos!$B$3:$K$1368,4,FALSE)),"")</f>
        <v/>
      </c>
      <c r="K1248" s="32" t="s">
        <v>1897</v>
      </c>
      <c r="M1248" s="71">
        <v>43530</v>
      </c>
      <c r="N1248" s="33" t="str">
        <f>IFERROR(VLOOKUP(G1248,Demos!$B$3:$K$1368,5,FALSE),"")</f>
        <v>Precession (2)</v>
      </c>
      <c r="O1248" s="28">
        <f>IF(N1248="","",COUNTIF($N$6:N3367, N1248))</f>
        <v>67</v>
      </c>
      <c r="P1248" s="33" t="str">
        <f xml:space="preserve"> IFERROR(IF(VLOOKUP(G1248,Demos!$B$3:$K$1368,6,FALSE)=0,"",VLOOKUP(G1248,Demos!$B$3:$K$1368,6,FALSE)),"")</f>
        <v>www.de-monstrare.nl/pdf/Precession%20_2_.pdf</v>
      </c>
      <c r="Q1248" s="38" t="str">
        <f xml:space="preserve"> IFERROR(IF(VLOOKUP(G1248,Demos!$B$3:$K$1368,8,FALSE)=0,"",VLOOKUP(G1248,Demos!$B$3:$K$1368,8,FALSE)),"")</f>
        <v/>
      </c>
      <c r="R1248" s="38" t="str">
        <f xml:space="preserve"> IFERROR(IF(VLOOKUP(G1248,Demos!$B$3:$K$1368,7,FALSE)=0,"",VLOOKUP(G1248,Demos!$B$3:$K$1368,7,FALSE)),"")</f>
        <v/>
      </c>
      <c r="T1248" s="50" t="s">
        <v>1763</v>
      </c>
      <c r="U1248" s="31" t="str">
        <f>IFERROR(VLOOKUP(G1248,Demos!$B$7:N4547,12,FALSE),"")</f>
        <v/>
      </c>
    </row>
    <row r="1249" spans="1:21" ht="45" x14ac:dyDescent="0.25">
      <c r="A1249" s="39">
        <f t="shared" si="19"/>
        <v>1244</v>
      </c>
      <c r="B1249" s="30" t="s">
        <v>1905</v>
      </c>
      <c r="C1249" s="29" t="str">
        <f xml:space="preserve"> IFERROR(VLOOKUP(B1249, Courses!$C$3:$E$836, 2, FALSE),"")</f>
        <v>Mechanics and Theory of Relativity</v>
      </c>
      <c r="D1249" s="29" t="str">
        <f xml:space="preserve"> IFERROR(VLOOKUP(MID(G1249,1,1), PIRA!$B$1:$E$1146, 2, FALSE),"")</f>
        <v>1 Mechanics</v>
      </c>
      <c r="E1249" s="31" t="str">
        <f xml:space="preserve"> IFERROR(VLOOKUP(MID(G1249,1,2),PIRA!$B$1:$E$1144,2,FALSE),"")&amp;"
"&amp;IFERROR(VLOOKUP(MID(H1249,1,2),PIRA!$B$1:$E$1144,2,FALSE),"")&amp;"
"&amp;IFERROR(VLOOKUP(MID(I1249,1,2),PIRA!$B$1:$E$1144,2,FALSE),"")</f>
        <v xml:space="preserve">Rotational Dynamics
</v>
      </c>
      <c r="F1249" s="31" t="str">
        <f xml:space="preserve"> IFERROR(VLOOKUP(MID(G1249,1,4),PIRA!$B$1:$E$1144,2,FALSE),"")&amp;"
"&amp;IFERROR(VLOOKUP(MID(H1249,1,4),PIRA!$B$1:$E$1144,2,FALSE),"")&amp;"
"&amp;IFERROR(VLOOKUP(MID(I1249,1,4),PIRA!$B$1:$E$1144,2,FALSE),"")</f>
        <v xml:space="preserve">Gyros
</v>
      </c>
      <c r="G1249" s="32" t="s">
        <v>1176</v>
      </c>
      <c r="H1249" s="31" t="str">
        <f>IFERROR(IF(VLOOKUP(G1249,Demos!$B$3:$K$1368,2,FALSE)=0,"",VLOOKUP(G1249,Demos!$B$3:$K$1368,2,FALSE)),"")</f>
        <v/>
      </c>
      <c r="I1249" s="79" t="str">
        <f>IFERROR(IF(VLOOKUP(G1249,Demos!$B$3:$K$1368,3,FALSE)=0,"",VLOOKUP(G1249,Demos!$B$3:$K$1368,3,FALSE)),"")</f>
        <v/>
      </c>
      <c r="J1249" s="79" t="str">
        <f>IFERROR(IF(VLOOKUP(G1249,Demos!$B$3:$K$1368,4,FALSE)=0,"",VLOOKUP(G1249,Demos!$B$3:$K$1368,4,FALSE)),"")</f>
        <v/>
      </c>
      <c r="K1249" s="32" t="s">
        <v>1897</v>
      </c>
      <c r="M1249" s="71">
        <v>43530</v>
      </c>
      <c r="N1249" s="33" t="str">
        <f>IFERROR(VLOOKUP(G1249,Demos!$B$3:$K$1368,5,FALSE),"")</f>
        <v>Precession (2)</v>
      </c>
      <c r="O1249" s="28">
        <f>IF(N1249="","",COUNTIF($N$6:N3368, N1249))</f>
        <v>67</v>
      </c>
      <c r="P1249" s="33" t="str">
        <f xml:space="preserve"> IFERROR(IF(VLOOKUP(G1249,Demos!$B$3:$K$1368,6,FALSE)=0,"",VLOOKUP(G1249,Demos!$B$3:$K$1368,6,FALSE)),"")</f>
        <v>www.de-monstrare.nl/pdf/Precession%20_2_.pdf</v>
      </c>
      <c r="Q1249" s="38" t="str">
        <f xml:space="preserve"> IFERROR(IF(VLOOKUP(G1249,Demos!$B$3:$K$1368,8,FALSE)=0,"",VLOOKUP(G1249,Demos!$B$3:$K$1368,8,FALSE)),"")</f>
        <v/>
      </c>
      <c r="R1249" s="38" t="str">
        <f xml:space="preserve"> IFERROR(IF(VLOOKUP(G1249,Demos!$B$3:$K$1368,7,FALSE)=0,"",VLOOKUP(G1249,Demos!$B$3:$K$1368,7,FALSE)),"")</f>
        <v/>
      </c>
      <c r="U1249" s="31" t="str">
        <f>IFERROR(VLOOKUP(G1249,Demos!$B$7:N4548,12,FALSE),"")</f>
        <v/>
      </c>
    </row>
    <row r="1250" spans="1:21" ht="45" x14ac:dyDescent="0.25">
      <c r="A1250" s="39">
        <f t="shared" si="19"/>
        <v>1245</v>
      </c>
      <c r="B1250" s="30" t="s">
        <v>1905</v>
      </c>
      <c r="C1250" s="29" t="str">
        <f xml:space="preserve"> IFERROR(VLOOKUP(B1250, Courses!$C$3:$E$836, 2, FALSE),"")</f>
        <v>Mechanics and Theory of Relativity</v>
      </c>
      <c r="D1250" s="29" t="str">
        <f xml:space="preserve"> IFERROR(VLOOKUP(MID(G1250,1,1), PIRA!$B$1:$E$1146, 2, FALSE),"")</f>
        <v>1 Mechanics</v>
      </c>
      <c r="E1250" s="31" t="str">
        <f xml:space="preserve"> IFERROR(VLOOKUP(MID(G1250,1,2),PIRA!$B$1:$E$1144,2,FALSE),"")&amp;"
"&amp;IFERROR(VLOOKUP(MID(H1250,1,2),PIRA!$B$1:$E$1144,2,FALSE),"")&amp;"
"&amp;IFERROR(VLOOKUP(MID(I1250,1,2),PIRA!$B$1:$E$1144,2,FALSE),"")</f>
        <v xml:space="preserve">Rotational Dynamics
</v>
      </c>
      <c r="F1250" s="31" t="str">
        <f xml:space="preserve"> IFERROR(VLOOKUP(MID(G1250,1,4),PIRA!$B$1:$E$1144,2,FALSE),"")&amp;"
"&amp;IFERROR(VLOOKUP(MID(H1250,1,4),PIRA!$B$1:$E$1144,2,FALSE),"")&amp;"
"&amp;IFERROR(VLOOKUP(MID(I1250,1,4),PIRA!$B$1:$E$1144,2,FALSE),"")</f>
        <v xml:space="preserve">Gyros
</v>
      </c>
      <c r="G1250" s="32" t="s">
        <v>1659</v>
      </c>
      <c r="H1250" s="31" t="str">
        <f>IFERROR(IF(VLOOKUP(G1250,Demos!$B$3:$K$1368,2,FALSE)=0,"",VLOOKUP(G1250,Demos!$B$3:$K$1368,2,FALSE)),"")</f>
        <v/>
      </c>
      <c r="I1250" s="79" t="str">
        <f>IFERROR(IF(VLOOKUP(G1250,Demos!$B$3:$K$1368,3,FALSE)=0,"",VLOOKUP(G1250,Demos!$B$3:$K$1368,3,FALSE)),"")</f>
        <v/>
      </c>
      <c r="J1250" s="79" t="str">
        <f>IFERROR(IF(VLOOKUP(G1250,Demos!$B$3:$K$1368,4,FALSE)=0,"",VLOOKUP(G1250,Demos!$B$3:$K$1368,4,FALSE)),"")</f>
        <v/>
      </c>
      <c r="K1250" s="30" t="s">
        <v>1897</v>
      </c>
      <c r="M1250" s="71">
        <v>43530</v>
      </c>
      <c r="N1250" s="33" t="str">
        <f>IFERROR(VLOOKUP(G1250,Demos!$B$3:$K$1368,5,FALSE),"")</f>
        <v>Gyroscope</v>
      </c>
      <c r="O1250" s="28">
        <f>IF(N1250="","",COUNTIF($N$6:N3369, N1250))</f>
        <v>40</v>
      </c>
      <c r="P1250" s="33" t="str">
        <f xml:space="preserve"> IFERROR(IF(VLOOKUP(G1250,Demos!$B$3:$K$1368,6,FALSE)=0,"",VLOOKUP(G1250,Demos!$B$3:$K$1368,6,FALSE)),"")</f>
        <v>N/A</v>
      </c>
      <c r="Q1250" s="38" t="str">
        <f xml:space="preserve"> IFERROR(IF(VLOOKUP(G1250,Demos!$B$3:$K$1368,8,FALSE)=0,"",VLOOKUP(G1250,Demos!$B$3:$K$1368,8,FALSE)),"")</f>
        <v/>
      </c>
      <c r="R1250" s="38" t="str">
        <f xml:space="preserve"> IFERROR(IF(VLOOKUP(G1250,Demos!$B$3:$K$1368,7,FALSE)=0,"",VLOOKUP(G1250,Demos!$B$3:$K$1368,7,FALSE)),"")</f>
        <v/>
      </c>
      <c r="T1250" s="50" t="s">
        <v>1763</v>
      </c>
      <c r="U1250" s="31" t="str">
        <f>IFERROR(VLOOKUP(G1250,Demos!$B$7:N4551,12,FALSE),"")</f>
        <v/>
      </c>
    </row>
    <row r="1251" spans="1:21" ht="45" x14ac:dyDescent="0.25">
      <c r="A1251" s="39">
        <f t="shared" si="19"/>
        <v>1246</v>
      </c>
      <c r="B1251" s="30" t="s">
        <v>1905</v>
      </c>
      <c r="C1251" s="29" t="str">
        <f xml:space="preserve"> IFERROR(VLOOKUP(B1251, Courses!$C$3:$E$836, 2, FALSE),"")</f>
        <v>Mechanics and Theory of Relativity</v>
      </c>
      <c r="D1251" s="29" t="str">
        <f xml:space="preserve"> IFERROR(VLOOKUP(MID(G1251,1,1), PIRA!$B$1:$E$1146, 2, FALSE),"")</f>
        <v>1 Mechanics</v>
      </c>
      <c r="E1251" s="31" t="str">
        <f xml:space="preserve"> IFERROR(VLOOKUP(MID(G1251,1,2),PIRA!$B$1:$E$1144,2,FALSE),"")&amp;"
"&amp;IFERROR(VLOOKUP(MID(H1251,1,2),PIRA!$B$1:$E$1144,2,FALSE),"")&amp;"
"&amp;IFERROR(VLOOKUP(MID(I1251,1,2),PIRA!$B$1:$E$1144,2,FALSE),"")</f>
        <v xml:space="preserve">Rotational Dynamics
</v>
      </c>
      <c r="F1251" s="31" t="str">
        <f xml:space="preserve"> IFERROR(VLOOKUP(MID(G1251,1,4),PIRA!$B$1:$E$1144,2,FALSE),"")&amp;"
"&amp;IFERROR(VLOOKUP(MID(H1251,1,4),PIRA!$B$1:$E$1144,2,FALSE),"")&amp;"
"&amp;IFERROR(VLOOKUP(MID(I1251,1,4),PIRA!$B$1:$E$1144,2,FALSE),"")</f>
        <v xml:space="preserve">Gyros
</v>
      </c>
      <c r="G1251" s="32" t="s">
        <v>1659</v>
      </c>
      <c r="H1251" s="31" t="str">
        <f>IFERROR(IF(VLOOKUP(G1251,Demos!$B$3:$K$1368,2,FALSE)=0,"",VLOOKUP(G1251,Demos!$B$3:$K$1368,2,FALSE)),"")</f>
        <v/>
      </c>
      <c r="I1251" s="79" t="str">
        <f>IFERROR(IF(VLOOKUP(G1251,Demos!$B$3:$K$1368,3,FALSE)=0,"",VLOOKUP(G1251,Demos!$B$3:$K$1368,3,FALSE)),"")</f>
        <v/>
      </c>
      <c r="J1251" s="79" t="str">
        <f>IFERROR(IF(VLOOKUP(G1251,Demos!$B$3:$K$1368,4,FALSE)=0,"",VLOOKUP(G1251,Demos!$B$3:$K$1368,4,FALSE)),"")</f>
        <v/>
      </c>
      <c r="K1251" s="30" t="s">
        <v>1897</v>
      </c>
      <c r="M1251" s="71">
        <v>43530</v>
      </c>
      <c r="N1251" s="33" t="str">
        <f>IFERROR(VLOOKUP(G1251,Demos!$B$3:$K$1368,5,FALSE),"")</f>
        <v>Gyroscope</v>
      </c>
      <c r="O1251" s="28">
        <f>IF(N1251="","",COUNTIF($N$6:N3370, N1251))</f>
        <v>40</v>
      </c>
      <c r="P1251" s="33" t="str">
        <f xml:space="preserve"> IFERROR(IF(VLOOKUP(G1251,Demos!$B$3:$K$1368,6,FALSE)=0,"",VLOOKUP(G1251,Demos!$B$3:$K$1368,6,FALSE)),"")</f>
        <v>N/A</v>
      </c>
      <c r="Q1251" s="38" t="str">
        <f xml:space="preserve"> IFERROR(IF(VLOOKUP(G1251,Demos!$B$3:$K$1368,8,FALSE)=0,"",VLOOKUP(G1251,Demos!$B$3:$K$1368,8,FALSE)),"")</f>
        <v/>
      </c>
      <c r="R1251" s="38" t="str">
        <f xml:space="preserve"> IFERROR(IF(VLOOKUP(G1251,Demos!$B$3:$K$1368,7,FALSE)=0,"",VLOOKUP(G1251,Demos!$B$3:$K$1368,7,FALSE)),"")</f>
        <v/>
      </c>
      <c r="U1251" s="31" t="str">
        <f>IFERROR(VLOOKUP(G1251,Demos!$B$7:N4552,12,FALSE),"")</f>
        <v/>
      </c>
    </row>
    <row r="1252" spans="1:21" ht="45" x14ac:dyDescent="0.25">
      <c r="A1252" s="39">
        <f t="shared" si="19"/>
        <v>1247</v>
      </c>
      <c r="B1252" s="30" t="s">
        <v>1905</v>
      </c>
      <c r="C1252" s="29" t="str">
        <f xml:space="preserve"> IFERROR(VLOOKUP(B1252, Courses!$C$3:$E$836, 2, FALSE),"")</f>
        <v>Mechanics and Theory of Relativity</v>
      </c>
      <c r="D1252" s="29" t="str">
        <f xml:space="preserve"> IFERROR(VLOOKUP(MID(G1252,1,1), PIRA!$B$1:$E$1146, 2, FALSE),"")</f>
        <v>1 Mechanics</v>
      </c>
      <c r="E1252" s="31" t="str">
        <f xml:space="preserve"> IFERROR(VLOOKUP(MID(G1252,1,2),PIRA!$B$1:$E$1144,2,FALSE),"")&amp;"
"&amp;IFERROR(VLOOKUP(MID(H1252,1,2),PIRA!$B$1:$E$1144,2,FALSE),"")&amp;"
"&amp;IFERROR(VLOOKUP(MID(I1252,1,2),PIRA!$B$1:$E$1144,2,FALSE),"")</f>
        <v xml:space="preserve">Rotational Dynamics
</v>
      </c>
      <c r="F1252" s="31" t="str">
        <f xml:space="preserve"> IFERROR(VLOOKUP(MID(G1252,1,4),PIRA!$B$1:$E$1144,2,FALSE),"")&amp;"
"&amp;IFERROR(VLOOKUP(MID(H1252,1,4),PIRA!$B$1:$E$1144,2,FALSE),"")&amp;"
"&amp;IFERROR(VLOOKUP(MID(I1252,1,4),PIRA!$B$1:$E$1144,2,FALSE),"")</f>
        <v xml:space="preserve">Gyros
</v>
      </c>
      <c r="G1252" s="32" t="s">
        <v>91</v>
      </c>
      <c r="H1252" s="31" t="str">
        <f>IFERROR(IF(VLOOKUP(G1252,Demos!$B$3:$K$1368,2,FALSE)=0,"",VLOOKUP(G1252,Demos!$B$3:$K$1368,2,FALSE)),"")</f>
        <v/>
      </c>
      <c r="I1252" s="79" t="str">
        <f>IFERROR(IF(VLOOKUP(G1252,Demos!$B$3:$K$1368,3,FALSE)=0,"",VLOOKUP(G1252,Demos!$B$3:$K$1368,3,FALSE)),"")</f>
        <v/>
      </c>
      <c r="J1252" s="79" t="str">
        <f>IFERROR(IF(VLOOKUP(G1252,Demos!$B$3:$K$1368,4,FALSE)=0,"",VLOOKUP(G1252,Demos!$B$3:$K$1368,4,FALSE)),"")</f>
        <v/>
      </c>
      <c r="K1252" s="30" t="s">
        <v>1897</v>
      </c>
      <c r="M1252" s="71">
        <v>43530</v>
      </c>
      <c r="N1252" s="33" t="str">
        <f>IFERROR(VLOOKUP(G1252,Demos!$B$3:$K$1368,5,FALSE),"")</f>
        <v>Suitcase with Flywheel</v>
      </c>
      <c r="O1252" s="28">
        <f>IF(N1252="","",COUNTIF($N$6:N3371, N1252))</f>
        <v>26</v>
      </c>
      <c r="P1252" s="33" t="str">
        <f xml:space="preserve"> IFERROR(IF(VLOOKUP(G1252,Demos!$B$3:$K$1368,6,FALSE)=0,"",VLOOKUP(G1252,Demos!$B$3:$K$1368,6,FALSE)),"")</f>
        <v>N/A</v>
      </c>
      <c r="Q1252" s="38" t="str">
        <f xml:space="preserve"> IFERROR(IF(VLOOKUP(G1252,Demos!$B$3:$K$1368,8,FALSE)=0,"",VLOOKUP(G1252,Demos!$B$3:$K$1368,8,FALSE)),"")</f>
        <v/>
      </c>
      <c r="R1252" s="38" t="str">
        <f xml:space="preserve"> IFERROR(IF(VLOOKUP(G1252,Demos!$B$3:$K$1368,7,FALSE)=0,"",VLOOKUP(G1252,Demos!$B$3:$K$1368,7,FALSE)),"")</f>
        <v xml:space="preserve">See Collegerama 2022 recording TN1612TU_20 - https://collegerama.tudelft.nl/Mediasite/Channel/as-bsc-tn/watch/1a0c74c4eaf54cb7aa9b646d254fee821d </v>
      </c>
      <c r="T1252" s="50" t="s">
        <v>1762</v>
      </c>
      <c r="U1252" s="31" t="str">
        <f>IFERROR(VLOOKUP(G1252,Demos!$B$7:N4543,12,FALSE),"")</f>
        <v/>
      </c>
    </row>
    <row r="1253" spans="1:21" ht="45" x14ac:dyDescent="0.25">
      <c r="A1253" s="39">
        <f t="shared" si="19"/>
        <v>1248</v>
      </c>
      <c r="B1253" s="30" t="s">
        <v>1905</v>
      </c>
      <c r="C1253" s="29" t="str">
        <f xml:space="preserve"> IFERROR(VLOOKUP(B1253, Courses!$C$3:$E$836, 2, FALSE),"")</f>
        <v>Mechanics and Theory of Relativity</v>
      </c>
      <c r="D1253" s="29" t="str">
        <f xml:space="preserve"> IFERROR(VLOOKUP(MID(G1253,1,1), PIRA!$B$1:$E$1146, 2, FALSE),"")</f>
        <v>1 Mechanics</v>
      </c>
      <c r="E1253" s="31" t="str">
        <f xml:space="preserve"> IFERROR(VLOOKUP(MID(G1253,1,2),PIRA!$B$1:$E$1144,2,FALSE),"")&amp;"
"&amp;IFERROR(VLOOKUP(MID(H1253,1,2),PIRA!$B$1:$E$1144,2,FALSE),"")&amp;"
"&amp;IFERROR(VLOOKUP(MID(I1253,1,2),PIRA!$B$1:$E$1144,2,FALSE),"")</f>
        <v xml:space="preserve">Rotational Dynamics
</v>
      </c>
      <c r="F1253" s="31" t="str">
        <f xml:space="preserve"> IFERROR(VLOOKUP(MID(G1253,1,4),PIRA!$B$1:$E$1144,2,FALSE),"")&amp;"
"&amp;IFERROR(VLOOKUP(MID(H1253,1,4),PIRA!$B$1:$E$1144,2,FALSE),"")&amp;"
"&amp;IFERROR(VLOOKUP(MID(I1253,1,4),PIRA!$B$1:$E$1144,2,FALSE),"")</f>
        <v xml:space="preserve">Gyros
</v>
      </c>
      <c r="G1253" s="32" t="s">
        <v>91</v>
      </c>
      <c r="H1253" s="31" t="str">
        <f>IFERROR(IF(VLOOKUP(G1253,Demos!$B$3:$K$1368,2,FALSE)=0,"",VLOOKUP(G1253,Demos!$B$3:$K$1368,2,FALSE)),"")</f>
        <v/>
      </c>
      <c r="I1253" s="79" t="str">
        <f>IFERROR(IF(VLOOKUP(G1253,Demos!$B$3:$K$1368,3,FALSE)=0,"",VLOOKUP(G1253,Demos!$B$3:$K$1368,3,FALSE)),"")</f>
        <v/>
      </c>
      <c r="J1253" s="79" t="str">
        <f>IFERROR(IF(VLOOKUP(G1253,Demos!$B$3:$K$1368,4,FALSE)=0,"",VLOOKUP(G1253,Demos!$B$3:$K$1368,4,FALSE)),"")</f>
        <v/>
      </c>
      <c r="K1253" s="30" t="s">
        <v>1897</v>
      </c>
      <c r="M1253" s="71">
        <v>43530</v>
      </c>
      <c r="N1253" s="33" t="str">
        <f>IFERROR(VLOOKUP(G1253,Demos!$B$3:$K$1368,5,FALSE),"")</f>
        <v>Suitcase with Flywheel</v>
      </c>
      <c r="O1253" s="28">
        <f>IF(N1253="","",COUNTIF($N$6:N3372, N1253))</f>
        <v>26</v>
      </c>
      <c r="P1253" s="33" t="str">
        <f xml:space="preserve"> IFERROR(IF(VLOOKUP(G1253,Demos!$B$3:$K$1368,6,FALSE)=0,"",VLOOKUP(G1253,Demos!$B$3:$K$1368,6,FALSE)),"")</f>
        <v>N/A</v>
      </c>
      <c r="Q1253" s="38" t="str">
        <f xml:space="preserve"> IFERROR(IF(VLOOKUP(G1253,Demos!$B$3:$K$1368,8,FALSE)=0,"",VLOOKUP(G1253,Demos!$B$3:$K$1368,8,FALSE)),"")</f>
        <v/>
      </c>
      <c r="R1253" s="38" t="str">
        <f xml:space="preserve"> IFERROR(IF(VLOOKUP(G1253,Demos!$B$3:$K$1368,7,FALSE)=0,"",VLOOKUP(G1253,Demos!$B$3:$K$1368,7,FALSE)),"")</f>
        <v xml:space="preserve">See Collegerama 2022 recording TN1612TU_20 - https://collegerama.tudelft.nl/Mediasite/Channel/as-bsc-tn/watch/1a0c74c4eaf54cb7aa9b646d254fee821d </v>
      </c>
      <c r="U1253" s="31" t="str">
        <f>IFERROR(VLOOKUP(G1253,Demos!$B$7:N4544,12,FALSE),"")</f>
        <v/>
      </c>
    </row>
    <row r="1254" spans="1:21" ht="45" x14ac:dyDescent="0.25">
      <c r="A1254" s="39">
        <f t="shared" si="19"/>
        <v>1249</v>
      </c>
      <c r="B1254" s="30" t="s">
        <v>1905</v>
      </c>
      <c r="C1254" s="29" t="str">
        <f xml:space="preserve"> IFERROR(VLOOKUP(B1254, Courses!$C$3:$E$836, 2, FALSE),"")</f>
        <v>Mechanics and Theory of Relativity</v>
      </c>
      <c r="D1254" s="29" t="str">
        <f xml:space="preserve"> IFERROR(VLOOKUP(MID(G1254,1,1), PIRA!$B$1:$E$1146, 2, FALSE),"")</f>
        <v>1 Mechanics</v>
      </c>
      <c r="E1254" s="31" t="str">
        <f xml:space="preserve"> IFERROR(VLOOKUP(MID(G1254,1,2),PIRA!$B$1:$E$1144,2,FALSE),"")&amp;"
"&amp;IFERROR(VLOOKUP(MID(H1254,1,2),PIRA!$B$1:$E$1144,2,FALSE),"")&amp;"
"&amp;IFERROR(VLOOKUP(MID(I1254,1,2),PIRA!$B$1:$E$1144,2,FALSE),"")</f>
        <v xml:space="preserve">Rotational Dynamics
</v>
      </c>
      <c r="F1254" s="31" t="str">
        <f xml:space="preserve"> IFERROR(VLOOKUP(MID(G1254,1,4),PIRA!$B$1:$E$1144,2,FALSE),"")&amp;"
"&amp;IFERROR(VLOOKUP(MID(H1254,1,4),PIRA!$B$1:$E$1144,2,FALSE),"")&amp;"
"&amp;IFERROR(VLOOKUP(MID(I1254,1,4),PIRA!$B$1:$E$1144,2,FALSE),"")</f>
        <v xml:space="preserve">Rotational Stability
</v>
      </c>
      <c r="G1254" s="32" t="s">
        <v>1430</v>
      </c>
      <c r="H1254" s="31" t="str">
        <f>IFERROR(IF(VLOOKUP(G1254,Demos!$B$3:$K$1368,2,FALSE)=0,"",VLOOKUP(G1254,Demos!$B$3:$K$1368,2,FALSE)),"")</f>
        <v/>
      </c>
      <c r="I1254" s="79" t="str">
        <f>IFERROR(IF(VLOOKUP(G1254,Demos!$B$3:$K$1368,3,FALSE)=0,"",VLOOKUP(G1254,Demos!$B$3:$K$1368,3,FALSE)),"")</f>
        <v/>
      </c>
      <c r="J1254" s="79" t="str">
        <f>IFERROR(IF(VLOOKUP(G1254,Demos!$B$3:$K$1368,4,FALSE)=0,"",VLOOKUP(G1254,Demos!$B$3:$K$1368,4,FALSE)),"")</f>
        <v/>
      </c>
      <c r="K1254" s="30" t="s">
        <v>1897</v>
      </c>
      <c r="M1254" s="71">
        <v>43530</v>
      </c>
      <c r="N1254" s="33" t="str">
        <f>IFERROR(VLOOKUP(G1254,Demos!$B$3:$K$1368,5,FALSE),"")</f>
        <v>Sleeper</v>
      </c>
      <c r="O1254" s="28">
        <f>IF(N1254="","",COUNTIF($N$6:N3373, N1254))</f>
        <v>12</v>
      </c>
      <c r="P1254" s="33" t="str">
        <f xml:space="preserve"> IFERROR(IF(VLOOKUP(G1254,Demos!$B$3:$K$1368,6,FALSE)=0,"",VLOOKUP(G1254,Demos!$B$3:$K$1368,6,FALSE)),"")</f>
        <v>www.de-monstrare.nl/pdf/Sleeper.pdf</v>
      </c>
      <c r="Q1254" s="38" t="str">
        <f xml:space="preserve"> IFERROR(IF(VLOOKUP(G1254,Demos!$B$3:$K$1368,8,FALSE)=0,"",VLOOKUP(G1254,Demos!$B$3:$K$1368,8,FALSE)),"")</f>
        <v/>
      </c>
      <c r="R1254" s="38" t="str">
        <f xml:space="preserve"> IFERROR(IF(VLOOKUP(G1254,Demos!$B$3:$K$1368,7,FALSE)=0,"",VLOOKUP(G1254,Demos!$B$3:$K$1368,7,FALSE)),"")</f>
        <v/>
      </c>
      <c r="T1254" s="50" t="s">
        <v>1762</v>
      </c>
      <c r="U1254" s="31" t="str">
        <f>IFERROR(VLOOKUP(G1254,Demos!$B$7:N4545,12,FALSE),"")</f>
        <v/>
      </c>
    </row>
    <row r="1255" spans="1:21" ht="45" x14ac:dyDescent="0.25">
      <c r="A1255" s="39">
        <f t="shared" si="19"/>
        <v>1250</v>
      </c>
      <c r="B1255" s="30" t="s">
        <v>1905</v>
      </c>
      <c r="C1255" s="29" t="str">
        <f xml:space="preserve"> IFERROR(VLOOKUP(B1255, Courses!$C$3:$E$836, 2, FALSE),"")</f>
        <v>Mechanics and Theory of Relativity</v>
      </c>
      <c r="D1255" s="29" t="str">
        <f xml:space="preserve"> IFERROR(VLOOKUP(MID(G1255,1,1), PIRA!$B$1:$E$1146, 2, FALSE),"")</f>
        <v>1 Mechanics</v>
      </c>
      <c r="E1255" s="31" t="str">
        <f xml:space="preserve"> IFERROR(VLOOKUP(MID(G1255,1,2),PIRA!$B$1:$E$1144,2,FALSE),"")&amp;"
"&amp;IFERROR(VLOOKUP(MID(H1255,1,2),PIRA!$B$1:$E$1144,2,FALSE),"")&amp;"
"&amp;IFERROR(VLOOKUP(MID(I1255,1,2),PIRA!$B$1:$E$1144,2,FALSE),"")</f>
        <v xml:space="preserve">Rotational Dynamics
</v>
      </c>
      <c r="F1255" s="31" t="str">
        <f xml:space="preserve"> IFERROR(VLOOKUP(MID(G1255,1,4),PIRA!$B$1:$E$1144,2,FALSE),"")&amp;"
"&amp;IFERROR(VLOOKUP(MID(H1255,1,4),PIRA!$B$1:$E$1144,2,FALSE),"")&amp;"
"&amp;IFERROR(VLOOKUP(MID(I1255,1,4),PIRA!$B$1:$E$1144,2,FALSE),"")</f>
        <v xml:space="preserve">Rotational Stability
</v>
      </c>
      <c r="G1255" s="32" t="s">
        <v>1430</v>
      </c>
      <c r="H1255" s="31" t="str">
        <f>IFERROR(IF(VLOOKUP(G1255,Demos!$B$3:$K$1368,2,FALSE)=0,"",VLOOKUP(G1255,Demos!$B$3:$K$1368,2,FALSE)),"")</f>
        <v/>
      </c>
      <c r="I1255" s="79" t="str">
        <f>IFERROR(IF(VLOOKUP(G1255,Demos!$B$3:$K$1368,3,FALSE)=0,"",VLOOKUP(G1255,Demos!$B$3:$K$1368,3,FALSE)),"")</f>
        <v/>
      </c>
      <c r="J1255" s="79" t="str">
        <f>IFERROR(IF(VLOOKUP(G1255,Demos!$B$3:$K$1368,4,FALSE)=0,"",VLOOKUP(G1255,Demos!$B$3:$K$1368,4,FALSE)),"")</f>
        <v/>
      </c>
      <c r="K1255" s="30" t="s">
        <v>1897</v>
      </c>
      <c r="M1255" s="71">
        <v>43530</v>
      </c>
      <c r="N1255" s="33" t="str">
        <f>IFERROR(VLOOKUP(G1255,Demos!$B$3:$K$1368,5,FALSE),"")</f>
        <v>Sleeper</v>
      </c>
      <c r="O1255" s="28">
        <f>IF(N1255="","",COUNTIF($N$6:N3374, N1255))</f>
        <v>12</v>
      </c>
      <c r="P1255" s="33" t="str">
        <f xml:space="preserve"> IFERROR(IF(VLOOKUP(G1255,Demos!$B$3:$K$1368,6,FALSE)=0,"",VLOOKUP(G1255,Demos!$B$3:$K$1368,6,FALSE)),"")</f>
        <v>www.de-monstrare.nl/pdf/Sleeper.pdf</v>
      </c>
      <c r="Q1255" s="38" t="str">
        <f xml:space="preserve"> IFERROR(IF(VLOOKUP(G1255,Demos!$B$3:$K$1368,8,FALSE)=0,"",VLOOKUP(G1255,Demos!$B$3:$K$1368,8,FALSE)),"")</f>
        <v/>
      </c>
      <c r="R1255" s="38" t="str">
        <f xml:space="preserve"> IFERROR(IF(VLOOKUP(G1255,Demos!$B$3:$K$1368,7,FALSE)=0,"",VLOOKUP(G1255,Demos!$B$3:$K$1368,7,FALSE)),"")</f>
        <v/>
      </c>
      <c r="U1255" s="31" t="str">
        <f>IFERROR(VLOOKUP(G1255,Demos!$B$7:N4546,12,FALSE),"")</f>
        <v/>
      </c>
    </row>
    <row r="1256" spans="1:21" ht="45" x14ac:dyDescent="0.25">
      <c r="A1256" s="39">
        <f t="shared" si="19"/>
        <v>1251</v>
      </c>
      <c r="B1256" s="30" t="s">
        <v>1905</v>
      </c>
      <c r="C1256" s="29" t="str">
        <f xml:space="preserve"> IFERROR(VLOOKUP(B1256, Courses!$C$3:$E$836, 2, FALSE),"")</f>
        <v>Mechanics and Theory of Relativity</v>
      </c>
      <c r="D1256" s="29" t="str">
        <f xml:space="preserve"> IFERROR(VLOOKUP(MID(G1256,1,1), PIRA!$B$1:$E$1146, 2, FALSE),"")</f>
        <v>1 Mechanics</v>
      </c>
      <c r="E1256" s="31" t="str">
        <f xml:space="preserve"> IFERROR(VLOOKUP(MID(G1256,1,2),PIRA!$B$1:$E$1144,2,FALSE),"")&amp;"
"&amp;IFERROR(VLOOKUP(MID(H1256,1,2),PIRA!$B$1:$E$1144,2,FALSE),"")&amp;"
"&amp;IFERROR(VLOOKUP(MID(I1256,1,2),PIRA!$B$1:$E$1144,2,FALSE),"")</f>
        <v xml:space="preserve">Rotational Dynamics
Rotational Dynamics
</v>
      </c>
      <c r="F1256" s="31" t="str">
        <f xml:space="preserve"> IFERROR(VLOOKUP(MID(G1256,1,4),PIRA!$B$1:$E$1144,2,FALSE),"")&amp;"
"&amp;IFERROR(VLOOKUP(MID(H1256,1,4),PIRA!$B$1:$E$1144,2,FALSE),"")&amp;"
"&amp;IFERROR(VLOOKUP(MID(I1256,1,4),PIRA!$B$1:$E$1144,2,FALSE),"")</f>
        <v xml:space="preserve">Rotational Stability
Conservation of Angular Momentum
</v>
      </c>
      <c r="G1256" s="32" t="s">
        <v>1658</v>
      </c>
      <c r="H1256" s="31" t="str">
        <f>IFERROR(IF(VLOOKUP(G1256,Demos!$B$3:$K$1368,2,FALSE)=0,"",VLOOKUP(G1256,Demos!$B$3:$K$1368,2,FALSE)),"")</f>
        <v>1Q40.12</v>
      </c>
      <c r="I1256" s="79" t="str">
        <f>IFERROR(IF(VLOOKUP(G1256,Demos!$B$3:$K$1368,3,FALSE)=0,"",VLOOKUP(G1256,Demos!$B$3:$K$1368,3,FALSE)),"")</f>
        <v/>
      </c>
      <c r="J1256" s="79" t="str">
        <f>IFERROR(IF(VLOOKUP(G1256,Demos!$B$3:$K$1368,4,FALSE)=0,"",VLOOKUP(G1256,Demos!$B$3:$K$1368,4,FALSE)),"")</f>
        <v/>
      </c>
      <c r="K1256" s="30" t="s">
        <v>1897</v>
      </c>
      <c r="M1256" s="71">
        <v>43530</v>
      </c>
      <c r="N1256" s="33" t="str">
        <f>IFERROR(VLOOKUP(G1256,Demos!$B$3:$K$1368,5,FALSE),"")</f>
        <v>Tippe Top</v>
      </c>
      <c r="O1256" s="28">
        <f>IF(N1256="","",COUNTIF($N$6:N3375, N1256))</f>
        <v>28</v>
      </c>
      <c r="P1256" s="33" t="str">
        <f xml:space="preserve"> IFERROR(IF(VLOOKUP(G1256,Demos!$B$3:$K$1368,6,FALSE)=0,"",VLOOKUP(G1256,Demos!$B$3:$K$1368,6,FALSE)),"")</f>
        <v>www.de-monstrare.nl/pdf/Tippe%20top.pdf</v>
      </c>
      <c r="Q1256" s="38" t="str">
        <f xml:space="preserve"> IFERROR(IF(VLOOKUP(G1256,Demos!$B$3:$K$1368,8,FALSE)=0,"",VLOOKUP(G1256,Demos!$B$3:$K$1368,8,FALSE)),"")</f>
        <v/>
      </c>
      <c r="R1256" s="38" t="str">
        <f xml:space="preserve"> IFERROR(IF(VLOOKUP(G1256,Demos!$B$3:$K$1368,7,FALSE)=0,"",VLOOKUP(G1256,Demos!$B$3:$K$1368,7,FALSE)),"")</f>
        <v xml:space="preserve">See Collegerama 2022 recording TN1612TU_20 - https://collegerama.tudelft.nl/Mediasite/Channel/as-bsc-tn/watch/1a0c74c4eaf54cb7aa9b646d254fee821d </v>
      </c>
      <c r="T1256" s="50" t="s">
        <v>1762</v>
      </c>
      <c r="U1256" s="31" t="str">
        <f>IFERROR(VLOOKUP(G1256,Demos!$B$7:N4541,12,FALSE),"")</f>
        <v/>
      </c>
    </row>
    <row r="1257" spans="1:21" ht="45" x14ac:dyDescent="0.25">
      <c r="A1257" s="39">
        <f t="shared" si="19"/>
        <v>1252</v>
      </c>
      <c r="B1257" s="30" t="s">
        <v>1905</v>
      </c>
      <c r="C1257" s="29" t="str">
        <f xml:space="preserve"> IFERROR(VLOOKUP(B1257, Courses!$C$3:$E$836, 2, FALSE),"")</f>
        <v>Mechanics and Theory of Relativity</v>
      </c>
      <c r="D1257" s="29" t="str">
        <f xml:space="preserve"> IFERROR(VLOOKUP(MID(G1257,1,1), PIRA!$B$1:$E$1146, 2, FALSE),"")</f>
        <v>1 Mechanics</v>
      </c>
      <c r="E1257" s="31" t="str">
        <f xml:space="preserve"> IFERROR(VLOOKUP(MID(G1257,1,2),PIRA!$B$1:$E$1144,2,FALSE),"")&amp;"
"&amp;IFERROR(VLOOKUP(MID(H1257,1,2),PIRA!$B$1:$E$1144,2,FALSE),"")&amp;"
"&amp;IFERROR(VLOOKUP(MID(I1257,1,2),PIRA!$B$1:$E$1144,2,FALSE),"")</f>
        <v xml:space="preserve">Rotational Dynamics
Rotational Dynamics
</v>
      </c>
      <c r="F1257" s="31" t="str">
        <f xml:space="preserve"> IFERROR(VLOOKUP(MID(G1257,1,4),PIRA!$B$1:$E$1144,2,FALSE),"")&amp;"
"&amp;IFERROR(VLOOKUP(MID(H1257,1,4),PIRA!$B$1:$E$1144,2,FALSE),"")&amp;"
"&amp;IFERROR(VLOOKUP(MID(I1257,1,4),PIRA!$B$1:$E$1144,2,FALSE),"")</f>
        <v xml:space="preserve">Rotational Stability
Conservation of Angular Momentum
</v>
      </c>
      <c r="G1257" s="32" t="s">
        <v>1658</v>
      </c>
      <c r="H1257" s="31" t="str">
        <f>IFERROR(IF(VLOOKUP(G1257,Demos!$B$3:$K$1368,2,FALSE)=0,"",VLOOKUP(G1257,Demos!$B$3:$K$1368,2,FALSE)),"")</f>
        <v>1Q40.12</v>
      </c>
      <c r="I1257" s="79" t="str">
        <f>IFERROR(IF(VLOOKUP(G1257,Demos!$B$3:$K$1368,3,FALSE)=0,"",VLOOKUP(G1257,Demos!$B$3:$K$1368,3,FALSE)),"")</f>
        <v/>
      </c>
      <c r="J1257" s="79" t="str">
        <f>IFERROR(IF(VLOOKUP(G1257,Demos!$B$3:$K$1368,4,FALSE)=0,"",VLOOKUP(G1257,Demos!$B$3:$K$1368,4,FALSE)),"")</f>
        <v/>
      </c>
      <c r="K1257" s="30" t="s">
        <v>1897</v>
      </c>
      <c r="M1257" s="71">
        <v>43530</v>
      </c>
      <c r="N1257" s="33" t="str">
        <f>IFERROR(VLOOKUP(G1257,Demos!$B$3:$K$1368,5,FALSE),"")</f>
        <v>Tippe Top</v>
      </c>
      <c r="O1257" s="28">
        <f>IF(N1257="","",COUNTIF($N$6:N3376, N1257))</f>
        <v>28</v>
      </c>
      <c r="P1257" s="33" t="str">
        <f xml:space="preserve"> IFERROR(IF(VLOOKUP(G1257,Demos!$B$3:$K$1368,6,FALSE)=0,"",VLOOKUP(G1257,Demos!$B$3:$K$1368,6,FALSE)),"")</f>
        <v>www.de-monstrare.nl/pdf/Tippe%20top.pdf</v>
      </c>
      <c r="Q1257" s="38" t="str">
        <f xml:space="preserve"> IFERROR(IF(VLOOKUP(G1257,Demos!$B$3:$K$1368,8,FALSE)=0,"",VLOOKUP(G1257,Demos!$B$3:$K$1368,8,FALSE)),"")</f>
        <v/>
      </c>
      <c r="R1257" s="38" t="str">
        <f xml:space="preserve"> IFERROR(IF(VLOOKUP(G1257,Demos!$B$3:$K$1368,7,FALSE)=0,"",VLOOKUP(G1257,Demos!$B$3:$K$1368,7,FALSE)),"")</f>
        <v xml:space="preserve">See Collegerama 2022 recording TN1612TU_20 - https://collegerama.tudelft.nl/Mediasite/Channel/as-bsc-tn/watch/1a0c74c4eaf54cb7aa9b646d254fee821d </v>
      </c>
      <c r="U1257" s="31" t="str">
        <f>IFERROR(VLOOKUP(G1257,Demos!$B$7:N4542,12,FALSE),"")</f>
        <v/>
      </c>
    </row>
    <row r="1258" spans="1:21" ht="45" x14ac:dyDescent="0.25">
      <c r="A1258" s="39">
        <f t="shared" si="19"/>
        <v>1253</v>
      </c>
      <c r="B1258" s="30" t="s">
        <v>38</v>
      </c>
      <c r="C1258" s="29" t="str">
        <f xml:space="preserve"> IFERROR(VLOOKUP(B1258, Courses!$C$3:$E$836, 2, FALSE),"")</f>
        <v>Mechanics and Theory of Relativity</v>
      </c>
      <c r="D1258" s="29" t="str">
        <f xml:space="preserve"> IFERROR(VLOOKUP(MID(G1258,1,1), PIRA!$B$1:$E$1146, 2, FALSE),"")</f>
        <v>1 Mechanics</v>
      </c>
      <c r="E1258" s="31" t="str">
        <f xml:space="preserve"> IFERROR(VLOOKUP(MID(G1258,1,2),PIRA!$B$1:$E$1144,2,FALSE),"")&amp;"
"&amp;IFERROR(VLOOKUP(MID(H1258,1,2),PIRA!$B$1:$E$1144,2,FALSE),"")&amp;"
"&amp;IFERROR(VLOOKUP(MID(I1258,1,2),PIRA!$B$1:$E$1144,2,FALSE),"")</f>
        <v xml:space="preserve">Motion in two Dimensions
</v>
      </c>
      <c r="F1258" s="31" t="str">
        <f xml:space="preserve"> IFERROR(VLOOKUP(MID(G1258,1,4),PIRA!$B$1:$E$1144,2,FALSE),"")&amp;"
"&amp;IFERROR(VLOOKUP(MID(H1258,1,4),PIRA!$B$1:$E$1144,2,FALSE),"")&amp;"
"&amp;IFERROR(VLOOKUP(MID(I1258,1,4),PIRA!$B$1:$E$1144,2,FALSE),"")</f>
        <v xml:space="preserve">Motion of the Center of Mass
</v>
      </c>
      <c r="G1258" s="32" t="s">
        <v>1130</v>
      </c>
      <c r="H1258" s="31" t="str">
        <f>IFERROR(IF(VLOOKUP(G1258,Demos!$B$3:$K$1368,2,FALSE)=0,"",VLOOKUP(G1258,Demos!$B$3:$K$1368,2,FALSE)),"")</f>
        <v/>
      </c>
      <c r="I1258" s="79" t="str">
        <f>IFERROR(IF(VLOOKUP(G1258,Demos!$B$3:$K$1368,3,FALSE)=0,"",VLOOKUP(G1258,Demos!$B$3:$K$1368,3,FALSE)),"")</f>
        <v/>
      </c>
      <c r="J1258" s="79" t="str">
        <f>IFERROR(IF(VLOOKUP(G1258,Demos!$B$3:$K$1368,4,FALSE)=0,"",VLOOKUP(G1258,Demos!$B$3:$K$1368,4,FALSE)),"")</f>
        <v/>
      </c>
      <c r="K1258" s="32" t="s">
        <v>22</v>
      </c>
      <c r="L1258" s="32" t="s">
        <v>1060</v>
      </c>
      <c r="M1258" s="71">
        <v>43528</v>
      </c>
      <c r="N1258" s="33" t="str">
        <f>IFERROR(VLOOKUP(G1258,Demos!$B$3:$K$1368,5,FALSE),"")</f>
        <v>Centre of Mass</v>
      </c>
      <c r="O1258" s="28">
        <f>IF(N1258="","",COUNTIF($N$6:N3377, N1258))</f>
        <v>42</v>
      </c>
      <c r="P1258" s="33" t="str">
        <f xml:space="preserve"> IFERROR(IF(VLOOKUP(G1258,Demos!$B$3:$K$1368,6,FALSE)=0,"",VLOOKUP(G1258,Demos!$B$3:$K$1368,6,FALSE)),"")</f>
        <v>www.de-monstrare.nl/pdf/Centre%20of%20mass.pdf</v>
      </c>
      <c r="Q1258" s="38" t="str">
        <f xml:space="preserve"> IFERROR(IF(VLOOKUP(G1258,Demos!$B$3:$K$1368,8,FALSE)=0,"",VLOOKUP(G1258,Demos!$B$3:$K$1368,8,FALSE)),"")</f>
        <v/>
      </c>
      <c r="R1258" s="38" t="str">
        <f xml:space="preserve"> IFERROR(IF(VLOOKUP(G1258,Demos!$B$3:$K$1368,7,FALSE)=0,"",VLOOKUP(G1258,Demos!$B$3:$K$1368,7,FALSE)),"")</f>
        <v xml:space="preserve">See Collegerama 2022 recording TN1612TU_14 - https://collegerama.tudelft.nl/Mediasite/Channel/as-bsc-tn/watch/64cb5e5c7d2546fb9f465306d41a128b1d </v>
      </c>
      <c r="T1258" s="50" t="s">
        <v>1763</v>
      </c>
      <c r="U1258" s="31" t="str">
        <f>IFERROR(VLOOKUP(G1258,Demos!$B$7:N4564,12,FALSE),"")</f>
        <v/>
      </c>
    </row>
    <row r="1259" spans="1:21" ht="45" x14ac:dyDescent="0.25">
      <c r="A1259" s="39">
        <f t="shared" si="19"/>
        <v>1254</v>
      </c>
      <c r="C1259" s="29" t="str">
        <f xml:space="preserve"> IFERROR(VLOOKUP(B1259, Courses!$C$3:$E$836, 2, FALSE),"")</f>
        <v/>
      </c>
      <c r="D1259" s="29" t="str">
        <f xml:space="preserve"> IFERROR(VLOOKUP(MID(G1259,1,1), PIRA!$B$1:$E$1146, 2, FALSE),"")</f>
        <v>1 Mechanics</v>
      </c>
      <c r="E1259" s="31" t="str">
        <f xml:space="preserve"> IFERROR(VLOOKUP(MID(G1259,1,2),PIRA!$B$1:$E$1144,2,FALSE),"")&amp;"
"&amp;IFERROR(VLOOKUP(MID(H1259,1,2),PIRA!$B$1:$E$1144,2,FALSE),"")&amp;"
"&amp;IFERROR(VLOOKUP(MID(I1259,1,2),PIRA!$B$1:$E$1144,2,FALSE),"")</f>
        <v xml:space="preserve">Motion in two Dimensions
</v>
      </c>
      <c r="F1259" s="31" t="str">
        <f xml:space="preserve"> IFERROR(VLOOKUP(MID(G1259,1,4),PIRA!$B$1:$E$1144,2,FALSE),"")&amp;"
"&amp;IFERROR(VLOOKUP(MID(H1259,1,4),PIRA!$B$1:$E$1144,2,FALSE),"")&amp;"
"&amp;IFERROR(VLOOKUP(MID(I1259,1,4),PIRA!$B$1:$E$1144,2,FALSE),"")</f>
        <v xml:space="preserve">Motion of the Center of Mass
</v>
      </c>
      <c r="G1259" s="32" t="s">
        <v>1130</v>
      </c>
      <c r="H1259" s="31" t="str">
        <f>IFERROR(IF(VLOOKUP(G1259,Demos!$B$3:$K$1368,2,FALSE)=0,"",VLOOKUP(G1259,Demos!$B$3:$K$1368,2,FALSE)),"")</f>
        <v/>
      </c>
      <c r="I1259" s="79" t="str">
        <f>IFERROR(IF(VLOOKUP(G1259,Demos!$B$3:$K$1368,3,FALSE)=0,"",VLOOKUP(G1259,Demos!$B$3:$K$1368,3,FALSE)),"")</f>
        <v/>
      </c>
      <c r="J1259" s="79" t="str">
        <f>IFERROR(IF(VLOOKUP(G1259,Demos!$B$3:$K$1368,4,FALSE)=0,"",VLOOKUP(G1259,Demos!$B$3:$K$1368,4,FALSE)),"")</f>
        <v/>
      </c>
      <c r="K1259" s="32" t="s">
        <v>22</v>
      </c>
      <c r="L1259" s="32" t="s">
        <v>1060</v>
      </c>
      <c r="M1259" s="71">
        <v>43528</v>
      </c>
      <c r="N1259" s="33" t="str">
        <f>IFERROR(VLOOKUP(G1259,Demos!$B$3:$K$1368,5,FALSE),"")</f>
        <v>Centre of Mass</v>
      </c>
      <c r="O1259" s="28">
        <f>IF(N1259="","",COUNTIF($N$6:N3378, N1259))</f>
        <v>42</v>
      </c>
      <c r="P1259" s="33" t="str">
        <f xml:space="preserve"> IFERROR(IF(VLOOKUP(G1259,Demos!$B$3:$K$1368,6,FALSE)=0,"",VLOOKUP(G1259,Demos!$B$3:$K$1368,6,FALSE)),"")</f>
        <v>www.de-monstrare.nl/pdf/Centre%20of%20mass.pdf</v>
      </c>
      <c r="Q1259" s="38" t="str">
        <f xml:space="preserve"> IFERROR(IF(VLOOKUP(G1259,Demos!$B$3:$K$1368,8,FALSE)=0,"",VLOOKUP(G1259,Demos!$B$3:$K$1368,8,FALSE)),"")</f>
        <v/>
      </c>
      <c r="R1259" s="38" t="str">
        <f xml:space="preserve"> IFERROR(IF(VLOOKUP(G1259,Demos!$B$3:$K$1368,7,FALSE)=0,"",VLOOKUP(G1259,Demos!$B$3:$K$1368,7,FALSE)),"")</f>
        <v xml:space="preserve">See Collegerama 2022 recording TN1612TU_14 - https://collegerama.tudelft.nl/Mediasite/Channel/as-bsc-tn/watch/64cb5e5c7d2546fb9f465306d41a128b1d </v>
      </c>
      <c r="U1259" s="31" t="str">
        <f>IFERROR(VLOOKUP(G1259,Demos!$B$7:N4566,12,FALSE),"")</f>
        <v/>
      </c>
    </row>
    <row r="1260" spans="1:21" ht="45" x14ac:dyDescent="0.25">
      <c r="A1260" s="39">
        <f t="shared" si="19"/>
        <v>1255</v>
      </c>
      <c r="B1260" s="30" t="s">
        <v>1905</v>
      </c>
      <c r="C1260" s="29" t="str">
        <f xml:space="preserve"> IFERROR(VLOOKUP(B1260, Courses!$C$3:$E$836, 2, FALSE),"")</f>
        <v>Mechanics and Theory of Relativity</v>
      </c>
      <c r="D1260" s="29" t="str">
        <f xml:space="preserve"> IFERROR(VLOOKUP(MID(G1260,1,1), PIRA!$B$1:$E$1146, 2, FALSE),"")</f>
        <v>1 Mechanics</v>
      </c>
      <c r="E1260" s="31" t="str">
        <f xml:space="preserve"> IFERROR(VLOOKUP(MID(G1260,1,2),PIRA!$B$1:$E$1144,2,FALSE),"")&amp;"
"&amp;IFERROR(VLOOKUP(MID(H1260,1,2),PIRA!$B$1:$E$1144,2,FALSE),"")&amp;"
"&amp;IFERROR(VLOOKUP(MID(I1260,1,2),PIRA!$B$1:$E$1144,2,FALSE),"")</f>
        <v xml:space="preserve">Relative Motion
</v>
      </c>
      <c r="F1260" s="31" t="str">
        <f xml:space="preserve"> IFERROR(VLOOKUP(MID(G1260,1,4),PIRA!$B$1:$E$1144,2,FALSE),"")&amp;"
"&amp;IFERROR(VLOOKUP(MID(H1260,1,4),PIRA!$B$1:$E$1144,2,FALSE),"")&amp;"
"&amp;IFERROR(VLOOKUP(MID(I1260,1,4),PIRA!$B$1:$E$1144,2,FALSE),"")</f>
        <v xml:space="preserve">Rotating Reference Frames
</v>
      </c>
      <c r="G1260" s="32" t="s">
        <v>1138</v>
      </c>
      <c r="H1260" s="31" t="str">
        <f>IFERROR(IF(VLOOKUP(G1260,Demos!$B$3:$K$1368,2,FALSE)=0,"",VLOOKUP(G1260,Demos!$B$3:$K$1368,2,FALSE)),"")</f>
        <v/>
      </c>
      <c r="I1260" s="79" t="str">
        <f>IFERROR(IF(VLOOKUP(G1260,Demos!$B$3:$K$1368,3,FALSE)=0,"",VLOOKUP(G1260,Demos!$B$3:$K$1368,3,FALSE)),"")</f>
        <v/>
      </c>
      <c r="J1260" s="79" t="str">
        <f>IFERROR(IF(VLOOKUP(G1260,Demos!$B$3:$K$1368,4,FALSE)=0,"",VLOOKUP(G1260,Demos!$B$3:$K$1368,4,FALSE)),"")</f>
        <v/>
      </c>
      <c r="K1260" s="30" t="s">
        <v>1897</v>
      </c>
      <c r="M1260" s="71">
        <v>43528</v>
      </c>
      <c r="N1260" s="33" t="str">
        <f>IFERROR(VLOOKUP(G1260,Demos!$B$3:$K$1368,5,FALSE),"")</f>
        <v>Coriolis (1b)</v>
      </c>
      <c r="O1260" s="28">
        <f>IF(N1260="","",COUNTIF($N$6:N3379, N1260))</f>
        <v>34</v>
      </c>
      <c r="P1260" s="33" t="str">
        <f xml:space="preserve"> IFERROR(IF(VLOOKUP(G1260,Demos!$B$3:$K$1368,6,FALSE)=0,"",VLOOKUP(G1260,Demos!$B$3:$K$1368,6,FALSE)),"")</f>
        <v>www.de-monstrare.nl/pdf/Coriolis%20_1b_.pdf</v>
      </c>
      <c r="Q1260" s="38" t="str">
        <f xml:space="preserve"> IFERROR(IF(VLOOKUP(G1260,Demos!$B$3:$K$1368,8,FALSE)=0,"",VLOOKUP(G1260,Demos!$B$3:$K$1368,8,FALSE)),"")</f>
        <v/>
      </c>
      <c r="R1260" s="38" t="str">
        <f xml:space="preserve"> IFERROR(IF(VLOOKUP(G1260,Demos!$B$3:$K$1368,7,FALSE)=0,"",VLOOKUP(G1260,Demos!$B$3:$K$1368,7,FALSE)),"")</f>
        <v xml:space="preserve">See Collegerama 2022 recording TN1612TU_22 - https://collegerama.tudelft.nl/Mediasite/Channel/as-bsc-tn/watch/18ed1dabe394424f863782ea19d168bf1d </v>
      </c>
      <c r="T1260" s="50" t="s">
        <v>1761</v>
      </c>
      <c r="U1260" s="31" t="str">
        <f>IFERROR(VLOOKUP(G1260,Demos!$B$7:N4559,12,FALSE),"")</f>
        <v/>
      </c>
    </row>
    <row r="1261" spans="1:21" ht="45" x14ac:dyDescent="0.25">
      <c r="A1261" s="39">
        <f t="shared" si="19"/>
        <v>1256</v>
      </c>
      <c r="B1261" s="30" t="s">
        <v>1905</v>
      </c>
      <c r="C1261" s="29" t="str">
        <f xml:space="preserve"> IFERROR(VLOOKUP(B1261, Courses!$C$3:$E$836, 2, FALSE),"")</f>
        <v>Mechanics and Theory of Relativity</v>
      </c>
      <c r="D1261" s="29" t="str">
        <f xml:space="preserve"> IFERROR(VLOOKUP(MID(G1261,1,1), PIRA!$B$1:$E$1146, 2, FALSE),"")</f>
        <v>1 Mechanics</v>
      </c>
      <c r="E1261" s="31" t="str">
        <f xml:space="preserve"> IFERROR(VLOOKUP(MID(G1261,1,2),PIRA!$B$1:$E$1144,2,FALSE),"")&amp;"
"&amp;IFERROR(VLOOKUP(MID(H1261,1,2),PIRA!$B$1:$E$1144,2,FALSE),"")&amp;"
"&amp;IFERROR(VLOOKUP(MID(I1261,1,2),PIRA!$B$1:$E$1144,2,FALSE),"")</f>
        <v xml:space="preserve">Relative Motion
</v>
      </c>
      <c r="F1261" s="31" t="str">
        <f xml:space="preserve"> IFERROR(VLOOKUP(MID(G1261,1,4),PIRA!$B$1:$E$1144,2,FALSE),"")&amp;"
"&amp;IFERROR(VLOOKUP(MID(H1261,1,4),PIRA!$B$1:$E$1144,2,FALSE),"")&amp;"
"&amp;IFERROR(VLOOKUP(MID(I1261,1,4),PIRA!$B$1:$E$1144,2,FALSE),"")</f>
        <v xml:space="preserve">Rotating Reference Frames
</v>
      </c>
      <c r="G1261" s="32" t="s">
        <v>1138</v>
      </c>
      <c r="H1261" s="31" t="str">
        <f>IFERROR(IF(VLOOKUP(G1261,Demos!$B$3:$K$1368,2,FALSE)=0,"",VLOOKUP(G1261,Demos!$B$3:$K$1368,2,FALSE)),"")</f>
        <v/>
      </c>
      <c r="I1261" s="79" t="str">
        <f>IFERROR(IF(VLOOKUP(G1261,Demos!$B$3:$K$1368,3,FALSE)=0,"",VLOOKUP(G1261,Demos!$B$3:$K$1368,3,FALSE)),"")</f>
        <v/>
      </c>
      <c r="J1261" s="79" t="str">
        <f>IFERROR(IF(VLOOKUP(G1261,Demos!$B$3:$K$1368,4,FALSE)=0,"",VLOOKUP(G1261,Demos!$B$3:$K$1368,4,FALSE)),"")</f>
        <v/>
      </c>
      <c r="K1261" s="30" t="s">
        <v>1897</v>
      </c>
      <c r="M1261" s="71">
        <v>43528</v>
      </c>
      <c r="N1261" s="33" t="str">
        <f>IFERROR(VLOOKUP(G1261,Demos!$B$3:$K$1368,5,FALSE),"")</f>
        <v>Coriolis (1b)</v>
      </c>
      <c r="O1261" s="28">
        <f>IF(N1261="","",COUNTIF($N$6:N3380, N1261))</f>
        <v>34</v>
      </c>
      <c r="P1261" s="33" t="str">
        <f xml:space="preserve"> IFERROR(IF(VLOOKUP(G1261,Demos!$B$3:$K$1368,6,FALSE)=0,"",VLOOKUP(G1261,Demos!$B$3:$K$1368,6,FALSE)),"")</f>
        <v>www.de-monstrare.nl/pdf/Coriolis%20_1b_.pdf</v>
      </c>
      <c r="Q1261" s="38" t="str">
        <f xml:space="preserve"> IFERROR(IF(VLOOKUP(G1261,Demos!$B$3:$K$1368,8,FALSE)=0,"",VLOOKUP(G1261,Demos!$B$3:$K$1368,8,FALSE)),"")</f>
        <v/>
      </c>
      <c r="R1261" s="38" t="str">
        <f xml:space="preserve"> IFERROR(IF(VLOOKUP(G1261,Demos!$B$3:$K$1368,7,FALSE)=0,"",VLOOKUP(G1261,Demos!$B$3:$K$1368,7,FALSE)),"")</f>
        <v xml:space="preserve">See Collegerama 2022 recording TN1612TU_22 - https://collegerama.tudelft.nl/Mediasite/Channel/as-bsc-tn/watch/18ed1dabe394424f863782ea19d168bf1d </v>
      </c>
      <c r="U1261" s="31" t="str">
        <f>IFERROR(VLOOKUP(G1261,Demos!$B$7:N4560,12,FALSE),"")</f>
        <v/>
      </c>
    </row>
    <row r="1262" spans="1:21" ht="45" x14ac:dyDescent="0.25">
      <c r="A1262" s="39">
        <f t="shared" si="19"/>
        <v>1257</v>
      </c>
      <c r="B1262" s="30" t="s">
        <v>38</v>
      </c>
      <c r="C1262" s="29" t="str">
        <f xml:space="preserve"> IFERROR(VLOOKUP(B1262, Courses!$C$3:$E$836, 2, FALSE),"")</f>
        <v>Mechanics and Theory of Relativity</v>
      </c>
      <c r="D1262" s="29" t="str">
        <f xml:space="preserve"> IFERROR(VLOOKUP(MID(G1262,1,1), PIRA!$B$1:$E$1146, 2, FALSE),"")</f>
        <v>1 Mechanics</v>
      </c>
      <c r="E1262" s="31" t="str">
        <f xml:space="preserve"> IFERROR(VLOOKUP(MID(G1262,1,2),PIRA!$B$1:$E$1144,2,FALSE),"")&amp;"
"&amp;IFERROR(VLOOKUP(MID(H1262,1,2),PIRA!$B$1:$E$1144,2,FALSE),"")&amp;"
"&amp;IFERROR(VLOOKUP(MID(I1262,1,2),PIRA!$B$1:$E$1144,2,FALSE),"")</f>
        <v xml:space="preserve">Linear Momentum and Collisions
</v>
      </c>
      <c r="F1262" s="31" t="str">
        <f xml:space="preserve"> IFERROR(VLOOKUP(MID(G1262,1,4),PIRA!$B$1:$E$1144,2,FALSE),"")&amp;"
"&amp;IFERROR(VLOOKUP(MID(H1262,1,4),PIRA!$B$1:$E$1144,2,FALSE),"")&amp;"
"&amp;IFERROR(VLOOKUP(MID(I1262,1,4),PIRA!$B$1:$E$1144,2,FALSE),"")</f>
        <v xml:space="preserve">Conservation of Linear Momentum
</v>
      </c>
      <c r="G1262" s="32" t="s">
        <v>1163</v>
      </c>
      <c r="H1262" s="31" t="str">
        <f>IFERROR(IF(VLOOKUP(G1262,Demos!$B$3:$K$1368,2,FALSE)=0,"",VLOOKUP(G1262,Demos!$B$3:$K$1368,2,FALSE)),"")</f>
        <v/>
      </c>
      <c r="I1262" s="79" t="str">
        <f>IFERROR(IF(VLOOKUP(G1262,Demos!$B$3:$K$1368,3,FALSE)=0,"",VLOOKUP(G1262,Demos!$B$3:$K$1368,3,FALSE)),"")</f>
        <v/>
      </c>
      <c r="J1262" s="79" t="str">
        <f>IFERROR(IF(VLOOKUP(G1262,Demos!$B$3:$K$1368,4,FALSE)=0,"",VLOOKUP(G1262,Demos!$B$3:$K$1368,4,FALSE)),"")</f>
        <v/>
      </c>
      <c r="K1262" s="32" t="s">
        <v>22</v>
      </c>
      <c r="L1262" s="32" t="s">
        <v>1060</v>
      </c>
      <c r="M1262" s="71">
        <v>43528</v>
      </c>
      <c r="N1262" s="33" t="str">
        <f>IFERROR(VLOOKUP(G1262,Demos!$B$3:$K$1368,5,FALSE),"")</f>
        <v>Explosion</v>
      </c>
      <c r="O1262" s="28">
        <f>IF(N1262="","",COUNTIF($N$6:N3381, N1262))</f>
        <v>26</v>
      </c>
      <c r="P1262" s="33" t="str">
        <f xml:space="preserve"> IFERROR(IF(VLOOKUP(G1262,Demos!$B$3:$K$1368,6,FALSE)=0,"",VLOOKUP(G1262,Demos!$B$3:$K$1368,6,FALSE)),"")</f>
        <v>www.de-monstrare.nl/pdf/Explosion.pdf</v>
      </c>
      <c r="Q1262" s="38" t="str">
        <f xml:space="preserve"> IFERROR(IF(VLOOKUP(G1262,Demos!$B$3:$K$1368,8,FALSE)=0,"",VLOOKUP(G1262,Demos!$B$3:$K$1368,8,FALSE)),"")</f>
        <v/>
      </c>
      <c r="R1262" s="38" t="str">
        <f xml:space="preserve"> IFERROR(IF(VLOOKUP(G1262,Demos!$B$3:$K$1368,7,FALSE)=0,"",VLOOKUP(G1262,Demos!$B$3:$K$1368,7,FALSE)),"")</f>
        <v xml:space="preserve">See Collegerama 2022 recording TN1612TU_14 - https://collegerama.tudelft.nl/Mediasite/Channel/as-bsc-tn/watch/64cb5e5c7d2546fb9f465306d41a128b1d </v>
      </c>
      <c r="T1262" s="50" t="s">
        <v>1762</v>
      </c>
      <c r="U1262" s="31" t="str">
        <f>IFERROR(VLOOKUP(G1262,Demos!$B$7:N4563,12,FALSE),"")</f>
        <v/>
      </c>
    </row>
    <row r="1263" spans="1:21" ht="45" x14ac:dyDescent="0.25">
      <c r="A1263" s="39">
        <f t="shared" si="19"/>
        <v>1258</v>
      </c>
      <c r="C1263" s="29" t="str">
        <f xml:space="preserve"> IFERROR(VLOOKUP(B1263, Courses!$C$3:$E$836, 2, FALSE),"")</f>
        <v/>
      </c>
      <c r="D1263" s="29" t="str">
        <f xml:space="preserve"> IFERROR(VLOOKUP(MID(G1263,1,1), PIRA!$B$1:$E$1146, 2, FALSE),"")</f>
        <v>1 Mechanics</v>
      </c>
      <c r="E1263" s="31" t="str">
        <f xml:space="preserve"> IFERROR(VLOOKUP(MID(G1263,1,2),PIRA!$B$1:$E$1144,2,FALSE),"")&amp;"
"&amp;IFERROR(VLOOKUP(MID(H1263,1,2),PIRA!$B$1:$E$1144,2,FALSE),"")&amp;"
"&amp;IFERROR(VLOOKUP(MID(I1263,1,2),PIRA!$B$1:$E$1144,2,FALSE),"")</f>
        <v xml:space="preserve">Linear Momentum and Collisions
</v>
      </c>
      <c r="F1263" s="31" t="str">
        <f xml:space="preserve"> IFERROR(VLOOKUP(MID(G1263,1,4),PIRA!$B$1:$E$1144,2,FALSE),"")&amp;"
"&amp;IFERROR(VLOOKUP(MID(H1263,1,4),PIRA!$B$1:$E$1144,2,FALSE),"")&amp;"
"&amp;IFERROR(VLOOKUP(MID(I1263,1,4),PIRA!$B$1:$E$1144,2,FALSE),"")</f>
        <v xml:space="preserve">Conservation of Linear Momentum
</v>
      </c>
      <c r="G1263" s="32" t="s">
        <v>1163</v>
      </c>
      <c r="H1263" s="31" t="str">
        <f>IFERROR(IF(VLOOKUP(G1263,Demos!$B$3:$K$1368,2,FALSE)=0,"",VLOOKUP(G1263,Demos!$B$3:$K$1368,2,FALSE)),"")</f>
        <v/>
      </c>
      <c r="I1263" s="79" t="str">
        <f>IFERROR(IF(VLOOKUP(G1263,Demos!$B$3:$K$1368,3,FALSE)=0,"",VLOOKUP(G1263,Demos!$B$3:$K$1368,3,FALSE)),"")</f>
        <v/>
      </c>
      <c r="J1263" s="79" t="str">
        <f>IFERROR(IF(VLOOKUP(G1263,Demos!$B$3:$K$1368,4,FALSE)=0,"",VLOOKUP(G1263,Demos!$B$3:$K$1368,4,FALSE)),"")</f>
        <v/>
      </c>
      <c r="K1263" s="32" t="s">
        <v>22</v>
      </c>
      <c r="L1263" s="32" t="s">
        <v>1060</v>
      </c>
      <c r="M1263" s="71">
        <v>43528</v>
      </c>
      <c r="N1263" s="33" t="str">
        <f>IFERROR(VLOOKUP(G1263,Demos!$B$3:$K$1368,5,FALSE),"")</f>
        <v>Explosion</v>
      </c>
      <c r="O1263" s="28">
        <f>IF(N1263="","",COUNTIF($N$6:N3382, N1263))</f>
        <v>26</v>
      </c>
      <c r="P1263" s="33" t="str">
        <f xml:space="preserve"> IFERROR(IF(VLOOKUP(G1263,Demos!$B$3:$K$1368,6,FALSE)=0,"",VLOOKUP(G1263,Demos!$B$3:$K$1368,6,FALSE)),"")</f>
        <v>www.de-monstrare.nl/pdf/Explosion.pdf</v>
      </c>
      <c r="Q1263" s="38" t="str">
        <f xml:space="preserve"> IFERROR(IF(VLOOKUP(G1263,Demos!$B$3:$K$1368,8,FALSE)=0,"",VLOOKUP(G1263,Demos!$B$3:$K$1368,8,FALSE)),"")</f>
        <v/>
      </c>
      <c r="R1263" s="38" t="str">
        <f xml:space="preserve"> IFERROR(IF(VLOOKUP(G1263,Demos!$B$3:$K$1368,7,FALSE)=0,"",VLOOKUP(G1263,Demos!$B$3:$K$1368,7,FALSE)),"")</f>
        <v xml:space="preserve">See Collegerama 2022 recording TN1612TU_14 - https://collegerama.tudelft.nl/Mediasite/Channel/as-bsc-tn/watch/64cb5e5c7d2546fb9f465306d41a128b1d </v>
      </c>
      <c r="U1263" s="31" t="str">
        <f>IFERROR(VLOOKUP(G1263,Demos!$B$7:N4565,12,FALSE),"")</f>
        <v/>
      </c>
    </row>
    <row r="1264" spans="1:21" ht="45" x14ac:dyDescent="0.25">
      <c r="A1264" s="39">
        <f t="shared" si="19"/>
        <v>1259</v>
      </c>
      <c r="B1264" s="30" t="s">
        <v>1905</v>
      </c>
      <c r="C1264" s="29" t="str">
        <f xml:space="preserve"> IFERROR(VLOOKUP(B1264, Courses!$C$3:$E$836, 2, FALSE),"")</f>
        <v>Mechanics and Theory of Relativity</v>
      </c>
      <c r="D1264" s="29" t="str">
        <f xml:space="preserve"> IFERROR(VLOOKUP(MID(G1264,1,1), PIRA!$B$1:$E$1146, 2, FALSE),"")</f>
        <v>1 Mechanics</v>
      </c>
      <c r="E1264" s="31" t="str">
        <f xml:space="preserve"> IFERROR(VLOOKUP(MID(G1264,1,2),PIRA!$B$1:$E$1144,2,FALSE),"")&amp;"
"&amp;IFERROR(VLOOKUP(MID(H1264,1,2),PIRA!$B$1:$E$1144,2,FALSE),"")&amp;"
"&amp;IFERROR(VLOOKUP(MID(I1264,1,2),PIRA!$B$1:$E$1144,2,FALSE),"")</f>
        <v xml:space="preserve">Rotational Dynamics
Oscillations
</v>
      </c>
      <c r="F1264" s="31" t="str">
        <f xml:space="preserve"> IFERROR(VLOOKUP(MID(G1264,1,4),PIRA!$B$1:$E$1144,2,FALSE),"")&amp;"
"&amp;IFERROR(VLOOKUP(MID(H1264,1,4),PIRA!$B$1:$E$1144,2,FALSE),"")&amp;"
"&amp;IFERROR(VLOOKUP(MID(I1264,1,4),PIRA!$B$1:$E$1144,2,FALSE),"")</f>
        <v xml:space="preserve">Moment of Inertia
Physical Pendula
</v>
      </c>
      <c r="G1264" s="32" t="s">
        <v>1387</v>
      </c>
      <c r="H1264" s="31" t="str">
        <f>IFERROR(IF(VLOOKUP(G1264,Demos!$B$3:$K$1368,2,FALSE)=0,"",VLOOKUP(G1264,Demos!$B$3:$K$1368,2,FALSE)),"")</f>
        <v>3A15.01</v>
      </c>
      <c r="I1264" s="79" t="str">
        <f>IFERROR(IF(VLOOKUP(G1264,Demos!$B$3:$K$1368,3,FALSE)=0,"",VLOOKUP(G1264,Demos!$B$3:$K$1368,3,FALSE)),"")</f>
        <v/>
      </c>
      <c r="J1264" s="79" t="str">
        <f>IFERROR(IF(VLOOKUP(G1264,Demos!$B$3:$K$1368,4,FALSE)=0,"",VLOOKUP(G1264,Demos!$B$3:$K$1368,4,FALSE)),"")</f>
        <v/>
      </c>
      <c r="K1264" s="32" t="s">
        <v>1897</v>
      </c>
      <c r="M1264" s="71">
        <v>43528</v>
      </c>
      <c r="N1264" s="33" t="str">
        <f>IFERROR(VLOOKUP(G1264,Demos!$B$3:$K$1368,5,FALSE),"")</f>
        <v>Physical Pendulum (2)</v>
      </c>
      <c r="O1264" s="28">
        <f>IF(N1264="","",COUNTIF($N$6:N3383, N1264))</f>
        <v>17</v>
      </c>
      <c r="P1264" s="33" t="str">
        <f xml:space="preserve"> IFERROR(IF(VLOOKUP(G1264,Demos!$B$3:$K$1368,6,FALSE)=0,"",VLOOKUP(G1264,Demos!$B$3:$K$1368,6,FALSE)),"")</f>
        <v>www.de-monstrare.nl/pdf/Physical%20pendulum%20_2_.pdf</v>
      </c>
      <c r="Q1264" s="38" t="str">
        <f xml:space="preserve"> IFERROR(IF(VLOOKUP(G1264,Demos!$B$3:$K$1368,8,FALSE)=0,"",VLOOKUP(G1264,Demos!$B$3:$K$1368,8,FALSE)),"")</f>
        <v/>
      </c>
      <c r="R1264" s="38" t="str">
        <f xml:space="preserve"> IFERROR(IF(VLOOKUP(G1264,Demos!$B$3:$K$1368,7,FALSE)=0,"",VLOOKUP(G1264,Demos!$B$3:$K$1368,7,FALSE)),"")</f>
        <v/>
      </c>
      <c r="T1264" s="50" t="s">
        <v>1762</v>
      </c>
      <c r="U1264" s="31" t="str">
        <f>IFERROR(VLOOKUP(G1264,Demos!$B$7:N4555,12,FALSE),"")</f>
        <v/>
      </c>
    </row>
    <row r="1265" spans="1:21" ht="45" x14ac:dyDescent="0.25">
      <c r="A1265" s="39">
        <f t="shared" si="19"/>
        <v>1260</v>
      </c>
      <c r="B1265" s="30" t="s">
        <v>1905</v>
      </c>
      <c r="C1265" s="29" t="str">
        <f xml:space="preserve"> IFERROR(VLOOKUP(B1265, Courses!$C$3:$E$836, 2, FALSE),"")</f>
        <v>Mechanics and Theory of Relativity</v>
      </c>
      <c r="D1265" s="29" t="str">
        <f xml:space="preserve"> IFERROR(VLOOKUP(MID(G1265,1,1), PIRA!$B$1:$E$1146, 2, FALSE),"")</f>
        <v>1 Mechanics</v>
      </c>
      <c r="E1265" s="31" t="str">
        <f xml:space="preserve"> IFERROR(VLOOKUP(MID(G1265,1,2),PIRA!$B$1:$E$1144,2,FALSE),"")&amp;"
"&amp;IFERROR(VLOOKUP(MID(H1265,1,2),PIRA!$B$1:$E$1144,2,FALSE),"")&amp;"
"&amp;IFERROR(VLOOKUP(MID(I1265,1,2),PIRA!$B$1:$E$1144,2,FALSE),"")</f>
        <v xml:space="preserve">Rotational Dynamics
Oscillations
</v>
      </c>
      <c r="F1265" s="31" t="str">
        <f xml:space="preserve"> IFERROR(VLOOKUP(MID(G1265,1,4),PIRA!$B$1:$E$1144,2,FALSE),"")&amp;"
"&amp;IFERROR(VLOOKUP(MID(H1265,1,4),PIRA!$B$1:$E$1144,2,FALSE),"")&amp;"
"&amp;IFERROR(VLOOKUP(MID(I1265,1,4),PIRA!$B$1:$E$1144,2,FALSE),"")</f>
        <v xml:space="preserve">Moment of Inertia
Physical Pendula
</v>
      </c>
      <c r="G1265" s="32" t="s">
        <v>1387</v>
      </c>
      <c r="H1265" s="31" t="str">
        <f>IFERROR(IF(VLOOKUP(G1265,Demos!$B$3:$K$1368,2,FALSE)=0,"",VLOOKUP(G1265,Demos!$B$3:$K$1368,2,FALSE)),"")</f>
        <v>3A15.01</v>
      </c>
      <c r="I1265" s="79" t="str">
        <f>IFERROR(IF(VLOOKUP(G1265,Demos!$B$3:$K$1368,3,FALSE)=0,"",VLOOKUP(G1265,Demos!$B$3:$K$1368,3,FALSE)),"")</f>
        <v/>
      </c>
      <c r="J1265" s="79" t="str">
        <f>IFERROR(IF(VLOOKUP(G1265,Demos!$B$3:$K$1368,4,FALSE)=0,"",VLOOKUP(G1265,Demos!$B$3:$K$1368,4,FALSE)),"")</f>
        <v/>
      </c>
      <c r="K1265" s="32" t="s">
        <v>1897</v>
      </c>
      <c r="M1265" s="71">
        <v>43528</v>
      </c>
      <c r="N1265" s="33" t="str">
        <f>IFERROR(VLOOKUP(G1265,Demos!$B$3:$K$1368,5,FALSE),"")</f>
        <v>Physical Pendulum (2)</v>
      </c>
      <c r="O1265" s="28">
        <f>IF(N1265="","",COUNTIF($N$6:N3384, N1265))</f>
        <v>17</v>
      </c>
      <c r="P1265" s="33" t="str">
        <f xml:space="preserve"> IFERROR(IF(VLOOKUP(G1265,Demos!$B$3:$K$1368,6,FALSE)=0,"",VLOOKUP(G1265,Demos!$B$3:$K$1368,6,FALSE)),"")</f>
        <v>www.de-monstrare.nl/pdf/Physical%20pendulum%20_2_.pdf</v>
      </c>
      <c r="Q1265" s="38" t="str">
        <f xml:space="preserve"> IFERROR(IF(VLOOKUP(G1265,Demos!$B$3:$K$1368,8,FALSE)=0,"",VLOOKUP(G1265,Demos!$B$3:$K$1368,8,FALSE)),"")</f>
        <v/>
      </c>
      <c r="R1265" s="38" t="str">
        <f xml:space="preserve"> IFERROR(IF(VLOOKUP(G1265,Demos!$B$3:$K$1368,7,FALSE)=0,"",VLOOKUP(G1265,Demos!$B$3:$K$1368,7,FALSE)),"")</f>
        <v/>
      </c>
      <c r="U1265" s="31" t="str">
        <f>IFERROR(VLOOKUP(G1265,Demos!$B$7:N4556,12,FALSE),"")</f>
        <v/>
      </c>
    </row>
    <row r="1266" spans="1:21" ht="45" x14ac:dyDescent="0.25">
      <c r="A1266" s="39">
        <f t="shared" si="19"/>
        <v>1261</v>
      </c>
      <c r="B1266" s="30" t="s">
        <v>1905</v>
      </c>
      <c r="C1266" s="29" t="str">
        <f xml:space="preserve"> IFERROR(VLOOKUP(B1266, Courses!$C$3:$E$836, 2, FALSE),"")</f>
        <v>Mechanics and Theory of Relativity</v>
      </c>
      <c r="D1266" s="29" t="str">
        <f xml:space="preserve"> IFERROR(VLOOKUP(MID(G1266,1,1), PIRA!$B$1:$E$1146, 2, FALSE),"")</f>
        <v>1 Mechanics</v>
      </c>
      <c r="E1266" s="31" t="str">
        <f xml:space="preserve"> IFERROR(VLOOKUP(MID(G1266,1,2),PIRA!$B$1:$E$1144,2,FALSE),"")&amp;"
"&amp;IFERROR(VLOOKUP(MID(H1266,1,2),PIRA!$B$1:$E$1144,2,FALSE),"")&amp;"
"&amp;IFERROR(VLOOKUP(MID(I1266,1,2),PIRA!$B$1:$E$1144,2,FALSE),"")</f>
        <v xml:space="preserve">Rotational Dynamics
Applications of Newton's Laws
</v>
      </c>
      <c r="F1266" s="31" t="str">
        <f xml:space="preserve"> IFERROR(VLOOKUP(MID(G1266,1,4),PIRA!$B$1:$E$1144,2,FALSE),"")&amp;"
"&amp;IFERROR(VLOOKUP(MID(H1266,1,4),PIRA!$B$1:$E$1144,2,FALSE),"")&amp;"
"&amp;IFERROR(VLOOKUP(MID(I1266,1,4),PIRA!$B$1:$E$1144,2,FALSE),"")</f>
        <v xml:space="preserve">Conservation of Angular Momentum
Dynamic Torque
</v>
      </c>
      <c r="G1266" s="32" t="s">
        <v>1169</v>
      </c>
      <c r="H1266" s="31" t="str">
        <f>IFERROR(IF(VLOOKUP(G1266,Demos!$B$3:$K$1368,2,FALSE)=0,"",VLOOKUP(G1266,Demos!$B$3:$K$1368,2,FALSE)),"")</f>
        <v>1K10.01</v>
      </c>
      <c r="I1266" s="79" t="str">
        <f>IFERROR(IF(VLOOKUP(G1266,Demos!$B$3:$K$1368,3,FALSE)=0,"",VLOOKUP(G1266,Demos!$B$3:$K$1368,3,FALSE)),"")</f>
        <v/>
      </c>
      <c r="J1266" s="79" t="str">
        <f>IFERROR(IF(VLOOKUP(G1266,Demos!$B$3:$K$1368,4,FALSE)=0,"",VLOOKUP(G1266,Demos!$B$3:$K$1368,4,FALSE)),"")</f>
        <v/>
      </c>
      <c r="K1266" s="30" t="s">
        <v>1897</v>
      </c>
      <c r="M1266" s="71">
        <v>43528</v>
      </c>
      <c r="N1266" s="33" t="str">
        <f>IFERROR(VLOOKUP(G1266,Demos!$B$3:$K$1368,5,FALSE),"")</f>
        <v>Pulling a Spool (a.k.a. Oma's Garenklosje)</v>
      </c>
      <c r="O1266" s="28">
        <f>IF(N1266="","",COUNTIF($N$6:N3385, N1266))</f>
        <v>39</v>
      </c>
      <c r="P1266" s="33" t="str">
        <f xml:space="preserve"> IFERROR(IF(VLOOKUP(G1266,Demos!$B$3:$K$1368,6,FALSE)=0,"",VLOOKUP(G1266,Demos!$B$3:$K$1368,6,FALSE)),"")</f>
        <v>www.de-monstrare.nl/pdf/Pulling%20a%20spool.pdf</v>
      </c>
      <c r="Q1266" s="38" t="str">
        <f xml:space="preserve"> IFERROR(IF(VLOOKUP(G1266,Demos!$B$3:$K$1368,8,FALSE)=0,"",VLOOKUP(G1266,Demos!$B$3:$K$1368,8,FALSE)),"")</f>
        <v/>
      </c>
      <c r="R1266" s="38" t="str">
        <f xml:space="preserve"> IFERROR(IF(VLOOKUP(G1266,Demos!$B$3:$K$1368,7,FALSE)=0,"",VLOOKUP(G1266,Demos!$B$3:$K$1368,7,FALSE)),"")</f>
        <v xml:space="preserve">See Collegerame 2022 recording TN1612TU_19 - https://collegerama.tudelft.nl/Mediasite/Channel/as-bsc-tn/watch/1525734e9e3e40e6a0113a2e79f6fd7b1d </v>
      </c>
      <c r="T1266" s="50" t="s">
        <v>1761</v>
      </c>
      <c r="U1266" s="31" t="str">
        <f>IFERROR(VLOOKUP(G1266,Demos!$B$7:N4553,12,FALSE),"")</f>
        <v/>
      </c>
    </row>
    <row r="1267" spans="1:21" ht="45" x14ac:dyDescent="0.25">
      <c r="A1267" s="39">
        <f t="shared" si="19"/>
        <v>1262</v>
      </c>
      <c r="B1267" s="30" t="s">
        <v>1905</v>
      </c>
      <c r="C1267" s="29" t="str">
        <f xml:space="preserve"> IFERROR(VLOOKUP(B1267, Courses!$C$3:$E$836, 2, FALSE),"")</f>
        <v>Mechanics and Theory of Relativity</v>
      </c>
      <c r="D1267" s="29" t="str">
        <f xml:space="preserve"> IFERROR(VLOOKUP(MID(G1267,1,1), PIRA!$B$1:$E$1146, 2, FALSE),"")</f>
        <v>1 Mechanics</v>
      </c>
      <c r="E1267" s="31" t="str">
        <f xml:space="preserve"> IFERROR(VLOOKUP(MID(G1267,1,2),PIRA!$B$1:$E$1144,2,FALSE),"")&amp;"
"&amp;IFERROR(VLOOKUP(MID(H1267,1,2),PIRA!$B$1:$E$1144,2,FALSE),"")&amp;"
"&amp;IFERROR(VLOOKUP(MID(I1267,1,2),PIRA!$B$1:$E$1144,2,FALSE),"")</f>
        <v xml:space="preserve">Rotational Dynamics
Applications of Newton's Laws
</v>
      </c>
      <c r="F1267" s="31" t="str">
        <f xml:space="preserve"> IFERROR(VLOOKUP(MID(G1267,1,4),PIRA!$B$1:$E$1144,2,FALSE),"")&amp;"
"&amp;IFERROR(VLOOKUP(MID(H1267,1,4),PIRA!$B$1:$E$1144,2,FALSE),"")&amp;"
"&amp;IFERROR(VLOOKUP(MID(I1267,1,4),PIRA!$B$1:$E$1144,2,FALSE),"")</f>
        <v xml:space="preserve">Conservation of Angular Momentum
Dynamic Torque
</v>
      </c>
      <c r="G1267" s="32" t="s">
        <v>1169</v>
      </c>
      <c r="H1267" s="31" t="str">
        <f>IFERROR(IF(VLOOKUP(G1267,Demos!$B$3:$K$1368,2,FALSE)=0,"",VLOOKUP(G1267,Demos!$B$3:$K$1368,2,FALSE)),"")</f>
        <v>1K10.01</v>
      </c>
      <c r="I1267" s="79" t="str">
        <f>IFERROR(IF(VLOOKUP(G1267,Demos!$B$3:$K$1368,3,FALSE)=0,"",VLOOKUP(G1267,Demos!$B$3:$K$1368,3,FALSE)),"")</f>
        <v/>
      </c>
      <c r="J1267" s="79" t="str">
        <f>IFERROR(IF(VLOOKUP(G1267,Demos!$B$3:$K$1368,4,FALSE)=0,"",VLOOKUP(G1267,Demos!$B$3:$K$1368,4,FALSE)),"")</f>
        <v/>
      </c>
      <c r="K1267" s="30" t="s">
        <v>1897</v>
      </c>
      <c r="M1267" s="71">
        <v>43528</v>
      </c>
      <c r="N1267" s="33" t="str">
        <f>IFERROR(VLOOKUP(G1267,Demos!$B$3:$K$1368,5,FALSE),"")</f>
        <v>Pulling a Spool (a.k.a. Oma's Garenklosje)</v>
      </c>
      <c r="O1267" s="28">
        <f>IF(N1267="","",COUNTIF($N$6:N3386, N1267))</f>
        <v>39</v>
      </c>
      <c r="P1267" s="33" t="str">
        <f xml:space="preserve"> IFERROR(IF(VLOOKUP(G1267,Demos!$B$3:$K$1368,6,FALSE)=0,"",VLOOKUP(G1267,Demos!$B$3:$K$1368,6,FALSE)),"")</f>
        <v>www.de-monstrare.nl/pdf/Pulling%20a%20spool.pdf</v>
      </c>
      <c r="Q1267" s="38" t="str">
        <f xml:space="preserve"> IFERROR(IF(VLOOKUP(G1267,Demos!$B$3:$K$1368,8,FALSE)=0,"",VLOOKUP(G1267,Demos!$B$3:$K$1368,8,FALSE)),"")</f>
        <v/>
      </c>
      <c r="R1267" s="38" t="str">
        <f xml:space="preserve"> IFERROR(IF(VLOOKUP(G1267,Demos!$B$3:$K$1368,7,FALSE)=0,"",VLOOKUP(G1267,Demos!$B$3:$K$1368,7,FALSE)),"")</f>
        <v xml:space="preserve">See Collegerame 2022 recording TN1612TU_19 - https://collegerama.tudelft.nl/Mediasite/Channel/as-bsc-tn/watch/1525734e9e3e40e6a0113a2e79f6fd7b1d </v>
      </c>
      <c r="U1267" s="31" t="str">
        <f>IFERROR(VLOOKUP(G1267,Demos!$B$7:N4554,12,FALSE),"")</f>
        <v/>
      </c>
    </row>
    <row r="1268" spans="1:21" ht="45" x14ac:dyDescent="0.25">
      <c r="A1268" s="39">
        <f t="shared" si="19"/>
        <v>1263</v>
      </c>
      <c r="B1268" s="30" t="s">
        <v>1905</v>
      </c>
      <c r="C1268" s="29" t="str">
        <f xml:space="preserve"> IFERROR(VLOOKUP(B1268, Courses!$C$3:$E$836, 2, FALSE),"")</f>
        <v>Mechanics and Theory of Relativity</v>
      </c>
      <c r="D1268" s="29" t="str">
        <f xml:space="preserve"> IFERROR(VLOOKUP(MID(G1268,1,1), PIRA!$B$1:$E$1146, 2, FALSE),"")</f>
        <v>1 Mechanics</v>
      </c>
      <c r="E1268" s="31" t="str">
        <f xml:space="preserve"> IFERROR(VLOOKUP(MID(G1268,1,2),PIRA!$B$1:$E$1144,2,FALSE),"")&amp;"
"&amp;IFERROR(VLOOKUP(MID(H1268,1,2),PIRA!$B$1:$E$1144,2,FALSE),"")&amp;"
"&amp;IFERROR(VLOOKUP(MID(I1268,1,2),PIRA!$B$1:$E$1144,2,FALSE),"")</f>
        <v xml:space="preserve">Rotational Dynamics
Rotational Dynamics
</v>
      </c>
      <c r="F1268" s="31" t="str">
        <f xml:space="preserve"> IFERROR(VLOOKUP(MID(G1268,1,4),PIRA!$B$1:$E$1144,2,FALSE),"")&amp;"
"&amp;IFERROR(VLOOKUP(MID(H1268,1,4),PIRA!$B$1:$E$1144,2,FALSE),"")&amp;"
"&amp;IFERROR(VLOOKUP(MID(I1268,1,4),PIRA!$B$1:$E$1144,2,FALSE),"")</f>
        <v xml:space="preserve">Conservation of Angular Momentum
Moment of Inertia
</v>
      </c>
      <c r="G1268" s="32" t="s">
        <v>1171</v>
      </c>
      <c r="H1268" s="31" t="str">
        <f>IFERROR(IF(VLOOKUP(G1268,Demos!$B$3:$K$1368,2,FALSE)=0,"",VLOOKUP(G1268,Demos!$B$3:$K$1368,2,FALSE)),"")</f>
        <v>1Q10.XX</v>
      </c>
      <c r="I1268" s="79" t="str">
        <f>IFERROR(IF(VLOOKUP(G1268,Demos!$B$3:$K$1368,3,FALSE)=0,"",VLOOKUP(G1268,Demos!$B$3:$K$1368,3,FALSE)),"")</f>
        <v/>
      </c>
      <c r="J1268" s="79" t="str">
        <f>IFERROR(IF(VLOOKUP(G1268,Demos!$B$3:$K$1368,4,FALSE)=0,"",VLOOKUP(G1268,Demos!$B$3:$K$1368,4,FALSE)),"")</f>
        <v/>
      </c>
      <c r="K1268" s="32" t="s">
        <v>1897</v>
      </c>
      <c r="M1268" s="71">
        <v>43528</v>
      </c>
      <c r="N1268" s="33" t="str">
        <f>IFERROR(VLOOKUP(G1268,Demos!$B$3:$K$1368,5,FALSE),"")</f>
        <v>Matchbox and Wineglass</v>
      </c>
      <c r="O1268" s="28">
        <f>IF(N1268="","",COUNTIF($N$6:N3387, N1268))</f>
        <v>40</v>
      </c>
      <c r="P1268" s="33" t="str">
        <f xml:space="preserve"> IFERROR(IF(VLOOKUP(G1268,Demos!$B$3:$K$1368,6,FALSE)=0,"",VLOOKUP(G1268,Demos!$B$3:$K$1368,6,FALSE)),"")</f>
        <v>www.de-monstrare.nl/pdf/Matchbox%20and%20wineglass.pdf</v>
      </c>
      <c r="Q1268" s="38" t="str">
        <f xml:space="preserve"> IFERROR(IF(VLOOKUP(G1268,Demos!$B$3:$K$1368,8,FALSE)=0,"",VLOOKUP(G1268,Demos!$B$3:$K$1368,8,FALSE)),"")</f>
        <v/>
      </c>
      <c r="R1268" s="38" t="str">
        <f xml:space="preserve"> IFERROR(IF(VLOOKUP(G1268,Demos!$B$3:$K$1368,7,FALSE)=0,"",VLOOKUP(G1268,Demos!$B$3:$K$1368,7,FALSE)),"")</f>
        <v xml:space="preserve">See Collegerama 2022 recording TN1612TU_17 from about 40 minutes - https://collegerama.tudelft.nl/Mediasite/Channel/as-bsc-tn/watch/068318bc5e2d4c908ecc56ce056d99d81d </v>
      </c>
      <c r="T1268" s="50" t="s">
        <v>1763</v>
      </c>
      <c r="U1268" s="31" t="str">
        <f>IFERROR(VLOOKUP(G1268,Demos!$B$7:N4557,12,FALSE),"")</f>
        <v/>
      </c>
    </row>
    <row r="1269" spans="1:21" ht="45" x14ac:dyDescent="0.25">
      <c r="A1269" s="39">
        <f t="shared" si="19"/>
        <v>1264</v>
      </c>
      <c r="B1269" s="30" t="s">
        <v>1905</v>
      </c>
      <c r="C1269" s="29" t="str">
        <f xml:space="preserve"> IFERROR(VLOOKUP(B1269, Courses!$C$3:$E$836, 2, FALSE),"")</f>
        <v>Mechanics and Theory of Relativity</v>
      </c>
      <c r="D1269" s="29" t="str">
        <f xml:space="preserve"> IFERROR(VLOOKUP(MID(G1269,1,1), PIRA!$B$1:$E$1146, 2, FALSE),"")</f>
        <v>1 Mechanics</v>
      </c>
      <c r="E1269" s="31" t="str">
        <f xml:space="preserve"> IFERROR(VLOOKUP(MID(G1269,1,2),PIRA!$B$1:$E$1144,2,FALSE),"")&amp;"
"&amp;IFERROR(VLOOKUP(MID(H1269,1,2),PIRA!$B$1:$E$1144,2,FALSE),"")&amp;"
"&amp;IFERROR(VLOOKUP(MID(I1269,1,2),PIRA!$B$1:$E$1144,2,FALSE),"")</f>
        <v xml:space="preserve">Rotational Dynamics
Rotational Dynamics
</v>
      </c>
      <c r="F1269" s="31" t="str">
        <f xml:space="preserve"> IFERROR(VLOOKUP(MID(G1269,1,4),PIRA!$B$1:$E$1144,2,FALSE),"")&amp;"
"&amp;IFERROR(VLOOKUP(MID(H1269,1,4),PIRA!$B$1:$E$1144,2,FALSE),"")&amp;"
"&amp;IFERROR(VLOOKUP(MID(I1269,1,4),PIRA!$B$1:$E$1144,2,FALSE),"")</f>
        <v xml:space="preserve">Conservation of Angular Momentum
Moment of Inertia
</v>
      </c>
      <c r="G1269" s="32" t="s">
        <v>1171</v>
      </c>
      <c r="H1269" s="31" t="str">
        <f>IFERROR(IF(VLOOKUP(G1269,Demos!$B$3:$K$1368,2,FALSE)=0,"",VLOOKUP(G1269,Demos!$B$3:$K$1368,2,FALSE)),"")</f>
        <v>1Q10.XX</v>
      </c>
      <c r="I1269" s="79" t="str">
        <f>IFERROR(IF(VLOOKUP(G1269,Demos!$B$3:$K$1368,3,FALSE)=0,"",VLOOKUP(G1269,Demos!$B$3:$K$1368,3,FALSE)),"")</f>
        <v/>
      </c>
      <c r="J1269" s="79" t="str">
        <f>IFERROR(IF(VLOOKUP(G1269,Demos!$B$3:$K$1368,4,FALSE)=0,"",VLOOKUP(G1269,Demos!$B$3:$K$1368,4,FALSE)),"")</f>
        <v/>
      </c>
      <c r="K1269" s="32" t="s">
        <v>1897</v>
      </c>
      <c r="M1269" s="71">
        <v>43528</v>
      </c>
      <c r="N1269" s="33" t="str">
        <f>IFERROR(VLOOKUP(G1269,Demos!$B$3:$K$1368,5,FALSE),"")</f>
        <v>Matchbox and Wineglass</v>
      </c>
      <c r="O1269" s="28">
        <f>IF(N1269="","",COUNTIF($N$6:N3388, N1269))</f>
        <v>40</v>
      </c>
      <c r="P1269" s="33" t="str">
        <f xml:space="preserve"> IFERROR(IF(VLOOKUP(G1269,Demos!$B$3:$K$1368,6,FALSE)=0,"",VLOOKUP(G1269,Demos!$B$3:$K$1368,6,FALSE)),"")</f>
        <v>www.de-monstrare.nl/pdf/Matchbox%20and%20wineglass.pdf</v>
      </c>
      <c r="Q1269" s="38" t="str">
        <f xml:space="preserve"> IFERROR(IF(VLOOKUP(G1269,Demos!$B$3:$K$1368,8,FALSE)=0,"",VLOOKUP(G1269,Demos!$B$3:$K$1368,8,FALSE)),"")</f>
        <v/>
      </c>
      <c r="R1269" s="38" t="str">
        <f xml:space="preserve"> IFERROR(IF(VLOOKUP(G1269,Demos!$B$3:$K$1368,7,FALSE)=0,"",VLOOKUP(G1269,Demos!$B$3:$K$1368,7,FALSE)),"")</f>
        <v xml:space="preserve">See Collegerama 2022 recording TN1612TU_17 from about 40 minutes - https://collegerama.tudelft.nl/Mediasite/Channel/as-bsc-tn/watch/068318bc5e2d4c908ecc56ce056d99d81d </v>
      </c>
      <c r="U1269" s="31" t="str">
        <f>IFERROR(VLOOKUP(G1269,Demos!$B$7:N4558,12,FALSE),"")</f>
        <v/>
      </c>
    </row>
    <row r="1270" spans="1:21" ht="45" x14ac:dyDescent="0.25">
      <c r="A1270" s="39">
        <f t="shared" si="19"/>
        <v>1265</v>
      </c>
      <c r="B1270" s="30" t="s">
        <v>1905</v>
      </c>
      <c r="C1270" s="29" t="str">
        <f xml:space="preserve"> IFERROR(VLOOKUP(B1270, Courses!$C$3:$E$836, 2, FALSE),"")</f>
        <v>Mechanics and Theory of Relativity</v>
      </c>
      <c r="D1270" s="29" t="str">
        <f xml:space="preserve"> IFERROR(VLOOKUP(MID(G1270,1,1), PIRA!$B$1:$E$1146, 2, FALSE),"")</f>
        <v/>
      </c>
      <c r="E1270" s="31" t="str">
        <f xml:space="preserve"> IFERROR(VLOOKUP(MID(G1270,1,2),PIRA!$B$1:$E$1144,2,FALSE),"")&amp;"
"&amp;IFERROR(VLOOKUP(MID(H1270,1,2),PIRA!$B$1:$E$1144,2,FALSE),"")&amp;"
"&amp;IFERROR(VLOOKUP(MID(I1270,1,2),PIRA!$B$1:$E$1144,2,FALSE),"")</f>
        <v xml:space="preserve">
</v>
      </c>
      <c r="F1270" s="31" t="str">
        <f xml:space="preserve"> IFERROR(VLOOKUP(MID(G1270,1,4),PIRA!$B$1:$E$1144,2,FALSE),"")&amp;"
"&amp;IFERROR(VLOOKUP(MID(H1270,1,4),PIRA!$B$1:$E$1144,2,FALSE),"")&amp;"
"&amp;IFERROR(VLOOKUP(MID(I1270,1,4),PIRA!$B$1:$E$1144,2,FALSE),"")</f>
        <v xml:space="preserve">
</v>
      </c>
      <c r="G1270" s="32" t="s">
        <v>1982</v>
      </c>
      <c r="H1270" s="31" t="str">
        <f>IFERROR(IF(VLOOKUP(G1270,Demos!$B$3:$K$1368,2,FALSE)=0,"",VLOOKUP(G1270,Demos!$B$3:$K$1368,2,FALSE)),"")</f>
        <v/>
      </c>
      <c r="I1270" s="79" t="str">
        <f>IFERROR(IF(VLOOKUP(G1270,Demos!$B$3:$K$1368,3,FALSE)=0,"",VLOOKUP(G1270,Demos!$B$3:$K$1368,3,FALSE)),"")</f>
        <v/>
      </c>
      <c r="J1270" s="79" t="str">
        <f>IFERROR(IF(VLOOKUP(G1270,Demos!$B$3:$K$1368,4,FALSE)=0,"",VLOOKUP(G1270,Demos!$B$3:$K$1368,4,FALSE)),"")</f>
        <v/>
      </c>
      <c r="K1270" s="30" t="s">
        <v>1897</v>
      </c>
      <c r="M1270" s="71">
        <v>43528</v>
      </c>
      <c r="N1270" s="33" t="str">
        <f>IFERROR(VLOOKUP(G1270,Demos!$B$3:$K$1368,5,FALSE),"")</f>
        <v/>
      </c>
      <c r="O1270" s="28" t="str">
        <f>IF(N1270="","",COUNTIF($N$6:N3389, N1270))</f>
        <v/>
      </c>
      <c r="P1270" s="33" t="str">
        <f xml:space="preserve"> IFERROR(IF(VLOOKUP(G1270,Demos!$B$3:$K$1368,6,FALSE)=0,"",VLOOKUP(G1270,Demos!$B$3:$K$1368,6,FALSE)),"")</f>
        <v/>
      </c>
      <c r="Q1270" s="38" t="str">
        <f xml:space="preserve"> IFERROR(IF(VLOOKUP(G1270,Demos!$B$3:$K$1368,8,FALSE)=0,"",VLOOKUP(G1270,Demos!$B$3:$K$1368,8,FALSE)),"")</f>
        <v/>
      </c>
      <c r="R1270" s="38" t="str">
        <f xml:space="preserve"> IFERROR(IF(VLOOKUP(G1270,Demos!$B$3:$K$1368,7,FALSE)=0,"",VLOOKUP(G1270,Demos!$B$3:$K$1368,7,FALSE)),"")</f>
        <v/>
      </c>
      <c r="T1270" s="50" t="s">
        <v>1762</v>
      </c>
      <c r="U1270" s="31" t="str">
        <f>IFERROR(VLOOKUP(G1270,Demos!$B$7:N4561,12,FALSE),"")</f>
        <v/>
      </c>
    </row>
    <row r="1271" spans="1:21" ht="45" x14ac:dyDescent="0.25">
      <c r="A1271" s="39">
        <f t="shared" si="19"/>
        <v>1266</v>
      </c>
      <c r="B1271" s="30" t="s">
        <v>1905</v>
      </c>
      <c r="C1271" s="29" t="str">
        <f xml:space="preserve"> IFERROR(VLOOKUP(B1271, Courses!$C$3:$E$836, 2, FALSE),"")</f>
        <v>Mechanics and Theory of Relativity</v>
      </c>
      <c r="D1271" s="29" t="str">
        <f xml:space="preserve"> IFERROR(VLOOKUP(MID(G1271,1,1), PIRA!$B$1:$E$1146, 2, FALSE),"")</f>
        <v/>
      </c>
      <c r="E1271" s="31" t="str">
        <f xml:space="preserve"> IFERROR(VLOOKUP(MID(G1271,1,2),PIRA!$B$1:$E$1144,2,FALSE),"")&amp;"
"&amp;IFERROR(VLOOKUP(MID(H1271,1,2),PIRA!$B$1:$E$1144,2,FALSE),"")&amp;"
"&amp;IFERROR(VLOOKUP(MID(I1271,1,2),PIRA!$B$1:$E$1144,2,FALSE),"")</f>
        <v xml:space="preserve">
</v>
      </c>
      <c r="F1271" s="31" t="str">
        <f xml:space="preserve"> IFERROR(VLOOKUP(MID(G1271,1,4),PIRA!$B$1:$E$1144,2,FALSE),"")&amp;"
"&amp;IFERROR(VLOOKUP(MID(H1271,1,4),PIRA!$B$1:$E$1144,2,FALSE),"")&amp;"
"&amp;IFERROR(VLOOKUP(MID(I1271,1,4),PIRA!$B$1:$E$1144,2,FALSE),"")</f>
        <v xml:space="preserve">
</v>
      </c>
      <c r="G1271" s="32" t="s">
        <v>1982</v>
      </c>
      <c r="H1271" s="31" t="str">
        <f>IFERROR(IF(VLOOKUP(G1271,Demos!$B$3:$K$1368,2,FALSE)=0,"",VLOOKUP(G1271,Demos!$B$3:$K$1368,2,FALSE)),"")</f>
        <v/>
      </c>
      <c r="I1271" s="79" t="str">
        <f>IFERROR(IF(VLOOKUP(G1271,Demos!$B$3:$K$1368,3,FALSE)=0,"",VLOOKUP(G1271,Demos!$B$3:$K$1368,3,FALSE)),"")</f>
        <v/>
      </c>
      <c r="J1271" s="79" t="str">
        <f>IFERROR(IF(VLOOKUP(G1271,Demos!$B$3:$K$1368,4,FALSE)=0,"",VLOOKUP(G1271,Demos!$B$3:$K$1368,4,FALSE)),"")</f>
        <v/>
      </c>
      <c r="K1271" s="30" t="s">
        <v>1897</v>
      </c>
      <c r="M1271" s="71">
        <v>43528</v>
      </c>
      <c r="N1271" s="33" t="str">
        <f>IFERROR(VLOOKUP(G1271,Demos!$B$3:$K$1368,5,FALSE),"")</f>
        <v/>
      </c>
      <c r="O1271" s="28" t="str">
        <f>IF(N1271="","",COUNTIF($N$6:N3390, N1271))</f>
        <v/>
      </c>
      <c r="P1271" s="33" t="str">
        <f xml:space="preserve"> IFERROR(IF(VLOOKUP(G1271,Demos!$B$3:$K$1368,6,FALSE)=0,"",VLOOKUP(G1271,Demos!$B$3:$K$1368,6,FALSE)),"")</f>
        <v/>
      </c>
      <c r="Q1271" s="38" t="str">
        <f xml:space="preserve"> IFERROR(IF(VLOOKUP(G1271,Demos!$B$3:$K$1368,8,FALSE)=0,"",VLOOKUP(G1271,Demos!$B$3:$K$1368,8,FALSE)),"")</f>
        <v/>
      </c>
      <c r="R1271" s="38" t="str">
        <f xml:space="preserve"> IFERROR(IF(VLOOKUP(G1271,Demos!$B$3:$K$1368,7,FALSE)=0,"",VLOOKUP(G1271,Demos!$B$3:$K$1368,7,FALSE)),"")</f>
        <v/>
      </c>
      <c r="U1271" s="31" t="str">
        <f>IFERROR(VLOOKUP(G1271,Demos!$B$7:N4562,12,FALSE),"")</f>
        <v/>
      </c>
    </row>
    <row r="1272" spans="1:21" ht="45" x14ac:dyDescent="0.25">
      <c r="A1272" s="39">
        <f t="shared" si="19"/>
        <v>1267</v>
      </c>
      <c r="B1272" s="30" t="s">
        <v>38</v>
      </c>
      <c r="C1272" s="29" t="str">
        <f xml:space="preserve"> IFERROR(VLOOKUP(B1272, Courses!$C$3:$E$836, 2, FALSE),"")</f>
        <v>Mechanics and Theory of Relativity</v>
      </c>
      <c r="D1272" s="29" t="str">
        <f xml:space="preserve"> IFERROR(VLOOKUP(MID(G1272,1,1), PIRA!$B$1:$E$1146, 2, FALSE),"")</f>
        <v>3 Oscillations and Waves</v>
      </c>
      <c r="E1272" s="31" t="str">
        <f xml:space="preserve"> IFERROR(VLOOKUP(MID(G1272,1,2),PIRA!$B$1:$E$1144,2,FALSE),"")&amp;"
"&amp;IFERROR(VLOOKUP(MID(H1272,1,2),PIRA!$B$1:$E$1144,2,FALSE),"")&amp;"
"&amp;IFERROR(VLOOKUP(MID(I1272,1,2),PIRA!$B$1:$E$1144,2,FALSE),"")</f>
        <v xml:space="preserve">Oscillations
</v>
      </c>
      <c r="F1272" s="31" t="str">
        <f xml:space="preserve"> IFERROR(VLOOKUP(MID(G1272,1,4),PIRA!$B$1:$E$1144,2,FALSE),"")&amp;"
"&amp;IFERROR(VLOOKUP(MID(H1272,1,4),PIRA!$B$1:$E$1144,2,FALSE),"")&amp;"
"&amp;IFERROR(VLOOKUP(MID(I1272,1,4),PIRA!$B$1:$E$1144,2,FALSE),"")</f>
        <v xml:space="preserve">
</v>
      </c>
      <c r="G1272" s="32" t="s">
        <v>1215</v>
      </c>
      <c r="H1272" s="31" t="str">
        <f>IFERROR(IF(VLOOKUP(G1272,Demos!$B$3:$K$1368,2,FALSE)=0,"",VLOOKUP(G1272,Demos!$B$3:$K$1368,2,FALSE)),"")</f>
        <v/>
      </c>
      <c r="I1272" s="79" t="str">
        <f>IFERROR(IF(VLOOKUP(G1272,Demos!$B$3:$K$1368,3,FALSE)=0,"",VLOOKUP(G1272,Demos!$B$3:$K$1368,3,FALSE)),"")</f>
        <v/>
      </c>
      <c r="J1272" s="79" t="str">
        <f>IFERROR(IF(VLOOKUP(G1272,Demos!$B$3:$K$1368,4,FALSE)=0,"",VLOOKUP(G1272,Demos!$B$3:$K$1368,4,FALSE)),"")</f>
        <v/>
      </c>
      <c r="K1272" s="32" t="s">
        <v>1060</v>
      </c>
      <c r="L1272" s="32" t="s">
        <v>22</v>
      </c>
      <c r="M1272" s="71">
        <v>43525</v>
      </c>
      <c r="N1272" s="33" t="str">
        <f>IFERROR(VLOOKUP(G1272,Demos!$B$3:$K$1368,5,FALSE),"")</f>
        <v>Anharmonic Pendulum</v>
      </c>
      <c r="O1272" s="28">
        <f>IF(N1272="","",COUNTIF($N$6:N3391, N1272))</f>
        <v>7</v>
      </c>
      <c r="P1272" s="33" t="str">
        <f xml:space="preserve"> IFERROR(IF(VLOOKUP(G1272,Demos!$B$3:$K$1368,6,FALSE)=0,"",VLOOKUP(G1272,Demos!$B$3:$K$1368,6,FALSE)),"")</f>
        <v>N/A</v>
      </c>
      <c r="Q1272" s="38" t="str">
        <f xml:space="preserve"> IFERROR(IF(VLOOKUP(G1272,Demos!$B$3:$K$1368,8,FALSE)=0,"",VLOOKUP(G1272,Demos!$B$3:$K$1368,8,FALSE)),"")</f>
        <v/>
      </c>
      <c r="R1272" s="38" t="str">
        <f xml:space="preserve"> IFERROR(IF(VLOOKUP(G1272,Demos!$B$3:$K$1368,7,FALSE)=0,"",VLOOKUP(G1272,Demos!$B$3:$K$1368,7,FALSE)),"")</f>
        <v/>
      </c>
      <c r="T1272" s="50" t="s">
        <v>1763</v>
      </c>
      <c r="U1272" s="31" t="str">
        <f>IFERROR(VLOOKUP(G1272,Demos!$B$7:N4569,12,FALSE),"")</f>
        <v/>
      </c>
    </row>
    <row r="1273" spans="1:21" ht="45" x14ac:dyDescent="0.25">
      <c r="A1273" s="39">
        <f t="shared" si="19"/>
        <v>1268</v>
      </c>
      <c r="C1273" s="29" t="str">
        <f xml:space="preserve"> IFERROR(VLOOKUP(B1273, Courses!$C$3:$E$836, 2, FALSE),"")</f>
        <v/>
      </c>
      <c r="D1273" s="29" t="str">
        <f xml:space="preserve"> IFERROR(VLOOKUP(MID(G1273,1,1), PIRA!$B$1:$E$1146, 2, FALSE),"")</f>
        <v>3 Oscillations and Waves</v>
      </c>
      <c r="E1273" s="31" t="str">
        <f xml:space="preserve"> IFERROR(VLOOKUP(MID(G1273,1,2),PIRA!$B$1:$E$1144,2,FALSE),"")&amp;"
"&amp;IFERROR(VLOOKUP(MID(H1273,1,2),PIRA!$B$1:$E$1144,2,FALSE),"")&amp;"
"&amp;IFERROR(VLOOKUP(MID(I1273,1,2),PIRA!$B$1:$E$1144,2,FALSE),"")</f>
        <v xml:space="preserve">Oscillations
</v>
      </c>
      <c r="F1273" s="31" t="str">
        <f xml:space="preserve"> IFERROR(VLOOKUP(MID(G1273,1,4),PIRA!$B$1:$E$1144,2,FALSE),"")&amp;"
"&amp;IFERROR(VLOOKUP(MID(H1273,1,4),PIRA!$B$1:$E$1144,2,FALSE),"")&amp;"
"&amp;IFERROR(VLOOKUP(MID(I1273,1,4),PIRA!$B$1:$E$1144,2,FALSE),"")</f>
        <v xml:space="preserve">
</v>
      </c>
      <c r="G1273" s="32" t="s">
        <v>1215</v>
      </c>
      <c r="H1273" s="31" t="str">
        <f>IFERROR(IF(VLOOKUP(G1273,Demos!$B$3:$K$1368,2,FALSE)=0,"",VLOOKUP(G1273,Demos!$B$3:$K$1368,2,FALSE)),"")</f>
        <v/>
      </c>
      <c r="I1273" s="79" t="str">
        <f>IFERROR(IF(VLOOKUP(G1273,Demos!$B$3:$K$1368,3,FALSE)=0,"",VLOOKUP(G1273,Demos!$B$3:$K$1368,3,FALSE)),"")</f>
        <v/>
      </c>
      <c r="J1273" s="79" t="str">
        <f>IFERROR(IF(VLOOKUP(G1273,Demos!$B$3:$K$1368,4,FALSE)=0,"",VLOOKUP(G1273,Demos!$B$3:$K$1368,4,FALSE)),"")</f>
        <v/>
      </c>
      <c r="K1273" s="32" t="s">
        <v>1060</v>
      </c>
      <c r="L1273" s="32" t="s">
        <v>22</v>
      </c>
      <c r="M1273" s="71">
        <v>43525</v>
      </c>
      <c r="N1273" s="33" t="str">
        <f>IFERROR(VLOOKUP(G1273,Demos!$B$3:$K$1368,5,FALSE),"")</f>
        <v>Anharmonic Pendulum</v>
      </c>
      <c r="O1273" s="28">
        <f>IF(N1273="","",COUNTIF($N$6:N3392, N1273))</f>
        <v>7</v>
      </c>
      <c r="P1273" s="33" t="str">
        <f xml:space="preserve"> IFERROR(IF(VLOOKUP(G1273,Demos!$B$3:$K$1368,6,FALSE)=0,"",VLOOKUP(G1273,Demos!$B$3:$K$1368,6,FALSE)),"")</f>
        <v>N/A</v>
      </c>
      <c r="Q1273" s="38" t="str">
        <f xml:space="preserve"> IFERROR(IF(VLOOKUP(G1273,Demos!$B$3:$K$1368,8,FALSE)=0,"",VLOOKUP(G1273,Demos!$B$3:$K$1368,8,FALSE)),"")</f>
        <v/>
      </c>
      <c r="R1273" s="38" t="str">
        <f xml:space="preserve"> IFERROR(IF(VLOOKUP(G1273,Demos!$B$3:$K$1368,7,FALSE)=0,"",VLOOKUP(G1273,Demos!$B$3:$K$1368,7,FALSE)),"")</f>
        <v/>
      </c>
      <c r="U1273" s="31" t="str">
        <f>IFERROR(VLOOKUP(G1273,Demos!$B$7:N4573,12,FALSE),"")</f>
        <v/>
      </c>
    </row>
    <row r="1274" spans="1:21" ht="45" x14ac:dyDescent="0.25">
      <c r="A1274" s="39">
        <f t="shared" si="19"/>
        <v>1269</v>
      </c>
      <c r="B1274" s="30" t="s">
        <v>38</v>
      </c>
      <c r="C1274" s="29" t="str">
        <f xml:space="preserve"> IFERROR(VLOOKUP(B1274, Courses!$C$3:$E$836, 2, FALSE),"")</f>
        <v>Mechanics and Theory of Relativity</v>
      </c>
      <c r="D1274" s="29" t="str">
        <f xml:space="preserve"> IFERROR(VLOOKUP(MID(G1274,1,1), PIRA!$B$1:$E$1146, 2, FALSE),"")</f>
        <v>3 Oscillations and Waves</v>
      </c>
      <c r="E1274" s="31" t="str">
        <f xml:space="preserve"> IFERROR(VLOOKUP(MID(G1274,1,2),PIRA!$B$1:$E$1144,2,FALSE),"")&amp;"
"&amp;IFERROR(VLOOKUP(MID(H1274,1,2),PIRA!$B$1:$E$1144,2,FALSE),"")&amp;"
"&amp;IFERROR(VLOOKUP(MID(I1274,1,2),PIRA!$B$1:$E$1144,2,FALSE),"")</f>
        <v xml:space="preserve">Oscillations
</v>
      </c>
      <c r="F1274" s="31" t="str">
        <f xml:space="preserve"> IFERROR(VLOOKUP(MID(G1274,1,4),PIRA!$B$1:$E$1144,2,FALSE),"")&amp;"
"&amp;IFERROR(VLOOKUP(MID(H1274,1,4),PIRA!$B$1:$E$1144,2,FALSE),"")&amp;"
"&amp;IFERROR(VLOOKUP(MID(I1274,1,4),PIRA!$B$1:$E$1144,2,FALSE),"")</f>
        <v xml:space="preserve">Damped Oscillators
</v>
      </c>
      <c r="G1274" s="32" t="s">
        <v>1184</v>
      </c>
      <c r="H1274" s="31" t="str">
        <f>IFERROR(IF(VLOOKUP(G1274,Demos!$B$3:$K$1368,2,FALSE)=0,"",VLOOKUP(G1274,Demos!$B$3:$K$1368,2,FALSE)),"")</f>
        <v/>
      </c>
      <c r="I1274" s="79" t="str">
        <f>IFERROR(IF(VLOOKUP(G1274,Demos!$B$3:$K$1368,3,FALSE)=0,"",VLOOKUP(G1274,Demos!$B$3:$K$1368,3,FALSE)),"")</f>
        <v/>
      </c>
      <c r="J1274" s="79" t="str">
        <f>IFERROR(IF(VLOOKUP(G1274,Demos!$B$3:$K$1368,4,FALSE)=0,"",VLOOKUP(G1274,Demos!$B$3:$K$1368,4,FALSE)),"")</f>
        <v/>
      </c>
      <c r="K1274" s="32" t="s">
        <v>1060</v>
      </c>
      <c r="L1274" s="32" t="s">
        <v>22</v>
      </c>
      <c r="M1274" s="71">
        <v>43525</v>
      </c>
      <c r="N1274" s="33" t="str">
        <f>IFERROR(VLOOKUP(G1274,Demos!$B$3:$K$1368,5,FALSE),"")</f>
        <v>Damped Pendulum</v>
      </c>
      <c r="O1274" s="28">
        <f>IF(N1274="","",COUNTIF($N$6:N3393, N1274))</f>
        <v>12</v>
      </c>
      <c r="P1274" s="33" t="str">
        <f xml:space="preserve"> IFERROR(IF(VLOOKUP(G1274,Demos!$B$3:$K$1368,6,FALSE)=0,"",VLOOKUP(G1274,Demos!$B$3:$K$1368,6,FALSE)),"")</f>
        <v>N/A</v>
      </c>
      <c r="Q1274" s="38" t="str">
        <f xml:space="preserve"> IFERROR(IF(VLOOKUP(G1274,Demos!$B$3:$K$1368,8,FALSE)=0,"",VLOOKUP(G1274,Demos!$B$3:$K$1368,8,FALSE)),"")</f>
        <v/>
      </c>
      <c r="R1274" s="38" t="str">
        <f xml:space="preserve"> IFERROR(IF(VLOOKUP(G1274,Demos!$B$3:$K$1368,7,FALSE)=0,"",VLOOKUP(G1274,Demos!$B$3:$K$1368,7,FALSE)),"")</f>
        <v xml:space="preserve">See Collegerama 2022 recording TN1612TU_13 - https://collegerama.tudelft.nl/Mediasite/Channel/as-bsc-tn/watch/f6468acd43774fe6bb7af784bb7ea65a1d </v>
      </c>
      <c r="T1274" s="50" t="s">
        <v>1763</v>
      </c>
      <c r="U1274" s="31" t="str">
        <f>IFERROR(VLOOKUP(G1274,Demos!$B$7:N4568,12,FALSE),"")</f>
        <v/>
      </c>
    </row>
    <row r="1275" spans="1:21" ht="45" x14ac:dyDescent="0.25">
      <c r="A1275" s="39">
        <f t="shared" si="19"/>
        <v>1270</v>
      </c>
      <c r="C1275" s="29" t="str">
        <f xml:space="preserve"> IFERROR(VLOOKUP(B1275, Courses!$C$3:$E$836, 2, FALSE),"")</f>
        <v/>
      </c>
      <c r="D1275" s="29" t="str">
        <f xml:space="preserve"> IFERROR(VLOOKUP(MID(G1275,1,1), PIRA!$B$1:$E$1146, 2, FALSE),"")</f>
        <v>3 Oscillations and Waves</v>
      </c>
      <c r="E1275" s="31" t="str">
        <f xml:space="preserve"> IFERROR(VLOOKUP(MID(G1275,1,2),PIRA!$B$1:$E$1144,2,FALSE),"")&amp;"
"&amp;IFERROR(VLOOKUP(MID(H1275,1,2),PIRA!$B$1:$E$1144,2,FALSE),"")&amp;"
"&amp;IFERROR(VLOOKUP(MID(I1275,1,2),PIRA!$B$1:$E$1144,2,FALSE),"")</f>
        <v xml:space="preserve">Oscillations
</v>
      </c>
      <c r="F1275" s="31" t="str">
        <f xml:space="preserve"> IFERROR(VLOOKUP(MID(G1275,1,4),PIRA!$B$1:$E$1144,2,FALSE),"")&amp;"
"&amp;IFERROR(VLOOKUP(MID(H1275,1,4),PIRA!$B$1:$E$1144,2,FALSE),"")&amp;"
"&amp;IFERROR(VLOOKUP(MID(I1275,1,4),PIRA!$B$1:$E$1144,2,FALSE),"")</f>
        <v xml:space="preserve">Damped Oscillators
</v>
      </c>
      <c r="G1275" s="32" t="s">
        <v>1184</v>
      </c>
      <c r="H1275" s="31" t="str">
        <f>IFERROR(IF(VLOOKUP(G1275,Demos!$B$3:$K$1368,2,FALSE)=0,"",VLOOKUP(G1275,Demos!$B$3:$K$1368,2,FALSE)),"")</f>
        <v/>
      </c>
      <c r="I1275" s="79" t="str">
        <f>IFERROR(IF(VLOOKUP(G1275,Demos!$B$3:$K$1368,3,FALSE)=0,"",VLOOKUP(G1275,Demos!$B$3:$K$1368,3,FALSE)),"")</f>
        <v/>
      </c>
      <c r="J1275" s="79" t="str">
        <f>IFERROR(IF(VLOOKUP(G1275,Demos!$B$3:$K$1368,4,FALSE)=0,"",VLOOKUP(G1275,Demos!$B$3:$K$1368,4,FALSE)),"")</f>
        <v/>
      </c>
      <c r="K1275" s="32" t="s">
        <v>1060</v>
      </c>
      <c r="L1275" s="32" t="s">
        <v>22</v>
      </c>
      <c r="M1275" s="71">
        <v>43525</v>
      </c>
      <c r="N1275" s="33" t="str">
        <f>IFERROR(VLOOKUP(G1275,Demos!$B$3:$K$1368,5,FALSE),"")</f>
        <v>Damped Pendulum</v>
      </c>
      <c r="O1275" s="28">
        <f>IF(N1275="","",COUNTIF($N$6:N3394, N1275))</f>
        <v>12</v>
      </c>
      <c r="P1275" s="33" t="str">
        <f xml:space="preserve"> IFERROR(IF(VLOOKUP(G1275,Demos!$B$3:$K$1368,6,FALSE)=0,"",VLOOKUP(G1275,Demos!$B$3:$K$1368,6,FALSE)),"")</f>
        <v>N/A</v>
      </c>
      <c r="Q1275" s="38" t="str">
        <f xml:space="preserve"> IFERROR(IF(VLOOKUP(G1275,Demos!$B$3:$K$1368,8,FALSE)=0,"",VLOOKUP(G1275,Demos!$B$3:$K$1368,8,FALSE)),"")</f>
        <v/>
      </c>
      <c r="R1275" s="38" t="str">
        <f xml:space="preserve"> IFERROR(IF(VLOOKUP(G1275,Demos!$B$3:$K$1368,7,FALSE)=0,"",VLOOKUP(G1275,Demos!$B$3:$K$1368,7,FALSE)),"")</f>
        <v xml:space="preserve">See Collegerama 2022 recording TN1612TU_13 - https://collegerama.tudelft.nl/Mediasite/Channel/as-bsc-tn/watch/f6468acd43774fe6bb7af784bb7ea65a1d </v>
      </c>
      <c r="U1275" s="31" t="str">
        <f>IFERROR(VLOOKUP(G1275,Demos!$B$7:N4572,12,FALSE),"")</f>
        <v/>
      </c>
    </row>
    <row r="1276" spans="1:21" ht="45" x14ac:dyDescent="0.25">
      <c r="A1276" s="39">
        <f t="shared" si="19"/>
        <v>1271</v>
      </c>
      <c r="B1276" s="30" t="s">
        <v>38</v>
      </c>
      <c r="C1276" s="29" t="str">
        <f xml:space="preserve"> IFERROR(VLOOKUP(B1276, Courses!$C$3:$E$836, 2, FALSE),"")</f>
        <v>Mechanics and Theory of Relativity</v>
      </c>
      <c r="D1276" s="29" t="str">
        <f xml:space="preserve"> IFERROR(VLOOKUP(MID(G1276,1,1), PIRA!$B$1:$E$1146, 2, FALSE),"")</f>
        <v>3 Oscillations and Waves</v>
      </c>
      <c r="E1276" s="31" t="str">
        <f xml:space="preserve"> IFERROR(VLOOKUP(MID(G1276,1,2),PIRA!$B$1:$E$1144,2,FALSE),"")&amp;"
"&amp;IFERROR(VLOOKUP(MID(H1276,1,2),PIRA!$B$1:$E$1144,2,FALSE),"")&amp;"
"&amp;IFERROR(VLOOKUP(MID(I1276,1,2),PIRA!$B$1:$E$1144,2,FALSE),"")</f>
        <v xml:space="preserve">Instruments
</v>
      </c>
      <c r="F1276" s="31" t="str">
        <f xml:space="preserve"> IFERROR(VLOOKUP(MID(G1276,1,4),PIRA!$B$1:$E$1144,2,FALSE),"")&amp;"
"&amp;IFERROR(VLOOKUP(MID(H1276,1,4),PIRA!$B$1:$E$1144,2,FALSE),"")&amp;"
"&amp;IFERROR(VLOOKUP(MID(I1276,1,4),PIRA!$B$1:$E$1144,2,FALSE),"")</f>
        <v xml:space="preserve">Resonance in Plates, Bars, Solids
</v>
      </c>
      <c r="G1276" s="32" t="s">
        <v>2008</v>
      </c>
      <c r="H1276" s="31" t="str">
        <f>IFERROR(IF(VLOOKUP(G1276,Demos!$B$3:$K$1368,2,FALSE)=0,"",VLOOKUP(G1276,Demos!$B$3:$K$1368,2,FALSE)),"")</f>
        <v/>
      </c>
      <c r="I1276" s="79" t="str">
        <f>IFERROR(IF(VLOOKUP(G1276,Demos!$B$3:$K$1368,3,FALSE)=0,"",VLOOKUP(G1276,Demos!$B$3:$K$1368,3,FALSE)),"")</f>
        <v/>
      </c>
      <c r="J1276" s="79" t="str">
        <f>IFERROR(IF(VLOOKUP(G1276,Demos!$B$3:$K$1368,4,FALSE)=0,"",VLOOKUP(G1276,Demos!$B$3:$K$1368,4,FALSE)),"")</f>
        <v/>
      </c>
      <c r="K1276" s="30" t="s">
        <v>1060</v>
      </c>
      <c r="L1276" s="30" t="s">
        <v>22</v>
      </c>
      <c r="M1276" s="71">
        <v>43525</v>
      </c>
      <c r="N1276" s="33" t="str">
        <f>IFERROR(VLOOKUP(G1276,Demos!$B$3:$K$1368,5,FALSE),"")</f>
        <v>Glass Breaking with Sound</v>
      </c>
      <c r="O1276" s="28">
        <f>IF(N1276="","",COUNTIF($N$6:N3395, N1276))</f>
        <v>16</v>
      </c>
      <c r="P1276" s="33" t="str">
        <f xml:space="preserve"> IFERROR(IF(VLOOKUP(G1276,Demos!$B$3:$K$1368,6,FALSE)=0,"",VLOOKUP(G1276,Demos!$B$3:$K$1368,6,FALSE)),"")</f>
        <v>N/A</v>
      </c>
      <c r="Q1276" s="38" t="str">
        <f xml:space="preserve"> IFERROR(IF(VLOOKUP(G1276,Demos!$B$3:$K$1368,8,FALSE)=0,"",VLOOKUP(G1276,Demos!$B$3:$K$1368,8,FALSE)),"")</f>
        <v>Not listed in database yet</v>
      </c>
      <c r="R1276" s="38" t="str">
        <f xml:space="preserve"> IFERROR(IF(VLOOKUP(G1276,Demos!$B$3:$K$1368,7,FALSE)=0,"",VLOOKUP(G1276,Demos!$B$3:$K$1368,7,FALSE)),"")</f>
        <v/>
      </c>
      <c r="T1276" s="50" t="s">
        <v>1762</v>
      </c>
      <c r="U1276" s="31" t="str">
        <f>IFERROR(VLOOKUP(G1276,Demos!$B$7:N4567,12,FALSE),"")</f>
        <v/>
      </c>
    </row>
    <row r="1277" spans="1:21" ht="45" x14ac:dyDescent="0.25">
      <c r="A1277" s="39">
        <f t="shared" si="19"/>
        <v>1272</v>
      </c>
      <c r="C1277" s="29" t="str">
        <f xml:space="preserve"> IFERROR(VLOOKUP(B1277, Courses!$C$3:$E$836, 2, FALSE),"")</f>
        <v/>
      </c>
      <c r="D1277" s="29" t="str">
        <f xml:space="preserve"> IFERROR(VLOOKUP(MID(G1277,1,1), PIRA!$B$1:$E$1146, 2, FALSE),"")</f>
        <v>3 Oscillations and Waves</v>
      </c>
      <c r="E1277" s="31" t="str">
        <f xml:space="preserve"> IFERROR(VLOOKUP(MID(G1277,1,2),PIRA!$B$1:$E$1144,2,FALSE),"")&amp;"
"&amp;IFERROR(VLOOKUP(MID(H1277,1,2),PIRA!$B$1:$E$1144,2,FALSE),"")&amp;"
"&amp;IFERROR(VLOOKUP(MID(I1277,1,2),PIRA!$B$1:$E$1144,2,FALSE),"")</f>
        <v xml:space="preserve">Instruments
</v>
      </c>
      <c r="F1277" s="31" t="str">
        <f xml:space="preserve"> IFERROR(VLOOKUP(MID(G1277,1,4),PIRA!$B$1:$E$1144,2,FALSE),"")&amp;"
"&amp;IFERROR(VLOOKUP(MID(H1277,1,4),PIRA!$B$1:$E$1144,2,FALSE),"")&amp;"
"&amp;IFERROR(VLOOKUP(MID(I1277,1,4),PIRA!$B$1:$E$1144,2,FALSE),"")</f>
        <v xml:space="preserve">Resonance in Plates, Bars, Solids
</v>
      </c>
      <c r="G1277" s="32" t="s">
        <v>2008</v>
      </c>
      <c r="H1277" s="31" t="str">
        <f>IFERROR(IF(VLOOKUP(G1277,Demos!$B$3:$K$1368,2,FALSE)=0,"",VLOOKUP(G1277,Demos!$B$3:$K$1368,2,FALSE)),"")</f>
        <v/>
      </c>
      <c r="I1277" s="79" t="str">
        <f>IFERROR(IF(VLOOKUP(G1277,Demos!$B$3:$K$1368,3,FALSE)=0,"",VLOOKUP(G1277,Demos!$B$3:$K$1368,3,FALSE)),"")</f>
        <v/>
      </c>
      <c r="J1277" s="79" t="str">
        <f>IFERROR(IF(VLOOKUP(G1277,Demos!$B$3:$K$1368,4,FALSE)=0,"",VLOOKUP(G1277,Demos!$B$3:$K$1368,4,FALSE)),"")</f>
        <v/>
      </c>
      <c r="K1277" s="30" t="s">
        <v>1060</v>
      </c>
      <c r="L1277" s="30" t="s">
        <v>22</v>
      </c>
      <c r="M1277" s="71">
        <v>43525</v>
      </c>
      <c r="N1277" s="33" t="str">
        <f>IFERROR(VLOOKUP(G1277,Demos!$B$3:$K$1368,5,FALSE),"")</f>
        <v>Glass Breaking with Sound</v>
      </c>
      <c r="O1277" s="28">
        <f>IF(N1277="","",COUNTIF($N$6:N3396, N1277))</f>
        <v>16</v>
      </c>
      <c r="P1277" s="33" t="str">
        <f xml:space="preserve"> IFERROR(IF(VLOOKUP(G1277,Demos!$B$3:$K$1368,6,FALSE)=0,"",VLOOKUP(G1277,Demos!$B$3:$K$1368,6,FALSE)),"")</f>
        <v>N/A</v>
      </c>
      <c r="Q1277" s="38" t="str">
        <f xml:space="preserve"> IFERROR(IF(VLOOKUP(G1277,Demos!$B$3:$K$1368,8,FALSE)=0,"",VLOOKUP(G1277,Demos!$B$3:$K$1368,8,FALSE)),"")</f>
        <v>Not listed in database yet</v>
      </c>
      <c r="R1277" s="38" t="str">
        <f xml:space="preserve"> IFERROR(IF(VLOOKUP(G1277,Demos!$B$3:$K$1368,7,FALSE)=0,"",VLOOKUP(G1277,Demos!$B$3:$K$1368,7,FALSE)),"")</f>
        <v/>
      </c>
      <c r="U1277" s="31" t="str">
        <f>IFERROR(VLOOKUP(G1277,Demos!$B$7:N4571,12,FALSE),"")</f>
        <v/>
      </c>
    </row>
    <row r="1278" spans="1:21" ht="45" x14ac:dyDescent="0.25">
      <c r="A1278" s="39">
        <f t="shared" si="19"/>
        <v>1273</v>
      </c>
      <c r="B1278" s="30" t="s">
        <v>38</v>
      </c>
      <c r="C1278" s="29" t="str">
        <f xml:space="preserve"> IFERROR(VLOOKUP(B1278, Courses!$C$3:$E$836, 2, FALSE),"")</f>
        <v>Mechanics and Theory of Relativity</v>
      </c>
      <c r="D1278" s="29" t="str">
        <f xml:space="preserve"> IFERROR(VLOOKUP(MID(G1278,1,1), PIRA!$B$1:$E$1146, 2, FALSE),"")</f>
        <v/>
      </c>
      <c r="E1278" s="31" t="str">
        <f xml:space="preserve"> IFERROR(VLOOKUP(MID(G1278,1,2),PIRA!$B$1:$E$1144,2,FALSE),"")&amp;"
"&amp;IFERROR(VLOOKUP(MID(H1278,1,2),PIRA!$B$1:$E$1144,2,FALSE),"")&amp;"
"&amp;IFERROR(VLOOKUP(MID(I1278,1,2),PIRA!$B$1:$E$1144,2,FALSE),"")</f>
        <v xml:space="preserve">
</v>
      </c>
      <c r="F1278" s="31" t="str">
        <f xml:space="preserve"> IFERROR(VLOOKUP(MID(G1278,1,4),PIRA!$B$1:$E$1144,2,FALSE),"")&amp;"
"&amp;IFERROR(VLOOKUP(MID(H1278,1,4),PIRA!$B$1:$E$1144,2,FALSE),"")&amp;"
"&amp;IFERROR(VLOOKUP(MID(I1278,1,4),PIRA!$B$1:$E$1144,2,FALSE),"")</f>
        <v xml:space="preserve">
</v>
      </c>
      <c r="H1278" s="31" t="str">
        <f>IFERROR(IF(VLOOKUP(G1278,Demos!$B$3:$K$1368,2,FALSE)=0,"",VLOOKUP(G1278,Demos!$B$3:$K$1368,2,FALSE)),"")</f>
        <v/>
      </c>
      <c r="I1278" s="79" t="str">
        <f>IFERROR(IF(VLOOKUP(G1278,Demos!$B$3:$K$1368,3,FALSE)=0,"",VLOOKUP(G1278,Demos!$B$3:$K$1368,3,FALSE)),"")</f>
        <v/>
      </c>
      <c r="J1278" s="79" t="str">
        <f>IFERROR(IF(VLOOKUP(G1278,Demos!$B$3:$K$1368,4,FALSE)=0,"",VLOOKUP(G1278,Demos!$B$3:$K$1368,4,FALSE)),"")</f>
        <v/>
      </c>
      <c r="K1278" s="30" t="s">
        <v>1060</v>
      </c>
      <c r="L1278" s="30" t="s">
        <v>22</v>
      </c>
      <c r="M1278" s="71">
        <v>43525</v>
      </c>
      <c r="N1278" s="33" t="str">
        <f>IFERROR(VLOOKUP(G1278,Demos!$B$3:$K$1368,5,FALSE),"")</f>
        <v/>
      </c>
      <c r="O1278" s="28" t="str">
        <f>IF(N1278="","",COUNTIF($N$6:N3397, N1278))</f>
        <v/>
      </c>
      <c r="P1278" s="33" t="str">
        <f xml:space="preserve"> IFERROR(IF(VLOOKUP(G1278,Demos!$B$3:$K$1368,6,FALSE)=0,"",VLOOKUP(G1278,Demos!$B$3:$K$1368,6,FALSE)),"")</f>
        <v/>
      </c>
      <c r="Q1278" s="38" t="str">
        <f xml:space="preserve"> IFERROR(IF(VLOOKUP(G1278,Demos!$B$3:$K$1368,8,FALSE)=0,"",VLOOKUP(G1278,Demos!$B$3:$K$1368,8,FALSE)),"")</f>
        <v/>
      </c>
      <c r="R1278" s="38" t="str">
        <f xml:space="preserve"> IFERROR(IF(VLOOKUP(G1278,Demos!$B$3:$K$1368,7,FALSE)=0,"",VLOOKUP(G1278,Demos!$B$3:$K$1368,7,FALSE)),"")</f>
        <v/>
      </c>
      <c r="T1278" s="50" t="s">
        <v>1762</v>
      </c>
      <c r="U1278" s="31" t="str">
        <f>IFERROR(VLOOKUP(G1278,Demos!$B$7:N4570,12,FALSE),"")</f>
        <v/>
      </c>
    </row>
    <row r="1279" spans="1:21" ht="45" x14ac:dyDescent="0.25">
      <c r="A1279" s="39">
        <f t="shared" si="19"/>
        <v>1274</v>
      </c>
      <c r="C1279" s="29" t="str">
        <f xml:space="preserve"> IFERROR(VLOOKUP(B1279, Courses!$C$3:$E$836, 2, FALSE),"")</f>
        <v/>
      </c>
      <c r="D1279" s="29" t="str">
        <f xml:space="preserve"> IFERROR(VLOOKUP(MID(G1279,1,1), PIRA!$B$1:$E$1146, 2, FALSE),"")</f>
        <v/>
      </c>
      <c r="E1279" s="31" t="str">
        <f xml:space="preserve"> IFERROR(VLOOKUP(MID(G1279,1,2),PIRA!$B$1:$E$1144,2,FALSE),"")&amp;"
"&amp;IFERROR(VLOOKUP(MID(H1279,1,2),PIRA!$B$1:$E$1144,2,FALSE),"")&amp;"
"&amp;IFERROR(VLOOKUP(MID(I1279,1,2),PIRA!$B$1:$E$1144,2,FALSE),"")</f>
        <v xml:space="preserve">
</v>
      </c>
      <c r="F1279" s="31" t="str">
        <f xml:space="preserve"> IFERROR(VLOOKUP(MID(G1279,1,4),PIRA!$B$1:$E$1144,2,FALSE),"")&amp;"
"&amp;IFERROR(VLOOKUP(MID(H1279,1,4),PIRA!$B$1:$E$1144,2,FALSE),"")&amp;"
"&amp;IFERROR(VLOOKUP(MID(I1279,1,4),PIRA!$B$1:$E$1144,2,FALSE),"")</f>
        <v xml:space="preserve">
</v>
      </c>
      <c r="H1279" s="31" t="str">
        <f>IFERROR(IF(VLOOKUP(G1279,Demos!$B$3:$K$1368,2,FALSE)=0,"",VLOOKUP(G1279,Demos!$B$3:$K$1368,2,FALSE)),"")</f>
        <v/>
      </c>
      <c r="I1279" s="79" t="str">
        <f>IFERROR(IF(VLOOKUP(G1279,Demos!$B$3:$K$1368,3,FALSE)=0,"",VLOOKUP(G1279,Demos!$B$3:$K$1368,3,FALSE)),"")</f>
        <v/>
      </c>
      <c r="J1279" s="79" t="str">
        <f>IFERROR(IF(VLOOKUP(G1279,Demos!$B$3:$K$1368,4,FALSE)=0,"",VLOOKUP(G1279,Demos!$B$3:$K$1368,4,FALSE)),"")</f>
        <v/>
      </c>
      <c r="K1279" s="30" t="s">
        <v>1060</v>
      </c>
      <c r="L1279" s="30" t="s">
        <v>22</v>
      </c>
      <c r="M1279" s="71">
        <v>43525</v>
      </c>
      <c r="N1279" s="33" t="str">
        <f>IFERROR(VLOOKUP(G1279,Demos!$B$3:$K$1368,5,FALSE),"")</f>
        <v/>
      </c>
      <c r="O1279" s="28" t="str">
        <f>IF(N1279="","",COUNTIF($N$6:N3398, N1279))</f>
        <v/>
      </c>
      <c r="P1279" s="33" t="str">
        <f xml:space="preserve"> IFERROR(IF(VLOOKUP(G1279,Demos!$B$3:$K$1368,6,FALSE)=0,"",VLOOKUP(G1279,Demos!$B$3:$K$1368,6,FALSE)),"")</f>
        <v/>
      </c>
      <c r="Q1279" s="38" t="str">
        <f xml:space="preserve"> IFERROR(IF(VLOOKUP(G1279,Demos!$B$3:$K$1368,8,FALSE)=0,"",VLOOKUP(G1279,Demos!$B$3:$K$1368,8,FALSE)),"")</f>
        <v/>
      </c>
      <c r="R1279" s="38" t="str">
        <f xml:space="preserve"> IFERROR(IF(VLOOKUP(G1279,Demos!$B$3:$K$1368,7,FALSE)=0,"",VLOOKUP(G1279,Demos!$B$3:$K$1368,7,FALSE)),"")</f>
        <v/>
      </c>
      <c r="U1279" s="31" t="str">
        <f>IFERROR(VLOOKUP(G1279,Demos!$B$7:N4574,12,FALSE),"")</f>
        <v/>
      </c>
    </row>
    <row r="1280" spans="1:21" ht="45" x14ac:dyDescent="0.25">
      <c r="A1280" s="39">
        <f t="shared" si="19"/>
        <v>1275</v>
      </c>
      <c r="B1280" s="30" t="s">
        <v>38</v>
      </c>
      <c r="C1280" s="29" t="str">
        <f xml:space="preserve"> IFERROR(VLOOKUP(B1280, Courses!$C$3:$E$836, 2, FALSE),"")</f>
        <v>Mechanics and Theory of Relativity</v>
      </c>
      <c r="D1280" s="29" t="str">
        <f xml:space="preserve"> IFERROR(VLOOKUP(MID(G1280,1,1), PIRA!$B$1:$E$1146, 2, FALSE),"")</f>
        <v>3 Oscillations and Waves</v>
      </c>
      <c r="E1280" s="31" t="str">
        <f xml:space="preserve"> IFERROR(VLOOKUP(MID(G1280,1,2),PIRA!$B$1:$E$1144,2,FALSE),"")&amp;"
"&amp;IFERROR(VLOOKUP(MID(H1280,1,2),PIRA!$B$1:$E$1144,2,FALSE),"")&amp;"
"&amp;IFERROR(VLOOKUP(MID(I1280,1,2),PIRA!$B$1:$E$1144,2,FALSE),"")</f>
        <v xml:space="preserve">Oscillations
</v>
      </c>
      <c r="F1280" s="31" t="str">
        <f xml:space="preserve"> IFERROR(VLOOKUP(MID(G1280,1,4),PIRA!$B$1:$E$1144,2,FALSE),"")&amp;"
"&amp;IFERROR(VLOOKUP(MID(H1280,1,4),PIRA!$B$1:$E$1144,2,FALSE),"")&amp;"
"&amp;IFERROR(VLOOKUP(MID(I1280,1,4),PIRA!$B$1:$E$1144,2,FALSE),"")</f>
        <v xml:space="preserve">
</v>
      </c>
      <c r="G1280" s="32" t="s">
        <v>1214</v>
      </c>
      <c r="H1280" s="31" t="str">
        <f>IFERROR(IF(VLOOKUP(G1280,Demos!$B$3:$K$1368,2,FALSE)=0,"",VLOOKUP(G1280,Demos!$B$3:$K$1368,2,FALSE)),"")</f>
        <v/>
      </c>
      <c r="I1280" s="79" t="str">
        <f>IFERROR(IF(VLOOKUP(G1280,Demos!$B$3:$K$1368,3,FALSE)=0,"",VLOOKUP(G1280,Demos!$B$3:$K$1368,3,FALSE)),"")</f>
        <v/>
      </c>
      <c r="J1280" s="79" t="str">
        <f>IFERROR(IF(VLOOKUP(G1280,Demos!$B$3:$K$1368,4,FALSE)=0,"",VLOOKUP(G1280,Demos!$B$3:$K$1368,4,FALSE)),"")</f>
        <v/>
      </c>
      <c r="K1280" s="32" t="s">
        <v>1060</v>
      </c>
      <c r="L1280" s="32" t="s">
        <v>22</v>
      </c>
      <c r="M1280" s="71">
        <v>43524</v>
      </c>
      <c r="N1280" s="33" t="str">
        <f>IFERROR(VLOOKUP(G1280,Demos!$B$3:$K$1368,5,FALSE),"")</f>
        <v>Harmonic/Anharmonic Pendulum</v>
      </c>
      <c r="O1280" s="28">
        <f>IF(N1280="","",COUNTIF($N$6:N3399, N1280))</f>
        <v>15</v>
      </c>
      <c r="P1280" s="33" t="str">
        <f xml:space="preserve"> IFERROR(IF(VLOOKUP(G1280,Demos!$B$3:$K$1368,6,FALSE)=0,"",VLOOKUP(G1280,Demos!$B$3:$K$1368,6,FALSE)),"")</f>
        <v>N/A</v>
      </c>
      <c r="Q1280" s="38" t="str">
        <f xml:space="preserve"> IFERROR(IF(VLOOKUP(G1280,Demos!$B$3:$K$1368,8,FALSE)=0,"",VLOOKUP(G1280,Demos!$B$3:$K$1368,8,FALSE)),"")</f>
        <v/>
      </c>
      <c r="R1280" s="38" t="str">
        <f xml:space="preserve"> IFERROR(IF(VLOOKUP(G1280,Demos!$B$3:$K$1368,7,FALSE)=0,"",VLOOKUP(G1280,Demos!$B$3:$K$1368,7,FALSE)),"")</f>
        <v xml:space="preserve">See Collegerama 2022 recording TN1612TU_12 - from 00:38:41 - https://collegerama.tudelft.nl/Mediasite/Channel/as-bsc-tn/watch/9bdd448f06bb46fdb8fb8fefe25db6ed1d </v>
      </c>
      <c r="T1280" s="50" t="s">
        <v>1763</v>
      </c>
      <c r="U1280" s="31" t="str">
        <f>IFERROR(VLOOKUP(G1280,Demos!$B$7:N4575,12,FALSE),"")</f>
        <v/>
      </c>
    </row>
    <row r="1281" spans="1:21" ht="45" x14ac:dyDescent="0.25">
      <c r="A1281" s="39">
        <f t="shared" si="19"/>
        <v>1276</v>
      </c>
      <c r="C1281" s="29" t="str">
        <f xml:space="preserve"> IFERROR(VLOOKUP(B1281, Courses!$C$3:$E$836, 2, FALSE),"")</f>
        <v/>
      </c>
      <c r="D1281" s="29" t="str">
        <f xml:space="preserve"> IFERROR(VLOOKUP(MID(G1281,1,1), PIRA!$B$1:$E$1146, 2, FALSE),"")</f>
        <v>3 Oscillations and Waves</v>
      </c>
      <c r="E1281" s="31" t="str">
        <f xml:space="preserve"> IFERROR(VLOOKUP(MID(G1281,1,2),PIRA!$B$1:$E$1144,2,FALSE),"")&amp;"
"&amp;IFERROR(VLOOKUP(MID(H1281,1,2),PIRA!$B$1:$E$1144,2,FALSE),"")&amp;"
"&amp;IFERROR(VLOOKUP(MID(I1281,1,2),PIRA!$B$1:$E$1144,2,FALSE),"")</f>
        <v xml:space="preserve">Oscillations
</v>
      </c>
      <c r="F1281" s="31" t="str">
        <f xml:space="preserve"> IFERROR(VLOOKUP(MID(G1281,1,4),PIRA!$B$1:$E$1144,2,FALSE),"")&amp;"
"&amp;IFERROR(VLOOKUP(MID(H1281,1,4),PIRA!$B$1:$E$1144,2,FALSE),"")&amp;"
"&amp;IFERROR(VLOOKUP(MID(I1281,1,4),PIRA!$B$1:$E$1144,2,FALSE),"")</f>
        <v xml:space="preserve">
</v>
      </c>
      <c r="G1281" s="32" t="s">
        <v>1214</v>
      </c>
      <c r="H1281" s="31" t="str">
        <f>IFERROR(IF(VLOOKUP(G1281,Demos!$B$3:$K$1368,2,FALSE)=0,"",VLOOKUP(G1281,Demos!$B$3:$K$1368,2,FALSE)),"")</f>
        <v/>
      </c>
      <c r="I1281" s="79" t="str">
        <f>IFERROR(IF(VLOOKUP(G1281,Demos!$B$3:$K$1368,3,FALSE)=0,"",VLOOKUP(G1281,Demos!$B$3:$K$1368,3,FALSE)),"")</f>
        <v/>
      </c>
      <c r="J1281" s="79" t="str">
        <f>IFERROR(IF(VLOOKUP(G1281,Demos!$B$3:$K$1368,4,FALSE)=0,"",VLOOKUP(G1281,Demos!$B$3:$K$1368,4,FALSE)),"")</f>
        <v/>
      </c>
      <c r="K1281" s="32" t="s">
        <v>1060</v>
      </c>
      <c r="L1281" s="32" t="s">
        <v>22</v>
      </c>
      <c r="M1281" s="71">
        <v>43524</v>
      </c>
      <c r="N1281" s="33" t="str">
        <f>IFERROR(VLOOKUP(G1281,Demos!$B$3:$K$1368,5,FALSE),"")</f>
        <v>Harmonic/Anharmonic Pendulum</v>
      </c>
      <c r="O1281" s="28">
        <f>IF(N1281="","",COUNTIF($N$6:N3400, N1281))</f>
        <v>15</v>
      </c>
      <c r="P1281" s="33" t="str">
        <f xml:space="preserve"> IFERROR(IF(VLOOKUP(G1281,Demos!$B$3:$K$1368,6,FALSE)=0,"",VLOOKUP(G1281,Demos!$B$3:$K$1368,6,FALSE)),"")</f>
        <v>N/A</v>
      </c>
      <c r="Q1281" s="38" t="str">
        <f xml:space="preserve"> IFERROR(IF(VLOOKUP(G1281,Demos!$B$3:$K$1368,8,FALSE)=0,"",VLOOKUP(G1281,Demos!$B$3:$K$1368,8,FALSE)),"")</f>
        <v/>
      </c>
      <c r="R1281" s="38" t="str">
        <f xml:space="preserve"> IFERROR(IF(VLOOKUP(G1281,Demos!$B$3:$K$1368,7,FALSE)=0,"",VLOOKUP(G1281,Demos!$B$3:$K$1368,7,FALSE)),"")</f>
        <v xml:space="preserve">See Collegerama 2022 recording TN1612TU_12 - from 00:38:41 - https://collegerama.tudelft.nl/Mediasite/Channel/as-bsc-tn/watch/9bdd448f06bb46fdb8fb8fefe25db6ed1d </v>
      </c>
      <c r="U1281" s="31" t="str">
        <f>IFERROR(VLOOKUP(G1281,Demos!$B$7:N4579,12,FALSE),"")</f>
        <v/>
      </c>
    </row>
    <row r="1282" spans="1:21" ht="45" x14ac:dyDescent="0.25">
      <c r="A1282" s="39">
        <f t="shared" si="19"/>
        <v>1277</v>
      </c>
      <c r="B1282" s="30" t="s">
        <v>38</v>
      </c>
      <c r="C1282" s="29" t="str">
        <f xml:space="preserve"> IFERROR(VLOOKUP(B1282, Courses!$C$3:$E$836, 2, FALSE),"")</f>
        <v>Mechanics and Theory of Relativity</v>
      </c>
      <c r="D1282" s="29" t="str">
        <f xml:space="preserve"> IFERROR(VLOOKUP(MID(G1282,1,1), PIRA!$B$1:$E$1146, 2, FALSE),"")</f>
        <v/>
      </c>
      <c r="E1282" s="31" t="str">
        <f xml:space="preserve"> IFERROR(VLOOKUP(MID(G1282,1,2),PIRA!$B$1:$E$1144,2,FALSE),"")&amp;"
"&amp;IFERROR(VLOOKUP(MID(H1282,1,2),PIRA!$B$1:$E$1144,2,FALSE),"")&amp;"
"&amp;IFERROR(VLOOKUP(MID(I1282,1,2),PIRA!$B$1:$E$1144,2,FALSE),"")</f>
        <v xml:space="preserve">
</v>
      </c>
      <c r="F1282" s="31" t="str">
        <f xml:space="preserve"> IFERROR(VLOOKUP(MID(G1282,1,4),PIRA!$B$1:$E$1144,2,FALSE),"")&amp;"
"&amp;IFERROR(VLOOKUP(MID(H1282,1,4),PIRA!$B$1:$E$1144,2,FALSE),"")&amp;"
"&amp;IFERROR(VLOOKUP(MID(I1282,1,4),PIRA!$B$1:$E$1144,2,FALSE),"")</f>
        <v xml:space="preserve">
</v>
      </c>
      <c r="H1282" s="31" t="str">
        <f>IFERROR(IF(VLOOKUP(G1282,Demos!$B$3:$K$1368,2,FALSE)=0,"",VLOOKUP(G1282,Demos!$B$3:$K$1368,2,FALSE)),"")</f>
        <v/>
      </c>
      <c r="I1282" s="79" t="str">
        <f>IFERROR(IF(VLOOKUP(G1282,Demos!$B$3:$K$1368,3,FALSE)=0,"",VLOOKUP(G1282,Demos!$B$3:$K$1368,3,FALSE)),"")</f>
        <v/>
      </c>
      <c r="J1282" s="79" t="str">
        <f>IFERROR(IF(VLOOKUP(G1282,Demos!$B$3:$K$1368,4,FALSE)=0,"",VLOOKUP(G1282,Demos!$B$3:$K$1368,4,FALSE)),"")</f>
        <v/>
      </c>
      <c r="K1282" s="30" t="s">
        <v>1060</v>
      </c>
      <c r="L1282" s="30" t="s">
        <v>22</v>
      </c>
      <c r="M1282" s="71">
        <v>43524</v>
      </c>
      <c r="N1282" s="33" t="str">
        <f>IFERROR(VLOOKUP(G1282,Demos!$B$3:$K$1368,5,FALSE),"")</f>
        <v/>
      </c>
      <c r="O1282" s="28" t="str">
        <f>IF(N1282="","",COUNTIF($N$6:N3401, N1282))</f>
        <v/>
      </c>
      <c r="P1282" s="33" t="str">
        <f xml:space="preserve"> IFERROR(IF(VLOOKUP(G1282,Demos!$B$3:$K$1368,6,FALSE)=0,"",VLOOKUP(G1282,Demos!$B$3:$K$1368,6,FALSE)),"")</f>
        <v/>
      </c>
      <c r="Q1282" s="38" t="str">
        <f xml:space="preserve"> IFERROR(IF(VLOOKUP(G1282,Demos!$B$3:$K$1368,8,FALSE)=0,"",VLOOKUP(G1282,Demos!$B$3:$K$1368,8,FALSE)),"")</f>
        <v/>
      </c>
      <c r="R1282" s="38" t="str">
        <f xml:space="preserve"> IFERROR(IF(VLOOKUP(G1282,Demos!$B$3:$K$1368,7,FALSE)=0,"",VLOOKUP(G1282,Demos!$B$3:$K$1368,7,FALSE)),"")</f>
        <v/>
      </c>
      <c r="T1282" s="50" t="s">
        <v>1762</v>
      </c>
      <c r="U1282" s="31" t="str">
        <f>IFERROR(VLOOKUP(G1282,Demos!$B$7:N4576,12,FALSE),"")</f>
        <v/>
      </c>
    </row>
    <row r="1283" spans="1:21" ht="45" x14ac:dyDescent="0.25">
      <c r="A1283" s="39">
        <f t="shared" si="19"/>
        <v>1278</v>
      </c>
      <c r="B1283" s="30" t="s">
        <v>38</v>
      </c>
      <c r="C1283" s="29" t="str">
        <f xml:space="preserve"> IFERROR(VLOOKUP(B1283, Courses!$C$3:$E$836, 2, FALSE),"")</f>
        <v>Mechanics and Theory of Relativity</v>
      </c>
      <c r="D1283" s="29" t="str">
        <f xml:space="preserve"> IFERROR(VLOOKUP(MID(G1283,1,1), PIRA!$B$1:$E$1146, 2, FALSE),"")</f>
        <v/>
      </c>
      <c r="E1283" s="31" t="str">
        <f xml:space="preserve"> IFERROR(VLOOKUP(MID(G1283,1,2),PIRA!$B$1:$E$1144,2,FALSE),"")&amp;"
"&amp;IFERROR(VLOOKUP(MID(H1283,1,2),PIRA!$B$1:$E$1144,2,FALSE),"")&amp;"
"&amp;IFERROR(VLOOKUP(MID(I1283,1,2),PIRA!$B$1:$E$1144,2,FALSE),"")</f>
        <v xml:space="preserve">
</v>
      </c>
      <c r="F1283" s="31" t="str">
        <f xml:space="preserve"> IFERROR(VLOOKUP(MID(G1283,1,4),PIRA!$B$1:$E$1144,2,FALSE),"")&amp;"
"&amp;IFERROR(VLOOKUP(MID(H1283,1,4),PIRA!$B$1:$E$1144,2,FALSE),"")&amp;"
"&amp;IFERROR(VLOOKUP(MID(I1283,1,4),PIRA!$B$1:$E$1144,2,FALSE),"")</f>
        <v xml:space="preserve">
</v>
      </c>
      <c r="H1283" s="31" t="str">
        <f>IFERROR(IF(VLOOKUP(G1283,Demos!$B$3:$K$1368,2,FALSE)=0,"",VLOOKUP(G1283,Demos!$B$3:$K$1368,2,FALSE)),"")</f>
        <v/>
      </c>
      <c r="I1283" s="79" t="str">
        <f>IFERROR(IF(VLOOKUP(G1283,Demos!$B$3:$K$1368,3,FALSE)=0,"",VLOOKUP(G1283,Demos!$B$3:$K$1368,3,FALSE)),"")</f>
        <v/>
      </c>
      <c r="J1283" s="79" t="str">
        <f>IFERROR(IF(VLOOKUP(G1283,Demos!$B$3:$K$1368,4,FALSE)=0,"",VLOOKUP(G1283,Demos!$B$3:$K$1368,4,FALSE)),"")</f>
        <v/>
      </c>
      <c r="K1283" s="30" t="s">
        <v>1060</v>
      </c>
      <c r="L1283" s="30" t="s">
        <v>22</v>
      </c>
      <c r="M1283" s="71">
        <v>43524</v>
      </c>
      <c r="N1283" s="33" t="str">
        <f>IFERROR(VLOOKUP(G1283,Demos!$B$3:$K$1368,5,FALSE),"")</f>
        <v/>
      </c>
      <c r="O1283" s="28" t="str">
        <f>IF(N1283="","",COUNTIF($N$6:N3402, N1283))</f>
        <v/>
      </c>
      <c r="P1283" s="33" t="str">
        <f xml:space="preserve"> IFERROR(IF(VLOOKUP(G1283,Demos!$B$3:$K$1368,6,FALSE)=0,"",VLOOKUP(G1283,Demos!$B$3:$K$1368,6,FALSE)),"")</f>
        <v/>
      </c>
      <c r="Q1283" s="38" t="str">
        <f xml:space="preserve"> IFERROR(IF(VLOOKUP(G1283,Demos!$B$3:$K$1368,8,FALSE)=0,"",VLOOKUP(G1283,Demos!$B$3:$K$1368,8,FALSE)),"")</f>
        <v/>
      </c>
      <c r="R1283" s="38" t="str">
        <f xml:space="preserve"> IFERROR(IF(VLOOKUP(G1283,Demos!$B$3:$K$1368,7,FALSE)=0,"",VLOOKUP(G1283,Demos!$B$3:$K$1368,7,FALSE)),"")</f>
        <v/>
      </c>
      <c r="T1283" s="50" t="s">
        <v>1762</v>
      </c>
      <c r="U1283" s="31" t="str">
        <f>IFERROR(VLOOKUP(G1283,Demos!$B$7:N4577,12,FALSE),"")</f>
        <v/>
      </c>
    </row>
    <row r="1284" spans="1:21" ht="45" x14ac:dyDescent="0.25">
      <c r="A1284" s="39">
        <f t="shared" si="19"/>
        <v>1279</v>
      </c>
      <c r="B1284" s="30" t="s">
        <v>38</v>
      </c>
      <c r="C1284" s="29" t="str">
        <f xml:space="preserve"> IFERROR(VLOOKUP(B1284, Courses!$C$3:$E$836, 2, FALSE),"")</f>
        <v>Mechanics and Theory of Relativity</v>
      </c>
      <c r="D1284" s="29" t="str">
        <f xml:space="preserve"> IFERROR(VLOOKUP(MID(G1284,1,1), PIRA!$B$1:$E$1146, 2, FALSE),"")</f>
        <v/>
      </c>
      <c r="E1284" s="31" t="str">
        <f xml:space="preserve"> IFERROR(VLOOKUP(MID(G1284,1,2),PIRA!$B$1:$E$1144,2,FALSE),"")&amp;"
"&amp;IFERROR(VLOOKUP(MID(H1284,1,2),PIRA!$B$1:$E$1144,2,FALSE),"")&amp;"
"&amp;IFERROR(VLOOKUP(MID(I1284,1,2),PIRA!$B$1:$E$1144,2,FALSE),"")</f>
        <v xml:space="preserve">
</v>
      </c>
      <c r="F1284" s="31" t="str">
        <f xml:space="preserve"> IFERROR(VLOOKUP(MID(G1284,1,4),PIRA!$B$1:$E$1144,2,FALSE),"")&amp;"
"&amp;IFERROR(VLOOKUP(MID(H1284,1,4),PIRA!$B$1:$E$1144,2,FALSE),"")&amp;"
"&amp;IFERROR(VLOOKUP(MID(I1284,1,4),PIRA!$B$1:$E$1144,2,FALSE),"")</f>
        <v xml:space="preserve">
</v>
      </c>
      <c r="H1284" s="31" t="str">
        <f>IFERROR(IF(VLOOKUP(G1284,Demos!$B$3:$K$1368,2,FALSE)=0,"",VLOOKUP(G1284,Demos!$B$3:$K$1368,2,FALSE)),"")</f>
        <v/>
      </c>
      <c r="I1284" s="79" t="str">
        <f>IFERROR(IF(VLOOKUP(G1284,Demos!$B$3:$K$1368,3,FALSE)=0,"",VLOOKUP(G1284,Demos!$B$3:$K$1368,3,FALSE)),"")</f>
        <v/>
      </c>
      <c r="J1284" s="79" t="str">
        <f>IFERROR(IF(VLOOKUP(G1284,Demos!$B$3:$K$1368,4,FALSE)=0,"",VLOOKUP(G1284,Demos!$B$3:$K$1368,4,FALSE)),"")</f>
        <v/>
      </c>
      <c r="K1284" s="30" t="s">
        <v>1060</v>
      </c>
      <c r="L1284" s="30" t="s">
        <v>22</v>
      </c>
      <c r="M1284" s="71">
        <v>43524</v>
      </c>
      <c r="N1284" s="33" t="str">
        <f>IFERROR(VLOOKUP(G1284,Demos!$B$3:$K$1368,5,FALSE),"")</f>
        <v/>
      </c>
      <c r="O1284" s="28" t="str">
        <f>IF(N1284="","",COUNTIF($N$6:N3403, N1284))</f>
        <v/>
      </c>
      <c r="P1284" s="33" t="str">
        <f xml:space="preserve"> IFERROR(IF(VLOOKUP(G1284,Demos!$B$3:$K$1368,6,FALSE)=0,"",VLOOKUP(G1284,Demos!$B$3:$K$1368,6,FALSE)),"")</f>
        <v/>
      </c>
      <c r="Q1284" s="38" t="str">
        <f xml:space="preserve"> IFERROR(IF(VLOOKUP(G1284,Demos!$B$3:$K$1368,8,FALSE)=0,"",VLOOKUP(G1284,Demos!$B$3:$K$1368,8,FALSE)),"")</f>
        <v/>
      </c>
      <c r="R1284" s="38" t="str">
        <f xml:space="preserve"> IFERROR(IF(VLOOKUP(G1284,Demos!$B$3:$K$1368,7,FALSE)=0,"",VLOOKUP(G1284,Demos!$B$3:$K$1368,7,FALSE)),"")</f>
        <v/>
      </c>
      <c r="T1284" s="50" t="s">
        <v>1763</v>
      </c>
      <c r="U1284" s="31" t="str">
        <f>IFERROR(VLOOKUP(G1284,Demos!$B$7:N4578,12,FALSE),"")</f>
        <v/>
      </c>
    </row>
    <row r="1285" spans="1:21" ht="45" x14ac:dyDescent="0.25">
      <c r="A1285" s="39">
        <f t="shared" si="19"/>
        <v>1280</v>
      </c>
      <c r="B1285" s="30" t="s">
        <v>1905</v>
      </c>
      <c r="C1285" s="29" t="str">
        <f xml:space="preserve"> IFERROR(VLOOKUP(B1285, Courses!$C$3:$E$836, 2, FALSE),"")</f>
        <v>Mechanics and Theory of Relativity</v>
      </c>
      <c r="D1285" s="29" t="str">
        <f xml:space="preserve"> IFERROR(VLOOKUP(MID(G1285,1,1), PIRA!$B$1:$E$1146, 2, FALSE),"")</f>
        <v>1 Mechanics</v>
      </c>
      <c r="E1285" s="31" t="str">
        <f xml:space="preserve"> IFERROR(VLOOKUP(MID(G1285,1,2),PIRA!$B$1:$E$1144,2,FALSE),"")&amp;"
"&amp;IFERROR(VLOOKUP(MID(H1285,1,2),PIRA!$B$1:$E$1144,2,FALSE),"")&amp;"
"&amp;IFERROR(VLOOKUP(MID(I1285,1,2),PIRA!$B$1:$E$1144,2,FALSE),"")</f>
        <v xml:space="preserve">Rotational Dynamics
</v>
      </c>
      <c r="F1285" s="31" t="str">
        <f xml:space="preserve"> IFERROR(VLOOKUP(MID(G1285,1,4),PIRA!$B$1:$E$1144,2,FALSE),"")&amp;"
"&amp;IFERROR(VLOOKUP(MID(H1285,1,4),PIRA!$B$1:$E$1144,2,FALSE),"")&amp;"
"&amp;IFERROR(VLOOKUP(MID(I1285,1,4),PIRA!$B$1:$E$1144,2,FALSE),"")</f>
        <v xml:space="preserve">Moment of Inertia
</v>
      </c>
      <c r="G1285" s="32" t="s">
        <v>102</v>
      </c>
      <c r="H1285" s="31" t="str">
        <f>IFERROR(IF(VLOOKUP(G1285,Demos!$B$3:$K$1368,2,FALSE)=0,"",VLOOKUP(G1285,Demos!$B$3:$K$1368,2,FALSE)),"")</f>
        <v/>
      </c>
      <c r="I1285" s="79" t="str">
        <f>IFERROR(IF(VLOOKUP(G1285,Demos!$B$3:$K$1368,3,FALSE)=0,"",VLOOKUP(G1285,Demos!$B$3:$K$1368,3,FALSE)),"")</f>
        <v/>
      </c>
      <c r="J1285" s="79" t="str">
        <f>IFERROR(IF(VLOOKUP(G1285,Demos!$B$3:$K$1368,4,FALSE)=0,"",VLOOKUP(G1285,Demos!$B$3:$K$1368,4,FALSE)),"")</f>
        <v/>
      </c>
      <c r="K1285" s="30" t="s">
        <v>1897</v>
      </c>
      <c r="M1285" s="71">
        <v>43523</v>
      </c>
      <c r="N1285" s="33" t="str">
        <f>IFERROR(VLOOKUP(G1285,Demos!$B$3:$K$1368,5,FALSE),"")</f>
        <v>Inertia Wands</v>
      </c>
      <c r="O1285" s="28">
        <f>IF(N1285="","",COUNTIF($N$6:N3404, N1285))</f>
        <v>26</v>
      </c>
      <c r="P1285" s="33" t="str">
        <f xml:space="preserve"> IFERROR(IF(VLOOKUP(G1285,Demos!$B$3:$K$1368,6,FALSE)=0,"",VLOOKUP(G1285,Demos!$B$3:$K$1368,6,FALSE)),"")</f>
        <v>N/A</v>
      </c>
      <c r="Q1285" s="38" t="str">
        <f xml:space="preserve"> IFERROR(IF(VLOOKUP(G1285,Demos!$B$3:$K$1368,8,FALSE)=0,"",VLOOKUP(G1285,Demos!$B$3:$K$1368,8,FALSE)),"")</f>
        <v>Not listed in database yet</v>
      </c>
      <c r="R1285" s="38" t="str">
        <f xml:space="preserve"> IFERROR(IF(VLOOKUP(G1285,Demos!$B$3:$K$1368,7,FALSE)=0,"",VLOOKUP(G1285,Demos!$B$3:$K$1368,7,FALSE)),"")</f>
        <v/>
      </c>
      <c r="T1285" s="50" t="s">
        <v>1762</v>
      </c>
      <c r="U1285" s="31" t="str">
        <f>IFERROR(VLOOKUP(G1285,Demos!$B$7:N4581,12,FALSE),"")</f>
        <v/>
      </c>
    </row>
    <row r="1286" spans="1:21" ht="45" x14ac:dyDescent="0.25">
      <c r="A1286" s="39">
        <f t="shared" ref="A1286:A1349" si="20">ROW()-5</f>
        <v>1281</v>
      </c>
      <c r="B1286" s="30" t="s">
        <v>1905</v>
      </c>
      <c r="C1286" s="29" t="str">
        <f xml:space="preserve"> IFERROR(VLOOKUP(B1286, Courses!$C$3:$E$836, 2, FALSE),"")</f>
        <v>Mechanics and Theory of Relativity</v>
      </c>
      <c r="D1286" s="29" t="str">
        <f xml:space="preserve"> IFERROR(VLOOKUP(MID(G1286,1,1), PIRA!$B$1:$E$1146, 2, FALSE),"")</f>
        <v>1 Mechanics</v>
      </c>
      <c r="E1286" s="31" t="str">
        <f xml:space="preserve"> IFERROR(VLOOKUP(MID(G1286,1,2),PIRA!$B$1:$E$1144,2,FALSE),"")&amp;"
"&amp;IFERROR(VLOOKUP(MID(H1286,1,2),PIRA!$B$1:$E$1144,2,FALSE),"")&amp;"
"&amp;IFERROR(VLOOKUP(MID(I1286,1,2),PIRA!$B$1:$E$1144,2,FALSE),"")</f>
        <v xml:space="preserve">Rotational Dynamics
</v>
      </c>
      <c r="F1286" s="31" t="str">
        <f xml:space="preserve"> IFERROR(VLOOKUP(MID(G1286,1,4),PIRA!$B$1:$E$1144,2,FALSE),"")&amp;"
"&amp;IFERROR(VLOOKUP(MID(H1286,1,4),PIRA!$B$1:$E$1144,2,FALSE),"")&amp;"
"&amp;IFERROR(VLOOKUP(MID(I1286,1,4),PIRA!$B$1:$E$1144,2,FALSE),"")</f>
        <v xml:space="preserve">Conservation of Angular Momentum
</v>
      </c>
      <c r="G1286" s="32" t="s">
        <v>88</v>
      </c>
      <c r="H1286" s="31" t="str">
        <f>IFERROR(IF(VLOOKUP(G1286,Demos!$B$3:$K$1368,2,FALSE)=0,"",VLOOKUP(G1286,Demos!$B$3:$K$1368,2,FALSE)),"")</f>
        <v/>
      </c>
      <c r="I1286" s="79" t="str">
        <f>IFERROR(IF(VLOOKUP(G1286,Demos!$B$3:$K$1368,3,FALSE)=0,"",VLOOKUP(G1286,Demos!$B$3:$K$1368,3,FALSE)),"")</f>
        <v/>
      </c>
      <c r="J1286" s="79" t="str">
        <f>IFERROR(IF(VLOOKUP(G1286,Demos!$B$3:$K$1368,4,FALSE)=0,"",VLOOKUP(G1286,Demos!$B$3:$K$1368,4,FALSE)),"")</f>
        <v/>
      </c>
      <c r="K1286" s="30" t="s">
        <v>1897</v>
      </c>
      <c r="M1286" s="71">
        <v>43523</v>
      </c>
      <c r="N1286" s="33" t="str">
        <f>IFERROR(VLOOKUP(G1286,Demos!$B$3:$K$1368,5,FALSE),"")</f>
        <v>Train and Track</v>
      </c>
      <c r="O1286" s="28">
        <f>IF(N1286="","",COUNTIF($N$6:N3405, N1286))</f>
        <v>27</v>
      </c>
      <c r="P1286" s="33" t="str">
        <f xml:space="preserve"> IFERROR(IF(VLOOKUP(G1286,Demos!$B$3:$K$1368,6,FALSE)=0,"",VLOOKUP(G1286,Demos!$B$3:$K$1368,6,FALSE)),"")</f>
        <v>www.de-monstrare.nl/pdf/Train%20and%20track.pdf</v>
      </c>
      <c r="Q1286" s="38" t="str">
        <f xml:space="preserve"> IFERROR(IF(VLOOKUP(G1286,Demos!$B$3:$K$1368,8,FALSE)=0,"",VLOOKUP(G1286,Demos!$B$3:$K$1368,8,FALSE)),"")</f>
        <v/>
      </c>
      <c r="R1286" s="38" t="str">
        <f xml:space="preserve"> IFERROR(IF(VLOOKUP(G1286,Demos!$B$3:$K$1368,7,FALSE)=0,"",VLOOKUP(G1286,Demos!$B$3:$K$1368,7,FALSE)),"")</f>
        <v xml:space="preserve">See Collegerama 2022 recording TN1612TU_17 - https://collegerama.tudelft.nl/Mediasite/Channel/as-bsc-tn/watch/068318bc5e2d4c908ecc56ce056d99d81d </v>
      </c>
      <c r="T1286" s="50" t="s">
        <v>1762</v>
      </c>
      <c r="U1286" s="31" t="str">
        <f>IFERROR(VLOOKUP(G1286,Demos!$B$7:N4580,12,FALSE),"")</f>
        <v/>
      </c>
    </row>
    <row r="1287" spans="1:21" ht="45" x14ac:dyDescent="0.25">
      <c r="A1287" s="39">
        <f t="shared" si="20"/>
        <v>1282</v>
      </c>
      <c r="B1287" s="30" t="s">
        <v>38</v>
      </c>
      <c r="C1287" s="29" t="str">
        <f xml:space="preserve"> IFERROR(VLOOKUP(B1287, Courses!$C$3:$E$836, 2, FALSE),"")</f>
        <v>Mechanics and Theory of Relativity</v>
      </c>
      <c r="D1287" s="29" t="str">
        <f xml:space="preserve"> IFERROR(VLOOKUP(MID(G1287,1,1), PIRA!$B$1:$E$1146, 2, FALSE),"")</f>
        <v>7 Modern Physics</v>
      </c>
      <c r="E1287" s="31" t="str">
        <f xml:space="preserve"> IFERROR(VLOOKUP(MID(G1287,1,2),PIRA!$B$1:$E$1144,2,FALSE),"")&amp;"
"&amp;IFERROR(VLOOKUP(MID(H1287,1,2),PIRA!$B$1:$E$1144,2,FALSE),"")&amp;"
"&amp;IFERROR(VLOOKUP(MID(I1287,1,2),PIRA!$B$1:$E$1144,2,FALSE),"")</f>
        <v xml:space="preserve">Nuclear Physics
</v>
      </c>
      <c r="F1287" s="31" t="str">
        <f xml:space="preserve"> IFERROR(VLOOKUP(MID(G1287,1,4),PIRA!$B$1:$E$1144,2,FALSE),"")&amp;"
"&amp;IFERROR(VLOOKUP(MID(H1287,1,4),PIRA!$B$1:$E$1144,2,FALSE),"")&amp;"
"&amp;IFERROR(VLOOKUP(MID(I1287,1,4),PIRA!$B$1:$E$1144,2,FALSE),"")</f>
        <v xml:space="preserve">Models of the Nucleus
</v>
      </c>
      <c r="G1287" s="32" t="s">
        <v>353</v>
      </c>
      <c r="H1287" s="31" t="str">
        <f>IFERROR(IF(VLOOKUP(G1287,Demos!$B$3:$K$1368,2,FALSE)=0,"",VLOOKUP(G1287,Demos!$B$3:$K$1368,2,FALSE)),"")</f>
        <v/>
      </c>
      <c r="I1287" s="79" t="str">
        <f>IFERROR(IF(VLOOKUP(G1287,Demos!$B$3:$K$1368,3,FALSE)=0,"",VLOOKUP(G1287,Demos!$B$3:$K$1368,3,FALSE)),"")</f>
        <v/>
      </c>
      <c r="J1287" s="79" t="str">
        <f>IFERROR(IF(VLOOKUP(G1287,Demos!$B$3:$K$1368,4,FALSE)=0,"",VLOOKUP(G1287,Demos!$B$3:$K$1368,4,FALSE)),"")</f>
        <v/>
      </c>
      <c r="K1287" s="32" t="s">
        <v>22</v>
      </c>
      <c r="L1287" s="32" t="s">
        <v>1060</v>
      </c>
      <c r="M1287" s="71">
        <v>43522</v>
      </c>
      <c r="N1287" s="33" t="str">
        <f>IFERROR(VLOOKUP(G1287,Demos!$B$3:$K$1368,5,FALSE),"")</f>
        <v>Rutherford's Scattering</v>
      </c>
      <c r="O1287" s="28">
        <f>IF(N1287="","",COUNTIF($N$6:N3406, N1287))</f>
        <v>12</v>
      </c>
      <c r="P1287" s="33" t="str">
        <f xml:space="preserve"> IFERROR(IF(VLOOKUP(G1287,Demos!$B$3:$K$1368,6,FALSE)=0,"",VLOOKUP(G1287,Demos!$B$3:$K$1368,6,FALSE)),"")</f>
        <v>N/A</v>
      </c>
      <c r="Q1287" s="38" t="str">
        <f xml:space="preserve"> IFERROR(IF(VLOOKUP(G1287,Demos!$B$3:$K$1368,8,FALSE)=0,"",VLOOKUP(G1287,Demos!$B$3:$K$1368,8,FALSE)),"")</f>
        <v/>
      </c>
      <c r="R1287" s="38" t="str">
        <f xml:space="preserve"> IFERROR(IF(VLOOKUP(G1287,Demos!$B$3:$K$1368,7,FALSE)=0,"",VLOOKUP(G1287,Demos!$B$3:$K$1368,7,FALSE)),"")</f>
        <v xml:space="preserve">See Collegerama 2022 recording TN1612TU_08 from 01:10:10 - https://collegerama.tudelft.nl/Mediasite/Channel/as-bsc-tn/watch/32567a3ebfe440ac9204beced5e8656f1d </v>
      </c>
      <c r="T1287" s="50" t="s">
        <v>1763</v>
      </c>
      <c r="U1287" s="31" t="str">
        <f>IFERROR(VLOOKUP(G1287,Demos!$B$7:N4582,12,FALSE),"")</f>
        <v/>
      </c>
    </row>
    <row r="1288" spans="1:21" ht="45" x14ac:dyDescent="0.25">
      <c r="A1288" s="39">
        <f t="shared" si="20"/>
        <v>1283</v>
      </c>
      <c r="B1288" s="30" t="s">
        <v>1905</v>
      </c>
      <c r="C1288" s="29" t="str">
        <f xml:space="preserve"> IFERROR(VLOOKUP(B1288, Courses!$C$3:$E$836, 2, FALSE),"")</f>
        <v>Mechanics and Theory of Relativity</v>
      </c>
      <c r="D1288" s="29" t="str">
        <f xml:space="preserve"> IFERROR(VLOOKUP(MID(G1288,1,1), PIRA!$B$1:$E$1146, 2, FALSE),"")</f>
        <v>1 Mechanics</v>
      </c>
      <c r="E1288" s="31" t="str">
        <f xml:space="preserve"> IFERROR(VLOOKUP(MID(G1288,1,2),PIRA!$B$1:$E$1144,2,FALSE),"")&amp;"
"&amp;IFERROR(VLOOKUP(MID(H1288,1,2),PIRA!$B$1:$E$1144,2,FALSE),"")&amp;"
"&amp;IFERROR(VLOOKUP(MID(I1288,1,2),PIRA!$B$1:$E$1144,2,FALSE),"")</f>
        <v xml:space="preserve">Motion in two Dimensions
</v>
      </c>
      <c r="F1288" s="31" t="str">
        <f xml:space="preserve"> IFERROR(VLOOKUP(MID(G1288,1,4),PIRA!$B$1:$E$1144,2,FALSE),"")&amp;"
"&amp;IFERROR(VLOOKUP(MID(H1288,1,4),PIRA!$B$1:$E$1144,2,FALSE),"")&amp;"
"&amp;IFERROR(VLOOKUP(MID(I1288,1,4),PIRA!$B$1:$E$1144,2,FALSE),"")</f>
        <v xml:space="preserve">Motion of the Center of Mass
</v>
      </c>
      <c r="G1288" s="32" t="s">
        <v>1130</v>
      </c>
      <c r="H1288" s="31" t="str">
        <f>IFERROR(IF(VLOOKUP(G1288,Demos!$B$3:$K$1368,2,FALSE)=0,"",VLOOKUP(G1288,Demos!$B$3:$K$1368,2,FALSE)),"")</f>
        <v/>
      </c>
      <c r="I1288" s="79" t="str">
        <f>IFERROR(IF(VLOOKUP(G1288,Demos!$B$3:$K$1368,3,FALSE)=0,"",VLOOKUP(G1288,Demos!$B$3:$K$1368,3,FALSE)),"")</f>
        <v/>
      </c>
      <c r="J1288" s="79" t="str">
        <f>IFERROR(IF(VLOOKUP(G1288,Demos!$B$3:$K$1368,4,FALSE)=0,"",VLOOKUP(G1288,Demos!$B$3:$K$1368,4,FALSE)),"")</f>
        <v/>
      </c>
      <c r="K1288" s="32" t="s">
        <v>1897</v>
      </c>
      <c r="M1288" s="71">
        <v>43521</v>
      </c>
      <c r="N1288" s="33" t="str">
        <f>IFERROR(VLOOKUP(G1288,Demos!$B$3:$K$1368,5,FALSE),"")</f>
        <v>Centre of Mass</v>
      </c>
      <c r="O1288" s="28">
        <f>IF(N1288="","",COUNTIF($N$6:N3407, N1288))</f>
        <v>42</v>
      </c>
      <c r="P1288" s="33" t="str">
        <f xml:space="preserve"> IFERROR(IF(VLOOKUP(G1288,Demos!$B$3:$K$1368,6,FALSE)=0,"",VLOOKUP(G1288,Demos!$B$3:$K$1368,6,FALSE)),"")</f>
        <v>www.de-monstrare.nl/pdf/Centre%20of%20mass.pdf</v>
      </c>
      <c r="Q1288" s="38" t="str">
        <f xml:space="preserve"> IFERROR(IF(VLOOKUP(G1288,Demos!$B$3:$K$1368,8,FALSE)=0,"",VLOOKUP(G1288,Demos!$B$3:$K$1368,8,FALSE)),"")</f>
        <v/>
      </c>
      <c r="R1288" s="38" t="str">
        <f xml:space="preserve"> IFERROR(IF(VLOOKUP(G1288,Demos!$B$3:$K$1368,7,FALSE)=0,"",VLOOKUP(G1288,Demos!$B$3:$K$1368,7,FALSE)),"")</f>
        <v xml:space="preserve">See Collegerama 2022 recording TN1612TU_14 - https://collegerama.tudelft.nl/Mediasite/Channel/as-bsc-tn/watch/64cb5e5c7d2546fb9f465306d41a128b1d </v>
      </c>
      <c r="T1288" s="50" t="s">
        <v>1763</v>
      </c>
      <c r="U1288" s="31" t="str">
        <f>IFERROR(VLOOKUP(G1288,Demos!$B$7:N4584,12,FALSE),"")</f>
        <v/>
      </c>
    </row>
    <row r="1289" spans="1:21" ht="45" x14ac:dyDescent="0.25">
      <c r="A1289" s="39">
        <f t="shared" si="20"/>
        <v>1284</v>
      </c>
      <c r="B1289" s="30" t="s">
        <v>38</v>
      </c>
      <c r="C1289" s="29" t="str">
        <f xml:space="preserve"> IFERROR(VLOOKUP(B1289, Courses!$C$3:$E$836, 2, FALSE),"")</f>
        <v>Mechanics and Theory of Relativity</v>
      </c>
      <c r="D1289" s="29" t="str">
        <f xml:space="preserve"> IFERROR(VLOOKUP(MID(G1289,1,1), PIRA!$B$1:$E$1146, 2, FALSE),"")</f>
        <v>1 Mechanics</v>
      </c>
      <c r="E1289" s="31" t="str">
        <f xml:space="preserve"> IFERROR(VLOOKUP(MID(G1289,1,2),PIRA!$B$1:$E$1144,2,FALSE),"")&amp;"
"&amp;IFERROR(VLOOKUP(MID(H1289,1,2),PIRA!$B$1:$E$1144,2,FALSE),"")&amp;"
"&amp;IFERROR(VLOOKUP(MID(I1289,1,2),PIRA!$B$1:$E$1144,2,FALSE),"")</f>
        <v xml:space="preserve">Gravity
Planetary Astronomy
</v>
      </c>
      <c r="F1289" s="31" t="str">
        <f xml:space="preserve"> IFERROR(VLOOKUP(MID(G1289,1,4),PIRA!$B$1:$E$1144,2,FALSE),"")&amp;"
"&amp;IFERROR(VLOOKUP(MID(H1289,1,4),PIRA!$B$1:$E$1144,2,FALSE),"")&amp;"
"&amp;IFERROR(VLOOKUP(MID(I1289,1,4),PIRA!$B$1:$E$1144,2,FALSE),"")</f>
        <v xml:space="preserve">Orbits
Solar System Mechanics
</v>
      </c>
      <c r="G1289" s="32" t="s">
        <v>1156</v>
      </c>
      <c r="H1289" s="31" t="str">
        <f>IFERROR(IF(VLOOKUP(G1289,Demos!$B$3:$K$1368,2,FALSE)=0,"",VLOOKUP(G1289,Demos!$B$3:$K$1368,2,FALSE)),"")</f>
        <v>8A10.01</v>
      </c>
      <c r="I1289" s="79" t="str">
        <f>IFERROR(IF(VLOOKUP(G1289,Demos!$B$3:$K$1368,3,FALSE)=0,"",VLOOKUP(G1289,Demos!$B$3:$K$1368,3,FALSE)),"")</f>
        <v/>
      </c>
      <c r="J1289" s="79" t="str">
        <f>IFERROR(IF(VLOOKUP(G1289,Demos!$B$3:$K$1368,4,FALSE)=0,"",VLOOKUP(G1289,Demos!$B$3:$K$1368,4,FALSE)),"")</f>
        <v/>
      </c>
      <c r="K1289" s="32" t="s">
        <v>22</v>
      </c>
      <c r="L1289" s="32" t="s">
        <v>1060</v>
      </c>
      <c r="M1289" s="71">
        <v>43521</v>
      </c>
      <c r="N1289" s="33" t="str">
        <f>IFERROR(VLOOKUP(G1289,Demos!$B$3:$K$1368,5,FALSE),"")</f>
        <v>Kepler's Second Law</v>
      </c>
      <c r="O1289" s="28">
        <f>IF(N1289="","",COUNTIF($N$6:N3408, N1289))</f>
        <v>12</v>
      </c>
      <c r="P1289" s="33" t="str">
        <f xml:space="preserve"> IFERROR(IF(VLOOKUP(G1289,Demos!$B$3:$K$1368,6,FALSE)=0,"",VLOOKUP(G1289,Demos!$B$3:$K$1368,6,FALSE)),"")</f>
        <v>www.de-monstrare.nl/pdf/Kepler's%20second%20law.pdf</v>
      </c>
      <c r="Q1289" s="38" t="str">
        <f xml:space="preserve"> IFERROR(IF(VLOOKUP(G1289,Demos!$B$3:$K$1368,8,FALSE)=0,"",VLOOKUP(G1289,Demos!$B$3:$K$1368,8,FALSE)),"")</f>
        <v/>
      </c>
      <c r="R1289" s="38" t="str">
        <f xml:space="preserve"> IFERROR(IF(VLOOKUP(G1289,Demos!$B$3:$K$1368,7,FALSE)=0,"",VLOOKUP(G1289,Demos!$B$3:$K$1368,7,FALSE)),"")</f>
        <v xml:space="preserve">See Collegerama 2022 recording TN1612TU_07 from 01:01:03 - https://collegerama.tudelft.nl/Mediasite/Channel/as-bsc-tn/watch/4fc5405ffc9343dba9512d207751858a1d </v>
      </c>
      <c r="T1289" s="50" t="s">
        <v>1762</v>
      </c>
      <c r="U1289" s="31" t="str">
        <f>IFERROR(VLOOKUP(G1289,Demos!$B$7:N4586,12,FALSE),"")</f>
        <v/>
      </c>
    </row>
    <row r="1290" spans="1:21" ht="45" x14ac:dyDescent="0.25">
      <c r="A1290" s="39">
        <f t="shared" si="20"/>
        <v>1285</v>
      </c>
      <c r="B1290" s="30" t="s">
        <v>1905</v>
      </c>
      <c r="C1290" s="29" t="str">
        <f xml:space="preserve"> IFERROR(VLOOKUP(B1290, Courses!$C$3:$E$836, 2, FALSE),"")</f>
        <v>Mechanics and Theory of Relativity</v>
      </c>
      <c r="D1290" s="29" t="str">
        <f xml:space="preserve"> IFERROR(VLOOKUP(MID(G1290,1,1), PIRA!$B$1:$E$1146, 2, FALSE),"")</f>
        <v>1 Mechanics</v>
      </c>
      <c r="E1290" s="31" t="str">
        <f xml:space="preserve"> IFERROR(VLOOKUP(MID(G1290,1,2),PIRA!$B$1:$E$1144,2,FALSE),"")&amp;"
"&amp;IFERROR(VLOOKUP(MID(H1290,1,2),PIRA!$B$1:$E$1144,2,FALSE),"")&amp;"
"&amp;IFERROR(VLOOKUP(MID(I1290,1,2),PIRA!$B$1:$E$1144,2,FALSE),"")</f>
        <v xml:space="preserve">Work and Energy
Motion in one Dimension
</v>
      </c>
      <c r="F1290" s="31" t="str">
        <f xml:space="preserve"> IFERROR(VLOOKUP(MID(G1290,1,4),PIRA!$B$1:$E$1144,2,FALSE),"")&amp;"
"&amp;IFERROR(VLOOKUP(MID(H1290,1,4),PIRA!$B$1:$E$1144,2,FALSE),"")&amp;"
"&amp;IFERROR(VLOOKUP(MID(I1290,1,4),PIRA!$B$1:$E$1144,2,FALSE),"")</f>
        <v xml:space="preserve">Conservation of Energy
Velocity
</v>
      </c>
      <c r="G1290" s="32" t="s">
        <v>1280</v>
      </c>
      <c r="H1290" s="31" t="str">
        <f>IFERROR(IF(VLOOKUP(G1290,Demos!$B$3:$K$1368,2,FALSE)=0,"",VLOOKUP(G1290,Demos!$B$3:$K$1368,2,FALSE)),"")</f>
        <v>1C10.01</v>
      </c>
      <c r="I1290" s="79" t="str">
        <f>IFERROR(IF(VLOOKUP(G1290,Demos!$B$3:$K$1368,3,FALSE)=0,"",VLOOKUP(G1290,Demos!$B$3:$K$1368,3,FALSE)),"")</f>
        <v/>
      </c>
      <c r="J1290" s="79" t="str">
        <f>IFERROR(IF(VLOOKUP(G1290,Demos!$B$3:$K$1368,4,FALSE)=0,"",VLOOKUP(G1290,Demos!$B$3:$K$1368,4,FALSE)),"")</f>
        <v/>
      </c>
      <c r="K1290" s="30" t="s">
        <v>1897</v>
      </c>
      <c r="M1290" s="71">
        <v>43521</v>
      </c>
      <c r="N1290" s="33" t="str">
        <f>IFERROR(VLOOKUP(G1290,Demos!$B$3:$K$1368,5,FALSE),"")</f>
        <v>Ballistic Pendulum</v>
      </c>
      <c r="O1290" s="28">
        <f>IF(N1290="","",COUNTIF($N$6:N3409, N1290))</f>
        <v>27</v>
      </c>
      <c r="P1290" s="33" t="str">
        <f xml:space="preserve"> IFERROR(IF(VLOOKUP(G1290,Demos!$B$3:$K$1368,6,FALSE)=0,"",VLOOKUP(G1290,Demos!$B$3:$K$1368,6,FALSE)),"")</f>
        <v>N/A</v>
      </c>
      <c r="Q1290" s="38" t="str">
        <f xml:space="preserve"> IFERROR(IF(VLOOKUP(G1290,Demos!$B$3:$K$1368,8,FALSE)=0,"",VLOOKUP(G1290,Demos!$B$3:$K$1368,8,FALSE)),"")</f>
        <v/>
      </c>
      <c r="R1290" s="38" t="str">
        <f xml:space="preserve"> IFERROR(IF(VLOOKUP(G1290,Demos!$B$3:$K$1368,7,FALSE)=0,"",VLOOKUP(G1290,Demos!$B$3:$K$1368,7,FALSE)),"")</f>
        <v/>
      </c>
      <c r="T1290" s="50" t="s">
        <v>1763</v>
      </c>
      <c r="U1290" s="31" t="str">
        <f>IFERROR(VLOOKUP(G1290,Demos!$B$7:N4585,12,FALSE),"")</f>
        <v/>
      </c>
    </row>
    <row r="1291" spans="1:21" ht="45" x14ac:dyDescent="0.25">
      <c r="A1291" s="39">
        <f t="shared" si="20"/>
        <v>1286</v>
      </c>
      <c r="B1291" s="30" t="s">
        <v>1905</v>
      </c>
      <c r="C1291" s="29" t="str">
        <f xml:space="preserve"> IFERROR(VLOOKUP(B1291, Courses!$C$3:$E$836, 2, FALSE),"")</f>
        <v>Mechanics and Theory of Relativity</v>
      </c>
      <c r="D1291" s="29" t="str">
        <f xml:space="preserve"> IFERROR(VLOOKUP(MID(G1291,1,1), PIRA!$B$1:$E$1146, 2, FALSE),"")</f>
        <v>1 Mechanics</v>
      </c>
      <c r="E1291" s="31" t="str">
        <f xml:space="preserve"> IFERROR(VLOOKUP(MID(G1291,1,2),PIRA!$B$1:$E$1144,2,FALSE),"")&amp;"
"&amp;IFERROR(VLOOKUP(MID(H1291,1,2),PIRA!$B$1:$E$1144,2,FALSE),"")&amp;"
"&amp;IFERROR(VLOOKUP(MID(I1291,1,2),PIRA!$B$1:$E$1144,2,FALSE),"")</f>
        <v>Linear Momentum and Collisions
Stellar Astronomy
Relative Motion</v>
      </c>
      <c r="F1291" s="31" t="str">
        <f xml:space="preserve"> IFERROR(VLOOKUP(MID(G1291,1,4),PIRA!$B$1:$E$1144,2,FALSE),"")&amp;"
"&amp;IFERROR(VLOOKUP(MID(H1291,1,4),PIRA!$B$1:$E$1144,2,FALSE),"")&amp;"
"&amp;IFERROR(VLOOKUP(MID(I1291,1,4),PIRA!$B$1:$E$1144,2,FALSE),"")</f>
        <v>Collisions in One Dimension
The Sun
Moving Reference Frames</v>
      </c>
      <c r="G1291" s="32" t="s">
        <v>471</v>
      </c>
      <c r="H1291" s="31" t="str">
        <f>IFERROR(IF(VLOOKUP(G1291,Demos!$B$3:$K$1368,2,FALSE)=0,"",VLOOKUP(G1291,Demos!$B$3:$K$1368,2,FALSE)),"")</f>
        <v>8B10.50</v>
      </c>
      <c r="I1291" s="79" t="str">
        <f>IFERROR(IF(VLOOKUP(G1291,Demos!$B$3:$K$1368,3,FALSE)=0,"",VLOOKUP(G1291,Demos!$B$3:$K$1368,3,FALSE)),"")</f>
        <v>1E10.01</v>
      </c>
      <c r="J1291" s="79" t="str">
        <f>IFERROR(IF(VLOOKUP(G1291,Demos!$B$3:$K$1368,4,FALSE)=0,"",VLOOKUP(G1291,Demos!$B$3:$K$1368,4,FALSE)),"")</f>
        <v>1N20.09</v>
      </c>
      <c r="K1291" s="32" t="s">
        <v>1897</v>
      </c>
      <c r="M1291" s="71">
        <v>43521</v>
      </c>
      <c r="N1291" s="33" t="str">
        <f>IFERROR(VLOOKUP(G1291,Demos!$B$3:$K$1368,5,FALSE),"")</f>
        <v>Super Balls, Double Ball Drop</v>
      </c>
      <c r="O1291" s="28">
        <f>IF(N1291="","",COUNTIF($N$6:N3410, N1291))</f>
        <v>56</v>
      </c>
      <c r="P1291" s="33" t="str">
        <f xml:space="preserve"> IFERROR(IF(VLOOKUP(G1291,Demos!$B$3:$K$1368,6,FALSE)=0,"",VLOOKUP(G1291,Demos!$B$3:$K$1368,6,FALSE)),"")</f>
        <v>www.de-monstrare.nl/pdf/Superballs.pdf</v>
      </c>
      <c r="Q1291" s="38" t="str">
        <f xml:space="preserve"> IFERROR(IF(VLOOKUP(G1291,Demos!$B$3:$K$1368,8,FALSE)=0,"",VLOOKUP(G1291,Demos!$B$3:$K$1368,8,FALSE)),"")</f>
        <v/>
      </c>
      <c r="R1291" s="38" t="str">
        <f xml:space="preserve"> IFERROR(IF(VLOOKUP(G1291,Demos!$B$3:$K$1368,7,FALSE)=0,"",VLOOKUP(G1291,Demos!$B$3:$K$1368,7,FALSE)),"")</f>
        <v xml:space="preserve">See Collegerama 2022 recording TN1612TU_10 from 01:17:10 - https://collegerama.tudelft.nl/Mediasite/Channel/as-bsc-tn/watch/b282d0ac7af745eba483f6120bc37f2d1d </v>
      </c>
      <c r="T1291" s="50" t="s">
        <v>1761</v>
      </c>
      <c r="U1291" s="31" t="str">
        <f>IFERROR(VLOOKUP(G1291,Demos!$B$7:N4583,12,FALSE),"")</f>
        <v/>
      </c>
    </row>
    <row r="1292" spans="1:21" ht="45" x14ac:dyDescent="0.25">
      <c r="A1292" s="39">
        <f t="shared" si="20"/>
        <v>1287</v>
      </c>
      <c r="B1292" s="30" t="s">
        <v>38</v>
      </c>
      <c r="C1292" s="29" t="str">
        <f xml:space="preserve"> IFERROR(VLOOKUP(B1292, Courses!$C$3:$E$836, 2, FALSE),"")</f>
        <v>Mechanics and Theory of Relativity</v>
      </c>
      <c r="D1292" s="29" t="str">
        <f xml:space="preserve"> IFERROR(VLOOKUP(MID(G1292,1,1), PIRA!$B$1:$E$1146, 2, FALSE),"")</f>
        <v>1 Mechanics</v>
      </c>
      <c r="E1292" s="31" t="str">
        <f xml:space="preserve"> IFERROR(VLOOKUP(MID(G1292,1,2),PIRA!$B$1:$E$1144,2,FALSE),"")&amp;"
"&amp;IFERROR(VLOOKUP(MID(H1292,1,2),PIRA!$B$1:$E$1144,2,FALSE),"")&amp;"
"&amp;IFERROR(VLOOKUP(MID(I1292,1,2),PIRA!$B$1:$E$1144,2,FALSE),"")</f>
        <v xml:space="preserve">Linear Momentum and Collisions
</v>
      </c>
      <c r="F1292" s="31" t="str">
        <f xml:space="preserve"> IFERROR(VLOOKUP(MID(G1292,1,4),PIRA!$B$1:$E$1144,2,FALSE),"")&amp;"
"&amp;IFERROR(VLOOKUP(MID(H1292,1,4),PIRA!$B$1:$E$1144,2,FALSE),"")&amp;"
"&amp;IFERROR(VLOOKUP(MID(I1292,1,4),PIRA!$B$1:$E$1144,2,FALSE),"")</f>
        <v xml:space="preserve">Conservation of Linear Momentum
</v>
      </c>
      <c r="G1292" s="32" t="s">
        <v>1164</v>
      </c>
      <c r="H1292" s="31" t="str">
        <f>IFERROR(IF(VLOOKUP(G1292,Demos!$B$3:$K$1368,2,FALSE)=0,"",VLOOKUP(G1292,Demos!$B$3:$K$1368,2,FALSE)),"")</f>
        <v/>
      </c>
      <c r="I1292" s="79" t="str">
        <f>IFERROR(IF(VLOOKUP(G1292,Demos!$B$3:$K$1368,3,FALSE)=0,"",VLOOKUP(G1292,Demos!$B$3:$K$1368,3,FALSE)),"")</f>
        <v/>
      </c>
      <c r="J1292" s="79" t="str">
        <f>IFERROR(IF(VLOOKUP(G1292,Demos!$B$3:$K$1368,4,FALSE)=0,"",VLOOKUP(G1292,Demos!$B$3:$K$1368,4,FALSE)),"")</f>
        <v/>
      </c>
      <c r="K1292" s="32" t="s">
        <v>22</v>
      </c>
      <c r="L1292" s="32" t="s">
        <v>1060</v>
      </c>
      <c r="M1292" s="71">
        <v>43517</v>
      </c>
      <c r="N1292" s="33" t="str">
        <f>IFERROR(VLOOKUP(G1292,Demos!$B$3:$K$1368,5,FALSE),"")</f>
        <v>Colliding Balls (1)</v>
      </c>
      <c r="O1292" s="28">
        <f>IF(N1292="","",COUNTIF($N$6:N3411, N1292))</f>
        <v>22</v>
      </c>
      <c r="P1292" s="33" t="str">
        <f xml:space="preserve"> IFERROR(IF(VLOOKUP(G1292,Demos!$B$3:$K$1368,6,FALSE)=0,"",VLOOKUP(G1292,Demos!$B$3:$K$1368,6,FALSE)),"")</f>
        <v>www.de-monstrare.nl/pdf/Colliding%20balls%20_1_.pdf</v>
      </c>
      <c r="Q1292" s="38" t="str">
        <f xml:space="preserve"> IFERROR(IF(VLOOKUP(G1292,Demos!$B$3:$K$1368,8,FALSE)=0,"",VLOOKUP(G1292,Demos!$B$3:$K$1368,8,FALSE)),"")</f>
        <v/>
      </c>
      <c r="R1292" s="38" t="str">
        <f xml:space="preserve"> IFERROR(IF(VLOOKUP(G1292,Demos!$B$3:$K$1368,7,FALSE)=0,"",VLOOKUP(G1292,Demos!$B$3:$K$1368,7,FALSE)),"")</f>
        <v xml:space="preserve">See Collegerama 2022 recording TN1612TU_10 from 01:17:10 - https://collegerama.tudelft.nl/Mediasite/Channel/as-bsc-tn/watch/b282d0ac7af745eba483f6120bc37f2d1d </v>
      </c>
      <c r="T1292" s="50" t="s">
        <v>1761</v>
      </c>
      <c r="U1292" s="31" t="str">
        <f>IFERROR(VLOOKUP(G1292,Demos!$B$7:N4588,12,FALSE),"")</f>
        <v/>
      </c>
    </row>
    <row r="1293" spans="1:21" ht="45" x14ac:dyDescent="0.25">
      <c r="A1293" s="39">
        <f t="shared" si="20"/>
        <v>1288</v>
      </c>
      <c r="B1293" s="30" t="s">
        <v>38</v>
      </c>
      <c r="C1293" s="29" t="str">
        <f xml:space="preserve"> IFERROR(VLOOKUP(B1293, Courses!$C$3:$E$836, 2, FALSE),"")</f>
        <v>Mechanics and Theory of Relativity</v>
      </c>
      <c r="D1293" s="29" t="str">
        <f xml:space="preserve"> IFERROR(VLOOKUP(MID(G1293,1,1), PIRA!$B$1:$E$1146, 2, FALSE),"")</f>
        <v>1 Mechanics</v>
      </c>
      <c r="E1293" s="31" t="str">
        <f xml:space="preserve"> IFERROR(VLOOKUP(MID(G1293,1,2),PIRA!$B$1:$E$1144,2,FALSE),"")&amp;"
"&amp;IFERROR(VLOOKUP(MID(H1293,1,2),PIRA!$B$1:$E$1144,2,FALSE),"")&amp;"
"&amp;IFERROR(VLOOKUP(MID(I1293,1,2),PIRA!$B$1:$E$1144,2,FALSE),"")</f>
        <v>Linear Momentum and Collisions
Stellar Astronomy
Relative Motion</v>
      </c>
      <c r="F1293" s="31" t="str">
        <f xml:space="preserve"> IFERROR(VLOOKUP(MID(G1293,1,4),PIRA!$B$1:$E$1144,2,FALSE),"")&amp;"
"&amp;IFERROR(VLOOKUP(MID(H1293,1,4),PIRA!$B$1:$E$1144,2,FALSE),"")&amp;"
"&amp;IFERROR(VLOOKUP(MID(I1293,1,4),PIRA!$B$1:$E$1144,2,FALSE),"")</f>
        <v>Collisions in One Dimension
The Sun
Moving Reference Frames</v>
      </c>
      <c r="G1293" s="32" t="s">
        <v>471</v>
      </c>
      <c r="H1293" s="31" t="str">
        <f>IFERROR(IF(VLOOKUP(G1293,Demos!$B$3:$K$1368,2,FALSE)=0,"",VLOOKUP(G1293,Demos!$B$3:$K$1368,2,FALSE)),"")</f>
        <v>8B10.50</v>
      </c>
      <c r="I1293" s="79" t="str">
        <f>IFERROR(IF(VLOOKUP(G1293,Demos!$B$3:$K$1368,3,FALSE)=0,"",VLOOKUP(G1293,Demos!$B$3:$K$1368,3,FALSE)),"")</f>
        <v>1E10.01</v>
      </c>
      <c r="J1293" s="79" t="str">
        <f>IFERROR(IF(VLOOKUP(G1293,Demos!$B$3:$K$1368,4,FALSE)=0,"",VLOOKUP(G1293,Demos!$B$3:$K$1368,4,FALSE)),"")</f>
        <v>1N20.09</v>
      </c>
      <c r="K1293" s="32" t="s">
        <v>22</v>
      </c>
      <c r="L1293" s="32" t="s">
        <v>1060</v>
      </c>
      <c r="M1293" s="71">
        <v>43517</v>
      </c>
      <c r="N1293" s="33" t="str">
        <f>IFERROR(VLOOKUP(G1293,Demos!$B$3:$K$1368,5,FALSE),"")</f>
        <v>Super Balls, Double Ball Drop</v>
      </c>
      <c r="O1293" s="28">
        <f>IF(N1293="","",COUNTIF($N$6:N3412, N1293))</f>
        <v>56</v>
      </c>
      <c r="P1293" s="33" t="str">
        <f xml:space="preserve"> IFERROR(IF(VLOOKUP(G1293,Demos!$B$3:$K$1368,6,FALSE)=0,"",VLOOKUP(G1293,Demos!$B$3:$K$1368,6,FALSE)),"")</f>
        <v>www.de-monstrare.nl/pdf/Superballs.pdf</v>
      </c>
      <c r="Q1293" s="38" t="str">
        <f xml:space="preserve"> IFERROR(IF(VLOOKUP(G1293,Demos!$B$3:$K$1368,8,FALSE)=0,"",VLOOKUP(G1293,Demos!$B$3:$K$1368,8,FALSE)),"")</f>
        <v/>
      </c>
      <c r="R1293" s="38" t="str">
        <f xml:space="preserve"> IFERROR(IF(VLOOKUP(G1293,Demos!$B$3:$K$1368,7,FALSE)=0,"",VLOOKUP(G1293,Demos!$B$3:$K$1368,7,FALSE)),"")</f>
        <v xml:space="preserve">See Collegerama 2022 recording TN1612TU_10 from 01:17:10 - https://collegerama.tudelft.nl/Mediasite/Channel/as-bsc-tn/watch/b282d0ac7af745eba483f6120bc37f2d1d </v>
      </c>
      <c r="T1293" s="50" t="s">
        <v>1762</v>
      </c>
      <c r="U1293" s="31" t="str">
        <f>IFERROR(VLOOKUP(G1293,Demos!$B$7:N4587,12,FALSE),"")</f>
        <v/>
      </c>
    </row>
    <row r="1294" spans="1:21" ht="45" x14ac:dyDescent="0.25">
      <c r="A1294" s="39">
        <f t="shared" si="20"/>
        <v>1289</v>
      </c>
      <c r="B1294" s="30" t="s">
        <v>11</v>
      </c>
      <c r="C1294" s="29" t="str">
        <f xml:space="preserve"> IFERROR(VLOOKUP(B1294, Courses!$C$3:$E$836, 2, FALSE),"")</f>
        <v>Classical Mechanics</v>
      </c>
      <c r="D1294" s="29" t="str">
        <f xml:space="preserve"> IFERROR(VLOOKUP(MID(G1294,1,1), PIRA!$B$1:$E$1146, 2, FALSE),"")</f>
        <v>1 Mechanics</v>
      </c>
      <c r="E1294" s="31" t="str">
        <f xml:space="preserve"> IFERROR(VLOOKUP(MID(G1294,1,2),PIRA!$B$1:$E$1144,2,FALSE),"")&amp;"
"&amp;IFERROR(VLOOKUP(MID(H1294,1,2),PIRA!$B$1:$E$1144,2,FALSE),"")&amp;"
"&amp;IFERROR(VLOOKUP(MID(I1294,1,2),PIRA!$B$1:$E$1144,2,FALSE),"")</f>
        <v xml:space="preserve">Motion in two Dimensions
</v>
      </c>
      <c r="F1294" s="31" t="str">
        <f xml:space="preserve"> IFERROR(VLOOKUP(MID(G1294,1,4),PIRA!$B$1:$E$1144,2,FALSE),"")&amp;"
"&amp;IFERROR(VLOOKUP(MID(H1294,1,4),PIRA!$B$1:$E$1144,2,FALSE),"")&amp;"
"&amp;IFERROR(VLOOKUP(MID(I1294,1,4),PIRA!$B$1:$E$1144,2,FALSE),"")</f>
        <v xml:space="preserve">Velocity, Position, and Acceleration
</v>
      </c>
      <c r="G1294" s="32" t="s">
        <v>2029</v>
      </c>
      <c r="H1294" s="31" t="str">
        <f>IFERROR(IF(VLOOKUP(G1294,Demos!$B$3:$K$1368,2,FALSE)=0,"",VLOOKUP(G1294,Demos!$B$3:$K$1368,2,FALSE)),"")</f>
        <v/>
      </c>
      <c r="I1294" s="79" t="str">
        <f>IFERROR(IF(VLOOKUP(G1294,Demos!$B$3:$K$1368,3,FALSE)=0,"",VLOOKUP(G1294,Demos!$B$3:$K$1368,3,FALSE)),"")</f>
        <v/>
      </c>
      <c r="J1294" s="79" t="str">
        <f>IFERROR(IF(VLOOKUP(G1294,Demos!$B$3:$K$1368,4,FALSE)=0,"",VLOOKUP(G1294,Demos!$B$3:$K$1368,4,FALSE)),"")</f>
        <v/>
      </c>
      <c r="K1294" s="30" t="s">
        <v>1064</v>
      </c>
      <c r="L1294" s="30" t="s">
        <v>1953</v>
      </c>
      <c r="M1294" s="71">
        <v>43516</v>
      </c>
      <c r="N1294" s="33" t="str">
        <f>IFERROR(VLOOKUP(G1294,Demos!$B$3:$K$1368,5,FALSE),"")</f>
        <v>Brachistochrone</v>
      </c>
      <c r="O1294" s="28">
        <f>IF(N1294="","",COUNTIF($N$6:N3413, N1294))</f>
        <v>3</v>
      </c>
      <c r="P1294" s="33" t="str">
        <f xml:space="preserve"> IFERROR(IF(VLOOKUP(G1294,Demos!$B$3:$K$1368,6,FALSE)=0,"",VLOOKUP(G1294,Demos!$B$3:$K$1368,6,FALSE)),"")</f>
        <v>N/A</v>
      </c>
      <c r="Q1294" s="38" t="str">
        <f xml:space="preserve"> IFERROR(IF(VLOOKUP(G1294,Demos!$B$3:$K$1368,8,FALSE)=0,"",VLOOKUP(G1294,Demos!$B$3:$K$1368,8,FALSE)),"")</f>
        <v>Two marbles rolling along sparate tracks, one track is horizontal, the other has a curve in it.</v>
      </c>
      <c r="R1294" s="38" t="str">
        <f xml:space="preserve"> IFERROR(IF(VLOOKUP(G1294,Demos!$B$3:$K$1368,7,FALSE)=0,"",VLOOKUP(G1294,Demos!$B$3:$K$1368,7,FALSE)),"")</f>
        <v/>
      </c>
      <c r="U1294" s="31" t="str">
        <f>IFERROR(VLOOKUP(G1294,Demos!$B$7:N4590,12,FALSE),"")</f>
        <v/>
      </c>
    </row>
    <row r="1295" spans="1:21" ht="45" x14ac:dyDescent="0.25">
      <c r="A1295" s="39">
        <f t="shared" si="20"/>
        <v>1290</v>
      </c>
      <c r="B1295" s="30" t="s">
        <v>1905</v>
      </c>
      <c r="C1295" s="29" t="str">
        <f xml:space="preserve"> IFERROR(VLOOKUP(B1295, Courses!$C$3:$E$836, 2, FALSE),"")</f>
        <v>Mechanics and Theory of Relativity</v>
      </c>
      <c r="D1295" s="29" t="str">
        <f xml:space="preserve"> IFERROR(VLOOKUP(MID(G1295,1,1), PIRA!$B$1:$E$1146, 2, FALSE),"")</f>
        <v>3 Oscillations and Waves</v>
      </c>
      <c r="E1295" s="31" t="str">
        <f xml:space="preserve"> IFERROR(VLOOKUP(MID(G1295,1,2),PIRA!$B$1:$E$1144,2,FALSE),"")&amp;"
"&amp;IFERROR(VLOOKUP(MID(H1295,1,2),PIRA!$B$1:$E$1144,2,FALSE),"")&amp;"
"&amp;IFERROR(VLOOKUP(MID(I1295,1,2),PIRA!$B$1:$E$1144,2,FALSE),"")</f>
        <v xml:space="preserve">Oscillations
</v>
      </c>
      <c r="F1295" s="31" t="str">
        <f xml:space="preserve"> IFERROR(VLOOKUP(MID(G1295,1,4),PIRA!$B$1:$E$1144,2,FALSE),"")&amp;"
"&amp;IFERROR(VLOOKUP(MID(H1295,1,4),PIRA!$B$1:$E$1144,2,FALSE),"")&amp;"
"&amp;IFERROR(VLOOKUP(MID(I1295,1,4),PIRA!$B$1:$E$1144,2,FALSE),"")</f>
        <v xml:space="preserve">Coupled Oscillations
</v>
      </c>
      <c r="G1295" s="32" t="s">
        <v>1945</v>
      </c>
      <c r="H1295" s="31" t="str">
        <f>IFERROR(IF(VLOOKUP(G1295,Demos!$B$3:$K$1368,2,FALSE)=0,"",VLOOKUP(G1295,Demos!$B$3:$K$1368,2,FALSE)),"")</f>
        <v/>
      </c>
      <c r="I1295" s="79" t="str">
        <f>IFERROR(IF(VLOOKUP(G1295,Demos!$B$3:$K$1368,3,FALSE)=0,"",VLOOKUP(G1295,Demos!$B$3:$K$1368,3,FALSE)),"")</f>
        <v/>
      </c>
      <c r="J1295" s="79" t="str">
        <f>IFERROR(IF(VLOOKUP(G1295,Demos!$B$3:$K$1368,4,FALSE)=0,"",VLOOKUP(G1295,Demos!$B$3:$K$1368,4,FALSE)),"")</f>
        <v/>
      </c>
      <c r="K1295" s="30" t="s">
        <v>1897</v>
      </c>
      <c r="M1295" s="71">
        <v>43516</v>
      </c>
      <c r="N1295" s="33" t="str">
        <f>IFERROR(VLOOKUP(G1295,Demos!$B$3:$K$1368,5,FALSE),"")</f>
        <v>Spring Coupled Pendula</v>
      </c>
      <c r="O1295" s="28">
        <f>IF(N1295="","",COUNTIF($N$6:N3414, N1295))</f>
        <v>13</v>
      </c>
      <c r="P1295" s="33" t="str">
        <f xml:space="preserve"> IFERROR(IF(VLOOKUP(G1295,Demos!$B$3:$K$1368,6,FALSE)=0,"",VLOOKUP(G1295,Demos!$B$3:$K$1368,6,FALSE)),"")</f>
        <v>N/A</v>
      </c>
      <c r="Q1295" s="38" t="str">
        <f xml:space="preserve"> IFERROR(IF(VLOOKUP(G1295,Demos!$B$3:$K$1368,8,FALSE)=0,"",VLOOKUP(G1295,Demos!$B$3:$K$1368,8,FALSE)),"")</f>
        <v>Not listed in database yet</v>
      </c>
      <c r="R1295" s="38" t="str">
        <f xml:space="preserve"> IFERROR(IF(VLOOKUP(G1295,Demos!$B$3:$K$1368,7,FALSE)=0,"",VLOOKUP(G1295,Demos!$B$3:$K$1368,7,FALSE)),"")</f>
        <v/>
      </c>
      <c r="U1295" s="31" t="str">
        <f>IFERROR(VLOOKUP(G1295,Demos!$B$7:N4589,12,FALSE),"")</f>
        <v/>
      </c>
    </row>
    <row r="1296" spans="1:21" ht="45" x14ac:dyDescent="0.25">
      <c r="A1296" s="39">
        <f t="shared" si="20"/>
        <v>1291</v>
      </c>
      <c r="B1296" s="30" t="s">
        <v>38</v>
      </c>
      <c r="C1296" s="29" t="str">
        <f xml:space="preserve"> IFERROR(VLOOKUP(B1296, Courses!$C$3:$E$836, 2, FALSE),"")</f>
        <v>Mechanics and Theory of Relativity</v>
      </c>
      <c r="D1296" s="29" t="str">
        <f xml:space="preserve"> IFERROR(VLOOKUP(MID(G1296,1,1), PIRA!$B$1:$E$1146, 2, FALSE),"")</f>
        <v/>
      </c>
      <c r="E1296" s="31" t="str">
        <f xml:space="preserve"> IFERROR(VLOOKUP(MID(G1296,1,2),PIRA!$B$1:$E$1144,2,FALSE),"")&amp;"
"&amp;IFERROR(VLOOKUP(MID(H1296,1,2),PIRA!$B$1:$E$1144,2,FALSE),"")&amp;"
"&amp;IFERROR(VLOOKUP(MID(I1296,1,2),PIRA!$B$1:$E$1144,2,FALSE),"")</f>
        <v xml:space="preserve">
</v>
      </c>
      <c r="F1296" s="31" t="str">
        <f xml:space="preserve"> IFERROR(VLOOKUP(MID(G1296,1,4),PIRA!$B$1:$E$1144,2,FALSE),"")&amp;"
"&amp;IFERROR(VLOOKUP(MID(H1296,1,4),PIRA!$B$1:$E$1144,2,FALSE),"")&amp;"
"&amp;IFERROR(VLOOKUP(MID(I1296,1,4),PIRA!$B$1:$E$1144,2,FALSE),"")</f>
        <v xml:space="preserve">
</v>
      </c>
      <c r="H1296" s="31" t="str">
        <f>IFERROR(IF(VLOOKUP(G1296,Demos!$B$3:$K$1368,2,FALSE)=0,"",VLOOKUP(G1296,Demos!$B$3:$K$1368,2,FALSE)),"")</f>
        <v/>
      </c>
      <c r="I1296" s="79" t="str">
        <f>IFERROR(IF(VLOOKUP(G1296,Demos!$B$3:$K$1368,3,FALSE)=0,"",VLOOKUP(G1296,Demos!$B$3:$K$1368,3,FALSE)),"")</f>
        <v/>
      </c>
      <c r="J1296" s="79" t="str">
        <f>IFERROR(IF(VLOOKUP(G1296,Demos!$B$3:$K$1368,4,FALSE)=0,"",VLOOKUP(G1296,Demos!$B$3:$K$1368,4,FALSE)),"")</f>
        <v/>
      </c>
      <c r="K1296" s="30" t="s">
        <v>1060</v>
      </c>
      <c r="L1296" s="30" t="s">
        <v>22</v>
      </c>
      <c r="M1296" s="71">
        <v>43515</v>
      </c>
      <c r="N1296" s="33" t="str">
        <f>IFERROR(VLOOKUP(G1296,Demos!$B$3:$K$1368,5,FALSE),"")</f>
        <v/>
      </c>
      <c r="O1296" s="28" t="str">
        <f>IF(N1296="","",COUNTIF($N$6:N3415, N1296))</f>
        <v/>
      </c>
      <c r="P1296" s="33" t="str">
        <f xml:space="preserve"> IFERROR(IF(VLOOKUP(G1296,Demos!$B$3:$K$1368,6,FALSE)=0,"",VLOOKUP(G1296,Demos!$B$3:$K$1368,6,FALSE)),"")</f>
        <v/>
      </c>
      <c r="Q1296" s="38" t="str">
        <f xml:space="preserve"> IFERROR(IF(VLOOKUP(G1296,Demos!$B$3:$K$1368,8,FALSE)=0,"",VLOOKUP(G1296,Demos!$B$3:$K$1368,8,FALSE)),"")</f>
        <v/>
      </c>
      <c r="R1296" s="38" t="str">
        <f xml:space="preserve"> IFERROR(IF(VLOOKUP(G1296,Demos!$B$3:$K$1368,7,FALSE)=0,"",VLOOKUP(G1296,Demos!$B$3:$K$1368,7,FALSE)),"")</f>
        <v/>
      </c>
      <c r="T1296" s="50" t="s">
        <v>1769</v>
      </c>
      <c r="U1296" s="31" t="str">
        <f>IFERROR(VLOOKUP(G1296,Demos!$B$7:N4591,12,FALSE),"")</f>
        <v/>
      </c>
    </row>
    <row r="1297" spans="1:21" ht="45" x14ac:dyDescent="0.25">
      <c r="A1297" s="39">
        <f t="shared" si="20"/>
        <v>1292</v>
      </c>
      <c r="B1297" s="30" t="s">
        <v>38</v>
      </c>
      <c r="C1297" s="29" t="str">
        <f xml:space="preserve"> IFERROR(VLOOKUP(B1297, Courses!$C$3:$E$836, 2, FALSE),"")</f>
        <v>Mechanics and Theory of Relativity</v>
      </c>
      <c r="D1297" s="29" t="str">
        <f xml:space="preserve"> IFERROR(VLOOKUP(MID(G1297,1,1), PIRA!$B$1:$E$1146, 2, FALSE),"")</f>
        <v>1 Mechanics</v>
      </c>
      <c r="E1297" s="31" t="str">
        <f xml:space="preserve"> IFERROR(VLOOKUP(MID(G1297,1,2),PIRA!$B$1:$E$1144,2,FALSE),"")&amp;"
"&amp;IFERROR(VLOOKUP(MID(H1297,1,2),PIRA!$B$1:$E$1144,2,FALSE),"")&amp;"
"&amp;IFERROR(VLOOKUP(MID(I1297,1,2),PIRA!$B$1:$E$1144,2,FALSE),"")</f>
        <v>Applications of Newton's Laws
Applications of Newton's Laws
Linear Momentum and Collisions</v>
      </c>
      <c r="F1297" s="31" t="str">
        <f xml:space="preserve"> IFERROR(VLOOKUP(MID(G1297,1,4),PIRA!$B$1:$E$1144,2,FALSE),"")&amp;"
"&amp;IFERROR(VLOOKUP(MID(H1297,1,4),PIRA!$B$1:$E$1144,2,FALSE),"")&amp;"
"&amp;IFERROR(VLOOKUP(MID(I1297,1,4),PIRA!$B$1:$E$1144,2,FALSE),"")</f>
        <v>Dynamic Torque
Friction
Impulse and Thrust</v>
      </c>
      <c r="G1297" s="32" t="s">
        <v>1149</v>
      </c>
      <c r="H1297" s="31" t="str">
        <f>IFERROR(IF(VLOOKUP(G1297,Demos!$B$3:$K$1368,2,FALSE)=0,"",VLOOKUP(G1297,Demos!$B$3:$K$1368,2,FALSE)),"")</f>
        <v>1K20.05</v>
      </c>
      <c r="I1297" s="79" t="str">
        <f>IFERROR(IF(VLOOKUP(G1297,Demos!$B$3:$K$1368,3,FALSE)=0,"",VLOOKUP(G1297,Demos!$B$3:$K$1368,3,FALSE)),"")</f>
        <v>1N10.01</v>
      </c>
      <c r="J1297" s="79" t="str">
        <f>IFERROR(IF(VLOOKUP(G1297,Demos!$B$3:$K$1368,4,FALSE)=0,"",VLOOKUP(G1297,Demos!$B$3:$K$1368,4,FALSE)),"")</f>
        <v/>
      </c>
      <c r="K1297" s="32" t="s">
        <v>1060</v>
      </c>
      <c r="L1297" s="32" t="s">
        <v>22</v>
      </c>
      <c r="M1297" s="71">
        <v>43514</v>
      </c>
      <c r="N1297" s="33" t="str">
        <f>IFERROR(VLOOKUP(G1297,Demos!$B$3:$K$1368,5,FALSE),"")</f>
        <v>Throwing a Basketball</v>
      </c>
      <c r="O1297" s="28">
        <f>IF(N1297="","",COUNTIF($N$6:N3416, N1297))</f>
        <v>12</v>
      </c>
      <c r="P1297" s="33" t="str">
        <f xml:space="preserve"> IFERROR(IF(VLOOKUP(G1297,Demos!$B$3:$K$1368,6,FALSE)=0,"",VLOOKUP(G1297,Demos!$B$3:$K$1368,6,FALSE)),"")</f>
        <v>www.de-monstrare.nl/pdf/Throwing%20a%20basketball.pdf</v>
      </c>
      <c r="Q1297" s="38" t="str">
        <f xml:space="preserve"> IFERROR(IF(VLOOKUP(G1297,Demos!$B$3:$K$1368,8,FALSE)=0,"",VLOOKUP(G1297,Demos!$B$3:$K$1368,8,FALSE)),"")</f>
        <v/>
      </c>
      <c r="R1297" s="38" t="str">
        <f xml:space="preserve"> IFERROR(IF(VLOOKUP(G1297,Demos!$B$3:$K$1368,7,FALSE)=0,"",VLOOKUP(G1297,Demos!$B$3:$K$1368,7,FALSE)),"")</f>
        <v xml:space="preserve">See Collegerama 2022 recording TN1612TU_05 from 01:13:11 - https://collegerama.tudelft.nl/Mediasite/Channel/as-bsc-tn/watch/c62ffe14b9a54c75ada1f93c4d870c901d </v>
      </c>
      <c r="T1297" s="50" t="s">
        <v>1763</v>
      </c>
      <c r="U1297" s="31" t="str">
        <f>IFERROR(VLOOKUP(G1297,Demos!$B$7:N4593,12,FALSE),"")</f>
        <v/>
      </c>
    </row>
    <row r="1298" spans="1:21" ht="45" x14ac:dyDescent="0.25">
      <c r="A1298" s="39">
        <f t="shared" si="20"/>
        <v>1293</v>
      </c>
      <c r="B1298" s="30" t="s">
        <v>38</v>
      </c>
      <c r="C1298" s="29" t="str">
        <f xml:space="preserve"> IFERROR(VLOOKUP(B1298, Courses!$C$3:$E$836, 2, FALSE),"")</f>
        <v>Mechanics and Theory of Relativity</v>
      </c>
      <c r="D1298" s="29" t="str">
        <f xml:space="preserve"> IFERROR(VLOOKUP(MID(G1298,1,1), PIRA!$B$1:$E$1146, 2, FALSE),"")</f>
        <v>1 Mechanics</v>
      </c>
      <c r="E1298" s="31" t="str">
        <f xml:space="preserve"> IFERROR(VLOOKUP(MID(G1298,1,2),PIRA!$B$1:$E$1144,2,FALSE),"")&amp;"
"&amp;IFERROR(VLOOKUP(MID(H1298,1,2),PIRA!$B$1:$E$1144,2,FALSE),"")&amp;"
"&amp;IFERROR(VLOOKUP(MID(I1298,1,2),PIRA!$B$1:$E$1144,2,FALSE),"")</f>
        <v xml:space="preserve">Applications of Newton's Laws
Linear Momentum and Collisions
</v>
      </c>
      <c r="F1298" s="31" t="str">
        <f xml:space="preserve"> IFERROR(VLOOKUP(MID(G1298,1,4),PIRA!$B$1:$E$1144,2,FALSE),"")&amp;"
"&amp;IFERROR(VLOOKUP(MID(H1298,1,4),PIRA!$B$1:$E$1144,2,FALSE),"")&amp;"
"&amp;IFERROR(VLOOKUP(MID(I1298,1,4),PIRA!$B$1:$E$1144,2,FALSE),"")</f>
        <v xml:space="preserve">Dynamic Torque
Impulse and Thrust
</v>
      </c>
      <c r="G1298" s="32" t="s">
        <v>1150</v>
      </c>
      <c r="H1298" s="31" t="str">
        <f>IFERROR(IF(VLOOKUP(G1298,Demos!$B$3:$K$1368,2,FALSE)=0,"",VLOOKUP(G1298,Demos!$B$3:$K$1368,2,FALSE)),"")</f>
        <v>1N10.02</v>
      </c>
      <c r="I1298" s="79" t="str">
        <f>IFERROR(IF(VLOOKUP(G1298,Demos!$B$3:$K$1368,3,FALSE)=0,"",VLOOKUP(G1298,Demos!$B$3:$K$1368,3,FALSE)),"")</f>
        <v/>
      </c>
      <c r="J1298" s="79" t="str">
        <f>IFERROR(IF(VLOOKUP(G1298,Demos!$B$3:$K$1368,4,FALSE)=0,"",VLOOKUP(G1298,Demos!$B$3:$K$1368,4,FALSE)),"")</f>
        <v/>
      </c>
      <c r="K1298" s="32" t="s">
        <v>1060</v>
      </c>
      <c r="L1298" s="32" t="s">
        <v>22</v>
      </c>
      <c r="M1298" s="71">
        <v>43514</v>
      </c>
      <c r="N1298" s="33" t="str">
        <f>IFERROR(VLOOKUP(G1298,Demos!$B$3:$K$1368,5,FALSE),"")</f>
        <v>Boomerang Ball (1)</v>
      </c>
      <c r="O1298" s="28">
        <f>IF(N1298="","",COUNTIF($N$6:N3417, N1298))</f>
        <v>12</v>
      </c>
      <c r="P1298" s="33" t="str">
        <f xml:space="preserve"> IFERROR(IF(VLOOKUP(G1298,Demos!$B$3:$K$1368,6,FALSE)=0,"",VLOOKUP(G1298,Demos!$B$3:$K$1368,6,FALSE)),"")</f>
        <v>www.de-monstrare.nl/pdf/Boomerang%20ball%20_1_.pdf</v>
      </c>
      <c r="Q1298" s="38" t="str">
        <f xml:space="preserve"> IFERROR(IF(VLOOKUP(G1298,Demos!$B$3:$K$1368,8,FALSE)=0,"",VLOOKUP(G1298,Demos!$B$3:$K$1368,8,FALSE)),"")</f>
        <v/>
      </c>
      <c r="R1298" s="38" t="str">
        <f xml:space="preserve"> IFERROR(IF(VLOOKUP(G1298,Demos!$B$3:$K$1368,7,FALSE)=0,"",VLOOKUP(G1298,Demos!$B$3:$K$1368,7,FALSE)),"")</f>
        <v xml:space="preserve">See Collegerama 2022 recording TN1612TU_05 from 01:13:11 - https://collegerama.tudelft.nl/Mediasite/Channel/as-bsc-tn/watch/c62ffe14b9a54c75ada1f93c4d870c901d </v>
      </c>
      <c r="T1298" s="50" t="s">
        <v>1763</v>
      </c>
      <c r="U1298" s="31" t="str">
        <f>IFERROR(VLOOKUP(G1298,Demos!$B$7:N4595,12,FALSE),"")</f>
        <v/>
      </c>
    </row>
    <row r="1299" spans="1:21" ht="45" x14ac:dyDescent="0.25">
      <c r="A1299" s="39">
        <f t="shared" si="20"/>
        <v>1294</v>
      </c>
      <c r="B1299" s="30" t="s">
        <v>38</v>
      </c>
      <c r="C1299" s="29" t="str">
        <f xml:space="preserve"> IFERROR(VLOOKUP(B1299, Courses!$C$3:$E$836, 2, FALSE),"")</f>
        <v>Mechanics and Theory of Relativity</v>
      </c>
      <c r="D1299" s="29" t="str">
        <f xml:space="preserve"> IFERROR(VLOOKUP(MID(G1299,1,1), PIRA!$B$1:$E$1146, 2, FALSE),"")</f>
        <v>1 Mechanics</v>
      </c>
      <c r="E1299" s="31" t="str">
        <f xml:space="preserve"> IFERROR(VLOOKUP(MID(G1299,1,2),PIRA!$B$1:$E$1144,2,FALSE),"")&amp;"
"&amp;IFERROR(VLOOKUP(MID(H1299,1,2),PIRA!$B$1:$E$1144,2,FALSE),"")&amp;"
"&amp;IFERROR(VLOOKUP(MID(I1299,1,2),PIRA!$B$1:$E$1144,2,FALSE),"")</f>
        <v xml:space="preserve">Applications of Newton's Laws
Linear Momentum and Collisions
</v>
      </c>
      <c r="F1299" s="31" t="str">
        <f xml:space="preserve"> IFERROR(VLOOKUP(MID(G1299,1,4),PIRA!$B$1:$E$1144,2,FALSE),"")&amp;"
"&amp;IFERROR(VLOOKUP(MID(H1299,1,4),PIRA!$B$1:$E$1144,2,FALSE),"")&amp;"
"&amp;IFERROR(VLOOKUP(MID(I1299,1,4),PIRA!$B$1:$E$1144,2,FALSE),"")</f>
        <v xml:space="preserve">Dynamic Torque
Impulse and Thrust
</v>
      </c>
      <c r="G1299" s="32" t="s">
        <v>1151</v>
      </c>
      <c r="H1299" s="31" t="str">
        <f>IFERROR(IF(VLOOKUP(G1299,Demos!$B$3:$K$1368,2,FALSE)=0,"",VLOOKUP(G1299,Demos!$B$3:$K$1368,2,FALSE)),"")</f>
        <v>1N10.03</v>
      </c>
      <c r="I1299" s="79" t="str">
        <f>IFERROR(IF(VLOOKUP(G1299,Demos!$B$3:$K$1368,3,FALSE)=0,"",VLOOKUP(G1299,Demos!$B$3:$K$1368,3,FALSE)),"")</f>
        <v/>
      </c>
      <c r="J1299" s="79" t="str">
        <f>IFERROR(IF(VLOOKUP(G1299,Demos!$B$3:$K$1368,4,FALSE)=0,"",VLOOKUP(G1299,Demos!$B$3:$K$1368,4,FALSE)),"")</f>
        <v/>
      </c>
      <c r="K1299" s="32" t="s">
        <v>1060</v>
      </c>
      <c r="L1299" s="32" t="s">
        <v>22</v>
      </c>
      <c r="M1299" s="71">
        <v>43514</v>
      </c>
      <c r="N1299" s="33" t="str">
        <f>IFERROR(VLOOKUP(G1299,Demos!$B$3:$K$1368,5,FALSE),"")</f>
        <v>Boomerang Ball (2)</v>
      </c>
      <c r="O1299" s="28">
        <f>IF(N1299="","",COUNTIF($N$6:N3418, N1299))</f>
        <v>12</v>
      </c>
      <c r="P1299" s="33" t="str">
        <f xml:space="preserve"> IFERROR(IF(VLOOKUP(G1299,Demos!$B$3:$K$1368,6,FALSE)=0,"",VLOOKUP(G1299,Demos!$B$3:$K$1368,6,FALSE)),"")</f>
        <v>www.de-monstrare.nl/pdf/Boomerang%20ball%20_2_.pdf</v>
      </c>
      <c r="Q1299" s="38" t="str">
        <f xml:space="preserve"> IFERROR(IF(VLOOKUP(G1299,Demos!$B$3:$K$1368,8,FALSE)=0,"",VLOOKUP(G1299,Demos!$B$3:$K$1368,8,FALSE)),"")</f>
        <v/>
      </c>
      <c r="R1299" s="38" t="str">
        <f xml:space="preserve"> IFERROR(IF(VLOOKUP(G1299,Demos!$B$3:$K$1368,7,FALSE)=0,"",VLOOKUP(G1299,Demos!$B$3:$K$1368,7,FALSE)),"")</f>
        <v xml:space="preserve">See Collegerama 2022 recording TN1612TU_05 from 01:13:11 - https://collegerama.tudelft.nl/Mediasite/Channel/as-bsc-tn/watch/c62ffe14b9a54c75ada1f93c4d870c901d </v>
      </c>
      <c r="T1299" s="50" t="s">
        <v>1763</v>
      </c>
      <c r="U1299" s="31" t="str">
        <f>IFERROR(VLOOKUP(G1299,Demos!$B$7:N4594,12,FALSE),"")</f>
        <v/>
      </c>
    </row>
    <row r="1300" spans="1:21" ht="45" x14ac:dyDescent="0.25">
      <c r="A1300" s="39">
        <f t="shared" si="20"/>
        <v>1295</v>
      </c>
      <c r="B1300" s="30" t="s">
        <v>1905</v>
      </c>
      <c r="C1300" s="29" t="str">
        <f xml:space="preserve"> IFERROR(VLOOKUP(B1300, Courses!$C$3:$E$836, 2, FALSE),"")</f>
        <v>Mechanics and Theory of Relativity</v>
      </c>
      <c r="D1300" s="29" t="str">
        <f xml:space="preserve"> IFERROR(VLOOKUP(MID(G1300,1,1), PIRA!$B$1:$E$1146, 2, FALSE),"")</f>
        <v>1 Mechanics</v>
      </c>
      <c r="E1300" s="31" t="str">
        <f xml:space="preserve"> IFERROR(VLOOKUP(MID(G1300,1,2),PIRA!$B$1:$E$1144,2,FALSE),"")&amp;"
"&amp;IFERROR(VLOOKUP(MID(H1300,1,2),PIRA!$B$1:$E$1144,2,FALSE),"")&amp;"
"&amp;IFERROR(VLOOKUP(MID(I1300,1,2),PIRA!$B$1:$E$1144,2,FALSE),"")</f>
        <v xml:space="preserve">Work and Energy
Magnetic Materials
</v>
      </c>
      <c r="F1300" s="31" t="str">
        <f xml:space="preserve"> IFERROR(VLOOKUP(MID(G1300,1,4),PIRA!$B$1:$E$1144,2,FALSE),"")&amp;"
"&amp;IFERROR(VLOOKUP(MID(H1300,1,4),PIRA!$B$1:$E$1144,2,FALSE),"")&amp;"
"&amp;IFERROR(VLOOKUP(MID(I1300,1,4),PIRA!$B$1:$E$1144,2,FALSE),"")</f>
        <v xml:space="preserve">Conservation of Energy
Magnets
</v>
      </c>
      <c r="G1300" s="32" t="s">
        <v>1158</v>
      </c>
      <c r="H1300" s="31" t="str">
        <f>IFERROR(IF(VLOOKUP(G1300,Demos!$B$3:$K$1368,2,FALSE)=0,"",VLOOKUP(G1300,Demos!$B$3:$K$1368,2,FALSE)),"")</f>
        <v>5G10.80</v>
      </c>
      <c r="I1300" s="79" t="str">
        <f>IFERROR(IF(VLOOKUP(G1300,Demos!$B$3:$K$1368,3,FALSE)=0,"",VLOOKUP(G1300,Demos!$B$3:$K$1368,3,FALSE)),"")</f>
        <v/>
      </c>
      <c r="J1300" s="79" t="str">
        <f>IFERROR(IF(VLOOKUP(G1300,Demos!$B$3:$K$1368,4,FALSE)=0,"",VLOOKUP(G1300,Demos!$B$3:$K$1368,4,FALSE)),"")</f>
        <v/>
      </c>
      <c r="K1300" s="32" t="s">
        <v>1897</v>
      </c>
      <c r="M1300" s="71">
        <v>43514</v>
      </c>
      <c r="N1300" s="33" t="str">
        <f>IFERROR(VLOOKUP(G1300,Demos!$B$3:$K$1368,5,FALSE),"")</f>
        <v>Gauss' Rifle</v>
      </c>
      <c r="O1300" s="28">
        <f>IF(N1300="","",COUNTIF($N$6:N3419, N1300))</f>
        <v>37</v>
      </c>
      <c r="P1300" s="33" t="str">
        <f xml:space="preserve"> IFERROR(IF(VLOOKUP(G1300,Demos!$B$3:$K$1368,6,FALSE)=0,"",VLOOKUP(G1300,Demos!$B$3:$K$1368,6,FALSE)),"")</f>
        <v>www.de-monstrare.nl/pdf/Gauss%27s%20rifle.pdf</v>
      </c>
      <c r="Q1300" s="38" t="str">
        <f xml:space="preserve"> IFERROR(IF(VLOOKUP(G1300,Demos!$B$3:$K$1368,8,FALSE)=0,"",VLOOKUP(G1300,Demos!$B$3:$K$1368,8,FALSE)),"")</f>
        <v/>
      </c>
      <c r="R1300" s="38" t="str">
        <f xml:space="preserve"> IFERROR(IF(VLOOKUP(G1300,Demos!$B$3:$K$1368,7,FALSE)=0,"",VLOOKUP(G1300,Demos!$B$3:$K$1368,7,FALSE)),"")</f>
        <v xml:space="preserve">See Collegerama 2022 recording TN1612TU_04 from 00:39:45 - https://collegerama.tudelft.nl/Mediasite/Channel/as-bsc-tn/watch/a26ab3bd246349b59f418a1b22cc67101d </v>
      </c>
      <c r="T1300" s="50" t="s">
        <v>1762</v>
      </c>
      <c r="U1300" s="31" t="str">
        <f>IFERROR(VLOOKUP(G1300,Demos!$B$7:N4592,12,FALSE),"")</f>
        <v/>
      </c>
    </row>
    <row r="1301" spans="1:21" ht="45" x14ac:dyDescent="0.25">
      <c r="A1301" s="39">
        <f t="shared" si="20"/>
        <v>1296</v>
      </c>
      <c r="B1301" s="30" t="s">
        <v>38</v>
      </c>
      <c r="C1301" s="29" t="str">
        <f xml:space="preserve"> IFERROR(VLOOKUP(B1301, Courses!$C$3:$E$836, 2, FALSE),"")</f>
        <v>Mechanics and Theory of Relativity</v>
      </c>
      <c r="D1301" s="29" t="str">
        <f xml:space="preserve"> IFERROR(VLOOKUP(MID(G1301,1,1), PIRA!$B$1:$E$1146, 2, FALSE),"")</f>
        <v>1 Mechanics</v>
      </c>
      <c r="E1301" s="31" t="str">
        <f xml:space="preserve"> IFERROR(VLOOKUP(MID(G1301,1,2),PIRA!$B$1:$E$1144,2,FALSE),"")&amp;"
"&amp;IFERROR(VLOOKUP(MID(H1301,1,2),PIRA!$B$1:$E$1144,2,FALSE),"")&amp;"
"&amp;IFERROR(VLOOKUP(MID(I1301,1,2),PIRA!$B$1:$E$1144,2,FALSE),"")</f>
        <v xml:space="preserve">Rotational Dynamics
Rotational Dynamics
</v>
      </c>
      <c r="F1301" s="31" t="str">
        <f xml:space="preserve"> IFERROR(VLOOKUP(MID(G1301,1,4),PIRA!$B$1:$E$1144,2,FALSE),"")&amp;"
"&amp;IFERROR(VLOOKUP(MID(H1301,1,4),PIRA!$B$1:$E$1144,2,FALSE),"")&amp;"
"&amp;IFERROR(VLOOKUP(MID(I1301,1,4),PIRA!$B$1:$E$1144,2,FALSE),"")</f>
        <v xml:space="preserve">Conservation of Angular Momentum
Transfer of Angular Momentum
</v>
      </c>
      <c r="G1301" s="32" t="s">
        <v>84</v>
      </c>
      <c r="H1301" s="31" t="str">
        <f>IFERROR(IF(VLOOKUP(G1301,Demos!$B$3:$K$1368,2,FALSE)=0,"",VLOOKUP(G1301,Demos!$B$3:$K$1368,2,FALSE)),"")</f>
        <v>1Q30.10</v>
      </c>
      <c r="I1301" s="79" t="str">
        <f>IFERROR(IF(VLOOKUP(G1301,Demos!$B$3:$K$1368,3,FALSE)=0,"",VLOOKUP(G1301,Demos!$B$3:$K$1368,3,FALSE)),"")</f>
        <v/>
      </c>
      <c r="J1301" s="79" t="str">
        <f>IFERROR(IF(VLOOKUP(G1301,Demos!$B$3:$K$1368,4,FALSE)=0,"",VLOOKUP(G1301,Demos!$B$3:$K$1368,4,FALSE)),"")</f>
        <v/>
      </c>
      <c r="K1301" s="32" t="s">
        <v>1060</v>
      </c>
      <c r="L1301" s="32" t="s">
        <v>22</v>
      </c>
      <c r="M1301" s="71">
        <v>43514</v>
      </c>
      <c r="N1301" s="33" t="str">
        <f>IFERROR(VLOOKUP(G1301,Demos!$B$3:$K$1368,5,FALSE),"")</f>
        <v>Bicycle Wheel and Swivel Chair</v>
      </c>
      <c r="O1301" s="28">
        <f>IF(N1301="","",COUNTIF($N$6:N3420, N1301))</f>
        <v>39</v>
      </c>
      <c r="P1301" s="33" t="str">
        <f xml:space="preserve"> IFERROR(IF(VLOOKUP(G1301,Demos!$B$3:$K$1368,6,FALSE)=0,"",VLOOKUP(G1301,Demos!$B$3:$K$1368,6,FALSE)),"")</f>
        <v>www.de-monstrare.nl/pdf/Bicycle%20wheel%20and%20swivel%20chair.pdf</v>
      </c>
      <c r="Q1301" s="38" t="str">
        <f xml:space="preserve"> IFERROR(IF(VLOOKUP(G1301,Demos!$B$3:$K$1368,8,FALSE)=0,"",VLOOKUP(G1301,Demos!$B$3:$K$1368,8,FALSE)),"")</f>
        <v/>
      </c>
      <c r="R1301" s="38" t="str">
        <f xml:space="preserve"> IFERROR(IF(VLOOKUP(G1301,Demos!$B$3:$K$1368,7,FALSE)=0,"",VLOOKUP(G1301,Demos!$B$3:$K$1368,7,FALSE)),"")</f>
        <v xml:space="preserve">See Collegerama 2022 recording TN1612TU_05 from 01:13:11 - https://collegerama.tudelft.nl/Mediasite/Channel/as-bsc-tn/watch/c62ffe14b9a54c75ada1f93c4d870c901d </v>
      </c>
      <c r="T1301" s="50" t="s">
        <v>1761</v>
      </c>
      <c r="U1301" s="31" t="str">
        <f>IFERROR(VLOOKUP(G1301,Demos!$B$7:N4596,12,FALSE),"")</f>
        <v/>
      </c>
    </row>
    <row r="1302" spans="1:21" ht="45" x14ac:dyDescent="0.25">
      <c r="A1302" s="39">
        <f t="shared" si="20"/>
        <v>1297</v>
      </c>
      <c r="B1302" s="30" t="s">
        <v>38</v>
      </c>
      <c r="C1302" s="29" t="str">
        <f xml:space="preserve"> IFERROR(VLOOKUP(B1302, Courses!$C$3:$E$836, 2, FALSE),"")</f>
        <v>Mechanics and Theory of Relativity</v>
      </c>
      <c r="D1302" s="29" t="str">
        <f xml:space="preserve"> IFERROR(VLOOKUP(MID(G1302,1,1), PIRA!$B$1:$E$1146, 2, FALSE),"")</f>
        <v>1 Mechanics</v>
      </c>
      <c r="E1302" s="31" t="str">
        <f xml:space="preserve"> IFERROR(VLOOKUP(MID(G1302,1,2),PIRA!$B$1:$E$1144,2,FALSE),"")&amp;"
"&amp;IFERROR(VLOOKUP(MID(H1302,1,2),PIRA!$B$1:$E$1144,2,FALSE),"")&amp;"
"&amp;IFERROR(VLOOKUP(MID(I1302,1,2),PIRA!$B$1:$E$1144,2,FALSE),"")</f>
        <v xml:space="preserve">Work and Energy
Magnetic Materials
</v>
      </c>
      <c r="F1302" s="31" t="str">
        <f xml:space="preserve"> IFERROR(VLOOKUP(MID(G1302,1,4),PIRA!$B$1:$E$1144,2,FALSE),"")&amp;"
"&amp;IFERROR(VLOOKUP(MID(H1302,1,4),PIRA!$B$1:$E$1144,2,FALSE),"")&amp;"
"&amp;IFERROR(VLOOKUP(MID(I1302,1,4),PIRA!$B$1:$E$1144,2,FALSE),"")</f>
        <v xml:space="preserve">Conservation of Energy
Magnets
</v>
      </c>
      <c r="G1302" s="32" t="s">
        <v>1158</v>
      </c>
      <c r="H1302" s="31" t="str">
        <f>IFERROR(IF(VLOOKUP(G1302,Demos!$B$3:$K$1368,2,FALSE)=0,"",VLOOKUP(G1302,Demos!$B$3:$K$1368,2,FALSE)),"")</f>
        <v>5G10.80</v>
      </c>
      <c r="I1302" s="79" t="str">
        <f>IFERROR(IF(VLOOKUP(G1302,Demos!$B$3:$K$1368,3,FALSE)=0,"",VLOOKUP(G1302,Demos!$B$3:$K$1368,3,FALSE)),"")</f>
        <v/>
      </c>
      <c r="J1302" s="79" t="str">
        <f>IFERROR(IF(VLOOKUP(G1302,Demos!$B$3:$K$1368,4,FALSE)=0,"",VLOOKUP(G1302,Demos!$B$3:$K$1368,4,FALSE)),"")</f>
        <v/>
      </c>
      <c r="K1302" s="32" t="s">
        <v>1060</v>
      </c>
      <c r="L1302" s="32" t="s">
        <v>22</v>
      </c>
      <c r="M1302" s="71">
        <v>43511</v>
      </c>
      <c r="N1302" s="33" t="str">
        <f>IFERROR(VLOOKUP(G1302,Demos!$B$3:$K$1368,5,FALSE),"")</f>
        <v>Gauss' Rifle</v>
      </c>
      <c r="O1302" s="28">
        <f>IF(N1302="","",COUNTIF($N$6:N3421, N1302))</f>
        <v>37</v>
      </c>
      <c r="P1302" s="33" t="str">
        <f xml:space="preserve"> IFERROR(IF(VLOOKUP(G1302,Demos!$B$3:$K$1368,6,FALSE)=0,"",VLOOKUP(G1302,Demos!$B$3:$K$1368,6,FALSE)),"")</f>
        <v>www.de-monstrare.nl/pdf/Gauss%27s%20rifle.pdf</v>
      </c>
      <c r="Q1302" s="38" t="str">
        <f xml:space="preserve"> IFERROR(IF(VLOOKUP(G1302,Demos!$B$3:$K$1368,8,FALSE)=0,"",VLOOKUP(G1302,Demos!$B$3:$K$1368,8,FALSE)),"")</f>
        <v/>
      </c>
      <c r="R1302" s="38" t="str">
        <f xml:space="preserve"> IFERROR(IF(VLOOKUP(G1302,Demos!$B$3:$K$1368,7,FALSE)=0,"",VLOOKUP(G1302,Demos!$B$3:$K$1368,7,FALSE)),"")</f>
        <v xml:space="preserve">See Collegerama 2022 recording TN1612TU_04 from 00:39:45 - https://collegerama.tudelft.nl/Mediasite/Channel/as-bsc-tn/watch/a26ab3bd246349b59f418a1b22cc67101d </v>
      </c>
      <c r="T1302" s="50" t="s">
        <v>1761</v>
      </c>
      <c r="U1302" s="31" t="str">
        <f>IFERROR(VLOOKUP(G1302,Demos!$B$7:N4597,12,FALSE),"")</f>
        <v/>
      </c>
    </row>
    <row r="1303" spans="1:21" ht="45" x14ac:dyDescent="0.25">
      <c r="A1303" s="39">
        <f t="shared" si="20"/>
        <v>1298</v>
      </c>
      <c r="B1303" s="30" t="s">
        <v>1905</v>
      </c>
      <c r="C1303" s="29" t="str">
        <f xml:space="preserve"> IFERROR(VLOOKUP(B1303, Courses!$C$3:$E$836, 2, FALSE),"")</f>
        <v>Mechanics and Theory of Relativity</v>
      </c>
      <c r="D1303" s="29" t="str">
        <f xml:space="preserve"> IFERROR(VLOOKUP(MID(G1303,1,1), PIRA!$B$1:$E$1146, 2, FALSE),"")</f>
        <v>1 Mechanics</v>
      </c>
      <c r="E1303" s="31" t="str">
        <f xml:space="preserve"> IFERROR(VLOOKUP(MID(G1303,1,2),PIRA!$B$1:$E$1144,2,FALSE),"")&amp;"
"&amp;IFERROR(VLOOKUP(MID(H1303,1,2),PIRA!$B$1:$E$1144,2,FALSE),"")&amp;"
"&amp;IFERROR(VLOOKUP(MID(I1303,1,2),PIRA!$B$1:$E$1144,2,FALSE),"")</f>
        <v xml:space="preserve">Applications of Newton's Laws
</v>
      </c>
      <c r="F1303" s="31" t="str">
        <f xml:space="preserve"> IFERROR(VLOOKUP(MID(G1303,1,4),PIRA!$B$1:$E$1144,2,FALSE),"")&amp;"
"&amp;IFERROR(VLOOKUP(MID(H1303,1,4),PIRA!$B$1:$E$1144,2,FALSE),"")&amp;"
"&amp;IFERROR(VLOOKUP(MID(I1303,1,4),PIRA!$B$1:$E$1144,2,FALSE),"")</f>
        <v xml:space="preserve">Friction
</v>
      </c>
      <c r="G1303" s="32" t="s">
        <v>2010</v>
      </c>
      <c r="H1303" s="31" t="str">
        <f>IFERROR(IF(VLOOKUP(G1303,Demos!$B$3:$K$1368,2,FALSE)=0,"",VLOOKUP(G1303,Demos!$B$3:$K$1368,2,FALSE)),"")</f>
        <v/>
      </c>
      <c r="I1303" s="79" t="str">
        <f>IFERROR(IF(VLOOKUP(G1303,Demos!$B$3:$K$1368,3,FALSE)=0,"",VLOOKUP(G1303,Demos!$B$3:$K$1368,3,FALSE)),"")</f>
        <v/>
      </c>
      <c r="J1303" s="79" t="str">
        <f>IFERROR(IF(VLOOKUP(G1303,Demos!$B$3:$K$1368,4,FALSE)=0,"",VLOOKUP(G1303,Demos!$B$3:$K$1368,4,FALSE)),"")</f>
        <v/>
      </c>
      <c r="K1303" s="30" t="s">
        <v>1897</v>
      </c>
      <c r="M1303" s="71">
        <v>43509</v>
      </c>
      <c r="N1303" s="33" t="str">
        <f>IFERROR(VLOOKUP(G1303,Demos!$B$3:$K$1368,5,FALSE),"")</f>
        <v>Friction Blocks Surface Material</v>
      </c>
      <c r="O1303" s="28">
        <f>IF(N1303="","",COUNTIF($N$6:N3422, N1303))</f>
        <v>11</v>
      </c>
      <c r="P1303" s="33" t="str">
        <f xml:space="preserve"> IFERROR(IF(VLOOKUP(G1303,Demos!$B$3:$K$1368,6,FALSE)=0,"",VLOOKUP(G1303,Demos!$B$3:$K$1368,6,FALSE)),"")</f>
        <v>N/A</v>
      </c>
      <c r="Q1303" s="38" t="str">
        <f xml:space="preserve"> IFERROR(IF(VLOOKUP(G1303,Demos!$B$3:$K$1368,8,FALSE)=0,"",VLOOKUP(G1303,Demos!$B$3:$K$1368,8,FALSE)),"")</f>
        <v>New demonstration 07 Feb 2017</v>
      </c>
      <c r="R1303" s="38" t="str">
        <f xml:space="preserve"> IFERROR(IF(VLOOKUP(G1303,Demos!$B$3:$K$1368,7,FALSE)=0,"",VLOOKUP(G1303,Demos!$B$3:$K$1368,7,FALSE)),"")</f>
        <v/>
      </c>
      <c r="T1303" s="50" t="s">
        <v>1763</v>
      </c>
      <c r="U1303" s="31" t="str">
        <f>IFERROR(VLOOKUP(G1303,Demos!$B$7:N4598,12,FALSE),"")</f>
        <v/>
      </c>
    </row>
    <row r="1304" spans="1:21" ht="45" x14ac:dyDescent="0.25">
      <c r="A1304" s="39">
        <f t="shared" si="20"/>
        <v>1299</v>
      </c>
      <c r="B1304" s="30" t="s">
        <v>38</v>
      </c>
      <c r="C1304" s="29" t="str">
        <f xml:space="preserve"> IFERROR(VLOOKUP(B1304, Courses!$C$3:$E$836, 2, FALSE),"")</f>
        <v>Mechanics and Theory of Relativity</v>
      </c>
      <c r="D1304" s="29" t="str">
        <f xml:space="preserve"> IFERROR(VLOOKUP(MID(G1304,1,1), PIRA!$B$1:$E$1146, 2, FALSE),"")</f>
        <v>1 Mechanics</v>
      </c>
      <c r="E1304" s="31" t="str">
        <f xml:space="preserve"> IFERROR(VLOOKUP(MID(G1304,1,2),PIRA!$B$1:$E$1144,2,FALSE),"")&amp;"
"&amp;IFERROR(VLOOKUP(MID(H1304,1,2),PIRA!$B$1:$E$1144,2,FALSE),"")&amp;"
"&amp;IFERROR(VLOOKUP(MID(I1304,1,2),PIRA!$B$1:$E$1144,2,FALSE),"")</f>
        <v xml:space="preserve">Newton's First Law
</v>
      </c>
      <c r="F1304" s="31" t="str">
        <f xml:space="preserve"> IFERROR(VLOOKUP(MID(G1304,1,4),PIRA!$B$1:$E$1144,2,FALSE),"")&amp;"
"&amp;IFERROR(VLOOKUP(MID(H1304,1,4),PIRA!$B$1:$E$1144,2,FALSE),"")&amp;"
"&amp;IFERROR(VLOOKUP(MID(I1304,1,4),PIRA!$B$1:$E$1144,2,FALSE),"")</f>
        <v xml:space="preserve">Inertia of Rest
</v>
      </c>
      <c r="G1304" s="32" t="s">
        <v>1140</v>
      </c>
      <c r="H1304" s="31" t="str">
        <f>IFERROR(IF(VLOOKUP(G1304,Demos!$B$3:$K$1368,2,FALSE)=0,"",VLOOKUP(G1304,Demos!$B$3:$K$1368,2,FALSE)),"")</f>
        <v/>
      </c>
      <c r="I1304" s="79" t="str">
        <f>IFERROR(IF(VLOOKUP(G1304,Demos!$B$3:$K$1368,3,FALSE)=0,"",VLOOKUP(G1304,Demos!$B$3:$K$1368,3,FALSE)),"")</f>
        <v/>
      </c>
      <c r="J1304" s="79" t="str">
        <f>IFERROR(IF(VLOOKUP(G1304,Demos!$B$3:$K$1368,4,FALSE)=0,"",VLOOKUP(G1304,Demos!$B$3:$K$1368,4,FALSE)),"")</f>
        <v/>
      </c>
      <c r="K1304" s="32" t="s">
        <v>1060</v>
      </c>
      <c r="L1304" s="32" t="s">
        <v>22</v>
      </c>
      <c r="M1304" s="71">
        <v>43508</v>
      </c>
      <c r="N1304" s="33" t="str">
        <f>IFERROR(VLOOKUP(G1304,Demos!$B$3:$K$1368,5,FALSE),"")</f>
        <v>Tablecloth Pull</v>
      </c>
      <c r="O1304" s="28">
        <f>IF(N1304="","",COUNTIF($N$6:N3423, N1304))</f>
        <v>24</v>
      </c>
      <c r="P1304" s="33" t="str">
        <f xml:space="preserve"> IFERROR(IF(VLOOKUP(G1304,Demos!$B$3:$K$1368,6,FALSE)=0,"",VLOOKUP(G1304,Demos!$B$3:$K$1368,6,FALSE)),"")</f>
        <v>www.de-monstrare.nl/pdf/Tablecloth%20pull.pdf</v>
      </c>
      <c r="Q1304" s="38" t="str">
        <f xml:space="preserve"> IFERROR(IF(VLOOKUP(G1304,Demos!$B$3:$K$1368,8,FALSE)=0,"",VLOOKUP(G1304,Demos!$B$3:$K$1368,8,FALSE)),"")</f>
        <v/>
      </c>
      <c r="R1304" s="38" t="str">
        <f xml:space="preserve"> IFERROR(IF(VLOOKUP(G1304,Demos!$B$3:$K$1368,7,FALSE)=0,"",VLOOKUP(G1304,Demos!$B$3:$K$1368,7,FALSE)),"")</f>
        <v xml:space="preserve">See Collegerama 2022 recording TN1612TU_02 from 00:34:45  and 01:38:25 - https://collegerama.tudelft.nl/Mediasite/Channel/as-bsc-tn/watch/8ae6f50a06ea4d7fb72bb50699c07ef41d </v>
      </c>
      <c r="T1304" s="50" t="s">
        <v>1761</v>
      </c>
      <c r="U1304" s="31" t="str">
        <f>IFERROR(VLOOKUP(G1304,Demos!$B$7:N4600,12,FALSE),"")</f>
        <v/>
      </c>
    </row>
    <row r="1305" spans="1:21" ht="45" x14ac:dyDescent="0.25">
      <c r="A1305" s="39">
        <f t="shared" si="20"/>
        <v>1300</v>
      </c>
      <c r="B1305" s="30" t="s">
        <v>38</v>
      </c>
      <c r="C1305" s="29" t="str">
        <f xml:space="preserve"> IFERROR(VLOOKUP(B1305, Courses!$C$3:$E$836, 2, FALSE),"")</f>
        <v>Mechanics and Theory of Relativity</v>
      </c>
      <c r="D1305" s="29" t="str">
        <f xml:space="preserve"> IFERROR(VLOOKUP(MID(G1305,1,1), PIRA!$B$1:$E$1146, 2, FALSE),"")</f>
        <v>1 Mechanics</v>
      </c>
      <c r="E1305" s="31" t="str">
        <f xml:space="preserve"> IFERROR(VLOOKUP(MID(G1305,1,2),PIRA!$B$1:$E$1144,2,FALSE),"")&amp;"
"&amp;IFERROR(VLOOKUP(MID(H1305,1,2),PIRA!$B$1:$E$1144,2,FALSE),"")&amp;"
"&amp;IFERROR(VLOOKUP(MID(I1305,1,2),PIRA!$B$1:$E$1144,2,FALSE),"")</f>
        <v xml:space="preserve">Newton's Second Law
</v>
      </c>
      <c r="F1305" s="31" t="str">
        <f xml:space="preserve"> IFERROR(VLOOKUP(MID(G1305,1,4),PIRA!$B$1:$E$1144,2,FALSE),"")&amp;"
"&amp;IFERROR(VLOOKUP(MID(H1305,1,4),PIRA!$B$1:$E$1144,2,FALSE),"")&amp;"
"&amp;IFERROR(VLOOKUP(MID(I1305,1,4),PIRA!$B$1:$E$1144,2,FALSE),"")</f>
        <v xml:space="preserve">Force, Mass, and Acceleration
</v>
      </c>
      <c r="G1305" s="32" t="s">
        <v>1144</v>
      </c>
      <c r="H1305" s="31" t="str">
        <f>IFERROR(IF(VLOOKUP(G1305,Demos!$B$3:$K$1368,2,FALSE)=0,"",VLOOKUP(G1305,Demos!$B$3:$K$1368,2,FALSE)),"")</f>
        <v/>
      </c>
      <c r="I1305" s="79" t="str">
        <f>IFERROR(IF(VLOOKUP(G1305,Demos!$B$3:$K$1368,3,FALSE)=0,"",VLOOKUP(G1305,Demos!$B$3:$K$1368,3,FALSE)),"")</f>
        <v/>
      </c>
      <c r="J1305" s="79" t="str">
        <f>IFERROR(IF(VLOOKUP(G1305,Demos!$B$3:$K$1368,4,FALSE)=0,"",VLOOKUP(G1305,Demos!$B$3:$K$1368,4,FALSE)),"")</f>
        <v/>
      </c>
      <c r="K1305" s="32" t="s">
        <v>1060</v>
      </c>
      <c r="L1305" s="32" t="s">
        <v>22</v>
      </c>
      <c r="M1305" s="71">
        <v>43508</v>
      </c>
      <c r="N1305" s="33" t="str">
        <f>IFERROR(VLOOKUP(G1305,Demos!$B$3:$K$1368,5,FALSE),"")</f>
        <v>Pulling a Thread</v>
      </c>
      <c r="O1305" s="28">
        <f>IF(N1305="","",COUNTIF($N$6:N3424, N1305))</f>
        <v>33</v>
      </c>
      <c r="P1305" s="33" t="str">
        <f xml:space="preserve"> IFERROR(IF(VLOOKUP(G1305,Demos!$B$3:$K$1368,6,FALSE)=0,"",VLOOKUP(G1305,Demos!$B$3:$K$1368,6,FALSE)),"")</f>
        <v>www.de-monstrare.nl/pdf/Pulling%20a%20thread.pdf</v>
      </c>
      <c r="Q1305" s="38" t="str">
        <f xml:space="preserve"> IFERROR(IF(VLOOKUP(G1305,Demos!$B$3:$K$1368,8,FALSE)=0,"",VLOOKUP(G1305,Demos!$B$3:$K$1368,8,FALSE)),"")</f>
        <v/>
      </c>
      <c r="R1305" s="38" t="str">
        <f xml:space="preserve"> IFERROR(IF(VLOOKUP(G1305,Demos!$B$3:$K$1368,7,FALSE)=0,"",VLOOKUP(G1305,Demos!$B$3:$K$1368,7,FALSE)),"")</f>
        <v xml:space="preserve">See Collegerama 2022 recording TN1612TU_02 from 00:34:45 - https://collegerama.tudelft.nl/Mediasite/Channel/as-bsc-tn/watch/8ae6f50a06ea4d7fb72bb50699c07ef41d </v>
      </c>
      <c r="T1305" s="50" t="s">
        <v>1761</v>
      </c>
      <c r="U1305" s="31" t="str">
        <f>IFERROR(VLOOKUP(G1305,Demos!$B$7:N4601,12,FALSE),"")</f>
        <v/>
      </c>
    </row>
    <row r="1306" spans="1:21" ht="45" x14ac:dyDescent="0.25">
      <c r="A1306" s="39">
        <f t="shared" si="20"/>
        <v>1301</v>
      </c>
      <c r="B1306" s="30" t="s">
        <v>38</v>
      </c>
      <c r="C1306" s="29" t="str">
        <f xml:space="preserve"> IFERROR(VLOOKUP(B1306, Courses!$C$3:$E$836, 2, FALSE),"")</f>
        <v>Mechanics and Theory of Relativity</v>
      </c>
      <c r="D1306" s="29" t="str">
        <f xml:space="preserve"> IFERROR(VLOOKUP(MID(G1306,1,1), PIRA!$B$1:$E$1146, 2, FALSE),"")</f>
        <v>1 Mechanics</v>
      </c>
      <c r="E1306" s="31" t="str">
        <f xml:space="preserve"> IFERROR(VLOOKUP(MID(G1306,1,2),PIRA!$B$1:$E$1144,2,FALSE),"")&amp;"
"&amp;IFERROR(VLOOKUP(MID(H1306,1,2),PIRA!$B$1:$E$1144,2,FALSE),"")&amp;"
"&amp;IFERROR(VLOOKUP(MID(I1306,1,2),PIRA!$B$1:$E$1144,2,FALSE),"")</f>
        <v xml:space="preserve">Newton's Third Law
</v>
      </c>
      <c r="F1306" s="31" t="str">
        <f xml:space="preserve"> IFERROR(VLOOKUP(MID(G1306,1,4),PIRA!$B$1:$E$1144,2,FALSE),"")&amp;"
"&amp;IFERROR(VLOOKUP(MID(H1306,1,4),PIRA!$B$1:$E$1144,2,FALSE),"")&amp;"
"&amp;IFERROR(VLOOKUP(MID(I1306,1,4),PIRA!$B$1:$E$1144,2,FALSE),"")</f>
        <v xml:space="preserve">Action and Reaction
</v>
      </c>
      <c r="G1306" s="32" t="s">
        <v>1147</v>
      </c>
      <c r="H1306" s="31" t="str">
        <f>IFERROR(IF(VLOOKUP(G1306,Demos!$B$3:$K$1368,2,FALSE)=0,"",VLOOKUP(G1306,Demos!$B$3:$K$1368,2,FALSE)),"")</f>
        <v/>
      </c>
      <c r="I1306" s="79" t="str">
        <f>IFERROR(IF(VLOOKUP(G1306,Demos!$B$3:$K$1368,3,FALSE)=0,"",VLOOKUP(G1306,Demos!$B$3:$K$1368,3,FALSE)),"")</f>
        <v/>
      </c>
      <c r="J1306" s="79" t="str">
        <f>IFERROR(IF(VLOOKUP(G1306,Demos!$B$3:$K$1368,4,FALSE)=0,"",VLOOKUP(G1306,Demos!$B$3:$K$1368,4,FALSE)),"")</f>
        <v/>
      </c>
      <c r="K1306" s="32" t="s">
        <v>1060</v>
      </c>
      <c r="L1306" s="32" t="s">
        <v>22</v>
      </c>
      <c r="M1306" s="71">
        <v>43508</v>
      </c>
      <c r="N1306" s="33" t="str">
        <f>IFERROR(VLOOKUP(G1306,Demos!$B$3:$K$1368,5,FALSE),"")</f>
        <v>Trying Hard to Pull Differently</v>
      </c>
      <c r="O1306" s="28">
        <f>IF(N1306="","",COUNTIF($N$6:N3425, N1306))</f>
        <v>15</v>
      </c>
      <c r="P1306" s="33" t="str">
        <f xml:space="preserve"> IFERROR(IF(VLOOKUP(G1306,Demos!$B$3:$K$1368,6,FALSE)=0,"",VLOOKUP(G1306,Demos!$B$3:$K$1368,6,FALSE)),"")</f>
        <v>www.de-monstrare.nl/pdf/trying%20hard%20to%20pull%20differntly.pdf</v>
      </c>
      <c r="Q1306" s="38" t="str">
        <f xml:space="preserve"> IFERROR(IF(VLOOKUP(G1306,Demos!$B$3:$K$1368,8,FALSE)=0,"",VLOOKUP(G1306,Demos!$B$3:$K$1368,8,FALSE)),"")</f>
        <v/>
      </c>
      <c r="R1306" s="38" t="str">
        <f xml:space="preserve"> IFERROR(IF(VLOOKUP(G1306,Demos!$B$3:$K$1368,7,FALSE)=0,"",VLOOKUP(G1306,Demos!$B$3:$K$1368,7,FALSE)),"")</f>
        <v>See Collegerama 2022 recording TN1612TU_02 from 00:34:45  and 01:38:25 - https://collegerama.tudelft.nl/Mediasite/Channel/as-bsc-tn/watch/8ae6f50a06ea4d7fb72bb50699c07ef41d ===============  https://collegerama.tudelft.nl/Mediasite/Channel/as-bsc-tn/watch/f53f1fdd5fa04999b1d52f4922846f1a1d ========================Collegerama.tudelft.nl. TN1612TU_02 - 09/02/2021, recorded on 09 Feb 2021 08:45, demo starts at 00:59:27 ====================</v>
      </c>
      <c r="T1306" s="50" t="s">
        <v>1761</v>
      </c>
      <c r="U1306" s="31" t="str">
        <f>IFERROR(VLOOKUP(G1306,Demos!$B$7:N4599,12,FALSE),"")</f>
        <v/>
      </c>
    </row>
    <row r="1307" spans="1:21" ht="45" x14ac:dyDescent="0.25">
      <c r="A1307" s="39">
        <f t="shared" si="20"/>
        <v>1302</v>
      </c>
      <c r="B1307" s="30" t="s">
        <v>1905</v>
      </c>
      <c r="C1307" s="29" t="str">
        <f xml:space="preserve"> IFERROR(VLOOKUP(B1307, Courses!$C$3:$E$836, 2, FALSE),"")</f>
        <v>Mechanics and Theory of Relativity</v>
      </c>
      <c r="D1307" s="29" t="str">
        <f xml:space="preserve"> IFERROR(VLOOKUP(MID(G1307,1,1), PIRA!$B$1:$E$1146, 2, FALSE),"")</f>
        <v>1 Mechanics</v>
      </c>
      <c r="E1307" s="31" t="str">
        <f xml:space="preserve"> IFERROR(VLOOKUP(MID(G1307,1,2),PIRA!$B$1:$E$1144,2,FALSE),"")&amp;"
"&amp;IFERROR(VLOOKUP(MID(H1307,1,2),PIRA!$B$1:$E$1144,2,FALSE),"")&amp;"
"&amp;IFERROR(VLOOKUP(MID(I1307,1,2),PIRA!$B$1:$E$1144,2,FALSE),"")</f>
        <v xml:space="preserve">Newton's First Law
</v>
      </c>
      <c r="F1307" s="31" t="str">
        <f xml:space="preserve"> IFERROR(VLOOKUP(MID(G1307,1,4),PIRA!$B$1:$E$1144,2,FALSE),"")&amp;"
"&amp;IFERROR(VLOOKUP(MID(H1307,1,4),PIRA!$B$1:$E$1144,2,FALSE),"")&amp;"
"&amp;IFERROR(VLOOKUP(MID(I1307,1,4),PIRA!$B$1:$E$1144,2,FALSE),"")</f>
        <v xml:space="preserve">Inertia of Rest
</v>
      </c>
      <c r="G1307" s="32" t="s">
        <v>1140</v>
      </c>
      <c r="H1307" s="31" t="str">
        <f>IFERROR(IF(VLOOKUP(G1307,Demos!$B$3:$K$1368,2,FALSE)=0,"",VLOOKUP(G1307,Demos!$B$3:$K$1368,2,FALSE)),"")</f>
        <v/>
      </c>
      <c r="I1307" s="79" t="str">
        <f>IFERROR(IF(VLOOKUP(G1307,Demos!$B$3:$K$1368,3,FALSE)=0,"",VLOOKUP(G1307,Demos!$B$3:$K$1368,3,FALSE)),"")</f>
        <v/>
      </c>
      <c r="J1307" s="79" t="str">
        <f>IFERROR(IF(VLOOKUP(G1307,Demos!$B$3:$K$1368,4,FALSE)=0,"",VLOOKUP(G1307,Demos!$B$3:$K$1368,4,FALSE)),"")</f>
        <v/>
      </c>
      <c r="K1307" s="30" t="s">
        <v>1897</v>
      </c>
      <c r="M1307" s="71">
        <v>43507</v>
      </c>
      <c r="N1307" s="33" t="str">
        <f>IFERROR(VLOOKUP(G1307,Demos!$B$3:$K$1368,5,FALSE),"")</f>
        <v>Tablecloth Pull</v>
      </c>
      <c r="O1307" s="28">
        <f>IF(N1307="","",COUNTIF($N$6:N3426, N1307))</f>
        <v>24</v>
      </c>
      <c r="P1307" s="33" t="str">
        <f xml:space="preserve"> IFERROR(IF(VLOOKUP(G1307,Demos!$B$3:$K$1368,6,FALSE)=0,"",VLOOKUP(G1307,Demos!$B$3:$K$1368,6,FALSE)),"")</f>
        <v>www.de-monstrare.nl/pdf/Tablecloth%20pull.pdf</v>
      </c>
      <c r="Q1307" s="38" t="str">
        <f xml:space="preserve"> IFERROR(IF(VLOOKUP(G1307,Demos!$B$3:$K$1368,8,FALSE)=0,"",VLOOKUP(G1307,Demos!$B$3:$K$1368,8,FALSE)),"")</f>
        <v/>
      </c>
      <c r="R1307" s="38" t="str">
        <f xml:space="preserve"> IFERROR(IF(VLOOKUP(G1307,Demos!$B$3:$K$1368,7,FALSE)=0,"",VLOOKUP(G1307,Demos!$B$3:$K$1368,7,FALSE)),"")</f>
        <v xml:space="preserve">See Collegerama 2022 recording TN1612TU_02 from 00:34:45  and 01:38:25 - https://collegerama.tudelft.nl/Mediasite/Channel/as-bsc-tn/watch/8ae6f50a06ea4d7fb72bb50699c07ef41d </v>
      </c>
      <c r="T1307" s="50" t="s">
        <v>1761</v>
      </c>
      <c r="U1307" s="31" t="str">
        <f>IFERROR(VLOOKUP(G1307,Demos!$B$7:N4602,12,FALSE),"")</f>
        <v/>
      </c>
    </row>
    <row r="1308" spans="1:21" ht="45" x14ac:dyDescent="0.25">
      <c r="A1308" s="39">
        <f t="shared" si="20"/>
        <v>1303</v>
      </c>
      <c r="B1308" s="30" t="s">
        <v>38</v>
      </c>
      <c r="C1308" s="29" t="str">
        <f xml:space="preserve"> IFERROR(VLOOKUP(B1308, Courses!$C$3:$E$836, 2, FALSE),"")</f>
        <v>Mechanics and Theory of Relativity</v>
      </c>
      <c r="D1308" s="29" t="str">
        <f xml:space="preserve"> IFERROR(VLOOKUP(MID(G1308,1,1), PIRA!$B$1:$E$1146, 2, FALSE),"")</f>
        <v>1 Mechanics</v>
      </c>
      <c r="E1308" s="31" t="str">
        <f xml:space="preserve"> IFERROR(VLOOKUP(MID(G1308,1,2),PIRA!$B$1:$E$1144,2,FALSE),"")&amp;"
"&amp;IFERROR(VLOOKUP(MID(H1308,1,2),PIRA!$B$1:$E$1144,2,FALSE),"")&amp;"
"&amp;IFERROR(VLOOKUP(MID(I1308,1,2),PIRA!$B$1:$E$1144,2,FALSE),"")</f>
        <v xml:space="preserve">Newton's First Law
</v>
      </c>
      <c r="F1308" s="31" t="str">
        <f xml:space="preserve"> IFERROR(VLOOKUP(MID(G1308,1,4),PIRA!$B$1:$E$1144,2,FALSE),"")&amp;"
"&amp;IFERROR(VLOOKUP(MID(H1308,1,4),PIRA!$B$1:$E$1144,2,FALSE),"")&amp;"
"&amp;IFERROR(VLOOKUP(MID(I1308,1,4),PIRA!$B$1:$E$1144,2,FALSE),"")</f>
        <v xml:space="preserve">Inertia of Motion
</v>
      </c>
      <c r="G1308" s="32" t="s">
        <v>1141</v>
      </c>
      <c r="H1308" s="31" t="str">
        <f>IFERROR(IF(VLOOKUP(G1308,Demos!$B$3:$K$1368,2,FALSE)=0,"",VLOOKUP(G1308,Demos!$B$3:$K$1368,2,FALSE)),"")</f>
        <v/>
      </c>
      <c r="I1308" s="79" t="str">
        <f>IFERROR(IF(VLOOKUP(G1308,Demos!$B$3:$K$1368,3,FALSE)=0,"",VLOOKUP(G1308,Demos!$B$3:$K$1368,3,FALSE)),"")</f>
        <v/>
      </c>
      <c r="J1308" s="79" t="str">
        <f>IFERROR(IF(VLOOKUP(G1308,Demos!$B$3:$K$1368,4,FALSE)=0,"",VLOOKUP(G1308,Demos!$B$3:$K$1368,4,FALSE)),"")</f>
        <v/>
      </c>
      <c r="K1308" s="32" t="s">
        <v>1060</v>
      </c>
      <c r="L1308" s="32" t="s">
        <v>22</v>
      </c>
      <c r="M1308" s="71">
        <v>43507</v>
      </c>
      <c r="N1308" s="33" t="str">
        <f>IFERROR(VLOOKUP(G1308,Demos!$B$3:$K$1368,5,FALSE),"")</f>
        <v>Galileo's Thoughts</v>
      </c>
      <c r="O1308" s="28">
        <f>IF(N1308="","",COUNTIF($N$6:N3427, N1308))</f>
        <v>14</v>
      </c>
      <c r="P1308" s="33" t="str">
        <f xml:space="preserve"> IFERROR(IF(VLOOKUP(G1308,Demos!$B$3:$K$1368,6,FALSE)=0,"",VLOOKUP(G1308,Demos!$B$3:$K$1368,6,FALSE)),"")</f>
        <v>www.de-monstrare.nl/pdf/Galileo%27s%20thoughts.pdf</v>
      </c>
      <c r="Q1308" s="38" t="str">
        <f xml:space="preserve"> IFERROR(IF(VLOOKUP(G1308,Demos!$B$3:$K$1368,8,FALSE)=0,"",VLOOKUP(G1308,Demos!$B$3:$K$1368,8,FALSE)),"")</f>
        <v/>
      </c>
      <c r="R1308" s="38" t="str">
        <f xml:space="preserve"> IFERROR(IF(VLOOKUP(G1308,Demos!$B$3:$K$1368,7,FALSE)=0,"",VLOOKUP(G1308,Demos!$B$3:$K$1368,7,FALSE)),"")</f>
        <v/>
      </c>
      <c r="T1308" s="50" t="s">
        <v>1763</v>
      </c>
      <c r="U1308" s="31" t="str">
        <f>IFERROR(VLOOKUP(G1308,Demos!$B$7:N4606,12,FALSE),"")</f>
        <v/>
      </c>
    </row>
    <row r="1309" spans="1:21" ht="45" x14ac:dyDescent="0.25">
      <c r="A1309" s="39">
        <f t="shared" si="20"/>
        <v>1304</v>
      </c>
      <c r="B1309" s="30" t="s">
        <v>1905</v>
      </c>
      <c r="C1309" s="29" t="str">
        <f xml:space="preserve"> IFERROR(VLOOKUP(B1309, Courses!$C$3:$E$836, 2, FALSE),"")</f>
        <v>Mechanics and Theory of Relativity</v>
      </c>
      <c r="D1309" s="29" t="str">
        <f xml:space="preserve"> IFERROR(VLOOKUP(MID(G1309,1,1), PIRA!$B$1:$E$1146, 2, FALSE),"")</f>
        <v>1 Mechanics</v>
      </c>
      <c r="E1309" s="31" t="str">
        <f xml:space="preserve"> IFERROR(VLOOKUP(MID(G1309,1,2),PIRA!$B$1:$E$1144,2,FALSE),"")&amp;"
"&amp;IFERROR(VLOOKUP(MID(H1309,1,2),PIRA!$B$1:$E$1144,2,FALSE),"")&amp;"
"&amp;IFERROR(VLOOKUP(MID(I1309,1,2),PIRA!$B$1:$E$1144,2,FALSE),"")</f>
        <v xml:space="preserve">Newton's Second Law
</v>
      </c>
      <c r="F1309" s="31" t="str">
        <f xml:space="preserve"> IFERROR(VLOOKUP(MID(G1309,1,4),PIRA!$B$1:$E$1144,2,FALSE),"")&amp;"
"&amp;IFERROR(VLOOKUP(MID(H1309,1,4),PIRA!$B$1:$E$1144,2,FALSE),"")&amp;"
"&amp;IFERROR(VLOOKUP(MID(I1309,1,4),PIRA!$B$1:$E$1144,2,FALSE),"")</f>
        <v xml:space="preserve">Force, Mass, and Acceleration
</v>
      </c>
      <c r="G1309" s="32" t="s">
        <v>1144</v>
      </c>
      <c r="H1309" s="31" t="str">
        <f>IFERROR(IF(VLOOKUP(G1309,Demos!$B$3:$K$1368,2,FALSE)=0,"",VLOOKUP(G1309,Demos!$B$3:$K$1368,2,FALSE)),"")</f>
        <v/>
      </c>
      <c r="I1309" s="79" t="str">
        <f>IFERROR(IF(VLOOKUP(G1309,Demos!$B$3:$K$1368,3,FALSE)=0,"",VLOOKUP(G1309,Demos!$B$3:$K$1368,3,FALSE)),"")</f>
        <v/>
      </c>
      <c r="J1309" s="79" t="str">
        <f>IFERROR(IF(VLOOKUP(G1309,Demos!$B$3:$K$1368,4,FALSE)=0,"",VLOOKUP(G1309,Demos!$B$3:$K$1368,4,FALSE)),"")</f>
        <v/>
      </c>
      <c r="K1309" s="32" t="s">
        <v>1897</v>
      </c>
      <c r="M1309" s="71">
        <v>43507</v>
      </c>
      <c r="N1309" s="33" t="str">
        <f>IFERROR(VLOOKUP(G1309,Demos!$B$3:$K$1368,5,FALSE),"")</f>
        <v>Pulling a Thread</v>
      </c>
      <c r="O1309" s="28">
        <f>IF(N1309="","",COUNTIF($N$6:N3428, N1309))</f>
        <v>33</v>
      </c>
      <c r="P1309" s="33" t="str">
        <f xml:space="preserve"> IFERROR(IF(VLOOKUP(G1309,Demos!$B$3:$K$1368,6,FALSE)=0,"",VLOOKUP(G1309,Demos!$B$3:$K$1368,6,FALSE)),"")</f>
        <v>www.de-monstrare.nl/pdf/Pulling%20a%20thread.pdf</v>
      </c>
      <c r="Q1309" s="38" t="str">
        <f xml:space="preserve"> IFERROR(IF(VLOOKUP(G1309,Demos!$B$3:$K$1368,8,FALSE)=0,"",VLOOKUP(G1309,Demos!$B$3:$K$1368,8,FALSE)),"")</f>
        <v/>
      </c>
      <c r="R1309" s="38" t="str">
        <f xml:space="preserve"> IFERROR(IF(VLOOKUP(G1309,Demos!$B$3:$K$1368,7,FALSE)=0,"",VLOOKUP(G1309,Demos!$B$3:$K$1368,7,FALSE)),"")</f>
        <v xml:space="preserve">See Collegerama 2022 recording TN1612TU_02 from 00:34:45 - https://collegerama.tudelft.nl/Mediasite/Channel/as-bsc-tn/watch/8ae6f50a06ea4d7fb72bb50699c07ef41d </v>
      </c>
      <c r="T1309" s="50" t="s">
        <v>1761</v>
      </c>
      <c r="U1309" s="31" t="str">
        <f>IFERROR(VLOOKUP(G1309,Demos!$B$7:N4603,12,FALSE),"")</f>
        <v/>
      </c>
    </row>
    <row r="1310" spans="1:21" ht="45" x14ac:dyDescent="0.25">
      <c r="A1310" s="39">
        <f t="shared" si="20"/>
        <v>1305</v>
      </c>
      <c r="B1310" s="30" t="s">
        <v>38</v>
      </c>
      <c r="C1310" s="29" t="str">
        <f xml:space="preserve"> IFERROR(VLOOKUP(B1310, Courses!$C$3:$E$836, 2, FALSE),"")</f>
        <v>Mechanics and Theory of Relativity</v>
      </c>
      <c r="D1310" s="29" t="str">
        <f xml:space="preserve"> IFERROR(VLOOKUP(MID(G1310,1,1), PIRA!$B$1:$E$1146, 2, FALSE),"")</f>
        <v>1 Mechanics</v>
      </c>
      <c r="E1310" s="31" t="str">
        <f xml:space="preserve"> IFERROR(VLOOKUP(MID(G1310,1,2),PIRA!$B$1:$E$1144,2,FALSE),"")&amp;"
"&amp;IFERROR(VLOOKUP(MID(H1310,1,2),PIRA!$B$1:$E$1144,2,FALSE),"")&amp;"
"&amp;IFERROR(VLOOKUP(MID(I1310,1,2),PIRA!$B$1:$E$1144,2,FALSE),"")</f>
        <v xml:space="preserve">Newton's Third Law
</v>
      </c>
      <c r="F1310" s="31" t="str">
        <f xml:space="preserve"> IFERROR(VLOOKUP(MID(G1310,1,4),PIRA!$B$1:$E$1144,2,FALSE),"")&amp;"
"&amp;IFERROR(VLOOKUP(MID(H1310,1,4),PIRA!$B$1:$E$1144,2,FALSE),"")&amp;"
"&amp;IFERROR(VLOOKUP(MID(I1310,1,4),PIRA!$B$1:$E$1144,2,FALSE),"")</f>
        <v xml:space="preserve">Action and Reaction
</v>
      </c>
      <c r="G1310" s="32" t="s">
        <v>1146</v>
      </c>
      <c r="H1310" s="31" t="str">
        <f>IFERROR(IF(VLOOKUP(G1310,Demos!$B$3:$K$1368,2,FALSE)=0,"",VLOOKUP(G1310,Demos!$B$3:$K$1368,2,FALSE)),"")</f>
        <v/>
      </c>
      <c r="I1310" s="79" t="str">
        <f>IFERROR(IF(VLOOKUP(G1310,Demos!$B$3:$K$1368,3,FALSE)=0,"",VLOOKUP(G1310,Demos!$B$3:$K$1368,3,FALSE)),"")</f>
        <v/>
      </c>
      <c r="J1310" s="79" t="str">
        <f>IFERROR(IF(VLOOKUP(G1310,Demos!$B$3:$K$1368,4,FALSE)=0,"",VLOOKUP(G1310,Demos!$B$3:$K$1368,4,FALSE)),"")</f>
        <v/>
      </c>
      <c r="K1310" s="32" t="s">
        <v>1060</v>
      </c>
      <c r="L1310" s="32" t="s">
        <v>22</v>
      </c>
      <c r="M1310" s="71">
        <v>43507</v>
      </c>
      <c r="N1310" s="33" t="str">
        <f>IFERROR(VLOOKUP(G1310,Demos!$B$3:$K$1368,5,FALSE),"")</f>
        <v>Who is Pulling?</v>
      </c>
      <c r="O1310" s="28">
        <f>IF(N1310="","",COUNTIF($N$6:N3429, N1310))</f>
        <v>12</v>
      </c>
      <c r="P1310" s="33" t="str">
        <f xml:space="preserve"> IFERROR(IF(VLOOKUP(G1310,Demos!$B$3:$K$1368,6,FALSE)=0,"",VLOOKUP(G1310,Demos!$B$3:$K$1368,6,FALSE)),"")</f>
        <v>www.de-monstrare.nl/pdf/Who%20is%20pulling.pdf</v>
      </c>
      <c r="Q1310" s="38" t="str">
        <f xml:space="preserve"> IFERROR(IF(VLOOKUP(G1310,Demos!$B$3:$K$1368,8,FALSE)=0,"",VLOOKUP(G1310,Demos!$B$3:$K$1368,8,FALSE)),"")</f>
        <v/>
      </c>
      <c r="R1310" s="38" t="str">
        <f xml:space="preserve"> IFERROR(IF(VLOOKUP(G1310,Demos!$B$3:$K$1368,7,FALSE)=0,"",VLOOKUP(G1310,Demos!$B$3:$K$1368,7,FALSE)),"")</f>
        <v/>
      </c>
      <c r="T1310" s="50" t="s">
        <v>1763</v>
      </c>
      <c r="U1310" s="31" t="str">
        <f>IFERROR(VLOOKUP(G1310,Demos!$B$7:N4604,12,FALSE),"")</f>
        <v/>
      </c>
    </row>
    <row r="1311" spans="1:21" ht="45" x14ac:dyDescent="0.25">
      <c r="A1311" s="39">
        <f t="shared" si="20"/>
        <v>1306</v>
      </c>
      <c r="B1311" s="30" t="s">
        <v>38</v>
      </c>
      <c r="C1311" s="29" t="str">
        <f xml:space="preserve"> IFERROR(VLOOKUP(B1311, Courses!$C$3:$E$836, 2, FALSE),"")</f>
        <v>Mechanics and Theory of Relativity</v>
      </c>
      <c r="D1311" s="29" t="str">
        <f xml:space="preserve"> IFERROR(VLOOKUP(MID(G1311,1,1), PIRA!$B$1:$E$1146, 2, FALSE),"")</f>
        <v>1 Mechanics</v>
      </c>
      <c r="E1311" s="31" t="str">
        <f xml:space="preserve"> IFERROR(VLOOKUP(MID(G1311,1,2),PIRA!$B$1:$E$1144,2,FALSE),"")&amp;"
"&amp;IFERROR(VLOOKUP(MID(H1311,1,2),PIRA!$B$1:$E$1144,2,FALSE),"")&amp;"
"&amp;IFERROR(VLOOKUP(MID(I1311,1,2),PIRA!$B$1:$E$1144,2,FALSE),"")</f>
        <v xml:space="preserve">Statics of Rigid Bodies
</v>
      </c>
      <c r="F1311" s="31" t="str">
        <f xml:space="preserve"> IFERROR(VLOOKUP(MID(G1311,1,4),PIRA!$B$1:$E$1144,2,FALSE),"")&amp;"
"&amp;IFERROR(VLOOKUP(MID(H1311,1,4),PIRA!$B$1:$E$1144,2,FALSE),"")&amp;"
"&amp;IFERROR(VLOOKUP(MID(I1311,1,4),PIRA!$B$1:$E$1144,2,FALSE),"")</f>
        <v xml:space="preserve">Resolution of Forces
</v>
      </c>
      <c r="G1311" s="32" t="s">
        <v>1148</v>
      </c>
      <c r="H1311" s="31" t="str">
        <f>IFERROR(IF(VLOOKUP(G1311,Demos!$B$3:$K$1368,2,FALSE)=0,"",VLOOKUP(G1311,Demos!$B$3:$K$1368,2,FALSE)),"")</f>
        <v/>
      </c>
      <c r="I1311" s="79" t="str">
        <f>IFERROR(IF(VLOOKUP(G1311,Demos!$B$3:$K$1368,3,FALSE)=0,"",VLOOKUP(G1311,Demos!$B$3:$K$1368,3,FALSE)),"")</f>
        <v/>
      </c>
      <c r="J1311" s="79" t="str">
        <f>IFERROR(IF(VLOOKUP(G1311,Demos!$B$3:$K$1368,4,FALSE)=0,"",VLOOKUP(G1311,Demos!$B$3:$K$1368,4,FALSE)),"")</f>
        <v/>
      </c>
      <c r="K1311" s="32" t="s">
        <v>1060</v>
      </c>
      <c r="L1311" s="32" t="s">
        <v>22</v>
      </c>
      <c r="M1311" s="71">
        <v>43507</v>
      </c>
      <c r="N1311" s="33" t="str">
        <f>IFERROR(VLOOKUP(G1311,Demos!$B$3:$K$1368,5,FALSE),"")</f>
        <v>Strong Professor (Weak Students)</v>
      </c>
      <c r="O1311" s="28">
        <f>IF(N1311="","",COUNTIF($N$6:N3430, N1311))</f>
        <v>24</v>
      </c>
      <c r="P1311" s="33" t="str">
        <f xml:space="preserve"> IFERROR(IF(VLOOKUP(G1311,Demos!$B$3:$K$1368,6,FALSE)=0,"",VLOOKUP(G1311,Demos!$B$3:$K$1368,6,FALSE)),"")</f>
        <v>www.de-monstrare.nl/pdf/Strong%20professor%20_weak%20students_.pdf</v>
      </c>
      <c r="Q1311" s="38" t="str">
        <f xml:space="preserve"> IFERROR(IF(VLOOKUP(G1311,Demos!$B$3:$K$1368,8,FALSE)=0,"",VLOOKUP(G1311,Demos!$B$3:$K$1368,8,FALSE)),"")</f>
        <v/>
      </c>
      <c r="R1311" s="38" t="str">
        <f xml:space="preserve"> IFERROR(IF(VLOOKUP(G1311,Demos!$B$3:$K$1368,7,FALSE)=0,"",VLOOKUP(G1311,Demos!$B$3:$K$1368,7,FALSE)),"")</f>
        <v xml:space="preserve">=================== https://collegerama.tudelft.nl/Mediasite/Channel/as-bsc-tn/watch/f53f1fdd5fa04999b1d52f4922846f1a1d ========================Collegerama.tudelft.nl. TN1612TU_01 - Klassieke mechanica &amp; relativiteit, recoreded on 08 Feb 2021 13:45, demo </v>
      </c>
      <c r="T1311" s="50" t="s">
        <v>1762</v>
      </c>
      <c r="U1311" s="31" t="str">
        <f>IFERROR(VLOOKUP(G1311,Demos!$B$7:N4605,12,FALSE),"")</f>
        <v/>
      </c>
    </row>
    <row r="1312" spans="1:21" ht="45" x14ac:dyDescent="0.25">
      <c r="A1312" s="39">
        <f t="shared" si="20"/>
        <v>1307</v>
      </c>
      <c r="B1312" s="30" t="s">
        <v>17</v>
      </c>
      <c r="C1312" s="29" t="str">
        <f xml:space="preserve"> IFERROR(VLOOKUP(B1312, Courses!$C$3:$E$836, 2, FALSE),"")</f>
        <v>Introduction to Waves</v>
      </c>
      <c r="D1312" s="29" t="str">
        <f xml:space="preserve"> IFERROR(VLOOKUP(MID(G1312,1,1), PIRA!$B$1:$E$1146, 2, FALSE),"")</f>
        <v>6 Optics</v>
      </c>
      <c r="E1312" s="31" t="str">
        <f xml:space="preserve"> IFERROR(VLOOKUP(MID(G1312,1,2),PIRA!$B$1:$E$1144,2,FALSE),"")&amp;"
"&amp;IFERROR(VLOOKUP(MID(H1312,1,2),PIRA!$B$1:$E$1144,2,FALSE),"")&amp;"
"&amp;IFERROR(VLOOKUP(MID(I1312,1,2),PIRA!$B$1:$E$1144,2,FALSE),"")</f>
        <v xml:space="preserve">Geometrical Optics
</v>
      </c>
      <c r="F1312" s="31" t="str">
        <f xml:space="preserve"> IFERROR(VLOOKUP(MID(G1312,1,4),PIRA!$B$1:$E$1144,2,FALSE),"")&amp;"
"&amp;IFERROR(VLOOKUP(MID(H1312,1,4),PIRA!$B$1:$E$1144,2,FALSE),"")&amp;"
"&amp;IFERROR(VLOOKUP(MID(I1312,1,4),PIRA!$B$1:$E$1144,2,FALSE),"")</f>
        <v xml:space="preserve">Speed of Light
</v>
      </c>
      <c r="G1312" s="32" t="s">
        <v>1674</v>
      </c>
      <c r="H1312" s="31" t="str">
        <f>IFERROR(IF(VLOOKUP(G1312,Demos!$B$3:$K$1368,2,FALSE)=0,"",VLOOKUP(G1312,Demos!$B$3:$K$1368,2,FALSE)),"")</f>
        <v/>
      </c>
      <c r="I1312" s="79" t="str">
        <f>IFERROR(IF(VLOOKUP(G1312,Demos!$B$3:$K$1368,3,FALSE)=0,"",VLOOKUP(G1312,Demos!$B$3:$K$1368,3,FALSE)),"")</f>
        <v/>
      </c>
      <c r="J1312" s="79" t="str">
        <f>IFERROR(IF(VLOOKUP(G1312,Demos!$B$3:$K$1368,4,FALSE)=0,"",VLOOKUP(G1312,Demos!$B$3:$K$1368,4,FALSE)),"")</f>
        <v/>
      </c>
      <c r="K1312" s="30" t="s">
        <v>46</v>
      </c>
      <c r="L1312" s="30" t="s">
        <v>2060</v>
      </c>
      <c r="M1312" s="71">
        <v>43490</v>
      </c>
      <c r="N1312" s="33" t="str">
        <f>IFERROR(VLOOKUP(G1312,Demos!$B$3:$K$1368,5,FALSE),"")</f>
        <v>Speed of Light; Foucault-Michelson</v>
      </c>
      <c r="O1312" s="28">
        <f>IF(N1312="","",COUNTIF($N$6:N3431, N1312))</f>
        <v>12</v>
      </c>
      <c r="P1312" s="33" t="str">
        <f xml:space="preserve"> IFERROR(IF(VLOOKUP(G1312,Demos!$B$3:$K$1368,6,FALSE)=0,"",VLOOKUP(G1312,Demos!$B$3:$K$1368,6,FALSE)),"")</f>
        <v>www.de-monstrare.nl/pdf/Speed%20of%20light-Foucault-Michelson.pdf</v>
      </c>
      <c r="Q1312" s="38" t="str">
        <f xml:space="preserve"> IFERROR(IF(VLOOKUP(G1312,Demos!$B$3:$K$1368,8,FALSE)=0,"",VLOOKUP(G1312,Demos!$B$3:$K$1368,8,FALSE)),"")</f>
        <v/>
      </c>
      <c r="R1312" s="38" t="str">
        <f xml:space="preserve"> IFERROR(IF(VLOOKUP(G1312,Demos!$B$3:$K$1368,7,FALSE)=0,"",VLOOKUP(G1312,Demos!$B$3:$K$1368,7,FALSE)),"")</f>
        <v/>
      </c>
      <c r="T1312" s="50" t="s">
        <v>2049</v>
      </c>
      <c r="U1312" s="31" t="str">
        <f>IFERROR(VLOOKUP(G1312,Demos!$B$7:N4607,12,FALSE),"")</f>
        <v/>
      </c>
    </row>
    <row r="1313" spans="1:21" ht="45" x14ac:dyDescent="0.25">
      <c r="A1313" s="39">
        <f t="shared" si="20"/>
        <v>1308</v>
      </c>
      <c r="B1313" s="30" t="s">
        <v>17</v>
      </c>
      <c r="C1313" s="29" t="str">
        <f xml:space="preserve"> IFERROR(VLOOKUP(B1313, Courses!$C$3:$E$836, 2, FALSE),"")</f>
        <v>Introduction to Waves</v>
      </c>
      <c r="D1313" s="29" t="str">
        <f xml:space="preserve"> IFERROR(VLOOKUP(MID(G1313,1,1), PIRA!$B$1:$E$1146, 2, FALSE),"")</f>
        <v>6 Optics</v>
      </c>
      <c r="E1313" s="31" t="str">
        <f xml:space="preserve"> IFERROR(VLOOKUP(MID(G1313,1,2),PIRA!$B$1:$E$1144,2,FALSE),"")&amp;"
"&amp;IFERROR(VLOOKUP(MID(H1313,1,2),PIRA!$B$1:$E$1144,2,FALSE),"")&amp;"
"&amp;IFERROR(VLOOKUP(MID(I1313,1,2),PIRA!$B$1:$E$1144,2,FALSE),"")</f>
        <v>Geometrical Optics
Geometrical Optics
Polarisation</v>
      </c>
      <c r="F1313" s="31" t="str">
        <f xml:space="preserve"> IFERROR(VLOOKUP(MID(G1313,1,4),PIRA!$B$1:$E$1144,2,FALSE),"")&amp;"
"&amp;IFERROR(VLOOKUP(MID(H1313,1,4),PIRA!$B$1:$E$1144,2,FALSE),"")&amp;"
"&amp;IFERROR(VLOOKUP(MID(I1313,1,4),PIRA!$B$1:$E$1144,2,FALSE),"")</f>
        <v>Refraction at Flat Surfaces
Total Internal Reflection
Polarization by Reflection</v>
      </c>
      <c r="G1313" s="32" t="s">
        <v>1201</v>
      </c>
      <c r="H1313" s="31" t="str">
        <f>IFERROR(IF(VLOOKUP(G1313,Demos!$B$3:$K$1368,2,FALSE)=0,"",VLOOKUP(G1313,Demos!$B$3:$K$1368,2,FALSE)),"")</f>
        <v>6A44.01</v>
      </c>
      <c r="I1313" s="79" t="str">
        <f>IFERROR(IF(VLOOKUP(G1313,Demos!$B$3:$K$1368,3,FALSE)=0,"",VLOOKUP(G1313,Demos!$B$3:$K$1368,3,FALSE)),"")</f>
        <v>6H20.01</v>
      </c>
      <c r="J1313" s="79" t="str">
        <f>IFERROR(IF(VLOOKUP(G1313,Demos!$B$3:$K$1368,4,FALSE)=0,"",VLOOKUP(G1313,Demos!$B$3:$K$1368,4,FALSE)),"")</f>
        <v/>
      </c>
      <c r="K1313" s="30" t="s">
        <v>46</v>
      </c>
      <c r="L1313" s="30" t="s">
        <v>2060</v>
      </c>
      <c r="M1313" s="71">
        <v>43490</v>
      </c>
      <c r="N1313" s="33" t="str">
        <f>IFERROR(VLOOKUP(G1313,Demos!$B$3:$K$1368,5,FALSE),"")</f>
        <v>Brewser's Angle (3)</v>
      </c>
      <c r="O1313" s="28">
        <f>IF(N1313="","",COUNTIF($N$6:N3432, N1313))</f>
        <v>24</v>
      </c>
      <c r="P1313" s="33" t="str">
        <f xml:space="preserve"> IFERROR(IF(VLOOKUP(G1313,Demos!$B$3:$K$1368,6,FALSE)=0,"",VLOOKUP(G1313,Demos!$B$3:$K$1368,6,FALSE)),"")</f>
        <v>www.de-monstrare.nl/pdf/Brewster%27s%20angle%20_3_.pdf</v>
      </c>
      <c r="Q1313" s="38" t="str">
        <f xml:space="preserve"> IFERROR(IF(VLOOKUP(G1313,Demos!$B$3:$K$1368,8,FALSE)=0,"",VLOOKUP(G1313,Demos!$B$3:$K$1368,8,FALSE)),"")</f>
        <v/>
      </c>
      <c r="R1313" s="38" t="str">
        <f xml:space="preserve"> IFERROR(IF(VLOOKUP(G1313,Demos!$B$3:$K$1368,7,FALSE)=0,"",VLOOKUP(G1313,Demos!$B$3:$K$1368,7,FALSE)),"")</f>
        <v/>
      </c>
      <c r="T1313" s="50" t="s">
        <v>1761</v>
      </c>
      <c r="U1313" s="31" t="str">
        <f>IFERROR(VLOOKUP(G1313,Demos!$B$7:N4609,12,FALSE),"")</f>
        <v/>
      </c>
    </row>
    <row r="1314" spans="1:21" ht="45" x14ac:dyDescent="0.25">
      <c r="A1314" s="39">
        <f t="shared" si="20"/>
        <v>1309</v>
      </c>
      <c r="B1314" s="30" t="s">
        <v>17</v>
      </c>
      <c r="C1314" s="29" t="str">
        <f xml:space="preserve"> IFERROR(VLOOKUP(B1314, Courses!$C$3:$E$836, 2, FALSE),"")</f>
        <v>Introduction to Waves</v>
      </c>
      <c r="D1314" s="29" t="str">
        <f xml:space="preserve"> IFERROR(VLOOKUP(MID(G1314,1,1), PIRA!$B$1:$E$1146, 2, FALSE),"")</f>
        <v>6 Optics</v>
      </c>
      <c r="E1314" s="31" t="str">
        <f xml:space="preserve"> IFERROR(VLOOKUP(MID(G1314,1,2),PIRA!$B$1:$E$1144,2,FALSE),"")&amp;"
"&amp;IFERROR(VLOOKUP(MID(H1314,1,2),PIRA!$B$1:$E$1144,2,FALSE),"")&amp;"
"&amp;IFERROR(VLOOKUP(MID(I1314,1,2),PIRA!$B$1:$E$1144,2,FALSE),"")</f>
        <v xml:space="preserve">Geometrical Optics
</v>
      </c>
      <c r="F1314" s="31" t="str">
        <f xml:space="preserve"> IFERROR(VLOOKUP(MID(G1314,1,4),PIRA!$B$1:$E$1144,2,FALSE),"")&amp;"
"&amp;IFERROR(VLOOKUP(MID(H1314,1,4),PIRA!$B$1:$E$1144,2,FALSE),"")&amp;"
"&amp;IFERROR(VLOOKUP(MID(I1314,1,4),PIRA!$B$1:$E$1144,2,FALSE),"")</f>
        <v xml:space="preserve">Total Internal Reflection
</v>
      </c>
      <c r="G1314" s="32" t="s">
        <v>1683</v>
      </c>
      <c r="H1314" s="31" t="str">
        <f>IFERROR(IF(VLOOKUP(G1314,Demos!$B$3:$K$1368,2,FALSE)=0,"",VLOOKUP(G1314,Demos!$B$3:$K$1368,2,FALSE)),"")</f>
        <v/>
      </c>
      <c r="I1314" s="79" t="str">
        <f>IFERROR(IF(VLOOKUP(G1314,Demos!$B$3:$K$1368,3,FALSE)=0,"",VLOOKUP(G1314,Demos!$B$3:$K$1368,3,FALSE)),"")</f>
        <v/>
      </c>
      <c r="J1314" s="79" t="str">
        <f>IFERROR(IF(VLOOKUP(G1314,Demos!$B$3:$K$1368,4,FALSE)=0,"",VLOOKUP(G1314,Demos!$B$3:$K$1368,4,FALSE)),"")</f>
        <v/>
      </c>
      <c r="K1314" s="30" t="s">
        <v>46</v>
      </c>
      <c r="L1314" s="30" t="s">
        <v>2060</v>
      </c>
      <c r="M1314" s="71">
        <v>43490</v>
      </c>
      <c r="N1314" s="33" t="str">
        <f>IFERROR(VLOOKUP(G1314,Demos!$B$3:$K$1368,5,FALSE),"")</f>
        <v>Manneke Pis (laser waterfall)</v>
      </c>
      <c r="O1314" s="28">
        <f>IF(N1314="","",COUNTIF($N$6:N3433, N1314))</f>
        <v>13</v>
      </c>
      <c r="P1314" s="33" t="str">
        <f xml:space="preserve"> IFERROR(IF(VLOOKUP(G1314,Demos!$B$3:$K$1368,6,FALSE)=0,"",VLOOKUP(G1314,Demos!$B$3:$K$1368,6,FALSE)),"")</f>
        <v>N/A</v>
      </c>
      <c r="Q1314" s="38" t="str">
        <f xml:space="preserve"> IFERROR(IF(VLOOKUP(G1314,Demos!$B$3:$K$1368,8,FALSE)=0,"",VLOOKUP(G1314,Demos!$B$3:$K$1368,8,FALSE)),"")</f>
        <v/>
      </c>
      <c r="R1314" s="38" t="str">
        <f xml:space="preserve"> IFERROR(IF(VLOOKUP(G1314,Demos!$B$3:$K$1368,7,FALSE)=0,"",VLOOKUP(G1314,Demos!$B$3:$K$1368,7,FALSE)),"")</f>
        <v>See: https://surfdrive.surf.nl/files/index.php/s/DHZYIhoACURx7O8?path=%2FHaaksman%2FTN2345%2F10.%20Manneke%20Pis</v>
      </c>
      <c r="T1314" s="50" t="s">
        <v>1761</v>
      </c>
      <c r="U1314" s="31" t="str">
        <f>IFERROR(VLOOKUP(G1314,Demos!$B$7:N4608,12,FALSE),"")</f>
        <v/>
      </c>
    </row>
    <row r="1315" spans="1:21" ht="45" x14ac:dyDescent="0.25">
      <c r="A1315" s="39">
        <f t="shared" si="20"/>
        <v>1310</v>
      </c>
      <c r="B1315" s="30" t="s">
        <v>17</v>
      </c>
      <c r="C1315" s="29" t="str">
        <f xml:space="preserve"> IFERROR(VLOOKUP(B1315, Courses!$C$3:$E$836, 2, FALSE),"")</f>
        <v>Introduction to Waves</v>
      </c>
      <c r="D1315" s="29" t="str">
        <f xml:space="preserve"> IFERROR(VLOOKUP(MID(G1315,1,1), PIRA!$B$1:$E$1146, 2, FALSE),"")</f>
        <v>6 Optics</v>
      </c>
      <c r="E1315" s="31" t="str">
        <f xml:space="preserve"> IFERROR(VLOOKUP(MID(G1315,1,2),PIRA!$B$1:$E$1144,2,FALSE),"")&amp;"
"&amp;IFERROR(VLOOKUP(MID(H1315,1,2),PIRA!$B$1:$E$1144,2,FALSE),"")&amp;"
"&amp;IFERROR(VLOOKUP(MID(I1315,1,2),PIRA!$B$1:$E$1144,2,FALSE),"")</f>
        <v xml:space="preserve">Geometrical Optics
Geometrical Optics
</v>
      </c>
      <c r="F1315" s="31" t="str">
        <f xml:space="preserve"> IFERROR(VLOOKUP(MID(G1315,1,4),PIRA!$B$1:$E$1144,2,FALSE),"")&amp;"
"&amp;IFERROR(VLOOKUP(MID(H1315,1,4),PIRA!$B$1:$E$1144,2,FALSE),"")&amp;"
"&amp;IFERROR(VLOOKUP(MID(I1315,1,4),PIRA!$B$1:$E$1144,2,FALSE),"")</f>
        <v xml:space="preserve">Refractive Index
Refractive Index
</v>
      </c>
      <c r="G1315" s="32" t="s">
        <v>485</v>
      </c>
      <c r="H1315" s="31" t="str">
        <f>IFERROR(IF(VLOOKUP(G1315,Demos!$B$3:$K$1368,2,FALSE)=0,"",VLOOKUP(G1315,Demos!$B$3:$K$1368,2,FALSE)),"")</f>
        <v>6A40.47</v>
      </c>
      <c r="I1315" s="79" t="str">
        <f>IFERROR(IF(VLOOKUP(G1315,Demos!$B$3:$K$1368,3,FALSE)=0,"",VLOOKUP(G1315,Demos!$B$3:$K$1368,3,FALSE)),"")</f>
        <v/>
      </c>
      <c r="J1315" s="79" t="str">
        <f>IFERROR(IF(VLOOKUP(G1315,Demos!$B$3:$K$1368,4,FALSE)=0,"",VLOOKUP(G1315,Demos!$B$3:$K$1368,4,FALSE)),"")</f>
        <v/>
      </c>
      <c r="K1315" s="30" t="s">
        <v>46</v>
      </c>
      <c r="L1315" s="30" t="s">
        <v>2060</v>
      </c>
      <c r="M1315" s="71">
        <v>43486</v>
      </c>
      <c r="N1315" s="33" t="str">
        <f>IFERROR(VLOOKUP(G1315,Demos!$B$3:$K$1368,5,FALSE),"")</f>
        <v>Curved Lightbeams</v>
      </c>
      <c r="O1315" s="28">
        <f>IF(N1315="","",COUNTIF($N$6:N3434, N1315))</f>
        <v>13</v>
      </c>
      <c r="P1315" s="33" t="str">
        <f xml:space="preserve"> IFERROR(IF(VLOOKUP(G1315,Demos!$B$3:$K$1368,6,FALSE)=0,"",VLOOKUP(G1315,Demos!$B$3:$K$1368,6,FALSE)),"")</f>
        <v>www.de-monstrare.nl/pdf/Curved%20lightbeams.pdf</v>
      </c>
      <c r="Q1315" s="38" t="str">
        <f xml:space="preserve"> IFERROR(IF(VLOOKUP(G1315,Demos!$B$3:$K$1368,8,FALSE)=0,"",VLOOKUP(G1315,Demos!$B$3:$K$1368,8,FALSE)),"")</f>
        <v/>
      </c>
      <c r="R1315" s="38" t="str">
        <f xml:space="preserve"> IFERROR(IF(VLOOKUP(G1315,Demos!$B$3:$K$1368,7,FALSE)=0,"",VLOOKUP(G1315,Demos!$B$3:$K$1368,7,FALSE)),"")</f>
        <v>See: https://surfdrive.surf.nl/files/index.php/s/DHZYIhoACURx7O8?path=%2FHaaksman%2FTN2345%2F8.%20Curved%20Lightbeams</v>
      </c>
      <c r="T1315" s="50" t="s">
        <v>1761</v>
      </c>
      <c r="U1315" s="31" t="str">
        <f>IFERROR(VLOOKUP(G1315,Demos!$B$7:N4610,12,FALSE),"")</f>
        <v/>
      </c>
    </row>
    <row r="1316" spans="1:21" ht="45" x14ac:dyDescent="0.25">
      <c r="A1316" s="39">
        <f t="shared" si="20"/>
        <v>1311</v>
      </c>
      <c r="B1316" s="30" t="s">
        <v>17</v>
      </c>
      <c r="C1316" s="29" t="str">
        <f xml:space="preserve"> IFERROR(VLOOKUP(B1316, Courses!$C$3:$E$836, 2, FALSE),"")</f>
        <v>Introduction to Waves</v>
      </c>
      <c r="D1316" s="29" t="str">
        <f xml:space="preserve"> IFERROR(VLOOKUP(MID(G1316,1,1), PIRA!$B$1:$E$1146, 2, FALSE),"")</f>
        <v>6 Optics</v>
      </c>
      <c r="E1316" s="31" t="str">
        <f xml:space="preserve"> IFERROR(VLOOKUP(MID(G1316,1,2),PIRA!$B$1:$E$1144,2,FALSE),"")&amp;"
"&amp;IFERROR(VLOOKUP(MID(H1316,1,2),PIRA!$B$1:$E$1144,2,FALSE),"")&amp;"
"&amp;IFERROR(VLOOKUP(MID(I1316,1,2),PIRA!$B$1:$E$1144,2,FALSE),"")</f>
        <v xml:space="preserve">Color
Polarisation
</v>
      </c>
      <c r="F1316" s="31" t="str">
        <f xml:space="preserve"> IFERROR(VLOOKUP(MID(G1316,1,4),PIRA!$B$1:$E$1144,2,FALSE),"")&amp;"
"&amp;IFERROR(VLOOKUP(MID(H1316,1,4),PIRA!$B$1:$E$1144,2,FALSE),"")&amp;"
"&amp;IFERROR(VLOOKUP(MID(I1316,1,4),PIRA!$B$1:$E$1144,2,FALSE),"")</f>
        <v xml:space="preserve">Scattering
Polarization by Scattering
</v>
      </c>
      <c r="G1316" s="32" t="s">
        <v>359</v>
      </c>
      <c r="H1316" s="31" t="str">
        <f>IFERROR(IF(VLOOKUP(G1316,Demos!$B$3:$K$1368,2,FALSE)=0,"",VLOOKUP(G1316,Demos!$B$3:$K$1368,2,FALSE)),"")</f>
        <v>6H50.10</v>
      </c>
      <c r="I1316" s="79" t="str">
        <f>IFERROR(IF(VLOOKUP(G1316,Demos!$B$3:$K$1368,3,FALSE)=0,"",VLOOKUP(G1316,Demos!$B$3:$K$1368,3,FALSE)),"")</f>
        <v/>
      </c>
      <c r="J1316" s="79" t="str">
        <f>IFERROR(IF(VLOOKUP(G1316,Demos!$B$3:$K$1368,4,FALSE)=0,"",VLOOKUP(G1316,Demos!$B$3:$K$1368,4,FALSE)),"")</f>
        <v/>
      </c>
      <c r="K1316" s="30" t="s">
        <v>46</v>
      </c>
      <c r="L1316" s="30" t="s">
        <v>2060</v>
      </c>
      <c r="M1316" s="71">
        <v>43483</v>
      </c>
      <c r="N1316" s="33" t="str">
        <f>IFERROR(VLOOKUP(G1316,Demos!$B$3:$K$1368,5,FALSE),"")</f>
        <v>Scattering of Light (Rayleigh in milk/water dilution)</v>
      </c>
      <c r="O1316" s="28">
        <f>IF(N1316="","",COUNTIF($N$6:N3435, N1316))</f>
        <v>15</v>
      </c>
      <c r="P1316" s="33" t="str">
        <f xml:space="preserve"> IFERROR(IF(VLOOKUP(G1316,Demos!$B$3:$K$1368,6,FALSE)=0,"",VLOOKUP(G1316,Demos!$B$3:$K$1368,6,FALSE)),"")</f>
        <v>www.de-monstrare.nl/pdf/Scattering%20of%20light.pdf</v>
      </c>
      <c r="Q1316" s="38" t="str">
        <f xml:space="preserve"> IFERROR(IF(VLOOKUP(G1316,Demos!$B$3:$K$1368,8,FALSE)=0,"",VLOOKUP(G1316,Demos!$B$3:$K$1368,8,FALSE)),"")</f>
        <v>The white light is scattered by the fat molecules in the milk. The fat molecules are small enough for Rayleigh scattering to occur (larger particles tend to scatter by Mie scattering, which is not dependent on wavelength). Rayleigh is wavelength dependent. The shorter wavelengths scatter more than the longer wavelengths, hence the blueish light is scattered out over 90 degrees. The forward propagating light therefore appears redish. Furthermore, the Rayleigh scattered light is linear polarised, whereas the forward propagating light is not polarised. This can de demonstrated using a linear polariser.</v>
      </c>
      <c r="R1316" s="38" t="str">
        <f xml:space="preserve"> IFERROR(IF(VLOOKUP(G1316,Demos!$B$3:$K$1368,7,FALSE)=0,"",VLOOKUP(G1316,Demos!$B$3:$K$1368,7,FALSE)),"")</f>
        <v>See: https://surfdrive.surf.nl/files/index.php/s/DHZYIhoACURx7O8?path=%2FHaaksman%2FTN2345%2F7.%20Rayleigh%20Scattering</v>
      </c>
      <c r="T1316" s="50" t="s">
        <v>1761</v>
      </c>
      <c r="U1316" s="31" t="str">
        <f>IFERROR(VLOOKUP(G1316,Demos!$B$7:N4611,12,FALSE),"")</f>
        <v/>
      </c>
    </row>
    <row r="1317" spans="1:21" ht="45" x14ac:dyDescent="0.25">
      <c r="A1317" s="39">
        <f t="shared" si="20"/>
        <v>1312</v>
      </c>
      <c r="B1317" s="30" t="s">
        <v>17</v>
      </c>
      <c r="C1317" s="29" t="str">
        <f xml:space="preserve"> IFERROR(VLOOKUP(B1317, Courses!$C$3:$E$836, 2, FALSE),"")</f>
        <v>Introduction to Waves</v>
      </c>
      <c r="D1317" s="29" t="str">
        <f xml:space="preserve"> IFERROR(VLOOKUP(MID(G1317,1,1), PIRA!$B$1:$E$1146, 2, FALSE),"")</f>
        <v>3 Oscillations and Waves</v>
      </c>
      <c r="E1317" s="31" t="str">
        <f xml:space="preserve"> IFERROR(VLOOKUP(MID(G1317,1,2),PIRA!$B$1:$E$1144,2,FALSE),"")&amp;"
"&amp;IFERROR(VLOOKUP(MID(H1317,1,2),PIRA!$B$1:$E$1144,2,FALSE),"")&amp;"
"&amp;IFERROR(VLOOKUP(MID(I1317,1,2),PIRA!$B$1:$E$1144,2,FALSE),"")</f>
        <v xml:space="preserve">Wave Motion
Wave Motion
</v>
      </c>
      <c r="F1317" s="31" t="str">
        <f xml:space="preserve"> IFERROR(VLOOKUP(MID(G1317,1,4),PIRA!$B$1:$E$1144,2,FALSE),"")&amp;"
"&amp;IFERROR(VLOOKUP(MID(H1317,1,4),PIRA!$B$1:$E$1144,2,FALSE),"")&amp;"
"&amp;IFERROR(VLOOKUP(MID(I1317,1,4),PIRA!$B$1:$E$1144,2,FALSE),"")</f>
        <v xml:space="preserve">Doppler Effect
Beats
</v>
      </c>
      <c r="G1317" s="32" t="s">
        <v>1188</v>
      </c>
      <c r="H1317" s="31" t="str">
        <f>IFERROR(IF(VLOOKUP(G1317,Demos!$B$3:$K$1368,2,FALSE)=0,"",VLOOKUP(G1317,Demos!$B$3:$K$1368,2,FALSE)),"")</f>
        <v>3B60.10</v>
      </c>
      <c r="I1317" s="79" t="str">
        <f>IFERROR(IF(VLOOKUP(G1317,Demos!$B$3:$K$1368,3,FALSE)=0,"",VLOOKUP(G1317,Demos!$B$3:$K$1368,3,FALSE)),"")</f>
        <v/>
      </c>
      <c r="J1317" s="79" t="str">
        <f>IFERROR(IF(VLOOKUP(G1317,Demos!$B$3:$K$1368,4,FALSE)=0,"",VLOOKUP(G1317,Demos!$B$3:$K$1368,4,FALSE)),"")</f>
        <v/>
      </c>
      <c r="K1317" s="30" t="s">
        <v>2060</v>
      </c>
      <c r="L1317" s="30" t="s">
        <v>46</v>
      </c>
      <c r="M1317" s="71">
        <v>43476</v>
      </c>
      <c r="N1317" s="33" t="str">
        <f>IFERROR(VLOOKUP(G1317,Demos!$B$3:$K$1368,5,FALSE),"")</f>
        <v>Doppler</v>
      </c>
      <c r="O1317" s="28">
        <f>IF(N1317="","",COUNTIF($N$6:N3436, N1317))</f>
        <v>21</v>
      </c>
      <c r="P1317" s="33" t="str">
        <f xml:space="preserve"> IFERROR(IF(VLOOKUP(G1317,Demos!$B$3:$K$1368,6,FALSE)=0,"",VLOOKUP(G1317,Demos!$B$3:$K$1368,6,FALSE)),"")</f>
        <v>www.de-monstrare.nl/pdf/Doppler.pdf</v>
      </c>
      <c r="Q1317" s="38" t="str">
        <f xml:space="preserve"> IFERROR(IF(VLOOKUP(G1317,Demos!$B$3:$K$1368,8,FALSE)=0,"",VLOOKUP(G1317,Demos!$B$3:$K$1368,8,FALSE)),"")</f>
        <v/>
      </c>
      <c r="R1317" s="38" t="str">
        <f xml:space="preserve"> IFERROR(IF(VLOOKUP(G1317,Demos!$B$3:$K$1368,7,FALSE)=0,"",VLOOKUP(G1317,Demos!$B$3:$K$1368,7,FALSE)),"")</f>
        <v>See: https://surfdrive.surf.nl/files/index.php/s/DHZYIhoACURx7O8?path=%2FHaaksman%2FTN2345%2F6.%20Doppler</v>
      </c>
      <c r="T1317" s="50" t="s">
        <v>1761</v>
      </c>
      <c r="U1317" s="31" t="str">
        <f>IFERROR(VLOOKUP(G1317,Demos!$B$7:N4612,12,FALSE),"")</f>
        <v/>
      </c>
    </row>
    <row r="1318" spans="1:21" ht="45" x14ac:dyDescent="0.25">
      <c r="A1318" s="39">
        <f t="shared" si="20"/>
        <v>1313</v>
      </c>
      <c r="B1318" s="30" t="s">
        <v>17</v>
      </c>
      <c r="C1318" s="29" t="str">
        <f xml:space="preserve"> IFERROR(VLOOKUP(B1318, Courses!$C$3:$E$836, 2, FALSE),"")</f>
        <v>Introduction to Waves</v>
      </c>
      <c r="D1318" s="29" t="str">
        <f xml:space="preserve"> IFERROR(VLOOKUP(MID(G1318,1,1), PIRA!$B$1:$E$1146, 2, FALSE),"")</f>
        <v>3 Oscillations and Waves</v>
      </c>
      <c r="E1318" s="31" t="str">
        <f xml:space="preserve"> IFERROR(VLOOKUP(MID(G1318,1,2),PIRA!$B$1:$E$1144,2,FALSE),"")&amp;"
"&amp;IFERROR(VLOOKUP(MID(H1318,1,2),PIRA!$B$1:$E$1144,2,FALSE),"")&amp;"
"&amp;IFERROR(VLOOKUP(MID(I1318,1,2),PIRA!$B$1:$E$1144,2,FALSE),"")</f>
        <v xml:space="preserve">Wave Motion
</v>
      </c>
      <c r="F1318" s="31" t="str">
        <f xml:space="preserve"> IFERROR(VLOOKUP(MID(G1318,1,4),PIRA!$B$1:$E$1144,2,FALSE),"")&amp;"
"&amp;IFERROR(VLOOKUP(MID(H1318,1,4),PIRA!$B$1:$E$1144,2,FALSE),"")&amp;"
"&amp;IFERROR(VLOOKUP(MID(I1318,1,4),PIRA!$B$1:$E$1144,2,FALSE),"")</f>
        <v xml:space="preserve">Longitudinal Pulses and Waves
</v>
      </c>
      <c r="G1318" s="32" t="s">
        <v>1187</v>
      </c>
      <c r="H1318" s="31" t="str">
        <f>IFERROR(IF(VLOOKUP(G1318,Demos!$B$3:$K$1368,2,FALSE)=0,"",VLOOKUP(G1318,Demos!$B$3:$K$1368,2,FALSE)),"")</f>
        <v/>
      </c>
      <c r="I1318" s="79" t="str">
        <f>IFERROR(IF(VLOOKUP(G1318,Demos!$B$3:$K$1368,3,FALSE)=0,"",VLOOKUP(G1318,Demos!$B$3:$K$1368,3,FALSE)),"")</f>
        <v/>
      </c>
      <c r="J1318" s="79" t="str">
        <f>IFERROR(IF(VLOOKUP(G1318,Demos!$B$3:$K$1368,4,FALSE)=0,"",VLOOKUP(G1318,Demos!$B$3:$K$1368,4,FALSE)),"")</f>
        <v/>
      </c>
      <c r="K1318" s="30" t="s">
        <v>2060</v>
      </c>
      <c r="L1318" s="30" t="s">
        <v>46</v>
      </c>
      <c r="M1318" s="71">
        <v>43474</v>
      </c>
      <c r="N1318" s="33" t="str">
        <f>IFERROR(VLOOKUP(G1318,Demos!$B$3:$K$1368,5,FALSE),"")</f>
        <v>Reflected Sound Pulses</v>
      </c>
      <c r="O1318" s="28">
        <f>IF(N1318="","",COUNTIF($N$6:N3437, N1318))</f>
        <v>16</v>
      </c>
      <c r="P1318" s="33" t="str">
        <f xml:space="preserve"> IFERROR(IF(VLOOKUP(G1318,Demos!$B$3:$K$1368,6,FALSE)=0,"",VLOOKUP(G1318,Demos!$B$3:$K$1368,6,FALSE)),"")</f>
        <v>TBC (or?: http://www.de-monstrare.nl/pdf/Reflected%20sound%20pulses.pdf)</v>
      </c>
      <c r="Q1318" s="38" t="str">
        <f xml:space="preserve"> IFERROR(IF(VLOOKUP(G1318,Demos!$B$3:$K$1368,8,FALSE)=0,"",VLOOKUP(G1318,Demos!$B$3:$K$1368,8,FALSE)),"")</f>
        <v/>
      </c>
      <c r="R1318" s="38" t="str">
        <f xml:space="preserve"> IFERROR(IF(VLOOKUP(G1318,Demos!$B$3:$K$1368,7,FALSE)=0,"",VLOOKUP(G1318,Demos!$B$3:$K$1368,7,FALSE)),"")</f>
        <v>See: https://surfdrive.surf.nl/files/index.php/s/DHZYIhoACURx7O8?path=%2FHaaksman%2FTN2345%2F5.%20Reflected%20Sound%20Pulses</v>
      </c>
      <c r="T1318" s="50" t="s">
        <v>1761</v>
      </c>
      <c r="U1318" s="31" t="str">
        <f>IFERROR(VLOOKUP(G1318,Demos!$B$7:N4614,12,FALSE),"")</f>
        <v/>
      </c>
    </row>
    <row r="1319" spans="1:21" ht="45" x14ac:dyDescent="0.25">
      <c r="A1319" s="39">
        <f t="shared" si="20"/>
        <v>1314</v>
      </c>
      <c r="B1319" s="30" t="s">
        <v>17</v>
      </c>
      <c r="C1319" s="29" t="str">
        <f xml:space="preserve"> IFERROR(VLOOKUP(B1319, Courses!$C$3:$E$836, 2, FALSE),"")</f>
        <v>Introduction to Waves</v>
      </c>
      <c r="D1319" s="29" t="str">
        <f xml:space="preserve"> IFERROR(VLOOKUP(MID(G1319,1,1), PIRA!$B$1:$E$1146, 2, FALSE),"")</f>
        <v>3 Oscillations and Waves</v>
      </c>
      <c r="E1319" s="31" t="str">
        <f xml:space="preserve"> IFERROR(VLOOKUP(MID(G1319,1,2),PIRA!$B$1:$E$1144,2,FALSE),"")&amp;"
"&amp;IFERROR(VLOOKUP(MID(H1319,1,2),PIRA!$B$1:$E$1144,2,FALSE),"")&amp;"
"&amp;IFERROR(VLOOKUP(MID(I1319,1,2),PIRA!$B$1:$E$1144,2,FALSE),"")</f>
        <v xml:space="preserve">Wave Motion
</v>
      </c>
      <c r="F1319" s="31" t="str">
        <f xml:space="preserve"> IFERROR(VLOOKUP(MID(G1319,1,4),PIRA!$B$1:$E$1144,2,FALSE),"")&amp;"
"&amp;IFERROR(VLOOKUP(MID(H1319,1,4),PIRA!$B$1:$E$1144,2,FALSE),"")&amp;"
"&amp;IFERROR(VLOOKUP(MID(I1319,1,4),PIRA!$B$1:$E$1144,2,FALSE),"")</f>
        <v xml:space="preserve">Longitudinal Pulses and Waves
</v>
      </c>
      <c r="G1319" s="32" t="s">
        <v>126</v>
      </c>
      <c r="H1319" s="31" t="str">
        <f>IFERROR(IF(VLOOKUP(G1319,Demos!$B$3:$K$1368,2,FALSE)=0,"",VLOOKUP(G1319,Demos!$B$3:$K$1368,2,FALSE)),"")</f>
        <v/>
      </c>
      <c r="I1319" s="79" t="str">
        <f>IFERROR(IF(VLOOKUP(G1319,Demos!$B$3:$K$1368,3,FALSE)=0,"",VLOOKUP(G1319,Demos!$B$3:$K$1368,3,FALSE)),"")</f>
        <v/>
      </c>
      <c r="J1319" s="79" t="str">
        <f>IFERROR(IF(VLOOKUP(G1319,Demos!$B$3:$K$1368,4,FALSE)=0,"",VLOOKUP(G1319,Demos!$B$3:$K$1368,4,FALSE)),"")</f>
        <v/>
      </c>
      <c r="K1319" s="30" t="s">
        <v>2060</v>
      </c>
      <c r="L1319" s="30" t="s">
        <v>46</v>
      </c>
      <c r="M1319" s="71">
        <v>43474</v>
      </c>
      <c r="N1319" s="33" t="str">
        <f>IFERROR(VLOOKUP(G1319,Demos!$B$3:$K$1368,5,FALSE),"")</f>
        <v>Wave Machine</v>
      </c>
      <c r="O1319" s="28">
        <f>IF(N1319="","",COUNTIF($N$6:N3438, N1319))</f>
        <v>26</v>
      </c>
      <c r="P1319" s="33" t="str">
        <f xml:space="preserve"> IFERROR(IF(VLOOKUP(G1319,Demos!$B$3:$K$1368,6,FALSE)=0,"",VLOOKUP(G1319,Demos!$B$3:$K$1368,6,FALSE)),"")</f>
        <v>www.de-monstrare.nl/pdf/Reflections%20of%20transverse%20pulses%20_2_.pdf</v>
      </c>
      <c r="Q1319" s="38" t="str">
        <f xml:space="preserve"> IFERROR(IF(VLOOKUP(G1319,Demos!$B$3:$K$1368,8,FALSE)=0,"",VLOOKUP(G1319,Demos!$B$3:$K$1368,8,FALSE)),"")</f>
        <v>Not listed in database yet</v>
      </c>
      <c r="R1319" s="38" t="str">
        <f xml:space="preserve"> IFERROR(IF(VLOOKUP(G1319,Demos!$B$3:$K$1368,7,FALSE)=0,"",VLOOKUP(G1319,Demos!$B$3:$K$1368,7,FALSE)),"")</f>
        <v/>
      </c>
      <c r="T1319" s="50" t="s">
        <v>1761</v>
      </c>
      <c r="U1319" s="31" t="str">
        <f>IFERROR(VLOOKUP(G1319,Demos!$B$7:N4613,12,FALSE),"")</f>
        <v/>
      </c>
    </row>
    <row r="1320" spans="1:21" ht="45" x14ac:dyDescent="0.25">
      <c r="A1320" s="39">
        <f t="shared" si="20"/>
        <v>1315</v>
      </c>
      <c r="B1320" s="30" t="s">
        <v>17</v>
      </c>
      <c r="C1320" s="29" t="str">
        <f xml:space="preserve"> IFERROR(VLOOKUP(B1320, Courses!$C$3:$E$836, 2, FALSE),"")</f>
        <v>Introduction to Waves</v>
      </c>
      <c r="D1320" s="29" t="str">
        <f xml:space="preserve"> IFERROR(VLOOKUP(MID(G1320,1,1), PIRA!$B$1:$E$1146, 2, FALSE),"")</f>
        <v>3 Oscillations and Waves</v>
      </c>
      <c r="E1320" s="31" t="str">
        <f xml:space="preserve"> IFERROR(VLOOKUP(MID(G1320,1,2),PIRA!$B$1:$E$1144,2,FALSE),"")&amp;"
"&amp;IFERROR(VLOOKUP(MID(H1320,1,2),PIRA!$B$1:$E$1144,2,FALSE),"")&amp;"
"&amp;IFERROR(VLOOKUP(MID(I1320,1,2),PIRA!$B$1:$E$1144,2,FALSE),"")</f>
        <v xml:space="preserve">Instruments
Acoustics
</v>
      </c>
      <c r="F1320" s="31" t="str">
        <f xml:space="preserve"> IFERROR(VLOOKUP(MID(G1320,1,4),PIRA!$B$1:$E$1144,2,FALSE),"")&amp;"
"&amp;IFERROR(VLOOKUP(MID(H1320,1,4),PIRA!$B$1:$E$1144,2,FALSE),"")&amp;"
"&amp;IFERROR(VLOOKUP(MID(I1320,1,4),PIRA!$B$1:$E$1144,2,FALSE),"")</f>
        <v xml:space="preserve">Resonance Cavities
Wave Analysis and Synthesis
</v>
      </c>
      <c r="G1320" s="32" t="s">
        <v>481</v>
      </c>
      <c r="H1320" s="31" t="str">
        <f>IFERROR(IF(VLOOKUP(G1320,Demos!$B$3:$K$1368,2,FALSE)=0,"",VLOOKUP(G1320,Demos!$B$3:$K$1368,2,FALSE)),"")</f>
        <v>3C50.20</v>
      </c>
      <c r="I1320" s="79" t="str">
        <f>IFERROR(IF(VLOOKUP(G1320,Demos!$B$3:$K$1368,3,FALSE)=0,"",VLOOKUP(G1320,Demos!$B$3:$K$1368,3,FALSE)),"")</f>
        <v/>
      </c>
      <c r="J1320" s="79" t="str">
        <f>IFERROR(IF(VLOOKUP(G1320,Demos!$B$3:$K$1368,4,FALSE)=0,"",VLOOKUP(G1320,Demos!$B$3:$K$1368,4,FALSE)),"")</f>
        <v/>
      </c>
      <c r="K1320" s="30" t="s">
        <v>2060</v>
      </c>
      <c r="L1320" s="30" t="s">
        <v>46</v>
      </c>
      <c r="M1320" s="71">
        <v>43474</v>
      </c>
      <c r="N1320" s="33" t="str">
        <f>IFERROR(VLOOKUP(G1320,Demos!$B$3:$K$1368,5,FALSE),"")</f>
        <v>Organ Pipe (Sound Resonance Tube)</v>
      </c>
      <c r="O1320" s="28">
        <f>IF(N1320="","",COUNTIF($N$6:N3439, N1320))</f>
        <v>11</v>
      </c>
      <c r="P1320" s="33" t="str">
        <f xml:space="preserve"> IFERROR(IF(VLOOKUP(G1320,Demos!$B$3:$K$1368,6,FALSE)=0,"",VLOOKUP(G1320,Demos!$B$3:$K$1368,6,FALSE)),"")</f>
        <v>N/A</v>
      </c>
      <c r="Q1320" s="38" t="str">
        <f xml:space="preserve"> IFERROR(IF(VLOOKUP(G1320,Demos!$B$3:$K$1368,8,FALSE)=0,"",VLOOKUP(G1320,Demos!$B$3:$K$1368,8,FALSE)),"")</f>
        <v>Not listed in database yet. f = 1 kHz, Variable length</v>
      </c>
      <c r="R1320" s="38" t="str">
        <f xml:space="preserve"> IFERROR(IF(VLOOKUP(G1320,Demos!$B$3:$K$1368,7,FALSE)=0,"",VLOOKUP(G1320,Demos!$B$3:$K$1368,7,FALSE)),"")</f>
        <v/>
      </c>
      <c r="T1320" s="50" t="s">
        <v>1761</v>
      </c>
      <c r="U1320" s="31" t="str">
        <f>IFERROR(VLOOKUP(G1320,Demos!$B$7:N4615,12,FALSE),"")</f>
        <v/>
      </c>
    </row>
    <row r="1321" spans="1:21" ht="45" x14ac:dyDescent="0.25">
      <c r="A1321" s="39">
        <f t="shared" si="20"/>
        <v>1316</v>
      </c>
      <c r="B1321" s="30" t="s">
        <v>17</v>
      </c>
      <c r="C1321" s="29" t="str">
        <f xml:space="preserve"> IFERROR(VLOOKUP(B1321, Courses!$C$3:$E$836, 2, FALSE),"")</f>
        <v>Introduction to Waves</v>
      </c>
      <c r="D1321" s="29" t="str">
        <f xml:space="preserve"> IFERROR(VLOOKUP(MID(G1321,1,1), PIRA!$B$1:$E$1146, 2, FALSE),"")</f>
        <v>3 Oscillations and Waves</v>
      </c>
      <c r="E1321" s="31" t="str">
        <f xml:space="preserve"> IFERROR(VLOOKUP(MID(G1321,1,2),PIRA!$B$1:$E$1144,2,FALSE),"")&amp;"
"&amp;IFERROR(VLOOKUP(MID(H1321,1,2),PIRA!$B$1:$E$1144,2,FALSE),"")&amp;"
"&amp;IFERROR(VLOOKUP(MID(I1321,1,2),PIRA!$B$1:$E$1144,2,FALSE),"")</f>
        <v xml:space="preserve">Instruments
</v>
      </c>
      <c r="F1321" s="31" t="str">
        <f xml:space="preserve"> IFERROR(VLOOKUP(MID(G1321,1,4),PIRA!$B$1:$E$1144,2,FALSE),"")&amp;"
"&amp;IFERROR(VLOOKUP(MID(H1321,1,4),PIRA!$B$1:$E$1144,2,FALSE),"")&amp;"
"&amp;IFERROR(VLOOKUP(MID(I1321,1,4),PIRA!$B$1:$E$1144,2,FALSE),"")</f>
        <v xml:space="preserve">Air Column Instruments
</v>
      </c>
      <c r="G1321" s="32" t="s">
        <v>1809</v>
      </c>
      <c r="H1321" s="31" t="str">
        <f>IFERROR(IF(VLOOKUP(G1321,Demos!$B$3:$K$1368,2,FALSE)=0,"",VLOOKUP(G1321,Demos!$B$3:$K$1368,2,FALSE)),"")</f>
        <v/>
      </c>
      <c r="I1321" s="79" t="str">
        <f>IFERROR(IF(VLOOKUP(G1321,Demos!$B$3:$K$1368,3,FALSE)=0,"",VLOOKUP(G1321,Demos!$B$3:$K$1368,3,FALSE)),"")</f>
        <v/>
      </c>
      <c r="J1321" s="79" t="str">
        <f>IFERROR(IF(VLOOKUP(G1321,Demos!$B$3:$K$1368,4,FALSE)=0,"",VLOOKUP(G1321,Demos!$B$3:$K$1368,4,FALSE)),"")</f>
        <v/>
      </c>
      <c r="K1321" s="30" t="s">
        <v>2060</v>
      </c>
      <c r="L1321" s="30" t="s">
        <v>46</v>
      </c>
      <c r="M1321" s="71">
        <v>43474</v>
      </c>
      <c r="N1321" s="33" t="str">
        <f>IFERROR(VLOOKUP(G1321,Demos!$B$3:$K$1368,5,FALSE),"")</f>
        <v>Flute (trekfluit or organ pipe w adjustable stop)</v>
      </c>
      <c r="O1321" s="28">
        <f>IF(N1321="","",COUNTIF($N$6:N3440, N1321))</f>
        <v>11</v>
      </c>
      <c r="P1321" s="33" t="str">
        <f xml:space="preserve"> IFERROR(IF(VLOOKUP(G1321,Demos!$B$3:$K$1368,6,FALSE)=0,"",VLOOKUP(G1321,Demos!$B$3:$K$1368,6,FALSE)),"")</f>
        <v>N/A</v>
      </c>
      <c r="Q1321" s="38" t="str">
        <f xml:space="preserve"> IFERROR(IF(VLOOKUP(G1321,Demos!$B$3:$K$1368,8,FALSE)=0,"",VLOOKUP(G1321,Demos!$B$3:$K$1368,8,FALSE)),"")</f>
        <v>Not listed in database yet. A-tone, Length = 190 mm</v>
      </c>
      <c r="R1321" s="38" t="str">
        <f xml:space="preserve"> IFERROR(IF(VLOOKUP(G1321,Demos!$B$3:$K$1368,7,FALSE)=0,"",VLOOKUP(G1321,Demos!$B$3:$K$1368,7,FALSE)),"")</f>
        <v>See: https://surfdrive.surf.nl/files/index.php/s/DHZYIhoACURx7O8?path=%2FHaaksman%2FTN2345%2F4.%20Flute</v>
      </c>
      <c r="T1321" s="50" t="s">
        <v>1761</v>
      </c>
      <c r="U1321" s="31" t="str">
        <f>IFERROR(VLOOKUP(G1321,Demos!$B$7:N4616,12,FALSE),"")</f>
        <v/>
      </c>
    </row>
    <row r="1322" spans="1:21" ht="45" x14ac:dyDescent="0.25">
      <c r="A1322" s="39">
        <f t="shared" si="20"/>
        <v>1317</v>
      </c>
      <c r="B1322" s="30" t="s">
        <v>17</v>
      </c>
      <c r="C1322" s="29" t="str">
        <f xml:space="preserve"> IFERROR(VLOOKUP(B1322, Courses!$C$3:$E$836, 2, FALSE),"")</f>
        <v>Introduction to Waves</v>
      </c>
      <c r="D1322" s="29" t="str">
        <f xml:space="preserve"> IFERROR(VLOOKUP(MID(G1322,1,1), PIRA!$B$1:$E$1146, 2, FALSE),"")</f>
        <v>3 Oscillations and Waves</v>
      </c>
      <c r="E1322" s="31" t="str">
        <f xml:space="preserve"> IFERROR(VLOOKUP(MID(G1322,1,2),PIRA!$B$1:$E$1144,2,FALSE),"")&amp;"
"&amp;IFERROR(VLOOKUP(MID(H1322,1,2),PIRA!$B$1:$E$1144,2,FALSE),"")&amp;"
"&amp;IFERROR(VLOOKUP(MID(I1322,1,2),PIRA!$B$1:$E$1144,2,FALSE),"")</f>
        <v xml:space="preserve">Wave Motion
</v>
      </c>
      <c r="F1322" s="31" t="str">
        <f xml:space="preserve"> IFERROR(VLOOKUP(MID(G1322,1,4),PIRA!$B$1:$E$1144,2,FALSE),"")&amp;"
"&amp;IFERROR(VLOOKUP(MID(H1322,1,4),PIRA!$B$1:$E$1144,2,FALSE),"")&amp;"
"&amp;IFERROR(VLOOKUP(MID(I1322,1,4),PIRA!$B$1:$E$1144,2,FALSE),"")</f>
        <v xml:space="preserve">Standing Waves
</v>
      </c>
      <c r="G1322" s="32" t="s">
        <v>105</v>
      </c>
      <c r="H1322" s="31" t="str">
        <f>IFERROR(IF(VLOOKUP(G1322,Demos!$B$3:$K$1368,2,FALSE)=0,"",VLOOKUP(G1322,Demos!$B$3:$K$1368,2,FALSE)),"")</f>
        <v/>
      </c>
      <c r="I1322" s="79" t="str">
        <f>IFERROR(IF(VLOOKUP(G1322,Demos!$B$3:$K$1368,3,FALSE)=0,"",VLOOKUP(G1322,Demos!$B$3:$K$1368,3,FALSE)),"")</f>
        <v/>
      </c>
      <c r="J1322" s="79" t="str">
        <f>IFERROR(IF(VLOOKUP(G1322,Demos!$B$3:$K$1368,4,FALSE)=0,"",VLOOKUP(G1322,Demos!$B$3:$K$1368,4,FALSE)),"")</f>
        <v/>
      </c>
      <c r="K1322" s="30" t="s">
        <v>2060</v>
      </c>
      <c r="L1322" s="30" t="s">
        <v>46</v>
      </c>
      <c r="M1322" s="71">
        <v>43472</v>
      </c>
      <c r="N1322" s="33" t="str">
        <f>IFERROR(VLOOKUP(G1322,Demos!$B$3:$K$1368,5,FALSE),"")</f>
        <v>Soap Film Standing Waves</v>
      </c>
      <c r="O1322" s="28">
        <f>IF(N1322="","",COUNTIF($N$6:N3441, N1322))</f>
        <v>12</v>
      </c>
      <c r="P1322" s="33" t="str">
        <f xml:space="preserve"> IFERROR(IF(VLOOKUP(G1322,Demos!$B$3:$K$1368,6,FALSE)=0,"",VLOOKUP(G1322,Demos!$B$3:$K$1368,6,FALSE)),"")</f>
        <v>N/A</v>
      </c>
      <c r="Q1322" s="38" t="str">
        <f xml:space="preserve"> IFERROR(IF(VLOOKUP(G1322,Demos!$B$3:$K$1368,8,FALSE)=0,"",VLOOKUP(G1322,Demos!$B$3:$K$1368,8,FALSE)),"")</f>
        <v>Not listed in database yet, see pic P0001577</v>
      </c>
      <c r="R1322" s="38" t="str">
        <f xml:space="preserve"> IFERROR(IF(VLOOKUP(G1322,Demos!$B$3:$K$1368,7,FALSE)=0,"",VLOOKUP(G1322,Demos!$B$3:$K$1368,7,FALSE)),"")</f>
        <v/>
      </c>
      <c r="T1322" s="50" t="s">
        <v>1996</v>
      </c>
      <c r="U1322" s="31" t="str">
        <f>IFERROR(VLOOKUP(G1322,Demos!$B$7:N4617,12,FALSE),"")</f>
        <v/>
      </c>
    </row>
    <row r="1323" spans="1:21" ht="45" x14ac:dyDescent="0.25">
      <c r="A1323" s="39">
        <f t="shared" si="20"/>
        <v>1318</v>
      </c>
      <c r="B1323" s="30" t="s">
        <v>17</v>
      </c>
      <c r="C1323" s="29" t="str">
        <f xml:space="preserve"> IFERROR(VLOOKUP(B1323, Courses!$C$3:$E$836, 2, FALSE),"")</f>
        <v>Introduction to Waves</v>
      </c>
      <c r="D1323" s="29" t="str">
        <f xml:space="preserve"> IFERROR(VLOOKUP(MID(G1323,1,1), PIRA!$B$1:$E$1146, 2, FALSE),"")</f>
        <v>3 Oscillations and Waves</v>
      </c>
      <c r="E1323" s="31" t="str">
        <f xml:space="preserve"> IFERROR(VLOOKUP(MID(G1323,1,2),PIRA!$B$1:$E$1144,2,FALSE),"")&amp;"
"&amp;IFERROR(VLOOKUP(MID(H1323,1,2),PIRA!$B$1:$E$1144,2,FALSE),"")&amp;"
"&amp;IFERROR(VLOOKUP(MID(I1323,1,2),PIRA!$B$1:$E$1144,2,FALSE),"")</f>
        <v xml:space="preserve">Instruments
</v>
      </c>
      <c r="F1323" s="31" t="str">
        <f xml:space="preserve"> IFERROR(VLOOKUP(MID(G1323,1,4),PIRA!$B$1:$E$1144,2,FALSE),"")&amp;"
"&amp;IFERROR(VLOOKUP(MID(H1323,1,4),PIRA!$B$1:$E$1144,2,FALSE),"")&amp;"
"&amp;IFERROR(VLOOKUP(MID(I1323,1,4),PIRA!$B$1:$E$1144,2,FALSE),"")</f>
        <v xml:space="preserve">Resonance in Plates, Bars, Solids
</v>
      </c>
      <c r="G1323" s="32" t="s">
        <v>124</v>
      </c>
      <c r="H1323" s="31" t="str">
        <f>IFERROR(IF(VLOOKUP(G1323,Demos!$B$3:$K$1368,2,FALSE)=0,"",VLOOKUP(G1323,Demos!$B$3:$K$1368,2,FALSE)),"")</f>
        <v/>
      </c>
      <c r="I1323" s="79" t="str">
        <f>IFERROR(IF(VLOOKUP(G1323,Demos!$B$3:$K$1368,3,FALSE)=0,"",VLOOKUP(G1323,Demos!$B$3:$K$1368,3,FALSE)),"")</f>
        <v/>
      </c>
      <c r="J1323" s="79" t="str">
        <f>IFERROR(IF(VLOOKUP(G1323,Demos!$B$3:$K$1368,4,FALSE)=0,"",VLOOKUP(G1323,Demos!$B$3:$K$1368,4,FALSE)),"")</f>
        <v/>
      </c>
      <c r="K1323" s="30" t="s">
        <v>2060</v>
      </c>
      <c r="L1323" s="30" t="s">
        <v>46</v>
      </c>
      <c r="M1323" s="71">
        <v>43472</v>
      </c>
      <c r="N1323" s="33" t="str">
        <f>IFERROR(VLOOKUP(G1323,Demos!$B$3:$K$1368,5,FALSE),"")</f>
        <v>Chladni Plates (sand on a vibrating plate)</v>
      </c>
      <c r="O1323" s="28">
        <f>IF(N1323="","",COUNTIF($N$6:N3442, N1323))</f>
        <v>15</v>
      </c>
      <c r="P1323" s="33" t="str">
        <f xml:space="preserve"> IFERROR(IF(VLOOKUP(G1323,Demos!$B$3:$K$1368,6,FALSE)=0,"",VLOOKUP(G1323,Demos!$B$3:$K$1368,6,FALSE)),"")</f>
        <v>N/A</v>
      </c>
      <c r="Q1323" s="38" t="str">
        <f xml:space="preserve"> IFERROR(IF(VLOOKUP(G1323,Demos!$B$3:$K$1368,8,FALSE)=0,"",VLOOKUP(G1323,Demos!$B$3:$K$1368,8,FALSE)),"")</f>
        <v>Not listed in database yet, see pic P0001572</v>
      </c>
      <c r="R1323" s="38" t="str">
        <f xml:space="preserve"> IFERROR(IF(VLOOKUP(G1323,Demos!$B$3:$K$1368,7,FALSE)=0,"",VLOOKUP(G1323,Demos!$B$3:$K$1368,7,FALSE)),"")</f>
        <v>See: https://surfdrive.surf.nl/files/index.php/s/DHZYIhoACURx7O8?path=%2FHaaksman%2FTN2345%2F3.%20Chladni%20Plates</v>
      </c>
      <c r="T1323" s="50" t="s">
        <v>1890</v>
      </c>
      <c r="U1323" s="31" t="str">
        <f>IFERROR(VLOOKUP(G1323,Demos!$B$7:N4618,12,FALSE),"")</f>
        <v/>
      </c>
    </row>
    <row r="1324" spans="1:21" ht="45" x14ac:dyDescent="0.25">
      <c r="A1324" s="39">
        <f t="shared" si="20"/>
        <v>1319</v>
      </c>
      <c r="B1324" s="30" t="s">
        <v>17</v>
      </c>
      <c r="C1324" s="29" t="str">
        <f xml:space="preserve"> IFERROR(VLOOKUP(B1324, Courses!$C$3:$E$836, 2, FALSE),"")</f>
        <v>Introduction to Waves</v>
      </c>
      <c r="D1324" s="29" t="str">
        <f xml:space="preserve"> IFERROR(VLOOKUP(MID(G1324,1,1), PIRA!$B$1:$E$1146, 2, FALSE),"")</f>
        <v>3 Oscillations and Waves</v>
      </c>
      <c r="E1324" s="31" t="str">
        <f xml:space="preserve"> IFERROR(VLOOKUP(MID(G1324,1,2),PIRA!$B$1:$E$1144,2,FALSE),"")&amp;"
"&amp;IFERROR(VLOOKUP(MID(H1324,1,2),PIRA!$B$1:$E$1144,2,FALSE),"")&amp;"
"&amp;IFERROR(VLOOKUP(MID(I1324,1,2),PIRA!$B$1:$E$1144,2,FALSE),"")</f>
        <v xml:space="preserve">
</v>
      </c>
      <c r="F1324" s="31" t="str">
        <f xml:space="preserve"> IFERROR(VLOOKUP(MID(G1324,1,4),PIRA!$B$1:$E$1144,2,FALSE),"")&amp;"
"&amp;IFERROR(VLOOKUP(MID(H1324,1,4),PIRA!$B$1:$E$1144,2,FALSE),"")&amp;"
"&amp;IFERROR(VLOOKUP(MID(I1324,1,4),PIRA!$B$1:$E$1144,2,FALSE),"")</f>
        <v xml:space="preserve">
</v>
      </c>
      <c r="G1324" s="32" t="s">
        <v>1212</v>
      </c>
      <c r="H1324" s="31" t="str">
        <f>IFERROR(IF(VLOOKUP(G1324,Demos!$B$3:$K$1368,2,FALSE)=0,"",VLOOKUP(G1324,Demos!$B$3:$K$1368,2,FALSE)),"")</f>
        <v/>
      </c>
      <c r="I1324" s="79" t="str">
        <f>IFERROR(IF(VLOOKUP(G1324,Demos!$B$3:$K$1368,3,FALSE)=0,"",VLOOKUP(G1324,Demos!$B$3:$K$1368,3,FALSE)),"")</f>
        <v/>
      </c>
      <c r="J1324" s="79" t="str">
        <f>IFERROR(IF(VLOOKUP(G1324,Demos!$B$3:$K$1368,4,FALSE)=0,"",VLOOKUP(G1324,Demos!$B$3:$K$1368,4,FALSE)),"")</f>
        <v/>
      </c>
      <c r="K1324" s="30" t="s">
        <v>2060</v>
      </c>
      <c r="L1324" s="30" t="s">
        <v>46</v>
      </c>
      <c r="M1324" s="71">
        <v>43455</v>
      </c>
      <c r="N1324" s="33" t="str">
        <f>IFERROR(VLOOKUP(G1324,Demos!$B$3:$K$1368,5,FALSE),"")</f>
        <v>Reflection at Interface Thick and Thin Rope</v>
      </c>
      <c r="O1324" s="28">
        <f>IF(N1324="","",COUNTIF($N$6:N3443, N1324))</f>
        <v>11</v>
      </c>
      <c r="P1324" s="33" t="str">
        <f xml:space="preserve"> IFERROR(IF(VLOOKUP(G1324,Demos!$B$3:$K$1368,6,FALSE)=0,"",VLOOKUP(G1324,Demos!$B$3:$K$1368,6,FALSE)),"")</f>
        <v>N/A</v>
      </c>
      <c r="Q1324" s="38" t="str">
        <f xml:space="preserve"> IFERROR(IF(VLOOKUP(G1324,Demos!$B$3:$K$1368,8,FALSE)=0,"",VLOOKUP(G1324,Demos!$B$3:$K$1368,8,FALSE)),"")</f>
        <v/>
      </c>
      <c r="R1324" s="38" t="str">
        <f xml:space="preserve"> IFERROR(IF(VLOOKUP(G1324,Demos!$B$3:$K$1368,7,FALSE)=0,"",VLOOKUP(G1324,Demos!$B$3:$K$1368,7,FALSE)),"")</f>
        <v/>
      </c>
      <c r="T1324" s="50" t="s">
        <v>1996</v>
      </c>
      <c r="U1324" s="31" t="str">
        <f>IFERROR(VLOOKUP(G1324,Demos!$B$7:N4619,12,FALSE),"")</f>
        <v/>
      </c>
    </row>
    <row r="1325" spans="1:21" ht="45" x14ac:dyDescent="0.25">
      <c r="A1325" s="39">
        <f t="shared" si="20"/>
        <v>1320</v>
      </c>
      <c r="B1325" s="30" t="s">
        <v>17</v>
      </c>
      <c r="C1325" s="29" t="str">
        <f xml:space="preserve"> IFERROR(VLOOKUP(B1325, Courses!$C$3:$E$836, 2, FALSE),"")</f>
        <v>Introduction to Waves</v>
      </c>
      <c r="D1325" s="29" t="str">
        <f xml:space="preserve"> IFERROR(VLOOKUP(MID(G1325,1,1), PIRA!$B$1:$E$1146, 2, FALSE),"")</f>
        <v>3 Oscillations and Waves</v>
      </c>
      <c r="E1325" s="31" t="str">
        <f xml:space="preserve"> IFERROR(VLOOKUP(MID(G1325,1,2),PIRA!$B$1:$E$1144,2,FALSE),"")&amp;"
"&amp;IFERROR(VLOOKUP(MID(H1325,1,2),PIRA!$B$1:$E$1144,2,FALSE),"")&amp;"
"&amp;IFERROR(VLOOKUP(MID(I1325,1,2),PIRA!$B$1:$E$1144,2,FALSE),"")</f>
        <v xml:space="preserve">Wave Motion
</v>
      </c>
      <c r="F1325" s="31" t="str">
        <f xml:space="preserve"> IFERROR(VLOOKUP(MID(G1325,1,4),PIRA!$B$1:$E$1144,2,FALSE),"")&amp;"
"&amp;IFERROR(VLOOKUP(MID(H1325,1,4),PIRA!$B$1:$E$1144,2,FALSE),"")&amp;"
"&amp;IFERROR(VLOOKUP(MID(I1325,1,4),PIRA!$B$1:$E$1144,2,FALSE),"")</f>
        <v xml:space="preserve">Transverse Pulses and Waves
</v>
      </c>
      <c r="G1325" s="32" t="s">
        <v>1186</v>
      </c>
      <c r="H1325" s="31" t="str">
        <f>IFERROR(IF(VLOOKUP(G1325,Demos!$B$3:$K$1368,2,FALSE)=0,"",VLOOKUP(G1325,Demos!$B$3:$K$1368,2,FALSE)),"")</f>
        <v/>
      </c>
      <c r="I1325" s="79" t="str">
        <f>IFERROR(IF(VLOOKUP(G1325,Demos!$B$3:$K$1368,3,FALSE)=0,"",VLOOKUP(G1325,Demos!$B$3:$K$1368,3,FALSE)),"")</f>
        <v/>
      </c>
      <c r="J1325" s="79" t="str">
        <f>IFERROR(IF(VLOOKUP(G1325,Demos!$B$3:$K$1368,4,FALSE)=0,"",VLOOKUP(G1325,Demos!$B$3:$K$1368,4,FALSE)),"")</f>
        <v/>
      </c>
      <c r="K1325" s="30" t="s">
        <v>2060</v>
      </c>
      <c r="L1325" s="30" t="s">
        <v>46</v>
      </c>
      <c r="M1325" s="71">
        <v>43453</v>
      </c>
      <c r="N1325" s="33" t="str">
        <f>IFERROR(VLOOKUP(G1325,Demos!$B$3:$K$1368,5,FALSE),"")</f>
        <v>Speed of a Single Pulse on Different Strings (2)</v>
      </c>
      <c r="O1325" s="28">
        <f>IF(N1325="","",COUNTIF($N$6:N3444, N1325))</f>
        <v>26</v>
      </c>
      <c r="P1325" s="33" t="str">
        <f xml:space="preserve"> IFERROR(IF(VLOOKUP(G1325,Demos!$B$3:$K$1368,6,FALSE)=0,"",VLOOKUP(G1325,Demos!$B$3:$K$1368,6,FALSE)),"")</f>
        <v>www.de-monstrare.nl/pdf/Speed%20of%20a%20single%20pulse%20on%20different%20strings%20_2_.pdf</v>
      </c>
      <c r="Q1325" s="38" t="str">
        <f xml:space="preserve"> IFERROR(IF(VLOOKUP(G1325,Demos!$B$3:$K$1368,8,FALSE)=0,"",VLOOKUP(G1325,Demos!$B$3:$K$1368,8,FALSE)),"")</f>
        <v/>
      </c>
      <c r="R1325" s="38" t="str">
        <f xml:space="preserve"> IFERROR(IF(VLOOKUP(G1325,Demos!$B$3:$K$1368,7,FALSE)=0,"",VLOOKUP(G1325,Demos!$B$3:$K$1368,7,FALSE)),"")</f>
        <v>See: https://surfdrive.surf.nl/files/index.php/s/DHZYIhoACURx7O8?path=%2FHaaksman%2FTN2345%2F2.%20Speed%20of%20a%20Single%20Pulse%20on%20Different%20Strings</v>
      </c>
      <c r="T1325" s="50" t="s">
        <v>1761</v>
      </c>
      <c r="U1325" s="31" t="str">
        <f>IFERROR(VLOOKUP(G1325,Demos!$B$7:N4620,12,FALSE),"")</f>
        <v/>
      </c>
    </row>
    <row r="1326" spans="1:21" ht="45" x14ac:dyDescent="0.25">
      <c r="A1326" s="39">
        <f t="shared" si="20"/>
        <v>1321</v>
      </c>
      <c r="B1326" s="30" t="s">
        <v>17</v>
      </c>
      <c r="C1326" s="29" t="str">
        <f xml:space="preserve"> IFERROR(VLOOKUP(B1326, Courses!$C$3:$E$836, 2, FALSE),"")</f>
        <v>Introduction to Waves</v>
      </c>
      <c r="D1326" s="29" t="str">
        <f xml:space="preserve"> IFERROR(VLOOKUP(MID(G1326,1,1), PIRA!$B$1:$E$1146, 2, FALSE),"")</f>
        <v>3 Oscillations and Waves</v>
      </c>
      <c r="E1326" s="31" t="str">
        <f xml:space="preserve"> IFERROR(VLOOKUP(MID(G1326,1,2),PIRA!$B$1:$E$1144,2,FALSE),"")&amp;"
"&amp;IFERROR(VLOOKUP(MID(H1326,1,2),PIRA!$B$1:$E$1144,2,FALSE),"")&amp;"
"&amp;IFERROR(VLOOKUP(MID(I1326,1,2),PIRA!$B$1:$E$1144,2,FALSE),"")</f>
        <v xml:space="preserve">Acoustics
Wave Motion
</v>
      </c>
      <c r="F1326" s="31" t="str">
        <f xml:space="preserve"> IFERROR(VLOOKUP(MID(G1326,1,4),PIRA!$B$1:$E$1144,2,FALSE),"")&amp;"
"&amp;IFERROR(VLOOKUP(MID(H1326,1,4),PIRA!$B$1:$E$1144,2,FALSE),"")&amp;"
"&amp;IFERROR(VLOOKUP(MID(I1326,1,4),PIRA!$B$1:$E$1144,2,FALSE),"")</f>
        <v xml:space="preserve">Wave Analysis and Synthesis
Standing Waves
</v>
      </c>
      <c r="G1326" s="32" t="s">
        <v>1189</v>
      </c>
      <c r="H1326" s="31" t="str">
        <f>IFERROR(IF(VLOOKUP(G1326,Demos!$B$3:$K$1368,2,FALSE)=0,"",VLOOKUP(G1326,Demos!$B$3:$K$1368,2,FALSE)),"")</f>
        <v>3B22.05</v>
      </c>
      <c r="I1326" s="79" t="str">
        <f>IFERROR(IF(VLOOKUP(G1326,Demos!$B$3:$K$1368,3,FALSE)=0,"",VLOOKUP(G1326,Demos!$B$3:$K$1368,3,FALSE)),"")</f>
        <v/>
      </c>
      <c r="J1326" s="79" t="str">
        <f>IFERROR(IF(VLOOKUP(G1326,Demos!$B$3:$K$1368,4,FALSE)=0,"",VLOOKUP(G1326,Demos!$B$3:$K$1368,4,FALSE)),"")</f>
        <v/>
      </c>
      <c r="K1326" s="30" t="s">
        <v>2060</v>
      </c>
      <c r="L1326" s="30" t="s">
        <v>46</v>
      </c>
      <c r="M1326" s="71">
        <v>43453</v>
      </c>
      <c r="N1326" s="33" t="str">
        <f>IFERROR(VLOOKUP(G1326,Demos!$B$3:$K$1368,5,FALSE),"")</f>
        <v>Plucking a String</v>
      </c>
      <c r="O1326" s="28">
        <f>IF(N1326="","",COUNTIF($N$6:N3445, N1326))</f>
        <v>27</v>
      </c>
      <c r="P1326" s="33" t="str">
        <f xml:space="preserve"> IFERROR(IF(VLOOKUP(G1326,Demos!$B$3:$K$1368,6,FALSE)=0,"",VLOOKUP(G1326,Demos!$B$3:$K$1368,6,FALSE)),"")</f>
        <v>www.de-monstrare.nl/pdf/Plucking%20a%20string.pdf</v>
      </c>
      <c r="Q1326" s="38" t="str">
        <f xml:space="preserve"> IFERROR(IF(VLOOKUP(G1326,Demos!$B$3:$K$1368,8,FALSE)=0,"",VLOOKUP(G1326,Demos!$B$3:$K$1368,8,FALSE)),"")</f>
        <v/>
      </c>
      <c r="R1326" s="38" t="str">
        <f xml:space="preserve"> IFERROR(IF(VLOOKUP(G1326,Demos!$B$3:$K$1368,7,FALSE)=0,"",VLOOKUP(G1326,Demos!$B$3:$K$1368,7,FALSE)),"")</f>
        <v>See: https://surfdrive.surf.nl/files/index.php/s/DHZYIhoACURx7O8?path=%2FHaaksman%2FTN2345%2F1.%20Plucking%20a%20String</v>
      </c>
      <c r="T1326" s="50" t="s">
        <v>1761</v>
      </c>
      <c r="U1326" s="31" t="str">
        <f>IFERROR(VLOOKUP(G1326,Demos!$B$7:N4621,12,FALSE),"")</f>
        <v/>
      </c>
    </row>
    <row r="1327" spans="1:21" ht="45" x14ac:dyDescent="0.25">
      <c r="A1327" s="39">
        <f t="shared" si="20"/>
        <v>1322</v>
      </c>
      <c r="B1327" s="30" t="s">
        <v>43</v>
      </c>
      <c r="C1327" s="29" t="str">
        <f xml:space="preserve"> IFERROR(VLOOKUP(B1327, Courses!$C$3:$E$836, 2, FALSE),"")</f>
        <v>Modern Physics</v>
      </c>
      <c r="D1327" s="29" t="str">
        <f xml:space="preserve"> IFERROR(VLOOKUP(MID(G1327,1,1), PIRA!$B$1:$E$1146, 2, FALSE),"")</f>
        <v>7 Modern Physics</v>
      </c>
      <c r="E1327" s="31" t="str">
        <f xml:space="preserve"> IFERROR(VLOOKUP(MID(G1327,1,2),PIRA!$B$1:$E$1144,2,FALSE),"")&amp;"
"&amp;IFERROR(VLOOKUP(MID(H1327,1,2),PIRA!$B$1:$E$1144,2,FALSE),"")&amp;"
"&amp;IFERROR(VLOOKUP(MID(I1327,1,2),PIRA!$B$1:$E$1144,2,FALSE),"")</f>
        <v xml:space="preserve">Nuclear Physics
</v>
      </c>
      <c r="F1327" s="31" t="str">
        <f xml:space="preserve"> IFERROR(VLOOKUP(MID(G1327,1,4),PIRA!$B$1:$E$1144,2,FALSE),"")&amp;"
"&amp;IFERROR(VLOOKUP(MID(H1327,1,4),PIRA!$B$1:$E$1144,2,FALSE),"")&amp;"
"&amp;IFERROR(VLOOKUP(MID(I1327,1,4),PIRA!$B$1:$E$1144,2,FALSE),"")</f>
        <v xml:space="preserve">Radioactivity
</v>
      </c>
      <c r="G1327" s="32" t="s">
        <v>1208</v>
      </c>
      <c r="H1327" s="31" t="str">
        <f>IFERROR(IF(VLOOKUP(G1327,Demos!$B$3:$K$1368,2,FALSE)=0,"",VLOOKUP(G1327,Demos!$B$3:$K$1368,2,FALSE)),"")</f>
        <v/>
      </c>
      <c r="I1327" s="79" t="str">
        <f>IFERROR(IF(VLOOKUP(G1327,Demos!$B$3:$K$1368,3,FALSE)=0,"",VLOOKUP(G1327,Demos!$B$3:$K$1368,3,FALSE)),"")</f>
        <v/>
      </c>
      <c r="J1327" s="79" t="str">
        <f>IFERROR(IF(VLOOKUP(G1327,Demos!$B$3:$K$1368,4,FALSE)=0,"",VLOOKUP(G1327,Demos!$B$3:$K$1368,4,FALSE)),"")</f>
        <v/>
      </c>
      <c r="K1327" s="30" t="s">
        <v>372</v>
      </c>
      <c r="L1327" s="30" t="s">
        <v>266</v>
      </c>
      <c r="M1327" s="71">
        <v>43437</v>
      </c>
      <c r="N1327" s="33" t="str">
        <f>IFERROR(VLOOKUP(G1327,Demos!$B$3:$K$1368,5,FALSE),"")</f>
        <v>Radioactivity</v>
      </c>
      <c r="O1327" s="28">
        <f>IF(N1327="","",COUNTIF($N$6:N3446, N1327))</f>
        <v>11</v>
      </c>
      <c r="P1327" s="33" t="str">
        <f xml:space="preserve"> IFERROR(IF(VLOOKUP(G1327,Demos!$B$3:$K$1368,6,FALSE)=0,"",VLOOKUP(G1327,Demos!$B$3:$K$1368,6,FALSE)),"")</f>
        <v>N/A</v>
      </c>
      <c r="Q1327" s="38" t="str">
        <f xml:space="preserve"> IFERROR(IF(VLOOKUP(G1327,Demos!$B$3:$K$1368,8,FALSE)=0,"",VLOOKUP(G1327,Demos!$B$3:$K$1368,8,FALSE)),"")</f>
        <v/>
      </c>
      <c r="R1327" s="38" t="str">
        <f xml:space="preserve"> IFERROR(IF(VLOOKUP(G1327,Demos!$B$3:$K$1368,7,FALSE)=0,"",VLOOKUP(G1327,Demos!$B$3:$K$1368,7,FALSE)),"")</f>
        <v xml:space="preserve">See from 23:50 at Collegerama recording TN1312_09 recorded on 29 Nov 2021: https://collegerama.tudelft.nl/Mediasite/Channel/as-bsc-tn/watch/b6f6c02ce5054051864bdc09da6683da1d </v>
      </c>
      <c r="T1327" s="50" t="s">
        <v>1761</v>
      </c>
      <c r="U1327" s="31" t="str">
        <f>IFERROR(VLOOKUP(G1327,Demos!$B$7:N4622,12,FALSE),"")</f>
        <v/>
      </c>
    </row>
    <row r="1328" spans="1:21" ht="45" x14ac:dyDescent="0.25">
      <c r="A1328" s="39">
        <f t="shared" si="20"/>
        <v>1323</v>
      </c>
      <c r="B1328" s="30" t="s">
        <v>11</v>
      </c>
      <c r="C1328" s="29" t="str">
        <f xml:space="preserve"> IFERROR(VLOOKUP(B1328, Courses!$C$3:$E$836, 2, FALSE),"")</f>
        <v>Classical Mechanics</v>
      </c>
      <c r="D1328" s="29" t="str">
        <f xml:space="preserve"> IFERROR(VLOOKUP(MID(G1328,1,1), PIRA!$B$1:$E$1146, 2, FALSE),"")</f>
        <v>2 Fluid Mechanics</v>
      </c>
      <c r="E1328" s="31" t="str">
        <f xml:space="preserve"> IFERROR(VLOOKUP(MID(G1328,1,2),PIRA!$B$1:$E$1144,2,FALSE),"")&amp;"
"&amp;IFERROR(VLOOKUP(MID(H1328,1,2),PIRA!$B$1:$E$1144,2,FALSE),"")&amp;"
"&amp;IFERROR(VLOOKUP(MID(I1328,1,2),PIRA!$B$1:$E$1144,2,FALSE),"")</f>
        <v xml:space="preserve">
</v>
      </c>
      <c r="F1328" s="31" t="str">
        <f xml:space="preserve"> IFERROR(VLOOKUP(MID(G1328,1,4),PIRA!$B$1:$E$1144,2,FALSE),"")&amp;"
"&amp;IFERROR(VLOOKUP(MID(H1328,1,4),PIRA!$B$1:$E$1144,2,FALSE),"")&amp;"
"&amp;IFERROR(VLOOKUP(MID(I1328,1,4),PIRA!$B$1:$E$1144,2,FALSE),"")</f>
        <v xml:space="preserve">
</v>
      </c>
      <c r="G1328" s="32" t="s">
        <v>1611</v>
      </c>
      <c r="H1328" s="31" t="str">
        <f>IFERROR(IF(VLOOKUP(G1328,Demos!$B$3:$K$1368,2,FALSE)=0,"",VLOOKUP(G1328,Demos!$B$3:$K$1368,2,FALSE)),"")</f>
        <v/>
      </c>
      <c r="I1328" s="79" t="str">
        <f>IFERROR(IF(VLOOKUP(G1328,Demos!$B$3:$K$1368,3,FALSE)=0,"",VLOOKUP(G1328,Demos!$B$3:$K$1368,3,FALSE)),"")</f>
        <v/>
      </c>
      <c r="J1328" s="79" t="str">
        <f>IFERROR(IF(VLOOKUP(G1328,Demos!$B$3:$K$1368,4,FALSE)=0,"",VLOOKUP(G1328,Demos!$B$3:$K$1368,4,FALSE)),"")</f>
        <v/>
      </c>
      <c r="K1328" s="30" t="s">
        <v>1066</v>
      </c>
      <c r="L1328" s="30" t="s">
        <v>1953</v>
      </c>
      <c r="M1328" s="71">
        <v>43432</v>
      </c>
      <c r="N1328" s="33" t="str">
        <f>IFERROR(VLOOKUP(G1328,Demos!$B$3:$K$1368,5,FALSE),"")</f>
        <v>Soap Bubble between two Rings</v>
      </c>
      <c r="O1328" s="28">
        <f>IF(N1328="","",COUNTIF($N$6:N3447, N1328))</f>
        <v>11</v>
      </c>
      <c r="P1328" s="33" t="str">
        <f xml:space="preserve"> IFERROR(IF(VLOOKUP(G1328,Demos!$B$3:$K$1368,6,FALSE)=0,"",VLOOKUP(G1328,Demos!$B$3:$K$1368,6,FALSE)),"")</f>
        <v>N/A</v>
      </c>
      <c r="Q1328" s="38" t="str">
        <f xml:space="preserve"> IFERROR(IF(VLOOKUP(G1328,Demos!$B$3:$K$1368,8,FALSE)=0,"",VLOOKUP(G1328,Demos!$B$3:$K$1368,8,FALSE)),"")</f>
        <v>Not listed in database yet, see pic P0001715</v>
      </c>
      <c r="R1328" s="38" t="str">
        <f xml:space="preserve"> IFERROR(IF(VLOOKUP(G1328,Demos!$B$3:$K$1368,7,FALSE)=0,"",VLOOKUP(G1328,Demos!$B$3:$K$1368,7,FALSE)),"")</f>
        <v/>
      </c>
      <c r="T1328" s="50" t="s">
        <v>1762</v>
      </c>
      <c r="U1328" s="31" t="str">
        <f>IFERROR(VLOOKUP(G1328,Demos!$B$7:N4623,12,FALSE),"")</f>
        <v/>
      </c>
    </row>
    <row r="1329" spans="1:21" ht="45" x14ac:dyDescent="0.25">
      <c r="A1329" s="39">
        <f t="shared" si="20"/>
        <v>1324</v>
      </c>
      <c r="B1329" s="30" t="s">
        <v>43</v>
      </c>
      <c r="C1329" s="29" t="str">
        <f xml:space="preserve"> IFERROR(VLOOKUP(B1329, Courses!$C$3:$E$836, 2, FALSE),"")</f>
        <v>Modern Physics</v>
      </c>
      <c r="D1329" s="29" t="str">
        <f xml:space="preserve"> IFERROR(VLOOKUP(MID(G1329,1,1), PIRA!$B$1:$E$1146, 2, FALSE),"")</f>
        <v>7 Modern Physics</v>
      </c>
      <c r="E1329" s="31" t="str">
        <f xml:space="preserve"> IFERROR(VLOOKUP(MID(G1329,1,2),PIRA!$B$1:$E$1144,2,FALSE),"")&amp;"
"&amp;IFERROR(VLOOKUP(MID(H1329,1,2),PIRA!$B$1:$E$1144,2,FALSE),"")&amp;"
"&amp;IFERROR(VLOOKUP(MID(I1329,1,2),PIRA!$B$1:$E$1144,2,FALSE),"")</f>
        <v xml:space="preserve">Atomic Physics
</v>
      </c>
      <c r="F1329" s="31" t="str">
        <f xml:space="preserve"> IFERROR(VLOOKUP(MID(G1329,1,4),PIRA!$B$1:$E$1144,2,FALSE),"")&amp;"
"&amp;IFERROR(VLOOKUP(MID(H1329,1,4),PIRA!$B$1:$E$1144,2,FALSE),"")&amp;"
"&amp;IFERROR(VLOOKUP(MID(I1329,1,4),PIRA!$B$1:$E$1144,2,FALSE),"")</f>
        <v xml:space="preserve">Spectra
</v>
      </c>
      <c r="G1329" s="32" t="s">
        <v>1207</v>
      </c>
      <c r="H1329" s="31" t="str">
        <f>IFERROR(IF(VLOOKUP(G1329,Demos!$B$3:$K$1368,2,FALSE)=0,"",VLOOKUP(G1329,Demos!$B$3:$K$1368,2,FALSE)),"")</f>
        <v/>
      </c>
      <c r="I1329" s="79" t="str">
        <f>IFERROR(IF(VLOOKUP(G1329,Demos!$B$3:$K$1368,3,FALSE)=0,"",VLOOKUP(G1329,Demos!$B$3:$K$1368,3,FALSE)),"")</f>
        <v/>
      </c>
      <c r="J1329" s="79" t="str">
        <f>IFERROR(IF(VLOOKUP(G1329,Demos!$B$3:$K$1368,4,FALSE)=0,"",VLOOKUP(G1329,Demos!$B$3:$K$1368,4,FALSE)),"")</f>
        <v/>
      </c>
      <c r="K1329" s="30" t="s">
        <v>266</v>
      </c>
      <c r="L1329" s="30" t="s">
        <v>372</v>
      </c>
      <c r="M1329" s="71">
        <v>43431</v>
      </c>
      <c r="N1329" s="33" t="str">
        <f>IFERROR(VLOOKUP(G1329,Demos!$B$3:$K$1368,5,FALSE),"")</f>
        <v>Balmer Series</v>
      </c>
      <c r="O1329" s="28">
        <f>IF(N1329="","",COUNTIF($N$6:N3448, N1329))</f>
        <v>12</v>
      </c>
      <c r="P1329" s="33" t="str">
        <f xml:space="preserve"> IFERROR(IF(VLOOKUP(G1329,Demos!$B$3:$K$1368,6,FALSE)=0,"",VLOOKUP(G1329,Demos!$B$3:$K$1368,6,FALSE)),"")</f>
        <v>www.de-monstrare.nl/pdf/Balmer%20series.pdf</v>
      </c>
      <c r="Q1329" s="38" t="str">
        <f xml:space="preserve"> IFERROR(IF(VLOOKUP(G1329,Demos!$B$3:$K$1368,8,FALSE)=0,"",VLOOKUP(G1329,Demos!$B$3:$K$1368,8,FALSE)),"")</f>
        <v/>
      </c>
      <c r="R1329" s="38" t="str">
        <f xml:space="preserve"> IFERROR(IF(VLOOKUP(G1329,Demos!$B$3:$K$1368,7,FALSE)=0,"",VLOOKUP(G1329,Demos!$B$3:$K$1368,7,FALSE)),"")</f>
        <v xml:space="preserve">See Collegerama recording TN1312_06 recorded on 24 Nov 2021 -  https://collegerama.tudelft.nl/Mediasite/Channel/as-bsc-tn/watch/ba2fe29f58d148b3bf4da84cb770a5211d </v>
      </c>
      <c r="T1329" s="50" t="s">
        <v>1761</v>
      </c>
      <c r="U1329" s="31" t="str">
        <f>IFERROR(VLOOKUP(G1329,Demos!$B$7:N4624,12,FALSE),"")</f>
        <v/>
      </c>
    </row>
    <row r="1330" spans="1:21" ht="45" x14ac:dyDescent="0.25">
      <c r="A1330" s="39">
        <f t="shared" si="20"/>
        <v>1325</v>
      </c>
      <c r="B1330" s="30" t="s">
        <v>43</v>
      </c>
      <c r="C1330" s="29" t="str">
        <f xml:space="preserve"> IFERROR(VLOOKUP(B1330, Courses!$C$3:$E$836, 2, FALSE),"")</f>
        <v>Modern Physics</v>
      </c>
      <c r="D1330" s="29" t="str">
        <f xml:space="preserve"> IFERROR(VLOOKUP(MID(G1330,1,1), PIRA!$B$1:$E$1146, 2, FALSE),"")</f>
        <v>7 Modern Physics</v>
      </c>
      <c r="E1330" s="31" t="str">
        <f xml:space="preserve"> IFERROR(VLOOKUP(MID(G1330,1,2),PIRA!$B$1:$E$1144,2,FALSE),"")&amp;"
"&amp;IFERROR(VLOOKUP(MID(H1330,1,2),PIRA!$B$1:$E$1144,2,FALSE),"")&amp;"
"&amp;IFERROR(VLOOKUP(MID(I1330,1,2),PIRA!$B$1:$E$1144,2,FALSE),"")</f>
        <v xml:space="preserve">Quantum Effects
Geometrical Optics
</v>
      </c>
      <c r="F1330" s="31" t="str">
        <f xml:space="preserve"> IFERROR(VLOOKUP(MID(G1330,1,4),PIRA!$B$1:$E$1144,2,FALSE),"")&amp;"
"&amp;IFERROR(VLOOKUP(MID(H1330,1,4),PIRA!$B$1:$E$1144,2,FALSE),"")&amp;"
"&amp;IFERROR(VLOOKUP(MID(I1330,1,4),PIRA!$B$1:$E$1144,2,FALSE),"")</f>
        <v xml:space="preserve">Wave Mechanics
Total Internal Reflection
</v>
      </c>
      <c r="G1330" s="32" t="s">
        <v>1206</v>
      </c>
      <c r="H1330" s="31" t="str">
        <f>IFERROR(IF(VLOOKUP(G1330,Demos!$B$3:$K$1368,2,FALSE)=0,"",VLOOKUP(G1330,Demos!$B$3:$K$1368,2,FALSE)),"")</f>
        <v>6A44.42</v>
      </c>
      <c r="I1330" s="79" t="str">
        <f>IFERROR(IF(VLOOKUP(G1330,Demos!$B$3:$K$1368,3,FALSE)=0,"",VLOOKUP(G1330,Demos!$B$3:$K$1368,3,FALSE)),"")</f>
        <v/>
      </c>
      <c r="J1330" s="79" t="str">
        <f>IFERROR(IF(VLOOKUP(G1330,Demos!$B$3:$K$1368,4,FALSE)=0,"",VLOOKUP(G1330,Demos!$B$3:$K$1368,4,FALSE)),"")</f>
        <v/>
      </c>
      <c r="K1330" s="30" t="s">
        <v>266</v>
      </c>
      <c r="L1330" s="30" t="s">
        <v>372</v>
      </c>
      <c r="M1330" s="71">
        <v>43427</v>
      </c>
      <c r="N1330" s="33" t="str">
        <f>IFERROR(VLOOKUP(G1330,Demos!$B$3:$K$1368,5,FALSE),"")</f>
        <v>Tunneling (1)</v>
      </c>
      <c r="O1330" s="28">
        <f>IF(N1330="","",COUNTIF($N$6:N3449, N1330))</f>
        <v>12</v>
      </c>
      <c r="P1330" s="33" t="str">
        <f xml:space="preserve"> IFERROR(IF(VLOOKUP(G1330,Demos!$B$3:$K$1368,6,FALSE)=0,"",VLOOKUP(G1330,Demos!$B$3:$K$1368,6,FALSE)),"")</f>
        <v>www.de-monstrare.nl/pdf/Tunneling_1_.pdf</v>
      </c>
      <c r="Q1330" s="38" t="str">
        <f xml:space="preserve"> IFERROR(IF(VLOOKUP(G1330,Demos!$B$3:$K$1368,8,FALSE)=0,"",VLOOKUP(G1330,Demos!$B$3:$K$1368,8,FALSE)),"")</f>
        <v/>
      </c>
      <c r="R1330" s="38" t="str">
        <f xml:space="preserve"> IFERROR(IF(VLOOKUP(G1330,Demos!$B$3:$K$1368,7,FALSE)=0,"",VLOOKUP(G1330,Demos!$B$3:$K$1368,7,FALSE)),"")</f>
        <v>See from 19 minutes https://collegerama.tudelft.nl/Mediasite/Channel/as-bsc-tn/watch/ed8b2a520cc04edcb2dcb0dac51306641d =============== At the end of the 1st hour I demonstrated in lecture hall B. https://collegerama.tudelft.nl/Mediasite/Channel/as-bsc-tn/watch/2ab810a948854bedaca54a0ded094bba1d</v>
      </c>
      <c r="T1330" s="50" t="s">
        <v>1761</v>
      </c>
      <c r="U1330" s="31" t="str">
        <f>IFERROR(VLOOKUP(G1330,Demos!$B$7:N4625,12,FALSE),"")</f>
        <v/>
      </c>
    </row>
    <row r="1331" spans="1:21" ht="45" x14ac:dyDescent="0.25">
      <c r="A1331" s="39">
        <f t="shared" si="20"/>
        <v>1326</v>
      </c>
      <c r="B1331" s="30" t="s">
        <v>43</v>
      </c>
      <c r="C1331" s="29" t="str">
        <f xml:space="preserve"> IFERROR(VLOOKUP(B1331, Courses!$C$3:$E$836, 2, FALSE),"")</f>
        <v>Modern Physics</v>
      </c>
      <c r="D1331" s="29" t="str">
        <f xml:space="preserve"> IFERROR(VLOOKUP(MID(G1331,1,1), PIRA!$B$1:$E$1146, 2, FALSE),"")</f>
        <v>7 Modern Physics</v>
      </c>
      <c r="E1331" s="31" t="str">
        <f xml:space="preserve"> IFERROR(VLOOKUP(MID(G1331,1,2),PIRA!$B$1:$E$1144,2,FALSE),"")&amp;"
"&amp;IFERROR(VLOOKUP(MID(H1331,1,2),PIRA!$B$1:$E$1144,2,FALSE),"")&amp;"
"&amp;IFERROR(VLOOKUP(MID(I1331,1,2),PIRA!$B$1:$E$1144,2,FALSE),"")</f>
        <v xml:space="preserve">Quantum Effects
</v>
      </c>
      <c r="F1331" s="31" t="str">
        <f xml:space="preserve"> IFERROR(VLOOKUP(MID(G1331,1,4),PIRA!$B$1:$E$1144,2,FALSE),"")&amp;"
"&amp;IFERROR(VLOOKUP(MID(H1331,1,4),PIRA!$B$1:$E$1144,2,FALSE),"")&amp;"
"&amp;IFERROR(VLOOKUP(MID(I1331,1,4),PIRA!$B$1:$E$1144,2,FALSE),"")</f>
        <v xml:space="preserve">Photoelectric Effect
</v>
      </c>
      <c r="G1331" s="32" t="s">
        <v>134</v>
      </c>
      <c r="H1331" s="31" t="str">
        <f>IFERROR(IF(VLOOKUP(G1331,Demos!$B$3:$K$1368,2,FALSE)=0,"",VLOOKUP(G1331,Demos!$B$3:$K$1368,2,FALSE)),"")</f>
        <v/>
      </c>
      <c r="I1331" s="79" t="str">
        <f>IFERROR(IF(VLOOKUP(G1331,Demos!$B$3:$K$1368,3,FALSE)=0,"",VLOOKUP(G1331,Demos!$B$3:$K$1368,3,FALSE)),"")</f>
        <v/>
      </c>
      <c r="J1331" s="79" t="str">
        <f>IFERROR(IF(VLOOKUP(G1331,Demos!$B$3:$K$1368,4,FALSE)=0,"",VLOOKUP(G1331,Demos!$B$3:$K$1368,4,FALSE)),"")</f>
        <v/>
      </c>
      <c r="K1331" s="30" t="s">
        <v>372</v>
      </c>
      <c r="L1331" s="30" t="s">
        <v>266</v>
      </c>
      <c r="M1331" s="71">
        <v>43423</v>
      </c>
      <c r="N1331" s="33" t="str">
        <f>IFERROR(VLOOKUP(G1331,Demos!$B$3:$K$1368,5,FALSE),"")</f>
        <v>Photoelectric Effect (discharging a zinc plate)</v>
      </c>
      <c r="O1331" s="28">
        <f>IF(N1331="","",COUNTIF($N$6:N3450, N1331))</f>
        <v>14</v>
      </c>
      <c r="P1331" s="33" t="str">
        <f xml:space="preserve"> IFERROR(IF(VLOOKUP(G1331,Demos!$B$3:$K$1368,6,FALSE)=0,"",VLOOKUP(G1331,Demos!$B$3:$K$1368,6,FALSE)),"")</f>
        <v>N/A</v>
      </c>
      <c r="Q1331" s="38" t="str">
        <f xml:space="preserve"> IFERROR(IF(VLOOKUP(G1331,Demos!$B$3:$K$1368,8,FALSE)=0,"",VLOOKUP(G1331,Demos!$B$3:$K$1368,8,FALSE)),"")</f>
        <v/>
      </c>
      <c r="R1331" s="38" t="str">
        <f xml:space="preserve"> IFERROR(IF(VLOOKUP(G1331,Demos!$B$3:$K$1368,7,FALSE)=0,"",VLOOKUP(G1331,Demos!$B$3:$K$1368,7,FALSE)),"")</f>
        <v/>
      </c>
      <c r="T1331" s="50" t="s">
        <v>1761</v>
      </c>
      <c r="U1331" s="31" t="str">
        <f>IFERROR(VLOOKUP(G1331,Demos!$B$7:N4626,12,FALSE),"")</f>
        <v/>
      </c>
    </row>
    <row r="1332" spans="1:21" ht="45" x14ac:dyDescent="0.25">
      <c r="A1332" s="39">
        <f t="shared" si="20"/>
        <v>1327</v>
      </c>
      <c r="B1332" s="30" t="s">
        <v>43</v>
      </c>
      <c r="C1332" s="29" t="str">
        <f xml:space="preserve"> IFERROR(VLOOKUP(B1332, Courses!$C$3:$E$836, 2, FALSE),"")</f>
        <v>Modern Physics</v>
      </c>
      <c r="D1332" s="29" t="str">
        <f xml:space="preserve"> IFERROR(VLOOKUP(MID(G1332,1,1), PIRA!$B$1:$E$1146, 2, FALSE),"")</f>
        <v>6 Optics</v>
      </c>
      <c r="E1332" s="31" t="str">
        <f xml:space="preserve"> IFERROR(VLOOKUP(MID(G1332,1,2),PIRA!$B$1:$E$1144,2,FALSE),"")&amp;"
"&amp;IFERROR(VLOOKUP(MID(H1332,1,2),PIRA!$B$1:$E$1144,2,FALSE),"")&amp;"
"&amp;IFERROR(VLOOKUP(MID(I1332,1,2),PIRA!$B$1:$E$1144,2,FALSE),"")</f>
        <v xml:space="preserve">Interference
</v>
      </c>
      <c r="F1332" s="31" t="str">
        <f xml:space="preserve"> IFERROR(VLOOKUP(MID(G1332,1,4),PIRA!$B$1:$E$1144,2,FALSE),"")&amp;"
"&amp;IFERROR(VLOOKUP(MID(H1332,1,4),PIRA!$B$1:$E$1144,2,FALSE),"")&amp;"
"&amp;IFERROR(VLOOKUP(MID(I1332,1,4),PIRA!$B$1:$E$1144,2,FALSE),"")</f>
        <v xml:space="preserve">Interferometers
</v>
      </c>
      <c r="G1332" s="32" t="s">
        <v>327</v>
      </c>
      <c r="H1332" s="31" t="str">
        <f>IFERROR(IF(VLOOKUP(G1332,Demos!$B$3:$K$1368,2,FALSE)=0,"",VLOOKUP(G1332,Demos!$B$3:$K$1368,2,FALSE)),"")</f>
        <v/>
      </c>
      <c r="I1332" s="79" t="str">
        <f>IFERROR(IF(VLOOKUP(G1332,Demos!$B$3:$K$1368,3,FALSE)=0,"",VLOOKUP(G1332,Demos!$B$3:$K$1368,3,FALSE)),"")</f>
        <v/>
      </c>
      <c r="J1332" s="79" t="str">
        <f>IFERROR(IF(VLOOKUP(G1332,Demos!$B$3:$K$1368,4,FALSE)=0,"",VLOOKUP(G1332,Demos!$B$3:$K$1368,4,FALSE)),"")</f>
        <v/>
      </c>
      <c r="K1332" s="30" t="s">
        <v>372</v>
      </c>
      <c r="L1332" s="30" t="s">
        <v>266</v>
      </c>
      <c r="M1332" s="71">
        <v>43416</v>
      </c>
      <c r="N1332" s="33" t="str">
        <f>IFERROR(VLOOKUP(G1332,Demos!$B$3:$K$1368,5,FALSE),"")</f>
        <v>Michelson-Morley Interferometer</v>
      </c>
      <c r="O1332" s="28">
        <f>IF(N1332="","",COUNTIF($N$6:N3451, N1332))</f>
        <v>42</v>
      </c>
      <c r="P1332" s="33" t="str">
        <f xml:space="preserve"> IFERROR(IF(VLOOKUP(G1332,Demos!$B$3:$K$1368,6,FALSE)=0,"",VLOOKUP(G1332,Demos!$B$3:$K$1368,6,FALSE)),"")</f>
        <v>www.de-monstrare.nl/pdf/Michelson-Morley%20interferometer.pdf</v>
      </c>
      <c r="Q1332" s="38" t="str">
        <f xml:space="preserve"> IFERROR(IF(VLOOKUP(G1332,Demos!$B$3:$K$1368,8,FALSE)=0,"",VLOOKUP(G1332,Demos!$B$3:$K$1368,8,FALSE)),"")</f>
        <v/>
      </c>
      <c r="R1332" s="38" t="str">
        <f xml:space="preserve"> IFERROR(IF(VLOOKUP(G1332,Demos!$B$3:$K$1368,7,FALSE)=0,"",VLOOKUP(G1332,Demos!$B$3:$K$1368,7,FALSE)),"")</f>
        <v xml:space="preserve">See 2022 recording TN1612TU_24. https://collegerama.tudelft.nl/Mediasite/Channel/as-bsc-tn/watch/7474e760f1e14321b537b197c972eb3e1d </v>
      </c>
      <c r="T1332" s="50" t="s">
        <v>1761</v>
      </c>
      <c r="U1332" s="31" t="str">
        <f>IFERROR(VLOOKUP(G1332,Demos!$B$7:N4627,12,FALSE),"")</f>
        <v/>
      </c>
    </row>
    <row r="1333" spans="1:21" ht="45" x14ac:dyDescent="0.25">
      <c r="A1333" s="39">
        <f t="shared" si="20"/>
        <v>1328</v>
      </c>
      <c r="B1333" s="30" t="s">
        <v>151</v>
      </c>
      <c r="C1333" s="29" t="str">
        <f xml:space="preserve"> IFERROR(VLOOKUP(B1333, Courses!$C$3:$E$836, 2, FALSE),"")</f>
        <v>Introduction to Electricity and Magnetism</v>
      </c>
      <c r="D1333" s="29" t="str">
        <f xml:space="preserve"> IFERROR(VLOOKUP(MID(G1333,1,1), PIRA!$B$1:$E$1146, 2, FALSE),"")</f>
        <v>5 Electricity and Magnetism</v>
      </c>
      <c r="E1333" s="31" t="str">
        <f xml:space="preserve"> IFERROR(VLOOKUP(MID(G1333,1,2),PIRA!$B$1:$E$1144,2,FALSE),"")&amp;"
"&amp;IFERROR(VLOOKUP(MID(H1333,1,2),PIRA!$B$1:$E$1144,2,FALSE),"")&amp;"
"&amp;IFERROR(VLOOKUP(MID(I1333,1,2),PIRA!$B$1:$E$1144,2,FALSE),"")</f>
        <v xml:space="preserve">Electromagnetic Radiation
</v>
      </c>
      <c r="F1333" s="31" t="str">
        <f xml:space="preserve"> IFERROR(VLOOKUP(MID(G1333,1,4),PIRA!$B$1:$E$1144,2,FALSE),"")&amp;"
"&amp;IFERROR(VLOOKUP(MID(H1333,1,4),PIRA!$B$1:$E$1144,2,FALSE),"")&amp;"
"&amp;IFERROR(VLOOKUP(MID(I1333,1,4),PIRA!$B$1:$E$1144,2,FALSE),"")</f>
        <v xml:space="preserve">Transmission Lines and Antennas
</v>
      </c>
      <c r="G1333" s="32" t="s">
        <v>239</v>
      </c>
      <c r="H1333" s="31" t="str">
        <f>IFERROR(IF(VLOOKUP(G1333,Demos!$B$3:$K$1368,2,FALSE)=0,"",VLOOKUP(G1333,Demos!$B$3:$K$1368,2,FALSE)),"")</f>
        <v/>
      </c>
      <c r="I1333" s="79" t="str">
        <f>IFERROR(IF(VLOOKUP(G1333,Demos!$B$3:$K$1368,3,FALSE)=0,"",VLOOKUP(G1333,Demos!$B$3:$K$1368,3,FALSE)),"")</f>
        <v/>
      </c>
      <c r="J1333" s="79" t="str">
        <f>IFERROR(IF(VLOOKUP(G1333,Demos!$B$3:$K$1368,4,FALSE)=0,"",VLOOKUP(G1333,Demos!$B$3:$K$1368,4,FALSE)),"")</f>
        <v/>
      </c>
      <c r="K1333" s="30" t="s">
        <v>1066</v>
      </c>
      <c r="L1333" s="30" t="s">
        <v>1923</v>
      </c>
      <c r="M1333" s="71">
        <v>43406</v>
      </c>
      <c r="N1333" s="33" t="str">
        <f>IFERROR(VLOOKUP(G1333,Demos!$B$3:$K$1368,5,FALSE),"")</f>
        <v>Electromagnetic Waves (Lecher Lines)</v>
      </c>
      <c r="O1333" s="28">
        <f>IF(N1333="","",COUNTIF($N$6:N3452, N1333))</f>
        <v>20</v>
      </c>
      <c r="P1333" s="33" t="str">
        <f xml:space="preserve"> IFERROR(IF(VLOOKUP(G1333,Demos!$B$3:$K$1368,6,FALSE)=0,"",VLOOKUP(G1333,Demos!$B$3:$K$1368,6,FALSE)),"")</f>
        <v>www.de-monstrare.nl/pdf/electromagnetic%20waves.pdf</v>
      </c>
      <c r="Q1333" s="38" t="str">
        <f xml:space="preserve"> IFERROR(IF(VLOOKUP(G1333,Demos!$B$3:$K$1368,8,FALSE)=0,"",VLOOKUP(G1333,Demos!$B$3:$K$1368,8,FALSE)),"")</f>
        <v>Reflection, transmission, absorption, polarisation</v>
      </c>
      <c r="R1333" s="38" t="str">
        <f xml:space="preserve"> IFERROR(IF(VLOOKUP(G1333,Demos!$B$3:$K$1368,7,FALSE)=0,"",VLOOKUP(G1333,Demos!$B$3:$K$1368,7,FALSE)),"")</f>
        <v/>
      </c>
      <c r="T1333" s="50" t="s">
        <v>1761</v>
      </c>
      <c r="U1333" s="31" t="str">
        <f>IFERROR(VLOOKUP(G1333,Demos!$B$7:N4628,12,FALSE),"")</f>
        <v/>
      </c>
    </row>
    <row r="1334" spans="1:21" ht="45" x14ac:dyDescent="0.25">
      <c r="A1334" s="39">
        <f t="shared" si="20"/>
        <v>1329</v>
      </c>
      <c r="B1334" s="30" t="s">
        <v>151</v>
      </c>
      <c r="C1334" s="29" t="str">
        <f xml:space="preserve"> IFERROR(VLOOKUP(B1334, Courses!$C$3:$E$836, 2, FALSE),"")</f>
        <v>Introduction to Electricity and Magnetism</v>
      </c>
      <c r="D1334" s="29" t="str">
        <f xml:space="preserve"> IFERROR(VLOOKUP(MID(G1334,1,1), PIRA!$B$1:$E$1146, 2, FALSE),"")</f>
        <v>5 Electricity and Magnetism</v>
      </c>
      <c r="E1334" s="31" t="str">
        <f xml:space="preserve"> IFERROR(VLOOKUP(MID(G1334,1,2),PIRA!$B$1:$E$1144,2,FALSE),"")&amp;"
"&amp;IFERROR(VLOOKUP(MID(H1334,1,2),PIRA!$B$1:$E$1144,2,FALSE),"")&amp;"
"&amp;IFERROR(VLOOKUP(MID(I1334,1,2),PIRA!$B$1:$E$1144,2,FALSE),"")</f>
        <v xml:space="preserve">Electrostatics
Electrostatics
</v>
      </c>
      <c r="F1334" s="31" t="str">
        <f xml:space="preserve"> IFERROR(VLOOKUP(MID(G1334,1,4),PIRA!$B$1:$E$1144,2,FALSE),"")&amp;"
"&amp;IFERROR(VLOOKUP(MID(H1334,1,4),PIRA!$B$1:$E$1144,2,FALSE),"")&amp;"
"&amp;IFERROR(VLOOKUP(MID(I1334,1,4),PIRA!$B$1:$E$1144,2,FALSE),"")</f>
        <v xml:space="preserve">Induced Charge
Electrostatic Machines
</v>
      </c>
      <c r="G1334" s="32" t="s">
        <v>1700</v>
      </c>
      <c r="H1334" s="31" t="str">
        <f>IFERROR(IF(VLOOKUP(G1334,Demos!$B$3:$K$1368,2,FALSE)=0,"",VLOOKUP(G1334,Demos!$B$3:$K$1368,2,FALSE)),"")</f>
        <v>5A50.01</v>
      </c>
      <c r="I1334" s="79" t="str">
        <f>IFERROR(IF(VLOOKUP(G1334,Demos!$B$3:$K$1368,3,FALSE)=0,"",VLOOKUP(G1334,Demos!$B$3:$K$1368,3,FALSE)),"")</f>
        <v/>
      </c>
      <c r="J1334" s="79" t="str">
        <f>IFERROR(IF(VLOOKUP(G1334,Demos!$B$3:$K$1368,4,FALSE)=0,"",VLOOKUP(G1334,Demos!$B$3:$K$1368,4,FALSE)),"")</f>
        <v/>
      </c>
      <c r="K1334" s="30" t="s">
        <v>1066</v>
      </c>
      <c r="L1334" s="30" t="s">
        <v>1923</v>
      </c>
      <c r="M1334" s="71">
        <v>43403</v>
      </c>
      <c r="N1334" s="33" t="str">
        <f>IFERROR(VLOOKUP(G1334,Demos!$B$3:$K$1368,5,FALSE),"")</f>
        <v>Water Dropper (almost Kelvin water dropper)</v>
      </c>
      <c r="O1334" s="28">
        <f>IF(N1334="","",COUNTIF($N$6:N3453, N1334))</f>
        <v>12</v>
      </c>
      <c r="P1334" s="33" t="str">
        <f xml:space="preserve"> IFERROR(IF(VLOOKUP(G1334,Demos!$B$3:$K$1368,6,FALSE)=0,"",VLOOKUP(G1334,Demos!$B$3:$K$1368,6,FALSE)),"")</f>
        <v>www.de-monstrare.nl/pdf/Water%20dropper.pdf</v>
      </c>
      <c r="Q1334" s="38" t="str">
        <f xml:space="preserve"> IFERROR(IF(VLOOKUP(G1334,Demos!$B$3:$K$1368,8,FALSE)=0,"",VLOOKUP(G1334,Demos!$B$3:$K$1368,8,FALSE)),"")</f>
        <v/>
      </c>
      <c r="R1334" s="38" t="str">
        <f xml:space="preserve"> IFERROR(IF(VLOOKUP(G1334,Demos!$B$3:$K$1368,7,FALSE)=0,"",VLOOKUP(G1334,Demos!$B$3:$K$1368,7,FALSE)),"")</f>
        <v/>
      </c>
      <c r="T1334" s="50" t="s">
        <v>2049</v>
      </c>
      <c r="U1334" s="31" t="str">
        <f>IFERROR(VLOOKUP(G1334,Demos!$B$7:N4629,12,FALSE),"")</f>
        <v/>
      </c>
    </row>
    <row r="1335" spans="1:21" ht="45" x14ac:dyDescent="0.25">
      <c r="A1335" s="39">
        <f t="shared" si="20"/>
        <v>1330</v>
      </c>
      <c r="B1335" s="30" t="s">
        <v>151</v>
      </c>
      <c r="C1335" s="29" t="str">
        <f xml:space="preserve"> IFERROR(VLOOKUP(B1335, Courses!$C$3:$E$836, 2, FALSE),"")</f>
        <v>Introduction to Electricity and Magnetism</v>
      </c>
      <c r="D1335" s="29" t="str">
        <f xml:space="preserve"> IFERROR(VLOOKUP(MID(G1335,1,1), PIRA!$B$1:$E$1146, 2, FALSE),"")</f>
        <v>5 Electricity and Magnetism</v>
      </c>
      <c r="E1335" s="31" t="str">
        <f xml:space="preserve"> IFERROR(VLOOKUP(MID(G1335,1,2),PIRA!$B$1:$E$1144,2,FALSE),"")&amp;"
"&amp;IFERROR(VLOOKUP(MID(H1335,1,2),PIRA!$B$1:$E$1144,2,FALSE),"")&amp;"
"&amp;IFERROR(VLOOKUP(MID(I1335,1,2),PIRA!$B$1:$E$1144,2,FALSE),"")</f>
        <v xml:space="preserve">AC Circuits
</v>
      </c>
      <c r="F1335" s="31" t="str">
        <f xml:space="preserve"> IFERROR(VLOOKUP(MID(G1335,1,4),PIRA!$B$1:$E$1144,2,FALSE),"")&amp;"
"&amp;IFERROR(VLOOKUP(MID(H1335,1,4),PIRA!$B$1:$E$1144,2,FALSE),"")&amp;"
"&amp;IFERROR(VLOOKUP(MID(I1335,1,4),PIRA!$B$1:$E$1144,2,FALSE),"")</f>
        <v xml:space="preserve">LCR Circuits - AC
</v>
      </c>
      <c r="G1335" s="32" t="s">
        <v>234</v>
      </c>
      <c r="H1335" s="31" t="str">
        <f>IFERROR(IF(VLOOKUP(G1335,Demos!$B$3:$K$1368,2,FALSE)=0,"",VLOOKUP(G1335,Demos!$B$3:$K$1368,2,FALSE)),"")</f>
        <v/>
      </c>
      <c r="I1335" s="79" t="str">
        <f>IFERROR(IF(VLOOKUP(G1335,Demos!$B$3:$K$1368,3,FALSE)=0,"",VLOOKUP(G1335,Demos!$B$3:$K$1368,3,FALSE)),"")</f>
        <v/>
      </c>
      <c r="J1335" s="79" t="str">
        <f>IFERROR(IF(VLOOKUP(G1335,Demos!$B$3:$K$1368,4,FALSE)=0,"",VLOOKUP(G1335,Demos!$B$3:$K$1368,4,FALSE)),"")</f>
        <v/>
      </c>
      <c r="K1335" s="30" t="s">
        <v>1066</v>
      </c>
      <c r="L1335" s="30" t="s">
        <v>1923</v>
      </c>
      <c r="M1335" s="71">
        <v>43403</v>
      </c>
      <c r="N1335" s="33" t="str">
        <f>IFERROR(VLOOKUP(G1335,Demos!$B$3:$K$1368,5,FALSE),"")</f>
        <v>LRC Circuits</v>
      </c>
      <c r="O1335" s="28">
        <f>IF(N1335="","",COUNTIF($N$6:N3454, N1335))</f>
        <v>14</v>
      </c>
      <c r="P1335" s="33" t="str">
        <f xml:space="preserve"> IFERROR(IF(VLOOKUP(G1335,Demos!$B$3:$K$1368,6,FALSE)=0,"",VLOOKUP(G1335,Demos!$B$3:$K$1368,6,FALSE)),"")</f>
        <v>www.de-monstrare.nl/pdf/LRC%20circuits.pdf</v>
      </c>
      <c r="Q1335" s="38" t="str">
        <f xml:space="preserve"> IFERROR(IF(VLOOKUP(G1335,Demos!$B$3:$K$1368,8,FALSE)=0,"",VLOOKUP(G1335,Demos!$B$3:$K$1368,8,FALSE)),"")</f>
        <v/>
      </c>
      <c r="R1335" s="38" t="str">
        <f xml:space="preserve"> IFERROR(IF(VLOOKUP(G1335,Demos!$B$3:$K$1368,7,FALSE)=0,"",VLOOKUP(G1335,Demos!$B$3:$K$1368,7,FALSE)),"")</f>
        <v/>
      </c>
      <c r="T1335" s="50" t="s">
        <v>1761</v>
      </c>
      <c r="U1335" s="31" t="str">
        <f>IFERROR(VLOOKUP(G1335,Demos!$B$7:N4630,12,FALSE),"")</f>
        <v/>
      </c>
    </row>
    <row r="1336" spans="1:21" ht="45" x14ac:dyDescent="0.25">
      <c r="A1336" s="39">
        <f t="shared" si="20"/>
        <v>1331</v>
      </c>
      <c r="B1336" s="30" t="s">
        <v>151</v>
      </c>
      <c r="C1336" s="29" t="str">
        <f xml:space="preserve"> IFERROR(VLOOKUP(B1336, Courses!$C$3:$E$836, 2, FALSE),"")</f>
        <v>Introduction to Electricity and Magnetism</v>
      </c>
      <c r="D1336" s="29" t="str">
        <f xml:space="preserve"> IFERROR(VLOOKUP(MID(G1336,1,1), PIRA!$B$1:$E$1146, 2, FALSE),"")</f>
        <v>5 Electricity and Magnetism</v>
      </c>
      <c r="E1336" s="31" t="str">
        <f xml:space="preserve"> IFERROR(VLOOKUP(MID(G1336,1,2),PIRA!$B$1:$E$1144,2,FALSE),"")&amp;"
"&amp;IFERROR(VLOOKUP(MID(H1336,1,2),PIRA!$B$1:$E$1144,2,FALSE),"")&amp;"
"&amp;IFERROR(VLOOKUP(MID(I1336,1,2),PIRA!$B$1:$E$1144,2,FALSE),"")</f>
        <v xml:space="preserve">Magnetic Materials
</v>
      </c>
      <c r="F1336" s="31" t="str">
        <f xml:space="preserve"> IFERROR(VLOOKUP(MID(G1336,1,4),PIRA!$B$1:$E$1144,2,FALSE),"")&amp;"
"&amp;IFERROR(VLOOKUP(MID(H1336,1,4),PIRA!$B$1:$E$1144,2,FALSE),"")&amp;"
"&amp;IFERROR(VLOOKUP(MID(I1336,1,4),PIRA!$B$1:$E$1144,2,FALSE),"")</f>
        <v xml:space="preserve">Temperature and Magnetism
</v>
      </c>
      <c r="G1336" s="32" t="s">
        <v>1713</v>
      </c>
      <c r="H1336" s="31" t="str">
        <f>IFERROR(IF(VLOOKUP(G1336,Demos!$B$3:$K$1368,2,FALSE)=0,"",VLOOKUP(G1336,Demos!$B$3:$K$1368,2,FALSE)),"")</f>
        <v/>
      </c>
      <c r="I1336" s="79" t="str">
        <f>IFERROR(IF(VLOOKUP(G1336,Demos!$B$3:$K$1368,3,FALSE)=0,"",VLOOKUP(G1336,Demos!$B$3:$K$1368,3,FALSE)),"")</f>
        <v/>
      </c>
      <c r="J1336" s="79" t="str">
        <f>IFERROR(IF(VLOOKUP(G1336,Demos!$B$3:$K$1368,4,FALSE)=0,"",VLOOKUP(G1336,Demos!$B$3:$K$1368,4,FALSE)),"")</f>
        <v/>
      </c>
      <c r="K1336" s="30" t="s">
        <v>1066</v>
      </c>
      <c r="L1336" s="30" t="s">
        <v>1923</v>
      </c>
      <c r="M1336" s="71">
        <v>43399</v>
      </c>
      <c r="N1336" s="33" t="str">
        <f>IFERROR(VLOOKUP(G1336,Demos!$B$3:$K$1368,5,FALSE),"")</f>
        <v>Levitation (superconductivity, flux pinning)</v>
      </c>
      <c r="O1336" s="28">
        <f>IF(N1336="","",COUNTIF($N$6:N3455, N1336))</f>
        <v>18</v>
      </c>
      <c r="P1336" s="33" t="str">
        <f xml:space="preserve"> IFERROR(IF(VLOOKUP(G1336,Demos!$B$3:$K$1368,6,FALSE)=0,"",VLOOKUP(G1336,Demos!$B$3:$K$1368,6,FALSE)),"")</f>
        <v>N/A</v>
      </c>
      <c r="Q1336" s="38" t="str">
        <f xml:space="preserve"> IFERROR(IF(VLOOKUP(G1336,Demos!$B$3:$K$1368,8,FALSE)=0,"",VLOOKUP(G1336,Demos!$B$3:$K$1368,8,FALSE)),"")</f>
        <v/>
      </c>
      <c r="R1336" s="38" t="str">
        <f xml:space="preserve"> IFERROR(IF(VLOOKUP(G1336,Demos!$B$3:$K$1368,7,FALSE)=0,"",VLOOKUP(G1336,Demos!$B$3:$K$1368,7,FALSE)),"")</f>
        <v>See: https://www.youtube.com/watch?v=H3GuLepOKFY&amp;list=PLYMFB4TVFdJJ4DsfXdY6yzDCDgLLiC4ya&amp;index=5</v>
      </c>
      <c r="T1336" s="50" t="s">
        <v>1761</v>
      </c>
      <c r="U1336" s="31" t="str">
        <f>IFERROR(VLOOKUP(G1336,Demos!$B$7:N4631,12,FALSE),"")</f>
        <v/>
      </c>
    </row>
    <row r="1337" spans="1:21" ht="45" x14ac:dyDescent="0.25">
      <c r="A1337" s="39">
        <f t="shared" si="20"/>
        <v>1332</v>
      </c>
      <c r="B1337" s="30" t="s">
        <v>151</v>
      </c>
      <c r="C1337" s="29" t="str">
        <f xml:space="preserve"> IFERROR(VLOOKUP(B1337, Courses!$C$3:$E$836, 2, FALSE),"")</f>
        <v>Introduction to Electricity and Magnetism</v>
      </c>
      <c r="D1337" s="29" t="str">
        <f xml:space="preserve"> IFERROR(VLOOKUP(MID(G1337,1,1), PIRA!$B$1:$E$1146, 2, FALSE),"")</f>
        <v>5 Electricity and Magnetism</v>
      </c>
      <c r="E1337" s="31" t="str">
        <f xml:space="preserve"> IFERROR(VLOOKUP(MID(G1337,1,2),PIRA!$B$1:$E$1144,2,FALSE),"")&amp;"
"&amp;IFERROR(VLOOKUP(MID(H1337,1,2),PIRA!$B$1:$E$1144,2,FALSE),"")&amp;"
"&amp;IFERROR(VLOOKUP(MID(I1337,1,2),PIRA!$B$1:$E$1144,2,FALSE),"")</f>
        <v xml:space="preserve">Electromagnetic Induction
</v>
      </c>
      <c r="F1337" s="31" t="str">
        <f xml:space="preserve"> IFERROR(VLOOKUP(MID(G1337,1,4),PIRA!$B$1:$E$1144,2,FALSE),"")&amp;"
"&amp;IFERROR(VLOOKUP(MID(H1337,1,4),PIRA!$B$1:$E$1144,2,FALSE),"")&amp;"
"&amp;IFERROR(VLOOKUP(MID(I1337,1,4),PIRA!$B$1:$E$1144,2,FALSE),"")</f>
        <v xml:space="preserve">Eddy Currents
</v>
      </c>
      <c r="G1337" s="32" t="s">
        <v>227</v>
      </c>
      <c r="H1337" s="31" t="str">
        <f>IFERROR(IF(VLOOKUP(G1337,Demos!$B$3:$K$1368,2,FALSE)=0,"",VLOOKUP(G1337,Demos!$B$3:$K$1368,2,FALSE)),"")</f>
        <v/>
      </c>
      <c r="I1337" s="79" t="str">
        <f>IFERROR(IF(VLOOKUP(G1337,Demos!$B$3:$K$1368,3,FALSE)=0,"",VLOOKUP(G1337,Demos!$B$3:$K$1368,3,FALSE)),"")</f>
        <v/>
      </c>
      <c r="J1337" s="79" t="str">
        <f>IFERROR(IF(VLOOKUP(G1337,Demos!$B$3:$K$1368,4,FALSE)=0,"",VLOOKUP(G1337,Demos!$B$3:$K$1368,4,FALSE)),"")</f>
        <v/>
      </c>
      <c r="K1337" s="30" t="s">
        <v>1066</v>
      </c>
      <c r="L1337" s="30" t="s">
        <v>1923</v>
      </c>
      <c r="M1337" s="71">
        <v>43398</v>
      </c>
      <c r="N1337" s="33" t="str">
        <f>IFERROR(VLOOKUP(G1337,Demos!$B$3:$K$1368,5,FALSE),"")</f>
        <v>Eddy Current Tube</v>
      </c>
      <c r="O1337" s="28">
        <f>IF(N1337="","",COUNTIF($N$6:N3456, N1337))</f>
        <v>13</v>
      </c>
      <c r="P1337" s="33" t="str">
        <f xml:space="preserve"> IFERROR(IF(VLOOKUP(G1337,Demos!$B$3:$K$1368,6,FALSE)=0,"",VLOOKUP(G1337,Demos!$B$3:$K$1368,6,FALSE)),"")</f>
        <v>N/A</v>
      </c>
      <c r="Q1337" s="38" t="str">
        <f xml:space="preserve"> IFERROR(IF(VLOOKUP(G1337,Demos!$B$3:$K$1368,8,FALSE)=0,"",VLOOKUP(G1337,Demos!$B$3:$K$1368,8,FALSE)),"")</f>
        <v/>
      </c>
      <c r="R1337" s="38" t="str">
        <f xml:space="preserve"> IFERROR(IF(VLOOKUP(G1337,Demos!$B$3:$K$1368,7,FALSE)=0,"",VLOOKUP(G1337,Demos!$B$3:$K$1368,7,FALSE)),"")</f>
        <v/>
      </c>
      <c r="T1337" s="50" t="s">
        <v>1761</v>
      </c>
      <c r="U1337" s="31" t="str">
        <f>IFERROR(VLOOKUP(G1337,Demos!$B$7:N4632,12,FALSE),"")</f>
        <v/>
      </c>
    </row>
    <row r="1338" spans="1:21" ht="45" x14ac:dyDescent="0.25">
      <c r="A1338" s="39">
        <f t="shared" si="20"/>
        <v>1333</v>
      </c>
      <c r="B1338" s="30" t="s">
        <v>151</v>
      </c>
      <c r="C1338" s="29" t="str">
        <f xml:space="preserve"> IFERROR(VLOOKUP(B1338, Courses!$C$3:$E$836, 2, FALSE),"")</f>
        <v>Introduction to Electricity and Magnetism</v>
      </c>
      <c r="D1338" s="29" t="str">
        <f xml:space="preserve"> IFERROR(VLOOKUP(MID(G1338,1,1), PIRA!$B$1:$E$1146, 2, FALSE),"")</f>
        <v>5 Electricity and Magnetism</v>
      </c>
      <c r="E1338" s="31" t="str">
        <f xml:space="preserve"> IFERROR(VLOOKUP(MID(G1338,1,2),PIRA!$B$1:$E$1144,2,FALSE),"")&amp;"
"&amp;IFERROR(VLOOKUP(MID(H1338,1,2),PIRA!$B$1:$E$1144,2,FALSE),"")&amp;"
"&amp;IFERROR(VLOOKUP(MID(I1338,1,2),PIRA!$B$1:$E$1144,2,FALSE),"")</f>
        <v xml:space="preserve">Magnetic Fields and Forces
</v>
      </c>
      <c r="F1338" s="31" t="str">
        <f xml:space="preserve"> IFERROR(VLOOKUP(MID(G1338,1,4),PIRA!$B$1:$E$1144,2,FALSE),"")&amp;"
"&amp;IFERROR(VLOOKUP(MID(H1338,1,4),PIRA!$B$1:$E$1144,2,FALSE),"")&amp;"
"&amp;IFERROR(VLOOKUP(MID(I1338,1,4),PIRA!$B$1:$E$1144,2,FALSE),"")</f>
        <v xml:space="preserve">Force on Current in Wires
</v>
      </c>
      <c r="G1338" s="32" t="s">
        <v>202</v>
      </c>
      <c r="H1338" s="31" t="str">
        <f>IFERROR(IF(VLOOKUP(G1338,Demos!$B$3:$K$1368,2,FALSE)=0,"",VLOOKUP(G1338,Demos!$B$3:$K$1368,2,FALSE)),"")</f>
        <v/>
      </c>
      <c r="I1338" s="79" t="str">
        <f>IFERROR(IF(VLOOKUP(G1338,Demos!$B$3:$K$1368,3,FALSE)=0,"",VLOOKUP(G1338,Demos!$B$3:$K$1368,3,FALSE)),"")</f>
        <v/>
      </c>
      <c r="J1338" s="79" t="str">
        <f>IFERROR(IF(VLOOKUP(G1338,Demos!$B$3:$K$1368,4,FALSE)=0,"",VLOOKUP(G1338,Demos!$B$3:$K$1368,4,FALSE)),"")</f>
        <v/>
      </c>
      <c r="K1338" s="30" t="s">
        <v>1066</v>
      </c>
      <c r="L1338" s="30" t="s">
        <v>1923</v>
      </c>
      <c r="M1338" s="71">
        <v>43396</v>
      </c>
      <c r="N1338" s="33" t="str">
        <f>IFERROR(VLOOKUP(G1338,Demos!$B$3:$K$1368,5,FALSE),"")</f>
        <v>Parallel Wires</v>
      </c>
      <c r="O1338" s="28">
        <f>IF(N1338="","",COUNTIF($N$6:N3457, N1338))</f>
        <v>19</v>
      </c>
      <c r="P1338" s="33" t="str">
        <f xml:space="preserve"> IFERROR(IF(VLOOKUP(G1338,Demos!$B$3:$K$1368,6,FALSE)=0,"",VLOOKUP(G1338,Demos!$B$3:$K$1368,6,FALSE)),"")</f>
        <v>www.de-monstrare.nl/pdf/parallel%20wires.pdf</v>
      </c>
      <c r="Q1338" s="38" t="str">
        <f xml:space="preserve"> IFERROR(IF(VLOOKUP(G1338,Demos!$B$3:$K$1368,8,FALSE)=0,"",VLOOKUP(G1338,Demos!$B$3:$K$1368,8,FALSE)),"")</f>
        <v/>
      </c>
      <c r="R1338" s="38" t="str">
        <f xml:space="preserve"> IFERROR(IF(VLOOKUP(G1338,Demos!$B$3:$K$1368,7,FALSE)=0,"",VLOOKUP(G1338,Demos!$B$3:$K$1368,7,FALSE)),"")</f>
        <v/>
      </c>
      <c r="T1338" s="50" t="s">
        <v>1761</v>
      </c>
      <c r="U1338" s="31" t="str">
        <f>IFERROR(VLOOKUP(G1338,Demos!$B$7:N4633,12,FALSE),"")</f>
        <v/>
      </c>
    </row>
    <row r="1339" spans="1:21" ht="45" x14ac:dyDescent="0.25">
      <c r="A1339" s="39">
        <f t="shared" si="20"/>
        <v>1334</v>
      </c>
      <c r="B1339" s="30" t="s">
        <v>2040</v>
      </c>
      <c r="C1339" s="29" t="str">
        <f xml:space="preserve"> IFERROR(VLOOKUP(B1339, Courses!$C$3:$E$836, 2, FALSE),"")</f>
        <v>Open Days</v>
      </c>
      <c r="D1339" s="29" t="str">
        <f xml:space="preserve"> IFERROR(VLOOKUP(MID(G1339,1,1), PIRA!$B$1:$E$1146, 2, FALSE),"")</f>
        <v/>
      </c>
      <c r="E1339" s="31" t="str">
        <f xml:space="preserve"> IFERROR(VLOOKUP(MID(G1339,1,2),PIRA!$B$1:$E$1144,2,FALSE),"")&amp;"
"&amp;IFERROR(VLOOKUP(MID(H1339,1,2),PIRA!$B$1:$E$1144,2,FALSE),"")&amp;"
"&amp;IFERROR(VLOOKUP(MID(I1339,1,2),PIRA!$B$1:$E$1144,2,FALSE),"")</f>
        <v xml:space="preserve">
</v>
      </c>
      <c r="F1339" s="31" t="str">
        <f xml:space="preserve"> IFERROR(VLOOKUP(MID(G1339,1,4),PIRA!$B$1:$E$1144,2,FALSE),"")&amp;"
"&amp;IFERROR(VLOOKUP(MID(H1339,1,4),PIRA!$B$1:$E$1144,2,FALSE),"")&amp;"
"&amp;IFERROR(VLOOKUP(MID(I1339,1,4),PIRA!$B$1:$E$1144,2,FALSE),"")</f>
        <v xml:space="preserve">
</v>
      </c>
      <c r="H1339" s="31" t="str">
        <f>IFERROR(IF(VLOOKUP(G1339,Demos!$B$3:$K$1368,2,FALSE)=0,"",VLOOKUP(G1339,Demos!$B$3:$K$1368,2,FALSE)),"")</f>
        <v/>
      </c>
      <c r="I1339" s="79" t="str">
        <f>IFERROR(IF(VLOOKUP(G1339,Demos!$B$3:$K$1368,3,FALSE)=0,"",VLOOKUP(G1339,Demos!$B$3:$K$1368,3,FALSE)),"")</f>
        <v/>
      </c>
      <c r="J1339" s="79" t="str">
        <f>IFERROR(IF(VLOOKUP(G1339,Demos!$B$3:$K$1368,4,FALSE)=0,"",VLOOKUP(G1339,Demos!$B$3:$K$1368,4,FALSE)),"")</f>
        <v/>
      </c>
      <c r="K1339" s="30" t="s">
        <v>1944</v>
      </c>
      <c r="M1339" s="71">
        <v>43392</v>
      </c>
      <c r="N1339" s="33" t="str">
        <f>IFERROR(VLOOKUP(G1339,Demos!$B$3:$K$1368,5,FALSE),"")</f>
        <v/>
      </c>
      <c r="O1339" s="28" t="str">
        <f>IF(N1339="","",COUNTIF($N$6:N3458, N1339))</f>
        <v/>
      </c>
      <c r="P1339" s="33" t="str">
        <f xml:space="preserve"> IFERROR(IF(VLOOKUP(G1339,Demos!$B$3:$K$1368,6,FALSE)=0,"",VLOOKUP(G1339,Demos!$B$3:$K$1368,6,FALSE)),"")</f>
        <v/>
      </c>
      <c r="Q1339" s="38" t="str">
        <f xml:space="preserve"> IFERROR(IF(VLOOKUP(G1339,Demos!$B$3:$K$1368,8,FALSE)=0,"",VLOOKUP(G1339,Demos!$B$3:$K$1368,8,FALSE)),"")</f>
        <v/>
      </c>
      <c r="R1339" s="38" t="str">
        <f xml:space="preserve"> IFERROR(IF(VLOOKUP(G1339,Demos!$B$3:$K$1368,7,FALSE)=0,"",VLOOKUP(G1339,Demos!$B$3:$K$1368,7,FALSE)),"")</f>
        <v/>
      </c>
      <c r="T1339" s="50" t="s">
        <v>1761</v>
      </c>
      <c r="U1339" s="31" t="str">
        <f>IFERROR(VLOOKUP(G1339,Demos!$B$7:N4634,12,FALSE),"")</f>
        <v/>
      </c>
    </row>
    <row r="1340" spans="1:21" ht="45" x14ac:dyDescent="0.25">
      <c r="A1340" s="39">
        <f t="shared" si="20"/>
        <v>1335</v>
      </c>
      <c r="B1340" s="30" t="s">
        <v>151</v>
      </c>
      <c r="C1340" s="29" t="str">
        <f xml:space="preserve"> IFERROR(VLOOKUP(B1340, Courses!$C$3:$E$836, 2, FALSE),"")</f>
        <v>Introduction to Electricity and Magnetism</v>
      </c>
      <c r="D1340" s="29" t="str">
        <f xml:space="preserve"> IFERROR(VLOOKUP(MID(G1340,1,1), PIRA!$B$1:$E$1146, 2, FALSE),"")</f>
        <v>5 Electricity and Magnetism</v>
      </c>
      <c r="E1340" s="31" t="str">
        <f xml:space="preserve"> IFERROR(VLOOKUP(MID(G1340,1,2),PIRA!$B$1:$E$1144,2,FALSE),"")&amp;"
"&amp;IFERROR(VLOOKUP(MID(H1340,1,2),PIRA!$B$1:$E$1144,2,FALSE),"")&amp;"
"&amp;IFERROR(VLOOKUP(MID(I1340,1,2),PIRA!$B$1:$E$1144,2,FALSE),"")</f>
        <v xml:space="preserve">Resistance
</v>
      </c>
      <c r="F1340" s="31" t="str">
        <f xml:space="preserve"> IFERROR(VLOOKUP(MID(G1340,1,4),PIRA!$B$1:$E$1144,2,FALSE),"")&amp;"
"&amp;IFERROR(VLOOKUP(MID(H1340,1,4),PIRA!$B$1:$E$1144,2,FALSE),"")&amp;"
"&amp;IFERROR(VLOOKUP(MID(I1340,1,4),PIRA!$B$1:$E$1144,2,FALSE),"")</f>
        <v xml:space="preserve">Resistivity and Temperature
</v>
      </c>
      <c r="G1340" s="32" t="s">
        <v>1196</v>
      </c>
      <c r="H1340" s="31" t="str">
        <f>IFERROR(IF(VLOOKUP(G1340,Demos!$B$3:$K$1368,2,FALSE)=0,"",VLOOKUP(G1340,Demos!$B$3:$K$1368,2,FALSE)),"")</f>
        <v/>
      </c>
      <c r="I1340" s="79" t="str">
        <f>IFERROR(IF(VLOOKUP(G1340,Demos!$B$3:$K$1368,3,FALSE)=0,"",VLOOKUP(G1340,Demos!$B$3:$K$1368,3,FALSE)),"")</f>
        <v/>
      </c>
      <c r="J1340" s="79" t="str">
        <f>IFERROR(IF(VLOOKUP(G1340,Demos!$B$3:$K$1368,4,FALSE)=0,"",VLOOKUP(G1340,Demos!$B$3:$K$1368,4,FALSE)),"")</f>
        <v/>
      </c>
      <c r="K1340" s="30" t="s">
        <v>1944</v>
      </c>
      <c r="L1340" s="30" t="s">
        <v>1066</v>
      </c>
      <c r="M1340" s="71">
        <v>43389</v>
      </c>
      <c r="N1340" s="33" t="str">
        <f>IFERROR(VLOOKUP(G1340,Demos!$B$3:$K$1368,5,FALSE),"")</f>
        <v>Positive Temperature Coefficient</v>
      </c>
      <c r="O1340" s="28">
        <f>IF(N1340="","",COUNTIF($N$6:N3459, N1340))</f>
        <v>12</v>
      </c>
      <c r="P1340" s="33" t="str">
        <f xml:space="preserve"> IFERROR(IF(VLOOKUP(G1340,Demos!$B$3:$K$1368,6,FALSE)=0,"",VLOOKUP(G1340,Demos!$B$3:$K$1368,6,FALSE)),"")</f>
        <v>www.de-monstrare.nl/pdf/Positive%20temperature%20coefficient.pdf</v>
      </c>
      <c r="Q1340" s="38" t="str">
        <f xml:space="preserve"> IFERROR(IF(VLOOKUP(G1340,Demos!$B$3:$K$1368,8,FALSE)=0,"",VLOOKUP(G1340,Demos!$B$3:$K$1368,8,FALSE)),"")</f>
        <v/>
      </c>
      <c r="R1340" s="38" t="str">
        <f xml:space="preserve"> IFERROR(IF(VLOOKUP(G1340,Demos!$B$3:$K$1368,7,FALSE)=0,"",VLOOKUP(G1340,Demos!$B$3:$K$1368,7,FALSE)),"")</f>
        <v>See: https://www.youtube.com/watch?v=riR-e0m83Q8&amp;list=PLYMFB4TVFdJJ4DsfXdY6yzDCDgLLiC4ya&amp;index=7</v>
      </c>
      <c r="T1340" s="50" t="s">
        <v>1761</v>
      </c>
      <c r="U1340" s="31" t="str">
        <f>IFERROR(VLOOKUP(G1340,Demos!$B$7:N4635,12,FALSE),"")</f>
        <v/>
      </c>
    </row>
    <row r="1341" spans="1:21" ht="45" x14ac:dyDescent="0.25">
      <c r="A1341" s="39">
        <f t="shared" si="20"/>
        <v>1336</v>
      </c>
      <c r="B1341" s="30" t="s">
        <v>151</v>
      </c>
      <c r="C1341" s="29" t="str">
        <f xml:space="preserve"> IFERROR(VLOOKUP(B1341, Courses!$C$3:$E$836, 2, FALSE),"")</f>
        <v>Introduction to Electricity and Magnetism</v>
      </c>
      <c r="D1341" s="29" t="str">
        <f xml:space="preserve"> IFERROR(VLOOKUP(MID(G1341,1,1), PIRA!$B$1:$E$1146, 2, FALSE),"")</f>
        <v>5 Electricity and Magnetism</v>
      </c>
      <c r="E1341" s="31" t="str">
        <f xml:space="preserve"> IFERROR(VLOOKUP(MID(G1341,1,2),PIRA!$B$1:$E$1144,2,FALSE),"")&amp;"
"&amp;IFERROR(VLOOKUP(MID(H1341,1,2),PIRA!$B$1:$E$1144,2,FALSE),"")&amp;"
"&amp;IFERROR(VLOOKUP(MID(I1341,1,2),PIRA!$B$1:$E$1144,2,FALSE),"")</f>
        <v xml:space="preserve">Resistance
</v>
      </c>
      <c r="F1341" s="31" t="str">
        <f xml:space="preserve"> IFERROR(VLOOKUP(MID(G1341,1,4),PIRA!$B$1:$E$1144,2,FALSE),"")&amp;"
"&amp;IFERROR(VLOOKUP(MID(H1341,1,4),PIRA!$B$1:$E$1144,2,FALSE),"")&amp;"
"&amp;IFERROR(VLOOKUP(MID(I1341,1,4),PIRA!$B$1:$E$1144,2,FALSE),"")</f>
        <v xml:space="preserve">Resistivity and Temperature
</v>
      </c>
      <c r="G1341" s="32" t="s">
        <v>1197</v>
      </c>
      <c r="H1341" s="31" t="str">
        <f>IFERROR(IF(VLOOKUP(G1341,Demos!$B$3:$K$1368,2,FALSE)=0,"",VLOOKUP(G1341,Demos!$B$3:$K$1368,2,FALSE)),"")</f>
        <v/>
      </c>
      <c r="I1341" s="79" t="str">
        <f>IFERROR(IF(VLOOKUP(G1341,Demos!$B$3:$K$1368,3,FALSE)=0,"",VLOOKUP(G1341,Demos!$B$3:$K$1368,3,FALSE)),"")</f>
        <v/>
      </c>
      <c r="J1341" s="79" t="str">
        <f>IFERROR(IF(VLOOKUP(G1341,Demos!$B$3:$K$1368,4,FALSE)=0,"",VLOOKUP(G1341,Demos!$B$3:$K$1368,4,FALSE)),"")</f>
        <v/>
      </c>
      <c r="K1341" s="30" t="s">
        <v>1944</v>
      </c>
      <c r="L1341" s="30" t="s">
        <v>1066</v>
      </c>
      <c r="M1341" s="71">
        <v>43389</v>
      </c>
      <c r="N1341" s="33" t="str">
        <f>IFERROR(VLOOKUP(G1341,Demos!$B$3:$K$1368,5,FALSE),"")</f>
        <v>Negative Temperature Coefficient</v>
      </c>
      <c r="O1341" s="28">
        <f>IF(N1341="","",COUNTIF($N$6:N3460, N1341))</f>
        <v>12</v>
      </c>
      <c r="P1341" s="33" t="str">
        <f xml:space="preserve"> IFERROR(IF(VLOOKUP(G1341,Demos!$B$3:$K$1368,6,FALSE)=0,"",VLOOKUP(G1341,Demos!$B$3:$K$1368,6,FALSE)),"")</f>
        <v>www.de-monstrare.nl/pdf/Negative%20temperature%20coefficient.pdf</v>
      </c>
      <c r="Q1341" s="38" t="str">
        <f xml:space="preserve"> IFERROR(IF(VLOOKUP(G1341,Demos!$B$3:$K$1368,8,FALSE)=0,"",VLOOKUP(G1341,Demos!$B$3:$K$1368,8,FALSE)),"")</f>
        <v/>
      </c>
      <c r="R1341" s="38" t="str">
        <f xml:space="preserve"> IFERROR(IF(VLOOKUP(G1341,Demos!$B$3:$K$1368,7,FALSE)=0,"",VLOOKUP(G1341,Demos!$B$3:$K$1368,7,FALSE)),"")</f>
        <v>See: https://www.youtube.com/watch?v=riR-e0m83Q8&amp;list=PLYMFB4TVFdJJ4DsfXdY6yzDCDgLLiC4ya&amp;index=7</v>
      </c>
      <c r="T1341" s="50" t="s">
        <v>1761</v>
      </c>
      <c r="U1341" s="31" t="str">
        <f>IFERROR(VLOOKUP(G1341,Demos!$B$7:N4636,12,FALSE),"")</f>
        <v/>
      </c>
    </row>
    <row r="1342" spans="1:21" ht="45" x14ac:dyDescent="0.25">
      <c r="A1342" s="39">
        <f t="shared" si="20"/>
        <v>1337</v>
      </c>
      <c r="B1342" s="30" t="s">
        <v>151</v>
      </c>
      <c r="C1342" s="29" t="str">
        <f xml:space="preserve"> IFERROR(VLOOKUP(B1342, Courses!$C$3:$E$836, 2, FALSE),"")</f>
        <v>Introduction to Electricity and Magnetism</v>
      </c>
      <c r="D1342" s="29" t="str">
        <f xml:space="preserve"> IFERROR(VLOOKUP(MID(G1342,1,1), PIRA!$B$1:$E$1146, 2, FALSE),"")</f>
        <v>5 Electricity and Magnetism</v>
      </c>
      <c r="E1342" s="31" t="str">
        <f xml:space="preserve"> IFERROR(VLOOKUP(MID(G1342,1,2),PIRA!$B$1:$E$1144,2,FALSE),"")&amp;"
"&amp;IFERROR(VLOOKUP(MID(H1342,1,2),PIRA!$B$1:$E$1144,2,FALSE),"")&amp;"
"&amp;IFERROR(VLOOKUP(MID(I1342,1,2),PIRA!$B$1:$E$1144,2,FALSE),"")</f>
        <v xml:space="preserve">Capacitance
</v>
      </c>
      <c r="F1342" s="31" t="str">
        <f xml:space="preserve"> IFERROR(VLOOKUP(MID(G1342,1,4),PIRA!$B$1:$E$1144,2,FALSE),"")&amp;"
"&amp;IFERROR(VLOOKUP(MID(H1342,1,4),PIRA!$B$1:$E$1144,2,FALSE),"")&amp;"
"&amp;IFERROR(VLOOKUP(MID(I1342,1,4),PIRA!$B$1:$E$1144,2,FALSE),"")</f>
        <v xml:space="preserve">Capacitors
</v>
      </c>
      <c r="G1342" s="32" t="s">
        <v>248</v>
      </c>
      <c r="H1342" s="31" t="str">
        <f>IFERROR(IF(VLOOKUP(G1342,Demos!$B$3:$K$1368,2,FALSE)=0,"",VLOOKUP(G1342,Demos!$B$3:$K$1368,2,FALSE)),"")</f>
        <v/>
      </c>
      <c r="I1342" s="79" t="str">
        <f>IFERROR(IF(VLOOKUP(G1342,Demos!$B$3:$K$1368,3,FALSE)=0,"",VLOOKUP(G1342,Demos!$B$3:$K$1368,3,FALSE)),"")</f>
        <v/>
      </c>
      <c r="J1342" s="79" t="str">
        <f>IFERROR(IF(VLOOKUP(G1342,Demos!$B$3:$K$1368,4,FALSE)=0,"",VLOOKUP(G1342,Demos!$B$3:$K$1368,4,FALSE)),"")</f>
        <v/>
      </c>
      <c r="K1342" s="30" t="s">
        <v>1944</v>
      </c>
      <c r="L1342" s="30" t="s">
        <v>1066</v>
      </c>
      <c r="M1342" s="71">
        <v>43388</v>
      </c>
      <c r="N1342" s="33" t="str">
        <f>IFERROR(VLOOKUP(G1342,Demos!$B$3:$K$1368,5,FALSE),"")</f>
        <v>Capacitor (1) Spacing between the Plates</v>
      </c>
      <c r="O1342" s="28">
        <f>IF(N1342="","",COUNTIF($N$6:N3461, N1342))</f>
        <v>22</v>
      </c>
      <c r="P1342" s="33" t="str">
        <f xml:space="preserve"> IFERROR(IF(VLOOKUP(G1342,Demos!$B$3:$K$1368,6,FALSE)=0,"",VLOOKUP(G1342,Demos!$B$3:$K$1368,6,FALSE)),"")</f>
        <v>www.de-monstrare.nl/.../Capacitor%20_1_ %20Spacing%20between%20the%20plates.pdf</v>
      </c>
      <c r="Q1342" s="38" t="str">
        <f xml:space="preserve"> IFERROR(IF(VLOOKUP(G1342,Demos!$B$3:$K$1368,8,FALSE)=0,"",VLOOKUP(G1342,Demos!$B$3:$K$1368,8,FALSE)),"")</f>
        <v/>
      </c>
      <c r="R1342" s="38" t="str">
        <f xml:space="preserve"> IFERROR(IF(VLOOKUP(G1342,Demos!$B$3:$K$1368,7,FALSE)=0,"",VLOOKUP(G1342,Demos!$B$3:$K$1368,7,FALSE)),"")</f>
        <v/>
      </c>
      <c r="T1342" s="50" t="s">
        <v>1761</v>
      </c>
      <c r="U1342" s="31" t="str">
        <f>IFERROR(VLOOKUP(G1342,Demos!$B$7:N4638,12,FALSE),"")</f>
        <v/>
      </c>
    </row>
    <row r="1343" spans="1:21" ht="45" x14ac:dyDescent="0.25">
      <c r="A1343" s="39">
        <f t="shared" si="20"/>
        <v>1338</v>
      </c>
      <c r="B1343" s="30" t="s">
        <v>151</v>
      </c>
      <c r="C1343" s="29" t="str">
        <f xml:space="preserve"> IFERROR(VLOOKUP(B1343, Courses!$C$3:$E$836, 2, FALSE),"")</f>
        <v>Introduction to Electricity and Magnetism</v>
      </c>
      <c r="D1343" s="29" t="str">
        <f xml:space="preserve"> IFERROR(VLOOKUP(MID(G1343,1,1), PIRA!$B$1:$E$1146, 2, FALSE),"")</f>
        <v>5 Electricity and Magnetism</v>
      </c>
      <c r="E1343" s="31" t="str">
        <f xml:space="preserve"> IFERROR(VLOOKUP(MID(G1343,1,2),PIRA!$B$1:$E$1144,2,FALSE),"")&amp;"
"&amp;IFERROR(VLOOKUP(MID(H1343,1,2),PIRA!$B$1:$E$1144,2,FALSE),"")&amp;"
"&amp;IFERROR(VLOOKUP(MID(I1343,1,2),PIRA!$B$1:$E$1144,2,FALSE),"")</f>
        <v xml:space="preserve">Capacitance
Capacitance
</v>
      </c>
      <c r="F1343" s="31" t="str">
        <f xml:space="preserve"> IFERROR(VLOOKUP(MID(G1343,1,4),PIRA!$B$1:$E$1144,2,FALSE),"")&amp;"
"&amp;IFERROR(VLOOKUP(MID(H1343,1,4),PIRA!$B$1:$E$1144,2,FALSE),"")&amp;"
"&amp;IFERROR(VLOOKUP(MID(I1343,1,4),PIRA!$B$1:$E$1144,2,FALSE),"")</f>
        <v xml:space="preserve">Dielectric
Energy Stored in a Capacitor
</v>
      </c>
      <c r="G1343" s="32" t="s">
        <v>482</v>
      </c>
      <c r="H1343" s="31" t="str">
        <f>IFERROR(IF(VLOOKUP(G1343,Demos!$B$3:$K$1368,2,FALSE)=0,"",VLOOKUP(G1343,Demos!$B$3:$K$1368,2,FALSE)),"")</f>
        <v>5C30.01</v>
      </c>
      <c r="I1343" s="79" t="str">
        <f>IFERROR(IF(VLOOKUP(G1343,Demos!$B$3:$K$1368,3,FALSE)=0,"",VLOOKUP(G1343,Demos!$B$3:$K$1368,3,FALSE)),"")</f>
        <v/>
      </c>
      <c r="J1343" s="79" t="str">
        <f>IFERROR(IF(VLOOKUP(G1343,Demos!$B$3:$K$1368,4,FALSE)=0,"",VLOOKUP(G1343,Demos!$B$3:$K$1368,4,FALSE)),"")</f>
        <v/>
      </c>
      <c r="K1343" s="30" t="s">
        <v>1944</v>
      </c>
      <c r="L1343" s="30" t="s">
        <v>1066</v>
      </c>
      <c r="M1343" s="71">
        <v>43388</v>
      </c>
      <c r="N1343" s="33" t="str">
        <f>IFERROR(VLOOKUP(G1343,Demos!$B$3:$K$1368,5,FALSE),"")</f>
        <v>Capacitor (2) Different Dielectrics</v>
      </c>
      <c r="O1343" s="28">
        <f>IF(N1343="","",COUNTIF($N$6:N3462, N1343))</f>
        <v>17</v>
      </c>
      <c r="P1343" s="33" t="str">
        <f xml:space="preserve"> IFERROR(IF(VLOOKUP(G1343,Demos!$B$3:$K$1368,6,FALSE)=0,"",VLOOKUP(G1343,Demos!$B$3:$K$1368,6,FALSE)),"")</f>
        <v>www.de-monstrare.nl/pdf/Capacitor%20_2_Different%20dielectrics.pdf</v>
      </c>
      <c r="Q1343" s="38" t="str">
        <f xml:space="preserve"> IFERROR(IF(VLOOKUP(G1343,Demos!$B$3:$K$1368,8,FALSE)=0,"",VLOOKUP(G1343,Demos!$B$3:$K$1368,8,FALSE)),"")</f>
        <v/>
      </c>
      <c r="R1343" s="38" t="str">
        <f xml:space="preserve"> IFERROR(IF(VLOOKUP(G1343,Demos!$B$3:$K$1368,7,FALSE)=0,"",VLOOKUP(G1343,Demos!$B$3:$K$1368,7,FALSE)),"")</f>
        <v/>
      </c>
      <c r="T1343" s="50" t="s">
        <v>1761</v>
      </c>
      <c r="U1343" s="31" t="str">
        <f>IFERROR(VLOOKUP(G1343,Demos!$B$7:N4637,12,FALSE),"")</f>
        <v/>
      </c>
    </row>
    <row r="1344" spans="1:21" ht="45" x14ac:dyDescent="0.25">
      <c r="A1344" s="39">
        <f t="shared" si="20"/>
        <v>1339</v>
      </c>
      <c r="B1344" s="30" t="s">
        <v>151</v>
      </c>
      <c r="C1344" s="29" t="str">
        <f xml:space="preserve"> IFERROR(VLOOKUP(B1344, Courses!$C$3:$E$836, 2, FALSE),"")</f>
        <v>Introduction to Electricity and Magnetism</v>
      </c>
      <c r="D1344" s="29" t="str">
        <f xml:space="preserve"> IFERROR(VLOOKUP(MID(G1344,1,1), PIRA!$B$1:$E$1146, 2, FALSE),"")</f>
        <v>5 Electricity and Magnetism</v>
      </c>
      <c r="E1344" s="31" t="str">
        <f xml:space="preserve"> IFERROR(VLOOKUP(MID(G1344,1,2),PIRA!$B$1:$E$1144,2,FALSE),"")&amp;"
"&amp;IFERROR(VLOOKUP(MID(H1344,1,2),PIRA!$B$1:$E$1144,2,FALSE),"")&amp;"
"&amp;IFERROR(VLOOKUP(MID(I1344,1,2),PIRA!$B$1:$E$1144,2,FALSE),"")</f>
        <v xml:space="preserve">Electrostatics
</v>
      </c>
      <c r="F1344" s="31" t="str">
        <f xml:space="preserve"> IFERROR(VLOOKUP(MID(G1344,1,4),PIRA!$B$1:$E$1144,2,FALSE),"")&amp;"
"&amp;IFERROR(VLOOKUP(MID(H1344,1,4),PIRA!$B$1:$E$1144,2,FALSE),"")&amp;"
"&amp;IFERROR(VLOOKUP(MID(I1344,1,4),PIRA!$B$1:$E$1144,2,FALSE),"")</f>
        <v xml:space="preserve">Coulomb's Law
</v>
      </c>
      <c r="G1344" s="32" t="s">
        <v>245</v>
      </c>
      <c r="H1344" s="31" t="str">
        <f>IFERROR(IF(VLOOKUP(G1344,Demos!$B$3:$K$1368,2,FALSE)=0,"",VLOOKUP(G1344,Demos!$B$3:$K$1368,2,FALSE)),"")</f>
        <v/>
      </c>
      <c r="I1344" s="79" t="str">
        <f>IFERROR(IF(VLOOKUP(G1344,Demos!$B$3:$K$1368,3,FALSE)=0,"",VLOOKUP(G1344,Demos!$B$3:$K$1368,3,FALSE)),"")</f>
        <v/>
      </c>
      <c r="J1344" s="79" t="str">
        <f>IFERROR(IF(VLOOKUP(G1344,Demos!$B$3:$K$1368,4,FALSE)=0,"",VLOOKUP(G1344,Demos!$B$3:$K$1368,4,FALSE)),"")</f>
        <v/>
      </c>
      <c r="K1344" s="30" t="s">
        <v>1066</v>
      </c>
      <c r="L1344" s="30" t="s">
        <v>1923</v>
      </c>
      <c r="M1344" s="71">
        <v>43385</v>
      </c>
      <c r="N1344" s="33" t="str">
        <f>IFERROR(VLOOKUP(G1344,Demos!$B$3:$K$1368,5,FALSE),"")</f>
        <v>Coulomb's Law (2)</v>
      </c>
      <c r="O1344" s="28">
        <f>IF(N1344="","",COUNTIF($N$6:N3463, N1344))</f>
        <v>17</v>
      </c>
      <c r="P1344" s="33" t="str">
        <f xml:space="preserve"> IFERROR(IF(VLOOKUP(G1344,Demos!$B$3:$K$1368,6,FALSE)=0,"",VLOOKUP(G1344,Demos!$B$3:$K$1368,6,FALSE)),"")</f>
        <v>www.de-monstrare.nl/pdf/Coulomb's%20law%20_2_.pdf</v>
      </c>
      <c r="Q1344" s="38" t="str">
        <f xml:space="preserve"> IFERROR(IF(VLOOKUP(G1344,Demos!$B$3:$K$1368,8,FALSE)=0,"",VLOOKUP(G1344,Demos!$B$3:$K$1368,8,FALSE)),"")</f>
        <v/>
      </c>
      <c r="R1344" s="38" t="str">
        <f xml:space="preserve"> IFERROR(IF(VLOOKUP(G1344,Demos!$B$3:$K$1368,7,FALSE)=0,"",VLOOKUP(G1344,Demos!$B$3:$K$1368,7,FALSE)),"")</f>
        <v/>
      </c>
      <c r="T1344" s="50" t="s">
        <v>2049</v>
      </c>
      <c r="U1344" s="31" t="str">
        <f>IFERROR(VLOOKUP(G1344,Demos!$B$7:N4640,12,FALSE),"")</f>
        <v/>
      </c>
    </row>
    <row r="1345" spans="1:21" ht="45" x14ac:dyDescent="0.25">
      <c r="A1345" s="39">
        <f t="shared" si="20"/>
        <v>1340</v>
      </c>
      <c r="B1345" s="30" t="s">
        <v>151</v>
      </c>
      <c r="C1345" s="29" t="str">
        <f xml:space="preserve"> IFERROR(VLOOKUP(B1345, Courses!$C$3:$E$836, 2, FALSE),"")</f>
        <v>Introduction to Electricity and Magnetism</v>
      </c>
      <c r="D1345" s="29" t="str">
        <f xml:space="preserve"> IFERROR(VLOOKUP(MID(G1345,1,1), PIRA!$B$1:$E$1146, 2, FALSE),"")</f>
        <v>5 Electricity and Magnetism</v>
      </c>
      <c r="E1345" s="31" t="str">
        <f xml:space="preserve"> IFERROR(VLOOKUP(MID(G1345,1,2),PIRA!$B$1:$E$1144,2,FALSE),"")&amp;"
"&amp;IFERROR(VLOOKUP(MID(H1345,1,2),PIRA!$B$1:$E$1144,2,FALSE),"")&amp;"
"&amp;IFERROR(VLOOKUP(MID(I1345,1,2),PIRA!$B$1:$E$1144,2,FALSE),"")</f>
        <v xml:space="preserve">Electric Fields and Potential
</v>
      </c>
      <c r="F1345" s="31" t="str">
        <f xml:space="preserve"> IFERROR(VLOOKUP(MID(G1345,1,4),PIRA!$B$1:$E$1144,2,FALSE),"")&amp;"
"&amp;IFERROR(VLOOKUP(MID(H1345,1,4),PIRA!$B$1:$E$1144,2,FALSE),"")&amp;"
"&amp;IFERROR(VLOOKUP(MID(I1345,1,4),PIRA!$B$1:$E$1144,2,FALSE),"")</f>
        <v xml:space="preserve">Electric Field
</v>
      </c>
      <c r="G1345" s="32" t="s">
        <v>1193</v>
      </c>
      <c r="H1345" s="31" t="str">
        <f>IFERROR(IF(VLOOKUP(G1345,Demos!$B$3:$K$1368,2,FALSE)=0,"",VLOOKUP(G1345,Demos!$B$3:$K$1368,2,FALSE)),"")</f>
        <v/>
      </c>
      <c r="I1345" s="79" t="str">
        <f>IFERROR(IF(VLOOKUP(G1345,Demos!$B$3:$K$1368,3,FALSE)=0,"",VLOOKUP(G1345,Demos!$B$3:$K$1368,3,FALSE)),"")</f>
        <v/>
      </c>
      <c r="J1345" s="79" t="str">
        <f>IFERROR(IF(VLOOKUP(G1345,Demos!$B$3:$K$1368,4,FALSE)=0,"",VLOOKUP(G1345,Demos!$B$3:$K$1368,4,FALSE)),"")</f>
        <v/>
      </c>
      <c r="K1345" s="30" t="s">
        <v>1944</v>
      </c>
      <c r="L1345" s="30" t="s">
        <v>1066</v>
      </c>
      <c r="M1345" s="71">
        <v>43385</v>
      </c>
      <c r="N1345" s="33" t="str">
        <f>IFERROR(VLOOKUP(G1345,Demos!$B$3:$K$1368,5,FALSE),"")</f>
        <v>E-Field Direction (vd Graaff and electric dipole)</v>
      </c>
      <c r="O1345" s="28">
        <f>IF(N1345="","",COUNTIF($N$6:N3464, N1345))</f>
        <v>12</v>
      </c>
      <c r="P1345" s="33" t="str">
        <f xml:space="preserve"> IFERROR(IF(VLOOKUP(G1345,Demos!$B$3:$K$1368,6,FALSE)=0,"",VLOOKUP(G1345,Demos!$B$3:$K$1368,6,FALSE)),"")</f>
        <v>www.de-monstrare.nl/pdf/E-field%20direction.pdf</v>
      </c>
      <c r="Q1345" s="38" t="str">
        <f xml:space="preserve"> IFERROR(IF(VLOOKUP(G1345,Demos!$B$3:$K$1368,8,FALSE)=0,"",VLOOKUP(G1345,Demos!$B$3:$K$1368,8,FALSE)),"")</f>
        <v>Produce an E-dipole and suspend it in the E-field of a vd Graaff</v>
      </c>
      <c r="R1345" s="38" t="str">
        <f xml:space="preserve"> IFERROR(IF(VLOOKUP(G1345,Demos!$B$3:$K$1368,7,FALSE)=0,"",VLOOKUP(G1345,Demos!$B$3:$K$1368,7,FALSE)),"")</f>
        <v>See: https://www.youtube.com/watch?v=5yedECuZIs0&amp;list=PLYMFB4TVFdJJ4DsfXdY6yzDCDgLLiC4ya&amp;index=4</v>
      </c>
      <c r="T1345" s="50" t="s">
        <v>1761</v>
      </c>
      <c r="U1345" s="31" t="str">
        <f>IFERROR(VLOOKUP(G1345,Demos!$B$7:N4639,12,FALSE),"")</f>
        <v/>
      </c>
    </row>
    <row r="1346" spans="1:21" ht="45" x14ac:dyDescent="0.25">
      <c r="A1346" s="39">
        <f t="shared" si="20"/>
        <v>1341</v>
      </c>
      <c r="B1346" s="30" t="s">
        <v>151</v>
      </c>
      <c r="C1346" s="29" t="str">
        <f xml:space="preserve"> IFERROR(VLOOKUP(B1346, Courses!$C$3:$E$836, 2, FALSE),"")</f>
        <v>Introduction to Electricity and Magnetism</v>
      </c>
      <c r="D1346" s="29" t="str">
        <f xml:space="preserve"> IFERROR(VLOOKUP(MID(G1346,1,1), PIRA!$B$1:$E$1146, 2, FALSE),"")</f>
        <v>5 Electricity and Magnetism</v>
      </c>
      <c r="E1346" s="31" t="str">
        <f xml:space="preserve"> IFERROR(VLOOKUP(MID(G1346,1,2),PIRA!$B$1:$E$1144,2,FALSE),"")&amp;"
"&amp;IFERROR(VLOOKUP(MID(H1346,1,2),PIRA!$B$1:$E$1144,2,FALSE),"")&amp;"
"&amp;IFERROR(VLOOKUP(MID(I1346,1,2),PIRA!$B$1:$E$1144,2,FALSE),"")</f>
        <v xml:space="preserve">Electric Fields and Potential
Electric Fields and Potential
</v>
      </c>
      <c r="F1346" s="31" t="str">
        <f xml:space="preserve"> IFERROR(VLOOKUP(MID(G1346,1,4),PIRA!$B$1:$E$1144,2,FALSE),"")&amp;"
"&amp;IFERROR(VLOOKUP(MID(H1346,1,4),PIRA!$B$1:$E$1144,2,FALSE),"")&amp;"
"&amp;IFERROR(VLOOKUP(MID(I1346,1,4),PIRA!$B$1:$E$1144,2,FALSE),"")</f>
        <v xml:space="preserve">Electric Field
Gauss' Law
</v>
      </c>
      <c r="G1346" s="32" t="s">
        <v>1194</v>
      </c>
      <c r="H1346" s="31" t="str">
        <f>IFERROR(IF(VLOOKUP(G1346,Demos!$B$3:$K$1368,2,FALSE)=0,"",VLOOKUP(G1346,Demos!$B$3:$K$1368,2,FALSE)),"")</f>
        <v>5B20.10</v>
      </c>
      <c r="I1346" s="79" t="str">
        <f>IFERROR(IF(VLOOKUP(G1346,Demos!$B$3:$K$1368,3,FALSE)=0,"",VLOOKUP(G1346,Demos!$B$3:$K$1368,3,FALSE)),"")</f>
        <v/>
      </c>
      <c r="J1346" s="79" t="str">
        <f>IFERROR(IF(VLOOKUP(G1346,Demos!$B$3:$K$1368,4,FALSE)=0,"",VLOOKUP(G1346,Demos!$B$3:$K$1368,4,FALSE)),"")</f>
        <v/>
      </c>
      <c r="K1346" s="30" t="s">
        <v>1944</v>
      </c>
      <c r="L1346" s="30" t="s">
        <v>1066</v>
      </c>
      <c r="M1346" s="71">
        <v>43384</v>
      </c>
      <c r="N1346" s="33" t="str">
        <f>IFERROR(VLOOKUP(G1346,Demos!$B$3:$K$1368,5,FALSE),"")</f>
        <v>Charge and Field; inside and/or outside?</v>
      </c>
      <c r="O1346" s="28">
        <f>IF(N1346="","",COUNTIF($N$6:N3465, N1346))</f>
        <v>13</v>
      </c>
      <c r="P1346" s="33" t="str">
        <f xml:space="preserve"> IFERROR(IF(VLOOKUP(G1346,Demos!$B$3:$K$1368,6,FALSE)=0,"",VLOOKUP(G1346,Demos!$B$3:$K$1368,6,FALSE)),"")</f>
        <v>www.de-monstrare.nl/.../ Charge%20and%20field%20inside%20and%20or%20outside.pdf</v>
      </c>
      <c r="Q1346" s="38" t="str">
        <f xml:space="preserve"> IFERROR(IF(VLOOKUP(G1346,Demos!$B$3:$K$1368,8,FALSE)=0,"",VLOOKUP(G1346,Demos!$B$3:$K$1368,8,FALSE)),"")</f>
        <v/>
      </c>
      <c r="R1346" s="38" t="str">
        <f xml:space="preserve"> IFERROR(IF(VLOOKUP(G1346,Demos!$B$3:$K$1368,7,FALSE)=0,"",VLOOKUP(G1346,Demos!$B$3:$K$1368,7,FALSE)),"")</f>
        <v>See: https://www.youtube.com/watch?v=11BL47PklLw&amp;list=PLYMFB4TVFdJJ4DsfXdY6yzDCDgLLiC4ya&amp;index=3</v>
      </c>
      <c r="T1346" s="50" t="s">
        <v>1761</v>
      </c>
      <c r="U1346" s="31" t="str">
        <f>IFERROR(VLOOKUP(G1346,Demos!$B$7:N4641,12,FALSE),"")</f>
        <v/>
      </c>
    </row>
    <row r="1347" spans="1:21" ht="45" x14ac:dyDescent="0.25">
      <c r="A1347" s="39">
        <f t="shared" si="20"/>
        <v>1342</v>
      </c>
      <c r="B1347" s="30" t="s">
        <v>151</v>
      </c>
      <c r="C1347" s="29" t="str">
        <f xml:space="preserve"> IFERROR(VLOOKUP(B1347, Courses!$C$3:$E$836, 2, FALSE),"")</f>
        <v>Introduction to Electricity and Magnetism</v>
      </c>
      <c r="D1347" s="29" t="str">
        <f xml:space="preserve"> IFERROR(VLOOKUP(MID(G1347,1,1), PIRA!$B$1:$E$1146, 2, FALSE),"")</f>
        <v>5 Electricity and Magnetism</v>
      </c>
      <c r="E1347" s="31" t="str">
        <f xml:space="preserve"> IFERROR(VLOOKUP(MID(G1347,1,2),PIRA!$B$1:$E$1144,2,FALSE),"")&amp;"
"&amp;IFERROR(VLOOKUP(MID(H1347,1,2),PIRA!$B$1:$E$1144,2,FALSE),"")&amp;"
"&amp;IFERROR(VLOOKUP(MID(I1347,1,2),PIRA!$B$1:$E$1144,2,FALSE),"")</f>
        <v xml:space="preserve">Electrostatics
</v>
      </c>
      <c r="F1347" s="31" t="str">
        <f xml:space="preserve"> IFERROR(VLOOKUP(MID(G1347,1,4),PIRA!$B$1:$E$1144,2,FALSE),"")&amp;"
"&amp;IFERROR(VLOOKUP(MID(H1347,1,4),PIRA!$B$1:$E$1144,2,FALSE),"")&amp;"
"&amp;IFERROR(VLOOKUP(MID(I1347,1,4),PIRA!$B$1:$E$1144,2,FALSE),"")</f>
        <v xml:space="preserve">Induced Charge
</v>
      </c>
      <c r="G1347" s="32" t="s">
        <v>1191</v>
      </c>
      <c r="H1347" s="31" t="str">
        <f>IFERROR(IF(VLOOKUP(G1347,Demos!$B$3:$K$1368,2,FALSE)=0,"",VLOOKUP(G1347,Demos!$B$3:$K$1368,2,FALSE)),"")</f>
        <v/>
      </c>
      <c r="I1347" s="79" t="str">
        <f>IFERROR(IF(VLOOKUP(G1347,Demos!$B$3:$K$1368,3,FALSE)=0,"",VLOOKUP(G1347,Demos!$B$3:$K$1368,3,FALSE)),"")</f>
        <v/>
      </c>
      <c r="J1347" s="79" t="str">
        <f>IFERROR(IF(VLOOKUP(G1347,Demos!$B$3:$K$1368,4,FALSE)=0,"",VLOOKUP(G1347,Demos!$B$3:$K$1368,4,FALSE)),"")</f>
        <v/>
      </c>
      <c r="K1347" s="30" t="s">
        <v>1066</v>
      </c>
      <c r="L1347" s="30" t="s">
        <v>1923</v>
      </c>
      <c r="M1347" s="71">
        <v>43382</v>
      </c>
      <c r="N1347" s="33" t="str">
        <f>IFERROR(VLOOKUP(G1347,Demos!$B$3:$K$1368,5,FALSE),"")</f>
        <v>Charging by Induction</v>
      </c>
      <c r="O1347" s="28">
        <f>IF(N1347="","",COUNTIF($N$6:N3466, N1347))</f>
        <v>12</v>
      </c>
      <c r="P1347" s="33" t="str">
        <f xml:space="preserve"> IFERROR(IF(VLOOKUP(G1347,Demos!$B$3:$K$1368,6,FALSE)=0,"",VLOOKUP(G1347,Demos!$B$3:$K$1368,6,FALSE)),"")</f>
        <v>www.de-monstrare.nl/pdf/Charging%20by%20induction.pdf</v>
      </c>
      <c r="Q1347" s="38" t="str">
        <f xml:space="preserve"> IFERROR(IF(VLOOKUP(G1347,Demos!$B$3:$K$1368,8,FALSE)=0,"",VLOOKUP(G1347,Demos!$B$3:$K$1368,8,FALSE)),"")</f>
        <v/>
      </c>
      <c r="R1347" s="38" t="str">
        <f xml:space="preserve"> IFERROR(IF(VLOOKUP(G1347,Demos!$B$3:$K$1368,7,FALSE)=0,"",VLOOKUP(G1347,Demos!$B$3:$K$1368,7,FALSE)),"")</f>
        <v>See: https://www.youtube.com/watch?v=5u-WR7oNJ00&amp;list=PLYMFB4TVFdJJ4DsfXdY6yzDCDgLLiC4ya&amp;index=2</v>
      </c>
      <c r="T1347" s="50" t="s">
        <v>1761</v>
      </c>
      <c r="U1347" s="31" t="str">
        <f>IFERROR(VLOOKUP(G1347,Demos!$B$7:N4642,12,FALSE),"")</f>
        <v/>
      </c>
    </row>
    <row r="1348" spans="1:21" ht="45" x14ac:dyDescent="0.25">
      <c r="A1348" s="39">
        <f t="shared" si="20"/>
        <v>1343</v>
      </c>
      <c r="B1348" s="30" t="s">
        <v>151</v>
      </c>
      <c r="C1348" s="29" t="str">
        <f xml:space="preserve"> IFERROR(VLOOKUP(B1348, Courses!$C$3:$E$836, 2, FALSE),"")</f>
        <v>Introduction to Electricity and Magnetism</v>
      </c>
      <c r="D1348" s="29" t="str">
        <f xml:space="preserve"> IFERROR(VLOOKUP(MID(G1348,1,1), PIRA!$B$1:$E$1146, 2, FALSE),"")</f>
        <v>5 Electricity and Magnetism</v>
      </c>
      <c r="E1348" s="31" t="str">
        <f xml:space="preserve"> IFERROR(VLOOKUP(MID(G1348,1,2),PIRA!$B$1:$E$1144,2,FALSE),"")&amp;"
"&amp;IFERROR(VLOOKUP(MID(H1348,1,2),PIRA!$B$1:$E$1144,2,FALSE),"")&amp;"
"&amp;IFERROR(VLOOKUP(MID(I1348,1,2),PIRA!$B$1:$E$1144,2,FALSE),"")</f>
        <v xml:space="preserve">Electric Fields and Potential
</v>
      </c>
      <c r="F1348" s="31" t="str">
        <f xml:space="preserve"> IFERROR(VLOOKUP(MID(G1348,1,4),PIRA!$B$1:$E$1144,2,FALSE),"")&amp;"
"&amp;IFERROR(VLOOKUP(MID(H1348,1,4),PIRA!$B$1:$E$1144,2,FALSE),"")&amp;"
"&amp;IFERROR(VLOOKUP(MID(I1348,1,4),PIRA!$B$1:$E$1144,2,FALSE),"")</f>
        <v xml:space="preserve">Electric Field
</v>
      </c>
      <c r="G1348" s="32" t="s">
        <v>1740</v>
      </c>
      <c r="H1348" s="31" t="str">
        <f>IFERROR(IF(VLOOKUP(G1348,Demos!$B$3:$K$1368,2,FALSE)=0,"",VLOOKUP(G1348,Demos!$B$3:$K$1368,2,FALSE)),"")</f>
        <v/>
      </c>
      <c r="I1348" s="79" t="str">
        <f>IFERROR(IF(VLOOKUP(G1348,Demos!$B$3:$K$1368,3,FALSE)=0,"",VLOOKUP(G1348,Demos!$B$3:$K$1368,3,FALSE)),"")</f>
        <v/>
      </c>
      <c r="J1348" s="79" t="str">
        <f>IFERROR(IF(VLOOKUP(G1348,Demos!$B$3:$K$1368,4,FALSE)=0,"",VLOOKUP(G1348,Demos!$B$3:$K$1368,4,FALSE)),"")</f>
        <v/>
      </c>
      <c r="K1348" s="30" t="s">
        <v>1066</v>
      </c>
      <c r="L1348" s="30" t="s">
        <v>1923</v>
      </c>
      <c r="M1348" s="71">
        <v>43381</v>
      </c>
      <c r="N1348" s="33" t="str">
        <f>IFERROR(VLOOKUP(G1348,Demos!$B$3:$K$1368,5,FALSE),"")</f>
        <v>Squid on vd Graaff</v>
      </c>
      <c r="O1348" s="28">
        <f>IF(N1348="","",COUNTIF($N$6:N3467, N1348))</f>
        <v>12</v>
      </c>
      <c r="P1348" s="33" t="str">
        <f xml:space="preserve"> IFERROR(IF(VLOOKUP(G1348,Demos!$B$3:$K$1368,6,FALSE)=0,"",VLOOKUP(G1348,Demos!$B$3:$K$1368,6,FALSE)),"")</f>
        <v>N/A</v>
      </c>
      <c r="Q1348" s="38" t="str">
        <f xml:space="preserve"> IFERROR(IF(VLOOKUP(G1348,Demos!$B$3:$K$1368,8,FALSE)=0,"",VLOOKUP(G1348,Demos!$B$3:$K$1368,8,FALSE)),"")</f>
        <v>A small stand with thin paper strips is placed on an electrostatic generator</v>
      </c>
      <c r="R1348" s="38" t="str">
        <f xml:space="preserve"> IFERROR(IF(VLOOKUP(G1348,Demos!$B$3:$K$1368,7,FALSE)=0,"",VLOOKUP(G1348,Demos!$B$3:$K$1368,7,FALSE)),"")</f>
        <v/>
      </c>
      <c r="T1348" s="50" t="s">
        <v>1761</v>
      </c>
      <c r="U1348" s="31" t="str">
        <f>IFERROR(VLOOKUP(G1348,Demos!$B$7:N4643,12,FALSE),"")</f>
        <v/>
      </c>
    </row>
    <row r="1349" spans="1:21" ht="45" x14ac:dyDescent="0.25">
      <c r="A1349" s="39">
        <f t="shared" si="20"/>
        <v>1344</v>
      </c>
      <c r="B1349" s="30" t="s">
        <v>2028</v>
      </c>
      <c r="C1349" s="29" t="str">
        <f xml:space="preserve"> IFERROR(VLOOKUP(B1349, Courses!$C$3:$E$836, 2, FALSE),"")</f>
        <v>Differential Equations</v>
      </c>
      <c r="D1349" s="29" t="str">
        <f xml:space="preserve"> IFERROR(VLOOKUP(MID(G1349,1,1), PIRA!$B$1:$E$1146, 2, FALSE),"")</f>
        <v>3 Oscillations and Waves</v>
      </c>
      <c r="E1349" s="31" t="str">
        <f xml:space="preserve"> IFERROR(VLOOKUP(MID(G1349,1,2),PIRA!$B$1:$E$1144,2,FALSE),"")&amp;"
"&amp;IFERROR(VLOOKUP(MID(H1349,1,2),PIRA!$B$1:$E$1144,2,FALSE),"")&amp;"
"&amp;IFERROR(VLOOKUP(MID(I1349,1,2),PIRA!$B$1:$E$1144,2,FALSE),"")</f>
        <v xml:space="preserve">Acoustics
Wave Motion
</v>
      </c>
      <c r="F1349" s="31" t="str">
        <f xml:space="preserve"> IFERROR(VLOOKUP(MID(G1349,1,4),PIRA!$B$1:$E$1144,2,FALSE),"")&amp;"
"&amp;IFERROR(VLOOKUP(MID(H1349,1,4),PIRA!$B$1:$E$1144,2,FALSE),"")&amp;"
"&amp;IFERROR(VLOOKUP(MID(I1349,1,4),PIRA!$B$1:$E$1144,2,FALSE),"")</f>
        <v xml:space="preserve">Wave Analysis and Synthesis
Standing Waves
</v>
      </c>
      <c r="G1349" s="32" t="s">
        <v>1189</v>
      </c>
      <c r="H1349" s="31" t="str">
        <f>IFERROR(IF(VLOOKUP(G1349,Demos!$B$3:$K$1368,2,FALSE)=0,"",VLOOKUP(G1349,Demos!$B$3:$K$1368,2,FALSE)),"")</f>
        <v>3B22.05</v>
      </c>
      <c r="I1349" s="79" t="str">
        <f>IFERROR(IF(VLOOKUP(G1349,Demos!$B$3:$K$1368,3,FALSE)=0,"",VLOOKUP(G1349,Demos!$B$3:$K$1368,3,FALSE)),"")</f>
        <v/>
      </c>
      <c r="J1349" s="79" t="str">
        <f>IFERROR(IF(VLOOKUP(G1349,Demos!$B$3:$K$1368,4,FALSE)=0,"",VLOOKUP(G1349,Demos!$B$3:$K$1368,4,FALSE)),"")</f>
        <v/>
      </c>
      <c r="K1349" s="30" t="s">
        <v>2025</v>
      </c>
      <c r="M1349" s="71">
        <v>43375</v>
      </c>
      <c r="N1349" s="33" t="str">
        <f>IFERROR(VLOOKUP(G1349,Demos!$B$3:$K$1368,5,FALSE),"")</f>
        <v>Plucking a String</v>
      </c>
      <c r="O1349" s="28">
        <f>IF(N1349="","",COUNTIF($N$6:N3468, N1349))</f>
        <v>27</v>
      </c>
      <c r="P1349" s="33" t="str">
        <f xml:space="preserve"> IFERROR(IF(VLOOKUP(G1349,Demos!$B$3:$K$1368,6,FALSE)=0,"",VLOOKUP(G1349,Demos!$B$3:$K$1368,6,FALSE)),"")</f>
        <v>www.de-monstrare.nl/pdf/Plucking%20a%20string.pdf</v>
      </c>
      <c r="Q1349" s="38" t="str">
        <f xml:space="preserve"> IFERROR(IF(VLOOKUP(G1349,Demos!$B$3:$K$1368,8,FALSE)=0,"",VLOOKUP(G1349,Demos!$B$3:$K$1368,8,FALSE)),"")</f>
        <v/>
      </c>
      <c r="R1349" s="38" t="str">
        <f xml:space="preserve"> IFERROR(IF(VLOOKUP(G1349,Demos!$B$3:$K$1368,7,FALSE)=0,"",VLOOKUP(G1349,Demos!$B$3:$K$1368,7,FALSE)),"")</f>
        <v>See: https://surfdrive.surf.nl/files/index.php/s/DHZYIhoACURx7O8?path=%2FHaaksman%2FTN2345%2F1.%20Plucking%20a%20String</v>
      </c>
      <c r="T1349" s="50" t="s">
        <v>1761</v>
      </c>
      <c r="U1349" s="31" t="str">
        <f>IFERROR(VLOOKUP(G1349,Demos!$B$7:N4644,12,FALSE),"")</f>
        <v/>
      </c>
    </row>
    <row r="1350" spans="1:21" ht="45" x14ac:dyDescent="0.25">
      <c r="A1350" s="39">
        <f t="shared" ref="A1350:A1413" si="21">ROW()-5</f>
        <v>1345</v>
      </c>
      <c r="B1350" s="30" t="s">
        <v>29</v>
      </c>
      <c r="C1350" s="29" t="str">
        <f xml:space="preserve"> IFERROR(VLOOKUP(B1350, Courses!$C$3:$E$836, 2, FALSE),"")</f>
        <v>Classical and Quantum Mechanics</v>
      </c>
      <c r="D1350" s="29" t="str">
        <f xml:space="preserve"> IFERROR(VLOOKUP(MID(G1350,1,1), PIRA!$B$1:$E$1146, 2, FALSE),"")</f>
        <v>3 Oscillations and Waves</v>
      </c>
      <c r="E1350" s="31" t="str">
        <f xml:space="preserve"> IFERROR(VLOOKUP(MID(G1350,1,2),PIRA!$B$1:$E$1144,2,FALSE),"")&amp;"
"&amp;IFERROR(VLOOKUP(MID(H1350,1,2),PIRA!$B$1:$E$1144,2,FALSE),"")&amp;"
"&amp;IFERROR(VLOOKUP(MID(I1350,1,2),PIRA!$B$1:$E$1144,2,FALSE),"")</f>
        <v xml:space="preserve">Wave Motion
</v>
      </c>
      <c r="F1350" s="31" t="str">
        <f xml:space="preserve"> IFERROR(VLOOKUP(MID(G1350,1,4),PIRA!$B$1:$E$1144,2,FALSE),"")&amp;"
"&amp;IFERROR(VLOOKUP(MID(H1350,1,4),PIRA!$B$1:$E$1144,2,FALSE),"")&amp;"
"&amp;IFERROR(VLOOKUP(MID(I1350,1,4),PIRA!$B$1:$E$1144,2,FALSE),"")</f>
        <v xml:space="preserve">Transverse Pulses and Waves
</v>
      </c>
      <c r="G1350" s="32" t="s">
        <v>1186</v>
      </c>
      <c r="H1350" s="31" t="str">
        <f>IFERROR(IF(VLOOKUP(G1350,Demos!$B$3:$K$1368,2,FALSE)=0,"",VLOOKUP(G1350,Demos!$B$3:$K$1368,2,FALSE)),"")</f>
        <v/>
      </c>
      <c r="I1350" s="79" t="str">
        <f>IFERROR(IF(VLOOKUP(G1350,Demos!$B$3:$K$1368,3,FALSE)=0,"",VLOOKUP(G1350,Demos!$B$3:$K$1368,3,FALSE)),"")</f>
        <v/>
      </c>
      <c r="J1350" s="79" t="str">
        <f>IFERROR(IF(VLOOKUP(G1350,Demos!$B$3:$K$1368,4,FALSE)=0,"",VLOOKUP(G1350,Demos!$B$3:$K$1368,4,FALSE)),"")</f>
        <v/>
      </c>
      <c r="K1350" s="32" t="s">
        <v>373</v>
      </c>
      <c r="L1350" s="32"/>
      <c r="M1350" s="71">
        <v>43370</v>
      </c>
      <c r="N1350" s="33" t="str">
        <f>IFERROR(VLOOKUP(G1350,Demos!$B$3:$K$1368,5,FALSE),"")</f>
        <v>Speed of a Single Pulse on Different Strings (2)</v>
      </c>
      <c r="O1350" s="28">
        <f>IF(N1350="","",COUNTIF($N$6:N3469, N1350))</f>
        <v>26</v>
      </c>
      <c r="P1350" s="33" t="str">
        <f xml:space="preserve"> IFERROR(IF(VLOOKUP(G1350,Demos!$B$3:$K$1368,6,FALSE)=0,"",VLOOKUP(G1350,Demos!$B$3:$K$1368,6,FALSE)),"")</f>
        <v>www.de-monstrare.nl/pdf/Speed%20of%20a%20single%20pulse%20on%20different%20strings%20_2_.pdf</v>
      </c>
      <c r="Q1350" s="38" t="str">
        <f xml:space="preserve"> IFERROR(IF(VLOOKUP(G1350,Demos!$B$3:$K$1368,8,FALSE)=0,"",VLOOKUP(G1350,Demos!$B$3:$K$1368,8,FALSE)),"")</f>
        <v/>
      </c>
      <c r="R1350" s="38" t="str">
        <f xml:space="preserve"> IFERROR(IF(VLOOKUP(G1350,Demos!$B$3:$K$1368,7,FALSE)=0,"",VLOOKUP(G1350,Demos!$B$3:$K$1368,7,FALSE)),"")</f>
        <v>See: https://surfdrive.surf.nl/files/index.php/s/DHZYIhoACURx7O8?path=%2FHaaksman%2FTN2345%2F2.%20Speed%20of%20a%20Single%20Pulse%20on%20Different%20Strings</v>
      </c>
      <c r="T1350" s="50" t="s">
        <v>1762</v>
      </c>
      <c r="U1350" s="31" t="str">
        <f>IFERROR(VLOOKUP(G1350,Demos!$B$7:N4646,12,FALSE),"")</f>
        <v/>
      </c>
    </row>
    <row r="1351" spans="1:21" ht="45" x14ac:dyDescent="0.25">
      <c r="A1351" s="39">
        <f t="shared" si="21"/>
        <v>1346</v>
      </c>
      <c r="B1351" s="30" t="s">
        <v>29</v>
      </c>
      <c r="C1351" s="29" t="str">
        <f xml:space="preserve"> IFERROR(VLOOKUP(B1351, Courses!$C$3:$E$836, 2, FALSE),"")</f>
        <v>Classical and Quantum Mechanics</v>
      </c>
      <c r="D1351" s="29" t="str">
        <f xml:space="preserve"> IFERROR(VLOOKUP(MID(G1351,1,1), PIRA!$B$1:$E$1146, 2, FALSE),"")</f>
        <v>3 Oscillations and Waves</v>
      </c>
      <c r="E1351" s="31" t="str">
        <f xml:space="preserve"> IFERROR(VLOOKUP(MID(G1351,1,2),PIRA!$B$1:$E$1144,2,FALSE),"")&amp;"
"&amp;IFERROR(VLOOKUP(MID(H1351,1,2),PIRA!$B$1:$E$1144,2,FALSE),"")&amp;"
"&amp;IFERROR(VLOOKUP(MID(I1351,1,2),PIRA!$B$1:$E$1144,2,FALSE),"")</f>
        <v xml:space="preserve">Wave Motion
</v>
      </c>
      <c r="F1351" s="31" t="str">
        <f xml:space="preserve"> IFERROR(VLOOKUP(MID(G1351,1,4),PIRA!$B$1:$E$1144,2,FALSE),"")&amp;"
"&amp;IFERROR(VLOOKUP(MID(H1351,1,4),PIRA!$B$1:$E$1144,2,FALSE),"")&amp;"
"&amp;IFERROR(VLOOKUP(MID(I1351,1,4),PIRA!$B$1:$E$1144,2,FALSE),"")</f>
        <v xml:space="preserve">Longitudinal Pulses and Waves
</v>
      </c>
      <c r="G1351" s="32" t="s">
        <v>126</v>
      </c>
      <c r="H1351" s="31" t="str">
        <f>IFERROR(IF(VLOOKUP(G1351,Demos!$B$3:$K$1368,2,FALSE)=0,"",VLOOKUP(G1351,Demos!$B$3:$K$1368,2,FALSE)),"")</f>
        <v/>
      </c>
      <c r="I1351" s="79" t="str">
        <f>IFERROR(IF(VLOOKUP(G1351,Demos!$B$3:$K$1368,3,FALSE)=0,"",VLOOKUP(G1351,Demos!$B$3:$K$1368,3,FALSE)),"")</f>
        <v/>
      </c>
      <c r="J1351" s="79" t="str">
        <f>IFERROR(IF(VLOOKUP(G1351,Demos!$B$3:$K$1368,4,FALSE)=0,"",VLOOKUP(G1351,Demos!$B$3:$K$1368,4,FALSE)),"")</f>
        <v/>
      </c>
      <c r="K1351" s="32" t="s">
        <v>373</v>
      </c>
      <c r="L1351" s="32"/>
      <c r="M1351" s="71">
        <v>43370</v>
      </c>
      <c r="N1351" s="33" t="str">
        <f>IFERROR(VLOOKUP(G1351,Demos!$B$3:$K$1368,5,FALSE),"")</f>
        <v>Wave Machine</v>
      </c>
      <c r="O1351" s="28">
        <f>IF(N1351="","",COUNTIF($N$6:N3470, N1351))</f>
        <v>26</v>
      </c>
      <c r="P1351" s="33" t="str">
        <f xml:space="preserve"> IFERROR(IF(VLOOKUP(G1351,Demos!$B$3:$K$1368,6,FALSE)=0,"",VLOOKUP(G1351,Demos!$B$3:$K$1368,6,FALSE)),"")</f>
        <v>www.de-monstrare.nl/pdf/Reflections%20of%20transverse%20pulses%20_2_.pdf</v>
      </c>
      <c r="Q1351" s="38" t="str">
        <f xml:space="preserve"> IFERROR(IF(VLOOKUP(G1351,Demos!$B$3:$K$1368,8,FALSE)=0,"",VLOOKUP(G1351,Demos!$B$3:$K$1368,8,FALSE)),"")</f>
        <v>Not listed in database yet</v>
      </c>
      <c r="R1351" s="38" t="str">
        <f xml:space="preserve"> IFERROR(IF(VLOOKUP(G1351,Demos!$B$3:$K$1368,7,FALSE)=0,"",VLOOKUP(G1351,Demos!$B$3:$K$1368,7,FALSE)),"")</f>
        <v/>
      </c>
      <c r="T1351" s="50" t="s">
        <v>1762</v>
      </c>
      <c r="U1351" s="31" t="str">
        <f>IFERROR(VLOOKUP(G1351,Demos!$B$7:N4645,12,FALSE),"")</f>
        <v/>
      </c>
    </row>
    <row r="1352" spans="1:21" ht="45" x14ac:dyDescent="0.25">
      <c r="A1352" s="39">
        <f t="shared" si="21"/>
        <v>1347</v>
      </c>
      <c r="B1352" s="30" t="s">
        <v>29</v>
      </c>
      <c r="C1352" s="29" t="str">
        <f xml:space="preserve"> IFERROR(VLOOKUP(B1352, Courses!$C$3:$E$836, 2, FALSE),"")</f>
        <v>Classical and Quantum Mechanics</v>
      </c>
      <c r="D1352" s="29" t="str">
        <f xml:space="preserve"> IFERROR(VLOOKUP(MID(G1352,1,1), PIRA!$B$1:$E$1146, 2, FALSE),"")</f>
        <v>3 Oscillations and Waves</v>
      </c>
      <c r="E1352" s="31" t="str">
        <f xml:space="preserve"> IFERROR(VLOOKUP(MID(G1352,1,2),PIRA!$B$1:$E$1144,2,FALSE),"")&amp;"
"&amp;IFERROR(VLOOKUP(MID(H1352,1,2),PIRA!$B$1:$E$1144,2,FALSE),"")&amp;"
"&amp;IFERROR(VLOOKUP(MID(I1352,1,2),PIRA!$B$1:$E$1144,2,FALSE),"")</f>
        <v xml:space="preserve">Acoustics
Wave Motion
</v>
      </c>
      <c r="F1352" s="31" t="str">
        <f xml:space="preserve"> IFERROR(VLOOKUP(MID(G1352,1,4),PIRA!$B$1:$E$1144,2,FALSE),"")&amp;"
"&amp;IFERROR(VLOOKUP(MID(H1352,1,4),PIRA!$B$1:$E$1144,2,FALSE),"")&amp;"
"&amp;IFERROR(VLOOKUP(MID(I1352,1,4),PIRA!$B$1:$E$1144,2,FALSE),"")</f>
        <v xml:space="preserve">Wave Analysis and Synthesis
Standing Waves
</v>
      </c>
      <c r="G1352" s="32" t="s">
        <v>1189</v>
      </c>
      <c r="H1352" s="31" t="str">
        <f>IFERROR(IF(VLOOKUP(G1352,Demos!$B$3:$K$1368,2,FALSE)=0,"",VLOOKUP(G1352,Demos!$B$3:$K$1368,2,FALSE)),"")</f>
        <v>3B22.05</v>
      </c>
      <c r="I1352" s="79" t="str">
        <f>IFERROR(IF(VLOOKUP(G1352,Demos!$B$3:$K$1368,3,FALSE)=0,"",VLOOKUP(G1352,Demos!$B$3:$K$1368,3,FALSE)),"")</f>
        <v/>
      </c>
      <c r="J1352" s="79" t="str">
        <f>IFERROR(IF(VLOOKUP(G1352,Demos!$B$3:$K$1368,4,FALSE)=0,"",VLOOKUP(G1352,Demos!$B$3:$K$1368,4,FALSE)),"")</f>
        <v/>
      </c>
      <c r="K1352" s="32" t="s">
        <v>373</v>
      </c>
      <c r="L1352" s="32"/>
      <c r="M1352" s="71">
        <v>43370</v>
      </c>
      <c r="N1352" s="33" t="str">
        <f>IFERROR(VLOOKUP(G1352,Demos!$B$3:$K$1368,5,FALSE),"")</f>
        <v>Plucking a String</v>
      </c>
      <c r="O1352" s="28">
        <f>IF(N1352="","",COUNTIF($N$6:N3471, N1352))</f>
        <v>27</v>
      </c>
      <c r="P1352" s="33" t="str">
        <f xml:space="preserve"> IFERROR(IF(VLOOKUP(G1352,Demos!$B$3:$K$1368,6,FALSE)=0,"",VLOOKUP(G1352,Demos!$B$3:$K$1368,6,FALSE)),"")</f>
        <v>www.de-monstrare.nl/pdf/Plucking%20a%20string.pdf</v>
      </c>
      <c r="Q1352" s="38" t="str">
        <f xml:space="preserve"> IFERROR(IF(VLOOKUP(G1352,Demos!$B$3:$K$1368,8,FALSE)=0,"",VLOOKUP(G1352,Demos!$B$3:$K$1368,8,FALSE)),"")</f>
        <v/>
      </c>
      <c r="R1352" s="38" t="str">
        <f xml:space="preserve"> IFERROR(IF(VLOOKUP(G1352,Demos!$B$3:$K$1368,7,FALSE)=0,"",VLOOKUP(G1352,Demos!$B$3:$K$1368,7,FALSE)),"")</f>
        <v>See: https://surfdrive.surf.nl/files/index.php/s/DHZYIhoACURx7O8?path=%2FHaaksman%2FTN2345%2F1.%20Plucking%20a%20String</v>
      </c>
      <c r="T1352" s="50" t="s">
        <v>1763</v>
      </c>
      <c r="U1352" s="31" t="str">
        <f>IFERROR(VLOOKUP(G1352,Demos!$B$7:N4647,12,FALSE),"")</f>
        <v/>
      </c>
    </row>
    <row r="1353" spans="1:21" ht="45" x14ac:dyDescent="0.25">
      <c r="A1353" s="39">
        <f t="shared" si="21"/>
        <v>1348</v>
      </c>
      <c r="B1353" s="30" t="s">
        <v>29</v>
      </c>
      <c r="C1353" s="29" t="str">
        <f xml:space="preserve"> IFERROR(VLOOKUP(B1353, Courses!$C$3:$E$836, 2, FALSE),"")</f>
        <v>Classical and Quantum Mechanics</v>
      </c>
      <c r="D1353" s="29" t="str">
        <f xml:space="preserve"> IFERROR(VLOOKUP(MID(G1353,1,1), PIRA!$B$1:$E$1146, 2, FALSE),"")</f>
        <v>3 Oscillations and Waves</v>
      </c>
      <c r="E1353" s="31" t="str">
        <f xml:space="preserve"> IFERROR(VLOOKUP(MID(G1353,1,2),PIRA!$B$1:$E$1144,2,FALSE),"")&amp;"
"&amp;IFERROR(VLOOKUP(MID(H1353,1,2),PIRA!$B$1:$E$1144,2,FALSE),"")&amp;"
"&amp;IFERROR(VLOOKUP(MID(I1353,1,2),PIRA!$B$1:$E$1144,2,FALSE),"")</f>
        <v xml:space="preserve">Instruments
</v>
      </c>
      <c r="F1353" s="31" t="str">
        <f xml:space="preserve"> IFERROR(VLOOKUP(MID(G1353,1,4),PIRA!$B$1:$E$1144,2,FALSE),"")&amp;"
"&amp;IFERROR(VLOOKUP(MID(H1353,1,4),PIRA!$B$1:$E$1144,2,FALSE),"")&amp;"
"&amp;IFERROR(VLOOKUP(MID(I1353,1,4),PIRA!$B$1:$E$1144,2,FALSE),"")</f>
        <v xml:space="preserve">Tuning Forks
</v>
      </c>
      <c r="G1353" s="32" t="s">
        <v>1190</v>
      </c>
      <c r="H1353" s="31" t="str">
        <f>IFERROR(IF(VLOOKUP(G1353,Demos!$B$3:$K$1368,2,FALSE)=0,"",VLOOKUP(G1353,Demos!$B$3:$K$1368,2,FALSE)),"")</f>
        <v/>
      </c>
      <c r="I1353" s="79" t="str">
        <f>IFERROR(IF(VLOOKUP(G1353,Demos!$B$3:$K$1368,3,FALSE)=0,"",VLOOKUP(G1353,Demos!$B$3:$K$1368,3,FALSE)),"")</f>
        <v/>
      </c>
      <c r="J1353" s="79" t="str">
        <f>IFERROR(IF(VLOOKUP(G1353,Demos!$B$3:$K$1368,4,FALSE)=0,"",VLOOKUP(G1353,Demos!$B$3:$K$1368,4,FALSE)),"")</f>
        <v/>
      </c>
      <c r="K1353" s="32" t="s">
        <v>373</v>
      </c>
      <c r="L1353" s="32"/>
      <c r="M1353" s="71">
        <v>43370</v>
      </c>
      <c r="N1353" s="33" t="str">
        <f>IFERROR(VLOOKUP(G1353,Demos!$B$3:$K$1368,5,FALSE),"")</f>
        <v>Beats between Tuning Forks</v>
      </c>
      <c r="O1353" s="28">
        <f>IF(N1353="","",COUNTIF($N$6:N3472, N1353))</f>
        <v>12</v>
      </c>
      <c r="P1353" s="33" t="str">
        <f xml:space="preserve"> IFERROR(IF(VLOOKUP(G1353,Demos!$B$3:$K$1368,6,FALSE)=0,"",VLOOKUP(G1353,Demos!$B$3:$K$1368,6,FALSE)),"")</f>
        <v>N/A</v>
      </c>
      <c r="Q1353" s="38" t="str">
        <f xml:space="preserve"> IFERROR(IF(VLOOKUP(G1353,Demos!$B$3:$K$1368,8,FALSE)=0,"",VLOOKUP(G1353,Demos!$B$3:$K$1368,8,FALSE)),"")</f>
        <v/>
      </c>
      <c r="R1353" s="38" t="str">
        <f xml:space="preserve"> IFERROR(IF(VLOOKUP(G1353,Demos!$B$3:$K$1368,7,FALSE)=0,"",VLOOKUP(G1353,Demos!$B$3:$K$1368,7,FALSE)),"")</f>
        <v/>
      </c>
      <c r="T1353" s="50" t="s">
        <v>1762</v>
      </c>
      <c r="U1353" s="31" t="str">
        <f>IFERROR(VLOOKUP(G1353,Demos!$B$7:N4648,12,FALSE),"")</f>
        <v/>
      </c>
    </row>
    <row r="1354" spans="1:21" ht="45" x14ac:dyDescent="0.25">
      <c r="A1354" s="39">
        <f t="shared" si="21"/>
        <v>1349</v>
      </c>
      <c r="B1354" s="30" t="s">
        <v>148</v>
      </c>
      <c r="C1354" s="29" t="str">
        <f xml:space="preserve"> IFERROR(VLOOKUP(B1354, Courses!$C$3:$E$836, 2, FALSE),"")</f>
        <v>Introduction to Mechanics, Waves and Optics</v>
      </c>
      <c r="D1354" s="29" t="str">
        <f xml:space="preserve"> IFERROR(VLOOKUP(MID(G1354,1,1), PIRA!$B$1:$E$1146, 2, FALSE),"")</f>
        <v>6 Optics</v>
      </c>
      <c r="E1354" s="31" t="str">
        <f xml:space="preserve"> IFERROR(VLOOKUP(MID(G1354,1,2),PIRA!$B$1:$E$1144,2,FALSE),"")&amp;"
"&amp;IFERROR(VLOOKUP(MID(H1354,1,2),PIRA!$B$1:$E$1144,2,FALSE),"")&amp;"
"&amp;IFERROR(VLOOKUP(MID(I1354,1,2),PIRA!$B$1:$E$1144,2,FALSE),"")</f>
        <v xml:space="preserve">Interference
Diffraction
</v>
      </c>
      <c r="F1354" s="31" t="str">
        <f xml:space="preserve"> IFERROR(VLOOKUP(MID(G1354,1,4),PIRA!$B$1:$E$1144,2,FALSE),"")&amp;"
"&amp;IFERROR(VLOOKUP(MID(H1354,1,4),PIRA!$B$1:$E$1144,2,FALSE),"")&amp;"
"&amp;IFERROR(VLOOKUP(MID(I1354,1,4),PIRA!$B$1:$E$1144,2,FALSE),"")</f>
        <v xml:space="preserve">Interference From Two Sources
Diffraction Through One Slit
</v>
      </c>
      <c r="G1354" s="32" t="s">
        <v>487</v>
      </c>
      <c r="H1354" s="31" t="str">
        <f>IFERROR(IF(VLOOKUP(G1354,Demos!$B$3:$K$1368,2,FALSE)=0,"",VLOOKUP(G1354,Demos!$B$3:$K$1368,2,FALSE)),"")</f>
        <v>6C10.26</v>
      </c>
      <c r="I1354" s="79" t="str">
        <f>IFERROR(IF(VLOOKUP(G1354,Demos!$B$3:$K$1368,3,FALSE)=0,"",VLOOKUP(G1354,Demos!$B$3:$K$1368,3,FALSE)),"")</f>
        <v/>
      </c>
      <c r="J1354" s="79" t="str">
        <f>IFERROR(IF(VLOOKUP(G1354,Demos!$B$3:$K$1368,4,FALSE)=0,"",VLOOKUP(G1354,Demos!$B$3:$K$1368,4,FALSE)),"")</f>
        <v/>
      </c>
      <c r="K1354" s="30" t="s">
        <v>252</v>
      </c>
      <c r="L1354" s="30" t="s">
        <v>2053</v>
      </c>
      <c r="M1354" s="71">
        <v>43370</v>
      </c>
      <c r="N1354" s="33" t="str">
        <f>IFERROR(VLOOKUP(G1354,Demos!$B$3:$K$1368,5,FALSE),"")</f>
        <v>Young's Double Slit</v>
      </c>
      <c r="O1354" s="28">
        <f>IF(N1354="","",COUNTIF($N$6:N3473, N1354))</f>
        <v>20</v>
      </c>
      <c r="P1354" s="33" t="str">
        <f xml:space="preserve"> IFERROR(IF(VLOOKUP(G1354,Demos!$B$3:$K$1368,6,FALSE)=0,"",VLOOKUP(G1354,Demos!$B$3:$K$1368,6,FALSE)),"")</f>
        <v>www.de-monstrare.nl/pdf/Young%27s%20double%20slit.pdf</v>
      </c>
      <c r="Q1354" s="38" t="str">
        <f xml:space="preserve"> IFERROR(IF(VLOOKUP(G1354,Demos!$B$3:$K$1368,8,FALSE)=0,"",VLOOKUP(G1354,Demos!$B$3:$K$1368,8,FALSE)),"")</f>
        <v>Not in database yet</v>
      </c>
      <c r="R1354" s="38" t="str">
        <f xml:space="preserve"> IFERROR(IF(VLOOKUP(G1354,Demos!$B$3:$K$1368,7,FALSE)=0,"",VLOOKUP(G1354,Demos!$B$3:$K$1368,7,FALSE)),"")</f>
        <v>See 09 Apr 2019 Collegerama recoring TN2421_10 from 01:29:55 - https://collegerama.tudelft.nl/Mediasite/Channel/as-bsc-tn/watch/a70c41f4099e41a3966d61dab00a21c61d</v>
      </c>
      <c r="T1354" s="50" t="s">
        <v>1761</v>
      </c>
      <c r="U1354" s="31" t="str">
        <f>IFERROR(VLOOKUP(G1354,Demos!$B$7:N4649,12,FALSE),"")</f>
        <v/>
      </c>
    </row>
    <row r="1355" spans="1:21" ht="45" x14ac:dyDescent="0.25">
      <c r="A1355" s="39">
        <f t="shared" si="21"/>
        <v>1350</v>
      </c>
      <c r="B1355" s="30" t="s">
        <v>29</v>
      </c>
      <c r="C1355" s="29" t="str">
        <f xml:space="preserve"> IFERROR(VLOOKUP(B1355, Courses!$C$3:$E$836, 2, FALSE),"")</f>
        <v>Classical and Quantum Mechanics</v>
      </c>
      <c r="D1355" s="29" t="str">
        <f xml:space="preserve"> IFERROR(VLOOKUP(MID(G1355,1,1), PIRA!$B$1:$E$1146, 2, FALSE),"")</f>
        <v>3 Oscillations and Waves</v>
      </c>
      <c r="E1355" s="31" t="str">
        <f xml:space="preserve"> IFERROR(VLOOKUP(MID(G1355,1,2),PIRA!$B$1:$E$1144,2,FALSE),"")&amp;"
"&amp;IFERROR(VLOOKUP(MID(H1355,1,2),PIRA!$B$1:$E$1144,2,FALSE),"")&amp;"
"&amp;IFERROR(VLOOKUP(MID(I1355,1,2),PIRA!$B$1:$E$1144,2,FALSE),"")</f>
        <v xml:space="preserve">Oscillations
</v>
      </c>
      <c r="F1355" s="31" t="str">
        <f xml:space="preserve"> IFERROR(VLOOKUP(MID(G1355,1,4),PIRA!$B$1:$E$1144,2,FALSE),"")&amp;"
"&amp;IFERROR(VLOOKUP(MID(H1355,1,4),PIRA!$B$1:$E$1144,2,FALSE),"")&amp;"
"&amp;IFERROR(VLOOKUP(MID(I1355,1,4),PIRA!$B$1:$E$1144,2,FALSE),"")</f>
        <v xml:space="preserve">Physical Pendula
</v>
      </c>
      <c r="G1355" s="32" t="s">
        <v>1181</v>
      </c>
      <c r="H1355" s="31" t="str">
        <f>IFERROR(IF(VLOOKUP(G1355,Demos!$B$3:$K$1368,2,FALSE)=0,"",VLOOKUP(G1355,Demos!$B$3:$K$1368,2,FALSE)),"")</f>
        <v/>
      </c>
      <c r="I1355" s="79" t="str">
        <f>IFERROR(IF(VLOOKUP(G1355,Demos!$B$3:$K$1368,3,FALSE)=0,"",VLOOKUP(G1355,Demos!$B$3:$K$1368,3,FALSE)),"")</f>
        <v/>
      </c>
      <c r="J1355" s="79" t="str">
        <f>IFERROR(IF(VLOOKUP(G1355,Demos!$B$3:$K$1368,4,FALSE)=0,"",VLOOKUP(G1355,Demos!$B$3:$K$1368,4,FALSE)),"")</f>
        <v/>
      </c>
      <c r="K1355" s="32" t="s">
        <v>373</v>
      </c>
      <c r="L1355" s="32"/>
      <c r="M1355" s="71">
        <v>43367</v>
      </c>
      <c r="N1355" s="33" t="str">
        <f>IFERROR(VLOOKUP(G1355,Demos!$B$3:$K$1368,5,FALSE),"")</f>
        <v>Physical Pendulum (1) Compound Pendulum</v>
      </c>
      <c r="O1355" s="28">
        <f>IF(N1355="","",COUNTIF($N$6:N3474, N1355))</f>
        <v>12</v>
      </c>
      <c r="P1355" s="33" t="str">
        <f xml:space="preserve"> IFERROR(IF(VLOOKUP(G1355,Demos!$B$3:$K$1368,6,FALSE)=0,"",VLOOKUP(G1355,Demos!$B$3:$K$1368,6,FALSE)),"")</f>
        <v>www.de-monstrare.nl/pdf/Physical%20pendulum%20_1_%20-%20Compound%20pendulum.pdf</v>
      </c>
      <c r="Q1355" s="38" t="str">
        <f xml:space="preserve"> IFERROR(IF(VLOOKUP(G1355,Demos!$B$3:$K$1368,8,FALSE)=0,"",VLOOKUP(G1355,Demos!$B$3:$K$1368,8,FALSE)),"")</f>
        <v/>
      </c>
      <c r="R1355" s="38" t="str">
        <f xml:space="preserve"> IFERROR(IF(VLOOKUP(G1355,Demos!$B$3:$K$1368,7,FALSE)=0,"",VLOOKUP(G1355,Demos!$B$3:$K$1368,7,FALSE)),"")</f>
        <v/>
      </c>
      <c r="U1355" s="31" t="str">
        <f>IFERROR(VLOOKUP(G1355,Demos!$B$7:N4651,12,FALSE),"")</f>
        <v/>
      </c>
    </row>
    <row r="1356" spans="1:21" ht="45" x14ac:dyDescent="0.25">
      <c r="A1356" s="39">
        <f t="shared" si="21"/>
        <v>1351</v>
      </c>
      <c r="B1356" s="30" t="s">
        <v>29</v>
      </c>
      <c r="C1356" s="29" t="str">
        <f xml:space="preserve"> IFERROR(VLOOKUP(B1356, Courses!$C$3:$E$836, 2, FALSE),"")</f>
        <v>Classical and Quantum Mechanics</v>
      </c>
      <c r="D1356" s="29" t="str">
        <f xml:space="preserve"> IFERROR(VLOOKUP(MID(G1356,1,1), PIRA!$B$1:$E$1146, 2, FALSE),"")</f>
        <v>3 Oscillations and Waves</v>
      </c>
      <c r="E1356" s="31" t="str">
        <f xml:space="preserve"> IFERROR(VLOOKUP(MID(G1356,1,2),PIRA!$B$1:$E$1144,2,FALSE),"")&amp;"
"&amp;IFERROR(VLOOKUP(MID(H1356,1,2),PIRA!$B$1:$E$1144,2,FALSE),"")&amp;"
"&amp;IFERROR(VLOOKUP(MID(I1356,1,2),PIRA!$B$1:$E$1144,2,FALSE),"")</f>
        <v xml:space="preserve">Oscillations
</v>
      </c>
      <c r="F1356" s="31" t="str">
        <f xml:space="preserve"> IFERROR(VLOOKUP(MID(G1356,1,4),PIRA!$B$1:$E$1144,2,FALSE),"")&amp;"
"&amp;IFERROR(VLOOKUP(MID(H1356,1,4),PIRA!$B$1:$E$1144,2,FALSE),"")&amp;"
"&amp;IFERROR(VLOOKUP(MID(I1356,1,4),PIRA!$B$1:$E$1144,2,FALSE),"")</f>
        <v xml:space="preserve">Simple Harmonic Motion
</v>
      </c>
      <c r="G1356" s="32" t="s">
        <v>1182</v>
      </c>
      <c r="H1356" s="31" t="str">
        <f>IFERROR(IF(VLOOKUP(G1356,Demos!$B$3:$K$1368,2,FALSE)=0,"",VLOOKUP(G1356,Demos!$B$3:$K$1368,2,FALSE)),"")</f>
        <v/>
      </c>
      <c r="I1356" s="79" t="str">
        <f>IFERROR(IF(VLOOKUP(G1356,Demos!$B$3:$K$1368,3,FALSE)=0,"",VLOOKUP(G1356,Demos!$B$3:$K$1368,3,FALSE)),"")</f>
        <v/>
      </c>
      <c r="J1356" s="79" t="str">
        <f>IFERROR(IF(VLOOKUP(G1356,Demos!$B$3:$K$1368,4,FALSE)=0,"",VLOOKUP(G1356,Demos!$B$3:$K$1368,4,FALSE)),"")</f>
        <v/>
      </c>
      <c r="K1356" s="32" t="s">
        <v>373</v>
      </c>
      <c r="L1356" s="32"/>
      <c r="M1356" s="71">
        <v>43367</v>
      </c>
      <c r="N1356" s="33" t="str">
        <f>IFERROR(VLOOKUP(G1356,Demos!$B$3:$K$1368,5,FALSE),"")</f>
        <v>Simple Harmonic Motion (SHM) (3)</v>
      </c>
      <c r="O1356" s="28">
        <f>IF(N1356="","",COUNTIF($N$6:N3475, N1356))</f>
        <v>15</v>
      </c>
      <c r="P1356" s="33" t="str">
        <f xml:space="preserve"> IFERROR(IF(VLOOKUP(G1356,Demos!$B$3:$K$1368,6,FALSE)=0,"",VLOOKUP(G1356,Demos!$B$3:$K$1368,6,FALSE)),"")</f>
        <v>www.de-monstrare.nl/pdf/Simple%20harmonic%20motion%20_SHM_%20_3_.pdf</v>
      </c>
      <c r="Q1356" s="38" t="str">
        <f xml:space="preserve"> IFERROR(IF(VLOOKUP(G1356,Demos!$B$3:$K$1368,8,FALSE)=0,"",VLOOKUP(G1356,Demos!$B$3:$K$1368,8,FALSE)),"")</f>
        <v/>
      </c>
      <c r="R1356" s="38" t="str">
        <f xml:space="preserve"> IFERROR(IF(VLOOKUP(G1356,Demos!$B$3:$K$1368,7,FALSE)=0,"",VLOOKUP(G1356,Demos!$B$3:$K$1368,7,FALSE)),"")</f>
        <v/>
      </c>
      <c r="T1356" s="50" t="s">
        <v>1761</v>
      </c>
      <c r="U1356" s="31" t="str">
        <f>IFERROR(VLOOKUP(G1356,Demos!$B$7:N4650,12,FALSE),"")</f>
        <v/>
      </c>
    </row>
    <row r="1357" spans="1:21" ht="45" x14ac:dyDescent="0.25">
      <c r="A1357" s="39">
        <f t="shared" si="21"/>
        <v>1352</v>
      </c>
      <c r="B1357" s="30" t="s">
        <v>29</v>
      </c>
      <c r="C1357" s="29" t="str">
        <f xml:space="preserve"> IFERROR(VLOOKUP(B1357, Courses!$C$3:$E$836, 2, FALSE),"")</f>
        <v>Classical and Quantum Mechanics</v>
      </c>
      <c r="D1357" s="29" t="str">
        <f xml:space="preserve"> IFERROR(VLOOKUP(MID(G1357,1,1), PIRA!$B$1:$E$1146, 2, FALSE),"")</f>
        <v>3 Oscillations and Waves</v>
      </c>
      <c r="E1357" s="31" t="str">
        <f xml:space="preserve"> IFERROR(VLOOKUP(MID(G1357,1,2),PIRA!$B$1:$E$1144,2,FALSE),"")&amp;"
"&amp;IFERROR(VLOOKUP(MID(H1357,1,2),PIRA!$B$1:$E$1144,2,FALSE),"")&amp;"
"&amp;IFERROR(VLOOKUP(MID(I1357,1,2),PIRA!$B$1:$E$1144,2,FALSE),"")</f>
        <v xml:space="preserve">Oscillations
</v>
      </c>
      <c r="F1357" s="31" t="str">
        <f xml:space="preserve"> IFERROR(VLOOKUP(MID(G1357,1,4),PIRA!$B$1:$E$1144,2,FALSE),"")&amp;"
"&amp;IFERROR(VLOOKUP(MID(H1357,1,4),PIRA!$B$1:$E$1144,2,FALSE),"")&amp;"
"&amp;IFERROR(VLOOKUP(MID(I1357,1,4),PIRA!$B$1:$E$1144,2,FALSE),"")</f>
        <v xml:space="preserve">Damped Oscillators
</v>
      </c>
      <c r="G1357" s="32" t="s">
        <v>1183</v>
      </c>
      <c r="H1357" s="31" t="str">
        <f>IFERROR(IF(VLOOKUP(G1357,Demos!$B$3:$K$1368,2,FALSE)=0,"",VLOOKUP(G1357,Demos!$B$3:$K$1368,2,FALSE)),"")</f>
        <v/>
      </c>
      <c r="I1357" s="79" t="str">
        <f>IFERROR(IF(VLOOKUP(G1357,Demos!$B$3:$K$1368,3,FALSE)=0,"",VLOOKUP(G1357,Demos!$B$3:$K$1368,3,FALSE)),"")</f>
        <v/>
      </c>
      <c r="J1357" s="79" t="str">
        <f>IFERROR(IF(VLOOKUP(G1357,Demos!$B$3:$K$1368,4,FALSE)=0,"",VLOOKUP(G1357,Demos!$B$3:$K$1368,4,FALSE)),"")</f>
        <v/>
      </c>
      <c r="K1357" s="32" t="s">
        <v>373</v>
      </c>
      <c r="L1357" s="32"/>
      <c r="M1357" s="71">
        <v>43367</v>
      </c>
      <c r="N1357" s="33" t="str">
        <f>IFERROR(VLOOKUP(G1357,Demos!$B$3:$K$1368,5,FALSE),"")</f>
        <v>Damped Harmonic Motion</v>
      </c>
      <c r="O1357" s="28">
        <f>IF(N1357="","",COUNTIF($N$6:N3476, N1357))</f>
        <v>12</v>
      </c>
      <c r="P1357" s="33" t="str">
        <f xml:space="preserve"> IFERROR(IF(VLOOKUP(G1357,Demos!$B$3:$K$1368,6,FALSE)=0,"",VLOOKUP(G1357,Demos!$B$3:$K$1368,6,FALSE)),"")</f>
        <v>www.de-monstrare.nl/pdf/Damped%20harmonic%20motion.pdf</v>
      </c>
      <c r="Q1357" s="38" t="str">
        <f xml:space="preserve"> IFERROR(IF(VLOOKUP(G1357,Demos!$B$3:$K$1368,8,FALSE)=0,"",VLOOKUP(G1357,Demos!$B$3:$K$1368,8,FALSE)),"")</f>
        <v/>
      </c>
      <c r="R1357" s="38" t="str">
        <f xml:space="preserve"> IFERROR(IF(VLOOKUP(G1357,Demos!$B$3:$K$1368,7,FALSE)=0,"",VLOOKUP(G1357,Demos!$B$3:$K$1368,7,FALSE)),"")</f>
        <v/>
      </c>
      <c r="T1357" s="50" t="s">
        <v>1761</v>
      </c>
      <c r="U1357" s="31" t="str">
        <f>IFERROR(VLOOKUP(G1357,Demos!$B$7:N4653,12,FALSE),"")</f>
        <v/>
      </c>
    </row>
    <row r="1358" spans="1:21" ht="45" x14ac:dyDescent="0.25">
      <c r="A1358" s="39">
        <f t="shared" si="21"/>
        <v>1353</v>
      </c>
      <c r="B1358" s="30" t="s">
        <v>29</v>
      </c>
      <c r="C1358" s="29" t="str">
        <f xml:space="preserve"> IFERROR(VLOOKUP(B1358, Courses!$C$3:$E$836, 2, FALSE),"")</f>
        <v>Classical and Quantum Mechanics</v>
      </c>
      <c r="D1358" s="29" t="str">
        <f xml:space="preserve"> IFERROR(VLOOKUP(MID(G1358,1,1), PIRA!$B$1:$E$1146, 2, FALSE),"")</f>
        <v>3 Oscillations and Waves</v>
      </c>
      <c r="E1358" s="31" t="str">
        <f xml:space="preserve"> IFERROR(VLOOKUP(MID(G1358,1,2),PIRA!$B$1:$E$1144,2,FALSE),"")&amp;"
"&amp;IFERROR(VLOOKUP(MID(H1358,1,2),PIRA!$B$1:$E$1144,2,FALSE),"")&amp;"
"&amp;IFERROR(VLOOKUP(MID(I1358,1,2),PIRA!$B$1:$E$1144,2,FALSE),"")</f>
        <v xml:space="preserve">Instruments
</v>
      </c>
      <c r="F1358" s="31" t="str">
        <f xml:space="preserve"> IFERROR(VLOOKUP(MID(G1358,1,4),PIRA!$B$1:$E$1144,2,FALSE),"")&amp;"
"&amp;IFERROR(VLOOKUP(MID(H1358,1,4),PIRA!$B$1:$E$1144,2,FALSE),"")&amp;"
"&amp;IFERROR(VLOOKUP(MID(I1358,1,4),PIRA!$B$1:$E$1144,2,FALSE),"")</f>
        <v xml:space="preserve">Resonance in Plates, Bars, Solids
</v>
      </c>
      <c r="G1358" s="32" t="s">
        <v>2008</v>
      </c>
      <c r="H1358" s="31" t="str">
        <f>IFERROR(IF(VLOOKUP(G1358,Demos!$B$3:$K$1368,2,FALSE)=0,"",VLOOKUP(G1358,Demos!$B$3:$K$1368,2,FALSE)),"")</f>
        <v/>
      </c>
      <c r="I1358" s="79" t="str">
        <f>IFERROR(IF(VLOOKUP(G1358,Demos!$B$3:$K$1368,3,FALSE)=0,"",VLOOKUP(G1358,Demos!$B$3:$K$1368,3,FALSE)),"")</f>
        <v/>
      </c>
      <c r="J1358" s="79" t="str">
        <f>IFERROR(IF(VLOOKUP(G1358,Demos!$B$3:$K$1368,4,FALSE)=0,"",VLOOKUP(G1358,Demos!$B$3:$K$1368,4,FALSE)),"")</f>
        <v/>
      </c>
      <c r="K1358" s="32" t="s">
        <v>373</v>
      </c>
      <c r="L1358" s="32"/>
      <c r="M1358" s="71">
        <v>43367</v>
      </c>
      <c r="N1358" s="33" t="str">
        <f>IFERROR(VLOOKUP(G1358,Demos!$B$3:$K$1368,5,FALSE),"")</f>
        <v>Glass Breaking with Sound</v>
      </c>
      <c r="O1358" s="28">
        <f>IF(N1358="","",COUNTIF($N$6:N3477, N1358))</f>
        <v>16</v>
      </c>
      <c r="P1358" s="33" t="str">
        <f xml:space="preserve"> IFERROR(IF(VLOOKUP(G1358,Demos!$B$3:$K$1368,6,FALSE)=0,"",VLOOKUP(G1358,Demos!$B$3:$K$1368,6,FALSE)),"")</f>
        <v>N/A</v>
      </c>
      <c r="Q1358" s="38" t="str">
        <f xml:space="preserve"> IFERROR(IF(VLOOKUP(G1358,Demos!$B$3:$K$1368,8,FALSE)=0,"",VLOOKUP(G1358,Demos!$B$3:$K$1368,8,FALSE)),"")</f>
        <v>Not listed in database yet</v>
      </c>
      <c r="R1358" s="38" t="str">
        <f xml:space="preserve"> IFERROR(IF(VLOOKUP(G1358,Demos!$B$3:$K$1368,7,FALSE)=0,"",VLOOKUP(G1358,Demos!$B$3:$K$1368,7,FALSE)),"")</f>
        <v/>
      </c>
      <c r="T1358" s="50" t="s">
        <v>1761</v>
      </c>
      <c r="U1358" s="31" t="str">
        <f>IFERROR(VLOOKUP(G1358,Demos!$B$7:N4652,12,FALSE),"")</f>
        <v/>
      </c>
    </row>
    <row r="1359" spans="1:21" ht="45" x14ac:dyDescent="0.25">
      <c r="A1359" s="39">
        <f t="shared" si="21"/>
        <v>1354</v>
      </c>
      <c r="B1359" s="30" t="s">
        <v>148</v>
      </c>
      <c r="C1359" s="29" t="str">
        <f xml:space="preserve"> IFERROR(VLOOKUP(B1359, Courses!$C$3:$E$836, 2, FALSE),"")</f>
        <v>Introduction to Mechanics, Waves and Optics</v>
      </c>
      <c r="D1359" s="29" t="str">
        <f xml:space="preserve"> IFERROR(VLOOKUP(MID(G1359,1,1), PIRA!$B$1:$E$1146, 2, FALSE),"")</f>
        <v>6 Optics</v>
      </c>
      <c r="E1359" s="31" t="str">
        <f xml:space="preserve"> IFERROR(VLOOKUP(MID(G1359,1,2),PIRA!$B$1:$E$1144,2,FALSE),"")&amp;"
"&amp;IFERROR(VLOOKUP(MID(H1359,1,2),PIRA!$B$1:$E$1144,2,FALSE),"")&amp;"
"&amp;IFERROR(VLOOKUP(MID(I1359,1,2),PIRA!$B$1:$E$1144,2,FALSE),"")</f>
        <v xml:space="preserve">Geometrical Optics
</v>
      </c>
      <c r="F1359" s="31" t="str">
        <f xml:space="preserve"> IFERROR(VLOOKUP(MID(G1359,1,4),PIRA!$B$1:$E$1144,2,FALSE),"")&amp;"
"&amp;IFERROR(VLOOKUP(MID(H1359,1,4),PIRA!$B$1:$E$1144,2,FALSE),"")&amp;"
"&amp;IFERROR(VLOOKUP(MID(I1359,1,4),PIRA!$B$1:$E$1144,2,FALSE),"")</f>
        <v xml:space="preserve">Refraction at Flat Surfaces
</v>
      </c>
      <c r="G1359" s="32" t="s">
        <v>374</v>
      </c>
      <c r="H1359" s="31" t="str">
        <f>IFERROR(IF(VLOOKUP(G1359,Demos!$B$3:$K$1368,2,FALSE)=0,"",VLOOKUP(G1359,Demos!$B$3:$K$1368,2,FALSE)),"")</f>
        <v/>
      </c>
      <c r="I1359" s="79" t="str">
        <f>IFERROR(IF(VLOOKUP(G1359,Demos!$B$3:$K$1368,3,FALSE)=0,"",VLOOKUP(G1359,Demos!$B$3:$K$1368,3,FALSE)),"")</f>
        <v/>
      </c>
      <c r="J1359" s="79" t="str">
        <f>IFERROR(IF(VLOOKUP(G1359,Demos!$B$3:$K$1368,4,FALSE)=0,"",VLOOKUP(G1359,Demos!$B$3:$K$1368,4,FALSE)),"")</f>
        <v/>
      </c>
      <c r="K1359" s="30" t="s">
        <v>252</v>
      </c>
      <c r="L1359" s="30" t="s">
        <v>2053</v>
      </c>
      <c r="M1359" s="71">
        <v>43367</v>
      </c>
      <c r="N1359" s="33" t="str">
        <f>IFERROR(VLOOKUP(G1359,Demos!$B$3:$K$1368,5,FALSE),"")</f>
        <v>Rays through a Slab, Prism and Semi-Circular Block</v>
      </c>
      <c r="O1359" s="28">
        <f>IF(N1359="","",COUNTIF($N$6:N3478, N1359))</f>
        <v>13</v>
      </c>
      <c r="P1359" s="33" t="str">
        <f xml:space="preserve"> IFERROR(IF(VLOOKUP(G1359,Demos!$B$3:$K$1368,6,FALSE)=0,"",VLOOKUP(G1359,Demos!$B$3:$K$1368,6,FALSE)),"")</f>
        <v>N/A</v>
      </c>
      <c r="Q1359" s="38" t="str">
        <f xml:space="preserve"> IFERROR(IF(VLOOKUP(G1359,Demos!$B$3:$K$1368,8,FALSE)=0,"",VLOOKUP(G1359,Demos!$B$3:$K$1368,8,FALSE)),"")</f>
        <v/>
      </c>
      <c r="R1359" s="38" t="str">
        <f xml:space="preserve"> IFERROR(IF(VLOOKUP(G1359,Demos!$B$3:$K$1368,7,FALSE)=0,"",VLOOKUP(G1359,Demos!$B$3:$K$1368,7,FALSE)),"")</f>
        <v/>
      </c>
      <c r="T1359" s="50" t="s">
        <v>1762</v>
      </c>
      <c r="U1359" s="31" t="str">
        <f>IFERROR(VLOOKUP(G1359,Demos!$B$7:N4654,12,FALSE),"")</f>
        <v/>
      </c>
    </row>
    <row r="1360" spans="1:21" ht="45" x14ac:dyDescent="0.25">
      <c r="A1360" s="39">
        <f t="shared" si="21"/>
        <v>1355</v>
      </c>
      <c r="B1360" s="30" t="s">
        <v>148</v>
      </c>
      <c r="C1360" s="29" t="str">
        <f xml:space="preserve"> IFERROR(VLOOKUP(B1360, Courses!$C$3:$E$836, 2, FALSE),"")</f>
        <v>Introduction to Mechanics, Waves and Optics</v>
      </c>
      <c r="D1360" s="29" t="str">
        <f xml:space="preserve"> IFERROR(VLOOKUP(MID(G1360,1,1), PIRA!$B$1:$E$1146, 2, FALSE),"")</f>
        <v>6 Optics</v>
      </c>
      <c r="E1360" s="31" t="str">
        <f xml:space="preserve"> IFERROR(VLOOKUP(MID(G1360,1,2),PIRA!$B$1:$E$1144,2,FALSE),"")&amp;"
"&amp;IFERROR(VLOOKUP(MID(H1360,1,2),PIRA!$B$1:$E$1144,2,FALSE),"")&amp;"
"&amp;IFERROR(VLOOKUP(MID(I1360,1,2),PIRA!$B$1:$E$1144,2,FALSE),"")</f>
        <v xml:space="preserve">Geometrical Optics
</v>
      </c>
      <c r="F1360" s="31" t="str">
        <f xml:space="preserve"> IFERROR(VLOOKUP(MID(G1360,1,4),PIRA!$B$1:$E$1144,2,FALSE),"")&amp;"
"&amp;IFERROR(VLOOKUP(MID(H1360,1,4),PIRA!$B$1:$E$1144,2,FALSE),"")&amp;"
"&amp;IFERROR(VLOOKUP(MID(I1360,1,4),PIRA!$B$1:$E$1144,2,FALSE),"")</f>
        <v xml:space="preserve">Refraction at Flat Surfaces
</v>
      </c>
      <c r="G1360" s="32" t="s">
        <v>374</v>
      </c>
      <c r="H1360" s="31" t="str">
        <f>IFERROR(IF(VLOOKUP(G1360,Demos!$B$3:$K$1368,2,FALSE)=0,"",VLOOKUP(G1360,Demos!$B$3:$K$1368,2,FALSE)),"")</f>
        <v/>
      </c>
      <c r="I1360" s="79" t="str">
        <f>IFERROR(IF(VLOOKUP(G1360,Demos!$B$3:$K$1368,3,FALSE)=0,"",VLOOKUP(G1360,Demos!$B$3:$K$1368,3,FALSE)),"")</f>
        <v/>
      </c>
      <c r="J1360" s="79" t="str">
        <f>IFERROR(IF(VLOOKUP(G1360,Demos!$B$3:$K$1368,4,FALSE)=0,"",VLOOKUP(G1360,Demos!$B$3:$K$1368,4,FALSE)),"")</f>
        <v/>
      </c>
      <c r="K1360" s="30" t="s">
        <v>252</v>
      </c>
      <c r="L1360" s="30" t="s">
        <v>2053</v>
      </c>
      <c r="M1360" s="71">
        <v>43367</v>
      </c>
      <c r="N1360" s="33" t="str">
        <f>IFERROR(VLOOKUP(G1360,Demos!$B$3:$K$1368,5,FALSE),"")</f>
        <v>Rays through a Slab, Prism and Semi-Circular Block</v>
      </c>
      <c r="O1360" s="28">
        <f>IF(N1360="","",COUNTIF($N$6:N3479, N1360))</f>
        <v>13</v>
      </c>
      <c r="P1360" s="33" t="str">
        <f xml:space="preserve"> IFERROR(IF(VLOOKUP(G1360,Demos!$B$3:$K$1368,6,FALSE)=0,"",VLOOKUP(G1360,Demos!$B$3:$K$1368,6,FALSE)),"")</f>
        <v>N/A</v>
      </c>
      <c r="Q1360" s="38" t="str">
        <f xml:space="preserve"> IFERROR(IF(VLOOKUP(G1360,Demos!$B$3:$K$1368,8,FALSE)=0,"",VLOOKUP(G1360,Demos!$B$3:$K$1368,8,FALSE)),"")</f>
        <v/>
      </c>
      <c r="R1360" s="38" t="str">
        <f xml:space="preserve"> IFERROR(IF(VLOOKUP(G1360,Demos!$B$3:$K$1368,7,FALSE)=0,"",VLOOKUP(G1360,Demos!$B$3:$K$1368,7,FALSE)),"")</f>
        <v/>
      </c>
      <c r="T1360" s="50" t="s">
        <v>1762</v>
      </c>
      <c r="U1360" s="31" t="str">
        <f>IFERROR(VLOOKUP(G1360,Demos!$B$7:N4655,12,FALSE),"")</f>
        <v/>
      </c>
    </row>
    <row r="1361" spans="1:21" ht="45" x14ac:dyDescent="0.25">
      <c r="A1361" s="39">
        <f t="shared" si="21"/>
        <v>1356</v>
      </c>
      <c r="B1361" s="30" t="s">
        <v>148</v>
      </c>
      <c r="C1361" s="29" t="str">
        <f xml:space="preserve"> IFERROR(VLOOKUP(B1361, Courses!$C$3:$E$836, 2, FALSE),"")</f>
        <v>Introduction to Mechanics, Waves and Optics</v>
      </c>
      <c r="D1361" s="29" t="str">
        <f xml:space="preserve"> IFERROR(VLOOKUP(MID(G1361,1,1), PIRA!$B$1:$E$1146, 2, FALSE),"")</f>
        <v>6 Optics</v>
      </c>
      <c r="E1361" s="31" t="str">
        <f xml:space="preserve"> IFERROR(VLOOKUP(MID(G1361,1,2),PIRA!$B$1:$E$1144,2,FALSE),"")&amp;"
"&amp;IFERROR(VLOOKUP(MID(H1361,1,2),PIRA!$B$1:$E$1144,2,FALSE),"")&amp;"
"&amp;IFERROR(VLOOKUP(MID(I1361,1,2),PIRA!$B$1:$E$1144,2,FALSE),"")</f>
        <v xml:space="preserve">Geometrical Optics
</v>
      </c>
      <c r="F1361" s="31" t="str">
        <f xml:space="preserve"> IFERROR(VLOOKUP(MID(G1361,1,4),PIRA!$B$1:$E$1144,2,FALSE),"")&amp;"
"&amp;IFERROR(VLOOKUP(MID(H1361,1,4),PIRA!$B$1:$E$1144,2,FALSE),"")&amp;"
"&amp;IFERROR(VLOOKUP(MID(I1361,1,4),PIRA!$B$1:$E$1144,2,FALSE),"")</f>
        <v xml:space="preserve">Total Internal Reflection
</v>
      </c>
      <c r="G1361" s="32" t="s">
        <v>1683</v>
      </c>
      <c r="H1361" s="31" t="str">
        <f>IFERROR(IF(VLOOKUP(G1361,Demos!$B$3:$K$1368,2,FALSE)=0,"",VLOOKUP(G1361,Demos!$B$3:$K$1368,2,FALSE)),"")</f>
        <v/>
      </c>
      <c r="I1361" s="79" t="str">
        <f>IFERROR(IF(VLOOKUP(G1361,Demos!$B$3:$K$1368,3,FALSE)=0,"",VLOOKUP(G1361,Demos!$B$3:$K$1368,3,FALSE)),"")</f>
        <v/>
      </c>
      <c r="J1361" s="79" t="str">
        <f>IFERROR(IF(VLOOKUP(G1361,Demos!$B$3:$K$1368,4,FALSE)=0,"",VLOOKUP(G1361,Demos!$B$3:$K$1368,4,FALSE)),"")</f>
        <v/>
      </c>
      <c r="K1361" s="30" t="s">
        <v>252</v>
      </c>
      <c r="L1361" s="30" t="s">
        <v>2053</v>
      </c>
      <c r="M1361" s="71">
        <v>43367</v>
      </c>
      <c r="N1361" s="33" t="str">
        <f>IFERROR(VLOOKUP(G1361,Demos!$B$3:$K$1368,5,FALSE),"")</f>
        <v>Manneke Pis (laser waterfall)</v>
      </c>
      <c r="O1361" s="28">
        <f>IF(N1361="","",COUNTIF($N$6:N3480, N1361))</f>
        <v>13</v>
      </c>
      <c r="P1361" s="33" t="str">
        <f xml:space="preserve"> IFERROR(IF(VLOOKUP(G1361,Demos!$B$3:$K$1368,6,FALSE)=0,"",VLOOKUP(G1361,Demos!$B$3:$K$1368,6,FALSE)),"")</f>
        <v>N/A</v>
      </c>
      <c r="Q1361" s="38" t="str">
        <f xml:space="preserve"> IFERROR(IF(VLOOKUP(G1361,Demos!$B$3:$K$1368,8,FALSE)=0,"",VLOOKUP(G1361,Demos!$B$3:$K$1368,8,FALSE)),"")</f>
        <v/>
      </c>
      <c r="R1361" s="38" t="str">
        <f xml:space="preserve"> IFERROR(IF(VLOOKUP(G1361,Demos!$B$3:$K$1368,7,FALSE)=0,"",VLOOKUP(G1361,Demos!$B$3:$K$1368,7,FALSE)),"")</f>
        <v>See: https://surfdrive.surf.nl/files/index.php/s/DHZYIhoACURx7O8?path=%2FHaaksman%2FTN2345%2F10.%20Manneke%20Pis</v>
      </c>
      <c r="U1361" s="31" t="str">
        <f>IFERROR(VLOOKUP(G1361,Demos!$B$7:N4656,12,FALSE),"")</f>
        <v/>
      </c>
    </row>
    <row r="1362" spans="1:21" ht="45" x14ac:dyDescent="0.25">
      <c r="A1362" s="39">
        <f t="shared" si="21"/>
        <v>1357</v>
      </c>
      <c r="B1362" s="30" t="s">
        <v>148</v>
      </c>
      <c r="C1362" s="29" t="str">
        <f xml:space="preserve"> IFERROR(VLOOKUP(B1362, Courses!$C$3:$E$836, 2, FALSE),"")</f>
        <v>Introduction to Mechanics, Waves and Optics</v>
      </c>
      <c r="D1362" s="29" t="str">
        <f xml:space="preserve"> IFERROR(VLOOKUP(MID(G1362,1,1), PIRA!$B$1:$E$1146, 2, FALSE),"")</f>
        <v>3 Oscillations and Waves</v>
      </c>
      <c r="E1362" s="31" t="str">
        <f xml:space="preserve"> IFERROR(VLOOKUP(MID(G1362,1,2),PIRA!$B$1:$E$1144,2,FALSE),"")&amp;"
"&amp;IFERROR(VLOOKUP(MID(H1362,1,2),PIRA!$B$1:$E$1144,2,FALSE),"")&amp;"
"&amp;IFERROR(VLOOKUP(MID(I1362,1,2),PIRA!$B$1:$E$1144,2,FALSE),"")</f>
        <v xml:space="preserve">Wave Motion
Wave Motion
</v>
      </c>
      <c r="F1362" s="31" t="str">
        <f xml:space="preserve"> IFERROR(VLOOKUP(MID(G1362,1,4),PIRA!$B$1:$E$1144,2,FALSE),"")&amp;"
"&amp;IFERROR(VLOOKUP(MID(H1362,1,4),PIRA!$B$1:$E$1144,2,FALSE),"")&amp;"
"&amp;IFERROR(VLOOKUP(MID(I1362,1,4),PIRA!$B$1:$E$1144,2,FALSE),"")</f>
        <v xml:space="preserve">Doppler Effect
Beats
</v>
      </c>
      <c r="G1362" s="32" t="s">
        <v>1188</v>
      </c>
      <c r="H1362" s="31" t="str">
        <f>IFERROR(IF(VLOOKUP(G1362,Demos!$B$3:$K$1368,2,FALSE)=0,"",VLOOKUP(G1362,Demos!$B$3:$K$1368,2,FALSE)),"")</f>
        <v>3B60.10</v>
      </c>
      <c r="I1362" s="79" t="str">
        <f>IFERROR(IF(VLOOKUP(G1362,Demos!$B$3:$K$1368,3,FALSE)=0,"",VLOOKUP(G1362,Demos!$B$3:$K$1368,3,FALSE)),"")</f>
        <v/>
      </c>
      <c r="J1362" s="79" t="str">
        <f>IFERROR(IF(VLOOKUP(G1362,Demos!$B$3:$K$1368,4,FALSE)=0,"",VLOOKUP(G1362,Demos!$B$3:$K$1368,4,FALSE)),"")</f>
        <v/>
      </c>
      <c r="K1362" s="30" t="s">
        <v>252</v>
      </c>
      <c r="L1362" s="30" t="s">
        <v>2053</v>
      </c>
      <c r="M1362" s="71">
        <v>43364</v>
      </c>
      <c r="N1362" s="33" t="str">
        <f>IFERROR(VLOOKUP(G1362,Demos!$B$3:$K$1368,5,FALSE),"")</f>
        <v>Doppler</v>
      </c>
      <c r="O1362" s="28">
        <f>IF(N1362="","",COUNTIF($N$6:N3481, N1362))</f>
        <v>21</v>
      </c>
      <c r="P1362" s="33" t="str">
        <f xml:space="preserve"> IFERROR(IF(VLOOKUP(G1362,Demos!$B$3:$K$1368,6,FALSE)=0,"",VLOOKUP(G1362,Demos!$B$3:$K$1368,6,FALSE)),"")</f>
        <v>www.de-monstrare.nl/pdf/Doppler.pdf</v>
      </c>
      <c r="Q1362" s="38" t="str">
        <f xml:space="preserve"> IFERROR(IF(VLOOKUP(G1362,Demos!$B$3:$K$1368,8,FALSE)=0,"",VLOOKUP(G1362,Demos!$B$3:$K$1368,8,FALSE)),"")</f>
        <v/>
      </c>
      <c r="R1362" s="38" t="str">
        <f xml:space="preserve"> IFERROR(IF(VLOOKUP(G1362,Demos!$B$3:$K$1368,7,FALSE)=0,"",VLOOKUP(G1362,Demos!$B$3:$K$1368,7,FALSE)),"")</f>
        <v>See: https://surfdrive.surf.nl/files/index.php/s/DHZYIhoACURx7O8?path=%2FHaaksman%2FTN2345%2F6.%20Doppler</v>
      </c>
      <c r="T1362" s="50" t="s">
        <v>1763</v>
      </c>
      <c r="U1362" s="31" t="str">
        <f>IFERROR(VLOOKUP(G1362,Demos!$B$7:N4657,12,FALSE),"")</f>
        <v/>
      </c>
    </row>
    <row r="1363" spans="1:21" ht="45" x14ac:dyDescent="0.25">
      <c r="A1363" s="39">
        <f t="shared" si="21"/>
        <v>1358</v>
      </c>
      <c r="B1363" s="30" t="s">
        <v>29</v>
      </c>
      <c r="C1363" s="29" t="str">
        <f xml:space="preserve"> IFERROR(VLOOKUP(B1363, Courses!$C$3:$E$836, 2, FALSE),"")</f>
        <v>Classical and Quantum Mechanics</v>
      </c>
      <c r="D1363" s="29" t="str">
        <f xml:space="preserve"> IFERROR(VLOOKUP(MID(G1363,1,1), PIRA!$B$1:$E$1146, 2, FALSE),"")</f>
        <v>1 Mechanics</v>
      </c>
      <c r="E1363" s="31" t="str">
        <f xml:space="preserve"> IFERROR(VLOOKUP(MID(G1363,1,2),PIRA!$B$1:$E$1144,2,FALSE),"")&amp;"
"&amp;IFERROR(VLOOKUP(MID(H1363,1,2),PIRA!$B$1:$E$1144,2,FALSE),"")&amp;"
"&amp;IFERROR(VLOOKUP(MID(I1363,1,2),PIRA!$B$1:$E$1144,2,FALSE),"")</f>
        <v xml:space="preserve">Rotational Dynamics
Rotational Dynamics
</v>
      </c>
      <c r="F1363" s="31" t="str">
        <f xml:space="preserve"> IFERROR(VLOOKUP(MID(G1363,1,4),PIRA!$B$1:$E$1144,2,FALSE),"")&amp;"
"&amp;IFERROR(VLOOKUP(MID(H1363,1,4),PIRA!$B$1:$E$1144,2,FALSE),"")&amp;"
"&amp;IFERROR(VLOOKUP(MID(I1363,1,4),PIRA!$B$1:$E$1144,2,FALSE),"")</f>
        <v xml:space="preserve">Conservation of Angular Momentum
Moment of Inertia
</v>
      </c>
      <c r="G1363" s="32" t="s">
        <v>1171</v>
      </c>
      <c r="H1363" s="31" t="str">
        <f>IFERROR(IF(VLOOKUP(G1363,Demos!$B$3:$K$1368,2,FALSE)=0,"",VLOOKUP(G1363,Demos!$B$3:$K$1368,2,FALSE)),"")</f>
        <v>1Q10.XX</v>
      </c>
      <c r="I1363" s="79" t="str">
        <f>IFERROR(IF(VLOOKUP(G1363,Demos!$B$3:$K$1368,3,FALSE)=0,"",VLOOKUP(G1363,Demos!$B$3:$K$1368,3,FALSE)),"")</f>
        <v/>
      </c>
      <c r="J1363" s="79" t="str">
        <f>IFERROR(IF(VLOOKUP(G1363,Demos!$B$3:$K$1368,4,FALSE)=0,"",VLOOKUP(G1363,Demos!$B$3:$K$1368,4,FALSE)),"")</f>
        <v/>
      </c>
      <c r="K1363" s="32" t="s">
        <v>373</v>
      </c>
      <c r="L1363" s="32"/>
      <c r="M1363" s="71">
        <v>43363</v>
      </c>
      <c r="N1363" s="33" t="str">
        <f>IFERROR(VLOOKUP(G1363,Demos!$B$3:$K$1368,5,FALSE),"")</f>
        <v>Matchbox and Wineglass</v>
      </c>
      <c r="O1363" s="28">
        <f>IF(N1363="","",COUNTIF($N$6:N3482, N1363))</f>
        <v>40</v>
      </c>
      <c r="P1363" s="33" t="str">
        <f xml:space="preserve"> IFERROR(IF(VLOOKUP(G1363,Demos!$B$3:$K$1368,6,FALSE)=0,"",VLOOKUP(G1363,Demos!$B$3:$K$1368,6,FALSE)),"")</f>
        <v>www.de-monstrare.nl/pdf/Matchbox%20and%20wineglass.pdf</v>
      </c>
      <c r="Q1363" s="38" t="str">
        <f xml:space="preserve"> IFERROR(IF(VLOOKUP(G1363,Demos!$B$3:$K$1368,8,FALSE)=0,"",VLOOKUP(G1363,Demos!$B$3:$K$1368,8,FALSE)),"")</f>
        <v/>
      </c>
      <c r="R1363" s="38" t="str">
        <f xml:space="preserve"> IFERROR(IF(VLOOKUP(G1363,Demos!$B$3:$K$1368,7,FALSE)=0,"",VLOOKUP(G1363,Demos!$B$3:$K$1368,7,FALSE)),"")</f>
        <v xml:space="preserve">See Collegerama 2022 recording TN1612TU_17 from about 40 minutes - https://collegerama.tudelft.nl/Mediasite/Channel/as-bsc-tn/watch/068318bc5e2d4c908ecc56ce056d99d81d </v>
      </c>
      <c r="T1363" s="50" t="s">
        <v>1890</v>
      </c>
      <c r="U1363" s="31" t="str">
        <f>IFERROR(VLOOKUP(G1363,Demos!$B$7:N4660,12,FALSE),"")</f>
        <v/>
      </c>
    </row>
    <row r="1364" spans="1:21" ht="45" x14ac:dyDescent="0.25">
      <c r="A1364" s="39">
        <f t="shared" si="21"/>
        <v>1359</v>
      </c>
      <c r="B1364" s="30" t="s">
        <v>29</v>
      </c>
      <c r="C1364" s="29" t="str">
        <f xml:space="preserve"> IFERROR(VLOOKUP(B1364, Courses!$C$3:$E$836, 2, FALSE),"")</f>
        <v>Classical and Quantum Mechanics</v>
      </c>
      <c r="D1364" s="29" t="str">
        <f xml:space="preserve"> IFERROR(VLOOKUP(MID(G1364,1,1), PIRA!$B$1:$E$1146, 2, FALSE),"")</f>
        <v>1 Mechanics</v>
      </c>
      <c r="E1364" s="31" t="str">
        <f xml:space="preserve"> IFERROR(VLOOKUP(MID(G1364,1,2),PIRA!$B$1:$E$1144,2,FALSE),"")&amp;"
"&amp;IFERROR(VLOOKUP(MID(H1364,1,2),PIRA!$B$1:$E$1144,2,FALSE),"")&amp;"
"&amp;IFERROR(VLOOKUP(MID(I1364,1,2),PIRA!$B$1:$E$1144,2,FALSE),"")</f>
        <v xml:space="preserve">Rotational Dynamics
Rotational Dynamics
</v>
      </c>
      <c r="F1364" s="31" t="str">
        <f xml:space="preserve"> IFERROR(VLOOKUP(MID(G1364,1,4),PIRA!$B$1:$E$1144,2,FALSE),"")&amp;"
"&amp;IFERROR(VLOOKUP(MID(H1364,1,4),PIRA!$B$1:$E$1144,2,FALSE),"")&amp;"
"&amp;IFERROR(VLOOKUP(MID(I1364,1,4),PIRA!$B$1:$E$1144,2,FALSE),"")</f>
        <v xml:space="preserve">Conservation of Angular Momentum
Moment of Inertia
</v>
      </c>
      <c r="G1364" s="32" t="s">
        <v>81</v>
      </c>
      <c r="H1364" s="31" t="str">
        <f>IFERROR(IF(VLOOKUP(G1364,Demos!$B$3:$K$1368,2,FALSE)=0,"",VLOOKUP(G1364,Demos!$B$3:$K$1368,2,FALSE)),"")</f>
        <v>1Q10.01</v>
      </c>
      <c r="I1364" s="79" t="str">
        <f>IFERROR(IF(VLOOKUP(G1364,Demos!$B$3:$K$1368,3,FALSE)=0,"",VLOOKUP(G1364,Demos!$B$3:$K$1368,3,FALSE)),"")</f>
        <v/>
      </c>
      <c r="J1364" s="79" t="str">
        <f>IFERROR(IF(VLOOKUP(G1364,Demos!$B$3:$K$1368,4,FALSE)=0,"",VLOOKUP(G1364,Demos!$B$3:$K$1368,4,FALSE)),"")</f>
        <v/>
      </c>
      <c r="K1364" s="32" t="s">
        <v>373</v>
      </c>
      <c r="L1364" s="32"/>
      <c r="M1364" s="71">
        <v>43363</v>
      </c>
      <c r="N1364" s="33" t="str">
        <f>IFERROR(VLOOKUP(G1364,Demos!$B$3:$K$1368,5,FALSE),"")</f>
        <v>Pirouette</v>
      </c>
      <c r="O1364" s="28">
        <f>IF(N1364="","",COUNTIF($N$6:N3483, N1364))</f>
        <v>23</v>
      </c>
      <c r="P1364" s="33" t="str">
        <f xml:space="preserve"> IFERROR(IF(VLOOKUP(G1364,Demos!$B$3:$K$1368,6,FALSE)=0,"",VLOOKUP(G1364,Demos!$B$3:$K$1368,6,FALSE)),"")</f>
        <v>www.de-monstrare.nl/pdf/Pirouette.pdf</v>
      </c>
      <c r="Q1364" s="38" t="str">
        <f xml:space="preserve"> IFERROR(IF(VLOOKUP(G1364,Demos!$B$3:$K$1368,8,FALSE)=0,"",VLOOKUP(G1364,Demos!$B$3:$K$1368,8,FALSE)),"")</f>
        <v/>
      </c>
      <c r="R1364" s="38" t="str">
        <f xml:space="preserve"> IFERROR(IF(VLOOKUP(G1364,Demos!$B$3:$K$1368,7,FALSE)=0,"",VLOOKUP(G1364,Demos!$B$3:$K$1368,7,FALSE)),"")</f>
        <v/>
      </c>
      <c r="S1364" s="82"/>
      <c r="T1364" s="50" t="s">
        <v>1762</v>
      </c>
      <c r="U1364" s="31" t="str">
        <f>IFERROR(VLOOKUP(G1364,Demos!$B$7:N4659,12,FALSE),"")</f>
        <v/>
      </c>
    </row>
    <row r="1365" spans="1:21" ht="45" x14ac:dyDescent="0.25">
      <c r="A1365" s="39">
        <f t="shared" si="21"/>
        <v>1360</v>
      </c>
      <c r="B1365" s="30" t="s">
        <v>29</v>
      </c>
      <c r="C1365" s="29" t="str">
        <f xml:space="preserve"> IFERROR(VLOOKUP(B1365, Courses!$C$3:$E$836, 2, FALSE),"")</f>
        <v>Classical and Quantum Mechanics</v>
      </c>
      <c r="D1365" s="29" t="str">
        <f xml:space="preserve"> IFERROR(VLOOKUP(MID(G1365,1,1), PIRA!$B$1:$E$1146, 2, FALSE),"")</f>
        <v>1 Mechanics</v>
      </c>
      <c r="E1365" s="31" t="str">
        <f xml:space="preserve"> IFERROR(VLOOKUP(MID(G1365,1,2),PIRA!$B$1:$E$1144,2,FALSE),"")&amp;"
"&amp;IFERROR(VLOOKUP(MID(H1365,1,2),PIRA!$B$1:$E$1144,2,FALSE),"")&amp;"
"&amp;IFERROR(VLOOKUP(MID(I1365,1,2),PIRA!$B$1:$E$1144,2,FALSE),"")</f>
        <v xml:space="preserve">Rotational Dynamics
Rotational Dynamics
</v>
      </c>
      <c r="F1365" s="31" t="str">
        <f xml:space="preserve"> IFERROR(VLOOKUP(MID(G1365,1,4),PIRA!$B$1:$E$1144,2,FALSE),"")&amp;"
"&amp;IFERROR(VLOOKUP(MID(H1365,1,4),PIRA!$B$1:$E$1144,2,FALSE),"")&amp;"
"&amp;IFERROR(VLOOKUP(MID(I1365,1,4),PIRA!$B$1:$E$1144,2,FALSE),"")</f>
        <v xml:space="preserve">Conservation of Angular Momentum
Transfer of Angular Momentum
</v>
      </c>
      <c r="G1365" s="32" t="s">
        <v>84</v>
      </c>
      <c r="H1365" s="31" t="str">
        <f>IFERROR(IF(VLOOKUP(G1365,Demos!$B$3:$K$1368,2,FALSE)=0,"",VLOOKUP(G1365,Demos!$B$3:$K$1368,2,FALSE)),"")</f>
        <v>1Q30.10</v>
      </c>
      <c r="I1365" s="79" t="str">
        <f>IFERROR(IF(VLOOKUP(G1365,Demos!$B$3:$K$1368,3,FALSE)=0,"",VLOOKUP(G1365,Demos!$B$3:$K$1368,3,FALSE)),"")</f>
        <v/>
      </c>
      <c r="J1365" s="79" t="str">
        <f>IFERROR(IF(VLOOKUP(G1365,Demos!$B$3:$K$1368,4,FALSE)=0,"",VLOOKUP(G1365,Demos!$B$3:$K$1368,4,FALSE)),"")</f>
        <v/>
      </c>
      <c r="K1365" s="30" t="s">
        <v>373</v>
      </c>
      <c r="M1365" s="71">
        <v>43363</v>
      </c>
      <c r="N1365" s="33" t="str">
        <f>IFERROR(VLOOKUP(G1365,Demos!$B$3:$K$1368,5,FALSE),"")</f>
        <v>Bicycle Wheel and Swivel Chair</v>
      </c>
      <c r="O1365" s="28">
        <f>IF(N1365="","",COUNTIF($N$6:N3484, N1365))</f>
        <v>39</v>
      </c>
      <c r="P1365" s="33" t="str">
        <f xml:space="preserve"> IFERROR(IF(VLOOKUP(G1365,Demos!$B$3:$K$1368,6,FALSE)=0,"",VLOOKUP(G1365,Demos!$B$3:$K$1368,6,FALSE)),"")</f>
        <v>www.de-monstrare.nl/pdf/Bicycle%20wheel%20and%20swivel%20chair.pdf</v>
      </c>
      <c r="Q1365" s="38" t="str">
        <f xml:space="preserve"> IFERROR(IF(VLOOKUP(G1365,Demos!$B$3:$K$1368,8,FALSE)=0,"",VLOOKUP(G1365,Demos!$B$3:$K$1368,8,FALSE)),"")</f>
        <v/>
      </c>
      <c r="R1365" s="38" t="str">
        <f xml:space="preserve"> IFERROR(IF(VLOOKUP(G1365,Demos!$B$3:$K$1368,7,FALSE)=0,"",VLOOKUP(G1365,Demos!$B$3:$K$1368,7,FALSE)),"")</f>
        <v xml:space="preserve">See Collegerama 2022 recording TN1612TU_05 from 01:13:11 - https://collegerama.tudelft.nl/Mediasite/Channel/as-bsc-tn/watch/c62ffe14b9a54c75ada1f93c4d870c901d </v>
      </c>
      <c r="S1365" s="82"/>
      <c r="T1365" s="50" t="s">
        <v>1762</v>
      </c>
      <c r="U1365" s="31" t="str">
        <f>IFERROR(VLOOKUP(G1365,Demos!$B$7:N4662,12,FALSE),"")</f>
        <v/>
      </c>
    </row>
    <row r="1366" spans="1:21" ht="45" x14ac:dyDescent="0.25">
      <c r="A1366" s="39">
        <f t="shared" si="21"/>
        <v>1361</v>
      </c>
      <c r="B1366" s="30" t="s">
        <v>29</v>
      </c>
      <c r="C1366" s="29" t="str">
        <f xml:space="preserve"> IFERROR(VLOOKUP(B1366, Courses!$C$3:$E$836, 2, FALSE),"")</f>
        <v>Classical and Quantum Mechanics</v>
      </c>
      <c r="D1366" s="29" t="str">
        <f xml:space="preserve"> IFERROR(VLOOKUP(MID(G1366,1,1), PIRA!$B$1:$E$1146, 2, FALSE),"")</f>
        <v>1 Mechanics</v>
      </c>
      <c r="E1366" s="31" t="str">
        <f xml:space="preserve"> IFERROR(VLOOKUP(MID(G1366,1,2),PIRA!$B$1:$E$1144,2,FALSE),"")&amp;"
"&amp;IFERROR(VLOOKUP(MID(H1366,1,2),PIRA!$B$1:$E$1144,2,FALSE),"")&amp;"
"&amp;IFERROR(VLOOKUP(MID(I1366,1,2),PIRA!$B$1:$E$1144,2,FALSE),"")</f>
        <v xml:space="preserve">Rotational Dynamics
</v>
      </c>
      <c r="F1366" s="31" t="str">
        <f xml:space="preserve"> IFERROR(VLOOKUP(MID(G1366,1,4),PIRA!$B$1:$E$1144,2,FALSE),"")&amp;"
"&amp;IFERROR(VLOOKUP(MID(H1366,1,4),PIRA!$B$1:$E$1144,2,FALSE),"")&amp;"
"&amp;IFERROR(VLOOKUP(MID(I1366,1,4),PIRA!$B$1:$E$1144,2,FALSE),"")</f>
        <v xml:space="preserve">Gyros
</v>
      </c>
      <c r="G1366" s="32" t="s">
        <v>1176</v>
      </c>
      <c r="H1366" s="31" t="str">
        <f>IFERROR(IF(VLOOKUP(G1366,Demos!$B$3:$K$1368,2,FALSE)=0,"",VLOOKUP(G1366,Demos!$B$3:$K$1368,2,FALSE)),"")</f>
        <v/>
      </c>
      <c r="I1366" s="79" t="str">
        <f>IFERROR(IF(VLOOKUP(G1366,Demos!$B$3:$K$1368,3,FALSE)=0,"",VLOOKUP(G1366,Demos!$B$3:$K$1368,3,FALSE)),"")</f>
        <v/>
      </c>
      <c r="J1366" s="79" t="str">
        <f>IFERROR(IF(VLOOKUP(G1366,Demos!$B$3:$K$1368,4,FALSE)=0,"",VLOOKUP(G1366,Demos!$B$3:$K$1368,4,FALSE)),"")</f>
        <v/>
      </c>
      <c r="K1366" s="32" t="s">
        <v>373</v>
      </c>
      <c r="L1366" s="32"/>
      <c r="M1366" s="71">
        <v>43363</v>
      </c>
      <c r="N1366" s="33" t="str">
        <f>IFERROR(VLOOKUP(G1366,Demos!$B$3:$K$1368,5,FALSE),"")</f>
        <v>Precession (2)</v>
      </c>
      <c r="O1366" s="28">
        <f>IF(N1366="","",COUNTIF($N$6:N3485, N1366))</f>
        <v>67</v>
      </c>
      <c r="P1366" s="33" t="str">
        <f xml:space="preserve"> IFERROR(IF(VLOOKUP(G1366,Demos!$B$3:$K$1368,6,FALSE)=0,"",VLOOKUP(G1366,Demos!$B$3:$K$1368,6,FALSE)),"")</f>
        <v>www.de-monstrare.nl/pdf/Precession%20_2_.pdf</v>
      </c>
      <c r="Q1366" s="38" t="str">
        <f xml:space="preserve"> IFERROR(IF(VLOOKUP(G1366,Demos!$B$3:$K$1368,8,FALSE)=0,"",VLOOKUP(G1366,Demos!$B$3:$K$1368,8,FALSE)),"")</f>
        <v/>
      </c>
      <c r="R1366" s="38" t="str">
        <f xml:space="preserve"> IFERROR(IF(VLOOKUP(G1366,Demos!$B$3:$K$1368,7,FALSE)=0,"",VLOOKUP(G1366,Demos!$B$3:$K$1368,7,FALSE)),"")</f>
        <v/>
      </c>
      <c r="S1366" s="82"/>
      <c r="T1366" s="50" t="s">
        <v>1763</v>
      </c>
      <c r="U1366" s="31" t="str">
        <f>IFERROR(VLOOKUP(G1366,Demos!$B$7:N4658,12,FALSE),"")</f>
        <v/>
      </c>
    </row>
    <row r="1367" spans="1:21" ht="45" x14ac:dyDescent="0.25">
      <c r="A1367" s="39">
        <f t="shared" si="21"/>
        <v>1362</v>
      </c>
      <c r="B1367" s="30" t="s">
        <v>29</v>
      </c>
      <c r="C1367" s="29" t="str">
        <f xml:space="preserve"> IFERROR(VLOOKUP(B1367, Courses!$C$3:$E$836, 2, FALSE),"")</f>
        <v>Classical and Quantum Mechanics</v>
      </c>
      <c r="D1367" s="29" t="str">
        <f xml:space="preserve"> IFERROR(VLOOKUP(MID(G1367,1,1), PIRA!$B$1:$E$1146, 2, FALSE),"")</f>
        <v>1 Mechanics</v>
      </c>
      <c r="E1367" s="31" t="str">
        <f xml:space="preserve"> IFERROR(VLOOKUP(MID(G1367,1,2),PIRA!$B$1:$E$1144,2,FALSE),"")&amp;"
"&amp;IFERROR(VLOOKUP(MID(H1367,1,2),PIRA!$B$1:$E$1144,2,FALSE),"")&amp;"
"&amp;IFERROR(VLOOKUP(MID(I1367,1,2),PIRA!$B$1:$E$1144,2,FALSE),"")</f>
        <v xml:space="preserve">Rotational Dynamics
</v>
      </c>
      <c r="F1367" s="31" t="str">
        <f xml:space="preserve"> IFERROR(VLOOKUP(MID(G1367,1,4),PIRA!$B$1:$E$1144,2,FALSE),"")&amp;"
"&amp;IFERROR(VLOOKUP(MID(H1367,1,4),PIRA!$B$1:$E$1144,2,FALSE),"")&amp;"
"&amp;IFERROR(VLOOKUP(MID(I1367,1,4),PIRA!$B$1:$E$1144,2,FALSE),"")</f>
        <v xml:space="preserve">Gyros
</v>
      </c>
      <c r="G1367" s="32" t="s">
        <v>1659</v>
      </c>
      <c r="H1367" s="31" t="str">
        <f>IFERROR(IF(VLOOKUP(G1367,Demos!$B$3:$K$1368,2,FALSE)=0,"",VLOOKUP(G1367,Demos!$B$3:$K$1368,2,FALSE)),"")</f>
        <v/>
      </c>
      <c r="I1367" s="79" t="str">
        <f>IFERROR(IF(VLOOKUP(G1367,Demos!$B$3:$K$1368,3,FALSE)=0,"",VLOOKUP(G1367,Demos!$B$3:$K$1368,3,FALSE)),"")</f>
        <v/>
      </c>
      <c r="J1367" s="79" t="str">
        <f>IFERROR(IF(VLOOKUP(G1367,Demos!$B$3:$K$1368,4,FALSE)=0,"",VLOOKUP(G1367,Demos!$B$3:$K$1368,4,FALSE)),"")</f>
        <v/>
      </c>
      <c r="K1367" s="30" t="s">
        <v>373</v>
      </c>
      <c r="M1367" s="71">
        <v>43363</v>
      </c>
      <c r="N1367" s="33" t="str">
        <f>IFERROR(VLOOKUP(G1367,Demos!$B$3:$K$1368,5,FALSE),"")</f>
        <v>Gyroscope</v>
      </c>
      <c r="O1367" s="28">
        <f>IF(N1367="","",COUNTIF($N$6:N3486, N1367))</f>
        <v>40</v>
      </c>
      <c r="P1367" s="33" t="str">
        <f xml:space="preserve"> IFERROR(IF(VLOOKUP(G1367,Demos!$B$3:$K$1368,6,FALSE)=0,"",VLOOKUP(G1367,Demos!$B$3:$K$1368,6,FALSE)),"")</f>
        <v>N/A</v>
      </c>
      <c r="Q1367" s="38" t="str">
        <f xml:space="preserve"> IFERROR(IF(VLOOKUP(G1367,Demos!$B$3:$K$1368,8,FALSE)=0,"",VLOOKUP(G1367,Demos!$B$3:$K$1368,8,FALSE)),"")</f>
        <v/>
      </c>
      <c r="R1367" s="38" t="str">
        <f xml:space="preserve"> IFERROR(IF(VLOOKUP(G1367,Demos!$B$3:$K$1368,7,FALSE)=0,"",VLOOKUP(G1367,Demos!$B$3:$K$1368,7,FALSE)),"")</f>
        <v/>
      </c>
      <c r="S1367" s="82"/>
      <c r="T1367" s="50" t="s">
        <v>1763</v>
      </c>
      <c r="U1367" s="31" t="str">
        <f>IFERROR(VLOOKUP(G1367,Demos!$B$7:N4661,12,FALSE),"")</f>
        <v/>
      </c>
    </row>
    <row r="1368" spans="1:21" ht="45" x14ac:dyDescent="0.25">
      <c r="A1368" s="39">
        <f t="shared" si="21"/>
        <v>1363</v>
      </c>
      <c r="B1368" s="30" t="s">
        <v>148</v>
      </c>
      <c r="C1368" s="29" t="str">
        <f xml:space="preserve"> IFERROR(VLOOKUP(B1368, Courses!$C$3:$E$836, 2, FALSE),"")</f>
        <v>Introduction to Mechanics, Waves and Optics</v>
      </c>
      <c r="D1368" s="29" t="str">
        <f xml:space="preserve"> IFERROR(VLOOKUP(MID(G1368,1,1), PIRA!$B$1:$E$1146, 2, FALSE),"")</f>
        <v>3 Oscillations and Waves</v>
      </c>
      <c r="E1368" s="31" t="str">
        <f xml:space="preserve"> IFERROR(VLOOKUP(MID(G1368,1,2),PIRA!$B$1:$E$1144,2,FALSE),"")&amp;"
"&amp;IFERROR(VLOOKUP(MID(H1368,1,2),PIRA!$B$1:$E$1144,2,FALSE),"")&amp;"
"&amp;IFERROR(VLOOKUP(MID(I1368,1,2),PIRA!$B$1:$E$1144,2,FALSE),"")</f>
        <v xml:space="preserve">Wave Motion
</v>
      </c>
      <c r="F1368" s="31" t="str">
        <f xml:space="preserve"> IFERROR(VLOOKUP(MID(G1368,1,4),PIRA!$B$1:$E$1144,2,FALSE),"")&amp;"
"&amp;IFERROR(VLOOKUP(MID(H1368,1,4),PIRA!$B$1:$E$1144,2,FALSE),"")&amp;"
"&amp;IFERROR(VLOOKUP(MID(I1368,1,4),PIRA!$B$1:$E$1144,2,FALSE),"")</f>
        <v xml:space="preserve">Transverse Pulses and Waves
</v>
      </c>
      <c r="G1368" s="32" t="s">
        <v>1469</v>
      </c>
      <c r="H1368" s="31" t="str">
        <f>IFERROR(IF(VLOOKUP(G1368,Demos!$B$3:$K$1368,2,FALSE)=0,"",VLOOKUP(G1368,Demos!$B$3:$K$1368,2,FALSE)),"")</f>
        <v/>
      </c>
      <c r="I1368" s="79" t="str">
        <f>IFERROR(IF(VLOOKUP(G1368,Demos!$B$3:$K$1368,3,FALSE)=0,"",VLOOKUP(G1368,Demos!$B$3:$K$1368,3,FALSE)),"")</f>
        <v/>
      </c>
      <c r="J1368" s="79" t="str">
        <f>IFERROR(IF(VLOOKUP(G1368,Demos!$B$3:$K$1368,4,FALSE)=0,"",VLOOKUP(G1368,Demos!$B$3:$K$1368,4,FALSE)),"")</f>
        <v/>
      </c>
      <c r="K1368" s="30" t="s">
        <v>252</v>
      </c>
      <c r="L1368" s="30" t="s">
        <v>2053</v>
      </c>
      <c r="M1368" s="71">
        <v>43363</v>
      </c>
      <c r="N1368" s="33" t="str">
        <f>IFERROR(VLOOKUP(G1368,Demos!$B$3:$K$1368,5,FALSE),"")</f>
        <v>Reflections of Transverse Pulses (1)</v>
      </c>
      <c r="O1368" s="28">
        <f>IF(N1368="","",COUNTIF($N$6:N3487, N1368))</f>
        <v>11</v>
      </c>
      <c r="P1368" s="33" t="str">
        <f xml:space="preserve"> IFERROR(IF(VLOOKUP(G1368,Demos!$B$3:$K$1368,6,FALSE)=0,"",VLOOKUP(G1368,Demos!$B$3:$K$1368,6,FALSE)),"")</f>
        <v>www.de-monstrare.nl/pdf/Reflections%20of%20transverse%20pulses%20_1_.pdf</v>
      </c>
      <c r="Q1368" s="38" t="str">
        <f xml:space="preserve"> IFERROR(IF(VLOOKUP(G1368,Demos!$B$3:$K$1368,8,FALSE)=0,"",VLOOKUP(G1368,Demos!$B$3:$K$1368,8,FALSE)),"")</f>
        <v/>
      </c>
      <c r="R1368" s="38" t="str">
        <f xml:space="preserve"> IFERROR(IF(VLOOKUP(G1368,Demos!$B$3:$K$1368,7,FALSE)=0,"",VLOOKUP(G1368,Demos!$B$3:$K$1368,7,FALSE)),"")</f>
        <v/>
      </c>
      <c r="S1368" s="82"/>
      <c r="T1368" s="50" t="s">
        <v>1761</v>
      </c>
      <c r="U1368" s="31" t="str">
        <f>IFERROR(VLOOKUP(G1368,Demos!$B$7:N4663,12,FALSE),"")</f>
        <v/>
      </c>
    </row>
    <row r="1369" spans="1:21" ht="45" x14ac:dyDescent="0.25">
      <c r="A1369" s="39">
        <f t="shared" si="21"/>
        <v>1364</v>
      </c>
      <c r="B1369" s="30" t="s">
        <v>148</v>
      </c>
      <c r="C1369" s="29" t="str">
        <f xml:space="preserve"> IFERROR(VLOOKUP(B1369, Courses!$C$3:$E$836, 2, FALSE),"")</f>
        <v>Introduction to Mechanics, Waves and Optics</v>
      </c>
      <c r="D1369" s="29" t="str">
        <f xml:space="preserve"> IFERROR(VLOOKUP(MID(G1369,1,1), PIRA!$B$1:$E$1146, 2, FALSE),"")</f>
        <v>1 Mechanics</v>
      </c>
      <c r="E1369" s="31" t="str">
        <f xml:space="preserve"> IFERROR(VLOOKUP(MID(G1369,1,2),PIRA!$B$1:$E$1144,2,FALSE),"")&amp;"
"&amp;IFERROR(VLOOKUP(MID(H1369,1,2),PIRA!$B$1:$E$1144,2,FALSE),"")&amp;"
"&amp;IFERROR(VLOOKUP(MID(I1369,1,2),PIRA!$B$1:$E$1144,2,FALSE),"")</f>
        <v xml:space="preserve">Work and Energy
</v>
      </c>
      <c r="F1369" s="31" t="str">
        <f xml:space="preserve"> IFERROR(VLOOKUP(MID(G1369,1,4),PIRA!$B$1:$E$1144,2,FALSE),"")&amp;"
"&amp;IFERROR(VLOOKUP(MID(H1369,1,4),PIRA!$B$1:$E$1144,2,FALSE),"")&amp;"
"&amp;IFERROR(VLOOKUP(MID(I1369,1,4),PIRA!$B$1:$E$1144,2,FALSE),"")</f>
        <v xml:space="preserve">Conservation of Energy
</v>
      </c>
      <c r="G1369" s="32" t="s">
        <v>72</v>
      </c>
      <c r="H1369" s="31" t="str">
        <f>IFERROR(IF(VLOOKUP(G1369,Demos!$B$3:$K$1368,2,FALSE)=0,"",VLOOKUP(G1369,Demos!$B$3:$K$1368,2,FALSE)),"")</f>
        <v/>
      </c>
      <c r="I1369" s="79" t="str">
        <f>IFERROR(IF(VLOOKUP(G1369,Demos!$B$3:$K$1368,3,FALSE)=0,"",VLOOKUP(G1369,Demos!$B$3:$K$1368,3,FALSE)),"")</f>
        <v/>
      </c>
      <c r="J1369" s="79" t="str">
        <f>IFERROR(IF(VLOOKUP(G1369,Demos!$B$3:$K$1368,4,FALSE)=0,"",VLOOKUP(G1369,Demos!$B$3:$K$1368,4,FALSE)),"")</f>
        <v/>
      </c>
      <c r="K1369" s="30" t="s">
        <v>252</v>
      </c>
      <c r="L1369" s="30" t="s">
        <v>2053</v>
      </c>
      <c r="M1369" s="71">
        <v>43361</v>
      </c>
      <c r="N1369" s="33" t="str">
        <f>IFERROR(VLOOKUP(G1369,Demos!$B$3:$K$1368,5,FALSE),"")</f>
        <v>Rattleback</v>
      </c>
      <c r="O1369" s="28">
        <f>IF(N1369="","",COUNTIF($N$6:N3488, N1369))</f>
        <v>9</v>
      </c>
      <c r="P1369" s="33" t="str">
        <f xml:space="preserve"> IFERROR(IF(VLOOKUP(G1369,Demos!$B$3:$K$1368,6,FALSE)=0,"",VLOOKUP(G1369,Demos!$B$3:$K$1368,6,FALSE)),"")</f>
        <v>N/A</v>
      </c>
      <c r="Q1369" s="38" t="str">
        <f xml:space="preserve"> IFERROR(IF(VLOOKUP(G1369,Demos!$B$3:$K$1368,8,FALSE)=0,"",VLOOKUP(G1369,Demos!$B$3:$K$1368,8,FALSE)),"")</f>
        <v/>
      </c>
      <c r="R1369" s="38" t="str">
        <f xml:space="preserve"> IFERROR(IF(VLOOKUP(G1369,Demos!$B$3:$K$1368,7,FALSE)=0,"",VLOOKUP(G1369,Demos!$B$3:$K$1368,7,FALSE)),"")</f>
        <v/>
      </c>
      <c r="S1369" s="82"/>
      <c r="T1369" s="50" t="s">
        <v>1890</v>
      </c>
      <c r="U1369" s="31" t="str">
        <f>IFERROR(VLOOKUP(G1369,Demos!$B$7:N4665,12,FALSE),"")</f>
        <v/>
      </c>
    </row>
    <row r="1370" spans="1:21" ht="45" x14ac:dyDescent="0.25">
      <c r="A1370" s="39">
        <f t="shared" si="21"/>
        <v>1365</v>
      </c>
      <c r="B1370" s="30" t="s">
        <v>148</v>
      </c>
      <c r="C1370" s="29" t="str">
        <f xml:space="preserve"> IFERROR(VLOOKUP(B1370, Courses!$C$3:$E$836, 2, FALSE),"")</f>
        <v>Introduction to Mechanics, Waves and Optics</v>
      </c>
      <c r="D1370" s="29" t="str">
        <f xml:space="preserve"> IFERROR(VLOOKUP(MID(G1370,1,1), PIRA!$B$1:$E$1146, 2, FALSE),"")</f>
        <v>3 Oscillations and Waves</v>
      </c>
      <c r="E1370" s="31" t="str">
        <f xml:space="preserve"> IFERROR(VLOOKUP(MID(G1370,1,2),PIRA!$B$1:$E$1144,2,FALSE),"")&amp;"
"&amp;IFERROR(VLOOKUP(MID(H1370,1,2),PIRA!$B$1:$E$1144,2,FALSE),"")&amp;"
"&amp;IFERROR(VLOOKUP(MID(I1370,1,2),PIRA!$B$1:$E$1144,2,FALSE),"")</f>
        <v xml:space="preserve">Oscillations
</v>
      </c>
      <c r="F1370" s="31" t="str">
        <f xml:space="preserve"> IFERROR(VLOOKUP(MID(G1370,1,4),PIRA!$B$1:$E$1144,2,FALSE),"")&amp;"
"&amp;IFERROR(VLOOKUP(MID(H1370,1,4),PIRA!$B$1:$E$1144,2,FALSE),"")&amp;"
"&amp;IFERROR(VLOOKUP(MID(I1370,1,4),PIRA!$B$1:$E$1144,2,FALSE),"")</f>
        <v xml:space="preserve">Simple Harmonic Motion
</v>
      </c>
      <c r="G1370" s="32" t="s">
        <v>1450</v>
      </c>
      <c r="H1370" s="31" t="str">
        <f>IFERROR(IF(VLOOKUP(G1370,Demos!$B$3:$K$1368,2,FALSE)=0,"",VLOOKUP(G1370,Demos!$B$3:$K$1368,2,FALSE)),"")</f>
        <v/>
      </c>
      <c r="I1370" s="79" t="str">
        <f>IFERROR(IF(VLOOKUP(G1370,Demos!$B$3:$K$1368,3,FALSE)=0,"",VLOOKUP(G1370,Demos!$B$3:$K$1368,3,FALSE)),"")</f>
        <v/>
      </c>
      <c r="J1370" s="79" t="str">
        <f>IFERROR(IF(VLOOKUP(G1370,Demos!$B$3:$K$1368,4,FALSE)=0,"",VLOOKUP(G1370,Demos!$B$3:$K$1368,4,FALSE)),"")</f>
        <v/>
      </c>
      <c r="K1370" s="30" t="s">
        <v>252</v>
      </c>
      <c r="L1370" s="30" t="s">
        <v>2053</v>
      </c>
      <c r="M1370" s="71">
        <v>43361</v>
      </c>
      <c r="N1370" s="33" t="str">
        <f>IFERROR(VLOOKUP(G1370,Demos!$B$3:$K$1368,5,FALSE),"")</f>
        <v>Simple Harmonic Motion (SHM) (1)</v>
      </c>
      <c r="O1370" s="28">
        <f>IF(N1370="","",COUNTIF($N$6:N3489, N1370))</f>
        <v>11</v>
      </c>
      <c r="P1370" s="33" t="str">
        <f xml:space="preserve"> IFERROR(IF(VLOOKUP(G1370,Demos!$B$3:$K$1368,6,FALSE)=0,"",VLOOKUP(G1370,Demos!$B$3:$K$1368,6,FALSE)),"")</f>
        <v>www.de-monstrare.nl/pdf/Simple%20harmonic%20motion%20_SHM_%20_1_.pdf</v>
      </c>
      <c r="Q1370" s="38" t="str">
        <f xml:space="preserve"> IFERROR(IF(VLOOKUP(G1370,Demos!$B$3:$K$1368,8,FALSE)=0,"",VLOOKUP(G1370,Demos!$B$3:$K$1368,8,FALSE)),"")</f>
        <v/>
      </c>
      <c r="R1370" s="38" t="str">
        <f xml:space="preserve"> IFERROR(IF(VLOOKUP(G1370,Demos!$B$3:$K$1368,7,FALSE)=0,"",VLOOKUP(G1370,Demos!$B$3:$K$1368,7,FALSE)),"")</f>
        <v/>
      </c>
      <c r="S1370" s="82"/>
      <c r="T1370" s="50" t="s">
        <v>1761</v>
      </c>
      <c r="U1370" s="31" t="str">
        <f>IFERROR(VLOOKUP(G1370,Demos!$B$7:N4664,12,FALSE),"")</f>
        <v/>
      </c>
    </row>
    <row r="1371" spans="1:21" ht="45" x14ac:dyDescent="0.25">
      <c r="A1371" s="39">
        <f t="shared" si="21"/>
        <v>1366</v>
      </c>
      <c r="B1371" s="30" t="s">
        <v>29</v>
      </c>
      <c r="C1371" s="29" t="str">
        <f xml:space="preserve"> IFERROR(VLOOKUP(B1371, Courses!$C$3:$E$836, 2, FALSE),"")</f>
        <v>Classical and Quantum Mechanics</v>
      </c>
      <c r="D1371" s="29" t="str">
        <f xml:space="preserve"> IFERROR(VLOOKUP(MID(G1371,1,1), PIRA!$B$1:$E$1146, 2, FALSE),"")</f>
        <v>1 Mechanics</v>
      </c>
      <c r="E1371" s="31" t="str">
        <f xml:space="preserve"> IFERROR(VLOOKUP(MID(G1371,1,2),PIRA!$B$1:$E$1144,2,FALSE),"")&amp;"
"&amp;IFERROR(VLOOKUP(MID(H1371,1,2),PIRA!$B$1:$E$1144,2,FALSE),"")&amp;"
"&amp;IFERROR(VLOOKUP(MID(I1371,1,2),PIRA!$B$1:$E$1144,2,FALSE),"")</f>
        <v xml:space="preserve">Motion in two Dimensions
</v>
      </c>
      <c r="F1371" s="31" t="str">
        <f xml:space="preserve"> IFERROR(VLOOKUP(MID(G1371,1,4),PIRA!$B$1:$E$1144,2,FALSE),"")&amp;"
"&amp;IFERROR(VLOOKUP(MID(H1371,1,4),PIRA!$B$1:$E$1144,2,FALSE),"")&amp;"
"&amp;IFERROR(VLOOKUP(MID(I1371,1,4),PIRA!$B$1:$E$1144,2,FALSE),"")</f>
        <v xml:space="preserve">Motion of the Center of Mass
</v>
      </c>
      <c r="G1371" s="32" t="s">
        <v>1130</v>
      </c>
      <c r="H1371" s="31" t="str">
        <f>IFERROR(IF(VLOOKUP(G1371,Demos!$B$3:$K$1368,2,FALSE)=0,"",VLOOKUP(G1371,Demos!$B$3:$K$1368,2,FALSE)),"")</f>
        <v/>
      </c>
      <c r="I1371" s="79" t="str">
        <f>IFERROR(IF(VLOOKUP(G1371,Demos!$B$3:$K$1368,3,FALSE)=0,"",VLOOKUP(G1371,Demos!$B$3:$K$1368,3,FALSE)),"")</f>
        <v/>
      </c>
      <c r="J1371" s="79" t="str">
        <f>IFERROR(IF(VLOOKUP(G1371,Demos!$B$3:$K$1368,4,FALSE)=0,"",VLOOKUP(G1371,Demos!$B$3:$K$1368,4,FALSE)),"")</f>
        <v/>
      </c>
      <c r="K1371" s="30" t="s">
        <v>373</v>
      </c>
      <c r="M1371" s="71">
        <v>43360</v>
      </c>
      <c r="N1371" s="33" t="str">
        <f>IFERROR(VLOOKUP(G1371,Demos!$B$3:$K$1368,5,FALSE),"")</f>
        <v>Centre of Mass</v>
      </c>
      <c r="O1371" s="28">
        <f>IF(N1371="","",COUNTIF($N$6:N3490, N1371))</f>
        <v>42</v>
      </c>
      <c r="P1371" s="33" t="str">
        <f xml:space="preserve"> IFERROR(IF(VLOOKUP(G1371,Demos!$B$3:$K$1368,6,FALSE)=0,"",VLOOKUP(G1371,Demos!$B$3:$K$1368,6,FALSE)),"")</f>
        <v>www.de-monstrare.nl/pdf/Centre%20of%20mass.pdf</v>
      </c>
      <c r="Q1371" s="38" t="str">
        <f xml:space="preserve"> IFERROR(IF(VLOOKUP(G1371,Demos!$B$3:$K$1368,8,FALSE)=0,"",VLOOKUP(G1371,Demos!$B$3:$K$1368,8,FALSE)),"")</f>
        <v/>
      </c>
      <c r="R1371" s="38" t="str">
        <f xml:space="preserve"> IFERROR(IF(VLOOKUP(G1371,Demos!$B$3:$K$1368,7,FALSE)=0,"",VLOOKUP(G1371,Demos!$B$3:$K$1368,7,FALSE)),"")</f>
        <v xml:space="preserve">See Collegerama 2022 recording TN1612TU_14 - https://collegerama.tudelft.nl/Mediasite/Channel/as-bsc-tn/watch/64cb5e5c7d2546fb9f465306d41a128b1d </v>
      </c>
      <c r="S1371" s="82"/>
      <c r="T1371" s="50" t="s">
        <v>1890</v>
      </c>
      <c r="U1371" s="31" t="str">
        <f>IFERROR(VLOOKUP(G1371,Demos!$B$7:N4670,12,FALSE),"")</f>
        <v/>
      </c>
    </row>
    <row r="1372" spans="1:21" ht="45" x14ac:dyDescent="0.25">
      <c r="A1372" s="39">
        <f t="shared" si="21"/>
        <v>1367</v>
      </c>
      <c r="B1372" s="30" t="s">
        <v>29</v>
      </c>
      <c r="C1372" s="29" t="str">
        <f xml:space="preserve"> IFERROR(VLOOKUP(B1372, Courses!$C$3:$E$836, 2, FALSE),"")</f>
        <v>Classical and Quantum Mechanics</v>
      </c>
      <c r="D1372" s="29" t="str">
        <f xml:space="preserve"> IFERROR(VLOOKUP(MID(G1372,1,1), PIRA!$B$1:$E$1146, 2, FALSE),"")</f>
        <v>1 Mechanics</v>
      </c>
      <c r="E1372" s="31" t="str">
        <f xml:space="preserve"> IFERROR(VLOOKUP(MID(G1372,1,2),PIRA!$B$1:$E$1144,2,FALSE),"")&amp;"
"&amp;IFERROR(VLOOKUP(MID(H1372,1,2),PIRA!$B$1:$E$1144,2,FALSE),"")&amp;"
"&amp;IFERROR(VLOOKUP(MID(I1372,1,2),PIRA!$B$1:$E$1144,2,FALSE),"")</f>
        <v xml:space="preserve">Rotational Dynamics
</v>
      </c>
      <c r="F1372" s="31" t="str">
        <f xml:space="preserve"> IFERROR(VLOOKUP(MID(G1372,1,4),PIRA!$B$1:$E$1144,2,FALSE),"")&amp;"
"&amp;IFERROR(VLOOKUP(MID(H1372,1,4),PIRA!$B$1:$E$1144,2,FALSE),"")&amp;"
"&amp;IFERROR(VLOOKUP(MID(I1372,1,4),PIRA!$B$1:$E$1144,2,FALSE),"")</f>
        <v xml:space="preserve">Rotational Energy
</v>
      </c>
      <c r="G1372" s="89" t="s">
        <v>1165</v>
      </c>
      <c r="H1372" s="31" t="str">
        <f>IFERROR(IF(VLOOKUP(G1372,Demos!$B$3:$K$1368,2,FALSE)=0,"",VLOOKUP(G1372,Demos!$B$3:$K$1368,2,FALSE)),"")</f>
        <v/>
      </c>
      <c r="I1372" s="79" t="str">
        <f>IFERROR(IF(VLOOKUP(G1372,Demos!$B$3:$K$1368,3,FALSE)=0,"",VLOOKUP(G1372,Demos!$B$3:$K$1368,3,FALSE)),"")</f>
        <v/>
      </c>
      <c r="J1372" s="79" t="str">
        <f>IFERROR(IF(VLOOKUP(G1372,Demos!$B$3:$K$1368,4,FALSE)=0,"",VLOOKUP(G1372,Demos!$B$3:$K$1368,4,FALSE)),"")</f>
        <v/>
      </c>
      <c r="K1372" s="30" t="s">
        <v>373</v>
      </c>
      <c r="M1372" s="71">
        <v>43360</v>
      </c>
      <c r="N1372" s="33" t="str">
        <f>IFERROR(VLOOKUP(G1372,Demos!$B$3:$K$1368,5,FALSE),"")</f>
        <v>Dropping Rolls of Toilet Paper</v>
      </c>
      <c r="O1372" s="28">
        <f>IF(N1372="","",COUNTIF($N$6:N3491, N1372))</f>
        <v>12</v>
      </c>
      <c r="P1372" s="33" t="str">
        <f xml:space="preserve"> IFERROR(IF(VLOOKUP(G1372,Demos!$B$3:$K$1368,6,FALSE)=0,"",VLOOKUP(G1372,Demos!$B$3:$K$1368,6,FALSE)),"")</f>
        <v>www.de-monstrare.nl/pdf/Dropping%20rolls%20of%20toilet%20paper.pdf</v>
      </c>
      <c r="Q1372" s="38" t="str">
        <f xml:space="preserve"> IFERROR(IF(VLOOKUP(G1372,Demos!$B$3:$K$1368,8,FALSE)=0,"",VLOOKUP(G1372,Demos!$B$3:$K$1368,8,FALSE)),"")</f>
        <v/>
      </c>
      <c r="R1372" s="38" t="str">
        <f xml:space="preserve"> IFERROR(IF(VLOOKUP(G1372,Demos!$B$3:$K$1368,7,FALSE)=0,"",VLOOKUP(G1372,Demos!$B$3:$K$1368,7,FALSE)),"")</f>
        <v/>
      </c>
      <c r="S1372" s="82"/>
      <c r="T1372" s="50" t="s">
        <v>1762</v>
      </c>
      <c r="U1372" s="31" t="str">
        <f>IFERROR(VLOOKUP(G1372,Demos!$B$7:N4669,12,FALSE),"")</f>
        <v/>
      </c>
    </row>
    <row r="1373" spans="1:21" ht="45" x14ac:dyDescent="0.25">
      <c r="A1373" s="39">
        <f t="shared" si="21"/>
        <v>1368</v>
      </c>
      <c r="B1373" s="30" t="s">
        <v>29</v>
      </c>
      <c r="C1373" s="29" t="str">
        <f xml:space="preserve"> IFERROR(VLOOKUP(B1373, Courses!$C$3:$E$836, 2, FALSE),"")</f>
        <v>Classical and Quantum Mechanics</v>
      </c>
      <c r="D1373" s="29" t="str">
        <f xml:space="preserve"> IFERROR(VLOOKUP(MID(G1373,1,1), PIRA!$B$1:$E$1146, 2, FALSE),"")</f>
        <v>1 Mechanics</v>
      </c>
      <c r="E1373" s="31" t="str">
        <f xml:space="preserve"> IFERROR(VLOOKUP(MID(G1373,1,2),PIRA!$B$1:$E$1144,2,FALSE),"")&amp;"
"&amp;IFERROR(VLOOKUP(MID(H1373,1,2),PIRA!$B$1:$E$1144,2,FALSE),"")&amp;"
"&amp;IFERROR(VLOOKUP(MID(I1373,1,2),PIRA!$B$1:$E$1144,2,FALSE),"")</f>
        <v xml:space="preserve">Rotational Dynamics
</v>
      </c>
      <c r="F1373" s="31" t="str">
        <f xml:space="preserve"> IFERROR(VLOOKUP(MID(G1373,1,4),PIRA!$B$1:$E$1144,2,FALSE),"")&amp;"
"&amp;IFERROR(VLOOKUP(MID(H1373,1,4),PIRA!$B$1:$E$1144,2,FALSE),"")&amp;"
"&amp;IFERROR(VLOOKUP(MID(I1373,1,4),PIRA!$B$1:$E$1144,2,FALSE),"")</f>
        <v xml:space="preserve">Rotational Energy
</v>
      </c>
      <c r="G1373" s="89" t="s">
        <v>1167</v>
      </c>
      <c r="H1373" s="31" t="str">
        <f>IFERROR(IF(VLOOKUP(G1373,Demos!$B$3:$K$1368,2,FALSE)=0,"",VLOOKUP(G1373,Demos!$B$3:$K$1368,2,FALSE)),"")</f>
        <v/>
      </c>
      <c r="I1373" s="79" t="str">
        <f>IFERROR(IF(VLOOKUP(G1373,Demos!$B$3:$K$1368,3,FALSE)=0,"",VLOOKUP(G1373,Demos!$B$3:$K$1368,3,FALSE)),"")</f>
        <v/>
      </c>
      <c r="J1373" s="79" t="str">
        <f>IFERROR(IF(VLOOKUP(G1373,Demos!$B$3:$K$1368,4,FALSE)=0,"",VLOOKUP(G1373,Demos!$B$3:$K$1368,4,FALSE)),"")</f>
        <v/>
      </c>
      <c r="K1373" s="30" t="s">
        <v>373</v>
      </c>
      <c r="M1373" s="71">
        <v>43360</v>
      </c>
      <c r="N1373" s="33" t="str">
        <f>IFERROR(VLOOKUP(G1373,Demos!$B$3:$K$1368,5,FALSE),"")</f>
        <v>Maxwheel</v>
      </c>
      <c r="O1373" s="28">
        <f>IF(N1373="","",COUNTIF($N$6:N3492, N1373))</f>
        <v>12</v>
      </c>
      <c r="P1373" s="33" t="str">
        <f xml:space="preserve"> IFERROR(IF(VLOOKUP(G1373,Demos!$B$3:$K$1368,6,FALSE)=0,"",VLOOKUP(G1373,Demos!$B$3:$K$1368,6,FALSE)),"")</f>
        <v>www.de-monstrare.nl/pdf/Maxwheel.pdf</v>
      </c>
      <c r="Q1373" s="38" t="str">
        <f xml:space="preserve"> IFERROR(IF(VLOOKUP(G1373,Demos!$B$3:$K$1368,8,FALSE)=0,"",VLOOKUP(G1373,Demos!$B$3:$K$1368,8,FALSE)),"")</f>
        <v/>
      </c>
      <c r="R1373" s="38" t="str">
        <f xml:space="preserve"> IFERROR(IF(VLOOKUP(G1373,Demos!$B$3:$K$1368,7,FALSE)=0,"",VLOOKUP(G1373,Demos!$B$3:$K$1368,7,FALSE)),"")</f>
        <v/>
      </c>
      <c r="S1373" s="82"/>
      <c r="T1373" s="50" t="s">
        <v>2049</v>
      </c>
      <c r="U1373" s="31" t="str">
        <f>IFERROR(VLOOKUP(G1373,Demos!$B$7:N4668,12,FALSE),"")</f>
        <v/>
      </c>
    </row>
    <row r="1374" spans="1:21" ht="45" x14ac:dyDescent="0.25">
      <c r="A1374" s="39">
        <f t="shared" si="21"/>
        <v>1369</v>
      </c>
      <c r="B1374" s="30" t="s">
        <v>29</v>
      </c>
      <c r="C1374" s="29" t="str">
        <f xml:space="preserve"> IFERROR(VLOOKUP(B1374, Courses!$C$3:$E$836, 2, FALSE),"")</f>
        <v>Classical and Quantum Mechanics</v>
      </c>
      <c r="D1374" s="29" t="str">
        <f xml:space="preserve"> IFERROR(VLOOKUP(MID(G1374,1,1), PIRA!$B$1:$E$1146, 2, FALSE),"")</f>
        <v>1 Mechanics</v>
      </c>
      <c r="E1374" s="31" t="str">
        <f xml:space="preserve"> IFERROR(VLOOKUP(MID(G1374,1,2),PIRA!$B$1:$E$1144,2,FALSE),"")&amp;"
"&amp;IFERROR(VLOOKUP(MID(H1374,1,2),PIRA!$B$1:$E$1144,2,FALSE),"")&amp;"
"&amp;IFERROR(VLOOKUP(MID(I1374,1,2),PIRA!$B$1:$E$1144,2,FALSE),"")</f>
        <v xml:space="preserve">Rotational Dynamics
Rotational Dynamics
</v>
      </c>
      <c r="F1374" s="31" t="str">
        <f xml:space="preserve"> IFERROR(VLOOKUP(MID(G1374,1,4),PIRA!$B$1:$E$1144,2,FALSE),"")&amp;"
"&amp;IFERROR(VLOOKUP(MID(H1374,1,4),PIRA!$B$1:$E$1144,2,FALSE),"")&amp;"
"&amp;IFERROR(VLOOKUP(MID(I1374,1,4),PIRA!$B$1:$E$1144,2,FALSE),"")</f>
        <v xml:space="preserve">Rotational Energy
Moment of Inertia
</v>
      </c>
      <c r="G1374" s="32" t="s">
        <v>1168</v>
      </c>
      <c r="H1374" s="31" t="str">
        <f>IFERROR(IF(VLOOKUP(G1374,Demos!$B$3:$K$1368,2,FALSE)=0,"",VLOOKUP(G1374,Demos!$B$3:$K$1368,2,FALSE)),"")</f>
        <v>1Q10.02</v>
      </c>
      <c r="I1374" s="79" t="str">
        <f>IFERROR(IF(VLOOKUP(G1374,Demos!$B$3:$K$1368,3,FALSE)=0,"",VLOOKUP(G1374,Demos!$B$3:$K$1368,3,FALSE)),"")</f>
        <v/>
      </c>
      <c r="J1374" s="79" t="str">
        <f>IFERROR(IF(VLOOKUP(G1374,Demos!$B$3:$K$1368,4,FALSE)=0,"",VLOOKUP(G1374,Demos!$B$3:$K$1368,4,FALSE)),"")</f>
        <v/>
      </c>
      <c r="K1374" s="30" t="s">
        <v>373</v>
      </c>
      <c r="M1374" s="71">
        <v>43360</v>
      </c>
      <c r="N1374" s="33" t="str">
        <f>IFERROR(VLOOKUP(G1374,Demos!$B$3:$K$1368,5,FALSE),"")</f>
        <v>Rolling Downhill</v>
      </c>
      <c r="O1374" s="28">
        <f>IF(N1374="","",COUNTIF($N$6:N3493, N1374))</f>
        <v>35</v>
      </c>
      <c r="P1374" s="33" t="str">
        <f xml:space="preserve"> IFERROR(IF(VLOOKUP(G1374,Demos!$B$3:$K$1368,6,FALSE)=0,"",VLOOKUP(G1374,Demos!$B$3:$K$1368,6,FALSE)),"")</f>
        <v>www.de-monstrare.nl/pdf/Rolling%20downhill.pdf</v>
      </c>
      <c r="Q1374" s="38" t="str">
        <f xml:space="preserve"> IFERROR(IF(VLOOKUP(G1374,Demos!$B$3:$K$1368,8,FALSE)=0,"",VLOOKUP(G1374,Demos!$B$3:$K$1368,8,FALSE)),"")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1374" s="38" t="str">
        <f xml:space="preserve"> IFERROR(IF(VLOOKUP(G1374,Demos!$B$3:$K$1368,7,FALSE)=0,"",VLOOKUP(G1374,Demos!$B$3:$K$1368,7,FALSE)),"")</f>
        <v xml:space="preserve">See Collegerama 2022 recording TN1612TU_17 - https://collegerama.tudelft.nl/Mediasite/Channel/as-bsc-tn/watch/068318bc5e2d4c908ecc56ce056d99d81d  </v>
      </c>
      <c r="S1374" s="82"/>
      <c r="T1374" s="50" t="s">
        <v>1763</v>
      </c>
      <c r="U1374" s="31" t="str">
        <f>IFERROR(VLOOKUP(G1374,Demos!$B$7:N4666,12,FALSE),"")</f>
        <v/>
      </c>
    </row>
    <row r="1375" spans="1:21" ht="45" x14ac:dyDescent="0.25">
      <c r="A1375" s="39">
        <f t="shared" si="21"/>
        <v>1370</v>
      </c>
      <c r="B1375" s="30" t="s">
        <v>29</v>
      </c>
      <c r="C1375" s="29" t="str">
        <f xml:space="preserve"> IFERROR(VLOOKUP(B1375, Courses!$C$3:$E$836, 2, FALSE),"")</f>
        <v>Classical and Quantum Mechanics</v>
      </c>
      <c r="D1375" s="29" t="str">
        <f xml:space="preserve"> IFERROR(VLOOKUP(MID(G1375,1,1), PIRA!$B$1:$E$1146, 2, FALSE),"")</f>
        <v>1 Mechanics</v>
      </c>
      <c r="E1375" s="31" t="str">
        <f xml:space="preserve"> IFERROR(VLOOKUP(MID(G1375,1,2),PIRA!$B$1:$E$1144,2,FALSE),"")&amp;"
"&amp;IFERROR(VLOOKUP(MID(H1375,1,2),PIRA!$B$1:$E$1144,2,FALSE),"")&amp;"
"&amp;IFERROR(VLOOKUP(MID(I1375,1,2),PIRA!$B$1:$E$1144,2,FALSE),"")</f>
        <v xml:space="preserve">Rotational Dynamics
Applications of Newton's Laws
</v>
      </c>
      <c r="F1375" s="31" t="str">
        <f xml:space="preserve"> IFERROR(VLOOKUP(MID(G1375,1,4),PIRA!$B$1:$E$1144,2,FALSE),"")&amp;"
"&amp;IFERROR(VLOOKUP(MID(H1375,1,4),PIRA!$B$1:$E$1144,2,FALSE),"")&amp;"
"&amp;IFERROR(VLOOKUP(MID(I1375,1,4),PIRA!$B$1:$E$1144,2,FALSE),"")</f>
        <v xml:space="preserve">Conservation of Angular Momentum
Dynamic Torque
</v>
      </c>
      <c r="G1375" s="32" t="s">
        <v>1169</v>
      </c>
      <c r="H1375" s="31" t="str">
        <f>IFERROR(IF(VLOOKUP(G1375,Demos!$B$3:$K$1368,2,FALSE)=0,"",VLOOKUP(G1375,Demos!$B$3:$K$1368,2,FALSE)),"")</f>
        <v>1K10.01</v>
      </c>
      <c r="I1375" s="79" t="str">
        <f>IFERROR(IF(VLOOKUP(G1375,Demos!$B$3:$K$1368,3,FALSE)=0,"",VLOOKUP(G1375,Demos!$B$3:$K$1368,3,FALSE)),"")</f>
        <v/>
      </c>
      <c r="J1375" s="79" t="str">
        <f>IFERROR(IF(VLOOKUP(G1375,Demos!$B$3:$K$1368,4,FALSE)=0,"",VLOOKUP(G1375,Demos!$B$3:$K$1368,4,FALSE)),"")</f>
        <v/>
      </c>
      <c r="K1375" s="30" t="s">
        <v>373</v>
      </c>
      <c r="M1375" s="71">
        <v>43360</v>
      </c>
      <c r="N1375" s="33" t="str">
        <f>IFERROR(VLOOKUP(G1375,Demos!$B$3:$K$1368,5,FALSE),"")</f>
        <v>Pulling a Spool (a.k.a. Oma's Garenklosje)</v>
      </c>
      <c r="O1375" s="28">
        <f>IF(N1375="","",COUNTIF($N$6:N3494, N1375))</f>
        <v>39</v>
      </c>
      <c r="P1375" s="33" t="str">
        <f xml:space="preserve"> IFERROR(IF(VLOOKUP(G1375,Demos!$B$3:$K$1368,6,FALSE)=0,"",VLOOKUP(G1375,Demos!$B$3:$K$1368,6,FALSE)),"")</f>
        <v>www.de-monstrare.nl/pdf/Pulling%20a%20spool.pdf</v>
      </c>
      <c r="Q1375" s="38" t="str">
        <f xml:space="preserve"> IFERROR(IF(VLOOKUP(G1375,Demos!$B$3:$K$1368,8,FALSE)=0,"",VLOOKUP(G1375,Demos!$B$3:$K$1368,8,FALSE)),"")</f>
        <v/>
      </c>
      <c r="R1375" s="38" t="str">
        <f xml:space="preserve"> IFERROR(IF(VLOOKUP(G1375,Demos!$B$3:$K$1368,7,FALSE)=0,"",VLOOKUP(G1375,Demos!$B$3:$K$1368,7,FALSE)),"")</f>
        <v xml:space="preserve">See Collegerame 2022 recording TN1612TU_19 - https://collegerama.tudelft.nl/Mediasite/Channel/as-bsc-tn/watch/1525734e9e3e40e6a0113a2e79f6fd7b1d </v>
      </c>
      <c r="S1375" s="82"/>
      <c r="T1375" s="50" t="s">
        <v>2049</v>
      </c>
      <c r="U1375" s="31" t="str">
        <f>IFERROR(VLOOKUP(G1375,Demos!$B$7:N4667,12,FALSE),"")</f>
        <v/>
      </c>
    </row>
    <row r="1376" spans="1:21" ht="45" x14ac:dyDescent="0.25">
      <c r="A1376" s="39">
        <f t="shared" si="21"/>
        <v>1371</v>
      </c>
      <c r="B1376" s="30" t="s">
        <v>29</v>
      </c>
      <c r="C1376" s="29" t="str">
        <f xml:space="preserve"> IFERROR(VLOOKUP(B1376, Courses!$C$3:$E$836, 2, FALSE),"")</f>
        <v>Classical and Quantum Mechanics</v>
      </c>
      <c r="D1376" s="29" t="str">
        <f xml:space="preserve"> IFERROR(VLOOKUP(MID(G1376,1,1), PIRA!$B$1:$E$1146, 2, FALSE),"")</f>
        <v>1 Mechanics</v>
      </c>
      <c r="E1376" s="31" t="str">
        <f xml:space="preserve"> IFERROR(VLOOKUP(MID(G1376,1,2),PIRA!$B$1:$E$1144,2,FALSE),"")&amp;"
"&amp;IFERROR(VLOOKUP(MID(H1376,1,2),PIRA!$B$1:$E$1144,2,FALSE),"")&amp;"
"&amp;IFERROR(VLOOKUP(MID(I1376,1,2),PIRA!$B$1:$E$1144,2,FALSE),"")</f>
        <v xml:space="preserve">Work and Energy
Motion in one Dimension
</v>
      </c>
      <c r="F1376" s="31" t="str">
        <f xml:space="preserve"> IFERROR(VLOOKUP(MID(G1376,1,4),PIRA!$B$1:$E$1144,2,FALSE),"")&amp;"
"&amp;IFERROR(VLOOKUP(MID(H1376,1,4),PIRA!$B$1:$E$1144,2,FALSE),"")&amp;"
"&amp;IFERROR(VLOOKUP(MID(I1376,1,4),PIRA!$B$1:$E$1144,2,FALSE),"")</f>
        <v xml:space="preserve">Conservation of Energy
Velocity
</v>
      </c>
      <c r="G1376" s="32" t="s">
        <v>1280</v>
      </c>
      <c r="H1376" s="31" t="str">
        <f>IFERROR(IF(VLOOKUP(G1376,Demos!$B$3:$K$1368,2,FALSE)=0,"",VLOOKUP(G1376,Demos!$B$3:$K$1368,2,FALSE)),"")</f>
        <v>1C10.01</v>
      </c>
      <c r="I1376" s="79" t="str">
        <f>IFERROR(IF(VLOOKUP(G1376,Demos!$B$3:$K$1368,3,FALSE)=0,"",VLOOKUP(G1376,Demos!$B$3:$K$1368,3,FALSE)),"")</f>
        <v/>
      </c>
      <c r="J1376" s="79" t="str">
        <f>IFERROR(IF(VLOOKUP(G1376,Demos!$B$3:$K$1368,4,FALSE)=0,"",VLOOKUP(G1376,Demos!$B$3:$K$1368,4,FALSE)),"")</f>
        <v/>
      </c>
      <c r="K1376" s="30" t="s">
        <v>373</v>
      </c>
      <c r="M1376" s="71">
        <v>43356</v>
      </c>
      <c r="N1376" s="33" t="str">
        <f>IFERROR(VLOOKUP(G1376,Demos!$B$3:$K$1368,5,FALSE),"")</f>
        <v>Ballistic Pendulum</v>
      </c>
      <c r="O1376" s="28">
        <f>IF(N1376="","",COUNTIF($N$6:N3495, N1376))</f>
        <v>27</v>
      </c>
      <c r="P1376" s="33" t="str">
        <f xml:space="preserve"> IFERROR(IF(VLOOKUP(G1376,Demos!$B$3:$K$1368,6,FALSE)=0,"",VLOOKUP(G1376,Demos!$B$3:$K$1368,6,FALSE)),"")</f>
        <v>N/A</v>
      </c>
      <c r="Q1376" s="38" t="str">
        <f xml:space="preserve"> IFERROR(IF(VLOOKUP(G1376,Demos!$B$3:$K$1368,8,FALSE)=0,"",VLOOKUP(G1376,Demos!$B$3:$K$1368,8,FALSE)),"")</f>
        <v/>
      </c>
      <c r="R1376" s="38" t="str">
        <f xml:space="preserve"> IFERROR(IF(VLOOKUP(G1376,Demos!$B$3:$K$1368,7,FALSE)=0,"",VLOOKUP(G1376,Demos!$B$3:$K$1368,7,FALSE)),"")</f>
        <v/>
      </c>
      <c r="S1376" s="82"/>
      <c r="T1376" s="50" t="s">
        <v>1763</v>
      </c>
      <c r="U1376" s="31" t="str">
        <f>IFERROR(VLOOKUP(G1376,Demos!$B$7:N4675,12,FALSE),"")</f>
        <v/>
      </c>
    </row>
    <row r="1377" spans="1:21" ht="45" x14ac:dyDescent="0.25">
      <c r="A1377" s="39">
        <f t="shared" si="21"/>
        <v>1372</v>
      </c>
      <c r="B1377" s="30" t="s">
        <v>29</v>
      </c>
      <c r="C1377" s="29" t="str">
        <f xml:space="preserve"> IFERROR(VLOOKUP(B1377, Courses!$C$3:$E$836, 2, FALSE),"")</f>
        <v>Classical and Quantum Mechanics</v>
      </c>
      <c r="D1377" s="29" t="str">
        <f xml:space="preserve"> IFERROR(VLOOKUP(MID(G1377,1,1), PIRA!$B$1:$E$1146, 2, FALSE),"")</f>
        <v>1 Mechanics</v>
      </c>
      <c r="E1377" s="31" t="str">
        <f xml:space="preserve"> IFERROR(VLOOKUP(MID(G1377,1,2),PIRA!$B$1:$E$1144,2,FALSE),"")&amp;"
"&amp;IFERROR(VLOOKUP(MID(H1377,1,2),PIRA!$B$1:$E$1144,2,FALSE),"")&amp;"
"&amp;IFERROR(VLOOKUP(MID(I1377,1,2),PIRA!$B$1:$E$1144,2,FALSE),"")</f>
        <v xml:space="preserve">Linear Momentum and Collisions
</v>
      </c>
      <c r="F1377" s="31" t="str">
        <f xml:space="preserve"> IFERROR(VLOOKUP(MID(G1377,1,4),PIRA!$B$1:$E$1144,2,FALSE),"")&amp;"
"&amp;IFERROR(VLOOKUP(MID(H1377,1,4),PIRA!$B$1:$E$1144,2,FALSE),"")&amp;"
"&amp;IFERROR(VLOOKUP(MID(I1377,1,4),PIRA!$B$1:$E$1144,2,FALSE),"")</f>
        <v xml:space="preserve">Conservation of Linear Momentum
</v>
      </c>
      <c r="G1377" s="32" t="s">
        <v>1161</v>
      </c>
      <c r="H1377" s="31" t="str">
        <f>IFERROR(IF(VLOOKUP(G1377,Demos!$B$3:$K$1368,2,FALSE)=0,"",VLOOKUP(G1377,Demos!$B$3:$K$1368,2,FALSE)),"")</f>
        <v/>
      </c>
      <c r="I1377" s="79" t="str">
        <f>IFERROR(IF(VLOOKUP(G1377,Demos!$B$3:$K$1368,3,FALSE)=0,"",VLOOKUP(G1377,Demos!$B$3:$K$1368,3,FALSE)),"")</f>
        <v/>
      </c>
      <c r="J1377" s="79" t="str">
        <f>IFERROR(IF(VLOOKUP(G1377,Demos!$B$3:$K$1368,4,FALSE)=0,"",VLOOKUP(G1377,Demos!$B$3:$K$1368,4,FALSE)),"")</f>
        <v/>
      </c>
      <c r="K1377" s="30" t="s">
        <v>373</v>
      </c>
      <c r="M1377" s="71">
        <v>43356</v>
      </c>
      <c r="N1377" s="33" t="str">
        <f>IFERROR(VLOOKUP(G1377,Demos!$B$3:$K$1368,5,FALSE),"")</f>
        <v>Elastic Collisions</v>
      </c>
      <c r="O1377" s="28">
        <f>IF(N1377="","",COUNTIF($N$6:N3496, N1377))</f>
        <v>19</v>
      </c>
      <c r="P1377" s="33" t="str">
        <f xml:space="preserve"> IFERROR(IF(VLOOKUP(G1377,Demos!$B$3:$K$1368,6,FALSE)=0,"",VLOOKUP(G1377,Demos!$B$3:$K$1368,6,FALSE)),"")</f>
        <v>www.de-monstrare.nl/pdf/Elastic%20collisions.pdf</v>
      </c>
      <c r="Q1377" s="38" t="str">
        <f xml:space="preserve"> IFERROR(IF(VLOOKUP(G1377,Demos!$B$3:$K$1368,8,FALSE)=0,"",VLOOKUP(G1377,Demos!$B$3:$K$1368,8,FALSE)),"")</f>
        <v/>
      </c>
      <c r="R1377" s="38" t="str">
        <f xml:space="preserve"> IFERROR(IF(VLOOKUP(G1377,Demos!$B$3:$K$1368,7,FALSE)=0,"",VLOOKUP(G1377,Demos!$B$3:$K$1368,7,FALSE)),"")</f>
        <v/>
      </c>
      <c r="S1377" s="103"/>
      <c r="T1377" s="50" t="s">
        <v>1763</v>
      </c>
      <c r="U1377" s="31" t="str">
        <f>IFERROR(VLOOKUP(G1377,Demos!$B$7:N4674,12,FALSE),"")</f>
        <v/>
      </c>
    </row>
    <row r="1378" spans="1:21" ht="45" x14ac:dyDescent="0.25">
      <c r="A1378" s="39">
        <f t="shared" si="21"/>
        <v>1373</v>
      </c>
      <c r="B1378" s="30" t="s">
        <v>29</v>
      </c>
      <c r="C1378" s="29" t="str">
        <f xml:space="preserve"> IFERROR(VLOOKUP(B1378, Courses!$C$3:$E$836, 2, FALSE),"")</f>
        <v>Classical and Quantum Mechanics</v>
      </c>
      <c r="D1378" s="29" t="str">
        <f xml:space="preserve"> IFERROR(VLOOKUP(MID(G1378,1,1), PIRA!$B$1:$E$1146, 2, FALSE),"")</f>
        <v>1 Mechanics</v>
      </c>
      <c r="E1378" s="31" t="str">
        <f xml:space="preserve"> IFERROR(VLOOKUP(MID(G1378,1,2),PIRA!$B$1:$E$1144,2,FALSE),"")&amp;"
"&amp;IFERROR(VLOOKUP(MID(H1378,1,2),PIRA!$B$1:$E$1144,2,FALSE),"")&amp;"
"&amp;IFERROR(VLOOKUP(MID(I1378,1,2),PIRA!$B$1:$E$1144,2,FALSE),"")</f>
        <v xml:space="preserve">Linear Momentum and Collisions
</v>
      </c>
      <c r="F1378" s="31" t="str">
        <f xml:space="preserve"> IFERROR(VLOOKUP(MID(G1378,1,4),PIRA!$B$1:$E$1144,2,FALSE),"")&amp;"
"&amp;IFERROR(VLOOKUP(MID(H1378,1,4),PIRA!$B$1:$E$1144,2,FALSE),"")&amp;"
"&amp;IFERROR(VLOOKUP(MID(I1378,1,4),PIRA!$B$1:$E$1144,2,FALSE),"")</f>
        <v xml:space="preserve">Conservation of Linear Momentum
</v>
      </c>
      <c r="G1378" s="32" t="s">
        <v>1162</v>
      </c>
      <c r="H1378" s="31" t="str">
        <f>IFERROR(IF(VLOOKUP(G1378,Demos!$B$3:$K$1368,2,FALSE)=0,"",VLOOKUP(G1378,Demos!$B$3:$K$1368,2,FALSE)),"")</f>
        <v/>
      </c>
      <c r="I1378" s="79" t="str">
        <f>IFERROR(IF(VLOOKUP(G1378,Demos!$B$3:$K$1368,3,FALSE)=0,"",VLOOKUP(G1378,Demos!$B$3:$K$1368,3,FALSE)),"")</f>
        <v/>
      </c>
      <c r="J1378" s="79" t="str">
        <f>IFERROR(IF(VLOOKUP(G1378,Demos!$B$3:$K$1368,4,FALSE)=0,"",VLOOKUP(G1378,Demos!$B$3:$K$1368,4,FALSE)),"")</f>
        <v/>
      </c>
      <c r="K1378" s="30" t="s">
        <v>373</v>
      </c>
      <c r="M1378" s="71">
        <v>43356</v>
      </c>
      <c r="N1378" s="33" t="str">
        <f>IFERROR(VLOOKUP(G1378,Demos!$B$3:$K$1368,5,FALSE),"")</f>
        <v>Inelastic Collisions</v>
      </c>
      <c r="O1378" s="28">
        <f>IF(N1378="","",COUNTIF($N$6:N3497, N1378))</f>
        <v>19</v>
      </c>
      <c r="P1378" s="33" t="str">
        <f xml:space="preserve"> IFERROR(IF(VLOOKUP(G1378,Demos!$B$3:$K$1368,6,FALSE)=0,"",VLOOKUP(G1378,Demos!$B$3:$K$1368,6,FALSE)),"")</f>
        <v>www.de-monstrare.nl/pdf/Inelastic%20collisions.pdf</v>
      </c>
      <c r="Q1378" s="38" t="str">
        <f xml:space="preserve"> IFERROR(IF(VLOOKUP(G1378,Demos!$B$3:$K$1368,8,FALSE)=0,"",VLOOKUP(G1378,Demos!$B$3:$K$1368,8,FALSE)),"")</f>
        <v/>
      </c>
      <c r="R1378" s="38" t="str">
        <f xml:space="preserve"> IFERROR(IF(VLOOKUP(G1378,Demos!$B$3:$K$1368,7,FALSE)=0,"",VLOOKUP(G1378,Demos!$B$3:$K$1368,7,FALSE)),"")</f>
        <v/>
      </c>
      <c r="S1378" s="103"/>
      <c r="T1378" s="50" t="s">
        <v>1890</v>
      </c>
      <c r="U1378" s="31" t="str">
        <f>IFERROR(VLOOKUP(G1378,Demos!$B$7:N4672,12,FALSE),"")</f>
        <v/>
      </c>
    </row>
    <row r="1379" spans="1:21" ht="45" x14ac:dyDescent="0.25">
      <c r="A1379" s="39">
        <f t="shared" si="21"/>
        <v>1374</v>
      </c>
      <c r="B1379" s="30" t="s">
        <v>29</v>
      </c>
      <c r="C1379" s="29" t="str">
        <f xml:space="preserve"> IFERROR(VLOOKUP(B1379, Courses!$C$3:$E$836, 2, FALSE),"")</f>
        <v>Classical and Quantum Mechanics</v>
      </c>
      <c r="D1379" s="29" t="str">
        <f xml:space="preserve"> IFERROR(VLOOKUP(MID(G1379,1,1), PIRA!$B$1:$E$1146, 2, FALSE),"")</f>
        <v>1 Mechanics</v>
      </c>
      <c r="E1379" s="31" t="str">
        <f xml:space="preserve"> IFERROR(VLOOKUP(MID(G1379,1,2),PIRA!$B$1:$E$1144,2,FALSE),"")&amp;"
"&amp;IFERROR(VLOOKUP(MID(H1379,1,2),PIRA!$B$1:$E$1144,2,FALSE),"")&amp;"
"&amp;IFERROR(VLOOKUP(MID(I1379,1,2),PIRA!$B$1:$E$1144,2,FALSE),"")</f>
        <v xml:space="preserve">Linear Momentum and Collisions
</v>
      </c>
      <c r="F1379" s="31" t="str">
        <f xml:space="preserve"> IFERROR(VLOOKUP(MID(G1379,1,4),PIRA!$B$1:$E$1144,2,FALSE),"")&amp;"
"&amp;IFERROR(VLOOKUP(MID(H1379,1,4),PIRA!$B$1:$E$1144,2,FALSE),"")&amp;"
"&amp;IFERROR(VLOOKUP(MID(I1379,1,4),PIRA!$B$1:$E$1144,2,FALSE),"")</f>
        <v xml:space="preserve">Conservation of Linear Momentum
</v>
      </c>
      <c r="G1379" s="32" t="s">
        <v>1163</v>
      </c>
      <c r="H1379" s="31" t="str">
        <f>IFERROR(IF(VLOOKUP(G1379,Demos!$B$3:$K$1368,2,FALSE)=0,"",VLOOKUP(G1379,Demos!$B$3:$K$1368,2,FALSE)),"")</f>
        <v/>
      </c>
      <c r="I1379" s="79" t="str">
        <f>IFERROR(IF(VLOOKUP(G1379,Demos!$B$3:$K$1368,3,FALSE)=0,"",VLOOKUP(G1379,Demos!$B$3:$K$1368,3,FALSE)),"")</f>
        <v/>
      </c>
      <c r="J1379" s="79" t="str">
        <f>IFERROR(IF(VLOOKUP(G1379,Demos!$B$3:$K$1368,4,FALSE)=0,"",VLOOKUP(G1379,Demos!$B$3:$K$1368,4,FALSE)),"")</f>
        <v/>
      </c>
      <c r="K1379" s="30" t="s">
        <v>373</v>
      </c>
      <c r="M1379" s="71">
        <v>43356</v>
      </c>
      <c r="N1379" s="33" t="str">
        <f>IFERROR(VLOOKUP(G1379,Demos!$B$3:$K$1368,5,FALSE),"")</f>
        <v>Explosion</v>
      </c>
      <c r="O1379" s="28">
        <f>IF(N1379="","",COUNTIF($N$6:N3498, N1379))</f>
        <v>26</v>
      </c>
      <c r="P1379" s="33" t="str">
        <f xml:space="preserve"> IFERROR(IF(VLOOKUP(G1379,Demos!$B$3:$K$1368,6,FALSE)=0,"",VLOOKUP(G1379,Demos!$B$3:$K$1368,6,FALSE)),"")</f>
        <v>www.de-monstrare.nl/pdf/Explosion.pdf</v>
      </c>
      <c r="Q1379" s="38" t="str">
        <f xml:space="preserve"> IFERROR(IF(VLOOKUP(G1379,Demos!$B$3:$K$1368,8,FALSE)=0,"",VLOOKUP(G1379,Demos!$B$3:$K$1368,8,FALSE)),"")</f>
        <v/>
      </c>
      <c r="R1379" s="38" t="str">
        <f xml:space="preserve"> IFERROR(IF(VLOOKUP(G1379,Demos!$B$3:$K$1368,7,FALSE)=0,"",VLOOKUP(G1379,Demos!$B$3:$K$1368,7,FALSE)),"")</f>
        <v xml:space="preserve">See Collegerama 2022 recording TN1612TU_14 - https://collegerama.tudelft.nl/Mediasite/Channel/as-bsc-tn/watch/64cb5e5c7d2546fb9f465306d41a128b1d </v>
      </c>
      <c r="S1379" s="103"/>
      <c r="T1379" s="50" t="s">
        <v>1763</v>
      </c>
      <c r="U1379" s="31" t="str">
        <f>IFERROR(VLOOKUP(G1379,Demos!$B$7:N4673,12,FALSE),"")</f>
        <v/>
      </c>
    </row>
    <row r="1380" spans="1:21" ht="45" x14ac:dyDescent="0.25">
      <c r="A1380" s="39">
        <f t="shared" si="21"/>
        <v>1375</v>
      </c>
      <c r="B1380" s="30" t="s">
        <v>29</v>
      </c>
      <c r="C1380" s="29" t="str">
        <f xml:space="preserve"> IFERROR(VLOOKUP(B1380, Courses!$C$3:$E$836, 2, FALSE),"")</f>
        <v>Classical and Quantum Mechanics</v>
      </c>
      <c r="D1380" s="29" t="str">
        <f xml:space="preserve"> IFERROR(VLOOKUP(MID(G1380,1,1), PIRA!$B$1:$E$1146, 2, FALSE),"")</f>
        <v>1 Mechanics</v>
      </c>
      <c r="E1380" s="31" t="str">
        <f xml:space="preserve"> IFERROR(VLOOKUP(MID(G1380,1,2),PIRA!$B$1:$E$1144,2,FALSE),"")&amp;"
"&amp;IFERROR(VLOOKUP(MID(H1380,1,2),PIRA!$B$1:$E$1144,2,FALSE),"")&amp;"
"&amp;IFERROR(VLOOKUP(MID(I1380,1,2),PIRA!$B$1:$E$1144,2,FALSE),"")</f>
        <v>Linear Momentum and Collisions
Stellar Astronomy
Relative Motion</v>
      </c>
      <c r="F1380" s="31" t="str">
        <f xml:space="preserve"> IFERROR(VLOOKUP(MID(G1380,1,4),PIRA!$B$1:$E$1144,2,FALSE),"")&amp;"
"&amp;IFERROR(VLOOKUP(MID(H1380,1,4),PIRA!$B$1:$E$1144,2,FALSE),"")&amp;"
"&amp;IFERROR(VLOOKUP(MID(I1380,1,4),PIRA!$B$1:$E$1144,2,FALSE),"")</f>
        <v>Collisions in One Dimension
The Sun
Moving Reference Frames</v>
      </c>
      <c r="G1380" s="32" t="s">
        <v>471</v>
      </c>
      <c r="H1380" s="31" t="str">
        <f>IFERROR(IF(VLOOKUP(G1380,Demos!$B$3:$K$1368,2,FALSE)=0,"",VLOOKUP(G1380,Demos!$B$3:$K$1368,2,FALSE)),"")</f>
        <v>8B10.50</v>
      </c>
      <c r="I1380" s="79" t="str">
        <f>IFERROR(IF(VLOOKUP(G1380,Demos!$B$3:$K$1368,3,FALSE)=0,"",VLOOKUP(G1380,Demos!$B$3:$K$1368,3,FALSE)),"")</f>
        <v>1E10.01</v>
      </c>
      <c r="J1380" s="79" t="str">
        <f>IFERROR(IF(VLOOKUP(G1380,Demos!$B$3:$K$1368,4,FALSE)=0,"",VLOOKUP(G1380,Demos!$B$3:$K$1368,4,FALSE)),"")</f>
        <v>1N20.09</v>
      </c>
      <c r="K1380" s="30" t="s">
        <v>373</v>
      </c>
      <c r="M1380" s="71">
        <v>43356</v>
      </c>
      <c r="N1380" s="33" t="str">
        <f>IFERROR(VLOOKUP(G1380,Demos!$B$3:$K$1368,5,FALSE),"")</f>
        <v>Super Balls, Double Ball Drop</v>
      </c>
      <c r="O1380" s="28">
        <f>IF(N1380="","",COUNTIF($N$6:N3499, N1380))</f>
        <v>56</v>
      </c>
      <c r="P1380" s="33" t="str">
        <f xml:space="preserve"> IFERROR(IF(VLOOKUP(G1380,Demos!$B$3:$K$1368,6,FALSE)=0,"",VLOOKUP(G1380,Demos!$B$3:$K$1368,6,FALSE)),"")</f>
        <v>www.de-monstrare.nl/pdf/Superballs.pdf</v>
      </c>
      <c r="Q1380" s="38" t="str">
        <f xml:space="preserve"> IFERROR(IF(VLOOKUP(G1380,Demos!$B$3:$K$1368,8,FALSE)=0,"",VLOOKUP(G1380,Demos!$B$3:$K$1368,8,FALSE)),"")</f>
        <v/>
      </c>
      <c r="R1380" s="38" t="str">
        <f xml:space="preserve"> IFERROR(IF(VLOOKUP(G1380,Demos!$B$3:$K$1368,7,FALSE)=0,"",VLOOKUP(G1380,Demos!$B$3:$K$1368,7,FALSE)),"")</f>
        <v xml:space="preserve">See Collegerama 2022 recording TN1612TU_10 from 01:17:10 - https://collegerama.tudelft.nl/Mediasite/Channel/as-bsc-tn/watch/b282d0ac7af745eba483f6120bc37f2d1d </v>
      </c>
      <c r="S1380" s="103"/>
      <c r="T1380" s="50" t="s">
        <v>1762</v>
      </c>
      <c r="U1380" s="31" t="str">
        <f>IFERROR(VLOOKUP(G1380,Demos!$B$7:N4671,12,FALSE),"")</f>
        <v/>
      </c>
    </row>
    <row r="1381" spans="1:21" ht="45" x14ac:dyDescent="0.25">
      <c r="A1381" s="39">
        <f t="shared" si="21"/>
        <v>1376</v>
      </c>
      <c r="B1381" s="30" t="s">
        <v>148</v>
      </c>
      <c r="C1381" s="29" t="str">
        <f xml:space="preserve"> IFERROR(VLOOKUP(B1381, Courses!$C$3:$E$836, 2, FALSE),"")</f>
        <v>Introduction to Mechanics, Waves and Optics</v>
      </c>
      <c r="D1381" s="29" t="str">
        <f xml:space="preserve"> IFERROR(VLOOKUP(MID(G1381,1,1), PIRA!$B$1:$E$1146, 2, FALSE),"")</f>
        <v>1 Mechanics</v>
      </c>
      <c r="E1381" s="31" t="str">
        <f xml:space="preserve"> IFERROR(VLOOKUP(MID(G1381,1,2),PIRA!$B$1:$E$1144,2,FALSE),"")&amp;"
"&amp;IFERROR(VLOOKUP(MID(H1381,1,2),PIRA!$B$1:$E$1144,2,FALSE),"")&amp;"
"&amp;IFERROR(VLOOKUP(MID(I1381,1,2),PIRA!$B$1:$E$1144,2,FALSE),"")</f>
        <v xml:space="preserve">Rotational Dynamics
Rotational Dynamics
</v>
      </c>
      <c r="F1381" s="31" t="str">
        <f xml:space="preserve"> IFERROR(VLOOKUP(MID(G1381,1,4),PIRA!$B$1:$E$1144,2,FALSE),"")&amp;"
"&amp;IFERROR(VLOOKUP(MID(H1381,1,4),PIRA!$B$1:$E$1144,2,FALSE),"")&amp;"
"&amp;IFERROR(VLOOKUP(MID(I1381,1,4),PIRA!$B$1:$E$1144,2,FALSE),"")</f>
        <v xml:space="preserve">Conservation of Angular Momentum
Transfer of Angular Momentum
</v>
      </c>
      <c r="G1381" s="32" t="s">
        <v>84</v>
      </c>
      <c r="H1381" s="31" t="str">
        <f>IFERROR(IF(VLOOKUP(G1381,Demos!$B$3:$K$1368,2,FALSE)=0,"",VLOOKUP(G1381,Demos!$B$3:$K$1368,2,FALSE)),"")</f>
        <v>1Q30.10</v>
      </c>
      <c r="I1381" s="79" t="str">
        <f>IFERROR(IF(VLOOKUP(G1381,Demos!$B$3:$K$1368,3,FALSE)=0,"",VLOOKUP(G1381,Demos!$B$3:$K$1368,3,FALSE)),"")</f>
        <v/>
      </c>
      <c r="J1381" s="79" t="str">
        <f>IFERROR(IF(VLOOKUP(G1381,Demos!$B$3:$K$1368,4,FALSE)=0,"",VLOOKUP(G1381,Demos!$B$3:$K$1368,4,FALSE)),"")</f>
        <v/>
      </c>
      <c r="K1381" s="30" t="s">
        <v>2053</v>
      </c>
      <c r="L1381" s="30" t="s">
        <v>1614</v>
      </c>
      <c r="M1381" s="71">
        <v>43356</v>
      </c>
      <c r="N1381" s="33" t="str">
        <f>IFERROR(VLOOKUP(G1381,Demos!$B$3:$K$1368,5,FALSE),"")</f>
        <v>Bicycle Wheel and Swivel Chair</v>
      </c>
      <c r="O1381" s="28">
        <f>IF(N1381="","",COUNTIF($N$6:N3500, N1381))</f>
        <v>39</v>
      </c>
      <c r="P1381" s="33" t="str">
        <f xml:space="preserve"> IFERROR(IF(VLOOKUP(G1381,Demos!$B$3:$K$1368,6,FALSE)=0,"",VLOOKUP(G1381,Demos!$B$3:$K$1368,6,FALSE)),"")</f>
        <v>www.de-monstrare.nl/pdf/Bicycle%20wheel%20and%20swivel%20chair.pdf</v>
      </c>
      <c r="Q1381" s="38" t="str">
        <f xml:space="preserve"> IFERROR(IF(VLOOKUP(G1381,Demos!$B$3:$K$1368,8,FALSE)=0,"",VLOOKUP(G1381,Demos!$B$3:$K$1368,8,FALSE)),"")</f>
        <v/>
      </c>
      <c r="R1381" s="38" t="str">
        <f xml:space="preserve"> IFERROR(IF(VLOOKUP(G1381,Demos!$B$3:$K$1368,7,FALSE)=0,"",VLOOKUP(G1381,Demos!$B$3:$K$1368,7,FALSE)),"")</f>
        <v xml:space="preserve">See Collegerama 2022 recording TN1612TU_05 from 01:13:11 - https://collegerama.tudelft.nl/Mediasite/Channel/as-bsc-tn/watch/c62ffe14b9a54c75ada1f93c4d870c901d </v>
      </c>
      <c r="S1381" s="82"/>
      <c r="T1381" s="50" t="s">
        <v>1763</v>
      </c>
      <c r="U1381" s="31" t="str">
        <f>IFERROR(VLOOKUP(G1381,Demos!$B$7:N4677,12,FALSE),"")</f>
        <v/>
      </c>
    </row>
    <row r="1382" spans="1:21" ht="45" x14ac:dyDescent="0.25">
      <c r="A1382" s="39">
        <f t="shared" si="21"/>
        <v>1377</v>
      </c>
      <c r="B1382" s="30" t="s">
        <v>148</v>
      </c>
      <c r="C1382" s="29" t="str">
        <f xml:space="preserve"> IFERROR(VLOOKUP(B1382, Courses!$C$3:$E$836, 2, FALSE),"")</f>
        <v>Introduction to Mechanics, Waves and Optics</v>
      </c>
      <c r="D1382" s="29" t="str">
        <f xml:space="preserve"> IFERROR(VLOOKUP(MID(G1382,1,1), PIRA!$B$1:$E$1146, 2, FALSE),"")</f>
        <v>1 Mechanics</v>
      </c>
      <c r="E1382" s="31" t="str">
        <f xml:space="preserve"> IFERROR(VLOOKUP(MID(G1382,1,2),PIRA!$B$1:$E$1144,2,FALSE),"")&amp;"
"&amp;IFERROR(VLOOKUP(MID(H1382,1,2),PIRA!$B$1:$E$1144,2,FALSE),"")&amp;"
"&amp;IFERROR(VLOOKUP(MID(I1382,1,2),PIRA!$B$1:$E$1144,2,FALSE),"")</f>
        <v xml:space="preserve">Rotational Dynamics
</v>
      </c>
      <c r="F1382" s="31" t="str">
        <f xml:space="preserve"> IFERROR(VLOOKUP(MID(G1382,1,4),PIRA!$B$1:$E$1144,2,FALSE),"")&amp;"
"&amp;IFERROR(VLOOKUP(MID(H1382,1,4),PIRA!$B$1:$E$1144,2,FALSE),"")&amp;"
"&amp;IFERROR(VLOOKUP(MID(I1382,1,4),PIRA!$B$1:$E$1144,2,FALSE),"")</f>
        <v xml:space="preserve">Gyros
</v>
      </c>
      <c r="G1382" s="32" t="s">
        <v>1176</v>
      </c>
      <c r="H1382" s="31" t="str">
        <f>IFERROR(IF(VLOOKUP(G1382,Demos!$B$3:$K$1368,2,FALSE)=0,"",VLOOKUP(G1382,Demos!$B$3:$K$1368,2,FALSE)),"")</f>
        <v/>
      </c>
      <c r="I1382" s="79" t="str">
        <f>IFERROR(IF(VLOOKUP(G1382,Demos!$B$3:$K$1368,3,FALSE)=0,"",VLOOKUP(G1382,Demos!$B$3:$K$1368,3,FALSE)),"")</f>
        <v/>
      </c>
      <c r="J1382" s="79" t="str">
        <f>IFERROR(IF(VLOOKUP(G1382,Demos!$B$3:$K$1368,4,FALSE)=0,"",VLOOKUP(G1382,Demos!$B$3:$K$1368,4,FALSE)),"")</f>
        <v/>
      </c>
      <c r="K1382" s="30" t="s">
        <v>2053</v>
      </c>
      <c r="L1382" s="30" t="s">
        <v>1614</v>
      </c>
      <c r="M1382" s="71">
        <v>43356</v>
      </c>
      <c r="N1382" s="33" t="str">
        <f>IFERROR(VLOOKUP(G1382,Demos!$B$3:$K$1368,5,FALSE),"")</f>
        <v>Precession (2)</v>
      </c>
      <c r="O1382" s="28">
        <f>IF(N1382="","",COUNTIF($N$6:N3501, N1382))</f>
        <v>67</v>
      </c>
      <c r="P1382" s="33" t="str">
        <f xml:space="preserve"> IFERROR(IF(VLOOKUP(G1382,Demos!$B$3:$K$1368,6,FALSE)=0,"",VLOOKUP(G1382,Demos!$B$3:$K$1368,6,FALSE)),"")</f>
        <v>www.de-monstrare.nl/pdf/Precession%20_2_.pdf</v>
      </c>
      <c r="Q1382" s="38" t="str">
        <f xml:space="preserve"> IFERROR(IF(VLOOKUP(G1382,Demos!$B$3:$K$1368,8,FALSE)=0,"",VLOOKUP(G1382,Demos!$B$3:$K$1368,8,FALSE)),"")</f>
        <v/>
      </c>
      <c r="R1382" s="38" t="str">
        <f xml:space="preserve"> IFERROR(IF(VLOOKUP(G1382,Demos!$B$3:$K$1368,7,FALSE)=0,"",VLOOKUP(G1382,Demos!$B$3:$K$1368,7,FALSE)),"")</f>
        <v/>
      </c>
      <c r="S1382" s="82"/>
      <c r="T1382" s="50" t="s">
        <v>1763</v>
      </c>
      <c r="U1382" s="31" t="str">
        <f>IFERROR(VLOOKUP(G1382,Demos!$B$7:N4676,12,FALSE),"")</f>
        <v/>
      </c>
    </row>
    <row r="1383" spans="1:21" ht="45" x14ac:dyDescent="0.25">
      <c r="A1383" s="39">
        <f t="shared" si="21"/>
        <v>1378</v>
      </c>
      <c r="B1383" s="30" t="s">
        <v>29</v>
      </c>
      <c r="C1383" s="29" t="str">
        <f xml:space="preserve"> IFERROR(VLOOKUP(B1383, Courses!$C$3:$E$836, 2, FALSE),"")</f>
        <v>Classical and Quantum Mechanics</v>
      </c>
      <c r="D1383" s="29" t="str">
        <f xml:space="preserve"> IFERROR(VLOOKUP(MID(G1383,1,1), PIRA!$B$1:$E$1146, 2, FALSE),"")</f>
        <v>1 Mechanics</v>
      </c>
      <c r="E1383" s="31" t="str">
        <f xml:space="preserve"> IFERROR(VLOOKUP(MID(G1383,1,2),PIRA!$B$1:$E$1144,2,FALSE),"")&amp;"
"&amp;IFERROR(VLOOKUP(MID(H1383,1,2),PIRA!$B$1:$E$1144,2,FALSE),"")&amp;"
"&amp;IFERROR(VLOOKUP(MID(I1383,1,2),PIRA!$B$1:$E$1144,2,FALSE),"")</f>
        <v xml:space="preserve">Newton's Second Law
</v>
      </c>
      <c r="F1383" s="31" t="str">
        <f xml:space="preserve"> IFERROR(VLOOKUP(MID(G1383,1,4),PIRA!$B$1:$E$1144,2,FALSE),"")&amp;"
"&amp;IFERROR(VLOOKUP(MID(H1383,1,4),PIRA!$B$1:$E$1144,2,FALSE),"")&amp;"
"&amp;IFERROR(VLOOKUP(MID(I1383,1,4),PIRA!$B$1:$E$1144,2,FALSE),"")</f>
        <v xml:space="preserve">Force, Mass, and Acceleration
</v>
      </c>
      <c r="G1383" s="32" t="s">
        <v>1143</v>
      </c>
      <c r="H1383" s="31" t="str">
        <f>IFERROR(IF(VLOOKUP(G1383,Demos!$B$3:$K$1368,2,FALSE)=0,"",VLOOKUP(G1383,Demos!$B$3:$K$1368,2,FALSE)),"")</f>
        <v/>
      </c>
      <c r="I1383" s="79" t="str">
        <f>IFERROR(IF(VLOOKUP(G1383,Demos!$B$3:$K$1368,3,FALSE)=0,"",VLOOKUP(G1383,Demos!$B$3:$K$1368,3,FALSE)),"")</f>
        <v/>
      </c>
      <c r="J1383" s="79" t="str">
        <f>IFERROR(IF(VLOOKUP(G1383,Demos!$B$3:$K$1368,4,FALSE)=0,"",VLOOKUP(G1383,Demos!$B$3:$K$1368,4,FALSE)),"")</f>
        <v/>
      </c>
      <c r="K1383" s="30" t="s">
        <v>373</v>
      </c>
      <c r="M1383" s="71">
        <v>43354</v>
      </c>
      <c r="N1383" s="33" t="str">
        <f>IFERROR(VLOOKUP(G1383,Demos!$B$3:$K$1368,5,FALSE),"")</f>
        <v>Bungee Jumper</v>
      </c>
      <c r="O1383" s="28">
        <f>IF(N1383="","",COUNTIF($N$6:N3502, N1383))</f>
        <v>12</v>
      </c>
      <c r="P1383" s="33" t="str">
        <f xml:space="preserve"> IFERROR(IF(VLOOKUP(G1383,Demos!$B$3:$K$1368,6,FALSE)=0,"",VLOOKUP(G1383,Demos!$B$3:$K$1368,6,FALSE)),"")</f>
        <v>www.de-monstrare.nl/pdf/Bungee%20jumper.pdf</v>
      </c>
      <c r="Q1383" s="38" t="str">
        <f xml:space="preserve"> IFERROR(IF(VLOOKUP(G1383,Demos!$B$3:$K$1368,8,FALSE)=0,"",VLOOKUP(G1383,Demos!$B$3:$K$1368,8,FALSE)),"")</f>
        <v/>
      </c>
      <c r="R1383" s="38" t="str">
        <f xml:space="preserve"> IFERROR(IF(VLOOKUP(G1383,Demos!$B$3:$K$1368,7,FALSE)=0,"",VLOOKUP(G1383,Demos!$B$3:$K$1368,7,FALSE)),"")</f>
        <v/>
      </c>
      <c r="S1383" s="82"/>
      <c r="T1383" s="50" t="s">
        <v>1762</v>
      </c>
      <c r="U1383" s="31" t="str">
        <f>IFERROR(VLOOKUP(G1383,Demos!$B$7:N4681,12,FALSE),"")</f>
        <v/>
      </c>
    </row>
    <row r="1384" spans="1:21" ht="45" x14ac:dyDescent="0.25">
      <c r="A1384" s="39">
        <f t="shared" si="21"/>
        <v>1379</v>
      </c>
      <c r="B1384" s="30" t="s">
        <v>29</v>
      </c>
      <c r="C1384" s="29" t="str">
        <f xml:space="preserve"> IFERROR(VLOOKUP(B1384, Courses!$C$3:$E$836, 2, FALSE),"")</f>
        <v>Classical and Quantum Mechanics</v>
      </c>
      <c r="D1384" s="29" t="str">
        <f xml:space="preserve"> IFERROR(VLOOKUP(MID(G1384,1,1), PIRA!$B$1:$E$1146, 2, FALSE),"")</f>
        <v>1 Mechanics</v>
      </c>
      <c r="E1384" s="31" t="str">
        <f xml:space="preserve"> IFERROR(VLOOKUP(MID(G1384,1,2),PIRA!$B$1:$E$1144,2,FALSE),"")&amp;"
"&amp;IFERROR(VLOOKUP(MID(H1384,1,2),PIRA!$B$1:$E$1144,2,FALSE),"")&amp;"
"&amp;IFERROR(VLOOKUP(MID(I1384,1,2),PIRA!$B$1:$E$1144,2,FALSE),"")</f>
        <v xml:space="preserve">Work and Energy
</v>
      </c>
      <c r="F1384" s="31" t="str">
        <f xml:space="preserve"> IFERROR(VLOOKUP(MID(G1384,1,4),PIRA!$B$1:$E$1144,2,FALSE),"")&amp;"
"&amp;IFERROR(VLOOKUP(MID(H1384,1,4),PIRA!$B$1:$E$1144,2,FALSE),"")&amp;"
"&amp;IFERROR(VLOOKUP(MID(I1384,1,4),PIRA!$B$1:$E$1144,2,FALSE),"")</f>
        <v xml:space="preserve">Work
</v>
      </c>
      <c r="G1384" s="32" t="s">
        <v>1157</v>
      </c>
      <c r="H1384" s="31" t="str">
        <f>IFERROR(IF(VLOOKUP(G1384,Demos!$B$3:$K$1368,2,FALSE)=0,"",VLOOKUP(G1384,Demos!$B$3:$K$1368,2,FALSE)),"")</f>
        <v/>
      </c>
      <c r="I1384" s="79" t="str">
        <f>IFERROR(IF(VLOOKUP(G1384,Demos!$B$3:$K$1368,3,FALSE)=0,"",VLOOKUP(G1384,Demos!$B$3:$K$1368,3,FALSE)),"")</f>
        <v/>
      </c>
      <c r="J1384" s="79" t="str">
        <f>IFERROR(IF(VLOOKUP(G1384,Demos!$B$3:$K$1368,4,FALSE)=0,"",VLOOKUP(G1384,Demos!$B$3:$K$1368,4,FALSE)),"")</f>
        <v/>
      </c>
      <c r="K1384" s="30" t="s">
        <v>373</v>
      </c>
      <c r="M1384" s="71">
        <v>43354</v>
      </c>
      <c r="N1384" s="33" t="str">
        <f>IFERROR(VLOOKUP(G1384,Demos!$B$3:$K$1368,5,FALSE),"")</f>
        <v>How much Work to Break a Soup Tureen?</v>
      </c>
      <c r="O1384" s="28">
        <f>IF(N1384="","",COUNTIF($N$6:N3503, N1384))</f>
        <v>12</v>
      </c>
      <c r="P1384" s="33" t="str">
        <f xml:space="preserve"> IFERROR(IF(VLOOKUP(G1384,Demos!$B$3:$K$1368,6,FALSE)=0,"",VLOOKUP(G1384,Demos!$B$3:$K$1368,6,FALSE)),"")</f>
        <v>www.de-monstrare.nl/pdf/How%20much%20work%20to%20break%20a%20soup-tureen.pdf</v>
      </c>
      <c r="Q1384" s="38" t="str">
        <f xml:space="preserve"> IFERROR(IF(VLOOKUP(G1384,Demos!$B$3:$K$1368,8,FALSE)=0,"",VLOOKUP(G1384,Demos!$B$3:$K$1368,8,FALSE)),"")</f>
        <v/>
      </c>
      <c r="R1384" s="38" t="str">
        <f xml:space="preserve"> IFERROR(IF(VLOOKUP(G1384,Demos!$B$3:$K$1368,7,FALSE)=0,"",VLOOKUP(G1384,Demos!$B$3:$K$1368,7,FALSE)),"")</f>
        <v/>
      </c>
      <c r="S1384" s="82"/>
      <c r="T1384" s="50" t="s">
        <v>2049</v>
      </c>
      <c r="U1384" s="31" t="str">
        <f>IFERROR(VLOOKUP(G1384,Demos!$B$7:N4680,12,FALSE),"")</f>
        <v/>
      </c>
    </row>
    <row r="1385" spans="1:21" ht="45" x14ac:dyDescent="0.25">
      <c r="A1385" s="39">
        <f t="shared" si="21"/>
        <v>1380</v>
      </c>
      <c r="B1385" s="30" t="s">
        <v>29</v>
      </c>
      <c r="C1385" s="29" t="str">
        <f xml:space="preserve"> IFERROR(VLOOKUP(B1385, Courses!$C$3:$E$836, 2, FALSE),"")</f>
        <v>Classical and Quantum Mechanics</v>
      </c>
      <c r="D1385" s="29" t="str">
        <f xml:space="preserve"> IFERROR(VLOOKUP(MID(G1385,1,1), PIRA!$B$1:$E$1146, 2, FALSE),"")</f>
        <v>1 Mechanics</v>
      </c>
      <c r="E1385" s="31" t="str">
        <f xml:space="preserve"> IFERROR(VLOOKUP(MID(G1385,1,2),PIRA!$B$1:$E$1144,2,FALSE),"")&amp;"
"&amp;IFERROR(VLOOKUP(MID(H1385,1,2),PIRA!$B$1:$E$1144,2,FALSE),"")&amp;"
"&amp;IFERROR(VLOOKUP(MID(I1385,1,2),PIRA!$B$1:$E$1144,2,FALSE),"")</f>
        <v xml:space="preserve">Work and Energy
</v>
      </c>
      <c r="F1385" s="31" t="str">
        <f xml:space="preserve"> IFERROR(VLOOKUP(MID(G1385,1,4),PIRA!$B$1:$E$1144,2,FALSE),"")&amp;"
"&amp;IFERROR(VLOOKUP(MID(H1385,1,4),PIRA!$B$1:$E$1144,2,FALSE),"")&amp;"
"&amp;IFERROR(VLOOKUP(MID(I1385,1,4),PIRA!$B$1:$E$1144,2,FALSE),"")</f>
        <v xml:space="preserve">Conservation of Energy
</v>
      </c>
      <c r="G1385" s="32" t="s">
        <v>1160</v>
      </c>
      <c r="H1385" s="31" t="str">
        <f>IFERROR(IF(VLOOKUP(G1385,Demos!$B$3:$K$1368,2,FALSE)=0,"",VLOOKUP(G1385,Demos!$B$3:$K$1368,2,FALSE)),"")</f>
        <v/>
      </c>
      <c r="I1385" s="79" t="str">
        <f>IFERROR(IF(VLOOKUP(G1385,Demos!$B$3:$K$1368,3,FALSE)=0,"",VLOOKUP(G1385,Demos!$B$3:$K$1368,3,FALSE)),"")</f>
        <v/>
      </c>
      <c r="J1385" s="79" t="str">
        <f>IFERROR(IF(VLOOKUP(G1385,Demos!$B$3:$K$1368,4,FALSE)=0,"",VLOOKUP(G1385,Demos!$B$3:$K$1368,4,FALSE)),"")</f>
        <v/>
      </c>
      <c r="K1385" s="30" t="s">
        <v>373</v>
      </c>
      <c r="M1385" s="71">
        <v>43354</v>
      </c>
      <c r="N1385" s="33" t="str">
        <f>IFERROR(VLOOKUP(G1385,Demos!$B$3:$K$1368,5,FALSE),"")</f>
        <v>Mortar</v>
      </c>
      <c r="O1385" s="28">
        <f>IF(N1385="","",COUNTIF($N$6:N3504, N1385))</f>
        <v>15</v>
      </c>
      <c r="P1385" s="33" t="str">
        <f xml:space="preserve"> IFERROR(IF(VLOOKUP(G1385,Demos!$B$3:$K$1368,6,FALSE)=0,"",VLOOKUP(G1385,Demos!$B$3:$K$1368,6,FALSE)),"")</f>
        <v>www.de-monstrare.nl/pdf/Mortar.pdf</v>
      </c>
      <c r="Q1385" s="38" t="str">
        <f xml:space="preserve"> IFERROR(IF(VLOOKUP(G1385,Demos!$B$3:$K$1368,8,FALSE)=0,"",VLOOKUP(G1385,Demos!$B$3:$K$1368,8,FALSE)),"")</f>
        <v/>
      </c>
      <c r="R1385" s="38" t="str">
        <f xml:space="preserve"> IFERROR(IF(VLOOKUP(G1385,Demos!$B$3:$K$1368,7,FALSE)=0,"",VLOOKUP(G1385,Demos!$B$3:$K$1368,7,FALSE)),"")</f>
        <v/>
      </c>
      <c r="S1385" s="82"/>
      <c r="T1385" s="50" t="s">
        <v>1762</v>
      </c>
      <c r="U1385" s="31" t="str">
        <f>IFERROR(VLOOKUP(G1385,Demos!$B$7:N4679,12,FALSE),"")</f>
        <v/>
      </c>
    </row>
    <row r="1386" spans="1:21" ht="45" x14ac:dyDescent="0.25">
      <c r="A1386" s="39">
        <f t="shared" si="21"/>
        <v>1381</v>
      </c>
      <c r="B1386" s="30" t="s">
        <v>29</v>
      </c>
      <c r="C1386" s="29" t="str">
        <f xml:space="preserve"> IFERROR(VLOOKUP(B1386, Courses!$C$3:$E$836, 2, FALSE),"")</f>
        <v>Classical and Quantum Mechanics</v>
      </c>
      <c r="D1386" s="29" t="str">
        <f xml:space="preserve"> IFERROR(VLOOKUP(MID(G1386,1,1), PIRA!$B$1:$E$1146, 2, FALSE),"")</f>
        <v>1 Mechanics</v>
      </c>
      <c r="E1386" s="31" t="str">
        <f xml:space="preserve"> IFERROR(VLOOKUP(MID(G1386,1,2),PIRA!$B$1:$E$1144,2,FALSE),"")&amp;"
"&amp;IFERROR(VLOOKUP(MID(H1386,1,2),PIRA!$B$1:$E$1144,2,FALSE),"")&amp;"
"&amp;IFERROR(VLOOKUP(MID(I1386,1,2),PIRA!$B$1:$E$1144,2,FALSE),"")</f>
        <v xml:space="preserve">Work and Energy
</v>
      </c>
      <c r="F1386" s="31" t="str">
        <f xml:space="preserve"> IFERROR(VLOOKUP(MID(G1386,1,4),PIRA!$B$1:$E$1144,2,FALSE),"")&amp;"
"&amp;IFERROR(VLOOKUP(MID(H1386,1,4),PIRA!$B$1:$E$1144,2,FALSE),"")&amp;"
"&amp;IFERROR(VLOOKUP(MID(I1386,1,4),PIRA!$B$1:$E$1144,2,FALSE),"")</f>
        <v xml:space="preserve">Conservation of Energy
</v>
      </c>
      <c r="G1386" s="32" t="s">
        <v>362</v>
      </c>
      <c r="H1386" s="31" t="str">
        <f>IFERROR(IF(VLOOKUP(G1386,Demos!$B$3:$K$1368,2,FALSE)=0,"",VLOOKUP(G1386,Demos!$B$3:$K$1368,2,FALSE)),"")</f>
        <v/>
      </c>
      <c r="I1386" s="79" t="str">
        <f>IFERROR(IF(VLOOKUP(G1386,Demos!$B$3:$K$1368,3,FALSE)=0,"",VLOOKUP(G1386,Demos!$B$3:$K$1368,3,FALSE)),"")</f>
        <v/>
      </c>
      <c r="J1386" s="79" t="str">
        <f>IFERROR(IF(VLOOKUP(G1386,Demos!$B$3:$K$1368,4,FALSE)=0,"",VLOOKUP(G1386,Demos!$B$3:$K$1368,4,FALSE)),"")</f>
        <v/>
      </c>
      <c r="K1386" s="30" t="s">
        <v>373</v>
      </c>
      <c r="M1386" s="71">
        <v>43354</v>
      </c>
      <c r="N1386" s="33" t="str">
        <f>IFERROR(VLOOKUP(G1386,Demos!$B$3:$K$1368,5,FALSE),"")</f>
        <v>Pendulum of Death</v>
      </c>
      <c r="O1386" s="28">
        <f>IF(N1386="","",COUNTIF($N$6:N3505, N1386))</f>
        <v>20</v>
      </c>
      <c r="P1386" s="33" t="str">
        <f xml:space="preserve"> IFERROR(IF(VLOOKUP(G1386,Demos!$B$3:$K$1368,6,FALSE)=0,"",VLOOKUP(G1386,Demos!$B$3:$K$1368,6,FALSE)),"")</f>
        <v>www.de-monstrare.nl/pdf/Pendulum%20of%20death.pdf</v>
      </c>
      <c r="Q1386" s="38" t="str">
        <f xml:space="preserve"> IFERROR(IF(VLOOKUP(G1386,Demos!$B$3:$K$1368,8,FALSE)=0,"",VLOOKUP(G1386,Demos!$B$3:$K$1368,8,FALSE)),"")</f>
        <v>Height floor to hook in the ceiling h = 6.871 m</v>
      </c>
      <c r="R1386" s="38" t="str">
        <f xml:space="preserve"> IFERROR(IF(VLOOKUP(G1386,Demos!$B$3:$K$1368,7,FALSE)=0,"",VLOOKUP(G1386,Demos!$B$3:$K$1368,7,FALSE)),"")</f>
        <v/>
      </c>
      <c r="S1386" s="82"/>
      <c r="T1386" s="50" t="s">
        <v>2049</v>
      </c>
      <c r="U1386" s="31" t="str">
        <f>IFERROR(VLOOKUP(G1386,Demos!$B$7:N4678,12,FALSE),"")</f>
        <v/>
      </c>
    </row>
    <row r="1387" spans="1:21" ht="45" x14ac:dyDescent="0.25">
      <c r="A1387" s="39">
        <f t="shared" si="21"/>
        <v>1382</v>
      </c>
      <c r="B1387" s="30" t="s">
        <v>148</v>
      </c>
      <c r="C1387" s="29" t="str">
        <f xml:space="preserve"> IFERROR(VLOOKUP(B1387, Courses!$C$3:$E$836, 2, FALSE),"")</f>
        <v>Introduction to Mechanics, Waves and Optics</v>
      </c>
      <c r="D1387" s="29" t="str">
        <f xml:space="preserve"> IFERROR(VLOOKUP(MID(G1387,1,1), PIRA!$B$1:$E$1146, 2, FALSE),"")</f>
        <v>1 Mechanics</v>
      </c>
      <c r="E1387" s="31" t="str">
        <f xml:space="preserve"> IFERROR(VLOOKUP(MID(G1387,1,2),PIRA!$B$1:$E$1144,2,FALSE),"")&amp;"
"&amp;IFERROR(VLOOKUP(MID(H1387,1,2),PIRA!$B$1:$E$1144,2,FALSE),"")&amp;"
"&amp;IFERROR(VLOOKUP(MID(I1387,1,2),PIRA!$B$1:$E$1144,2,FALSE),"")</f>
        <v xml:space="preserve">Rotational Dynamics
Rotational Dynamics
</v>
      </c>
      <c r="F1387" s="31" t="str">
        <f xml:space="preserve"> IFERROR(VLOOKUP(MID(G1387,1,4),PIRA!$B$1:$E$1144,2,FALSE),"")&amp;"
"&amp;IFERROR(VLOOKUP(MID(H1387,1,4),PIRA!$B$1:$E$1144,2,FALSE),"")&amp;"
"&amp;IFERROR(VLOOKUP(MID(I1387,1,4),PIRA!$B$1:$E$1144,2,FALSE),"")</f>
        <v xml:space="preserve">Rotational Energy
Moment of Inertia
</v>
      </c>
      <c r="G1387" s="32" t="s">
        <v>1168</v>
      </c>
      <c r="H1387" s="31" t="str">
        <f>IFERROR(IF(VLOOKUP(G1387,Demos!$B$3:$K$1368,2,FALSE)=0,"",VLOOKUP(G1387,Demos!$B$3:$K$1368,2,FALSE)),"")</f>
        <v>1Q10.02</v>
      </c>
      <c r="I1387" s="79" t="str">
        <f>IFERROR(IF(VLOOKUP(G1387,Demos!$B$3:$K$1368,3,FALSE)=0,"",VLOOKUP(G1387,Demos!$B$3:$K$1368,3,FALSE)),"")</f>
        <v/>
      </c>
      <c r="J1387" s="79" t="str">
        <f>IFERROR(IF(VLOOKUP(G1387,Demos!$B$3:$K$1368,4,FALSE)=0,"",VLOOKUP(G1387,Demos!$B$3:$K$1368,4,FALSE)),"")</f>
        <v/>
      </c>
      <c r="K1387" s="30" t="s">
        <v>2053</v>
      </c>
      <c r="L1387" s="30" t="s">
        <v>1614</v>
      </c>
      <c r="M1387" s="71">
        <v>43354</v>
      </c>
      <c r="N1387" s="33" t="str">
        <f>IFERROR(VLOOKUP(G1387,Demos!$B$3:$K$1368,5,FALSE),"")</f>
        <v>Rolling Downhill</v>
      </c>
      <c r="O1387" s="28">
        <f>IF(N1387="","",COUNTIF($N$6:N3506, N1387))</f>
        <v>35</v>
      </c>
      <c r="P1387" s="33" t="str">
        <f xml:space="preserve"> IFERROR(IF(VLOOKUP(G1387,Demos!$B$3:$K$1368,6,FALSE)=0,"",VLOOKUP(G1387,Demos!$B$3:$K$1368,6,FALSE)),"")</f>
        <v>www.de-monstrare.nl/pdf/Rolling%20downhill.pdf</v>
      </c>
      <c r="Q1387" s="38" t="str">
        <f xml:space="preserve"> IFERROR(IF(VLOOKUP(G1387,Demos!$B$3:$K$1368,8,FALSE)=0,"",VLOOKUP(G1387,Demos!$B$3:$K$1368,8,FALSE)),"")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1387" s="38" t="str">
        <f xml:space="preserve"> IFERROR(IF(VLOOKUP(G1387,Demos!$B$3:$K$1368,7,FALSE)=0,"",VLOOKUP(G1387,Demos!$B$3:$K$1368,7,FALSE)),"")</f>
        <v xml:space="preserve">See Collegerama 2022 recording TN1612TU_17 - https://collegerama.tudelft.nl/Mediasite/Channel/as-bsc-tn/watch/068318bc5e2d4c908ecc56ce056d99d81d  </v>
      </c>
      <c r="S1387" s="82"/>
      <c r="T1387" s="50" t="s">
        <v>1761</v>
      </c>
      <c r="U1387" s="31" t="str">
        <f>IFERROR(VLOOKUP(G1387,Demos!$B$7:N4682,12,FALSE),"")</f>
        <v/>
      </c>
    </row>
    <row r="1388" spans="1:21" ht="45" x14ac:dyDescent="0.25">
      <c r="A1388" s="39">
        <f t="shared" si="21"/>
        <v>1383</v>
      </c>
      <c r="B1388" s="30" t="s">
        <v>148</v>
      </c>
      <c r="C1388" s="29" t="str">
        <f xml:space="preserve"> IFERROR(VLOOKUP(B1388, Courses!$C$3:$E$836, 2, FALSE),"")</f>
        <v>Introduction to Mechanics, Waves and Optics</v>
      </c>
      <c r="D1388" s="29" t="str">
        <f xml:space="preserve"> IFERROR(VLOOKUP(MID(G1388,1,1), PIRA!$B$1:$E$1146, 2, FALSE),"")</f>
        <v>1 Mechanics</v>
      </c>
      <c r="E1388" s="31" t="str">
        <f xml:space="preserve"> IFERROR(VLOOKUP(MID(G1388,1,2),PIRA!$B$1:$E$1144,2,FALSE),"")&amp;"
"&amp;IFERROR(VLOOKUP(MID(H1388,1,2),PIRA!$B$1:$E$1144,2,FALSE),"")&amp;"
"&amp;IFERROR(VLOOKUP(MID(I1388,1,2),PIRA!$B$1:$E$1144,2,FALSE),"")</f>
        <v xml:space="preserve">Rotational Dynamics
Rotational Dynamics
</v>
      </c>
      <c r="F1388" s="31" t="str">
        <f xml:space="preserve"> IFERROR(VLOOKUP(MID(G1388,1,4),PIRA!$B$1:$E$1144,2,FALSE),"")&amp;"
"&amp;IFERROR(VLOOKUP(MID(H1388,1,4),PIRA!$B$1:$E$1144,2,FALSE),"")&amp;"
"&amp;IFERROR(VLOOKUP(MID(I1388,1,4),PIRA!$B$1:$E$1144,2,FALSE),"")</f>
        <v xml:space="preserve">Conservation of Angular Momentum
Moment of Inertia
</v>
      </c>
      <c r="G1388" s="32" t="s">
        <v>81</v>
      </c>
      <c r="H1388" s="31" t="str">
        <f>IFERROR(IF(VLOOKUP(G1388,Demos!$B$3:$K$1368,2,FALSE)=0,"",VLOOKUP(G1388,Demos!$B$3:$K$1368,2,FALSE)),"")</f>
        <v>1Q10.01</v>
      </c>
      <c r="I1388" s="79" t="str">
        <f>IFERROR(IF(VLOOKUP(G1388,Demos!$B$3:$K$1368,3,FALSE)=0,"",VLOOKUP(G1388,Demos!$B$3:$K$1368,3,FALSE)),"")</f>
        <v/>
      </c>
      <c r="J1388" s="79" t="str">
        <f>IFERROR(IF(VLOOKUP(G1388,Demos!$B$3:$K$1368,4,FALSE)=0,"",VLOOKUP(G1388,Demos!$B$3:$K$1368,4,FALSE)),"")</f>
        <v/>
      </c>
      <c r="K1388" s="30" t="s">
        <v>2053</v>
      </c>
      <c r="L1388" s="30" t="s">
        <v>1614</v>
      </c>
      <c r="M1388" s="71">
        <v>43354</v>
      </c>
      <c r="N1388" s="33" t="str">
        <f>IFERROR(VLOOKUP(G1388,Demos!$B$3:$K$1368,5,FALSE),"")</f>
        <v>Pirouette</v>
      </c>
      <c r="O1388" s="28">
        <f>IF(N1388="","",COUNTIF($N$6:N3507, N1388))</f>
        <v>23</v>
      </c>
      <c r="P1388" s="33" t="str">
        <f xml:space="preserve"> IFERROR(IF(VLOOKUP(G1388,Demos!$B$3:$K$1368,6,FALSE)=0,"",VLOOKUP(G1388,Demos!$B$3:$K$1368,6,FALSE)),"")</f>
        <v>www.de-monstrare.nl/pdf/Pirouette.pdf</v>
      </c>
      <c r="Q1388" s="38" t="str">
        <f xml:space="preserve"> IFERROR(IF(VLOOKUP(G1388,Demos!$B$3:$K$1368,8,FALSE)=0,"",VLOOKUP(G1388,Demos!$B$3:$K$1368,8,FALSE)),"")</f>
        <v/>
      </c>
      <c r="R1388" s="38" t="str">
        <f xml:space="preserve"> IFERROR(IF(VLOOKUP(G1388,Demos!$B$3:$K$1368,7,FALSE)=0,"",VLOOKUP(G1388,Demos!$B$3:$K$1368,7,FALSE)),"")</f>
        <v/>
      </c>
      <c r="S1388" s="82"/>
      <c r="T1388" s="50" t="s">
        <v>1763</v>
      </c>
      <c r="U1388" s="31" t="str">
        <f>IFERROR(VLOOKUP(G1388,Demos!$B$7:N4683,12,FALSE),"")</f>
        <v/>
      </c>
    </row>
    <row r="1389" spans="1:21" ht="45" x14ac:dyDescent="0.25">
      <c r="A1389" s="39">
        <f t="shared" si="21"/>
        <v>1384</v>
      </c>
      <c r="B1389" s="30" t="s">
        <v>148</v>
      </c>
      <c r="C1389" s="29" t="str">
        <f xml:space="preserve"> IFERROR(VLOOKUP(B1389, Courses!$C$3:$E$836, 2, FALSE),"")</f>
        <v>Introduction to Mechanics, Waves and Optics</v>
      </c>
      <c r="D1389" s="29" t="str">
        <f xml:space="preserve"> IFERROR(VLOOKUP(MID(G1389,1,1), PIRA!$B$1:$E$1146, 2, FALSE),"")</f>
        <v>1 Mechanics</v>
      </c>
      <c r="E1389" s="31" t="str">
        <f xml:space="preserve"> IFERROR(VLOOKUP(MID(G1389,1,2),PIRA!$B$1:$E$1144,2,FALSE),"")&amp;"
"&amp;IFERROR(VLOOKUP(MID(H1389,1,2),PIRA!$B$1:$E$1144,2,FALSE),"")&amp;"
"&amp;IFERROR(VLOOKUP(MID(I1389,1,2),PIRA!$B$1:$E$1144,2,FALSE),"")</f>
        <v xml:space="preserve">Linear Momentum and Collisions
</v>
      </c>
      <c r="F1389" s="31" t="str">
        <f xml:space="preserve"> IFERROR(VLOOKUP(MID(G1389,1,4),PIRA!$B$1:$E$1144,2,FALSE),"")&amp;"
"&amp;IFERROR(VLOOKUP(MID(H1389,1,4),PIRA!$B$1:$E$1144,2,FALSE),"")&amp;"
"&amp;IFERROR(VLOOKUP(MID(I1389,1,4),PIRA!$B$1:$E$1144,2,FALSE),"")</f>
        <v xml:space="preserve">Conservation of Linear Momentum
</v>
      </c>
      <c r="G1389" s="32" t="s">
        <v>1164</v>
      </c>
      <c r="H1389" s="31" t="str">
        <f>IFERROR(IF(VLOOKUP(G1389,Demos!$B$3:$K$1368,2,FALSE)=0,"",VLOOKUP(G1389,Demos!$B$3:$K$1368,2,FALSE)),"")</f>
        <v/>
      </c>
      <c r="I1389" s="79" t="str">
        <f>IFERROR(IF(VLOOKUP(G1389,Demos!$B$3:$K$1368,3,FALSE)=0,"",VLOOKUP(G1389,Demos!$B$3:$K$1368,3,FALSE)),"")</f>
        <v/>
      </c>
      <c r="J1389" s="79" t="str">
        <f>IFERROR(IF(VLOOKUP(G1389,Demos!$B$3:$K$1368,4,FALSE)=0,"",VLOOKUP(G1389,Demos!$B$3:$K$1368,4,FALSE)),"")</f>
        <v/>
      </c>
      <c r="K1389" s="30" t="s">
        <v>2053</v>
      </c>
      <c r="L1389" s="30" t="s">
        <v>1614</v>
      </c>
      <c r="M1389" s="71">
        <v>43353</v>
      </c>
      <c r="N1389" s="33" t="str">
        <f>IFERROR(VLOOKUP(G1389,Demos!$B$3:$K$1368,5,FALSE),"")</f>
        <v>Colliding Balls (1)</v>
      </c>
      <c r="O1389" s="28">
        <f>IF(N1389="","",COUNTIF($N$6:N3508, N1389))</f>
        <v>22</v>
      </c>
      <c r="P1389" s="33" t="str">
        <f xml:space="preserve"> IFERROR(IF(VLOOKUP(G1389,Demos!$B$3:$K$1368,6,FALSE)=0,"",VLOOKUP(G1389,Demos!$B$3:$K$1368,6,FALSE)),"")</f>
        <v>www.de-monstrare.nl/pdf/Colliding%20balls%20_1_.pdf</v>
      </c>
      <c r="Q1389" s="38" t="str">
        <f xml:space="preserve"> IFERROR(IF(VLOOKUP(G1389,Demos!$B$3:$K$1368,8,FALSE)=0,"",VLOOKUP(G1389,Demos!$B$3:$K$1368,8,FALSE)),"")</f>
        <v/>
      </c>
      <c r="R1389" s="38" t="str">
        <f xml:space="preserve"> IFERROR(IF(VLOOKUP(G1389,Demos!$B$3:$K$1368,7,FALSE)=0,"",VLOOKUP(G1389,Demos!$B$3:$K$1368,7,FALSE)),"")</f>
        <v xml:space="preserve">See Collegerama 2022 recording TN1612TU_10 from 01:17:10 - https://collegerama.tudelft.nl/Mediasite/Channel/as-bsc-tn/watch/b282d0ac7af745eba483f6120bc37f2d1d </v>
      </c>
      <c r="S1389" s="82"/>
      <c r="T1389" s="50" t="s">
        <v>1890</v>
      </c>
      <c r="U1389" s="31" t="str">
        <f>IFERROR(VLOOKUP(G1389,Demos!$B$7:N4684,12,FALSE),"")</f>
        <v/>
      </c>
    </row>
    <row r="1390" spans="1:21" ht="45" x14ac:dyDescent="0.25">
      <c r="A1390" s="39">
        <f t="shared" si="21"/>
        <v>1385</v>
      </c>
      <c r="B1390" s="30" t="s">
        <v>2002</v>
      </c>
      <c r="C1390" s="29" t="str">
        <f xml:space="preserve"> IFERROR(VLOOKUP(B1390, Courses!$C$3:$E$836, 2, FALSE),"")</f>
        <v>Natuurkundig Practicum</v>
      </c>
      <c r="D1390" s="29" t="str">
        <f xml:space="preserve"> IFERROR(VLOOKUP(MID(G1390,1,1), PIRA!$B$1:$E$1146, 2, FALSE),"")</f>
        <v>1 Mechanics</v>
      </c>
      <c r="E1390" s="31" t="str">
        <f xml:space="preserve"> IFERROR(VLOOKUP(MID(G1390,1,2),PIRA!$B$1:$E$1144,2,FALSE),"")&amp;"
"&amp;IFERROR(VLOOKUP(MID(H1390,1,2),PIRA!$B$1:$E$1144,2,FALSE),"")&amp;"
"&amp;IFERROR(VLOOKUP(MID(I1390,1,2),PIRA!$B$1:$E$1144,2,FALSE),"")</f>
        <v xml:space="preserve">Measurement
</v>
      </c>
      <c r="F1390" s="31" t="str">
        <f xml:space="preserve"> IFERROR(VLOOKUP(MID(G1390,1,4),PIRA!$B$1:$E$1144,2,FALSE),"")&amp;"
"&amp;IFERROR(VLOOKUP(MID(H1390,1,4),PIRA!$B$1:$E$1144,2,FALSE),"")&amp;"
"&amp;IFERROR(VLOOKUP(MID(I1390,1,4),PIRA!$B$1:$E$1144,2,FALSE),"")</f>
        <v xml:space="preserve">Error and Accuracy
</v>
      </c>
      <c r="G1390" s="32" t="s">
        <v>1997</v>
      </c>
      <c r="H1390" s="31" t="str">
        <f>IFERROR(IF(VLOOKUP(G1390,Demos!$B$3:$K$1368,2,FALSE)=0,"",VLOOKUP(G1390,Demos!$B$3:$K$1368,2,FALSE)),"")</f>
        <v/>
      </c>
      <c r="I1390" s="79" t="str">
        <f>IFERROR(IF(VLOOKUP(G1390,Demos!$B$3:$K$1368,3,FALSE)=0,"",VLOOKUP(G1390,Demos!$B$3:$K$1368,3,FALSE)),"")</f>
        <v/>
      </c>
      <c r="J1390" s="79" t="str">
        <f>IFERROR(IF(VLOOKUP(G1390,Demos!$B$3:$K$1368,4,FALSE)=0,"",VLOOKUP(G1390,Demos!$B$3:$K$1368,4,FALSE)),"")</f>
        <v/>
      </c>
      <c r="K1390" s="30" t="s">
        <v>373</v>
      </c>
      <c r="M1390" s="71">
        <v>43351</v>
      </c>
      <c r="N1390" s="33" t="str">
        <f>IFERROR(VLOOKUP(G1390,Demos!$B$3:$K$1368,5,FALSE),"")</f>
        <v>Error Analysis (1)</v>
      </c>
      <c r="O1390" s="28">
        <f>IF(N1390="","",COUNTIF($N$6:N3509, N1390))</f>
        <v>8</v>
      </c>
      <c r="P1390" s="33" t="str">
        <f xml:space="preserve"> IFERROR(IF(VLOOKUP(G1390,Demos!$B$3:$K$1368,6,FALSE)=0,"",VLOOKUP(G1390,Demos!$B$3:$K$1368,6,FALSE)),"")</f>
        <v>N/A</v>
      </c>
      <c r="Q1390" s="38" t="str">
        <f xml:space="preserve"> IFERROR(IF(VLOOKUP(G1390,Demos!$B$3:$K$1368,8,FALSE)=0,"",VLOOKUP(G1390,Demos!$B$3:$K$1368,8,FALSE)),"")</f>
        <v>Let a ruler slip through your fingers and catch it to determine your reaction time.</v>
      </c>
      <c r="R1390" s="38" t="str">
        <f xml:space="preserve"> IFERROR(IF(VLOOKUP(G1390,Demos!$B$3:$K$1368,7,FALSE)=0,"",VLOOKUP(G1390,Demos!$B$3:$K$1368,7,FALSE)),"")</f>
        <v/>
      </c>
      <c r="S1390" s="82"/>
      <c r="U1390" s="31" t="str">
        <f>IFERROR(VLOOKUP(G1390,Demos!$B$7:N4686,12,FALSE),"")</f>
        <v/>
      </c>
    </row>
    <row r="1391" spans="1:21" ht="45" x14ac:dyDescent="0.25">
      <c r="A1391" s="39">
        <f t="shared" si="21"/>
        <v>1386</v>
      </c>
      <c r="B1391" s="30" t="s">
        <v>2002</v>
      </c>
      <c r="C1391" s="29" t="str">
        <f xml:space="preserve"> IFERROR(VLOOKUP(B1391, Courses!$C$3:$E$836, 2, FALSE),"")</f>
        <v>Natuurkundig Practicum</v>
      </c>
      <c r="D1391" s="29" t="str">
        <f xml:space="preserve"> IFERROR(VLOOKUP(MID(G1391,1,1), PIRA!$B$1:$E$1146, 2, FALSE),"")</f>
        <v>1 Mechanics</v>
      </c>
      <c r="E1391" s="31" t="str">
        <f xml:space="preserve"> IFERROR(VLOOKUP(MID(G1391,1,2),PIRA!$B$1:$E$1144,2,FALSE),"")&amp;"
"&amp;IFERROR(VLOOKUP(MID(H1391,1,2),PIRA!$B$1:$E$1144,2,FALSE),"")&amp;"
"&amp;IFERROR(VLOOKUP(MID(I1391,1,2),PIRA!$B$1:$E$1144,2,FALSE),"")</f>
        <v xml:space="preserve">Measurement
</v>
      </c>
      <c r="F1391" s="31" t="str">
        <f xml:space="preserve"> IFERROR(VLOOKUP(MID(G1391,1,4),PIRA!$B$1:$E$1144,2,FALSE),"")&amp;"
"&amp;IFERROR(VLOOKUP(MID(H1391,1,4),PIRA!$B$1:$E$1144,2,FALSE),"")&amp;"
"&amp;IFERROR(VLOOKUP(MID(I1391,1,4),PIRA!$B$1:$E$1144,2,FALSE),"")</f>
        <v xml:space="preserve">Error and Accuracy
</v>
      </c>
      <c r="G1391" s="32" t="s">
        <v>1998</v>
      </c>
      <c r="H1391" s="31" t="str">
        <f>IFERROR(IF(VLOOKUP(G1391,Demos!$B$3:$K$1368,2,FALSE)=0,"",VLOOKUP(G1391,Demos!$B$3:$K$1368,2,FALSE)),"")</f>
        <v/>
      </c>
      <c r="I1391" s="79" t="str">
        <f>IFERROR(IF(VLOOKUP(G1391,Demos!$B$3:$K$1368,3,FALSE)=0,"",VLOOKUP(G1391,Demos!$B$3:$K$1368,3,FALSE)),"")</f>
        <v/>
      </c>
      <c r="J1391" s="79" t="str">
        <f>IFERROR(IF(VLOOKUP(G1391,Demos!$B$3:$K$1368,4,FALSE)=0,"",VLOOKUP(G1391,Demos!$B$3:$K$1368,4,FALSE)),"")</f>
        <v/>
      </c>
      <c r="K1391" s="30" t="s">
        <v>373</v>
      </c>
      <c r="M1391" s="71">
        <v>43351</v>
      </c>
      <c r="N1391" s="33" t="str">
        <f>IFERROR(VLOOKUP(G1391,Demos!$B$3:$K$1368,5,FALSE),"")</f>
        <v>Error Analysis (2)</v>
      </c>
      <c r="O1391" s="28">
        <f>IF(N1391="","",COUNTIF($N$6:N3510, N1391))</f>
        <v>8</v>
      </c>
      <c r="P1391" s="33" t="str">
        <f xml:space="preserve"> IFERROR(IF(VLOOKUP(G1391,Demos!$B$3:$K$1368,6,FALSE)=0,"",VLOOKUP(G1391,Demos!$B$3:$K$1368,6,FALSE)),"")</f>
        <v>N/A</v>
      </c>
      <c r="Q1391" s="38" t="str">
        <f xml:space="preserve"> IFERROR(IF(VLOOKUP(G1391,Demos!$B$3:$K$1368,8,FALSE)=0,"",VLOOKUP(G1391,Demos!$B$3:$K$1368,8,FALSE)),"")</f>
        <v>Determine the uncertainty of the on-time of the flashing light by measuring the time that the bulb is on ten times.</v>
      </c>
      <c r="R1391" s="38" t="str">
        <f xml:space="preserve"> IFERROR(IF(VLOOKUP(G1391,Demos!$B$3:$K$1368,7,FALSE)=0,"",VLOOKUP(G1391,Demos!$B$3:$K$1368,7,FALSE)),"")</f>
        <v/>
      </c>
      <c r="S1391" s="82"/>
      <c r="U1391" s="31" t="str">
        <f>IFERROR(VLOOKUP(G1391,Demos!$B$7:N4685,12,FALSE),"")</f>
        <v/>
      </c>
    </row>
    <row r="1392" spans="1:21" ht="45" x14ac:dyDescent="0.25">
      <c r="A1392" s="39">
        <f t="shared" si="21"/>
        <v>1387</v>
      </c>
      <c r="B1392" s="30" t="s">
        <v>2002</v>
      </c>
      <c r="C1392" s="29" t="str">
        <f xml:space="preserve"> IFERROR(VLOOKUP(B1392, Courses!$C$3:$E$836, 2, FALSE),"")</f>
        <v>Natuurkundig Practicum</v>
      </c>
      <c r="D1392" s="29" t="str">
        <f xml:space="preserve"> IFERROR(VLOOKUP(MID(G1392,1,1), PIRA!$B$1:$E$1146, 2, FALSE),"")</f>
        <v>1 Mechanics</v>
      </c>
      <c r="E1392" s="31" t="str">
        <f xml:space="preserve"> IFERROR(VLOOKUP(MID(G1392,1,2),PIRA!$B$1:$E$1144,2,FALSE),"")&amp;"
"&amp;IFERROR(VLOOKUP(MID(H1392,1,2),PIRA!$B$1:$E$1144,2,FALSE),"")&amp;"
"&amp;IFERROR(VLOOKUP(MID(I1392,1,2),PIRA!$B$1:$E$1144,2,FALSE),"")</f>
        <v xml:space="preserve">Measurement
</v>
      </c>
      <c r="F1392" s="31" t="str">
        <f xml:space="preserve"> IFERROR(VLOOKUP(MID(G1392,1,4),PIRA!$B$1:$E$1144,2,FALSE),"")&amp;"
"&amp;IFERROR(VLOOKUP(MID(H1392,1,4),PIRA!$B$1:$E$1144,2,FALSE),"")&amp;"
"&amp;IFERROR(VLOOKUP(MID(I1392,1,4),PIRA!$B$1:$E$1144,2,FALSE),"")</f>
        <v xml:space="preserve">Error and Accuracy
</v>
      </c>
      <c r="G1392" s="32" t="s">
        <v>1997</v>
      </c>
      <c r="H1392" s="31" t="str">
        <f>IFERROR(IF(VLOOKUP(G1392,Demos!$B$3:$K$1368,2,FALSE)=0,"",VLOOKUP(G1392,Demos!$B$3:$K$1368,2,FALSE)),"")</f>
        <v/>
      </c>
      <c r="I1392" s="79" t="str">
        <f>IFERROR(IF(VLOOKUP(G1392,Demos!$B$3:$K$1368,3,FALSE)=0,"",VLOOKUP(G1392,Demos!$B$3:$K$1368,3,FALSE)),"")</f>
        <v/>
      </c>
      <c r="J1392" s="79" t="str">
        <f>IFERROR(IF(VLOOKUP(G1392,Demos!$B$3:$K$1368,4,FALSE)=0,"",VLOOKUP(G1392,Demos!$B$3:$K$1368,4,FALSE)),"")</f>
        <v/>
      </c>
      <c r="K1392" s="30" t="s">
        <v>373</v>
      </c>
      <c r="M1392" s="71">
        <v>43350</v>
      </c>
      <c r="N1392" s="33" t="str">
        <f>IFERROR(VLOOKUP(G1392,Demos!$B$3:$K$1368,5,FALSE),"")</f>
        <v>Error Analysis (1)</v>
      </c>
      <c r="O1392" s="28">
        <f>IF(N1392="","",COUNTIF($N$6:N3511, N1392))</f>
        <v>8</v>
      </c>
      <c r="P1392" s="33" t="str">
        <f xml:space="preserve"> IFERROR(IF(VLOOKUP(G1392,Demos!$B$3:$K$1368,6,FALSE)=0,"",VLOOKUP(G1392,Demos!$B$3:$K$1368,6,FALSE)),"")</f>
        <v>N/A</v>
      </c>
      <c r="Q1392" s="38" t="str">
        <f xml:space="preserve"> IFERROR(IF(VLOOKUP(G1392,Demos!$B$3:$K$1368,8,FALSE)=0,"",VLOOKUP(G1392,Demos!$B$3:$K$1368,8,FALSE)),"")</f>
        <v>Let a ruler slip through your fingers and catch it to determine your reaction time.</v>
      </c>
      <c r="R1392" s="38" t="str">
        <f xml:space="preserve"> IFERROR(IF(VLOOKUP(G1392,Demos!$B$3:$K$1368,7,FALSE)=0,"",VLOOKUP(G1392,Demos!$B$3:$K$1368,7,FALSE)),"")</f>
        <v/>
      </c>
      <c r="S1392" s="82"/>
      <c r="U1392" s="31" t="str">
        <f>IFERROR(VLOOKUP(G1392,Demos!$B$7:N4688,12,FALSE),"")</f>
        <v/>
      </c>
    </row>
    <row r="1393" spans="1:21" ht="45" x14ac:dyDescent="0.25">
      <c r="A1393" s="39">
        <f t="shared" si="21"/>
        <v>1388</v>
      </c>
      <c r="B1393" s="30" t="s">
        <v>2002</v>
      </c>
      <c r="C1393" s="29" t="str">
        <f xml:space="preserve"> IFERROR(VLOOKUP(B1393, Courses!$C$3:$E$836, 2, FALSE),"")</f>
        <v>Natuurkundig Practicum</v>
      </c>
      <c r="D1393" s="29" t="str">
        <f xml:space="preserve"> IFERROR(VLOOKUP(MID(G1393,1,1), PIRA!$B$1:$E$1146, 2, FALSE),"")</f>
        <v>1 Mechanics</v>
      </c>
      <c r="E1393" s="31" t="str">
        <f xml:space="preserve"> IFERROR(VLOOKUP(MID(G1393,1,2),PIRA!$B$1:$E$1144,2,FALSE),"")&amp;"
"&amp;IFERROR(VLOOKUP(MID(H1393,1,2),PIRA!$B$1:$E$1144,2,FALSE),"")&amp;"
"&amp;IFERROR(VLOOKUP(MID(I1393,1,2),PIRA!$B$1:$E$1144,2,FALSE),"")</f>
        <v xml:space="preserve">Measurement
</v>
      </c>
      <c r="F1393" s="31" t="str">
        <f xml:space="preserve"> IFERROR(VLOOKUP(MID(G1393,1,4),PIRA!$B$1:$E$1144,2,FALSE),"")&amp;"
"&amp;IFERROR(VLOOKUP(MID(H1393,1,4),PIRA!$B$1:$E$1144,2,FALSE),"")&amp;"
"&amp;IFERROR(VLOOKUP(MID(I1393,1,4),PIRA!$B$1:$E$1144,2,FALSE),"")</f>
        <v xml:space="preserve">Error and Accuracy
</v>
      </c>
      <c r="G1393" s="32" t="s">
        <v>1998</v>
      </c>
      <c r="H1393" s="31" t="str">
        <f>IFERROR(IF(VLOOKUP(G1393,Demos!$B$3:$K$1368,2,FALSE)=0,"",VLOOKUP(G1393,Demos!$B$3:$K$1368,2,FALSE)),"")</f>
        <v/>
      </c>
      <c r="I1393" s="79" t="str">
        <f>IFERROR(IF(VLOOKUP(G1393,Demos!$B$3:$K$1368,3,FALSE)=0,"",VLOOKUP(G1393,Demos!$B$3:$K$1368,3,FALSE)),"")</f>
        <v/>
      </c>
      <c r="J1393" s="79" t="str">
        <f>IFERROR(IF(VLOOKUP(G1393,Demos!$B$3:$K$1368,4,FALSE)=0,"",VLOOKUP(G1393,Demos!$B$3:$K$1368,4,FALSE)),"")</f>
        <v/>
      </c>
      <c r="K1393" s="30" t="s">
        <v>373</v>
      </c>
      <c r="M1393" s="71">
        <v>43350</v>
      </c>
      <c r="N1393" s="33" t="str">
        <f>IFERROR(VLOOKUP(G1393,Demos!$B$3:$K$1368,5,FALSE),"")</f>
        <v>Error Analysis (2)</v>
      </c>
      <c r="O1393" s="28">
        <f>IF(N1393="","",COUNTIF($N$6:N3512, N1393))</f>
        <v>8</v>
      </c>
      <c r="P1393" s="33" t="str">
        <f xml:space="preserve"> IFERROR(IF(VLOOKUP(G1393,Demos!$B$3:$K$1368,6,FALSE)=0,"",VLOOKUP(G1393,Demos!$B$3:$K$1368,6,FALSE)),"")</f>
        <v>N/A</v>
      </c>
      <c r="Q1393" s="38" t="str">
        <f xml:space="preserve"> IFERROR(IF(VLOOKUP(G1393,Demos!$B$3:$K$1368,8,FALSE)=0,"",VLOOKUP(G1393,Demos!$B$3:$K$1368,8,FALSE)),"")</f>
        <v>Determine the uncertainty of the on-time of the flashing light by measuring the time that the bulb is on ten times.</v>
      </c>
      <c r="R1393" s="38" t="str">
        <f xml:space="preserve"> IFERROR(IF(VLOOKUP(G1393,Demos!$B$3:$K$1368,7,FALSE)=0,"",VLOOKUP(G1393,Demos!$B$3:$K$1368,7,FALSE)),"")</f>
        <v/>
      </c>
      <c r="S1393" s="82"/>
      <c r="U1393" s="31" t="str">
        <f>IFERROR(VLOOKUP(G1393,Demos!$B$7:N4687,12,FALSE),"")</f>
        <v/>
      </c>
    </row>
    <row r="1394" spans="1:21" ht="45" x14ac:dyDescent="0.25">
      <c r="A1394" s="39">
        <f t="shared" si="21"/>
        <v>1389</v>
      </c>
      <c r="B1394" s="30" t="s">
        <v>29</v>
      </c>
      <c r="C1394" s="29" t="str">
        <f xml:space="preserve"> IFERROR(VLOOKUP(B1394, Courses!$C$3:$E$836, 2, FALSE),"")</f>
        <v>Classical and Quantum Mechanics</v>
      </c>
      <c r="D1394" s="29" t="str">
        <f xml:space="preserve"> IFERROR(VLOOKUP(MID(G1394,1,1), PIRA!$B$1:$E$1146, 2, FALSE),"")</f>
        <v>1 Mechanics</v>
      </c>
      <c r="E1394" s="31" t="str">
        <f xml:space="preserve"> IFERROR(VLOOKUP(MID(G1394,1,2),PIRA!$B$1:$E$1144,2,FALSE),"")&amp;"
"&amp;IFERROR(VLOOKUP(MID(H1394,1,2),PIRA!$B$1:$E$1144,2,FALSE),"")&amp;"
"&amp;IFERROR(VLOOKUP(MID(I1394,1,2),PIRA!$B$1:$E$1144,2,FALSE),"")</f>
        <v xml:space="preserve">Newton's Third Law
</v>
      </c>
      <c r="F1394" s="31" t="str">
        <f xml:space="preserve"> IFERROR(VLOOKUP(MID(G1394,1,4),PIRA!$B$1:$E$1144,2,FALSE),"")&amp;"
"&amp;IFERROR(VLOOKUP(MID(H1394,1,4),PIRA!$B$1:$E$1144,2,FALSE),"")&amp;"
"&amp;IFERROR(VLOOKUP(MID(I1394,1,4),PIRA!$B$1:$E$1144,2,FALSE),"")</f>
        <v xml:space="preserve">Action and Reaction
</v>
      </c>
      <c r="G1394" s="32" t="s">
        <v>1145</v>
      </c>
      <c r="H1394" s="31" t="str">
        <f>IFERROR(IF(VLOOKUP(G1394,Demos!$B$3:$K$1368,2,FALSE)=0,"",VLOOKUP(G1394,Demos!$B$3:$K$1368,2,FALSE)),"")</f>
        <v/>
      </c>
      <c r="I1394" s="79" t="str">
        <f>IFERROR(IF(VLOOKUP(G1394,Demos!$B$3:$K$1368,3,FALSE)=0,"",VLOOKUP(G1394,Demos!$B$3:$K$1368,3,FALSE)),"")</f>
        <v/>
      </c>
      <c r="J1394" s="79" t="str">
        <f>IFERROR(IF(VLOOKUP(G1394,Demos!$B$3:$K$1368,4,FALSE)=0,"",VLOOKUP(G1394,Demos!$B$3:$K$1368,4,FALSE)),"")</f>
        <v/>
      </c>
      <c r="K1394" s="30" t="s">
        <v>373</v>
      </c>
      <c r="M1394" s="71">
        <v>43349</v>
      </c>
      <c r="N1394" s="33" t="str">
        <f>IFERROR(VLOOKUP(G1394,Demos!$B$3:$K$1368,5,FALSE),"")</f>
        <v>Who is the Strongest in a Collision?</v>
      </c>
      <c r="O1394" s="28">
        <f>IF(N1394="","",COUNTIF($N$6:N3513, N1394))</f>
        <v>12</v>
      </c>
      <c r="P1394" s="33" t="str">
        <f xml:space="preserve"> IFERROR(IF(VLOOKUP(G1394,Demos!$B$3:$K$1368,6,FALSE)=0,"",VLOOKUP(G1394,Demos!$B$3:$K$1368,6,FALSE)),"")</f>
        <v>www.de-monstrare.nl/pdf/Who%20is%20the%20strongest%20in%20a%20collision.pdf</v>
      </c>
      <c r="Q1394" s="38" t="str">
        <f xml:space="preserve"> IFERROR(IF(VLOOKUP(G1394,Demos!$B$3:$K$1368,8,FALSE)=0,"",VLOOKUP(G1394,Demos!$B$3:$K$1368,8,FALSE)),"")</f>
        <v/>
      </c>
      <c r="R1394" s="38" t="str">
        <f xml:space="preserve"> IFERROR(IF(VLOOKUP(G1394,Demos!$B$3:$K$1368,7,FALSE)=0,"",VLOOKUP(G1394,Demos!$B$3:$K$1368,7,FALSE)),"")</f>
        <v/>
      </c>
      <c r="S1394" s="82"/>
      <c r="T1394" s="50" t="s">
        <v>1761</v>
      </c>
      <c r="U1394" s="31" t="str">
        <f>IFERROR(VLOOKUP(G1394,Demos!$B$7:N4689,12,FALSE),"")</f>
        <v/>
      </c>
    </row>
    <row r="1395" spans="1:21" ht="45" x14ac:dyDescent="0.25">
      <c r="A1395" s="39">
        <f t="shared" si="21"/>
        <v>1390</v>
      </c>
      <c r="B1395" s="30" t="s">
        <v>29</v>
      </c>
      <c r="C1395" s="29" t="str">
        <f xml:space="preserve"> IFERROR(VLOOKUP(B1395, Courses!$C$3:$E$836, 2, FALSE),"")</f>
        <v>Classical and Quantum Mechanics</v>
      </c>
      <c r="D1395" s="29" t="str">
        <f xml:space="preserve"> IFERROR(VLOOKUP(MID(G1395,1,1), PIRA!$B$1:$E$1146, 2, FALSE),"")</f>
        <v>1 Mechanics</v>
      </c>
      <c r="E1395" s="31" t="str">
        <f xml:space="preserve"> IFERROR(VLOOKUP(MID(G1395,1,2),PIRA!$B$1:$E$1144,2,FALSE),"")&amp;"
"&amp;IFERROR(VLOOKUP(MID(H1395,1,2),PIRA!$B$1:$E$1144,2,FALSE),"")&amp;"
"&amp;IFERROR(VLOOKUP(MID(I1395,1,2),PIRA!$B$1:$E$1144,2,FALSE),"")</f>
        <v xml:space="preserve">Applications of Newton's Laws
</v>
      </c>
      <c r="F1395" s="31" t="str">
        <f xml:space="preserve"> IFERROR(VLOOKUP(MID(G1395,1,4),PIRA!$B$1:$E$1144,2,FALSE),"")&amp;"
"&amp;IFERROR(VLOOKUP(MID(H1395,1,4),PIRA!$B$1:$E$1144,2,FALSE),"")&amp;"
"&amp;IFERROR(VLOOKUP(MID(I1395,1,4),PIRA!$B$1:$E$1144,2,FALSE),"")</f>
        <v xml:space="preserve">Friction
</v>
      </c>
      <c r="G1395" s="32" t="s">
        <v>1152</v>
      </c>
      <c r="H1395" s="31" t="str">
        <f>IFERROR(IF(VLOOKUP(G1395,Demos!$B$3:$K$1368,2,FALSE)=0,"",VLOOKUP(G1395,Demos!$B$3:$K$1368,2,FALSE)),"")</f>
        <v/>
      </c>
      <c r="I1395" s="79" t="str">
        <f>IFERROR(IF(VLOOKUP(G1395,Demos!$B$3:$K$1368,3,FALSE)=0,"",VLOOKUP(G1395,Demos!$B$3:$K$1368,3,FALSE)),"")</f>
        <v/>
      </c>
      <c r="J1395" s="79" t="str">
        <f>IFERROR(IF(VLOOKUP(G1395,Demos!$B$3:$K$1368,4,FALSE)=0,"",VLOOKUP(G1395,Demos!$B$3:$K$1368,4,FALSE)),"")</f>
        <v/>
      </c>
      <c r="K1395" s="30" t="s">
        <v>373</v>
      </c>
      <c r="M1395" s="71">
        <v>43349</v>
      </c>
      <c r="N1395" s="33" t="str">
        <f>IFERROR(VLOOKUP(G1395,Demos!$B$3:$K$1368,5,FALSE),"")</f>
        <v>Braking</v>
      </c>
      <c r="O1395" s="28">
        <f>IF(N1395="","",COUNTIF($N$6:N3514, N1395))</f>
        <v>19</v>
      </c>
      <c r="P1395" s="33" t="str">
        <f xml:space="preserve"> IFERROR(IF(VLOOKUP(G1395,Demos!$B$3:$K$1368,6,FALSE)=0,"",VLOOKUP(G1395,Demos!$B$3:$K$1368,6,FALSE)),"")</f>
        <v>www.de-monstrare.nl/pdf/Braking.pdf</v>
      </c>
      <c r="Q1395" s="38" t="str">
        <f xml:space="preserve"> IFERROR(IF(VLOOKUP(G1395,Demos!$B$3:$K$1368,8,FALSE)=0,"",VLOOKUP(G1395,Demos!$B$3:$K$1368,8,FALSE)),"")</f>
        <v/>
      </c>
      <c r="R1395" s="38" t="str">
        <f xml:space="preserve"> IFERROR(IF(VLOOKUP(G1395,Demos!$B$3:$K$1368,7,FALSE)=0,"",VLOOKUP(G1395,Demos!$B$3:$K$1368,7,FALSE)),"")</f>
        <v/>
      </c>
      <c r="S1395" s="82"/>
      <c r="T1395" s="50" t="s">
        <v>1890</v>
      </c>
      <c r="U1395" s="31" t="str">
        <f>IFERROR(VLOOKUP(G1395,Demos!$B$7:N4691,12,FALSE),"")</f>
        <v/>
      </c>
    </row>
    <row r="1396" spans="1:21" ht="45" x14ac:dyDescent="0.25">
      <c r="A1396" s="39">
        <f t="shared" si="21"/>
        <v>1391</v>
      </c>
      <c r="B1396" s="30" t="s">
        <v>29</v>
      </c>
      <c r="C1396" s="29" t="str">
        <f xml:space="preserve"> IFERROR(VLOOKUP(B1396, Courses!$C$3:$E$836, 2, FALSE),"")</f>
        <v>Classical and Quantum Mechanics</v>
      </c>
      <c r="D1396" s="29" t="str">
        <f xml:space="preserve"> IFERROR(VLOOKUP(MID(G1396,1,1), PIRA!$B$1:$E$1146, 2, FALSE),"")</f>
        <v>1 Mechanics</v>
      </c>
      <c r="E1396" s="31" t="str">
        <f xml:space="preserve"> IFERROR(VLOOKUP(MID(G1396,1,2),PIRA!$B$1:$E$1144,2,FALSE),"")&amp;"
"&amp;IFERROR(VLOOKUP(MID(H1396,1,2),PIRA!$B$1:$E$1144,2,FALSE),"")&amp;"
"&amp;IFERROR(VLOOKUP(MID(I1396,1,2),PIRA!$B$1:$E$1144,2,FALSE),"")</f>
        <v xml:space="preserve">Applications of Newton's Laws
</v>
      </c>
      <c r="F1396" s="31" t="str">
        <f xml:space="preserve"> IFERROR(VLOOKUP(MID(G1396,1,4),PIRA!$B$1:$E$1144,2,FALSE),"")&amp;"
"&amp;IFERROR(VLOOKUP(MID(H1396,1,4),PIRA!$B$1:$E$1144,2,FALSE),"")&amp;"
"&amp;IFERROR(VLOOKUP(MID(I1396,1,4),PIRA!$B$1:$E$1144,2,FALSE),"")</f>
        <v xml:space="preserve">Friction
</v>
      </c>
      <c r="G1396" s="32" t="s">
        <v>1153</v>
      </c>
      <c r="H1396" s="31" t="str">
        <f>IFERROR(IF(VLOOKUP(G1396,Demos!$B$3:$K$1368,2,FALSE)=0,"",VLOOKUP(G1396,Demos!$B$3:$K$1368,2,FALSE)),"")</f>
        <v/>
      </c>
      <c r="I1396" s="79" t="str">
        <f>IFERROR(IF(VLOOKUP(G1396,Demos!$B$3:$K$1368,3,FALSE)=0,"",VLOOKUP(G1396,Demos!$B$3:$K$1368,3,FALSE)),"")</f>
        <v/>
      </c>
      <c r="J1396" s="79" t="str">
        <f>IFERROR(IF(VLOOKUP(G1396,Demos!$B$3:$K$1368,4,FALSE)=0,"",VLOOKUP(G1396,Demos!$B$3:$K$1368,4,FALSE)),"")</f>
        <v/>
      </c>
      <c r="K1396" s="30" t="s">
        <v>373</v>
      </c>
      <c r="M1396" s="71">
        <v>43349</v>
      </c>
      <c r="N1396" s="33" t="str">
        <f>IFERROR(VLOOKUP(G1396,Demos!$B$3:$K$1368,5,FALSE),"")</f>
        <v>Phonebook Friction</v>
      </c>
      <c r="O1396" s="28">
        <f>IF(N1396="","",COUNTIF($N$6:N3515, N1396))</f>
        <v>13</v>
      </c>
      <c r="P1396" s="33" t="str">
        <f xml:space="preserve"> IFERROR(IF(VLOOKUP(G1396,Demos!$B$3:$K$1368,6,FALSE)=0,"",VLOOKUP(G1396,Demos!$B$3:$K$1368,6,FALSE)),"")</f>
        <v>www.de-monstrare.nl/pdf/Phonebook%20friction.pdf</v>
      </c>
      <c r="Q1396" s="38" t="str">
        <f xml:space="preserve"> IFERROR(IF(VLOOKUP(G1396,Demos!$B$3:$K$1368,8,FALSE)=0,"",VLOOKUP(G1396,Demos!$B$3:$K$1368,8,FALSE)),"")</f>
        <v/>
      </c>
      <c r="R1396" s="38" t="str">
        <f xml:space="preserve"> IFERROR(IF(VLOOKUP(G1396,Demos!$B$3:$K$1368,7,FALSE)=0,"",VLOOKUP(G1396,Demos!$B$3:$K$1368,7,FALSE)),"")</f>
        <v/>
      </c>
      <c r="S1396" s="82"/>
      <c r="T1396" s="50" t="s">
        <v>2049</v>
      </c>
      <c r="U1396" s="31" t="str">
        <f>IFERROR(VLOOKUP(G1396,Demos!$B$7:N4690,12,FALSE),"")</f>
        <v/>
      </c>
    </row>
    <row r="1397" spans="1:21" ht="45" x14ac:dyDescent="0.25">
      <c r="A1397" s="39">
        <f t="shared" si="21"/>
        <v>1392</v>
      </c>
      <c r="B1397" s="30" t="s">
        <v>148</v>
      </c>
      <c r="C1397" s="29" t="str">
        <f xml:space="preserve"> IFERROR(VLOOKUP(B1397, Courses!$C$3:$E$836, 2, FALSE),"")</f>
        <v>Introduction to Mechanics, Waves and Optics</v>
      </c>
      <c r="D1397" s="29" t="str">
        <f xml:space="preserve"> IFERROR(VLOOKUP(MID(G1397,1,1), PIRA!$B$1:$E$1146, 2, FALSE),"")</f>
        <v>1 Mechanics</v>
      </c>
      <c r="E1397" s="31" t="str">
        <f xml:space="preserve"> IFERROR(VLOOKUP(MID(G1397,1,2),PIRA!$B$1:$E$1144,2,FALSE),"")&amp;"
"&amp;IFERROR(VLOOKUP(MID(H1397,1,2),PIRA!$B$1:$E$1144,2,FALSE),"")&amp;"
"&amp;IFERROR(VLOOKUP(MID(I1397,1,2),PIRA!$B$1:$E$1144,2,FALSE),"")</f>
        <v xml:space="preserve">Work and Energy
</v>
      </c>
      <c r="F1397" s="31" t="str">
        <f xml:space="preserve"> IFERROR(VLOOKUP(MID(G1397,1,4),PIRA!$B$1:$E$1144,2,FALSE),"")&amp;"
"&amp;IFERROR(VLOOKUP(MID(H1397,1,4),PIRA!$B$1:$E$1144,2,FALSE),"")&amp;"
"&amp;IFERROR(VLOOKUP(MID(I1397,1,4),PIRA!$B$1:$E$1144,2,FALSE),"")</f>
        <v xml:space="preserve">Conservation of Energy
</v>
      </c>
      <c r="G1397" s="32" t="s">
        <v>362</v>
      </c>
      <c r="H1397" s="31" t="str">
        <f>IFERROR(IF(VLOOKUP(G1397,Demos!$B$3:$K$1368,2,FALSE)=0,"",VLOOKUP(G1397,Demos!$B$3:$K$1368,2,FALSE)),"")</f>
        <v/>
      </c>
      <c r="I1397" s="79" t="str">
        <f>IFERROR(IF(VLOOKUP(G1397,Demos!$B$3:$K$1368,3,FALSE)=0,"",VLOOKUP(G1397,Demos!$B$3:$K$1368,3,FALSE)),"")</f>
        <v/>
      </c>
      <c r="J1397" s="79" t="str">
        <f>IFERROR(IF(VLOOKUP(G1397,Demos!$B$3:$K$1368,4,FALSE)=0,"",VLOOKUP(G1397,Demos!$B$3:$K$1368,4,FALSE)),"")</f>
        <v/>
      </c>
      <c r="K1397" s="30" t="s">
        <v>2053</v>
      </c>
      <c r="L1397" s="30" t="s">
        <v>1614</v>
      </c>
      <c r="M1397" s="71">
        <v>43349</v>
      </c>
      <c r="N1397" s="33" t="str">
        <f>IFERROR(VLOOKUP(G1397,Demos!$B$3:$K$1368,5,FALSE),"")</f>
        <v>Pendulum of Death</v>
      </c>
      <c r="O1397" s="28">
        <f>IF(N1397="","",COUNTIF($N$6:N3516, N1397))</f>
        <v>20</v>
      </c>
      <c r="P1397" s="33" t="str">
        <f xml:space="preserve"> IFERROR(IF(VLOOKUP(G1397,Demos!$B$3:$K$1368,6,FALSE)=0,"",VLOOKUP(G1397,Demos!$B$3:$K$1368,6,FALSE)),"")</f>
        <v>www.de-monstrare.nl/pdf/Pendulum%20of%20death.pdf</v>
      </c>
      <c r="Q1397" s="38" t="str">
        <f xml:space="preserve"> IFERROR(IF(VLOOKUP(G1397,Demos!$B$3:$K$1368,8,FALSE)=0,"",VLOOKUP(G1397,Demos!$B$3:$K$1368,8,FALSE)),"")</f>
        <v>Height floor to hook in the ceiling h = 6.871 m</v>
      </c>
      <c r="R1397" s="38" t="str">
        <f xml:space="preserve"> IFERROR(IF(VLOOKUP(G1397,Demos!$B$3:$K$1368,7,FALSE)=0,"",VLOOKUP(G1397,Demos!$B$3:$K$1368,7,FALSE)),"")</f>
        <v/>
      </c>
      <c r="S1397" s="82"/>
      <c r="T1397" s="50" t="s">
        <v>1762</v>
      </c>
      <c r="U1397" s="31" t="str">
        <f>IFERROR(VLOOKUP(G1397,Demos!$B$7:N4692,12,FALSE),"")</f>
        <v/>
      </c>
    </row>
    <row r="1398" spans="1:21" ht="45" x14ac:dyDescent="0.25">
      <c r="A1398" s="39">
        <f t="shared" si="21"/>
        <v>1393</v>
      </c>
      <c r="B1398" s="30" t="s">
        <v>29</v>
      </c>
      <c r="C1398" s="29" t="str">
        <f xml:space="preserve"> IFERROR(VLOOKUP(B1398, Courses!$C$3:$E$836, 2, FALSE),"")</f>
        <v>Classical and Quantum Mechanics</v>
      </c>
      <c r="D1398" s="29" t="str">
        <f xml:space="preserve"> IFERROR(VLOOKUP(MID(G1398,1,1), PIRA!$B$1:$E$1146, 2, FALSE),"")</f>
        <v>1 Mechanics</v>
      </c>
      <c r="E1398" s="31" t="str">
        <f xml:space="preserve"> IFERROR(VLOOKUP(MID(G1398,1,2),PIRA!$B$1:$E$1144,2,FALSE),"")&amp;"
"&amp;IFERROR(VLOOKUP(MID(H1398,1,2),PIRA!$B$1:$E$1144,2,FALSE),"")&amp;"
"&amp;IFERROR(VLOOKUP(MID(I1398,1,2),PIRA!$B$1:$E$1144,2,FALSE),"")</f>
        <v xml:space="preserve">Relative Motion
</v>
      </c>
      <c r="F1398" s="31" t="str">
        <f xml:space="preserve"> IFERROR(VLOOKUP(MID(G1398,1,4),PIRA!$B$1:$E$1144,2,FALSE),"")&amp;"
"&amp;IFERROR(VLOOKUP(MID(H1398,1,4),PIRA!$B$1:$E$1144,2,FALSE),"")&amp;"
"&amp;IFERROR(VLOOKUP(MID(I1398,1,4),PIRA!$B$1:$E$1144,2,FALSE),"")</f>
        <v xml:space="preserve">Moving Reference Frames
</v>
      </c>
      <c r="G1398" s="32" t="s">
        <v>1135</v>
      </c>
      <c r="H1398" s="31" t="str">
        <f>IFERROR(IF(VLOOKUP(G1398,Demos!$B$3:$K$1368,2,FALSE)=0,"",VLOOKUP(G1398,Demos!$B$3:$K$1368,2,FALSE)),"")</f>
        <v/>
      </c>
      <c r="I1398" s="79" t="str">
        <f>IFERROR(IF(VLOOKUP(G1398,Demos!$B$3:$K$1368,3,FALSE)=0,"",VLOOKUP(G1398,Demos!$B$3:$K$1368,3,FALSE)),"")</f>
        <v/>
      </c>
      <c r="J1398" s="79" t="str">
        <f>IFERROR(IF(VLOOKUP(G1398,Demos!$B$3:$K$1368,4,FALSE)=0,"",VLOOKUP(G1398,Demos!$B$3:$K$1368,4,FALSE)),"")</f>
        <v/>
      </c>
      <c r="K1398" s="30" t="s">
        <v>373</v>
      </c>
      <c r="M1398" s="71">
        <v>43347</v>
      </c>
      <c r="N1398" s="33" t="str">
        <f>IFERROR(VLOOKUP(G1398,Demos!$B$3:$K$1368,5,FALSE),"")</f>
        <v>Shoot and Catch</v>
      </c>
      <c r="O1398" s="28">
        <f>IF(N1398="","",COUNTIF($N$6:N3517, N1398))</f>
        <v>26</v>
      </c>
      <c r="P1398" s="33" t="str">
        <f xml:space="preserve"> IFERROR(IF(VLOOKUP(G1398,Demos!$B$3:$K$1368,6,FALSE)=0,"",VLOOKUP(G1398,Demos!$B$3:$K$1368,6,FALSE)),"")</f>
        <v>www.de-monstrare.nl/pdf/Shoot%20and%20catch.pdf</v>
      </c>
      <c r="Q1398" s="38" t="str">
        <f xml:space="preserve"> IFERROR(IF(VLOOKUP(G1398,Demos!$B$3:$K$1368,8,FALSE)=0,"",VLOOKUP(G1398,Demos!$B$3:$K$1368,8,FALSE)),"")</f>
        <v/>
      </c>
      <c r="R1398" s="38" t="str">
        <f xml:space="preserve"> IFERROR(IF(VLOOKUP(G1398,Demos!$B$3:$K$1368,7,FALSE)=0,"",VLOOKUP(G1398,Demos!$B$3:$K$1368,7,FALSE)),"")</f>
        <v xml:space="preserve">See Collegerama 2022 recording TN1612TU_09 from 00:38:10 - https://collegerama.tudelft.nl/Mediasite/Channel/as-bsc-tn/watch/01a81742333b4cfeb1cb2f79a689016f1d </v>
      </c>
      <c r="S1398" s="82"/>
      <c r="T1398" s="50" t="s">
        <v>1761</v>
      </c>
      <c r="U1398" s="31" t="str">
        <f>IFERROR(VLOOKUP(G1398,Demos!$B$7:N4694,12,FALSE),"")</f>
        <v/>
      </c>
    </row>
    <row r="1399" spans="1:21" ht="45" x14ac:dyDescent="0.25">
      <c r="A1399" s="39">
        <f t="shared" si="21"/>
        <v>1394</v>
      </c>
      <c r="B1399" s="30" t="s">
        <v>148</v>
      </c>
      <c r="C1399" s="29" t="str">
        <f xml:space="preserve"> IFERROR(VLOOKUP(B1399, Courses!$C$3:$E$836, 2, FALSE),"")</f>
        <v>Introduction to Mechanics, Waves and Optics</v>
      </c>
      <c r="D1399" s="29" t="str">
        <f xml:space="preserve"> IFERROR(VLOOKUP(MID(G1399,1,1), PIRA!$B$1:$E$1146, 2, FALSE),"")</f>
        <v>1 Mechanics</v>
      </c>
      <c r="E1399" s="31" t="str">
        <f xml:space="preserve"> IFERROR(VLOOKUP(MID(G1399,1,2),PIRA!$B$1:$E$1144,2,FALSE),"")&amp;"
"&amp;IFERROR(VLOOKUP(MID(H1399,1,2),PIRA!$B$1:$E$1144,2,FALSE),"")&amp;"
"&amp;IFERROR(VLOOKUP(MID(I1399,1,2),PIRA!$B$1:$E$1144,2,FALSE),"")</f>
        <v xml:space="preserve">Newton's Second Law
</v>
      </c>
      <c r="F1399" s="31" t="str">
        <f xml:space="preserve"> IFERROR(VLOOKUP(MID(G1399,1,4),PIRA!$B$1:$E$1144,2,FALSE),"")&amp;"
"&amp;IFERROR(VLOOKUP(MID(H1399,1,4),PIRA!$B$1:$E$1144,2,FALSE),"")&amp;"
"&amp;IFERROR(VLOOKUP(MID(I1399,1,4),PIRA!$B$1:$E$1144,2,FALSE),"")</f>
        <v xml:space="preserve">Force, Mass, and Acceleration
</v>
      </c>
      <c r="G1399" s="32" t="s">
        <v>1142</v>
      </c>
      <c r="H1399" s="31" t="str">
        <f>IFERROR(IF(VLOOKUP(G1399,Demos!$B$3:$K$1368,2,FALSE)=0,"",VLOOKUP(G1399,Demos!$B$3:$K$1368,2,FALSE)),"")</f>
        <v/>
      </c>
      <c r="I1399" s="79" t="str">
        <f>IFERROR(IF(VLOOKUP(G1399,Demos!$B$3:$K$1368,3,FALSE)=0,"",VLOOKUP(G1399,Demos!$B$3:$K$1368,3,FALSE)),"")</f>
        <v/>
      </c>
      <c r="J1399" s="79" t="str">
        <f>IFERROR(IF(VLOOKUP(G1399,Demos!$B$3:$K$1368,4,FALSE)=0,"",VLOOKUP(G1399,Demos!$B$3:$K$1368,4,FALSE)),"")</f>
        <v/>
      </c>
      <c r="K1399" s="30" t="s">
        <v>2053</v>
      </c>
      <c r="L1399" s="30" t="s">
        <v>1614</v>
      </c>
      <c r="M1399" s="71">
        <v>43347</v>
      </c>
      <c r="N1399" s="33" t="str">
        <f>IFERROR(VLOOKUP(G1399,Demos!$B$3:$K$1368,5,FALSE),"")</f>
        <v>Throwing Eggs</v>
      </c>
      <c r="O1399" s="28">
        <f>IF(N1399="","",COUNTIF($N$6:N3518, N1399))</f>
        <v>11</v>
      </c>
      <c r="P1399" s="33" t="str">
        <f xml:space="preserve"> IFERROR(IF(VLOOKUP(G1399,Demos!$B$3:$K$1368,6,FALSE)=0,"",VLOOKUP(G1399,Demos!$B$3:$K$1368,6,FALSE)),"")</f>
        <v>www.de-monstrare.nl/pdf/Throwing%20eggs.pdf</v>
      </c>
      <c r="Q1399" s="38" t="str">
        <f xml:space="preserve"> IFERROR(IF(VLOOKUP(G1399,Demos!$B$3:$K$1368,8,FALSE)=0,"",VLOOKUP(G1399,Demos!$B$3:$K$1368,8,FALSE)),"")</f>
        <v/>
      </c>
      <c r="R1399" s="38" t="str">
        <f xml:space="preserve"> IFERROR(IF(VLOOKUP(G1399,Demos!$B$3:$K$1368,7,FALSE)=0,"",VLOOKUP(G1399,Demos!$B$3:$K$1368,7,FALSE)),"")</f>
        <v/>
      </c>
      <c r="S1399" s="82"/>
      <c r="T1399" s="50" t="s">
        <v>1761</v>
      </c>
      <c r="U1399" s="31" t="str">
        <f>IFERROR(VLOOKUP(G1399,Demos!$B$7:N4696,12,FALSE),"")</f>
        <v/>
      </c>
    </row>
    <row r="1400" spans="1:21" ht="45" x14ac:dyDescent="0.25">
      <c r="A1400" s="39">
        <f t="shared" si="21"/>
        <v>1395</v>
      </c>
      <c r="B1400" s="30" t="s">
        <v>148</v>
      </c>
      <c r="C1400" s="29" t="str">
        <f xml:space="preserve"> IFERROR(VLOOKUP(B1400, Courses!$C$3:$E$836, 2, FALSE),"")</f>
        <v>Introduction to Mechanics, Waves and Optics</v>
      </c>
      <c r="D1400" s="29" t="str">
        <f xml:space="preserve"> IFERROR(VLOOKUP(MID(G1400,1,1), PIRA!$B$1:$E$1146, 2, FALSE),"")</f>
        <v>1 Mechanics</v>
      </c>
      <c r="E1400" s="31" t="str">
        <f xml:space="preserve"> IFERROR(VLOOKUP(MID(G1400,1,2),PIRA!$B$1:$E$1144,2,FALSE),"")&amp;"
"&amp;IFERROR(VLOOKUP(MID(H1400,1,2),PIRA!$B$1:$E$1144,2,FALSE),"")&amp;"
"&amp;IFERROR(VLOOKUP(MID(I1400,1,2),PIRA!$B$1:$E$1144,2,FALSE),"")</f>
        <v xml:space="preserve">Newton's Second Law
</v>
      </c>
      <c r="F1400" s="31" t="str">
        <f xml:space="preserve"> IFERROR(VLOOKUP(MID(G1400,1,4),PIRA!$B$1:$E$1144,2,FALSE),"")&amp;"
"&amp;IFERROR(VLOOKUP(MID(H1400,1,4),PIRA!$B$1:$E$1144,2,FALSE),"")&amp;"
"&amp;IFERROR(VLOOKUP(MID(I1400,1,4),PIRA!$B$1:$E$1144,2,FALSE),"")</f>
        <v xml:space="preserve">Accelerated Reference Frames
</v>
      </c>
      <c r="G1400" s="32" t="s">
        <v>1919</v>
      </c>
      <c r="H1400" s="31" t="str">
        <f>IFERROR(IF(VLOOKUP(G1400,Demos!$B$3:$K$1368,2,FALSE)=0,"",VLOOKUP(G1400,Demos!$B$3:$K$1368,2,FALSE)),"")</f>
        <v/>
      </c>
      <c r="I1400" s="79" t="str">
        <f>IFERROR(IF(VLOOKUP(G1400,Demos!$B$3:$K$1368,3,FALSE)=0,"",VLOOKUP(G1400,Demos!$B$3:$K$1368,3,FALSE)),"")</f>
        <v/>
      </c>
      <c r="J1400" s="79" t="str">
        <f>IFERROR(IF(VLOOKUP(G1400,Demos!$B$3:$K$1368,4,FALSE)=0,"",VLOOKUP(G1400,Demos!$B$3:$K$1368,4,FALSE)),"")</f>
        <v/>
      </c>
      <c r="K1400" s="30" t="s">
        <v>2053</v>
      </c>
      <c r="L1400" s="30" t="s">
        <v>1614</v>
      </c>
      <c r="M1400" s="71">
        <v>43347</v>
      </c>
      <c r="N1400" s="33" t="str">
        <f>IFERROR(VLOOKUP(G1400,Demos!$B$3:$K$1368,5,FALSE),"")</f>
        <v>Vanishing Weight (Apparent weight)</v>
      </c>
      <c r="O1400" s="28">
        <f>IF(N1400="","",COUNTIF($N$6:N3519, N1400))</f>
        <v>9</v>
      </c>
      <c r="P1400" s="33" t="str">
        <f xml:space="preserve"> IFERROR(IF(VLOOKUP(G1400,Demos!$B$3:$K$1368,6,FALSE)=0,"",VLOOKUP(G1400,Demos!$B$3:$K$1368,6,FALSE)),"")</f>
        <v>N/A</v>
      </c>
      <c r="Q1400" s="38" t="str">
        <f xml:space="preserve"> IFERROR(IF(VLOOKUP(G1400,Demos!$B$3:$K$1368,8,FALSE)=0,"",VLOOKUP(G1400,Demos!$B$3:$K$1368,8,FALSE)),"")</f>
        <v/>
      </c>
      <c r="R1400" s="38" t="str">
        <f xml:space="preserve"> IFERROR(IF(VLOOKUP(G1400,Demos!$B$3:$K$1368,7,FALSE)=0,"",VLOOKUP(G1400,Demos!$B$3:$K$1368,7,FALSE)),"")</f>
        <v/>
      </c>
      <c r="S1400" s="82"/>
      <c r="T1400" s="50" t="s">
        <v>1761</v>
      </c>
      <c r="U1400" s="31" t="str">
        <f>IFERROR(VLOOKUP(G1400,Demos!$B$7:N4695,12,FALSE),"")</f>
        <v/>
      </c>
    </row>
    <row r="1401" spans="1:21" ht="45" x14ac:dyDescent="0.25">
      <c r="A1401" s="39">
        <f t="shared" si="21"/>
        <v>1396</v>
      </c>
      <c r="B1401" s="30" t="s">
        <v>29</v>
      </c>
      <c r="C1401" s="29" t="str">
        <f xml:space="preserve"> IFERROR(VLOOKUP(B1401, Courses!$C$3:$E$836, 2, FALSE),"")</f>
        <v>Classical and Quantum Mechanics</v>
      </c>
      <c r="D1401" s="29" t="str">
        <f xml:space="preserve"> IFERROR(VLOOKUP(MID(G1401,1,1), PIRA!$B$1:$E$1146, 2, FALSE),"")</f>
        <v>1 Mechanics</v>
      </c>
      <c r="E1401" s="31" t="str">
        <f xml:space="preserve"> IFERROR(VLOOKUP(MID(G1401,1,2),PIRA!$B$1:$E$1144,2,FALSE),"")&amp;"
"&amp;IFERROR(VLOOKUP(MID(H1401,1,2),PIRA!$B$1:$E$1144,2,FALSE),"")&amp;"
"&amp;IFERROR(VLOOKUP(MID(I1401,1,2),PIRA!$B$1:$E$1144,2,FALSE),"")</f>
        <v xml:space="preserve">Statics of Rigid Bodies
</v>
      </c>
      <c r="F1401" s="31" t="str">
        <f xml:space="preserve"> IFERROR(VLOOKUP(MID(G1401,1,4),PIRA!$B$1:$E$1144,2,FALSE),"")&amp;"
"&amp;IFERROR(VLOOKUP(MID(H1401,1,4),PIRA!$B$1:$E$1144,2,FALSE),"")&amp;"
"&amp;IFERROR(VLOOKUP(MID(I1401,1,4),PIRA!$B$1:$E$1144,2,FALSE),"")</f>
        <v xml:space="preserve">Resolution of Forces
</v>
      </c>
      <c r="G1401" s="32" t="s">
        <v>1148</v>
      </c>
      <c r="H1401" s="31" t="str">
        <f>IFERROR(IF(VLOOKUP(G1401,Demos!$B$3:$K$1368,2,FALSE)=0,"",VLOOKUP(G1401,Demos!$B$3:$K$1368,2,FALSE)),"")</f>
        <v/>
      </c>
      <c r="I1401" s="79" t="str">
        <f>IFERROR(IF(VLOOKUP(G1401,Demos!$B$3:$K$1368,3,FALSE)=0,"",VLOOKUP(G1401,Demos!$B$3:$K$1368,3,FALSE)),"")</f>
        <v/>
      </c>
      <c r="J1401" s="79" t="str">
        <f>IFERROR(IF(VLOOKUP(G1401,Demos!$B$3:$K$1368,4,FALSE)=0,"",VLOOKUP(G1401,Demos!$B$3:$K$1368,4,FALSE)),"")</f>
        <v/>
      </c>
      <c r="K1401" s="30" t="s">
        <v>373</v>
      </c>
      <c r="M1401" s="71">
        <v>43347</v>
      </c>
      <c r="N1401" s="33" t="str">
        <f>IFERROR(VLOOKUP(G1401,Demos!$B$3:$K$1368,5,FALSE),"")</f>
        <v>Strong Professor (Weak Students)</v>
      </c>
      <c r="O1401" s="28">
        <f>IF(N1401="","",COUNTIF($N$6:N3520, N1401))</f>
        <v>24</v>
      </c>
      <c r="P1401" s="33" t="str">
        <f xml:space="preserve"> IFERROR(IF(VLOOKUP(G1401,Demos!$B$3:$K$1368,6,FALSE)=0,"",VLOOKUP(G1401,Demos!$B$3:$K$1368,6,FALSE)),"")</f>
        <v>www.de-monstrare.nl/pdf/Strong%20professor%20_weak%20students_.pdf</v>
      </c>
      <c r="Q1401" s="38" t="str">
        <f xml:space="preserve"> IFERROR(IF(VLOOKUP(G1401,Demos!$B$3:$K$1368,8,FALSE)=0,"",VLOOKUP(G1401,Demos!$B$3:$K$1368,8,FALSE)),"")</f>
        <v/>
      </c>
      <c r="R1401" s="38" t="str">
        <f xml:space="preserve"> IFERROR(IF(VLOOKUP(G1401,Demos!$B$3:$K$1368,7,FALSE)=0,"",VLOOKUP(G1401,Demos!$B$3:$K$1368,7,FALSE)),"")</f>
        <v xml:space="preserve">=================== https://collegerama.tudelft.nl/Mediasite/Channel/as-bsc-tn/watch/f53f1fdd5fa04999b1d52f4922846f1a1d ========================Collegerama.tudelft.nl. TN1612TU_01 - Klassieke mechanica &amp; relativiteit, recoreded on 08 Feb 2021 13:45, demo </v>
      </c>
      <c r="S1401" s="82"/>
      <c r="T1401" s="50" t="s">
        <v>1890</v>
      </c>
      <c r="U1401" s="31" t="str">
        <f>IFERROR(VLOOKUP(G1401,Demos!$B$7:N4693,12,FALSE),"")</f>
        <v/>
      </c>
    </row>
    <row r="1402" spans="1:21" ht="45" x14ac:dyDescent="0.25">
      <c r="A1402" s="39">
        <f t="shared" si="21"/>
        <v>1397</v>
      </c>
      <c r="B1402" s="30" t="s">
        <v>148</v>
      </c>
      <c r="C1402" s="29" t="str">
        <f xml:space="preserve"> IFERROR(VLOOKUP(B1402, Courses!$C$3:$E$836, 2, FALSE),"")</f>
        <v>Introduction to Mechanics, Waves and Optics</v>
      </c>
      <c r="D1402" s="29" t="str">
        <f xml:space="preserve"> IFERROR(VLOOKUP(MID(G1402,1,1), PIRA!$B$1:$E$1146, 2, FALSE),"")</f>
        <v>1 Mechanics</v>
      </c>
      <c r="E1402" s="31" t="str">
        <f xml:space="preserve"> IFERROR(VLOOKUP(MID(G1402,1,2),PIRA!$B$1:$E$1144,2,FALSE),"")&amp;"
"&amp;IFERROR(VLOOKUP(MID(H1402,1,2),PIRA!$B$1:$E$1144,2,FALSE),"")&amp;"
"&amp;IFERROR(VLOOKUP(MID(I1402,1,2),PIRA!$B$1:$E$1144,2,FALSE),"")</f>
        <v xml:space="preserve">Applications of Newton's Laws
</v>
      </c>
      <c r="F1402" s="31" t="str">
        <f xml:space="preserve"> IFERROR(VLOOKUP(MID(G1402,1,4),PIRA!$B$1:$E$1144,2,FALSE),"")&amp;"
"&amp;IFERROR(VLOOKUP(MID(H1402,1,4),PIRA!$B$1:$E$1144,2,FALSE),"")&amp;"
"&amp;IFERROR(VLOOKUP(MID(I1402,1,4),PIRA!$B$1:$E$1144,2,FALSE),"")</f>
        <v xml:space="preserve">Friction
</v>
      </c>
      <c r="G1402" s="32" t="s">
        <v>1152</v>
      </c>
      <c r="H1402" s="31" t="str">
        <f>IFERROR(IF(VLOOKUP(G1402,Demos!$B$3:$K$1368,2,FALSE)=0,"",VLOOKUP(G1402,Demos!$B$3:$K$1368,2,FALSE)),"")</f>
        <v/>
      </c>
      <c r="I1402" s="79" t="str">
        <f>IFERROR(IF(VLOOKUP(G1402,Demos!$B$3:$K$1368,3,FALSE)=0,"",VLOOKUP(G1402,Demos!$B$3:$K$1368,3,FALSE)),"")</f>
        <v/>
      </c>
      <c r="J1402" s="79" t="str">
        <f>IFERROR(IF(VLOOKUP(G1402,Demos!$B$3:$K$1368,4,FALSE)=0,"",VLOOKUP(G1402,Demos!$B$3:$K$1368,4,FALSE)),"")</f>
        <v/>
      </c>
      <c r="K1402" s="30" t="s">
        <v>2053</v>
      </c>
      <c r="L1402" s="30" t="s">
        <v>1614</v>
      </c>
      <c r="M1402" s="71">
        <v>43346</v>
      </c>
      <c r="N1402" s="33" t="str">
        <f>IFERROR(VLOOKUP(G1402,Demos!$B$3:$K$1368,5,FALSE),"")</f>
        <v>Braking</v>
      </c>
      <c r="O1402" s="28">
        <f>IF(N1402="","",COUNTIF($N$6:N3521, N1402))</f>
        <v>19</v>
      </c>
      <c r="P1402" s="33" t="str">
        <f xml:space="preserve"> IFERROR(IF(VLOOKUP(G1402,Demos!$B$3:$K$1368,6,FALSE)=0,"",VLOOKUP(G1402,Demos!$B$3:$K$1368,6,FALSE)),"")</f>
        <v>www.de-monstrare.nl/pdf/Braking.pdf</v>
      </c>
      <c r="Q1402" s="38" t="str">
        <f xml:space="preserve"> IFERROR(IF(VLOOKUP(G1402,Demos!$B$3:$K$1368,8,FALSE)=0,"",VLOOKUP(G1402,Demos!$B$3:$K$1368,8,FALSE)),"")</f>
        <v/>
      </c>
      <c r="R1402" s="38" t="str">
        <f xml:space="preserve"> IFERROR(IF(VLOOKUP(G1402,Demos!$B$3:$K$1368,7,FALSE)=0,"",VLOOKUP(G1402,Demos!$B$3:$K$1368,7,FALSE)),"")</f>
        <v/>
      </c>
      <c r="S1402" s="82"/>
      <c r="T1402" s="50" t="s">
        <v>1761</v>
      </c>
      <c r="U1402" s="31" t="str">
        <f>IFERROR(VLOOKUP(G1402,Demos!$B$7:N4697,12,FALSE),"")</f>
        <v/>
      </c>
    </row>
    <row r="1403" spans="1:21" ht="45" x14ac:dyDescent="0.25">
      <c r="A1403" s="39">
        <f t="shared" si="21"/>
        <v>1398</v>
      </c>
      <c r="B1403" s="30" t="s">
        <v>148</v>
      </c>
      <c r="C1403" s="29" t="str">
        <f xml:space="preserve"> IFERROR(VLOOKUP(B1403, Courses!$C$3:$E$836, 2, FALSE),"")</f>
        <v>Introduction to Mechanics, Waves and Optics</v>
      </c>
      <c r="D1403" s="29" t="str">
        <f xml:space="preserve"> IFERROR(VLOOKUP(MID(G1403,1,1), PIRA!$B$1:$E$1146, 2, FALSE),"")</f>
        <v/>
      </c>
      <c r="E1403" s="31" t="str">
        <f xml:space="preserve"> IFERROR(VLOOKUP(MID(G1403,1,2),PIRA!$B$1:$E$1144,2,FALSE),"")&amp;"
"&amp;IFERROR(VLOOKUP(MID(H1403,1,2),PIRA!$B$1:$E$1144,2,FALSE),"")&amp;"
"&amp;IFERROR(VLOOKUP(MID(I1403,1,2),PIRA!$B$1:$E$1144,2,FALSE),"")</f>
        <v xml:space="preserve">
</v>
      </c>
      <c r="F1403" s="31" t="str">
        <f xml:space="preserve"> IFERROR(VLOOKUP(MID(G1403,1,4),PIRA!$B$1:$E$1144,2,FALSE),"")&amp;"
"&amp;IFERROR(VLOOKUP(MID(H1403,1,4),PIRA!$B$1:$E$1144,2,FALSE),"")&amp;"
"&amp;IFERROR(VLOOKUP(MID(I1403,1,4),PIRA!$B$1:$E$1144,2,FALSE),"")</f>
        <v xml:space="preserve">
</v>
      </c>
      <c r="H1403" s="31" t="str">
        <f>IFERROR(IF(VLOOKUP(G1403,Demos!$B$3:$K$1368,2,FALSE)=0,"",VLOOKUP(G1403,Demos!$B$3:$K$1368,2,FALSE)),"")</f>
        <v/>
      </c>
      <c r="I1403" s="79" t="str">
        <f>IFERROR(IF(VLOOKUP(G1403,Demos!$B$3:$K$1368,3,FALSE)=0,"",VLOOKUP(G1403,Demos!$B$3:$K$1368,3,FALSE)),"")</f>
        <v/>
      </c>
      <c r="J1403" s="79" t="str">
        <f>IFERROR(IF(VLOOKUP(G1403,Demos!$B$3:$K$1368,4,FALSE)=0,"",VLOOKUP(G1403,Demos!$B$3:$K$1368,4,FALSE)),"")</f>
        <v/>
      </c>
      <c r="K1403" s="30" t="s">
        <v>2053</v>
      </c>
      <c r="L1403" s="30" t="s">
        <v>1614</v>
      </c>
      <c r="M1403" s="71">
        <v>43346</v>
      </c>
      <c r="N1403" s="33" t="str">
        <f>IFERROR(VLOOKUP(G1403,Demos!$B$3:$K$1368,5,FALSE),"")</f>
        <v/>
      </c>
      <c r="O1403" s="28" t="str">
        <f>IF(N1403="","",COUNTIF($N$6:N3522, N1403))</f>
        <v/>
      </c>
      <c r="P1403" s="33" t="str">
        <f xml:space="preserve"> IFERROR(IF(VLOOKUP(G1403,Demos!$B$3:$K$1368,6,FALSE)=0,"",VLOOKUP(G1403,Demos!$B$3:$K$1368,6,FALSE)),"")</f>
        <v/>
      </c>
      <c r="Q1403" s="38" t="str">
        <f xml:space="preserve"> IFERROR(IF(VLOOKUP(G1403,Demos!$B$3:$K$1368,8,FALSE)=0,"",VLOOKUP(G1403,Demos!$B$3:$K$1368,8,FALSE)),"")</f>
        <v/>
      </c>
      <c r="R1403" s="38" t="str">
        <f xml:space="preserve"> IFERROR(IF(VLOOKUP(G1403,Demos!$B$3:$K$1368,7,FALSE)=0,"",VLOOKUP(G1403,Demos!$B$3:$K$1368,7,FALSE)),"")</f>
        <v/>
      </c>
      <c r="S1403" s="82"/>
      <c r="T1403" s="50" t="s">
        <v>1763</v>
      </c>
      <c r="U1403" s="31" t="str">
        <f>IFERROR(VLOOKUP(G1403,Demos!$B$7:N4698,12,FALSE),"")</f>
        <v/>
      </c>
    </row>
    <row r="1404" spans="1:21" ht="45" x14ac:dyDescent="0.25">
      <c r="A1404" s="39">
        <f t="shared" si="21"/>
        <v>1399</v>
      </c>
      <c r="B1404" s="30" t="s">
        <v>2042</v>
      </c>
      <c r="C1404" s="29" t="str">
        <f xml:space="preserve"> IFERROR(VLOOKUP(B1404, Courses!$C$3:$E$836, 2, FALSE),"")</f>
        <v>Outreach</v>
      </c>
      <c r="D1404" s="29" t="str">
        <f xml:space="preserve"> IFERROR(VLOOKUP(MID(G1404,1,1), PIRA!$B$1:$E$1146, 2, FALSE),"")</f>
        <v>2 Fluid Mechanics</v>
      </c>
      <c r="E1404" s="31" t="str">
        <f xml:space="preserve"> IFERROR(VLOOKUP(MID(G1404,1,2),PIRA!$B$1:$E$1144,2,FALSE),"")&amp;"
"&amp;IFERROR(VLOOKUP(MID(H1404,1,2),PIRA!$B$1:$E$1144,2,FALSE),"")&amp;"
"&amp;IFERROR(VLOOKUP(MID(I1404,1,2),PIRA!$B$1:$E$1144,2,FALSE),"")</f>
        <v xml:space="preserve">Dynamics of Fluids
</v>
      </c>
      <c r="F1404" s="31" t="str">
        <f xml:space="preserve"> IFERROR(VLOOKUP(MID(G1404,1,4),PIRA!$B$1:$E$1144,2,FALSE),"")&amp;"
"&amp;IFERROR(VLOOKUP(MID(H1404,1,4),PIRA!$B$1:$E$1144,2,FALSE),"")&amp;"
"&amp;IFERROR(VLOOKUP(MID(I1404,1,4),PIRA!$B$1:$E$1144,2,FALSE),"")</f>
        <v xml:space="preserve">Forces in Moving Fluids
</v>
      </c>
      <c r="G1404" s="32" t="s">
        <v>337</v>
      </c>
      <c r="H1404" s="31" t="str">
        <f>IFERROR(IF(VLOOKUP(G1404,Demos!$B$3:$K$1368,2,FALSE)=0,"",VLOOKUP(G1404,Demos!$B$3:$K$1368,2,FALSE)),"")</f>
        <v/>
      </c>
      <c r="I1404" s="79" t="str">
        <f>IFERROR(IF(VLOOKUP(G1404,Demos!$B$3:$K$1368,3,FALSE)=0,"",VLOOKUP(G1404,Demos!$B$3:$K$1368,3,FALSE)),"")</f>
        <v/>
      </c>
      <c r="J1404" s="79" t="str">
        <f>IFERROR(IF(VLOOKUP(G1404,Demos!$B$3:$K$1368,4,FALSE)=0,"",VLOOKUP(G1404,Demos!$B$3:$K$1368,4,FALSE)),"")</f>
        <v/>
      </c>
      <c r="M1404" s="71">
        <v>43273</v>
      </c>
      <c r="N1404" s="33" t="str">
        <f>IFERROR(VLOOKUP(G1404,Demos!$B$3:$K$1368,5,FALSE),"")</f>
        <v>Vacuum Cleaner and Ping-Pong Ball</v>
      </c>
      <c r="O1404" s="28">
        <f>IF(N1404="","",COUNTIF($N$6:N3523, N1404))</f>
        <v>21</v>
      </c>
      <c r="P1404" s="33" t="str">
        <f xml:space="preserve"> IFERROR(IF(VLOOKUP(G1404,Demos!$B$3:$K$1368,6,FALSE)=0,"",VLOOKUP(G1404,Demos!$B$3:$K$1368,6,FALSE)),"")</f>
        <v>N/A</v>
      </c>
      <c r="Q1404" s="38" t="str">
        <f xml:space="preserve"> IFERROR(IF(VLOOKUP(G1404,Demos!$B$3:$K$1368,8,FALSE)=0,"",VLOOKUP(G1404,Demos!$B$3:$K$1368,8,FALSE)),"")</f>
        <v/>
      </c>
      <c r="R1404" s="38" t="str">
        <f xml:space="preserve"> IFERROR(IF(VLOOKUP(G1404,Demos!$B$3:$K$1368,7,FALSE)=0,"",VLOOKUP(G1404,Demos!$B$3:$K$1368,7,FALSE)),"")</f>
        <v>See 2021 Zoomopname "opname hoorcollege 2.mp4" and Collegerama recording 2011/2012 - https://collegerama.tudelft.nl/Mediasite/Channel/as-bsc-tn/watch/b6b2331bc2144aba9c70d01fb3cfa6311d and 2022-2023 from 01:25:40 https://collegerama.tudelft.nl/Mediasite/Channel/as-bsc-tn/watch/2f27d3d6436b4dc9b44a4a21e91f98331d</v>
      </c>
      <c r="S1404" s="82"/>
      <c r="T1404" s="50" t="s">
        <v>1761</v>
      </c>
      <c r="U1404" s="31" t="str">
        <f>IFERROR(VLOOKUP(G1404,Demos!$B$7:N4699,12,FALSE),"")</f>
        <v/>
      </c>
    </row>
    <row r="1405" spans="1:21" ht="45" x14ac:dyDescent="0.25">
      <c r="A1405" s="39">
        <f t="shared" si="21"/>
        <v>1400</v>
      </c>
      <c r="B1405" s="30" t="s">
        <v>2042</v>
      </c>
      <c r="C1405" s="29" t="str">
        <f xml:space="preserve"> IFERROR(VLOOKUP(B1405, Courses!$C$3:$E$836, 2, FALSE),"")</f>
        <v>Outreach</v>
      </c>
      <c r="D1405" s="29" t="str">
        <f xml:space="preserve"> IFERROR(VLOOKUP(MID(G1405,1,1), PIRA!$B$1:$E$1146, 2, FALSE),"")</f>
        <v>5 Electricity and Magnetism</v>
      </c>
      <c r="E1405" s="31" t="str">
        <f xml:space="preserve"> IFERROR(VLOOKUP(MID(G1405,1,2),PIRA!$B$1:$E$1144,2,FALSE),"")&amp;"
"&amp;IFERROR(VLOOKUP(MID(H1405,1,2),PIRA!$B$1:$E$1144,2,FALSE),"")&amp;"
"&amp;IFERROR(VLOOKUP(MID(I1405,1,2),PIRA!$B$1:$E$1144,2,FALSE),"")</f>
        <v xml:space="preserve">Electric Fields and Potential
</v>
      </c>
      <c r="F1405" s="31" t="str">
        <f xml:space="preserve"> IFERROR(VLOOKUP(MID(G1405,1,4),PIRA!$B$1:$E$1144,2,FALSE),"")&amp;"
"&amp;IFERROR(VLOOKUP(MID(H1405,1,4),PIRA!$B$1:$E$1144,2,FALSE),"")&amp;"
"&amp;IFERROR(VLOOKUP(MID(I1405,1,4),PIRA!$B$1:$E$1144,2,FALSE),"")</f>
        <v xml:space="preserve">Electric Field
</v>
      </c>
      <c r="G1405" s="32" t="s">
        <v>1740</v>
      </c>
      <c r="H1405" s="31" t="str">
        <f>IFERROR(IF(VLOOKUP(G1405,Demos!$B$3:$K$1368,2,FALSE)=0,"",VLOOKUP(G1405,Demos!$B$3:$K$1368,2,FALSE)),"")</f>
        <v/>
      </c>
      <c r="I1405" s="79" t="str">
        <f>IFERROR(IF(VLOOKUP(G1405,Demos!$B$3:$K$1368,3,FALSE)=0,"",VLOOKUP(G1405,Demos!$B$3:$K$1368,3,FALSE)),"")</f>
        <v/>
      </c>
      <c r="J1405" s="79" t="str">
        <f>IFERROR(IF(VLOOKUP(G1405,Demos!$B$3:$K$1368,4,FALSE)=0,"",VLOOKUP(G1405,Demos!$B$3:$K$1368,4,FALSE)),"")</f>
        <v/>
      </c>
      <c r="M1405" s="71">
        <v>43273</v>
      </c>
      <c r="N1405" s="33" t="str">
        <f>IFERROR(VLOOKUP(G1405,Demos!$B$3:$K$1368,5,FALSE),"")</f>
        <v>Squid on vd Graaff</v>
      </c>
      <c r="O1405" s="28">
        <f>IF(N1405="","",COUNTIF($N$6:N3524, N1405))</f>
        <v>12</v>
      </c>
      <c r="P1405" s="33" t="str">
        <f xml:space="preserve"> IFERROR(IF(VLOOKUP(G1405,Demos!$B$3:$K$1368,6,FALSE)=0,"",VLOOKUP(G1405,Demos!$B$3:$K$1368,6,FALSE)),"")</f>
        <v>N/A</v>
      </c>
      <c r="Q1405" s="38" t="str">
        <f xml:space="preserve"> IFERROR(IF(VLOOKUP(G1405,Demos!$B$3:$K$1368,8,FALSE)=0,"",VLOOKUP(G1405,Demos!$B$3:$K$1368,8,FALSE)),"")</f>
        <v>A small stand with thin paper strips is placed on an electrostatic generator</v>
      </c>
      <c r="R1405" s="38" t="str">
        <f xml:space="preserve"> IFERROR(IF(VLOOKUP(G1405,Demos!$B$3:$K$1368,7,FALSE)=0,"",VLOOKUP(G1405,Demos!$B$3:$K$1368,7,FALSE)),"")</f>
        <v/>
      </c>
      <c r="S1405" s="82"/>
      <c r="T1405" s="50" t="s">
        <v>1761</v>
      </c>
      <c r="U1405" s="31" t="str">
        <f>IFERROR(VLOOKUP(G1405,Demos!$B$7:N4700,12,FALSE),"")</f>
        <v/>
      </c>
    </row>
    <row r="1406" spans="1:21" ht="45" x14ac:dyDescent="0.25">
      <c r="A1406" s="39">
        <f t="shared" si="21"/>
        <v>1401</v>
      </c>
      <c r="B1406" s="30" t="s">
        <v>2042</v>
      </c>
      <c r="C1406" s="29" t="str">
        <f xml:space="preserve"> IFERROR(VLOOKUP(B1406, Courses!$C$3:$E$836, 2, FALSE),"")</f>
        <v>Outreach</v>
      </c>
      <c r="D1406" s="29" t="str">
        <f xml:space="preserve"> IFERROR(VLOOKUP(MID(G1406,1,1), PIRA!$B$1:$E$1146, 2, FALSE),"")</f>
        <v>5 Electricity and Magnetism</v>
      </c>
      <c r="E1406" s="31" t="str">
        <f xml:space="preserve"> IFERROR(VLOOKUP(MID(G1406,1,2),PIRA!$B$1:$E$1144,2,FALSE),"")&amp;"
"&amp;IFERROR(VLOOKUP(MID(H1406,1,2),PIRA!$B$1:$E$1144,2,FALSE),"")&amp;"
"&amp;IFERROR(VLOOKUP(MID(I1406,1,2),PIRA!$B$1:$E$1144,2,FALSE),"")</f>
        <v xml:space="preserve">Magnetic Materials
</v>
      </c>
      <c r="F1406" s="31" t="str">
        <f xml:space="preserve"> IFERROR(VLOOKUP(MID(G1406,1,4),PIRA!$B$1:$E$1144,2,FALSE),"")&amp;"
"&amp;IFERROR(VLOOKUP(MID(H1406,1,4),PIRA!$B$1:$E$1144,2,FALSE),"")&amp;"
"&amp;IFERROR(VLOOKUP(MID(I1406,1,4),PIRA!$B$1:$E$1144,2,FALSE),"")</f>
        <v xml:space="preserve">Temperature and Magnetism
</v>
      </c>
      <c r="G1406" s="32" t="s">
        <v>1713</v>
      </c>
      <c r="H1406" s="31" t="str">
        <f>IFERROR(IF(VLOOKUP(G1406,Demos!$B$3:$K$1368,2,FALSE)=0,"",VLOOKUP(G1406,Demos!$B$3:$K$1368,2,FALSE)),"")</f>
        <v/>
      </c>
      <c r="I1406" s="79" t="str">
        <f>IFERROR(IF(VLOOKUP(G1406,Demos!$B$3:$K$1368,3,FALSE)=0,"",VLOOKUP(G1406,Demos!$B$3:$K$1368,3,FALSE)),"")</f>
        <v/>
      </c>
      <c r="J1406" s="79" t="str">
        <f>IFERROR(IF(VLOOKUP(G1406,Demos!$B$3:$K$1368,4,FALSE)=0,"",VLOOKUP(G1406,Demos!$B$3:$K$1368,4,FALSE)),"")</f>
        <v/>
      </c>
      <c r="M1406" s="71">
        <v>43273</v>
      </c>
      <c r="N1406" s="33" t="str">
        <f>IFERROR(VLOOKUP(G1406,Demos!$B$3:$K$1368,5,FALSE),"")</f>
        <v>Levitation (superconductivity, flux pinning)</v>
      </c>
      <c r="O1406" s="28">
        <f>IF(N1406="","",COUNTIF($N$6:N3525, N1406))</f>
        <v>18</v>
      </c>
      <c r="P1406" s="33" t="str">
        <f xml:space="preserve"> IFERROR(IF(VLOOKUP(G1406,Demos!$B$3:$K$1368,6,FALSE)=0,"",VLOOKUP(G1406,Demos!$B$3:$K$1368,6,FALSE)),"")</f>
        <v>N/A</v>
      </c>
      <c r="Q1406" s="38" t="str">
        <f xml:space="preserve"> IFERROR(IF(VLOOKUP(G1406,Demos!$B$3:$K$1368,8,FALSE)=0,"",VLOOKUP(G1406,Demos!$B$3:$K$1368,8,FALSE)),"")</f>
        <v/>
      </c>
      <c r="R1406" s="38" t="str">
        <f xml:space="preserve"> IFERROR(IF(VLOOKUP(G1406,Demos!$B$3:$K$1368,7,FALSE)=0,"",VLOOKUP(G1406,Demos!$B$3:$K$1368,7,FALSE)),"")</f>
        <v>See: https://www.youtube.com/watch?v=H3GuLepOKFY&amp;list=PLYMFB4TVFdJJ4DsfXdY6yzDCDgLLiC4ya&amp;index=5</v>
      </c>
      <c r="S1406" s="82"/>
      <c r="T1406" s="50" t="s">
        <v>1761</v>
      </c>
      <c r="U1406" s="31" t="str">
        <f>IFERROR(VLOOKUP(G1406,Demos!$B$7:N4701,12,FALSE),"")</f>
        <v/>
      </c>
    </row>
    <row r="1407" spans="1:21" ht="45" x14ac:dyDescent="0.25">
      <c r="A1407" s="39">
        <f t="shared" si="21"/>
        <v>1402</v>
      </c>
      <c r="B1407" s="30" t="s">
        <v>2042</v>
      </c>
      <c r="C1407" s="29" t="str">
        <f xml:space="preserve"> IFERROR(VLOOKUP(B1407, Courses!$C$3:$E$836, 2, FALSE),"")</f>
        <v>Outreach</v>
      </c>
      <c r="D1407" s="29" t="str">
        <f xml:space="preserve"> IFERROR(VLOOKUP(MID(G1407,1,1), PIRA!$B$1:$E$1146, 2, FALSE),"")</f>
        <v>5 Electricity and Magnetism</v>
      </c>
      <c r="E1407" s="31" t="str">
        <f xml:space="preserve"> IFERROR(VLOOKUP(MID(G1407,1,2),PIRA!$B$1:$E$1144,2,FALSE),"")&amp;"
"&amp;IFERROR(VLOOKUP(MID(H1407,1,2),PIRA!$B$1:$E$1144,2,FALSE),"")&amp;"
"&amp;IFERROR(VLOOKUP(MID(I1407,1,2),PIRA!$B$1:$E$1144,2,FALSE),"")</f>
        <v xml:space="preserve">Electromagnetic Induction
</v>
      </c>
      <c r="F1407" s="31" t="str">
        <f xml:space="preserve"> IFERROR(VLOOKUP(MID(G1407,1,4),PIRA!$B$1:$E$1144,2,FALSE),"")&amp;"
"&amp;IFERROR(VLOOKUP(MID(H1407,1,4),PIRA!$B$1:$E$1144,2,FALSE),"")&amp;"
"&amp;IFERROR(VLOOKUP(MID(I1407,1,4),PIRA!$B$1:$E$1144,2,FALSE),"")</f>
        <v xml:space="preserve">Eddy Currents
</v>
      </c>
      <c r="G1407" s="32" t="s">
        <v>227</v>
      </c>
      <c r="H1407" s="31" t="str">
        <f>IFERROR(IF(VLOOKUP(G1407,Demos!$B$3:$K$1368,2,FALSE)=0,"",VLOOKUP(G1407,Demos!$B$3:$K$1368,2,FALSE)),"")</f>
        <v/>
      </c>
      <c r="I1407" s="79" t="str">
        <f>IFERROR(IF(VLOOKUP(G1407,Demos!$B$3:$K$1368,3,FALSE)=0,"",VLOOKUP(G1407,Demos!$B$3:$K$1368,3,FALSE)),"")</f>
        <v/>
      </c>
      <c r="J1407" s="79" t="str">
        <f>IFERROR(IF(VLOOKUP(G1407,Demos!$B$3:$K$1368,4,FALSE)=0,"",VLOOKUP(G1407,Demos!$B$3:$K$1368,4,FALSE)),"")</f>
        <v/>
      </c>
      <c r="M1407" s="71">
        <v>43273</v>
      </c>
      <c r="N1407" s="33" t="str">
        <f>IFERROR(VLOOKUP(G1407,Demos!$B$3:$K$1368,5,FALSE),"")</f>
        <v>Eddy Current Tube</v>
      </c>
      <c r="O1407" s="28">
        <f>IF(N1407="","",COUNTIF($N$6:N3526, N1407))</f>
        <v>13</v>
      </c>
      <c r="P1407" s="33" t="str">
        <f xml:space="preserve"> IFERROR(IF(VLOOKUP(G1407,Demos!$B$3:$K$1368,6,FALSE)=0,"",VLOOKUP(G1407,Demos!$B$3:$K$1368,6,FALSE)),"")</f>
        <v>N/A</v>
      </c>
      <c r="Q1407" s="38" t="str">
        <f xml:space="preserve"> IFERROR(IF(VLOOKUP(G1407,Demos!$B$3:$K$1368,8,FALSE)=0,"",VLOOKUP(G1407,Demos!$B$3:$K$1368,8,FALSE)),"")</f>
        <v/>
      </c>
      <c r="R1407" s="38" t="str">
        <f xml:space="preserve"> IFERROR(IF(VLOOKUP(G1407,Demos!$B$3:$K$1368,7,FALSE)=0,"",VLOOKUP(G1407,Demos!$B$3:$K$1368,7,FALSE)),"")</f>
        <v/>
      </c>
      <c r="S1407" s="82"/>
      <c r="T1407" s="50" t="s">
        <v>1761</v>
      </c>
      <c r="U1407" s="31" t="str">
        <f>IFERROR(VLOOKUP(G1407,Demos!$B$7:N4702,12,FALSE),"")</f>
        <v/>
      </c>
    </row>
    <row r="1408" spans="1:21" ht="45" x14ac:dyDescent="0.25">
      <c r="A1408" s="39">
        <f t="shared" si="21"/>
        <v>1403</v>
      </c>
      <c r="B1408" s="30" t="s">
        <v>145</v>
      </c>
      <c r="C1408" s="29" t="str">
        <f xml:space="preserve"> IFERROR(VLOOKUP(B1408, Courses!$C$3:$E$836, 2, FALSE),"")</f>
        <v>Thermodynamics</v>
      </c>
      <c r="D1408" s="29" t="str">
        <f xml:space="preserve"> IFERROR(VLOOKUP(MID(G1408,1,1), PIRA!$B$1:$E$1146, 2, FALSE),"")</f>
        <v>4 Thermodynamics</v>
      </c>
      <c r="E1408" s="31" t="str">
        <f xml:space="preserve"> IFERROR(VLOOKUP(MID(G1408,1,2),PIRA!$B$1:$E$1144,2,FALSE),"")&amp;"
"&amp;IFERROR(VLOOKUP(MID(H1408,1,2),PIRA!$B$1:$E$1144,2,FALSE),"")&amp;"
"&amp;IFERROR(VLOOKUP(MID(I1408,1,2),PIRA!$B$1:$E$1144,2,FALSE),"")</f>
        <v xml:space="preserve">Change of State
</v>
      </c>
      <c r="F1408" s="31" t="str">
        <f xml:space="preserve"> IFERROR(VLOOKUP(MID(G1408,1,4),PIRA!$B$1:$E$1144,2,FALSE),"")&amp;"
"&amp;IFERROR(VLOOKUP(MID(H1408,1,4),PIRA!$B$1:$E$1144,2,FALSE),"")&amp;"
"&amp;IFERROR(VLOOKUP(MID(I1408,1,4),PIRA!$B$1:$E$1144,2,FALSE),"")</f>
        <v xml:space="preserve">Critical Point
</v>
      </c>
      <c r="G1408" s="32" t="s">
        <v>1881</v>
      </c>
      <c r="H1408" s="31" t="str">
        <f>IFERROR(IF(VLOOKUP(G1408,Demos!$B$3:$K$1368,2,FALSE)=0,"",VLOOKUP(G1408,Demos!$B$3:$K$1368,2,FALSE)),"")</f>
        <v/>
      </c>
      <c r="I1408" s="79" t="str">
        <f>IFERROR(IF(VLOOKUP(G1408,Demos!$B$3:$K$1368,3,FALSE)=0,"",VLOOKUP(G1408,Demos!$B$3:$K$1368,3,FALSE)),"")</f>
        <v/>
      </c>
      <c r="J1408" s="79" t="str">
        <f>IFERROR(IF(VLOOKUP(G1408,Demos!$B$3:$K$1368,4,FALSE)=0,"",VLOOKUP(G1408,Demos!$B$3:$K$1368,4,FALSE)),"")</f>
        <v/>
      </c>
      <c r="K1408" s="30" t="s">
        <v>147</v>
      </c>
      <c r="L1408" s="30" t="s">
        <v>1057</v>
      </c>
      <c r="M1408" s="71">
        <v>43265</v>
      </c>
      <c r="N1408" s="33" t="str">
        <f>IFERROR(VLOOKUP(G1408,Demos!$B$3:$K$1368,5,FALSE),"")</f>
        <v>Critical Opalscence</v>
      </c>
      <c r="O1408" s="28">
        <f>IF(N1408="","",COUNTIF($N$6:N3527, N1408))</f>
        <v>11</v>
      </c>
      <c r="P1408" s="33" t="str">
        <f xml:space="preserve"> IFERROR(IF(VLOOKUP(G1408,Demos!$B$3:$K$1368,6,FALSE)=0,"",VLOOKUP(G1408,Demos!$B$3:$K$1368,6,FALSE)),"")</f>
        <v>N/A</v>
      </c>
      <c r="Q1408" s="38" t="str">
        <f xml:space="preserve"> IFERROR(IF(VLOOKUP(G1408,Demos!$B$3:$K$1368,8,FALSE)=0,"",VLOOKUP(G1408,Demos!$B$3:$K$1368,8,FALSE)),"")</f>
        <v/>
      </c>
      <c r="R1408" s="38" t="str">
        <f xml:space="preserve"> IFERROR(IF(VLOOKUP(G1408,Demos!$B$3:$K$1368,7,FALSE)=0,"",VLOOKUP(G1408,Demos!$B$3:$K$1368,7,FALSE)),"")</f>
        <v/>
      </c>
      <c r="S1408" s="82"/>
      <c r="T1408" s="50" t="s">
        <v>1761</v>
      </c>
      <c r="U1408" s="31" t="str">
        <f>IFERROR(VLOOKUP(G1408,Demos!$B$7:N4703,12,FALSE),"")</f>
        <v/>
      </c>
    </row>
    <row r="1409" spans="1:21" ht="45" x14ac:dyDescent="0.25">
      <c r="A1409" s="39">
        <f t="shared" si="21"/>
        <v>1404</v>
      </c>
      <c r="B1409" s="30" t="s">
        <v>145</v>
      </c>
      <c r="C1409" s="29" t="str">
        <f xml:space="preserve"> IFERROR(VLOOKUP(B1409, Courses!$C$3:$E$836, 2, FALSE),"")</f>
        <v>Thermodynamics</v>
      </c>
      <c r="D1409" s="29" t="str">
        <f xml:space="preserve"> IFERROR(VLOOKUP(MID(G1409,1,1), PIRA!$B$1:$E$1146, 2, FALSE),"")</f>
        <v>4 Thermodynamics</v>
      </c>
      <c r="E1409" s="31" t="str">
        <f xml:space="preserve"> IFERROR(VLOOKUP(MID(G1409,1,2),PIRA!$B$1:$E$1144,2,FALSE),"")&amp;"
"&amp;IFERROR(VLOOKUP(MID(H1409,1,2),PIRA!$B$1:$E$1144,2,FALSE),"")&amp;"
"&amp;IFERROR(VLOOKUP(MID(I1409,1,2),PIRA!$B$1:$E$1144,2,FALSE),"")</f>
        <v xml:space="preserve">Change of State
</v>
      </c>
      <c r="F1409" s="31" t="str">
        <f xml:space="preserve"> IFERROR(VLOOKUP(MID(G1409,1,4),PIRA!$B$1:$E$1144,2,FALSE),"")&amp;"
"&amp;IFERROR(VLOOKUP(MID(H1409,1,4),PIRA!$B$1:$E$1144,2,FALSE),"")&amp;"
"&amp;IFERROR(VLOOKUP(MID(I1409,1,4),PIRA!$B$1:$E$1144,2,FALSE),"")</f>
        <v xml:space="preserve">Vapor Pressure
</v>
      </c>
      <c r="G1409" s="32" t="s">
        <v>1846</v>
      </c>
      <c r="H1409" s="31" t="str">
        <f>IFERROR(IF(VLOOKUP(G1409,Demos!$B$3:$K$1368,2,FALSE)=0,"",VLOOKUP(G1409,Demos!$B$3:$K$1368,2,FALSE)),"")</f>
        <v/>
      </c>
      <c r="I1409" s="79" t="str">
        <f>IFERROR(IF(VLOOKUP(G1409,Demos!$B$3:$K$1368,3,FALSE)=0,"",VLOOKUP(G1409,Demos!$B$3:$K$1368,3,FALSE)),"")</f>
        <v/>
      </c>
      <c r="J1409" s="79" t="str">
        <f>IFERROR(IF(VLOOKUP(G1409,Demos!$B$3:$K$1368,4,FALSE)=0,"",VLOOKUP(G1409,Demos!$B$3:$K$1368,4,FALSE)),"")</f>
        <v/>
      </c>
      <c r="K1409" s="30" t="s">
        <v>147</v>
      </c>
      <c r="L1409" s="30" t="s">
        <v>1057</v>
      </c>
      <c r="M1409" s="71">
        <v>43264</v>
      </c>
      <c r="N1409" s="33" t="str">
        <f>IFERROR(VLOOKUP(G1409,Demos!$B$3:$K$1368,5,FALSE),"")</f>
        <v>Boiling Water at Reduced Pressure</v>
      </c>
      <c r="O1409" s="28">
        <f>IF(N1409="","",COUNTIF($N$6:N3528, N1409))</f>
        <v>10</v>
      </c>
      <c r="P1409" s="33" t="str">
        <f xml:space="preserve"> IFERROR(IF(VLOOKUP(G1409,Demos!$B$3:$K$1368,6,FALSE)=0,"",VLOOKUP(G1409,Demos!$B$3:$K$1368,6,FALSE)),"")</f>
        <v>http://www.de-monstrare.nl/pdf/Boiling%20water%20at%20reduced%20pressure.pdf</v>
      </c>
      <c r="Q1409" s="38" t="str">
        <f xml:space="preserve"> IFERROR(IF(VLOOKUP(G1409,Demos!$B$3:$K$1368,8,FALSE)=0,"",VLOOKUP(G1409,Demos!$B$3:$K$1368,8,FALSE)),"")</f>
        <v/>
      </c>
      <c r="R1409" s="38" t="str">
        <f xml:space="preserve"> IFERROR(IF(VLOOKUP(G1409,Demos!$B$3:$K$1368,7,FALSE)=0,"",VLOOKUP(G1409,Demos!$B$3:$K$1368,7,FALSE)),"")</f>
        <v/>
      </c>
      <c r="S1409" s="82"/>
      <c r="T1409" s="50" t="s">
        <v>1761</v>
      </c>
      <c r="U1409" s="31" t="str">
        <f>IFERROR(VLOOKUP(G1409,Demos!$B$7:N4704,12,FALSE),"")</f>
        <v/>
      </c>
    </row>
    <row r="1410" spans="1:21" ht="45" x14ac:dyDescent="0.25">
      <c r="A1410" s="39">
        <f t="shared" si="21"/>
        <v>1405</v>
      </c>
      <c r="B1410" s="30" t="s">
        <v>145</v>
      </c>
      <c r="C1410" s="29" t="str">
        <f xml:space="preserve"> IFERROR(VLOOKUP(B1410, Courses!$C$3:$E$836, 2, FALSE),"")</f>
        <v>Thermodynamics</v>
      </c>
      <c r="D1410" s="29" t="str">
        <f xml:space="preserve"> IFERROR(VLOOKUP(MID(G1410,1,1), PIRA!$B$1:$E$1146, 2, FALSE),"")</f>
        <v>4 Thermodynamics</v>
      </c>
      <c r="E1410" s="31" t="str">
        <f xml:space="preserve"> IFERROR(VLOOKUP(MID(G1410,1,2),PIRA!$B$1:$E$1144,2,FALSE),"")&amp;"
"&amp;IFERROR(VLOOKUP(MID(H1410,1,2),PIRA!$B$1:$E$1144,2,FALSE),"")&amp;"
"&amp;IFERROR(VLOOKUP(MID(I1410,1,2),PIRA!$B$1:$E$1144,2,FALSE),"")</f>
        <v xml:space="preserve">Entropy and the Second Law
</v>
      </c>
      <c r="F1410" s="31" t="str">
        <f xml:space="preserve"> IFERROR(VLOOKUP(MID(G1410,1,4),PIRA!$B$1:$E$1144,2,FALSE),"")&amp;"
"&amp;IFERROR(VLOOKUP(MID(H1410,1,4),PIRA!$B$1:$E$1144,2,FALSE),"")&amp;"
"&amp;IFERROR(VLOOKUP(MID(I1410,1,4),PIRA!$B$1:$E$1144,2,FALSE),"")</f>
        <v xml:space="preserve">Heat Cycles
</v>
      </c>
      <c r="G1410" s="32" t="s">
        <v>1845</v>
      </c>
      <c r="H1410" s="31" t="str">
        <f>IFERROR(IF(VLOOKUP(G1410,Demos!$B$3:$K$1368,2,FALSE)=0,"",VLOOKUP(G1410,Demos!$B$3:$K$1368,2,FALSE)),"")</f>
        <v/>
      </c>
      <c r="I1410" s="79" t="str">
        <f>IFERROR(IF(VLOOKUP(G1410,Demos!$B$3:$K$1368,3,FALSE)=0,"",VLOOKUP(G1410,Demos!$B$3:$K$1368,3,FALSE)),"")</f>
        <v/>
      </c>
      <c r="J1410" s="79" t="str">
        <f>IFERROR(IF(VLOOKUP(G1410,Demos!$B$3:$K$1368,4,FALSE)=0,"",VLOOKUP(G1410,Demos!$B$3:$K$1368,4,FALSE)),"")</f>
        <v/>
      </c>
      <c r="K1410" s="30" t="s">
        <v>147</v>
      </c>
      <c r="L1410" s="30" t="s">
        <v>1057</v>
      </c>
      <c r="M1410" s="71">
        <v>43258</v>
      </c>
      <c r="N1410" s="33" t="str">
        <f>IFERROR(VLOOKUP(G1410,Demos!$B$3:$K$1368,5,FALSE),"")</f>
        <v>Stirling Engine</v>
      </c>
      <c r="O1410" s="28">
        <f>IF(N1410="","",COUNTIF($N$6:N3529, N1410))</f>
        <v>19</v>
      </c>
      <c r="P1410" s="33" t="str">
        <f xml:space="preserve"> IFERROR(IF(VLOOKUP(G1410,Demos!$B$3:$K$1368,6,FALSE)=0,"",VLOOKUP(G1410,Demos!$B$3:$K$1368,6,FALSE)),"")</f>
        <v>http://www.de-monstrare.nl/pdf/Stirling%20engine.pdf</v>
      </c>
      <c r="Q1410" s="38" t="str">
        <f xml:space="preserve"> IFERROR(IF(VLOOKUP(G1410,Demos!$B$3:$K$1368,8,FALSE)=0,"",VLOOKUP(G1410,Demos!$B$3:$K$1368,8,FALSE)),"")</f>
        <v/>
      </c>
      <c r="R1410" s="38" t="str">
        <f xml:space="preserve"> IFERROR(IF(VLOOKUP(G1410,Demos!$B$3:$K$1368,7,FALSE)=0,"",VLOOKUP(G1410,Demos!$B$3:$K$1368,7,FALSE)),"")</f>
        <v>See from 01:02:03: U:\Elearning TP\Natk4all\college ted\dag 7</v>
      </c>
      <c r="S1410" s="82"/>
      <c r="T1410" s="50" t="s">
        <v>1763</v>
      </c>
      <c r="U1410" s="31" t="str">
        <f>IFERROR(VLOOKUP(G1410,Demos!$B$7:N4705,12,FALSE),"")</f>
        <v/>
      </c>
    </row>
    <row r="1411" spans="1:21" ht="45" x14ac:dyDescent="0.25">
      <c r="A1411" s="39">
        <f t="shared" si="21"/>
        <v>1406</v>
      </c>
      <c r="B1411" s="30" t="s">
        <v>145</v>
      </c>
      <c r="C1411" s="29" t="str">
        <f xml:space="preserve"> IFERROR(VLOOKUP(B1411, Courses!$C$3:$E$836, 2, FALSE),"")</f>
        <v>Thermodynamics</v>
      </c>
      <c r="D1411" s="29" t="str">
        <f xml:space="preserve"> IFERROR(VLOOKUP(MID(G1411,1,1), PIRA!$B$1:$E$1146, 2, FALSE),"")</f>
        <v>4 Thermodynamics</v>
      </c>
      <c r="E1411" s="31" t="str">
        <f xml:space="preserve"> IFERROR(VLOOKUP(MID(G1411,1,2),PIRA!$B$1:$E$1144,2,FALSE),"")&amp;"
"&amp;IFERROR(VLOOKUP(MID(H1411,1,2),PIRA!$B$1:$E$1144,2,FALSE),"")&amp;"
"&amp;IFERROR(VLOOKUP(MID(I1411,1,2),PIRA!$B$1:$E$1144,2,FALSE),"")</f>
        <v xml:space="preserve">Heat and the First Law
</v>
      </c>
      <c r="F1411" s="31" t="str">
        <f xml:space="preserve"> IFERROR(VLOOKUP(MID(G1411,1,4),PIRA!$B$1:$E$1144,2,FALSE),"")&amp;"
"&amp;IFERROR(VLOOKUP(MID(H1411,1,4),PIRA!$B$1:$E$1144,2,FALSE),"")&amp;"
"&amp;IFERROR(VLOOKUP(MID(I1411,1,4),PIRA!$B$1:$E$1144,2,FALSE),"")</f>
        <v xml:space="preserve">Mechanical Equivalent of Heat
</v>
      </c>
      <c r="G1411" s="32" t="s">
        <v>1880</v>
      </c>
      <c r="H1411" s="31" t="str">
        <f>IFERROR(IF(VLOOKUP(G1411,Demos!$B$3:$K$1368,2,FALSE)=0,"",VLOOKUP(G1411,Demos!$B$3:$K$1368,2,FALSE)),"")</f>
        <v/>
      </c>
      <c r="I1411" s="79" t="str">
        <f>IFERROR(IF(VLOOKUP(G1411,Demos!$B$3:$K$1368,3,FALSE)=0,"",VLOOKUP(G1411,Demos!$B$3:$K$1368,3,FALSE)),"")</f>
        <v/>
      </c>
      <c r="J1411" s="79" t="str">
        <f>IFERROR(IF(VLOOKUP(G1411,Demos!$B$3:$K$1368,4,FALSE)=0,"",VLOOKUP(G1411,Demos!$B$3:$K$1368,4,FALSE)),"")</f>
        <v/>
      </c>
      <c r="K1411" s="30" t="s">
        <v>147</v>
      </c>
      <c r="L1411" s="30" t="s">
        <v>1057</v>
      </c>
      <c r="M1411" s="71">
        <v>43257</v>
      </c>
      <c r="N1411" s="33" t="str">
        <f>IFERROR(VLOOKUP(G1411,Demos!$B$3:$K$1368,5,FALSE),"")</f>
        <v>Dropping Lead Shot</v>
      </c>
      <c r="O1411" s="28">
        <f>IF(N1411="","",COUNTIF($N$6:N3530, N1411))</f>
        <v>10</v>
      </c>
      <c r="P1411" s="33" t="str">
        <f xml:space="preserve"> IFERROR(IF(VLOOKUP(G1411,Demos!$B$3:$K$1368,6,FALSE)=0,"",VLOOKUP(G1411,Demos!$B$3:$K$1368,6,FALSE)),"")</f>
        <v>N/A</v>
      </c>
      <c r="Q1411" s="38" t="str">
        <f xml:space="preserve"> IFERROR(IF(VLOOKUP(G1411,Demos!$B$3:$K$1368,8,FALSE)=0,"",VLOOKUP(G1411,Demos!$B$3:$K$1368,8,FALSE)),"")</f>
        <v/>
      </c>
      <c r="R1411" s="38" t="str">
        <f xml:space="preserve"> IFERROR(IF(VLOOKUP(G1411,Demos!$B$3:$K$1368,7,FALSE)=0,"",VLOOKUP(G1411,Demos!$B$3:$K$1368,7,FALSE)),"")</f>
        <v/>
      </c>
      <c r="S1411" s="82"/>
      <c r="T1411" s="50" t="s">
        <v>1890</v>
      </c>
      <c r="U1411" s="31" t="str">
        <f>IFERROR(VLOOKUP(G1411,Demos!$B$7:N4707,12,FALSE),"")</f>
        <v/>
      </c>
    </row>
    <row r="1412" spans="1:21" ht="45" x14ac:dyDescent="0.25">
      <c r="A1412" s="39">
        <f t="shared" si="21"/>
        <v>1407</v>
      </c>
      <c r="B1412" s="30" t="s">
        <v>145</v>
      </c>
      <c r="C1412" s="29" t="str">
        <f xml:space="preserve"> IFERROR(VLOOKUP(B1412, Courses!$C$3:$E$836, 2, FALSE),"")</f>
        <v>Thermodynamics</v>
      </c>
      <c r="D1412" s="29" t="str">
        <f xml:space="preserve"> IFERROR(VLOOKUP(MID(G1412,1,1), PIRA!$B$1:$E$1146, 2, FALSE),"")</f>
        <v>4 Thermodynamics</v>
      </c>
      <c r="E1412" s="31" t="str">
        <f xml:space="preserve"> IFERROR(VLOOKUP(MID(G1412,1,2),PIRA!$B$1:$E$1144,2,FALSE),"")&amp;"
"&amp;IFERROR(VLOOKUP(MID(H1412,1,2),PIRA!$B$1:$E$1144,2,FALSE),"")&amp;"
"&amp;IFERROR(VLOOKUP(MID(I1412,1,2),PIRA!$B$1:$E$1144,2,FALSE),"")</f>
        <v xml:space="preserve">Change of State
</v>
      </c>
      <c r="F1412" s="31" t="str">
        <f xml:space="preserve"> IFERROR(VLOOKUP(MID(G1412,1,4),PIRA!$B$1:$E$1144,2,FALSE),"")&amp;"
"&amp;IFERROR(VLOOKUP(MID(H1412,1,4),PIRA!$B$1:$E$1144,2,FALSE),"")&amp;"
"&amp;IFERROR(VLOOKUP(MID(I1412,1,4),PIRA!$B$1:$E$1144,2,FALSE),"")</f>
        <v xml:space="preserve">PVT Surfaces
</v>
      </c>
      <c r="G1412" s="32" t="s">
        <v>1841</v>
      </c>
      <c r="H1412" s="31" t="str">
        <f>IFERROR(IF(VLOOKUP(G1412,Demos!$B$3:$K$1368,2,FALSE)=0,"",VLOOKUP(G1412,Demos!$B$3:$K$1368,2,FALSE)),"")</f>
        <v/>
      </c>
      <c r="I1412" s="79" t="str">
        <f>IFERROR(IF(VLOOKUP(G1412,Demos!$B$3:$K$1368,3,FALSE)=0,"",VLOOKUP(G1412,Demos!$B$3:$K$1368,3,FALSE)),"")</f>
        <v/>
      </c>
      <c r="J1412" s="79" t="str">
        <f>IFERROR(IF(VLOOKUP(G1412,Demos!$B$3:$K$1368,4,FALSE)=0,"",VLOOKUP(G1412,Demos!$B$3:$K$1368,4,FALSE)),"")</f>
        <v/>
      </c>
      <c r="K1412" s="30" t="s">
        <v>147</v>
      </c>
      <c r="L1412" s="30" t="s">
        <v>1057</v>
      </c>
      <c r="M1412" s="71">
        <v>43257</v>
      </c>
      <c r="N1412" s="33" t="str">
        <f>IFERROR(VLOOKUP(G1412,Demos!$B$3:$K$1368,5,FALSE),"")</f>
        <v>Work = int(PdV)</v>
      </c>
      <c r="O1412" s="28">
        <f>IF(N1412="","",COUNTIF($N$6:N3531, N1412))</f>
        <v>12</v>
      </c>
      <c r="P1412" s="33" t="str">
        <f xml:space="preserve"> IFERROR(IF(VLOOKUP(G1412,Demos!$B$3:$K$1368,6,FALSE)=0,"",VLOOKUP(G1412,Demos!$B$3:$K$1368,6,FALSE)),"")</f>
        <v>http://www.de-monstrare.nl/pdf/pdV.pdf</v>
      </c>
      <c r="Q1412" s="38" t="str">
        <f xml:space="preserve"> IFERROR(IF(VLOOKUP(G1412,Demos!$B$3:$K$1368,8,FALSE)=0,"",VLOOKUP(G1412,Demos!$B$3:$K$1368,8,FALSE)),"")</f>
        <v/>
      </c>
      <c r="R1412" s="38" t="str">
        <f xml:space="preserve"> IFERROR(IF(VLOOKUP(G1412,Demos!$B$3:$K$1368,7,FALSE)=0,"",VLOOKUP(G1412,Demos!$B$3:$K$1368,7,FALSE)),"")</f>
        <v/>
      </c>
      <c r="S1412" s="82"/>
      <c r="T1412" s="50" t="s">
        <v>1761</v>
      </c>
      <c r="U1412" s="31" t="str">
        <f>IFERROR(VLOOKUP(G1412,Demos!$B$7:N4706,12,FALSE),"")</f>
        <v/>
      </c>
    </row>
    <row r="1413" spans="1:21" ht="45" x14ac:dyDescent="0.25">
      <c r="A1413" s="39">
        <f t="shared" si="21"/>
        <v>1408</v>
      </c>
      <c r="B1413" s="30" t="s">
        <v>145</v>
      </c>
      <c r="C1413" s="29" t="str">
        <f xml:space="preserve"> IFERROR(VLOOKUP(B1413, Courses!$C$3:$E$836, 2, FALSE),"")</f>
        <v>Thermodynamics</v>
      </c>
      <c r="D1413" s="29" t="str">
        <f xml:space="preserve"> IFERROR(VLOOKUP(MID(G1413,1,1), PIRA!$B$1:$E$1146, 2, FALSE),"")</f>
        <v>4 Thermodynamics</v>
      </c>
      <c r="E1413" s="31" t="str">
        <f xml:space="preserve"> IFERROR(VLOOKUP(MID(G1413,1,2),PIRA!$B$1:$E$1144,2,FALSE),"")&amp;"
"&amp;IFERROR(VLOOKUP(MID(H1413,1,2),PIRA!$B$1:$E$1144,2,FALSE),"")&amp;"
"&amp;IFERROR(VLOOKUP(MID(I1413,1,2),PIRA!$B$1:$E$1144,2,FALSE),"")</f>
        <v xml:space="preserve">Thermal Properties of Matter
</v>
      </c>
      <c r="F1413" s="31" t="str">
        <f xml:space="preserve"> IFERROR(VLOOKUP(MID(G1413,1,4),PIRA!$B$1:$E$1144,2,FALSE),"")&amp;"
"&amp;IFERROR(VLOOKUP(MID(H1413,1,4),PIRA!$B$1:$E$1144,2,FALSE),"")&amp;"
"&amp;IFERROR(VLOOKUP(MID(I1413,1,4),PIRA!$B$1:$E$1144,2,FALSE),"")</f>
        <v xml:space="preserve">Thermometry
</v>
      </c>
      <c r="G1413" s="32" t="s">
        <v>1835</v>
      </c>
      <c r="H1413" s="31" t="str">
        <f>IFERROR(IF(VLOOKUP(G1413,Demos!$B$3:$K$1368,2,FALSE)=0,"",VLOOKUP(G1413,Demos!$B$3:$K$1368,2,FALSE)),"")</f>
        <v/>
      </c>
      <c r="I1413" s="79" t="str">
        <f>IFERROR(IF(VLOOKUP(G1413,Demos!$B$3:$K$1368,3,FALSE)=0,"",VLOOKUP(G1413,Demos!$B$3:$K$1368,3,FALSE)),"")</f>
        <v/>
      </c>
      <c r="J1413" s="79" t="str">
        <f>IFERROR(IF(VLOOKUP(G1413,Demos!$B$3:$K$1368,4,FALSE)=0,"",VLOOKUP(G1413,Demos!$B$3:$K$1368,4,FALSE)),"")</f>
        <v/>
      </c>
      <c r="K1413" s="30" t="s">
        <v>147</v>
      </c>
      <c r="L1413" s="30" t="s">
        <v>1057</v>
      </c>
      <c r="M1413" s="71">
        <v>43256</v>
      </c>
      <c r="N1413" s="33" t="str">
        <f>IFERROR(VLOOKUP(G1413,Demos!$B$3:$K$1368,5,FALSE),"")</f>
        <v>Inverted Thermometer</v>
      </c>
      <c r="O1413" s="28">
        <f>IF(N1413="","",COUNTIF($N$6:N3532, N1413))</f>
        <v>10</v>
      </c>
      <c r="P1413" s="33" t="str">
        <f xml:space="preserve"> IFERROR(IF(VLOOKUP(G1413,Demos!$B$3:$K$1368,6,FALSE)=0,"",VLOOKUP(G1413,Demos!$B$3:$K$1368,6,FALSE)),"")</f>
        <v>http://www.de-monstrare.nl/pdf/Inverted%20thermometer.pdf</v>
      </c>
      <c r="Q1413" s="38" t="str">
        <f xml:space="preserve"> IFERROR(IF(VLOOKUP(G1413,Demos!$B$3:$K$1368,8,FALSE)=0,"",VLOOKUP(G1413,Demos!$B$3:$K$1368,8,FALSE)),"")</f>
        <v/>
      </c>
      <c r="R1413" s="38" t="str">
        <f xml:space="preserve"> IFERROR(IF(VLOOKUP(G1413,Demos!$B$3:$K$1368,7,FALSE)=0,"",VLOOKUP(G1413,Demos!$B$3:$K$1368,7,FALSE)),"")</f>
        <v/>
      </c>
      <c r="S1413" s="82"/>
      <c r="T1413" s="50" t="s">
        <v>1761</v>
      </c>
      <c r="U1413" s="31" t="str">
        <f>IFERROR(VLOOKUP(G1413,Demos!$B$7:N4708,12,FALSE),"")</f>
        <v/>
      </c>
    </row>
    <row r="1414" spans="1:21" ht="45" x14ac:dyDescent="0.25">
      <c r="A1414" s="39">
        <f t="shared" ref="A1414:A1477" si="22">ROW()-5</f>
        <v>1409</v>
      </c>
      <c r="B1414" s="30" t="s">
        <v>2040</v>
      </c>
      <c r="C1414" s="29" t="str">
        <f xml:space="preserve"> IFERROR(VLOOKUP(B1414, Courses!$C$3:$E$836, 2, FALSE),"")</f>
        <v>Open Days</v>
      </c>
      <c r="D1414" s="29" t="str">
        <f xml:space="preserve"> IFERROR(VLOOKUP(MID(G1414,1,1), PIRA!$B$1:$E$1146, 2, FALSE),"")</f>
        <v>6 Optics</v>
      </c>
      <c r="E1414" s="31" t="str">
        <f xml:space="preserve"> IFERROR(VLOOKUP(MID(G1414,1,2),PIRA!$B$1:$E$1144,2,FALSE),"")&amp;"
"&amp;IFERROR(VLOOKUP(MID(H1414,1,2),PIRA!$B$1:$E$1144,2,FALSE),"")&amp;"
"&amp;IFERROR(VLOOKUP(MID(I1414,1,2),PIRA!$B$1:$E$1144,2,FALSE),"")</f>
        <v xml:space="preserve">Diffraction
</v>
      </c>
      <c r="F1414" s="31" t="str">
        <f xml:space="preserve"> IFERROR(VLOOKUP(MID(G1414,1,4),PIRA!$B$1:$E$1144,2,FALSE),"")&amp;"
"&amp;IFERROR(VLOOKUP(MID(H1414,1,4),PIRA!$B$1:$E$1144,2,FALSE),"")&amp;"
"&amp;IFERROR(VLOOKUP(MID(I1414,1,4),PIRA!$B$1:$E$1144,2,FALSE),"")</f>
        <v xml:space="preserve">Diffraction Around Objects
</v>
      </c>
      <c r="G1414" s="32" t="s">
        <v>1573</v>
      </c>
      <c r="H1414" s="31" t="str">
        <f>IFERROR(IF(VLOOKUP(G1414,Demos!$B$3:$K$1368,2,FALSE)=0,"",VLOOKUP(G1414,Demos!$B$3:$K$1368,2,FALSE)),"")</f>
        <v/>
      </c>
      <c r="I1414" s="79" t="str">
        <f>IFERROR(IF(VLOOKUP(G1414,Demos!$B$3:$K$1368,3,FALSE)=0,"",VLOOKUP(G1414,Demos!$B$3:$K$1368,3,FALSE)),"")</f>
        <v/>
      </c>
      <c r="J1414" s="79" t="str">
        <f>IFERROR(IF(VLOOKUP(G1414,Demos!$B$3:$K$1368,4,FALSE)=0,"",VLOOKUP(G1414,Demos!$B$3:$K$1368,4,FALSE)),"")</f>
        <v/>
      </c>
      <c r="K1414" s="30" t="s">
        <v>1953</v>
      </c>
      <c r="M1414" s="71">
        <v>43246</v>
      </c>
      <c r="N1414" s="33" t="str">
        <f>IFERROR(VLOOKUP(G1414,Demos!$B$3:$K$1368,5,FALSE),"")</f>
        <v>Diffraction (2b), Single Slit</v>
      </c>
      <c r="O1414" s="28">
        <f>IF(N1414="","",COUNTIF($N$6:N3533, N1414))</f>
        <v>12</v>
      </c>
      <c r="P1414" s="33" t="str">
        <f xml:space="preserve"> IFERROR(IF(VLOOKUP(G1414,Demos!$B$3:$K$1368,6,FALSE)=0,"",VLOOKUP(G1414,Demos!$B$3:$K$1368,6,FALSE)),"")</f>
        <v>www.de-monstrare.nl/pdf/Diffraction_2b_,%20single%20slit.pdf</v>
      </c>
      <c r="Q1414" s="38" t="str">
        <f xml:space="preserve"> IFERROR(IF(VLOOKUP(G1414,Demos!$B$3:$K$1368,8,FALSE)=0,"",VLOOKUP(G1414,Demos!$B$3:$K$1368,8,FALSE)),"")</f>
        <v/>
      </c>
      <c r="R1414" s="38" t="str">
        <f xml:space="preserve"> IFERROR(IF(VLOOKUP(G1414,Demos!$B$3:$K$1368,7,FALSE)=0,"",VLOOKUP(G1414,Demos!$B$3:$K$1368,7,FALSE)),"")</f>
        <v/>
      </c>
      <c r="S1414" s="82"/>
      <c r="T1414" s="50" t="s">
        <v>1762</v>
      </c>
      <c r="U1414" s="31" t="str">
        <f>IFERROR(VLOOKUP(G1414,Demos!$B$7:N4709,12,FALSE),"")</f>
        <v/>
      </c>
    </row>
    <row r="1415" spans="1:21" ht="45" x14ac:dyDescent="0.25">
      <c r="A1415" s="39">
        <f t="shared" si="22"/>
        <v>1410</v>
      </c>
      <c r="B1415" s="30" t="s">
        <v>1617</v>
      </c>
      <c r="C1415" s="29" t="str">
        <f xml:space="preserve"> IFERROR(VLOOKUP(B1415, Courses!$C$3:$E$836, 2, FALSE),"")</f>
        <v>Physical Transport Phenomena</v>
      </c>
      <c r="D1415" s="29" t="str">
        <f xml:space="preserve"> IFERROR(VLOOKUP(MID(G1415,1,1), PIRA!$B$1:$E$1146, 2, FALSE),"")</f>
        <v>2 Fluid Mechanics</v>
      </c>
      <c r="E1415" s="31" t="str">
        <f xml:space="preserve"> IFERROR(VLOOKUP(MID(G1415,1,2),PIRA!$B$1:$E$1144,2,FALSE),"")&amp;"
"&amp;IFERROR(VLOOKUP(MID(H1415,1,2),PIRA!$B$1:$E$1144,2,FALSE),"")&amp;"
"&amp;IFERROR(VLOOKUP(MID(I1415,1,2),PIRA!$B$1:$E$1144,2,FALSE),"")</f>
        <v xml:space="preserve">Dynamics of Fluids
</v>
      </c>
      <c r="F1415" s="31" t="str">
        <f xml:space="preserve"> IFERROR(VLOOKUP(MID(G1415,1,4),PIRA!$B$1:$E$1144,2,FALSE),"")&amp;"
"&amp;IFERROR(VLOOKUP(MID(H1415,1,4),PIRA!$B$1:$E$1144,2,FALSE),"")&amp;"
"&amp;IFERROR(VLOOKUP(MID(I1415,1,4),PIRA!$B$1:$E$1144,2,FALSE),"")</f>
        <v xml:space="preserve">Non Newtonian Fluids
</v>
      </c>
      <c r="G1415" s="32" t="s">
        <v>2067</v>
      </c>
      <c r="H1415" s="31" t="str">
        <f>IFERROR(IF(VLOOKUP(G1415,Demos!$B$3:$K$1368,2,FALSE)=0,"",VLOOKUP(G1415,Demos!$B$3:$K$1368,2,FALSE)),"")</f>
        <v/>
      </c>
      <c r="I1415" s="79" t="str">
        <f>IFERROR(IF(VLOOKUP(G1415,Demos!$B$3:$K$1368,3,FALSE)=0,"",VLOOKUP(G1415,Demos!$B$3:$K$1368,3,FALSE)),"")</f>
        <v/>
      </c>
      <c r="J1415" s="79" t="str">
        <f>IFERROR(IF(VLOOKUP(G1415,Demos!$B$3:$K$1368,4,FALSE)=0,"",VLOOKUP(G1415,Demos!$B$3:$K$1368,4,FALSE)),"")</f>
        <v/>
      </c>
      <c r="K1415" s="30" t="s">
        <v>2020</v>
      </c>
      <c r="M1415" s="71">
        <v>43243</v>
      </c>
      <c r="N1415" s="33" t="str">
        <f>IFERROR(VLOOKUP(G1415,Demos!$B$3:$K$1368,5,FALSE),"")</f>
        <v>Cornstarch</v>
      </c>
      <c r="O1415" s="28">
        <f>IF(N1415="","",COUNTIF($N$6:N3534, N1415))</f>
        <v>7</v>
      </c>
      <c r="P1415" s="33" t="str">
        <f xml:space="preserve"> IFERROR(IF(VLOOKUP(G1415,Demos!$B$3:$K$1368,6,FALSE)=0,"",VLOOKUP(G1415,Demos!$B$3:$K$1368,6,FALSE)),"")</f>
        <v>N/A</v>
      </c>
      <c r="Q1415" s="38" t="str">
        <f xml:space="preserve"> IFERROR(IF(VLOOKUP(G1415,Demos!$B$3:$K$1368,8,FALSE)=0,"",VLOOKUP(G1415,Demos!$B$3:$K$1368,8,FALSE)),"")</f>
        <v>Cornstarch mixed with water, punch it, throw a metal ball in it from a height, or just slowely place the sphere on the surface.</v>
      </c>
      <c r="R1415" s="38" t="str">
        <f xml:space="preserve"> IFERROR(IF(VLOOKUP(G1415,Demos!$B$3:$K$1368,7,FALSE)=0,"",VLOOKUP(G1415,Demos!$B$3:$K$1368,7,FALSE)),"")</f>
        <v>See 2021 Zoomopname "Recording (1).mp4" that is "opname hoorcollege 19.mp4" from 01:07 and Collegerama recording 2011/2012 - https://collegerama.tudelft.nl/Mediasite/Channel/as-bsc-tn/watch/ and 20June 2023 "TN2786_020" recording from 00:18:48 on https://collegeramavideoportal.tudelft.nl/catalogue/tn2786/presentation/68504749c58049f6866eec6f346bbda21d?academicYear=2022-2023-tn2786</v>
      </c>
      <c r="S1415" s="82"/>
      <c r="T1415" s="50" t="s">
        <v>1761</v>
      </c>
      <c r="U1415" s="31">
        <f>IFERROR(VLOOKUP(G1415,Demos!$B$7:N4710,12,FALSE),"")</f>
        <v>0</v>
      </c>
    </row>
    <row r="1416" spans="1:21" ht="45" x14ac:dyDescent="0.25">
      <c r="A1416" s="39">
        <f t="shared" si="22"/>
        <v>1411</v>
      </c>
      <c r="B1416" s="30" t="s">
        <v>1617</v>
      </c>
      <c r="C1416" s="29" t="str">
        <f xml:space="preserve"> IFERROR(VLOOKUP(B1416, Courses!$C$3:$E$836, 2, FALSE),"")</f>
        <v>Physical Transport Phenomena</v>
      </c>
      <c r="D1416" s="29" t="str">
        <f xml:space="preserve"> IFERROR(VLOOKUP(MID(G1416,1,1), PIRA!$B$1:$E$1146, 2, FALSE),"")</f>
        <v>4 Thermodynamics</v>
      </c>
      <c r="E1416" s="31" t="str">
        <f xml:space="preserve"> IFERROR(VLOOKUP(MID(G1416,1,2),PIRA!$B$1:$E$1144,2,FALSE),"")&amp;"
"&amp;IFERROR(VLOOKUP(MID(H1416,1,2),PIRA!$B$1:$E$1144,2,FALSE),"")&amp;"
"&amp;IFERROR(VLOOKUP(MID(I1416,1,2),PIRA!$B$1:$E$1144,2,FALSE),"")</f>
        <v xml:space="preserve">Entropy and the Second Law
</v>
      </c>
      <c r="F1416" s="31" t="str">
        <f xml:space="preserve"> IFERROR(VLOOKUP(MID(G1416,1,4),PIRA!$B$1:$E$1144,2,FALSE),"")&amp;"
"&amp;IFERROR(VLOOKUP(MID(H1416,1,4),PIRA!$B$1:$E$1144,2,FALSE),"")&amp;"
"&amp;IFERROR(VLOOKUP(MID(I1416,1,4),PIRA!$B$1:$E$1144,2,FALSE),"")</f>
        <v xml:space="preserve">Entropy
</v>
      </c>
      <c r="G1416" s="32" t="s">
        <v>1852</v>
      </c>
      <c r="H1416" s="31" t="str">
        <f>IFERROR(IF(VLOOKUP(G1416,Demos!$B$3:$K$1368,2,FALSE)=0,"",VLOOKUP(G1416,Demos!$B$3:$K$1368,2,FALSE)),"")</f>
        <v/>
      </c>
      <c r="I1416" s="79" t="str">
        <f>IFERROR(IF(VLOOKUP(G1416,Demos!$B$3:$K$1368,3,FALSE)=0,"",VLOOKUP(G1416,Demos!$B$3:$K$1368,3,FALSE)),"")</f>
        <v/>
      </c>
      <c r="J1416" s="79" t="str">
        <f>IFERROR(IF(VLOOKUP(G1416,Demos!$B$3:$K$1368,4,FALSE)=0,"",VLOOKUP(G1416,Demos!$B$3:$K$1368,4,FALSE)),"")</f>
        <v/>
      </c>
      <c r="K1416" s="30" t="s">
        <v>2020</v>
      </c>
      <c r="L1416" s="30" t="s">
        <v>147</v>
      </c>
      <c r="M1416" s="71">
        <v>43238</v>
      </c>
      <c r="N1416" s="33" t="str">
        <f>IFERROR(VLOOKUP(G1416,Demos!$B$3:$K$1368,5,FALSE),"")</f>
        <v>Violation of the Entropy Law?</v>
      </c>
      <c r="O1416" s="28">
        <f>IF(N1416="","",COUNTIF($N$6:N3535, N1416))</f>
        <v>11</v>
      </c>
      <c r="P1416" s="33" t="str">
        <f xml:space="preserve"> IFERROR(IF(VLOOKUP(G1416,Demos!$B$3:$K$1368,6,FALSE)=0,"",VLOOKUP(G1416,Demos!$B$3:$K$1368,6,FALSE)),"")</f>
        <v>http://www.de-monstrare.nl/pdf/Violation%20of%20the%20entropy%20law.pdf</v>
      </c>
      <c r="Q1416" s="38" t="str">
        <f xml:space="preserve"> IFERROR(IF(VLOOKUP(G1416,Demos!$B$3:$K$1368,8,FALSE)=0,"",VLOOKUP(G1416,Demos!$B$3:$K$1368,8,FALSE)),"")</f>
        <v/>
      </c>
      <c r="R1416" s="38" t="str">
        <f xml:space="preserve"> IFERROR(IF(VLOOKUP(G1416,Demos!$B$3:$K$1368,7,FALSE)=0,"",VLOOKUP(G1416,Demos!$B$3:$K$1368,7,FALSE)),"")</f>
        <v>See 2021 Zoomopname "Recording1.mp4" that is "opname hoorcollege 18.mp4" from 01:18:01 and Collegerama recording 2011/2012 - https://collegerama.tudelft.nl/Mediasite/Channel/as-bsc-tn/watch/b6b2331bc2144aba9c70d01fb3cfa6311d and 16 June 2023 "TN2786_019" recording from 00:05:40 on https://collegeramavideoportal.tudelft.nl/catalogue/tn2786/presentation/b21269167c454661aa9f66f4762bcfda1d?academicYear=2022-2023-tn2786</v>
      </c>
      <c r="S1416" s="82"/>
      <c r="T1416" s="50" t="s">
        <v>1761</v>
      </c>
      <c r="U1416" s="31" t="str">
        <f>IFERROR(VLOOKUP(G1416,Demos!$B$7:N4711,12,FALSE),"")</f>
        <v/>
      </c>
    </row>
    <row r="1417" spans="1:21" ht="45" x14ac:dyDescent="0.25">
      <c r="A1417" s="39">
        <f t="shared" si="22"/>
        <v>1412</v>
      </c>
      <c r="B1417" s="30" t="s">
        <v>1617</v>
      </c>
      <c r="C1417" s="29" t="str">
        <f xml:space="preserve"> IFERROR(VLOOKUP(B1417, Courses!$C$3:$E$836, 2, FALSE),"")</f>
        <v>Physical Transport Phenomena</v>
      </c>
      <c r="D1417" s="29" t="str">
        <f xml:space="preserve"> IFERROR(VLOOKUP(MID(G1417,1,1), PIRA!$B$1:$E$1146, 2, FALSE),"")</f>
        <v>2 Fluid Mechanics</v>
      </c>
      <c r="E1417" s="31" t="str">
        <f xml:space="preserve"> IFERROR(VLOOKUP(MID(G1417,1,2),PIRA!$B$1:$E$1144,2,FALSE),"")&amp;"
"&amp;IFERROR(VLOOKUP(MID(H1417,1,2),PIRA!$B$1:$E$1144,2,FALSE),"")&amp;"
"&amp;IFERROR(VLOOKUP(MID(I1417,1,2),PIRA!$B$1:$E$1144,2,FALSE),"")</f>
        <v xml:space="preserve">Dynamics of Fluids
</v>
      </c>
      <c r="F1417" s="31" t="str">
        <f xml:space="preserve"> IFERROR(VLOOKUP(MID(G1417,1,4),PIRA!$B$1:$E$1144,2,FALSE),"")&amp;"
"&amp;IFERROR(VLOOKUP(MID(H1417,1,4),PIRA!$B$1:$E$1144,2,FALSE),"")&amp;"
"&amp;IFERROR(VLOOKUP(MID(I1417,1,4),PIRA!$B$1:$E$1144,2,FALSE),"")</f>
        <v xml:space="preserve">Flow Rate
</v>
      </c>
      <c r="G1417" s="32" t="s">
        <v>2073</v>
      </c>
      <c r="H1417" s="31" t="str">
        <f>IFERROR(IF(VLOOKUP(G1417,Demos!$B$3:$K$1368,2,FALSE)=0,"",VLOOKUP(G1417,Demos!$B$3:$K$1368,2,FALSE)),"")</f>
        <v/>
      </c>
      <c r="I1417" s="79" t="str">
        <f>IFERROR(IF(VLOOKUP(G1417,Demos!$B$3:$K$1368,3,FALSE)=0,"",VLOOKUP(G1417,Demos!$B$3:$K$1368,3,FALSE)),"")</f>
        <v/>
      </c>
      <c r="J1417" s="79" t="str">
        <f>IFERROR(IF(VLOOKUP(G1417,Demos!$B$3:$K$1368,4,FALSE)=0,"",VLOOKUP(G1417,Demos!$B$3:$K$1368,4,FALSE)),"")</f>
        <v/>
      </c>
      <c r="K1417" s="30" t="s">
        <v>2020</v>
      </c>
      <c r="L1417" s="30" t="s">
        <v>147</v>
      </c>
      <c r="M1417" s="71">
        <v>43237</v>
      </c>
      <c r="N1417" s="33" t="str">
        <f>IFERROR(VLOOKUP(G1417,Demos!$B$3:$K$1368,5,FALSE),"")</f>
        <v>Draining time of a water container through a long and short hose</v>
      </c>
      <c r="O1417" s="28">
        <f>IF(N1417="","",COUNTIF($N$6:N3536, N1417))</f>
        <v>7</v>
      </c>
      <c r="P1417" s="33" t="str">
        <f xml:space="preserve"> IFERROR(IF(VLOOKUP(G1417,Demos!$B$3:$K$1368,6,FALSE)=0,"",VLOOKUP(G1417,Demos!$B$3:$K$1368,6,FALSE)),"")</f>
        <v>N/A</v>
      </c>
      <c r="Q1417" s="38" t="str">
        <f xml:space="preserve"> IFERROR(IF(VLOOKUP(G1417,Demos!$B$3:$K$1368,8,FALSE)=0,"",VLOOKUP(G1417,Demos!$B$3:$K$1368,8,FALSE)),"")</f>
        <v/>
      </c>
      <c r="R1417" s="38" t="str">
        <f xml:space="preserve"> IFERROR(IF(VLOOKUP(G1417,Demos!$B$3:$K$1368,7,FALSE)=0,"",VLOOKUP(G1417,Demos!$B$3:$K$1368,7,FALSE)),"")</f>
        <v>See 2021 Zoomopname "Recording.mp4", that is "opname hoorcollege 17.mp4" and Collegerama recording 2011/2012 - https://collegerama.tudelft.nl/Mediasite/Channel/as-bsc-tn/watch/b6b2331bc2144aba9c70d01fb3cfa6311d and 14 June 2023 recording "TN2786_018" from 01:01:30 up until 01:21:00 https://collegeramavideoportal.tudelft.nl/catalogue/tn2786/presentation/20fe5ac00eb6426484f37c124af17dd31d?academicYear=2022-2023-tn2786</v>
      </c>
      <c r="S1417" s="82"/>
      <c r="T1417" s="50" t="s">
        <v>1763</v>
      </c>
      <c r="U1417" s="31">
        <f>IFERROR(VLOOKUP(G1417,Demos!$B$7:N4712,12,FALSE),"")</f>
        <v>0</v>
      </c>
    </row>
    <row r="1418" spans="1:21" ht="45" x14ac:dyDescent="0.25">
      <c r="A1418" s="39">
        <f t="shared" si="22"/>
        <v>1413</v>
      </c>
      <c r="B1418" s="30" t="s">
        <v>1617</v>
      </c>
      <c r="C1418" s="29" t="str">
        <f xml:space="preserve"> IFERROR(VLOOKUP(B1418, Courses!$C$3:$E$836, 2, FALSE),"")</f>
        <v>Physical Transport Phenomena</v>
      </c>
      <c r="D1418" s="29" t="str">
        <f xml:space="preserve"> IFERROR(VLOOKUP(MID(G1418,1,1), PIRA!$B$1:$E$1146, 2, FALSE),"")</f>
        <v>4 Thermodynamics</v>
      </c>
      <c r="E1418" s="31" t="str">
        <f xml:space="preserve"> IFERROR(VLOOKUP(MID(G1418,1,2),PIRA!$B$1:$E$1144,2,FALSE),"")&amp;"
"&amp;IFERROR(VLOOKUP(MID(H1418,1,2),PIRA!$B$1:$E$1144,2,FALSE),"")&amp;"
"&amp;IFERROR(VLOOKUP(MID(I1418,1,2),PIRA!$B$1:$E$1144,2,FALSE),"")</f>
        <v xml:space="preserve">Heat and the First Law
</v>
      </c>
      <c r="F1418" s="31" t="str">
        <f xml:space="preserve"> IFERROR(VLOOKUP(MID(G1418,1,4),PIRA!$B$1:$E$1144,2,FALSE),"")&amp;"
"&amp;IFERROR(VLOOKUP(MID(H1418,1,4),PIRA!$B$1:$E$1144,2,FALSE),"")&amp;"
"&amp;IFERROR(VLOOKUP(MID(I1418,1,4),PIRA!$B$1:$E$1144,2,FALSE),"")</f>
        <v xml:space="preserve">Convection
</v>
      </c>
      <c r="G1418" s="32" t="s">
        <v>2075</v>
      </c>
      <c r="H1418" s="31" t="str">
        <f>IFERROR(IF(VLOOKUP(G1418,Demos!$B$3:$K$1368,2,FALSE)=0,"",VLOOKUP(G1418,Demos!$B$3:$K$1368,2,FALSE)),"")</f>
        <v/>
      </c>
      <c r="I1418" s="79" t="str">
        <f>IFERROR(IF(VLOOKUP(G1418,Demos!$B$3:$K$1368,3,FALSE)=0,"",VLOOKUP(G1418,Demos!$B$3:$K$1368,3,FALSE)),"")</f>
        <v/>
      </c>
      <c r="J1418" s="79" t="str">
        <f>IFERROR(IF(VLOOKUP(G1418,Demos!$B$3:$K$1368,4,FALSE)=0,"",VLOOKUP(G1418,Demos!$B$3:$K$1368,4,FALSE)),"")</f>
        <v/>
      </c>
      <c r="K1418" s="32" t="s">
        <v>2020</v>
      </c>
      <c r="L1418" s="32" t="s">
        <v>147</v>
      </c>
      <c r="M1418" s="71">
        <v>43215</v>
      </c>
      <c r="N1418" s="33" t="str">
        <f>IFERROR(VLOOKUP(G1418,Demos!$B$3:$K$1368,5,FALSE),"")</f>
        <v>Convection in a water container, heated from its bottom</v>
      </c>
      <c r="O1418" s="28">
        <f>IF(N1418="","",COUNTIF($N$6:N3537, N1418))</f>
        <v>9</v>
      </c>
      <c r="P1418" s="33" t="str">
        <f xml:space="preserve"> IFERROR(IF(VLOOKUP(G1418,Demos!$B$3:$K$1368,6,FALSE)=0,"",VLOOKUP(G1418,Demos!$B$3:$K$1368,6,FALSE)),"")</f>
        <v>N/A</v>
      </c>
      <c r="Q1418" s="38" t="str">
        <f xml:space="preserve"> IFERROR(IF(VLOOKUP(G1418,Demos!$B$3:$K$1368,8,FALSE)=0,"",VLOOKUP(G1418,Demos!$B$3:$K$1368,8,FALSE)),"")</f>
        <v/>
      </c>
      <c r="R1418" s="38" t="str">
        <f xml:space="preserve"> IFERROR(IF(VLOOKUP(G1418,Demos!$B$3:$K$1368,7,FALSE)=0,"",VLOOKUP(G1418,Demos!$B$3:$K$1368,7,FALSE)),"")</f>
        <v>See 2021 Zoomopname "opname hoorcollege 11.mp4" and Collegerama recording 2011/2012 - https://collegerama.tudelft.nl/ and 31 May 2023 "TN2786_012" recording from 00:06:20 and the calculation from 01:39:00 https://collegeramavideoportal.tudelft.nl/catalogue/tn2786/presentation/b21af4fd845e4bc3a51eff1850205d251d?academicYear=2022-2023-tn2786</v>
      </c>
      <c r="S1418" s="82"/>
      <c r="T1418" s="50" t="s">
        <v>1761</v>
      </c>
      <c r="U1418" s="31">
        <f>IFERROR(VLOOKUP(G1418,Demos!$B$7:N4713,12,FALSE),"")</f>
        <v>0</v>
      </c>
    </row>
    <row r="1419" spans="1:21" ht="45" x14ac:dyDescent="0.25">
      <c r="A1419" s="39">
        <f t="shared" si="22"/>
        <v>1414</v>
      </c>
      <c r="B1419" s="30" t="s">
        <v>275</v>
      </c>
      <c r="C1419" s="29" t="str">
        <f xml:space="preserve"> IFERROR(VLOOKUP(B1419, Courses!$C$3:$E$836, 2, FALSE),"")</f>
        <v>Optics</v>
      </c>
      <c r="D1419" s="29" t="str">
        <f xml:space="preserve"> IFERROR(VLOOKUP(MID(G1419,1,1), PIRA!$B$1:$E$1146, 2, FALSE),"")</f>
        <v>6 Optics</v>
      </c>
      <c r="E1419" s="31" t="str">
        <f xml:space="preserve"> IFERROR(VLOOKUP(MID(G1419,1,2),PIRA!$B$1:$E$1144,2,FALSE),"")&amp;"
"&amp;IFERROR(VLOOKUP(MID(H1419,1,2),PIRA!$B$1:$E$1144,2,FALSE),"")&amp;"
"&amp;IFERROR(VLOOKUP(MID(I1419,1,2),PIRA!$B$1:$E$1144,2,FALSE),"")</f>
        <v xml:space="preserve">Interference
</v>
      </c>
      <c r="F1419" s="31" t="str">
        <f xml:space="preserve"> IFERROR(VLOOKUP(MID(G1419,1,4),PIRA!$B$1:$E$1144,2,FALSE),"")&amp;"
"&amp;IFERROR(VLOOKUP(MID(H1419,1,4),PIRA!$B$1:$E$1144,2,FALSE),"")&amp;"
"&amp;IFERROR(VLOOKUP(MID(I1419,1,4),PIRA!$B$1:$E$1144,2,FALSE),"")</f>
        <v xml:space="preserve">Interferometers
</v>
      </c>
      <c r="G1419" s="32" t="s">
        <v>2015</v>
      </c>
      <c r="H1419" s="31" t="str">
        <f>IFERROR(IF(VLOOKUP(G1419,Demos!$B$3:$K$1368,2,FALSE)=0,"",VLOOKUP(G1419,Demos!$B$3:$K$1368,2,FALSE)),"")</f>
        <v/>
      </c>
      <c r="I1419" s="79" t="str">
        <f>IFERROR(IF(VLOOKUP(G1419,Demos!$B$3:$K$1368,3,FALSE)=0,"",VLOOKUP(G1419,Demos!$B$3:$K$1368,3,FALSE)),"")</f>
        <v/>
      </c>
      <c r="J1419" s="79" t="str">
        <f>IFERROR(IF(VLOOKUP(G1419,Demos!$B$3:$K$1368,4,FALSE)=0,"",VLOOKUP(G1419,Demos!$B$3:$K$1368,4,FALSE)),"")</f>
        <v/>
      </c>
      <c r="K1419" s="30" t="s">
        <v>1614</v>
      </c>
      <c r="L1419" s="30" t="s">
        <v>1983</v>
      </c>
      <c r="M1419" s="71">
        <v>43201</v>
      </c>
      <c r="N1419" s="33" t="str">
        <f>IFERROR(VLOOKUP(G1419,Demos!$B$3:$K$1368,5,FALSE),"")</f>
        <v>Coherence</v>
      </c>
      <c r="O1419" s="28">
        <f>IF(N1419="","",COUNTIF($N$6:N3538, N1419))</f>
        <v>8</v>
      </c>
      <c r="P1419" s="33" t="str">
        <f xml:space="preserve"> IFERROR(IF(VLOOKUP(G1419,Demos!$B$3:$K$1368,6,FALSE)=0,"",VLOOKUP(G1419,Demos!$B$3:$K$1368,6,FALSE)),"")</f>
        <v>N/A</v>
      </c>
      <c r="Q1419" s="38" t="str">
        <f xml:space="preserve"> IFERROR(IF(VLOOKUP(G1419,Demos!$B$3:$K$1368,8,FALSE)=0,"",VLOOKUP(G1419,Demos!$B$3:$K$1368,8,FALSE)),"")</f>
        <v>Demonstrate difference in coherence length of a white light LED and a red laser using a Michelson interferometer by detuning one of its mirrors such that the white light fringes quickly disappear whilst the red laser fringe visibility is still there.</v>
      </c>
      <c r="R1419" s="38" t="str">
        <f xml:space="preserve"> IFERROR(IF(VLOOKUP(G1419,Demos!$B$3:$K$1368,7,FALSE)=0,"",VLOOKUP(G1419,Demos!$B$3:$K$1368,7,FALSE)),"")</f>
        <v>See 02 Apr 2019 Collegerama recording TN2421_07 from 01:19:10 - https://collegerama.tudelft.nl/Mediasite/Channel/as-bsc-tn/watch/57fdc9d36e244cb5afdc01190b14676a1d</v>
      </c>
      <c r="S1419" s="82"/>
      <c r="T1419" s="50" t="s">
        <v>1761</v>
      </c>
      <c r="U1419" s="31" t="str">
        <f>IFERROR(VLOOKUP(G1419,Demos!$B$7:N4715,12,FALSE),"")</f>
        <v/>
      </c>
    </row>
    <row r="1420" spans="1:21" ht="45" x14ac:dyDescent="0.25">
      <c r="A1420" s="39">
        <f t="shared" si="22"/>
        <v>1415</v>
      </c>
      <c r="B1420" s="30" t="s">
        <v>275</v>
      </c>
      <c r="C1420" s="29" t="str">
        <f xml:space="preserve"> IFERROR(VLOOKUP(B1420, Courses!$C$3:$E$836, 2, FALSE),"")</f>
        <v>Optics</v>
      </c>
      <c r="D1420" s="29" t="str">
        <f xml:space="preserve"> IFERROR(VLOOKUP(MID(G1420,1,1), PIRA!$B$1:$E$1146, 2, FALSE),"")</f>
        <v>9 Equipment</v>
      </c>
      <c r="E1420" s="31" t="str">
        <f xml:space="preserve"> IFERROR(VLOOKUP(MID(G1420,1,2),PIRA!$B$1:$E$1144,2,FALSE),"")&amp;"
"&amp;IFERROR(VLOOKUP(MID(H1420,1,2),PIRA!$B$1:$E$1144,2,FALSE),"")&amp;"
"&amp;IFERROR(VLOOKUP(MID(I1420,1,2),PIRA!$B$1:$E$1144,2,FALSE),"")</f>
        <v xml:space="preserve">Electronic
</v>
      </c>
      <c r="F1420" s="31" t="str">
        <f xml:space="preserve"> IFERROR(VLOOKUP(MID(G1420,1,4),PIRA!$B$1:$E$1144,2,FALSE),"")&amp;"
"&amp;IFERROR(VLOOKUP(MID(H1420,1,4),PIRA!$B$1:$E$1144,2,FALSE),"")&amp;"
"&amp;IFERROR(VLOOKUP(MID(I1420,1,4),PIRA!$B$1:$E$1144,2,FALSE),"")</f>
        <v xml:space="preserve">Lasers
</v>
      </c>
      <c r="G1420" s="32" t="s">
        <v>2013</v>
      </c>
      <c r="H1420" s="31" t="str">
        <f>IFERROR(IF(VLOOKUP(G1420,Demos!$B$3:$K$1368,2,FALSE)=0,"",VLOOKUP(G1420,Demos!$B$3:$K$1368,2,FALSE)),"")</f>
        <v/>
      </c>
      <c r="I1420" s="79" t="str">
        <f>IFERROR(IF(VLOOKUP(G1420,Demos!$B$3:$K$1368,3,FALSE)=0,"",VLOOKUP(G1420,Demos!$B$3:$K$1368,3,FALSE)),"")</f>
        <v/>
      </c>
      <c r="J1420" s="79" t="str">
        <f>IFERROR(IF(VLOOKUP(G1420,Demos!$B$3:$K$1368,4,FALSE)=0,"",VLOOKUP(G1420,Demos!$B$3:$K$1368,4,FALSE)),"")</f>
        <v/>
      </c>
      <c r="K1420" s="30" t="s">
        <v>1614</v>
      </c>
      <c r="L1420" s="30" t="s">
        <v>1983</v>
      </c>
      <c r="M1420" s="71">
        <v>43201</v>
      </c>
      <c r="N1420" s="33" t="str">
        <f>IFERROR(VLOOKUP(G1420,Demos!$B$3:$K$1368,5,FALSE),"")</f>
        <v>Lasers</v>
      </c>
      <c r="O1420" s="28">
        <f>IF(N1420="","",COUNTIF($N$6:N3539, N1420))</f>
        <v>8</v>
      </c>
      <c r="P1420" s="33" t="str">
        <f xml:space="preserve"> IFERROR(IF(VLOOKUP(G1420,Demos!$B$3:$K$1368,6,FALSE)=0,"",VLOOKUP(G1420,Demos!$B$3:$K$1368,6,FALSE)),"")</f>
        <v>N/A</v>
      </c>
      <c r="Q1420" s="38" t="str">
        <f xml:space="preserve"> IFERROR(IF(VLOOKUP(G1420,Demos!$B$3:$K$1368,8,FALSE)=0,"",VLOOKUP(G1420,Demos!$B$3:$K$1368,8,FALSE)),"")</f>
        <v>A worked open HeNe laser</v>
      </c>
      <c r="R1420" s="38" t="str">
        <f xml:space="preserve"> IFERROR(IF(VLOOKUP(G1420,Demos!$B$3:$K$1368,7,FALSE)=0,"",VLOOKUP(G1420,Demos!$B$3:$K$1368,7,FALSE)),"")</f>
        <v/>
      </c>
      <c r="S1420" s="82"/>
      <c r="T1420" s="50" t="s">
        <v>1761</v>
      </c>
      <c r="U1420" s="31" t="str">
        <f>IFERROR(VLOOKUP(G1420,Demos!$B$7:N4714,12,FALSE),"")</f>
        <v/>
      </c>
    </row>
    <row r="1421" spans="1:21" ht="45" x14ac:dyDescent="0.25">
      <c r="A1421" s="39">
        <f t="shared" si="22"/>
        <v>1416</v>
      </c>
      <c r="B1421" s="30" t="s">
        <v>1993</v>
      </c>
      <c r="C1421" s="29" t="str">
        <f xml:space="preserve"> IFERROR(VLOOKUP(B1421, Courses!$C$3:$E$836, 2, FALSE),"")</f>
        <v>Optics and Microscopy</v>
      </c>
      <c r="D1421" s="29" t="str">
        <f xml:space="preserve"> IFERROR(VLOOKUP(MID(G1421,1,1), PIRA!$B$1:$E$1146, 2, FALSE),"")</f>
        <v>6 Optics</v>
      </c>
      <c r="E1421" s="31" t="str">
        <f xml:space="preserve"> IFERROR(VLOOKUP(MID(G1421,1,2),PIRA!$B$1:$E$1144,2,FALSE),"")&amp;"
"&amp;IFERROR(VLOOKUP(MID(H1421,1,2),PIRA!$B$1:$E$1144,2,FALSE),"")&amp;"
"&amp;IFERROR(VLOOKUP(MID(I1421,1,2),PIRA!$B$1:$E$1144,2,FALSE),"")</f>
        <v xml:space="preserve">Polarisation
</v>
      </c>
      <c r="F1421" s="31" t="str">
        <f xml:space="preserve"> IFERROR(VLOOKUP(MID(G1421,1,4),PIRA!$B$1:$E$1144,2,FALSE),"")&amp;"
"&amp;IFERROR(VLOOKUP(MID(H1421,1,4),PIRA!$B$1:$E$1144,2,FALSE),"")&amp;"
"&amp;IFERROR(VLOOKUP(MID(I1421,1,4),PIRA!$B$1:$E$1144,2,FALSE),"")</f>
        <v xml:space="preserve">Birefringence
</v>
      </c>
      <c r="G1421" s="32" t="s">
        <v>1204</v>
      </c>
      <c r="H1421" s="31" t="str">
        <f>IFERROR(IF(VLOOKUP(G1421,Demos!$B$3:$K$1368,2,FALSE)=0,"",VLOOKUP(G1421,Demos!$B$3:$K$1368,2,FALSE)),"")</f>
        <v/>
      </c>
      <c r="I1421" s="79" t="str">
        <f>IFERROR(IF(VLOOKUP(G1421,Demos!$B$3:$K$1368,3,FALSE)=0,"",VLOOKUP(G1421,Demos!$B$3:$K$1368,3,FALSE)),"")</f>
        <v/>
      </c>
      <c r="J1421" s="79" t="str">
        <f>IFERROR(IF(VLOOKUP(G1421,Demos!$B$3:$K$1368,4,FALSE)=0,"",VLOOKUP(G1421,Demos!$B$3:$K$1368,4,FALSE)),"")</f>
        <v/>
      </c>
      <c r="K1421" s="30" t="s">
        <v>1062</v>
      </c>
      <c r="L1421" s="30" t="s">
        <v>46</v>
      </c>
      <c r="M1421" s="71">
        <v>43200</v>
      </c>
      <c r="N1421" s="33" t="str">
        <f>IFERROR(VLOOKUP(G1421,Demos!$B$3:$K$1368,5,FALSE),"")</f>
        <v>Kaleidoscope</v>
      </c>
      <c r="O1421" s="28">
        <f>IF(N1421="","",COUNTIF($N$6:N3540, N1421))</f>
        <v>14</v>
      </c>
      <c r="P1421" s="33" t="str">
        <f xml:space="preserve"> IFERROR(IF(VLOOKUP(G1421,Demos!$B$3:$K$1368,6,FALSE)=0,"",VLOOKUP(G1421,Demos!$B$3:$K$1368,6,FALSE)),"")</f>
        <v>N/A</v>
      </c>
      <c r="Q1421" s="38" t="str">
        <f xml:space="preserve"> IFERROR(IF(VLOOKUP(G1421,Demos!$B$3:$K$1368,8,FALSE)=0,"",VLOOKUP(G1421,Demos!$B$3:$K$1368,8,FALSE)),"")</f>
        <v/>
      </c>
      <c r="R1421" s="38" t="str">
        <f xml:space="preserve"> IFERROR(IF(VLOOKUP(G1421,Demos!$B$3:$K$1368,7,FALSE)=0,"",VLOOKUP(G1421,Demos!$B$3:$K$1368,7,FALSE)),"")</f>
        <v/>
      </c>
      <c r="S1421" s="82"/>
      <c r="T1421" s="50" t="s">
        <v>1762</v>
      </c>
      <c r="U1421" s="31" t="str">
        <f>IFERROR(VLOOKUP(G1421,Demos!$B$7:N4716,12,FALSE),"")</f>
        <v/>
      </c>
    </row>
    <row r="1422" spans="1:21" ht="45" x14ac:dyDescent="0.25">
      <c r="A1422" s="39">
        <f t="shared" si="22"/>
        <v>1417</v>
      </c>
      <c r="B1422" s="30" t="s">
        <v>275</v>
      </c>
      <c r="C1422" s="29" t="str">
        <f xml:space="preserve"> IFERROR(VLOOKUP(B1422, Courses!$C$3:$E$836, 2, FALSE),"")</f>
        <v>Optics</v>
      </c>
      <c r="D1422" s="29" t="str">
        <f xml:space="preserve"> IFERROR(VLOOKUP(MID(G1422,1,1), PIRA!$B$1:$E$1146, 2, FALSE),"")</f>
        <v>6 Optics</v>
      </c>
      <c r="E1422" s="31" t="str">
        <f xml:space="preserve"> IFERROR(VLOOKUP(MID(G1422,1,2),PIRA!$B$1:$E$1144,2,FALSE),"")&amp;"
"&amp;IFERROR(VLOOKUP(MID(H1422,1,2),PIRA!$B$1:$E$1144,2,FALSE),"")&amp;"
"&amp;IFERROR(VLOOKUP(MID(I1422,1,2),PIRA!$B$1:$E$1144,2,FALSE),"")</f>
        <v xml:space="preserve">Diffraction
</v>
      </c>
      <c r="F1422" s="31" t="str">
        <f xml:space="preserve"> IFERROR(VLOOKUP(MID(G1422,1,4),PIRA!$B$1:$E$1144,2,FALSE),"")&amp;"
"&amp;IFERROR(VLOOKUP(MID(H1422,1,4),PIRA!$B$1:$E$1144,2,FALSE),"")&amp;"
"&amp;IFERROR(VLOOKUP(MID(I1422,1,4),PIRA!$B$1:$E$1144,2,FALSE),"")</f>
        <v xml:space="preserve">Diffraction Around Objects
</v>
      </c>
      <c r="G1422" s="32" t="s">
        <v>1573</v>
      </c>
      <c r="H1422" s="31" t="str">
        <f>IFERROR(IF(VLOOKUP(G1422,Demos!$B$3:$K$1368,2,FALSE)=0,"",VLOOKUP(G1422,Demos!$B$3:$K$1368,2,FALSE)),"")</f>
        <v/>
      </c>
      <c r="I1422" s="79" t="str">
        <f>IFERROR(IF(VLOOKUP(G1422,Demos!$B$3:$K$1368,3,FALSE)=0,"",VLOOKUP(G1422,Demos!$B$3:$K$1368,3,FALSE)),"")</f>
        <v/>
      </c>
      <c r="J1422" s="79" t="str">
        <f>IFERROR(IF(VLOOKUP(G1422,Demos!$B$3:$K$1368,4,FALSE)=0,"",VLOOKUP(G1422,Demos!$B$3:$K$1368,4,FALSE)),"")</f>
        <v/>
      </c>
      <c r="K1422" s="30" t="s">
        <v>1983</v>
      </c>
      <c r="L1422" s="30" t="s">
        <v>1614</v>
      </c>
      <c r="M1422" s="71">
        <v>43199</v>
      </c>
      <c r="N1422" s="33" t="str">
        <f>IFERROR(VLOOKUP(G1422,Demos!$B$3:$K$1368,5,FALSE),"")</f>
        <v>Diffraction (2b), Single Slit</v>
      </c>
      <c r="O1422" s="28">
        <f>IF(N1422="","",COUNTIF($N$6:N3541, N1422))</f>
        <v>12</v>
      </c>
      <c r="P1422" s="33" t="str">
        <f xml:space="preserve"> IFERROR(IF(VLOOKUP(G1422,Demos!$B$3:$K$1368,6,FALSE)=0,"",VLOOKUP(G1422,Demos!$B$3:$K$1368,6,FALSE)),"")</f>
        <v>www.de-monstrare.nl/pdf/Diffraction_2b_,%20single%20slit.pdf</v>
      </c>
      <c r="Q1422" s="38" t="str">
        <f xml:space="preserve"> IFERROR(IF(VLOOKUP(G1422,Demos!$B$3:$K$1368,8,FALSE)=0,"",VLOOKUP(G1422,Demos!$B$3:$K$1368,8,FALSE)),"")</f>
        <v/>
      </c>
      <c r="R1422" s="38" t="str">
        <f xml:space="preserve"> IFERROR(IF(VLOOKUP(G1422,Demos!$B$3:$K$1368,7,FALSE)=0,"",VLOOKUP(G1422,Demos!$B$3:$K$1368,7,FALSE)),"")</f>
        <v/>
      </c>
      <c r="S1422" s="82"/>
      <c r="T1422" s="50" t="s">
        <v>1761</v>
      </c>
      <c r="U1422" s="31" t="str">
        <f>IFERROR(VLOOKUP(G1422,Demos!$B$7:N4718,12,FALSE),"")</f>
        <v/>
      </c>
    </row>
    <row r="1423" spans="1:21" ht="45" x14ac:dyDescent="0.25">
      <c r="A1423" s="39">
        <f t="shared" si="22"/>
        <v>1418</v>
      </c>
      <c r="B1423" s="30" t="s">
        <v>275</v>
      </c>
      <c r="C1423" s="29" t="str">
        <f xml:space="preserve"> IFERROR(VLOOKUP(B1423, Courses!$C$3:$E$836, 2, FALSE),"")</f>
        <v>Optics</v>
      </c>
      <c r="D1423" s="29" t="str">
        <f xml:space="preserve"> IFERROR(VLOOKUP(MID(G1423,1,1), PIRA!$B$1:$E$1146, 2, FALSE),"")</f>
        <v>6 Optics</v>
      </c>
      <c r="E1423" s="31" t="str">
        <f xml:space="preserve"> IFERROR(VLOOKUP(MID(G1423,1,2),PIRA!$B$1:$E$1144,2,FALSE),"")&amp;"
"&amp;IFERROR(VLOOKUP(MID(H1423,1,2),PIRA!$B$1:$E$1144,2,FALSE),"")&amp;"
"&amp;IFERROR(VLOOKUP(MID(I1423,1,2),PIRA!$B$1:$E$1144,2,FALSE),"")</f>
        <v xml:space="preserve">Interference
Diffraction
</v>
      </c>
      <c r="F1423" s="31" t="str">
        <f xml:space="preserve"> IFERROR(VLOOKUP(MID(G1423,1,4),PIRA!$B$1:$E$1144,2,FALSE),"")&amp;"
"&amp;IFERROR(VLOOKUP(MID(H1423,1,4),PIRA!$B$1:$E$1144,2,FALSE),"")&amp;"
"&amp;IFERROR(VLOOKUP(MID(I1423,1,4),PIRA!$B$1:$E$1144,2,FALSE),"")</f>
        <v xml:space="preserve">Interference From Two Sources
Diffraction Through One Slit
</v>
      </c>
      <c r="G1423" s="32" t="s">
        <v>487</v>
      </c>
      <c r="H1423" s="31" t="str">
        <f>IFERROR(IF(VLOOKUP(G1423,Demos!$B$3:$K$1368,2,FALSE)=0,"",VLOOKUP(G1423,Demos!$B$3:$K$1368,2,FALSE)),"")</f>
        <v>6C10.26</v>
      </c>
      <c r="I1423" s="79" t="str">
        <f>IFERROR(IF(VLOOKUP(G1423,Demos!$B$3:$K$1368,3,FALSE)=0,"",VLOOKUP(G1423,Demos!$B$3:$K$1368,3,FALSE)),"")</f>
        <v/>
      </c>
      <c r="J1423" s="79" t="str">
        <f>IFERROR(IF(VLOOKUP(G1423,Demos!$B$3:$K$1368,4,FALSE)=0,"",VLOOKUP(G1423,Demos!$B$3:$K$1368,4,FALSE)),"")</f>
        <v/>
      </c>
      <c r="K1423" s="30" t="s">
        <v>1983</v>
      </c>
      <c r="L1423" s="30" t="s">
        <v>1614</v>
      </c>
      <c r="M1423" s="71">
        <v>43199</v>
      </c>
      <c r="N1423" s="33" t="str">
        <f>IFERROR(VLOOKUP(G1423,Demos!$B$3:$K$1368,5,FALSE),"")</f>
        <v>Young's Double Slit</v>
      </c>
      <c r="O1423" s="28">
        <f>IF(N1423="","",COUNTIF($N$6:N3542, N1423))</f>
        <v>20</v>
      </c>
      <c r="P1423" s="33" t="str">
        <f xml:space="preserve"> IFERROR(IF(VLOOKUP(G1423,Demos!$B$3:$K$1368,6,FALSE)=0,"",VLOOKUP(G1423,Demos!$B$3:$K$1368,6,FALSE)),"")</f>
        <v>www.de-monstrare.nl/pdf/Young%27s%20double%20slit.pdf</v>
      </c>
      <c r="Q1423" s="38" t="str">
        <f xml:space="preserve"> IFERROR(IF(VLOOKUP(G1423,Demos!$B$3:$K$1368,8,FALSE)=0,"",VLOOKUP(G1423,Demos!$B$3:$K$1368,8,FALSE)),"")</f>
        <v>Not in database yet</v>
      </c>
      <c r="R1423" s="38" t="str">
        <f xml:space="preserve"> IFERROR(IF(VLOOKUP(G1423,Demos!$B$3:$K$1368,7,FALSE)=0,"",VLOOKUP(G1423,Demos!$B$3:$K$1368,7,FALSE)),"")</f>
        <v>See 09 Apr 2019 Collegerama recoring TN2421_10 from 01:29:55 - https://collegerama.tudelft.nl/Mediasite/Channel/as-bsc-tn/watch/a70c41f4099e41a3966d61dab00a21c61d</v>
      </c>
      <c r="S1423" s="82"/>
      <c r="T1423" s="50" t="s">
        <v>1761</v>
      </c>
      <c r="U1423" s="31" t="str">
        <f>IFERROR(VLOOKUP(G1423,Demos!$B$7:N4717,12,FALSE),"")</f>
        <v/>
      </c>
    </row>
    <row r="1424" spans="1:21" ht="45" x14ac:dyDescent="0.25">
      <c r="A1424" s="39">
        <f t="shared" si="22"/>
        <v>1419</v>
      </c>
      <c r="B1424" s="30" t="s">
        <v>1617</v>
      </c>
      <c r="C1424" s="29" t="str">
        <f xml:space="preserve"> IFERROR(VLOOKUP(B1424, Courses!$C$3:$E$836, 2, FALSE),"")</f>
        <v>Physical Transport Phenomena</v>
      </c>
      <c r="D1424" s="29" t="str">
        <f xml:space="preserve"> IFERROR(VLOOKUP(MID(G1424,1,1), PIRA!$B$1:$E$1146, 2, FALSE),"")</f>
        <v>4 Thermodynamics</v>
      </c>
      <c r="E1424" s="31" t="str">
        <f xml:space="preserve"> IFERROR(VLOOKUP(MID(G1424,1,2),PIRA!$B$1:$E$1144,2,FALSE),"")&amp;"
"&amp;IFERROR(VLOOKUP(MID(H1424,1,2),PIRA!$B$1:$E$1144,2,FALSE),"")&amp;"
"&amp;IFERROR(VLOOKUP(MID(I1424,1,2),PIRA!$B$1:$E$1144,2,FALSE),"")</f>
        <v xml:space="preserve">Heat and the First Law
</v>
      </c>
      <c r="F1424" s="31" t="str">
        <f xml:space="preserve"> IFERROR(VLOOKUP(MID(G1424,1,4),PIRA!$B$1:$E$1144,2,FALSE),"")&amp;"
"&amp;IFERROR(VLOOKUP(MID(H1424,1,4),PIRA!$B$1:$E$1144,2,FALSE),"")&amp;"
"&amp;IFERROR(VLOOKUP(MID(I1424,1,4),PIRA!$B$1:$E$1144,2,FALSE),"")</f>
        <v xml:space="preserve">Conduction
</v>
      </c>
      <c r="G1424" s="32" t="s">
        <v>2070</v>
      </c>
      <c r="H1424" s="31" t="str">
        <f>IFERROR(IF(VLOOKUP(G1424,Demos!$B$3:$K$1368,2,FALSE)=0,"",VLOOKUP(G1424,Demos!$B$3:$K$1368,2,FALSE)),"")</f>
        <v/>
      </c>
      <c r="I1424" s="79" t="str">
        <f>IFERROR(IF(VLOOKUP(G1424,Demos!$B$3:$K$1368,3,FALSE)=0,"",VLOOKUP(G1424,Demos!$B$3:$K$1368,3,FALSE)),"")</f>
        <v/>
      </c>
      <c r="J1424" s="79" t="str">
        <f>IFERROR(IF(VLOOKUP(G1424,Demos!$B$3:$K$1368,4,FALSE)=0,"",VLOOKUP(G1424,Demos!$B$3:$K$1368,4,FALSE)),"")</f>
        <v/>
      </c>
      <c r="K1424" s="32" t="s">
        <v>147</v>
      </c>
      <c r="L1424" s="32" t="s">
        <v>2020</v>
      </c>
      <c r="M1424" s="71">
        <v>43196</v>
      </c>
      <c r="N1424" s="33" t="str">
        <f>IFERROR(VLOOKUP(G1424,Demos!$B$3:$K$1368,5,FALSE),"")</f>
        <v>Conduction Slab</v>
      </c>
      <c r="O1424" s="28">
        <f>IF(N1424="","",COUNTIF($N$6:N3543, N1424))</f>
        <v>7</v>
      </c>
      <c r="P1424" s="33" t="str">
        <f xml:space="preserve"> IFERROR(IF(VLOOKUP(G1424,Demos!$B$3:$K$1368,6,FALSE)=0,"",VLOOKUP(G1424,Demos!$B$3:$K$1368,6,FALSE)),"")</f>
        <v>N/A</v>
      </c>
      <c r="Q1424" s="38" t="str">
        <f xml:space="preserve"> IFERROR(IF(VLOOKUP(G1424,Demos!$B$3:$K$1368,8,FALSE)=0,"",VLOOKUP(G1424,Demos!$B$3:$K$1368,8,FALSE)),"")</f>
        <v>A stainless steel slab, heat from one end. Heat sensitive film is stuck on the plate, such that the heat conduction can be observed.</v>
      </c>
      <c r="R1424" s="38" t="str">
        <f xml:space="preserve"> IFERROR(IF(VLOOKUP(G1424,Demos!$B$3:$K$1368,7,FALSE)=0,"",VLOOKUP(G1424,Demos!$B$3:$K$1368,7,FALSE)),"")</f>
        <v>See 2021 Zoomopname "opname hoorcollege 7.mp4" and Collegerama recording 2011/2012 - https://collegerama.tudelft.nl/Mediasite/Channel/as-bsc-tn/watch/b6b2331bc2144aba9c70d01fb3cfa6311d and 12 May 2023 "TN2786_008" recording from 00:04:00 on https://collegeramavideoportal.tudelft.nl/catalogue/tn2786/presentation/1701937ea67942759c7f810749f0fb891d?academicYear=2022-2023-tn2786</v>
      </c>
      <c r="S1424" s="82"/>
      <c r="T1424" s="50" t="s">
        <v>1763</v>
      </c>
      <c r="U1424" s="31">
        <f>IFERROR(VLOOKUP(G1424,Demos!$B$7:N4719,12,FALSE),"")</f>
        <v>0</v>
      </c>
    </row>
    <row r="1425" spans="1:21" ht="45" x14ac:dyDescent="0.25">
      <c r="A1425" s="39">
        <f t="shared" si="22"/>
        <v>1420</v>
      </c>
      <c r="B1425" s="30" t="s">
        <v>1993</v>
      </c>
      <c r="C1425" s="29" t="str">
        <f xml:space="preserve"> IFERROR(VLOOKUP(B1425, Courses!$C$3:$E$836, 2, FALSE),"")</f>
        <v>Optics and Microscopy</v>
      </c>
      <c r="D1425" s="29" t="str">
        <f xml:space="preserve"> IFERROR(VLOOKUP(MID(G1425,1,1), PIRA!$B$1:$E$1146, 2, FALSE),"")</f>
        <v>6 Optics</v>
      </c>
      <c r="E1425" s="31" t="str">
        <f xml:space="preserve"> IFERROR(VLOOKUP(MID(G1425,1,2),PIRA!$B$1:$E$1144,2,FALSE),"")&amp;"
"&amp;IFERROR(VLOOKUP(MID(H1425,1,2),PIRA!$B$1:$E$1144,2,FALSE),"")&amp;"
"&amp;IFERROR(VLOOKUP(MID(I1425,1,2),PIRA!$B$1:$E$1144,2,FALSE),"")</f>
        <v xml:space="preserve">Diffraction
</v>
      </c>
      <c r="F1425" s="31" t="str">
        <f xml:space="preserve"> IFERROR(VLOOKUP(MID(G1425,1,4),PIRA!$B$1:$E$1144,2,FALSE),"")&amp;"
"&amp;IFERROR(VLOOKUP(MID(H1425,1,4),PIRA!$B$1:$E$1144,2,FALSE),"")&amp;"
"&amp;IFERROR(VLOOKUP(MID(I1425,1,4),PIRA!$B$1:$E$1144,2,FALSE),"")</f>
        <v xml:space="preserve">
</v>
      </c>
      <c r="G1425" s="32" t="s">
        <v>1987</v>
      </c>
      <c r="H1425" s="31" t="str">
        <f>IFERROR(IF(VLOOKUP(G1425,Demos!$B$3:$K$1368,2,FALSE)=0,"",VLOOKUP(G1425,Demos!$B$3:$K$1368,2,FALSE)),"")</f>
        <v/>
      </c>
      <c r="I1425" s="79" t="str">
        <f>IFERROR(IF(VLOOKUP(G1425,Demos!$B$3:$K$1368,3,FALSE)=0,"",VLOOKUP(G1425,Demos!$B$3:$K$1368,3,FALSE)),"")</f>
        <v/>
      </c>
      <c r="J1425" s="79" t="str">
        <f>IFERROR(IF(VLOOKUP(G1425,Demos!$B$3:$K$1368,4,FALSE)=0,"",VLOOKUP(G1425,Demos!$B$3:$K$1368,4,FALSE)),"")</f>
        <v/>
      </c>
      <c r="K1425" s="30" t="s">
        <v>1062</v>
      </c>
      <c r="L1425" s="30" t="s">
        <v>46</v>
      </c>
      <c r="M1425" s="71">
        <v>43195</v>
      </c>
      <c r="N1425" s="33" t="str">
        <f>IFERROR(VLOOKUP(G1425,Demos!$B$3:$K$1368,5,FALSE),"")</f>
        <v>Diffraction NEMO kit</v>
      </c>
      <c r="O1425" s="28">
        <f>IF(N1425="","",COUNTIF($N$6:N3544, N1425))</f>
        <v>10</v>
      </c>
      <c r="P1425" s="33" t="str">
        <f xml:space="preserve"> IFERROR(IF(VLOOKUP(G1425,Demos!$B$3:$K$1368,6,FALSE)=0,"",VLOOKUP(G1425,Demos!$B$3:$K$1368,6,FALSE)),"")</f>
        <v>N/A</v>
      </c>
      <c r="Q1425" s="38" t="str">
        <f xml:space="preserve"> IFERROR(IF(VLOOKUP(G1425,Demos!$B$3:$K$1368,8,FALSE)=0,"",VLOOKUP(G1425,Demos!$B$3:$K$1368,8,FALSE)),"")</f>
        <v/>
      </c>
      <c r="R1425" s="38" t="str">
        <f xml:space="preserve"> IFERROR(IF(VLOOKUP(G1425,Demos!$B$3:$K$1368,7,FALSE)=0,"",VLOOKUP(G1425,Demos!$B$3:$K$1368,7,FALSE)),"")</f>
        <v/>
      </c>
      <c r="S1425" s="82"/>
      <c r="T1425" s="50" t="s">
        <v>1762</v>
      </c>
      <c r="U1425" s="31" t="str">
        <f>IFERROR(VLOOKUP(G1425,Demos!$B$7:N4720,12,FALSE),"")</f>
        <v/>
      </c>
    </row>
    <row r="1426" spans="1:21" ht="45" x14ac:dyDescent="0.25">
      <c r="A1426" s="39">
        <f t="shared" si="22"/>
        <v>1421</v>
      </c>
      <c r="B1426" s="30" t="s">
        <v>275</v>
      </c>
      <c r="C1426" s="29" t="str">
        <f xml:space="preserve"> IFERROR(VLOOKUP(B1426, Courses!$C$3:$E$836, 2, FALSE),"")</f>
        <v>Optics</v>
      </c>
      <c r="D1426" s="29" t="str">
        <f xml:space="preserve"> IFERROR(VLOOKUP(MID(G1426,1,1), PIRA!$B$1:$E$1146, 2, FALSE),"")</f>
        <v>6 Optics</v>
      </c>
      <c r="E1426" s="31" t="str">
        <f xml:space="preserve"> IFERROR(VLOOKUP(MID(G1426,1,2),PIRA!$B$1:$E$1144,2,FALSE),"")&amp;"
"&amp;IFERROR(VLOOKUP(MID(H1426,1,2),PIRA!$B$1:$E$1144,2,FALSE),"")&amp;"
"&amp;IFERROR(VLOOKUP(MID(I1426,1,2),PIRA!$B$1:$E$1144,2,FALSE),"")</f>
        <v xml:space="preserve">Interference
</v>
      </c>
      <c r="F1426" s="31" t="str">
        <f xml:space="preserve"> IFERROR(VLOOKUP(MID(G1426,1,4),PIRA!$B$1:$E$1144,2,FALSE),"")&amp;"
"&amp;IFERROR(VLOOKUP(MID(H1426,1,4),PIRA!$B$1:$E$1144,2,FALSE),"")&amp;"
"&amp;IFERROR(VLOOKUP(MID(I1426,1,4),PIRA!$B$1:$E$1144,2,FALSE),"")</f>
        <v xml:space="preserve">Interferometers
</v>
      </c>
      <c r="G1426" s="32" t="s">
        <v>327</v>
      </c>
      <c r="H1426" s="31" t="str">
        <f>IFERROR(IF(VLOOKUP(G1426,Demos!$B$3:$K$1368,2,FALSE)=0,"",VLOOKUP(G1426,Demos!$B$3:$K$1368,2,FALSE)),"")</f>
        <v/>
      </c>
      <c r="I1426" s="79" t="str">
        <f>IFERROR(IF(VLOOKUP(G1426,Demos!$B$3:$K$1368,3,FALSE)=0,"",VLOOKUP(G1426,Demos!$B$3:$K$1368,3,FALSE)),"")</f>
        <v/>
      </c>
      <c r="J1426" s="79" t="str">
        <f>IFERROR(IF(VLOOKUP(G1426,Demos!$B$3:$K$1368,4,FALSE)=0,"",VLOOKUP(G1426,Demos!$B$3:$K$1368,4,FALSE)),"")</f>
        <v/>
      </c>
      <c r="K1426" s="32" t="s">
        <v>1056</v>
      </c>
      <c r="L1426" s="32" t="s">
        <v>1614</v>
      </c>
      <c r="M1426" s="71">
        <v>43194</v>
      </c>
      <c r="N1426" s="33" t="str">
        <f>IFERROR(VLOOKUP(G1426,Demos!$B$3:$K$1368,5,FALSE),"")</f>
        <v>Michelson-Morley Interferometer</v>
      </c>
      <c r="O1426" s="28">
        <f>IF(N1426="","",COUNTIF($N$6:N3545, N1426))</f>
        <v>42</v>
      </c>
      <c r="P1426" s="33" t="str">
        <f xml:space="preserve"> IFERROR(IF(VLOOKUP(G1426,Demos!$B$3:$K$1368,6,FALSE)=0,"",VLOOKUP(G1426,Demos!$B$3:$K$1368,6,FALSE)),"")</f>
        <v>www.de-monstrare.nl/pdf/Michelson-Morley%20interferometer.pdf</v>
      </c>
      <c r="Q1426" s="38" t="str">
        <f xml:space="preserve"> IFERROR(IF(VLOOKUP(G1426,Demos!$B$3:$K$1368,8,FALSE)=0,"",VLOOKUP(G1426,Demos!$B$3:$K$1368,8,FALSE)),"")</f>
        <v/>
      </c>
      <c r="R1426" s="38" t="str">
        <f xml:space="preserve"> IFERROR(IF(VLOOKUP(G1426,Demos!$B$3:$K$1368,7,FALSE)=0,"",VLOOKUP(G1426,Demos!$B$3:$K$1368,7,FALSE)),"")</f>
        <v xml:space="preserve">See 2022 recording TN1612TU_24. https://collegerama.tudelft.nl/Mediasite/Channel/as-bsc-tn/watch/7474e760f1e14321b537b197c972eb3e1d </v>
      </c>
      <c r="S1426" s="82"/>
      <c r="T1426" s="50" t="s">
        <v>1761</v>
      </c>
      <c r="U1426" s="31" t="str">
        <f>IFERROR(VLOOKUP(G1426,Demos!$B$7:N4721,12,FALSE),"")</f>
        <v/>
      </c>
    </row>
    <row r="1427" spans="1:21" ht="45" x14ac:dyDescent="0.25">
      <c r="A1427" s="39">
        <f t="shared" si="22"/>
        <v>1422</v>
      </c>
      <c r="B1427" s="30" t="s">
        <v>275</v>
      </c>
      <c r="C1427" s="29" t="str">
        <f xml:space="preserve"> IFERROR(VLOOKUP(B1427, Courses!$C$3:$E$836, 2, FALSE),"")</f>
        <v>Optics</v>
      </c>
      <c r="D1427" s="29" t="str">
        <f xml:space="preserve"> IFERROR(VLOOKUP(MID(G1427,1,1), PIRA!$B$1:$E$1146, 2, FALSE),"")</f>
        <v>6 Optics</v>
      </c>
      <c r="E1427" s="31" t="str">
        <f xml:space="preserve"> IFERROR(VLOOKUP(MID(G1427,1,2),PIRA!$B$1:$E$1144,2,FALSE),"")&amp;"
"&amp;IFERROR(VLOOKUP(MID(H1427,1,2),PIRA!$B$1:$E$1144,2,FALSE),"")&amp;"
"&amp;IFERROR(VLOOKUP(MID(I1427,1,2),PIRA!$B$1:$E$1144,2,FALSE),"")</f>
        <v>Geometrical Optics
Geometrical Optics
Polarisation</v>
      </c>
      <c r="F1427" s="31" t="str">
        <f xml:space="preserve"> IFERROR(VLOOKUP(MID(G1427,1,4),PIRA!$B$1:$E$1144,2,FALSE),"")&amp;"
"&amp;IFERROR(VLOOKUP(MID(H1427,1,4),PIRA!$B$1:$E$1144,2,FALSE),"")&amp;"
"&amp;IFERROR(VLOOKUP(MID(I1427,1,4),PIRA!$B$1:$E$1144,2,FALSE),"")</f>
        <v>Refraction at Flat Surfaces
Total Internal Reflection
Polarization by Reflection</v>
      </c>
      <c r="G1427" s="32" t="s">
        <v>1201</v>
      </c>
      <c r="H1427" s="31" t="str">
        <f>IFERROR(IF(VLOOKUP(G1427,Demos!$B$3:$K$1368,2,FALSE)=0,"",VLOOKUP(G1427,Demos!$B$3:$K$1368,2,FALSE)),"")</f>
        <v>6A44.01</v>
      </c>
      <c r="I1427" s="79" t="str">
        <f>IFERROR(IF(VLOOKUP(G1427,Demos!$B$3:$K$1368,3,FALSE)=0,"",VLOOKUP(G1427,Demos!$B$3:$K$1368,3,FALSE)),"")</f>
        <v>6H20.01</v>
      </c>
      <c r="J1427" s="79" t="str">
        <f>IFERROR(IF(VLOOKUP(G1427,Demos!$B$3:$K$1368,4,FALSE)=0,"",VLOOKUP(G1427,Demos!$B$3:$K$1368,4,FALSE)),"")</f>
        <v/>
      </c>
      <c r="K1427" s="30" t="s">
        <v>1983</v>
      </c>
      <c r="L1427" s="32" t="s">
        <v>1614</v>
      </c>
      <c r="M1427" s="71">
        <v>43187</v>
      </c>
      <c r="N1427" s="33" t="str">
        <f>IFERROR(VLOOKUP(G1427,Demos!$B$3:$K$1368,5,FALSE),"")</f>
        <v>Brewser's Angle (3)</v>
      </c>
      <c r="O1427" s="28">
        <f>IF(N1427="","",COUNTIF($N$6:N3546, N1427))</f>
        <v>24</v>
      </c>
      <c r="P1427" s="33" t="str">
        <f xml:space="preserve"> IFERROR(IF(VLOOKUP(G1427,Demos!$B$3:$K$1368,6,FALSE)=0,"",VLOOKUP(G1427,Demos!$B$3:$K$1368,6,FALSE)),"")</f>
        <v>www.de-monstrare.nl/pdf/Brewster%27s%20angle%20_3_.pdf</v>
      </c>
      <c r="Q1427" s="38" t="str">
        <f xml:space="preserve"> IFERROR(IF(VLOOKUP(G1427,Demos!$B$3:$K$1368,8,FALSE)=0,"",VLOOKUP(G1427,Demos!$B$3:$K$1368,8,FALSE)),"")</f>
        <v/>
      </c>
      <c r="R1427" s="38" t="str">
        <f xml:space="preserve"> IFERROR(IF(VLOOKUP(G1427,Demos!$B$3:$K$1368,7,FALSE)=0,"",VLOOKUP(G1427,Demos!$B$3:$K$1368,7,FALSE)),"")</f>
        <v/>
      </c>
      <c r="S1427" s="82"/>
      <c r="T1427" s="50" t="s">
        <v>1761</v>
      </c>
      <c r="U1427" s="31" t="str">
        <f>IFERROR(VLOOKUP(G1427,Demos!$B$7:N4722,12,FALSE),"")</f>
        <v/>
      </c>
    </row>
    <row r="1428" spans="1:21" ht="45" x14ac:dyDescent="0.25">
      <c r="A1428" s="39">
        <f t="shared" si="22"/>
        <v>1423</v>
      </c>
      <c r="B1428" s="30" t="s">
        <v>38</v>
      </c>
      <c r="C1428" s="29" t="str">
        <f xml:space="preserve"> IFERROR(VLOOKUP(B1428, Courses!$C$3:$E$836, 2, FALSE),"")</f>
        <v>Mechanics and Theory of Relativity</v>
      </c>
      <c r="D1428" s="29" t="str">
        <f xml:space="preserve"> IFERROR(VLOOKUP(MID(G1428,1,1), PIRA!$B$1:$E$1146, 2, FALSE),"")</f>
        <v>6 Optics</v>
      </c>
      <c r="E1428" s="31" t="str">
        <f xml:space="preserve"> IFERROR(VLOOKUP(MID(G1428,1,2),PIRA!$B$1:$E$1144,2,FALSE),"")&amp;"
"&amp;IFERROR(VLOOKUP(MID(H1428,1,2),PIRA!$B$1:$E$1144,2,FALSE),"")&amp;"
"&amp;IFERROR(VLOOKUP(MID(I1428,1,2),PIRA!$B$1:$E$1144,2,FALSE),"")</f>
        <v xml:space="preserve">Interference
</v>
      </c>
      <c r="F1428" s="31" t="str">
        <f xml:space="preserve"> IFERROR(VLOOKUP(MID(G1428,1,4),PIRA!$B$1:$E$1144,2,FALSE),"")&amp;"
"&amp;IFERROR(VLOOKUP(MID(H1428,1,4),PIRA!$B$1:$E$1144,2,FALSE),"")&amp;"
"&amp;IFERROR(VLOOKUP(MID(I1428,1,4),PIRA!$B$1:$E$1144,2,FALSE),"")</f>
        <v xml:space="preserve">Interferometers
</v>
      </c>
      <c r="G1428" s="32" t="s">
        <v>327</v>
      </c>
      <c r="H1428" s="31" t="str">
        <f>IFERROR(IF(VLOOKUP(G1428,Demos!$B$3:$K$1368,2,FALSE)=0,"",VLOOKUP(G1428,Demos!$B$3:$K$1368,2,FALSE)),"")</f>
        <v/>
      </c>
      <c r="I1428" s="79" t="str">
        <f>IFERROR(IF(VLOOKUP(G1428,Demos!$B$3:$K$1368,3,FALSE)=0,"",VLOOKUP(G1428,Demos!$B$3:$K$1368,3,FALSE)),"")</f>
        <v/>
      </c>
      <c r="J1428" s="79" t="str">
        <f>IFERROR(IF(VLOOKUP(G1428,Demos!$B$3:$K$1368,4,FALSE)=0,"",VLOOKUP(G1428,Demos!$B$3:$K$1368,4,FALSE)),"")</f>
        <v/>
      </c>
      <c r="K1428" s="32" t="s">
        <v>22</v>
      </c>
      <c r="L1428" s="32" t="s">
        <v>1060</v>
      </c>
      <c r="M1428" s="71">
        <v>43186</v>
      </c>
      <c r="N1428" s="33" t="str">
        <f>IFERROR(VLOOKUP(G1428,Demos!$B$3:$K$1368,5,FALSE),"")</f>
        <v>Michelson-Morley Interferometer</v>
      </c>
      <c r="O1428" s="28">
        <f>IF(N1428="","",COUNTIF($N$6:N3547, N1428))</f>
        <v>42</v>
      </c>
      <c r="P1428" s="33" t="str">
        <f xml:space="preserve"> IFERROR(IF(VLOOKUP(G1428,Demos!$B$3:$K$1368,6,FALSE)=0,"",VLOOKUP(G1428,Demos!$B$3:$K$1368,6,FALSE)),"")</f>
        <v>www.de-monstrare.nl/pdf/Michelson-Morley%20interferometer.pdf</v>
      </c>
      <c r="Q1428" s="38" t="str">
        <f xml:space="preserve"> IFERROR(IF(VLOOKUP(G1428,Demos!$B$3:$K$1368,8,FALSE)=0,"",VLOOKUP(G1428,Demos!$B$3:$K$1368,8,FALSE)),"")</f>
        <v/>
      </c>
      <c r="R1428" s="38" t="str">
        <f xml:space="preserve"> IFERROR(IF(VLOOKUP(G1428,Demos!$B$3:$K$1368,7,FALSE)=0,"",VLOOKUP(G1428,Demos!$B$3:$K$1368,7,FALSE)),"")</f>
        <v xml:space="preserve">See 2022 recording TN1612TU_24. https://collegerama.tudelft.nl/Mediasite/Channel/as-bsc-tn/watch/7474e760f1e14321b537b197c972eb3e1d </v>
      </c>
      <c r="S1428" s="82"/>
      <c r="T1428" s="50" t="s">
        <v>1763</v>
      </c>
      <c r="U1428" s="31" t="str">
        <f>IFERROR(VLOOKUP(G1428,Demos!$B$7:N4723,12,FALSE),"")</f>
        <v/>
      </c>
    </row>
    <row r="1429" spans="1:21" ht="45" x14ac:dyDescent="0.25">
      <c r="A1429" s="39">
        <f t="shared" si="22"/>
        <v>1424</v>
      </c>
      <c r="B1429" s="30" t="s">
        <v>38</v>
      </c>
      <c r="C1429" s="29" t="str">
        <f xml:space="preserve"> IFERROR(VLOOKUP(B1429, Courses!$C$3:$E$836, 2, FALSE),"")</f>
        <v>Mechanics and Theory of Relativity</v>
      </c>
      <c r="D1429" s="29" t="str">
        <f xml:space="preserve"> IFERROR(VLOOKUP(MID(G1429,1,1), PIRA!$B$1:$E$1146, 2, FALSE),"")</f>
        <v>1 Mechanics</v>
      </c>
      <c r="E1429" s="31" t="str">
        <f xml:space="preserve"> IFERROR(VLOOKUP(MID(G1429,1,2),PIRA!$B$1:$E$1144,2,FALSE),"")&amp;"
"&amp;IFERROR(VLOOKUP(MID(H1429,1,2),PIRA!$B$1:$E$1144,2,FALSE),"")&amp;"
"&amp;IFERROR(VLOOKUP(MID(I1429,1,2),PIRA!$B$1:$E$1144,2,FALSE),"")</f>
        <v xml:space="preserve">Motion in two Dimensions
</v>
      </c>
      <c r="F1429" s="31" t="str">
        <f xml:space="preserve"> IFERROR(VLOOKUP(MID(G1429,1,4),PIRA!$B$1:$E$1144,2,FALSE),"")&amp;"
"&amp;IFERROR(VLOOKUP(MID(H1429,1,4),PIRA!$B$1:$E$1144,2,FALSE),"")&amp;"
"&amp;IFERROR(VLOOKUP(MID(I1429,1,4),PIRA!$B$1:$E$1144,2,FALSE),"")</f>
        <v xml:space="preserve">Central Forces
</v>
      </c>
      <c r="G1429" s="32" t="s">
        <v>1132</v>
      </c>
      <c r="H1429" s="31" t="str">
        <f>IFERROR(IF(VLOOKUP(G1429,Demos!$B$3:$K$1368,2,FALSE)=0,"",VLOOKUP(G1429,Demos!$B$3:$K$1368,2,FALSE)),"")</f>
        <v/>
      </c>
      <c r="I1429" s="79" t="str">
        <f>IFERROR(IF(VLOOKUP(G1429,Demos!$B$3:$K$1368,3,FALSE)=0,"",VLOOKUP(G1429,Demos!$B$3:$K$1368,3,FALSE)),"")</f>
        <v xml:space="preserve"> </v>
      </c>
      <c r="J1429" s="79" t="str">
        <f>IFERROR(IF(VLOOKUP(G1429,Demos!$B$3:$K$1368,4,FALSE)=0,"",VLOOKUP(G1429,Demos!$B$3:$K$1368,4,FALSE)),"")</f>
        <v/>
      </c>
      <c r="K1429" s="30" t="s">
        <v>1060</v>
      </c>
      <c r="L1429" s="30" t="s">
        <v>22</v>
      </c>
      <c r="M1429" s="71">
        <v>43185</v>
      </c>
      <c r="N1429" s="33" t="str">
        <f>IFERROR(VLOOKUP(G1429,Demos!$B$3:$K$1368,5,FALSE),"")</f>
        <v>Going Round in Circles</v>
      </c>
      <c r="O1429" s="28">
        <f>IF(N1429="","",COUNTIF($N$6:N3548, N1429))</f>
        <v>11</v>
      </c>
      <c r="P1429" s="33" t="str">
        <f xml:space="preserve"> IFERROR(IF(VLOOKUP(G1429,Demos!$B$3:$K$1368,6,FALSE)=0,"",VLOOKUP(G1429,Demos!$B$3:$K$1368,6,FALSE)),"")</f>
        <v>www.de-monstrare.nl/pdf/Going%20round%20in%20circles.pdf</v>
      </c>
      <c r="Q1429" s="38" t="str">
        <f xml:space="preserve"> IFERROR(IF(VLOOKUP(G1429,Demos!$B$3:$K$1368,8,FALSE)=0,"",VLOOKUP(G1429,Demos!$B$3:$K$1368,8,FALSE)),"")</f>
        <v/>
      </c>
      <c r="R1429" s="38" t="str">
        <f xml:space="preserve"> IFERROR(IF(VLOOKUP(G1429,Demos!$B$3:$K$1368,7,FALSE)=0,"",VLOOKUP(G1429,Demos!$B$3:$K$1368,7,FALSE)),"")</f>
        <v/>
      </c>
      <c r="S1429" s="82"/>
      <c r="T1429" s="50" t="s">
        <v>1904</v>
      </c>
      <c r="U1429" s="31" t="str">
        <f>IFERROR(VLOOKUP(G1429,Demos!$B$7:N4724,12,FALSE),"")</f>
        <v/>
      </c>
    </row>
    <row r="1430" spans="1:21" ht="45" x14ac:dyDescent="0.25">
      <c r="A1430" s="39">
        <f t="shared" si="22"/>
        <v>1425</v>
      </c>
      <c r="B1430" s="30" t="s">
        <v>38</v>
      </c>
      <c r="C1430" s="29" t="str">
        <f xml:space="preserve"> IFERROR(VLOOKUP(B1430, Courses!$C$3:$E$836, 2, FALSE),"")</f>
        <v>Mechanics and Theory of Relativity</v>
      </c>
      <c r="D1430" s="29" t="str">
        <f xml:space="preserve"> IFERROR(VLOOKUP(MID(G1430,1,1), PIRA!$B$1:$E$1146, 2, FALSE),"")</f>
        <v>1 Mechanics</v>
      </c>
      <c r="E1430" s="31" t="str">
        <f xml:space="preserve"> IFERROR(VLOOKUP(MID(G1430,1,2),PIRA!$B$1:$E$1144,2,FALSE),"")&amp;"
"&amp;IFERROR(VLOOKUP(MID(H1430,1,2),PIRA!$B$1:$E$1144,2,FALSE),"")&amp;"
"&amp;IFERROR(VLOOKUP(MID(I1430,1,2),PIRA!$B$1:$E$1144,2,FALSE),"")</f>
        <v xml:space="preserve">Relative Motion
</v>
      </c>
      <c r="F1430" s="31" t="str">
        <f xml:space="preserve"> IFERROR(VLOOKUP(MID(G1430,1,4),PIRA!$B$1:$E$1144,2,FALSE),"")&amp;"
"&amp;IFERROR(VLOOKUP(MID(H1430,1,4),PIRA!$B$1:$E$1144,2,FALSE),"")&amp;"
"&amp;IFERROR(VLOOKUP(MID(I1430,1,4),PIRA!$B$1:$E$1144,2,FALSE),"")</f>
        <v xml:space="preserve">Rotating Reference Frames
</v>
      </c>
      <c r="G1430" s="32" t="s">
        <v>1137</v>
      </c>
      <c r="H1430" s="31" t="str">
        <f>IFERROR(IF(VLOOKUP(G1430,Demos!$B$3:$K$1368,2,FALSE)=0,"",VLOOKUP(G1430,Demos!$B$3:$K$1368,2,FALSE)),"")</f>
        <v/>
      </c>
      <c r="I1430" s="79" t="str">
        <f>IFERROR(IF(VLOOKUP(G1430,Demos!$B$3:$K$1368,3,FALSE)=0,"",VLOOKUP(G1430,Demos!$B$3:$K$1368,3,FALSE)),"")</f>
        <v/>
      </c>
      <c r="J1430" s="79" t="str">
        <f>IFERROR(IF(VLOOKUP(G1430,Demos!$B$3:$K$1368,4,FALSE)=0,"",VLOOKUP(G1430,Demos!$B$3:$K$1368,4,FALSE)),"")</f>
        <v/>
      </c>
      <c r="K1430" s="30" t="s">
        <v>1060</v>
      </c>
      <c r="L1430" s="30" t="s">
        <v>22</v>
      </c>
      <c r="M1430" s="71">
        <v>43185</v>
      </c>
      <c r="N1430" s="33" t="str">
        <f>IFERROR(VLOOKUP(G1430,Demos!$B$3:$K$1368,5,FALSE),"")</f>
        <v>Coriolis (1a)</v>
      </c>
      <c r="O1430" s="28">
        <f>IF(N1430="","",COUNTIF($N$6:N3549, N1430))</f>
        <v>11</v>
      </c>
      <c r="P1430" s="33" t="str">
        <f xml:space="preserve"> IFERROR(IF(VLOOKUP(G1430,Demos!$B$3:$K$1368,6,FALSE)=0,"",VLOOKUP(G1430,Demos!$B$3:$K$1368,6,FALSE)),"")</f>
        <v>www.de-monstrare.nl/pdf/Coriolis%20_1a_.pdf</v>
      </c>
      <c r="Q1430" s="38" t="str">
        <f xml:space="preserve"> IFERROR(IF(VLOOKUP(G1430,Demos!$B$3:$K$1368,8,FALSE)=0,"",VLOOKUP(G1430,Demos!$B$3:$K$1368,8,FALSE)),"")</f>
        <v/>
      </c>
      <c r="R1430" s="38" t="str">
        <f xml:space="preserve"> IFERROR(IF(VLOOKUP(G1430,Demos!$B$3:$K$1368,7,FALSE)=0,"",VLOOKUP(G1430,Demos!$B$3:$K$1368,7,FALSE)),"")</f>
        <v xml:space="preserve">See Collegerama 2022 recording TN1612TU_22 - https://collegerama.tudelft.nl/Mediasite/Channel/as-bsc-tn/watch/18ed1dabe394424f863782ea19d168bf1d </v>
      </c>
      <c r="S1430" s="82"/>
      <c r="T1430" s="50" t="s">
        <v>1761</v>
      </c>
      <c r="U1430" s="31" t="str">
        <f>IFERROR(VLOOKUP(G1430,Demos!$B$7:N4729,12,FALSE),"")</f>
        <v/>
      </c>
    </row>
    <row r="1431" spans="1:21" ht="45" x14ac:dyDescent="0.25">
      <c r="A1431" s="39">
        <f t="shared" si="22"/>
        <v>1426</v>
      </c>
      <c r="B1431" s="30" t="s">
        <v>38</v>
      </c>
      <c r="C1431" s="29" t="str">
        <f xml:space="preserve"> IFERROR(VLOOKUP(B1431, Courses!$C$3:$E$836, 2, FALSE),"")</f>
        <v>Mechanics and Theory of Relativity</v>
      </c>
      <c r="D1431" s="29" t="str">
        <f xml:space="preserve"> IFERROR(VLOOKUP(MID(G1431,1,1), PIRA!$B$1:$E$1146, 2, FALSE),"")</f>
        <v>1 Mechanics</v>
      </c>
      <c r="E1431" s="31" t="str">
        <f xml:space="preserve"> IFERROR(VLOOKUP(MID(G1431,1,2),PIRA!$B$1:$E$1144,2,FALSE),"")&amp;"
"&amp;IFERROR(VLOOKUP(MID(H1431,1,2),PIRA!$B$1:$E$1144,2,FALSE),"")&amp;"
"&amp;IFERROR(VLOOKUP(MID(I1431,1,2),PIRA!$B$1:$E$1144,2,FALSE),"")</f>
        <v xml:space="preserve">Relative Motion
</v>
      </c>
      <c r="F1431" s="31" t="str">
        <f xml:space="preserve"> IFERROR(VLOOKUP(MID(G1431,1,4),PIRA!$B$1:$E$1144,2,FALSE),"")&amp;"
"&amp;IFERROR(VLOOKUP(MID(H1431,1,4),PIRA!$B$1:$E$1144,2,FALSE),"")&amp;"
"&amp;IFERROR(VLOOKUP(MID(I1431,1,4),PIRA!$B$1:$E$1144,2,FALSE),"")</f>
        <v xml:space="preserve">Rotating Reference Frames
</v>
      </c>
      <c r="G1431" s="32" t="s">
        <v>1138</v>
      </c>
      <c r="H1431" s="31" t="str">
        <f>IFERROR(IF(VLOOKUP(G1431,Demos!$B$3:$K$1368,2,FALSE)=0,"",VLOOKUP(G1431,Demos!$B$3:$K$1368,2,FALSE)),"")</f>
        <v/>
      </c>
      <c r="I1431" s="79" t="str">
        <f>IFERROR(IF(VLOOKUP(G1431,Demos!$B$3:$K$1368,3,FALSE)=0,"",VLOOKUP(G1431,Demos!$B$3:$K$1368,3,FALSE)),"")</f>
        <v/>
      </c>
      <c r="J1431" s="79" t="str">
        <f>IFERROR(IF(VLOOKUP(G1431,Demos!$B$3:$K$1368,4,FALSE)=0,"",VLOOKUP(G1431,Demos!$B$3:$K$1368,4,FALSE)),"")</f>
        <v/>
      </c>
      <c r="K1431" s="30" t="s">
        <v>1060</v>
      </c>
      <c r="L1431" s="30" t="s">
        <v>22</v>
      </c>
      <c r="M1431" s="71">
        <v>43185</v>
      </c>
      <c r="N1431" s="33" t="str">
        <f>IFERROR(VLOOKUP(G1431,Demos!$B$3:$K$1368,5,FALSE),"")</f>
        <v>Coriolis (1b)</v>
      </c>
      <c r="O1431" s="28">
        <f>IF(N1431="","",COUNTIF($N$6:N3550, N1431))</f>
        <v>34</v>
      </c>
      <c r="P1431" s="33" t="str">
        <f xml:space="preserve"> IFERROR(IF(VLOOKUP(G1431,Demos!$B$3:$K$1368,6,FALSE)=0,"",VLOOKUP(G1431,Demos!$B$3:$K$1368,6,FALSE)),"")</f>
        <v>www.de-monstrare.nl/pdf/Coriolis%20_1b_.pdf</v>
      </c>
      <c r="Q1431" s="38" t="str">
        <f xml:space="preserve"> IFERROR(IF(VLOOKUP(G1431,Demos!$B$3:$K$1368,8,FALSE)=0,"",VLOOKUP(G1431,Demos!$B$3:$K$1368,8,FALSE)),"")</f>
        <v/>
      </c>
      <c r="R1431" s="38" t="str">
        <f xml:space="preserve"> IFERROR(IF(VLOOKUP(G1431,Demos!$B$3:$K$1368,7,FALSE)=0,"",VLOOKUP(G1431,Demos!$B$3:$K$1368,7,FALSE)),"")</f>
        <v xml:space="preserve">See Collegerama 2022 recording TN1612TU_22 - https://collegerama.tudelft.nl/Mediasite/Channel/as-bsc-tn/watch/18ed1dabe394424f863782ea19d168bf1d </v>
      </c>
      <c r="S1431" s="82"/>
      <c r="T1431" s="50" t="s">
        <v>1761</v>
      </c>
      <c r="U1431" s="31" t="str">
        <f>IFERROR(VLOOKUP(G1431,Demos!$B$7:N4727,12,FALSE),"")</f>
        <v/>
      </c>
    </row>
    <row r="1432" spans="1:21" ht="45" x14ac:dyDescent="0.25">
      <c r="A1432" s="39">
        <f t="shared" si="22"/>
        <v>1427</v>
      </c>
      <c r="B1432" s="30" t="s">
        <v>38</v>
      </c>
      <c r="C1432" s="29" t="str">
        <f xml:space="preserve"> IFERROR(VLOOKUP(B1432, Courses!$C$3:$E$836, 2, FALSE),"")</f>
        <v>Mechanics and Theory of Relativity</v>
      </c>
      <c r="D1432" s="29" t="str">
        <f xml:space="preserve"> IFERROR(VLOOKUP(MID(G1432,1,1), PIRA!$B$1:$E$1146, 2, FALSE),"")</f>
        <v>1 Mechanics</v>
      </c>
      <c r="E1432" s="31" t="str">
        <f xml:space="preserve"> IFERROR(VLOOKUP(MID(G1432,1,2),PIRA!$B$1:$E$1144,2,FALSE),"")&amp;"
"&amp;IFERROR(VLOOKUP(MID(H1432,1,2),PIRA!$B$1:$E$1144,2,FALSE),"")&amp;"
"&amp;IFERROR(VLOOKUP(MID(I1432,1,2),PIRA!$B$1:$E$1144,2,FALSE),"")</f>
        <v xml:space="preserve">Relative Motion
</v>
      </c>
      <c r="F1432" s="31" t="str">
        <f xml:space="preserve"> IFERROR(VLOOKUP(MID(G1432,1,4),PIRA!$B$1:$E$1144,2,FALSE),"")&amp;"
"&amp;IFERROR(VLOOKUP(MID(H1432,1,4),PIRA!$B$1:$E$1144,2,FALSE),"")&amp;"
"&amp;IFERROR(VLOOKUP(MID(I1432,1,4),PIRA!$B$1:$E$1144,2,FALSE),"")</f>
        <v xml:space="preserve">Rotating Reference Frames
</v>
      </c>
      <c r="G1432" s="32" t="s">
        <v>1138</v>
      </c>
      <c r="H1432" s="31" t="str">
        <f>IFERROR(IF(VLOOKUP(G1432,Demos!$B$3:$K$1368,2,FALSE)=0,"",VLOOKUP(G1432,Demos!$B$3:$K$1368,2,FALSE)),"")</f>
        <v/>
      </c>
      <c r="I1432" s="79" t="str">
        <f>IFERROR(IF(VLOOKUP(G1432,Demos!$B$3:$K$1368,3,FALSE)=0,"",VLOOKUP(G1432,Demos!$B$3:$K$1368,3,FALSE)),"")</f>
        <v/>
      </c>
      <c r="J1432" s="79" t="str">
        <f>IFERROR(IF(VLOOKUP(G1432,Demos!$B$3:$K$1368,4,FALSE)=0,"",VLOOKUP(G1432,Demos!$B$3:$K$1368,4,FALSE)),"")</f>
        <v/>
      </c>
      <c r="K1432" s="30" t="s">
        <v>1060</v>
      </c>
      <c r="L1432" s="30" t="s">
        <v>22</v>
      </c>
      <c r="M1432" s="71">
        <v>43185</v>
      </c>
      <c r="N1432" s="33" t="str">
        <f>IFERROR(VLOOKUP(G1432,Demos!$B$3:$K$1368,5,FALSE),"")</f>
        <v>Coriolis (1b)</v>
      </c>
      <c r="O1432" s="28">
        <f>IF(N1432="","",COUNTIF($N$6:N3551, N1432))</f>
        <v>34</v>
      </c>
      <c r="P1432" s="33" t="str">
        <f xml:space="preserve"> IFERROR(IF(VLOOKUP(G1432,Demos!$B$3:$K$1368,6,FALSE)=0,"",VLOOKUP(G1432,Demos!$B$3:$K$1368,6,FALSE)),"")</f>
        <v>www.de-monstrare.nl/pdf/Coriolis%20_1b_.pdf</v>
      </c>
      <c r="Q1432" s="38" t="str">
        <f xml:space="preserve"> IFERROR(IF(VLOOKUP(G1432,Demos!$B$3:$K$1368,8,FALSE)=0,"",VLOOKUP(G1432,Demos!$B$3:$K$1368,8,FALSE)),"")</f>
        <v/>
      </c>
      <c r="R1432" s="38" t="str">
        <f xml:space="preserve"> IFERROR(IF(VLOOKUP(G1432,Demos!$B$3:$K$1368,7,FALSE)=0,"",VLOOKUP(G1432,Demos!$B$3:$K$1368,7,FALSE)),"")</f>
        <v xml:space="preserve">See Collegerama 2022 recording TN1612TU_22 - https://collegerama.tudelft.nl/Mediasite/Channel/as-bsc-tn/watch/18ed1dabe394424f863782ea19d168bf1d </v>
      </c>
      <c r="S1432" s="82"/>
      <c r="T1432" s="50" t="s">
        <v>1763</v>
      </c>
      <c r="U1432" s="31" t="str">
        <f>IFERROR(VLOOKUP(G1432,Demos!$B$7:N4728,12,FALSE),"")</f>
        <v/>
      </c>
    </row>
    <row r="1433" spans="1:21" ht="45" x14ac:dyDescent="0.25">
      <c r="A1433" s="39">
        <f t="shared" si="22"/>
        <v>1428</v>
      </c>
      <c r="B1433" s="30" t="s">
        <v>38</v>
      </c>
      <c r="C1433" s="29" t="str">
        <f xml:space="preserve"> IFERROR(VLOOKUP(B1433, Courses!$C$3:$E$836, 2, FALSE),"")</f>
        <v>Mechanics and Theory of Relativity</v>
      </c>
      <c r="D1433" s="29" t="str">
        <f xml:space="preserve"> IFERROR(VLOOKUP(MID(G1433,1,1), PIRA!$B$1:$E$1146, 2, FALSE),"")</f>
        <v>1 Mechanics</v>
      </c>
      <c r="E1433" s="31" t="str">
        <f xml:space="preserve"> IFERROR(VLOOKUP(MID(G1433,1,2),PIRA!$B$1:$E$1144,2,FALSE),"")&amp;"
"&amp;IFERROR(VLOOKUP(MID(H1433,1,2),PIRA!$B$1:$E$1144,2,FALSE),"")&amp;"
"&amp;IFERROR(VLOOKUP(MID(I1433,1,2),PIRA!$B$1:$E$1144,2,FALSE),"")</f>
        <v xml:space="preserve">Relative Motion
</v>
      </c>
      <c r="F1433" s="31" t="str">
        <f xml:space="preserve"> IFERROR(VLOOKUP(MID(G1433,1,4),PIRA!$B$1:$E$1144,2,FALSE),"")&amp;"
"&amp;IFERROR(VLOOKUP(MID(H1433,1,4),PIRA!$B$1:$E$1144,2,FALSE),"")&amp;"
"&amp;IFERROR(VLOOKUP(MID(I1433,1,4),PIRA!$B$1:$E$1144,2,FALSE),"")</f>
        <v xml:space="preserve">Rotating Reference Frames
</v>
      </c>
      <c r="G1433" s="32" t="s">
        <v>1139</v>
      </c>
      <c r="H1433" s="31" t="str">
        <f>IFERROR(IF(VLOOKUP(G1433,Demos!$B$3:$K$1368,2,FALSE)=0,"",VLOOKUP(G1433,Demos!$B$3:$K$1368,2,FALSE)),"")</f>
        <v/>
      </c>
      <c r="I1433" s="79" t="str">
        <f>IFERROR(IF(VLOOKUP(G1433,Demos!$B$3:$K$1368,3,FALSE)=0,"",VLOOKUP(G1433,Demos!$B$3:$K$1368,3,FALSE)),"")</f>
        <v/>
      </c>
      <c r="J1433" s="79" t="str">
        <f>IFERROR(IF(VLOOKUP(G1433,Demos!$B$3:$K$1368,4,FALSE)=0,"",VLOOKUP(G1433,Demos!$B$3:$K$1368,4,FALSE)),"")</f>
        <v/>
      </c>
      <c r="K1433" s="32" t="s">
        <v>1060</v>
      </c>
      <c r="L1433" s="32" t="s">
        <v>22</v>
      </c>
      <c r="M1433" s="71">
        <v>43185</v>
      </c>
      <c r="N1433" s="33" t="str">
        <f>IFERROR(VLOOKUP(G1433,Demos!$B$3:$K$1368,5,FALSE),"")</f>
        <v>Coriolis Merry-go-Round</v>
      </c>
      <c r="O1433" s="28">
        <f>IF(N1433="","",COUNTIF($N$6:N3552, N1433))</f>
        <v>15</v>
      </c>
      <c r="P1433" s="33" t="str">
        <f xml:space="preserve"> IFERROR(IF(VLOOKUP(G1433,Demos!$B$3:$K$1368,6,FALSE)=0,"",VLOOKUP(G1433,Demos!$B$3:$K$1368,6,FALSE)),"")</f>
        <v>www.de-monstrare.nl/pdf/Coriolis%20merry-go-round.pdf</v>
      </c>
      <c r="Q1433" s="38" t="str">
        <f xml:space="preserve"> IFERROR(IF(VLOOKUP(G1433,Demos!$B$3:$K$1368,8,FALSE)=0,"",VLOOKUP(G1433,Demos!$B$3:$K$1368,8,FALSE)),"")</f>
        <v/>
      </c>
      <c r="R1433" s="38" t="str">
        <f xml:space="preserve"> IFERROR(IF(VLOOKUP(G1433,Demos!$B$3:$K$1368,7,FALSE)=0,"",VLOOKUP(G1433,Demos!$B$3:$K$1368,7,FALSE)),"")</f>
        <v/>
      </c>
      <c r="S1433" s="82"/>
      <c r="T1433" s="50" t="s">
        <v>1996</v>
      </c>
      <c r="U1433" s="31" t="str">
        <f>IFERROR(VLOOKUP(G1433,Demos!$B$7:N4726,12,FALSE),"")</f>
        <v/>
      </c>
    </row>
    <row r="1434" spans="1:21" ht="45" x14ac:dyDescent="0.25">
      <c r="A1434" s="39">
        <f t="shared" si="22"/>
        <v>1429</v>
      </c>
      <c r="B1434" s="30" t="s">
        <v>38</v>
      </c>
      <c r="C1434" s="29" t="str">
        <f xml:space="preserve"> IFERROR(VLOOKUP(B1434, Courses!$C$3:$E$836, 2, FALSE),"")</f>
        <v>Mechanics and Theory of Relativity</v>
      </c>
      <c r="D1434" s="29" t="str">
        <f xml:space="preserve"> IFERROR(VLOOKUP(MID(G1434,1,1), PIRA!$B$1:$E$1146, 2, FALSE),"")</f>
        <v>1 Mechanics</v>
      </c>
      <c r="E1434" s="31" t="str">
        <f xml:space="preserve"> IFERROR(VLOOKUP(MID(G1434,1,2),PIRA!$B$1:$E$1144,2,FALSE),"")&amp;"
"&amp;IFERROR(VLOOKUP(MID(H1434,1,2),PIRA!$B$1:$E$1144,2,FALSE),"")&amp;"
"&amp;IFERROR(VLOOKUP(MID(I1434,1,2),PIRA!$B$1:$E$1144,2,FALSE),"")</f>
        <v xml:space="preserve">Relative Motion
</v>
      </c>
      <c r="F1434" s="31" t="str">
        <f xml:space="preserve"> IFERROR(VLOOKUP(MID(G1434,1,4),PIRA!$B$1:$E$1144,2,FALSE),"")&amp;"
"&amp;IFERROR(VLOOKUP(MID(H1434,1,4),PIRA!$B$1:$E$1144,2,FALSE),"")&amp;"
"&amp;IFERROR(VLOOKUP(MID(I1434,1,4),PIRA!$B$1:$E$1144,2,FALSE),"")</f>
        <v xml:space="preserve">Rotating Reference Frames
</v>
      </c>
      <c r="G1434" s="32" t="s">
        <v>1664</v>
      </c>
      <c r="H1434" s="31" t="str">
        <f>IFERROR(IF(VLOOKUP(G1434,Demos!$B$3:$K$1368,2,FALSE)=0,"",VLOOKUP(G1434,Demos!$B$3:$K$1368,2,FALSE)),"")</f>
        <v/>
      </c>
      <c r="I1434" s="79" t="str">
        <f>IFERROR(IF(VLOOKUP(G1434,Demos!$B$3:$K$1368,3,FALSE)=0,"",VLOOKUP(G1434,Demos!$B$3:$K$1368,3,FALSE)),"")</f>
        <v/>
      </c>
      <c r="J1434" s="79" t="str">
        <f>IFERROR(IF(VLOOKUP(G1434,Demos!$B$3:$K$1368,4,FALSE)=0,"",VLOOKUP(G1434,Demos!$B$3:$K$1368,4,FALSE)),"")</f>
        <v/>
      </c>
      <c r="K1434" s="30" t="s">
        <v>1060</v>
      </c>
      <c r="L1434" s="30" t="s">
        <v>22</v>
      </c>
      <c r="M1434" s="71">
        <v>43185</v>
      </c>
      <c r="N1434" s="33" t="str">
        <f>IFERROR(VLOOKUP(G1434,Demos!$B$3:$K$1368,5,FALSE),"")</f>
        <v>Foucault Pendulum</v>
      </c>
      <c r="O1434" s="28">
        <f>IF(N1434="","",COUNTIF($N$6:N3553, N1434))</f>
        <v>8</v>
      </c>
      <c r="P1434" s="33" t="str">
        <f xml:space="preserve"> IFERROR(IF(VLOOKUP(G1434,Demos!$B$3:$K$1368,6,FALSE)=0,"",VLOOKUP(G1434,Demos!$B$3:$K$1368,6,FALSE)),"")</f>
        <v>N/A</v>
      </c>
      <c r="Q1434" s="38" t="str">
        <f xml:space="preserve"> IFERROR(IF(VLOOKUP(G1434,Demos!$B$3:$K$1368,8,FALSE)=0,"",VLOOKUP(G1434,Demos!$B$3:$K$1368,8,FALSE)),"")</f>
        <v xml:space="preserve">Placed order w Gieterij Neede for cast iron sphere w mass 25 kg dd. 09 May 2014. </v>
      </c>
      <c r="R1434" s="38" t="str">
        <f xml:space="preserve"> IFERROR(IF(VLOOKUP(G1434,Demos!$B$3:$K$1368,7,FALSE)=0,"",VLOOKUP(G1434,Demos!$B$3:$K$1368,7,FALSE)),"")</f>
        <v xml:space="preserve">See Collegerama 2022 recording TN1612TU_22 - https://collegerama.tudelft.nl/Mediasite/Channel/as-bsc-tn/watch/18ed1dabe394424f863782ea19d168bf1d </v>
      </c>
      <c r="S1434" s="82"/>
      <c r="T1434" s="50" t="s">
        <v>1996</v>
      </c>
      <c r="U1434" s="31" t="str">
        <f>IFERROR(VLOOKUP(G1434,Demos!$B$7:N4725,12,FALSE),"")</f>
        <v/>
      </c>
    </row>
    <row r="1435" spans="1:21" ht="45" x14ac:dyDescent="0.25">
      <c r="A1435" s="39">
        <f t="shared" si="22"/>
        <v>1430</v>
      </c>
      <c r="B1435" s="30" t="s">
        <v>2041</v>
      </c>
      <c r="C1435" s="29" t="str">
        <f xml:space="preserve"> IFERROR(VLOOKUP(B1435, Courses!$C$3:$E$836, 2, FALSE),"")</f>
        <v>Parents Days</v>
      </c>
      <c r="D1435" s="29" t="str">
        <f xml:space="preserve"> IFERROR(VLOOKUP(MID(G1435,1,1), PIRA!$B$1:$E$1146, 2, FALSE),"")</f>
        <v>2 Fluid Mechanics</v>
      </c>
      <c r="E1435" s="31" t="str">
        <f xml:space="preserve"> IFERROR(VLOOKUP(MID(G1435,1,2),PIRA!$B$1:$E$1144,2,FALSE),"")&amp;"
"&amp;IFERROR(VLOOKUP(MID(H1435,1,2),PIRA!$B$1:$E$1144,2,FALSE),"")&amp;"
"&amp;IFERROR(VLOOKUP(MID(I1435,1,2),PIRA!$B$1:$E$1144,2,FALSE),"")</f>
        <v xml:space="preserve">Dynamics of Fluids
</v>
      </c>
      <c r="F1435" s="31" t="str">
        <f xml:space="preserve"> IFERROR(VLOOKUP(MID(G1435,1,4),PIRA!$B$1:$E$1144,2,FALSE),"")&amp;"
"&amp;IFERROR(VLOOKUP(MID(H1435,1,4),PIRA!$B$1:$E$1144,2,FALSE),"")&amp;"
"&amp;IFERROR(VLOOKUP(MID(I1435,1,4),PIRA!$B$1:$E$1144,2,FALSE),"")</f>
        <v xml:space="preserve">Forces in Moving Fluids
</v>
      </c>
      <c r="G1435" s="32" t="s">
        <v>337</v>
      </c>
      <c r="H1435" s="31" t="str">
        <f>IFERROR(IF(VLOOKUP(G1435,Demos!$B$3:$K$1368,2,FALSE)=0,"",VLOOKUP(G1435,Demos!$B$3:$K$1368,2,FALSE)),"")</f>
        <v/>
      </c>
      <c r="I1435" s="79" t="str">
        <f>IFERROR(IF(VLOOKUP(G1435,Demos!$B$3:$K$1368,3,FALSE)=0,"",VLOOKUP(G1435,Demos!$B$3:$K$1368,3,FALSE)),"")</f>
        <v/>
      </c>
      <c r="J1435" s="79" t="str">
        <f>IFERROR(IF(VLOOKUP(G1435,Demos!$B$3:$K$1368,4,FALSE)=0,"",VLOOKUP(G1435,Demos!$B$3:$K$1368,4,FALSE)),"")</f>
        <v/>
      </c>
      <c r="K1435" s="30" t="s">
        <v>22</v>
      </c>
      <c r="M1435" s="71">
        <v>43183</v>
      </c>
      <c r="N1435" s="33" t="str">
        <f>IFERROR(VLOOKUP(G1435,Demos!$B$3:$K$1368,5,FALSE),"")</f>
        <v>Vacuum Cleaner and Ping-Pong Ball</v>
      </c>
      <c r="O1435" s="28">
        <f>IF(N1435="","",COUNTIF($N$6:N3554, N1435))</f>
        <v>21</v>
      </c>
      <c r="P1435" s="33" t="str">
        <f xml:space="preserve"> IFERROR(IF(VLOOKUP(G1435,Demos!$B$3:$K$1368,6,FALSE)=0,"",VLOOKUP(G1435,Demos!$B$3:$K$1368,6,FALSE)),"")</f>
        <v>N/A</v>
      </c>
      <c r="Q1435" s="38" t="str">
        <f xml:space="preserve"> IFERROR(IF(VLOOKUP(G1435,Demos!$B$3:$K$1368,8,FALSE)=0,"",VLOOKUP(G1435,Demos!$B$3:$K$1368,8,FALSE)),"")</f>
        <v/>
      </c>
      <c r="R1435" s="38" t="str">
        <f xml:space="preserve"> IFERROR(IF(VLOOKUP(G1435,Demos!$B$3:$K$1368,7,FALSE)=0,"",VLOOKUP(G1435,Demos!$B$3:$K$1368,7,FALSE)),"")</f>
        <v>See 2021 Zoomopname "opname hoorcollege 2.mp4" and Collegerama recording 2011/2012 - https://collegerama.tudelft.nl/Mediasite/Channel/as-bsc-tn/watch/b6b2331bc2144aba9c70d01fb3cfa6311d and 2022-2023 from 01:25:40 https://collegerama.tudelft.nl/Mediasite/Channel/as-bsc-tn/watch/2f27d3d6436b4dc9b44a4a21e91f98331d</v>
      </c>
      <c r="S1435" s="82"/>
      <c r="T1435" s="50" t="s">
        <v>1762</v>
      </c>
      <c r="U1435" s="31" t="str">
        <f>IFERROR(VLOOKUP(G1435,Demos!$B$7:N4731,12,FALSE),"")</f>
        <v/>
      </c>
    </row>
    <row r="1436" spans="1:21" ht="45" x14ac:dyDescent="0.25">
      <c r="A1436" s="39">
        <f t="shared" si="22"/>
        <v>1431</v>
      </c>
      <c r="B1436" s="30" t="s">
        <v>2040</v>
      </c>
      <c r="C1436" s="29" t="str">
        <f xml:space="preserve"> IFERROR(VLOOKUP(B1436, Courses!$C$3:$E$836, 2, FALSE),"")</f>
        <v>Open Days</v>
      </c>
      <c r="D1436" s="29" t="str">
        <f xml:space="preserve"> IFERROR(VLOOKUP(MID(G1436,1,1), PIRA!$B$1:$E$1146, 2, FALSE),"")</f>
        <v>2 Fluid Mechanics</v>
      </c>
      <c r="E1436" s="31" t="str">
        <f xml:space="preserve"> IFERROR(VLOOKUP(MID(G1436,1,2),PIRA!$B$1:$E$1144,2,FALSE),"")&amp;"
"&amp;IFERROR(VLOOKUP(MID(H1436,1,2),PIRA!$B$1:$E$1144,2,FALSE),"")&amp;"
"&amp;IFERROR(VLOOKUP(MID(I1436,1,2),PIRA!$B$1:$E$1144,2,FALSE),"")</f>
        <v xml:space="preserve">Dynamics of Fluids
</v>
      </c>
      <c r="F1436" s="31" t="str">
        <f xml:space="preserve"> IFERROR(VLOOKUP(MID(G1436,1,4),PIRA!$B$1:$E$1144,2,FALSE),"")&amp;"
"&amp;IFERROR(VLOOKUP(MID(H1436,1,4),PIRA!$B$1:$E$1144,2,FALSE),"")&amp;"
"&amp;IFERROR(VLOOKUP(MID(I1436,1,4),PIRA!$B$1:$E$1144,2,FALSE),"")</f>
        <v xml:space="preserve">Forces in Moving Fluids
</v>
      </c>
      <c r="G1436" s="32" t="s">
        <v>337</v>
      </c>
      <c r="H1436" s="31" t="str">
        <f>IFERROR(IF(VLOOKUP(G1436,Demos!$B$3:$K$1368,2,FALSE)=0,"",VLOOKUP(G1436,Demos!$B$3:$K$1368,2,FALSE)),"")</f>
        <v/>
      </c>
      <c r="I1436" s="79" t="str">
        <f>IFERROR(IF(VLOOKUP(G1436,Demos!$B$3:$K$1368,3,FALSE)=0,"",VLOOKUP(G1436,Demos!$B$3:$K$1368,3,FALSE)),"")</f>
        <v/>
      </c>
      <c r="J1436" s="79" t="str">
        <f>IFERROR(IF(VLOOKUP(G1436,Demos!$B$3:$K$1368,4,FALSE)=0,"",VLOOKUP(G1436,Demos!$B$3:$K$1368,4,FALSE)),"")</f>
        <v/>
      </c>
      <c r="K1436" s="30" t="s">
        <v>2020</v>
      </c>
      <c r="M1436" s="71">
        <v>43183</v>
      </c>
      <c r="N1436" s="33" t="str">
        <f>IFERROR(VLOOKUP(G1436,Demos!$B$3:$K$1368,5,FALSE),"")</f>
        <v>Vacuum Cleaner and Ping-Pong Ball</v>
      </c>
      <c r="O1436" s="28">
        <f>IF(N1436="","",COUNTIF($N$6:N3555, N1436))</f>
        <v>21</v>
      </c>
      <c r="P1436" s="33" t="str">
        <f xml:space="preserve"> IFERROR(IF(VLOOKUP(G1436,Demos!$B$3:$K$1368,6,FALSE)=0,"",VLOOKUP(G1436,Demos!$B$3:$K$1368,6,FALSE)),"")</f>
        <v>N/A</v>
      </c>
      <c r="Q1436" s="38" t="str">
        <f xml:space="preserve"> IFERROR(IF(VLOOKUP(G1436,Demos!$B$3:$K$1368,8,FALSE)=0,"",VLOOKUP(G1436,Demos!$B$3:$K$1368,8,FALSE)),"")</f>
        <v/>
      </c>
      <c r="R1436" s="38" t="str">
        <f xml:space="preserve"> IFERROR(IF(VLOOKUP(G1436,Demos!$B$3:$K$1368,7,FALSE)=0,"",VLOOKUP(G1436,Demos!$B$3:$K$1368,7,FALSE)),"")</f>
        <v>See 2021 Zoomopname "opname hoorcollege 2.mp4" and Collegerama recording 2011/2012 - https://collegerama.tudelft.nl/Mediasite/Channel/as-bsc-tn/watch/b6b2331bc2144aba9c70d01fb3cfa6311d and 2022-2023 from 01:25:40 https://collegerama.tudelft.nl/Mediasite/Channel/as-bsc-tn/watch/2f27d3d6436b4dc9b44a4a21e91f98331d</v>
      </c>
      <c r="S1436" s="82"/>
      <c r="T1436" s="50" t="s">
        <v>1763</v>
      </c>
      <c r="U1436" s="31" t="str">
        <f>IFERROR(VLOOKUP(G1436,Demos!$B$7:N4730,12,FALSE),"")</f>
        <v/>
      </c>
    </row>
    <row r="1437" spans="1:21" ht="45" x14ac:dyDescent="0.25">
      <c r="A1437" s="39">
        <f t="shared" si="22"/>
        <v>1432</v>
      </c>
      <c r="B1437" s="30" t="s">
        <v>38</v>
      </c>
      <c r="C1437" s="29" t="str">
        <f xml:space="preserve"> IFERROR(VLOOKUP(B1437, Courses!$C$3:$E$836, 2, FALSE),"")</f>
        <v>Mechanics and Theory of Relativity</v>
      </c>
      <c r="D1437" s="29" t="str">
        <f xml:space="preserve"> IFERROR(VLOOKUP(MID(G1437,1,1), PIRA!$B$1:$E$1146, 2, FALSE),"")</f>
        <v>1 Mechanics</v>
      </c>
      <c r="E1437" s="31" t="str">
        <f xml:space="preserve"> IFERROR(VLOOKUP(MID(G1437,1,2),PIRA!$B$1:$E$1144,2,FALSE),"")&amp;"
"&amp;IFERROR(VLOOKUP(MID(H1437,1,2),PIRA!$B$1:$E$1144,2,FALSE),"")&amp;"
"&amp;IFERROR(VLOOKUP(MID(I1437,1,2),PIRA!$B$1:$E$1144,2,FALSE),"")</f>
        <v xml:space="preserve">Relative Motion
</v>
      </c>
      <c r="F1437" s="31" t="str">
        <f xml:space="preserve"> IFERROR(VLOOKUP(MID(G1437,1,4),PIRA!$B$1:$E$1144,2,FALSE),"")&amp;"
"&amp;IFERROR(VLOOKUP(MID(H1437,1,4),PIRA!$B$1:$E$1144,2,FALSE),"")&amp;"
"&amp;IFERROR(VLOOKUP(MID(I1437,1,4),PIRA!$B$1:$E$1144,2,FALSE),"")</f>
        <v xml:space="preserve">Rotating Reference Frames
</v>
      </c>
      <c r="G1437" s="32" t="s">
        <v>1138</v>
      </c>
      <c r="H1437" s="31" t="str">
        <f>IFERROR(IF(VLOOKUP(G1437,Demos!$B$3:$K$1368,2,FALSE)=0,"",VLOOKUP(G1437,Demos!$B$3:$K$1368,2,FALSE)),"")</f>
        <v/>
      </c>
      <c r="I1437" s="79" t="str">
        <f>IFERROR(IF(VLOOKUP(G1437,Demos!$B$3:$K$1368,3,FALSE)=0,"",VLOOKUP(G1437,Demos!$B$3:$K$1368,3,FALSE)),"")</f>
        <v/>
      </c>
      <c r="J1437" s="79" t="str">
        <f>IFERROR(IF(VLOOKUP(G1437,Demos!$B$3:$K$1368,4,FALSE)=0,"",VLOOKUP(G1437,Demos!$B$3:$K$1368,4,FALSE)),"")</f>
        <v/>
      </c>
      <c r="K1437" s="30" t="s">
        <v>1060</v>
      </c>
      <c r="L1437" s="30" t="s">
        <v>22</v>
      </c>
      <c r="M1437" s="71">
        <v>43182</v>
      </c>
      <c r="N1437" s="33" t="str">
        <f>IFERROR(VLOOKUP(G1437,Demos!$B$3:$K$1368,5,FALSE),"")</f>
        <v>Coriolis (1b)</v>
      </c>
      <c r="O1437" s="28">
        <f>IF(N1437="","",COUNTIF($N$6:N3556, N1437))</f>
        <v>34</v>
      </c>
      <c r="P1437" s="33" t="str">
        <f xml:space="preserve"> IFERROR(IF(VLOOKUP(G1437,Demos!$B$3:$K$1368,6,FALSE)=0,"",VLOOKUP(G1437,Demos!$B$3:$K$1368,6,FALSE)),"")</f>
        <v>www.de-monstrare.nl/pdf/Coriolis%20_1b_.pdf</v>
      </c>
      <c r="Q1437" s="38" t="str">
        <f xml:space="preserve"> IFERROR(IF(VLOOKUP(G1437,Demos!$B$3:$K$1368,8,FALSE)=0,"",VLOOKUP(G1437,Demos!$B$3:$K$1368,8,FALSE)),"")</f>
        <v/>
      </c>
      <c r="R1437" s="38" t="str">
        <f xml:space="preserve"> IFERROR(IF(VLOOKUP(G1437,Demos!$B$3:$K$1368,7,FALSE)=0,"",VLOOKUP(G1437,Demos!$B$3:$K$1368,7,FALSE)),"")</f>
        <v xml:space="preserve">See Collegerama 2022 recording TN1612TU_22 - https://collegerama.tudelft.nl/Mediasite/Channel/as-bsc-tn/watch/18ed1dabe394424f863782ea19d168bf1d </v>
      </c>
      <c r="S1437" s="82"/>
      <c r="T1437" s="50" t="s">
        <v>1762</v>
      </c>
      <c r="U1437" s="31" t="str">
        <f>IFERROR(VLOOKUP(G1437,Demos!$B$7:N4732,12,FALSE),"")</f>
        <v/>
      </c>
    </row>
    <row r="1438" spans="1:21" ht="45" x14ac:dyDescent="0.25">
      <c r="A1438" s="39">
        <f t="shared" si="22"/>
        <v>1433</v>
      </c>
      <c r="B1438" s="30" t="s">
        <v>1617</v>
      </c>
      <c r="C1438" s="29" t="str">
        <f xml:space="preserve"> IFERROR(VLOOKUP(B1438, Courses!$C$3:$E$836, 2, FALSE),"")</f>
        <v>Physical Transport Phenomena</v>
      </c>
      <c r="D1438" s="29" t="str">
        <f xml:space="preserve"> IFERROR(VLOOKUP(MID(G1438,1,1), PIRA!$B$1:$E$1146, 2, FALSE),"")</f>
        <v>2 Fluid Mechanics</v>
      </c>
      <c r="E1438" s="31" t="str">
        <f xml:space="preserve"> IFERROR(VLOOKUP(MID(G1438,1,2),PIRA!$B$1:$E$1144,2,FALSE),"")&amp;"
"&amp;IFERROR(VLOOKUP(MID(H1438,1,2),PIRA!$B$1:$E$1144,2,FALSE),"")&amp;"
"&amp;IFERROR(VLOOKUP(MID(I1438,1,2),PIRA!$B$1:$E$1144,2,FALSE),"")</f>
        <v xml:space="preserve">Dynamics of Fluids
</v>
      </c>
      <c r="F1438" s="31" t="str">
        <f xml:space="preserve"> IFERROR(VLOOKUP(MID(G1438,1,4),PIRA!$B$1:$E$1144,2,FALSE),"")&amp;"
"&amp;IFERROR(VLOOKUP(MID(H1438,1,4),PIRA!$B$1:$E$1144,2,FALSE),"")&amp;"
"&amp;IFERROR(VLOOKUP(MID(I1438,1,4),PIRA!$B$1:$E$1144,2,FALSE),"")</f>
        <v xml:space="preserve">Forces in Moving Fluids
</v>
      </c>
      <c r="G1438" s="32" t="s">
        <v>337</v>
      </c>
      <c r="H1438" s="31" t="str">
        <f>IFERROR(IF(VLOOKUP(G1438,Demos!$B$3:$K$1368,2,FALSE)=0,"",VLOOKUP(G1438,Demos!$B$3:$K$1368,2,FALSE)),"")</f>
        <v/>
      </c>
      <c r="I1438" s="79" t="str">
        <f>IFERROR(IF(VLOOKUP(G1438,Demos!$B$3:$K$1368,3,FALSE)=0,"",VLOOKUP(G1438,Demos!$B$3:$K$1368,3,FALSE)),"")</f>
        <v/>
      </c>
      <c r="J1438" s="79" t="str">
        <f>IFERROR(IF(VLOOKUP(G1438,Demos!$B$3:$K$1368,4,FALSE)=0,"",VLOOKUP(G1438,Demos!$B$3:$K$1368,4,FALSE)),"")</f>
        <v/>
      </c>
      <c r="K1438" s="30" t="s">
        <v>147</v>
      </c>
      <c r="L1438" s="30" t="s">
        <v>2020</v>
      </c>
      <c r="M1438" s="71">
        <v>43182</v>
      </c>
      <c r="N1438" s="33" t="str">
        <f>IFERROR(VLOOKUP(G1438,Demos!$B$3:$K$1368,5,FALSE),"")</f>
        <v>Vacuum Cleaner and Ping-Pong Ball</v>
      </c>
      <c r="O1438" s="28">
        <f>IF(N1438="","",COUNTIF($N$6:N3557, N1438))</f>
        <v>21</v>
      </c>
      <c r="P1438" s="33" t="str">
        <f xml:space="preserve"> IFERROR(IF(VLOOKUP(G1438,Demos!$B$3:$K$1368,6,FALSE)=0,"",VLOOKUP(G1438,Demos!$B$3:$K$1368,6,FALSE)),"")</f>
        <v>N/A</v>
      </c>
      <c r="Q1438" s="38" t="str">
        <f xml:space="preserve"> IFERROR(IF(VLOOKUP(G1438,Demos!$B$3:$K$1368,8,FALSE)=0,"",VLOOKUP(G1438,Demos!$B$3:$K$1368,8,FALSE)),"")</f>
        <v/>
      </c>
      <c r="R1438" s="38" t="str">
        <f xml:space="preserve"> IFERROR(IF(VLOOKUP(G1438,Demos!$B$3:$K$1368,7,FALSE)=0,"",VLOOKUP(G1438,Demos!$B$3:$K$1368,7,FALSE)),"")</f>
        <v>See 2021 Zoomopname "opname hoorcollege 2.mp4" and Collegerama recording 2011/2012 - https://collegerama.tudelft.nl/Mediasite/Channel/as-bsc-tn/watch/b6b2331bc2144aba9c70d01fb3cfa6311d and 2022-2023 from 01:25:40 https://collegerama.tudelft.nl/Mediasite/Channel/as-bsc-tn/watch/2f27d3d6436b4dc9b44a4a21e91f98331d</v>
      </c>
      <c r="S1438" s="82"/>
      <c r="T1438" s="50" t="s">
        <v>1761</v>
      </c>
      <c r="U1438" s="31" t="str">
        <f>IFERROR(VLOOKUP(G1438,Demos!$B$7:N4733,12,FALSE),"")</f>
        <v/>
      </c>
    </row>
    <row r="1439" spans="1:21" ht="45" x14ac:dyDescent="0.25">
      <c r="A1439" s="39">
        <f t="shared" si="22"/>
        <v>1434</v>
      </c>
      <c r="B1439" s="30" t="s">
        <v>38</v>
      </c>
      <c r="C1439" s="29" t="str">
        <f xml:space="preserve"> IFERROR(VLOOKUP(B1439, Courses!$C$3:$E$836, 2, FALSE),"")</f>
        <v>Mechanics and Theory of Relativity</v>
      </c>
      <c r="D1439" s="29" t="str">
        <f xml:space="preserve"> IFERROR(VLOOKUP(MID(G1439,1,1), PIRA!$B$1:$E$1146, 2, FALSE),"")</f>
        <v>1 Mechanics</v>
      </c>
      <c r="E1439" s="31" t="str">
        <f xml:space="preserve"> IFERROR(VLOOKUP(MID(G1439,1,2),PIRA!$B$1:$E$1144,2,FALSE),"")&amp;"
"&amp;IFERROR(VLOOKUP(MID(H1439,1,2),PIRA!$B$1:$E$1144,2,FALSE),"")&amp;"
"&amp;IFERROR(VLOOKUP(MID(I1439,1,2),PIRA!$B$1:$E$1144,2,FALSE),"")</f>
        <v xml:space="preserve">Relative Motion
</v>
      </c>
      <c r="F1439" s="31" t="str">
        <f xml:space="preserve"> IFERROR(VLOOKUP(MID(G1439,1,4),PIRA!$B$1:$E$1144,2,FALSE),"")&amp;"
"&amp;IFERROR(VLOOKUP(MID(H1439,1,4),PIRA!$B$1:$E$1144,2,FALSE),"")&amp;"
"&amp;IFERROR(VLOOKUP(MID(I1439,1,4),PIRA!$B$1:$E$1144,2,FALSE),"")</f>
        <v xml:space="preserve">
</v>
      </c>
      <c r="G1439" s="32" t="s">
        <v>1984</v>
      </c>
      <c r="H1439" s="31" t="str">
        <f>IFERROR(IF(VLOOKUP(G1439,Demos!$B$3:$K$1368,2,FALSE)=0,"",VLOOKUP(G1439,Demos!$B$3:$K$1368,2,FALSE)),"")</f>
        <v/>
      </c>
      <c r="I1439" s="79" t="str">
        <f>IFERROR(IF(VLOOKUP(G1439,Demos!$B$3:$K$1368,3,FALSE)=0,"",VLOOKUP(G1439,Demos!$B$3:$K$1368,3,FALSE)),"")</f>
        <v/>
      </c>
      <c r="J1439" s="79" t="str">
        <f>IFERROR(IF(VLOOKUP(G1439,Demos!$B$3:$K$1368,4,FALSE)=0,"",VLOOKUP(G1439,Demos!$B$3:$K$1368,4,FALSE)),"")</f>
        <v/>
      </c>
      <c r="K1439" s="30" t="s">
        <v>1060</v>
      </c>
      <c r="L1439" s="30" t="s">
        <v>22</v>
      </c>
      <c r="M1439" s="71">
        <v>43181</v>
      </c>
      <c r="N1439" s="33" t="str">
        <f>IFERROR(VLOOKUP(G1439,Demos!$B$3:$K$1368,5,FALSE),"")</f>
        <v>Person in Wheeled chair</v>
      </c>
      <c r="O1439" s="28">
        <f>IF(N1439="","",COUNTIF($N$6:N3558, N1439))</f>
        <v>10</v>
      </c>
      <c r="P1439" s="33" t="str">
        <f xml:space="preserve"> IFERROR(IF(VLOOKUP(G1439,Demos!$B$3:$K$1368,6,FALSE)=0,"",VLOOKUP(G1439,Demos!$B$3:$K$1368,6,FALSE)),"")</f>
        <v>N/A</v>
      </c>
      <c r="Q1439" s="38" t="str">
        <f xml:space="preserve"> IFERROR(IF(VLOOKUP(G1439,Demos!$B$3:$K$1368,8,FALSE)=0,"",VLOOKUP(G1439,Demos!$B$3:$K$1368,8,FALSE)),"")</f>
        <v>As a demonstration of existance of fictitious forces, push a student whilst sitting in a chair on wheels, so they can feel the force that pushes them into the back rest of the chair.</v>
      </c>
      <c r="R1439" s="38" t="str">
        <f xml:space="preserve"> IFERROR(IF(VLOOKUP(G1439,Demos!$B$3:$K$1368,7,FALSE)=0,"",VLOOKUP(G1439,Demos!$B$3:$K$1368,7,FALSE)),"")</f>
        <v/>
      </c>
      <c r="S1439" s="82"/>
      <c r="T1439" s="50" t="s">
        <v>1762</v>
      </c>
      <c r="U1439" s="31" t="str">
        <f>IFERROR(VLOOKUP(G1439,Demos!$B$7:N4734,12,FALSE),"")</f>
        <v/>
      </c>
    </row>
    <row r="1440" spans="1:21" ht="45" x14ac:dyDescent="0.25">
      <c r="A1440" s="39">
        <f t="shared" si="22"/>
        <v>1435</v>
      </c>
      <c r="B1440" s="30" t="s">
        <v>275</v>
      </c>
      <c r="C1440" s="29" t="str">
        <f xml:space="preserve"> IFERROR(VLOOKUP(B1440, Courses!$C$3:$E$836, 2, FALSE),"")</f>
        <v>Optics</v>
      </c>
      <c r="D1440" s="29" t="str">
        <f xml:space="preserve"> IFERROR(VLOOKUP(MID(G1440,1,1), PIRA!$B$1:$E$1146, 2, FALSE),"")</f>
        <v>6 Optics</v>
      </c>
      <c r="E1440" s="31" t="str">
        <f xml:space="preserve"> IFERROR(VLOOKUP(MID(G1440,1,2),PIRA!$B$1:$E$1144,2,FALSE),"")&amp;"
"&amp;IFERROR(VLOOKUP(MID(H1440,1,2),PIRA!$B$1:$E$1144,2,FALSE),"")&amp;"
"&amp;IFERROR(VLOOKUP(MID(I1440,1,2),PIRA!$B$1:$E$1144,2,FALSE),"")</f>
        <v xml:space="preserve">Geometrical Optics
</v>
      </c>
      <c r="F1440" s="31" t="str">
        <f xml:space="preserve"> IFERROR(VLOOKUP(MID(G1440,1,4),PIRA!$B$1:$E$1144,2,FALSE),"")&amp;"
"&amp;IFERROR(VLOOKUP(MID(H1440,1,4),PIRA!$B$1:$E$1144,2,FALSE),"")&amp;"
"&amp;IFERROR(VLOOKUP(MID(I1440,1,4),PIRA!$B$1:$E$1144,2,FALSE),"")</f>
        <v xml:space="preserve">Optical Instruments
</v>
      </c>
      <c r="G1440" s="32" t="s">
        <v>1995</v>
      </c>
      <c r="H1440" s="31" t="str">
        <f>IFERROR(IF(VLOOKUP(G1440,Demos!$B$3:$K$1368,2,FALSE)=0,"",VLOOKUP(G1440,Demos!$B$3:$K$1368,2,FALSE)),"")</f>
        <v/>
      </c>
      <c r="I1440" s="79" t="str">
        <f>IFERROR(IF(VLOOKUP(G1440,Demos!$B$3:$K$1368,3,FALSE)=0,"",VLOOKUP(G1440,Demos!$B$3:$K$1368,3,FALSE)),"")</f>
        <v/>
      </c>
      <c r="J1440" s="79" t="str">
        <f>IFERROR(IF(VLOOKUP(G1440,Demos!$B$3:$K$1368,4,FALSE)=0,"",VLOOKUP(G1440,Demos!$B$3:$K$1368,4,FALSE)),"")</f>
        <v/>
      </c>
      <c r="K1440" s="32" t="s">
        <v>1614</v>
      </c>
      <c r="L1440" s="32" t="s">
        <v>1983</v>
      </c>
      <c r="M1440" s="71">
        <v>43180</v>
      </c>
      <c r="N1440" s="33" t="str">
        <f>IFERROR(VLOOKUP(G1440,Demos!$B$3:$K$1368,5,FALSE),"")</f>
        <v>Keplerian Telescope</v>
      </c>
      <c r="O1440" s="28">
        <f>IF(N1440="","",COUNTIF($N$6:N3559, N1440))</f>
        <v>9</v>
      </c>
      <c r="P1440" s="33" t="str">
        <f xml:space="preserve"> IFERROR(IF(VLOOKUP(G1440,Demos!$B$3:$K$1368,6,FALSE)=0,"",VLOOKUP(G1440,Demos!$B$3:$K$1368,6,FALSE)),"")</f>
        <v>N/A</v>
      </c>
      <c r="Q1440" s="38" t="str">
        <f xml:space="preserve"> IFERROR(IF(VLOOKUP(G1440,Demos!$B$3:$K$1368,8,FALSE)=0,"",VLOOKUP(G1440,Demos!$B$3:$K$1368,8,FALSE)),"")</f>
        <v/>
      </c>
      <c r="R1440" s="38" t="str">
        <f xml:space="preserve"> IFERROR(IF(VLOOKUP(G1440,Demos!$B$3:$K$1368,7,FALSE)=0,"",VLOOKUP(G1440,Demos!$B$3:$K$1368,7,FALSE)),"")</f>
        <v>See Collegerama 26 Mar 2019 recording TN2421_04 from 01:11:00 - https://collegerama.tudelft.nl/Mediasite/Channel/as-bsc-tn/watch/5986b73fc03045928aacec9507916c621d</v>
      </c>
      <c r="S1440" s="82"/>
      <c r="T1440" s="50" t="s">
        <v>1761</v>
      </c>
      <c r="U1440" s="31" t="str">
        <f>IFERROR(VLOOKUP(G1440,Demos!$B$7:N4735,12,FALSE),"")</f>
        <v/>
      </c>
    </row>
    <row r="1441" spans="1:21" ht="45" x14ac:dyDescent="0.25">
      <c r="A1441" s="39">
        <f t="shared" si="22"/>
        <v>1436</v>
      </c>
      <c r="B1441" s="30" t="s">
        <v>275</v>
      </c>
      <c r="C1441" s="29" t="str">
        <f xml:space="preserve"> IFERROR(VLOOKUP(B1441, Courses!$C$3:$E$836, 2, FALSE),"")</f>
        <v>Optics</v>
      </c>
      <c r="D1441" s="29" t="str">
        <f xml:space="preserve"> IFERROR(VLOOKUP(MID(G1441,1,1), PIRA!$B$1:$E$1146, 2, FALSE),"")</f>
        <v>6 Optics</v>
      </c>
      <c r="E1441" s="31" t="str">
        <f xml:space="preserve"> IFERROR(VLOOKUP(MID(G1441,1,2),PIRA!$B$1:$E$1144,2,FALSE),"")&amp;"
"&amp;IFERROR(VLOOKUP(MID(H1441,1,2),PIRA!$B$1:$E$1144,2,FALSE),"")&amp;"
"&amp;IFERROR(VLOOKUP(MID(I1441,1,2),PIRA!$B$1:$E$1144,2,FALSE),"")</f>
        <v xml:space="preserve">Geometrical Optics
</v>
      </c>
      <c r="F1441" s="31" t="str">
        <f xml:space="preserve"> IFERROR(VLOOKUP(MID(G1441,1,4),PIRA!$B$1:$E$1144,2,FALSE),"")&amp;"
"&amp;IFERROR(VLOOKUP(MID(H1441,1,4),PIRA!$B$1:$E$1144,2,FALSE),"")&amp;"
"&amp;IFERROR(VLOOKUP(MID(I1441,1,4),PIRA!$B$1:$E$1144,2,FALSE),"")</f>
        <v xml:space="preserve">Optical Instruments
</v>
      </c>
      <c r="G1441" s="32" t="s">
        <v>1990</v>
      </c>
      <c r="H1441" s="31" t="str">
        <f>IFERROR(IF(VLOOKUP(G1441,Demos!$B$3:$K$1368,2,FALSE)=0,"",VLOOKUP(G1441,Demos!$B$3:$K$1368,2,FALSE)),"")</f>
        <v/>
      </c>
      <c r="I1441" s="79" t="str">
        <f>IFERROR(IF(VLOOKUP(G1441,Demos!$B$3:$K$1368,3,FALSE)=0,"",VLOOKUP(G1441,Demos!$B$3:$K$1368,3,FALSE)),"")</f>
        <v/>
      </c>
      <c r="J1441" s="79" t="str">
        <f>IFERROR(IF(VLOOKUP(G1441,Demos!$B$3:$K$1368,4,FALSE)=0,"",VLOOKUP(G1441,Demos!$B$3:$K$1368,4,FALSE)),"")</f>
        <v/>
      </c>
      <c r="K1441" s="30" t="s">
        <v>1614</v>
      </c>
      <c r="L1441" s="30" t="s">
        <v>1983</v>
      </c>
      <c r="M1441" s="71">
        <v>43180</v>
      </c>
      <c r="N1441" s="33" t="str">
        <f>IFERROR(VLOOKUP(G1441,Demos!$B$3:$K$1368,5,FALSE),"")</f>
        <v>Camera Model</v>
      </c>
      <c r="O1441" s="28">
        <f>IF(N1441="","",COUNTIF($N$6:N3560, N1441))</f>
        <v>9</v>
      </c>
      <c r="P1441" s="33" t="str">
        <f xml:space="preserve"> IFERROR(IF(VLOOKUP(G1441,Demos!$B$3:$K$1368,6,FALSE)=0,"",VLOOKUP(G1441,Demos!$B$3:$K$1368,6,FALSE)),"")</f>
        <v>N/A</v>
      </c>
      <c r="Q1441" s="38" t="str">
        <f xml:space="preserve"> IFERROR(IF(VLOOKUP(G1441,Demos!$B$3:$K$1368,8,FALSE)=0,"",VLOOKUP(G1441,Demos!$B$3:$K$1368,8,FALSE)),"")</f>
        <v>Ray Optics Demonstration Set (RODS) from Kvant Ltd.</v>
      </c>
      <c r="R1441" s="38" t="str">
        <f xml:space="preserve"> IFERROR(IF(VLOOKUP(G1441,Demos!$B$3:$K$1368,7,FALSE)=0,"",VLOOKUP(G1441,Demos!$B$3:$K$1368,7,FALSE)),"")</f>
        <v>See Collegerama 22 Mar 2019 recording TN2421_03 from 01:03:24 - https://collegerama.tudelft.nl/Mediasite/Channel/as-bsc-tn/watch/7c8258fc2522409bbf4ee846f39c1ecc1d</v>
      </c>
      <c r="S1441" s="82"/>
      <c r="T1441" s="50" t="s">
        <v>1761</v>
      </c>
      <c r="U1441" s="31" t="str">
        <f>IFERROR(VLOOKUP(G1441,Demos!$B$7:N4736,12,FALSE),"")</f>
        <v/>
      </c>
    </row>
    <row r="1442" spans="1:21" ht="45" x14ac:dyDescent="0.25">
      <c r="A1442" s="39">
        <f t="shared" si="22"/>
        <v>1437</v>
      </c>
      <c r="B1442" s="30" t="s">
        <v>38</v>
      </c>
      <c r="C1442" s="29" t="str">
        <f xml:space="preserve"> IFERROR(VLOOKUP(B1442, Courses!$C$3:$E$836, 2, FALSE),"")</f>
        <v>Mechanics and Theory of Relativity</v>
      </c>
      <c r="D1442" s="29" t="str">
        <f xml:space="preserve"> IFERROR(VLOOKUP(MID(G1442,1,1), PIRA!$B$1:$E$1146, 2, FALSE),"")</f>
        <v>1 Mechanics</v>
      </c>
      <c r="E1442" s="31" t="str">
        <f xml:space="preserve"> IFERROR(VLOOKUP(MID(G1442,1,2),PIRA!$B$1:$E$1144,2,FALSE),"")&amp;"
"&amp;IFERROR(VLOOKUP(MID(H1442,1,2),PIRA!$B$1:$E$1144,2,FALSE),"")&amp;"
"&amp;IFERROR(VLOOKUP(MID(I1442,1,2),PIRA!$B$1:$E$1144,2,FALSE),"")</f>
        <v xml:space="preserve">Rotational Dynamics
</v>
      </c>
      <c r="F1442" s="31" t="str">
        <f xml:space="preserve"> IFERROR(VLOOKUP(MID(G1442,1,4),PIRA!$B$1:$E$1144,2,FALSE),"")&amp;"
"&amp;IFERROR(VLOOKUP(MID(H1442,1,4),PIRA!$B$1:$E$1144,2,FALSE),"")&amp;"
"&amp;IFERROR(VLOOKUP(MID(I1442,1,4),PIRA!$B$1:$E$1144,2,FALSE),"")</f>
        <v xml:space="preserve">Gyros
</v>
      </c>
      <c r="G1442" s="32" t="s">
        <v>1659</v>
      </c>
      <c r="H1442" s="31" t="str">
        <f>IFERROR(IF(VLOOKUP(G1442,Demos!$B$3:$K$1368,2,FALSE)=0,"",VLOOKUP(G1442,Demos!$B$3:$K$1368,2,FALSE)),"")</f>
        <v/>
      </c>
      <c r="I1442" s="79" t="str">
        <f>IFERROR(IF(VLOOKUP(G1442,Demos!$B$3:$K$1368,3,FALSE)=0,"",VLOOKUP(G1442,Demos!$B$3:$K$1368,3,FALSE)),"")</f>
        <v/>
      </c>
      <c r="J1442" s="79" t="str">
        <f>IFERROR(IF(VLOOKUP(G1442,Demos!$B$3:$K$1368,4,FALSE)=0,"",VLOOKUP(G1442,Demos!$B$3:$K$1368,4,FALSE)),"")</f>
        <v/>
      </c>
      <c r="K1442" s="32" t="s">
        <v>1060</v>
      </c>
      <c r="L1442" s="32" t="s">
        <v>22</v>
      </c>
      <c r="M1442" s="71">
        <v>43179</v>
      </c>
      <c r="N1442" s="33" t="str">
        <f>IFERROR(VLOOKUP(G1442,Demos!$B$3:$K$1368,5,FALSE),"")</f>
        <v>Gyroscope</v>
      </c>
      <c r="O1442" s="28">
        <f>IF(N1442="","",COUNTIF($N$6:N3561, N1442))</f>
        <v>40</v>
      </c>
      <c r="P1442" s="33" t="str">
        <f xml:space="preserve"> IFERROR(IF(VLOOKUP(G1442,Demos!$B$3:$K$1368,6,FALSE)=0,"",VLOOKUP(G1442,Demos!$B$3:$K$1368,6,FALSE)),"")</f>
        <v>N/A</v>
      </c>
      <c r="Q1442" s="38" t="str">
        <f xml:space="preserve"> IFERROR(IF(VLOOKUP(G1442,Demos!$B$3:$K$1368,8,FALSE)=0,"",VLOOKUP(G1442,Demos!$B$3:$K$1368,8,FALSE)),"")</f>
        <v/>
      </c>
      <c r="R1442" s="38" t="str">
        <f xml:space="preserve"> IFERROR(IF(VLOOKUP(G1442,Demos!$B$3:$K$1368,7,FALSE)=0,"",VLOOKUP(G1442,Demos!$B$3:$K$1368,7,FALSE)),"")</f>
        <v/>
      </c>
      <c r="S1442" s="82"/>
      <c r="T1442" s="50" t="s">
        <v>1763</v>
      </c>
      <c r="U1442" s="31" t="str">
        <f>IFERROR(VLOOKUP(G1442,Demos!$B$7:N4740,12,FALSE),"")</f>
        <v/>
      </c>
    </row>
    <row r="1443" spans="1:21" ht="45" x14ac:dyDescent="0.25">
      <c r="A1443" s="39">
        <f t="shared" si="22"/>
        <v>1438</v>
      </c>
      <c r="B1443" s="30" t="s">
        <v>38</v>
      </c>
      <c r="C1443" s="29" t="str">
        <f xml:space="preserve"> IFERROR(VLOOKUP(B1443, Courses!$C$3:$E$836, 2, FALSE),"")</f>
        <v>Mechanics and Theory of Relativity</v>
      </c>
      <c r="D1443" s="29" t="str">
        <f xml:space="preserve"> IFERROR(VLOOKUP(MID(G1443,1,1), PIRA!$B$1:$E$1146, 2, FALSE),"")</f>
        <v>1 Mechanics</v>
      </c>
      <c r="E1443" s="31" t="str">
        <f xml:space="preserve"> IFERROR(VLOOKUP(MID(G1443,1,2),PIRA!$B$1:$E$1144,2,FALSE),"")&amp;"
"&amp;IFERROR(VLOOKUP(MID(H1443,1,2),PIRA!$B$1:$E$1144,2,FALSE),"")&amp;"
"&amp;IFERROR(VLOOKUP(MID(I1443,1,2),PIRA!$B$1:$E$1144,2,FALSE),"")</f>
        <v xml:space="preserve">Rotational Dynamics
</v>
      </c>
      <c r="F1443" s="31" t="str">
        <f xml:space="preserve"> IFERROR(VLOOKUP(MID(G1443,1,4),PIRA!$B$1:$E$1144,2,FALSE),"")&amp;"
"&amp;IFERROR(VLOOKUP(MID(H1443,1,4),PIRA!$B$1:$E$1144,2,FALSE),"")&amp;"
"&amp;IFERROR(VLOOKUP(MID(I1443,1,4),PIRA!$B$1:$E$1144,2,FALSE),"")</f>
        <v xml:space="preserve">Gyros
</v>
      </c>
      <c r="G1443" s="32" t="s">
        <v>91</v>
      </c>
      <c r="H1443" s="31" t="str">
        <f>IFERROR(IF(VLOOKUP(G1443,Demos!$B$3:$K$1368,2,FALSE)=0,"",VLOOKUP(G1443,Demos!$B$3:$K$1368,2,FALSE)),"")</f>
        <v/>
      </c>
      <c r="I1443" s="79" t="str">
        <f>IFERROR(IF(VLOOKUP(G1443,Demos!$B$3:$K$1368,3,FALSE)=0,"",VLOOKUP(G1443,Demos!$B$3:$K$1368,3,FALSE)),"")</f>
        <v/>
      </c>
      <c r="J1443" s="79" t="str">
        <f>IFERROR(IF(VLOOKUP(G1443,Demos!$B$3:$K$1368,4,FALSE)=0,"",VLOOKUP(G1443,Demos!$B$3:$K$1368,4,FALSE)),"")</f>
        <v/>
      </c>
      <c r="K1443" s="32" t="s">
        <v>1060</v>
      </c>
      <c r="L1443" s="32" t="s">
        <v>22</v>
      </c>
      <c r="M1443" s="71">
        <v>43179</v>
      </c>
      <c r="N1443" s="33" t="str">
        <f>IFERROR(VLOOKUP(G1443,Demos!$B$3:$K$1368,5,FALSE),"")</f>
        <v>Suitcase with Flywheel</v>
      </c>
      <c r="O1443" s="28">
        <f>IF(N1443="","",COUNTIF($N$6:N3562, N1443))</f>
        <v>26</v>
      </c>
      <c r="P1443" s="33" t="str">
        <f xml:space="preserve"> IFERROR(IF(VLOOKUP(G1443,Demos!$B$3:$K$1368,6,FALSE)=0,"",VLOOKUP(G1443,Demos!$B$3:$K$1368,6,FALSE)),"")</f>
        <v>N/A</v>
      </c>
      <c r="Q1443" s="38" t="str">
        <f xml:space="preserve"> IFERROR(IF(VLOOKUP(G1443,Demos!$B$3:$K$1368,8,FALSE)=0,"",VLOOKUP(G1443,Demos!$B$3:$K$1368,8,FALSE)),"")</f>
        <v/>
      </c>
      <c r="R1443" s="38" t="str">
        <f xml:space="preserve"> IFERROR(IF(VLOOKUP(G1443,Demos!$B$3:$K$1368,7,FALSE)=0,"",VLOOKUP(G1443,Demos!$B$3:$K$1368,7,FALSE)),"")</f>
        <v xml:space="preserve">See Collegerama 2022 recording TN1612TU_20 - https://collegerama.tudelft.nl/Mediasite/Channel/as-bsc-tn/watch/1a0c74c4eaf54cb7aa9b646d254fee821d </v>
      </c>
      <c r="S1443" s="82"/>
      <c r="T1443" s="50" t="s">
        <v>1763</v>
      </c>
      <c r="U1443" s="31" t="str">
        <f>IFERROR(VLOOKUP(G1443,Demos!$B$7:N4738,12,FALSE),"")</f>
        <v/>
      </c>
    </row>
    <row r="1444" spans="1:21" ht="45" x14ac:dyDescent="0.25">
      <c r="A1444" s="39">
        <f t="shared" si="22"/>
        <v>1439</v>
      </c>
      <c r="B1444" s="30" t="s">
        <v>38</v>
      </c>
      <c r="C1444" s="29" t="str">
        <f xml:space="preserve"> IFERROR(VLOOKUP(B1444, Courses!$C$3:$E$836, 2, FALSE),"")</f>
        <v>Mechanics and Theory of Relativity</v>
      </c>
      <c r="D1444" s="29" t="str">
        <f xml:space="preserve"> IFERROR(VLOOKUP(MID(G1444,1,1), PIRA!$B$1:$E$1146, 2, FALSE),"")</f>
        <v>1 Mechanics</v>
      </c>
      <c r="E1444" s="31" t="str">
        <f xml:space="preserve"> IFERROR(VLOOKUP(MID(G1444,1,2),PIRA!$B$1:$E$1144,2,FALSE),"")&amp;"
"&amp;IFERROR(VLOOKUP(MID(H1444,1,2),PIRA!$B$1:$E$1144,2,FALSE),"")&amp;"
"&amp;IFERROR(VLOOKUP(MID(I1444,1,2),PIRA!$B$1:$E$1144,2,FALSE),"")</f>
        <v xml:space="preserve">Rotational Dynamics
</v>
      </c>
      <c r="F1444" s="31" t="str">
        <f xml:space="preserve"> IFERROR(VLOOKUP(MID(G1444,1,4),PIRA!$B$1:$E$1144,2,FALSE),"")&amp;"
"&amp;IFERROR(VLOOKUP(MID(H1444,1,4),PIRA!$B$1:$E$1144,2,FALSE),"")&amp;"
"&amp;IFERROR(VLOOKUP(MID(I1444,1,4),PIRA!$B$1:$E$1144,2,FALSE),"")</f>
        <v xml:space="preserve">Rotational Stability
</v>
      </c>
      <c r="G1444" s="32" t="s">
        <v>1177</v>
      </c>
      <c r="H1444" s="31" t="str">
        <f>IFERROR(IF(VLOOKUP(G1444,Demos!$B$3:$K$1368,2,FALSE)=0,"",VLOOKUP(G1444,Demos!$B$3:$K$1368,2,FALSE)),"")</f>
        <v/>
      </c>
      <c r="I1444" s="79" t="str">
        <f>IFERROR(IF(VLOOKUP(G1444,Demos!$B$3:$K$1368,3,FALSE)=0,"",VLOOKUP(G1444,Demos!$B$3:$K$1368,3,FALSE)),"")</f>
        <v/>
      </c>
      <c r="J1444" s="79" t="str">
        <f>IFERROR(IF(VLOOKUP(G1444,Demos!$B$3:$K$1368,4,FALSE)=0,"",VLOOKUP(G1444,Demos!$B$3:$K$1368,4,FALSE)),"")</f>
        <v/>
      </c>
      <c r="K1444" s="32" t="s">
        <v>1060</v>
      </c>
      <c r="L1444" s="32" t="s">
        <v>22</v>
      </c>
      <c r="M1444" s="71">
        <v>43179</v>
      </c>
      <c r="N1444" s="33" t="str">
        <f>IFERROR(VLOOKUP(G1444,Demos!$B$3:$K$1368,5,FALSE),"")</f>
        <v>Stable Wheel</v>
      </c>
      <c r="O1444" s="28">
        <f>IF(N1444="","",COUNTIF($N$6:N3563, N1444))</f>
        <v>16</v>
      </c>
      <c r="P1444" s="33" t="str">
        <f xml:space="preserve"> IFERROR(IF(VLOOKUP(G1444,Demos!$B$3:$K$1368,6,FALSE)=0,"",VLOOKUP(G1444,Demos!$B$3:$K$1368,6,FALSE)),"")</f>
        <v>www.de-monstrare.nl/pdf/Stable%20wheel.pdf</v>
      </c>
      <c r="Q1444" s="38" t="str">
        <f xml:space="preserve"> IFERROR(IF(VLOOKUP(G1444,Demos!$B$3:$K$1368,8,FALSE)=0,"",VLOOKUP(G1444,Demos!$B$3:$K$1368,8,FALSE)),"")</f>
        <v/>
      </c>
      <c r="R1444" s="38" t="str">
        <f xml:space="preserve"> IFERROR(IF(VLOOKUP(G1444,Demos!$B$3:$K$1368,7,FALSE)=0,"",VLOOKUP(G1444,Demos!$B$3:$K$1368,7,FALSE)),"")</f>
        <v xml:space="preserve">See Collegerama 2022 recording TN1612TU_20 - https://collegerama.tudelft.nl/Mediasite/Channel/as-bsc-tn/watch/1a0c74c4eaf54cb7aa9b646d254fee821d </v>
      </c>
      <c r="S1444" s="82"/>
      <c r="T1444" s="50" t="s">
        <v>1762</v>
      </c>
      <c r="U1444" s="31" t="str">
        <f>IFERROR(VLOOKUP(G1444,Demos!$B$7:N4739,12,FALSE),"")</f>
        <v/>
      </c>
    </row>
    <row r="1445" spans="1:21" ht="45" x14ac:dyDescent="0.25">
      <c r="A1445" s="39">
        <f t="shared" si="22"/>
        <v>1440</v>
      </c>
      <c r="B1445" s="30" t="s">
        <v>38</v>
      </c>
      <c r="C1445" s="29" t="str">
        <f xml:space="preserve"> IFERROR(VLOOKUP(B1445, Courses!$C$3:$E$836, 2, FALSE),"")</f>
        <v>Mechanics and Theory of Relativity</v>
      </c>
      <c r="D1445" s="29" t="str">
        <f xml:space="preserve"> IFERROR(VLOOKUP(MID(G1445,1,1), PIRA!$B$1:$E$1146, 2, FALSE),"")</f>
        <v>1 Mechanics</v>
      </c>
      <c r="E1445" s="31" t="str">
        <f xml:space="preserve"> IFERROR(VLOOKUP(MID(G1445,1,2),PIRA!$B$1:$E$1144,2,FALSE),"")&amp;"
"&amp;IFERROR(VLOOKUP(MID(H1445,1,2),PIRA!$B$1:$E$1144,2,FALSE),"")&amp;"
"&amp;IFERROR(VLOOKUP(MID(I1445,1,2),PIRA!$B$1:$E$1144,2,FALSE),"")</f>
        <v xml:space="preserve">Rotational Dynamics
Rotational Dynamics
</v>
      </c>
      <c r="F1445" s="31" t="str">
        <f xml:space="preserve"> IFERROR(VLOOKUP(MID(G1445,1,4),PIRA!$B$1:$E$1144,2,FALSE),"")&amp;"
"&amp;IFERROR(VLOOKUP(MID(H1445,1,4),PIRA!$B$1:$E$1144,2,FALSE),"")&amp;"
"&amp;IFERROR(VLOOKUP(MID(I1445,1,4),PIRA!$B$1:$E$1144,2,FALSE),"")</f>
        <v xml:space="preserve">Rotational Stability
Conservation of Angular Momentum
</v>
      </c>
      <c r="G1445" s="32" t="s">
        <v>1658</v>
      </c>
      <c r="H1445" s="31" t="str">
        <f>IFERROR(IF(VLOOKUP(G1445,Demos!$B$3:$K$1368,2,FALSE)=0,"",VLOOKUP(G1445,Demos!$B$3:$K$1368,2,FALSE)),"")</f>
        <v>1Q40.12</v>
      </c>
      <c r="I1445" s="79" t="str">
        <f>IFERROR(IF(VLOOKUP(G1445,Demos!$B$3:$K$1368,3,FALSE)=0,"",VLOOKUP(G1445,Demos!$B$3:$K$1368,3,FALSE)),"")</f>
        <v/>
      </c>
      <c r="J1445" s="79" t="str">
        <f>IFERROR(IF(VLOOKUP(G1445,Demos!$B$3:$K$1368,4,FALSE)=0,"",VLOOKUP(G1445,Demos!$B$3:$K$1368,4,FALSE)),"")</f>
        <v/>
      </c>
      <c r="K1445" s="32" t="s">
        <v>1060</v>
      </c>
      <c r="L1445" s="32" t="s">
        <v>22</v>
      </c>
      <c r="M1445" s="71">
        <v>43179</v>
      </c>
      <c r="N1445" s="33" t="str">
        <f>IFERROR(VLOOKUP(G1445,Demos!$B$3:$K$1368,5,FALSE),"")</f>
        <v>Tippe Top</v>
      </c>
      <c r="O1445" s="28">
        <f>IF(N1445="","",COUNTIF($N$6:N3564, N1445))</f>
        <v>28</v>
      </c>
      <c r="P1445" s="33" t="str">
        <f xml:space="preserve"> IFERROR(IF(VLOOKUP(G1445,Demos!$B$3:$K$1368,6,FALSE)=0,"",VLOOKUP(G1445,Demos!$B$3:$K$1368,6,FALSE)),"")</f>
        <v>www.de-monstrare.nl/pdf/Tippe%20top.pdf</v>
      </c>
      <c r="Q1445" s="38" t="str">
        <f xml:space="preserve"> IFERROR(IF(VLOOKUP(G1445,Demos!$B$3:$K$1368,8,FALSE)=0,"",VLOOKUP(G1445,Demos!$B$3:$K$1368,8,FALSE)),"")</f>
        <v/>
      </c>
      <c r="R1445" s="38" t="str">
        <f xml:space="preserve"> IFERROR(IF(VLOOKUP(G1445,Demos!$B$3:$K$1368,7,FALSE)=0,"",VLOOKUP(G1445,Demos!$B$3:$K$1368,7,FALSE)),"")</f>
        <v xml:space="preserve">See Collegerama 2022 recording TN1612TU_20 - https://collegerama.tudelft.nl/Mediasite/Channel/as-bsc-tn/watch/1a0c74c4eaf54cb7aa9b646d254fee821d </v>
      </c>
      <c r="S1445" s="82"/>
      <c r="T1445" s="50" t="s">
        <v>1890</v>
      </c>
      <c r="U1445" s="31" t="str">
        <f>IFERROR(VLOOKUP(G1445,Demos!$B$7:N4737,12,FALSE),"")</f>
        <v/>
      </c>
    </row>
    <row r="1446" spans="1:21" ht="45" x14ac:dyDescent="0.25">
      <c r="A1446" s="39">
        <f t="shared" si="22"/>
        <v>1441</v>
      </c>
      <c r="B1446" s="30" t="s">
        <v>38</v>
      </c>
      <c r="C1446" s="29" t="str">
        <f xml:space="preserve"> IFERROR(VLOOKUP(B1446, Courses!$C$3:$E$836, 2, FALSE),"")</f>
        <v>Mechanics and Theory of Relativity</v>
      </c>
      <c r="D1446" s="29" t="str">
        <f xml:space="preserve"> IFERROR(VLOOKUP(MID(G1446,1,1), PIRA!$B$1:$E$1146, 2, FALSE),"")</f>
        <v/>
      </c>
      <c r="E1446" s="31" t="str">
        <f xml:space="preserve"> IFERROR(VLOOKUP(MID(G1446,1,2),PIRA!$B$1:$E$1144,2,FALSE),"")&amp;"
"&amp;IFERROR(VLOOKUP(MID(H1446,1,2),PIRA!$B$1:$E$1144,2,FALSE),"")&amp;"
"&amp;IFERROR(VLOOKUP(MID(I1446,1,2),PIRA!$B$1:$E$1144,2,FALSE),"")</f>
        <v xml:space="preserve">
</v>
      </c>
      <c r="F1446" s="31" t="str">
        <f xml:space="preserve"> IFERROR(VLOOKUP(MID(G1446,1,4),PIRA!$B$1:$E$1144,2,FALSE),"")&amp;"
"&amp;IFERROR(VLOOKUP(MID(H1446,1,4),PIRA!$B$1:$E$1144,2,FALSE),"")&amp;"
"&amp;IFERROR(VLOOKUP(MID(I1446,1,4),PIRA!$B$1:$E$1144,2,FALSE),"")</f>
        <v xml:space="preserve">
</v>
      </c>
      <c r="H1446" s="31" t="str">
        <f>IFERROR(IF(VLOOKUP(G1446,Demos!$B$3:$K$1368,2,FALSE)=0,"",VLOOKUP(G1446,Demos!$B$3:$K$1368,2,FALSE)),"")</f>
        <v/>
      </c>
      <c r="I1446" s="79" t="str">
        <f>IFERROR(IF(VLOOKUP(G1446,Demos!$B$3:$K$1368,3,FALSE)=0,"",VLOOKUP(G1446,Demos!$B$3:$K$1368,3,FALSE)),"")</f>
        <v/>
      </c>
      <c r="J1446" s="79" t="str">
        <f>IFERROR(IF(VLOOKUP(G1446,Demos!$B$3:$K$1368,4,FALSE)=0,"",VLOOKUP(G1446,Demos!$B$3:$K$1368,4,FALSE)),"")</f>
        <v/>
      </c>
      <c r="K1446" s="30" t="s">
        <v>1060</v>
      </c>
      <c r="L1446" s="30" t="s">
        <v>22</v>
      </c>
      <c r="M1446" s="71">
        <v>43179</v>
      </c>
      <c r="N1446" s="33" t="str">
        <f>IFERROR(VLOOKUP(G1446,Demos!$B$3:$K$1368,5,FALSE),"")</f>
        <v/>
      </c>
      <c r="O1446" s="28" t="str">
        <f>IF(N1446="","",COUNTIF($N$6:N3565, N1446))</f>
        <v/>
      </c>
      <c r="P1446" s="33" t="str">
        <f xml:space="preserve"> IFERROR(IF(VLOOKUP(G1446,Demos!$B$3:$K$1368,6,FALSE)=0,"",VLOOKUP(G1446,Demos!$B$3:$K$1368,6,FALSE)),"")</f>
        <v/>
      </c>
      <c r="Q1446" s="38" t="str">
        <f xml:space="preserve"> IFERROR(IF(VLOOKUP(G1446,Demos!$B$3:$K$1368,8,FALSE)=0,"",VLOOKUP(G1446,Demos!$B$3:$K$1368,8,FALSE)),"")</f>
        <v/>
      </c>
      <c r="R1446" s="38" t="str">
        <f xml:space="preserve"> IFERROR(IF(VLOOKUP(G1446,Demos!$B$3:$K$1368,7,FALSE)=0,"",VLOOKUP(G1446,Demos!$B$3:$K$1368,7,FALSE)),"")</f>
        <v/>
      </c>
      <c r="S1446" s="82"/>
      <c r="T1446" s="50" t="s">
        <v>1762</v>
      </c>
      <c r="U1446" s="31" t="str">
        <f>IFERROR(VLOOKUP(G1446,Demos!$B$7:N4741,12,FALSE),"")</f>
        <v/>
      </c>
    </row>
    <row r="1447" spans="1:21" ht="45" x14ac:dyDescent="0.25">
      <c r="A1447" s="39">
        <f t="shared" si="22"/>
        <v>1442</v>
      </c>
      <c r="B1447" s="30" t="s">
        <v>38</v>
      </c>
      <c r="C1447" s="29" t="str">
        <f xml:space="preserve"> IFERROR(VLOOKUP(B1447, Courses!$C$3:$E$836, 2, FALSE),"")</f>
        <v>Mechanics and Theory of Relativity</v>
      </c>
      <c r="D1447" s="29" t="str">
        <f xml:space="preserve"> IFERROR(VLOOKUP(MID(G1447,1,1), PIRA!$B$1:$E$1146, 2, FALSE),"")</f>
        <v>1 Mechanics</v>
      </c>
      <c r="E1447" s="31" t="str">
        <f xml:space="preserve"> IFERROR(VLOOKUP(MID(G1447,1,2),PIRA!$B$1:$E$1144,2,FALSE),"")&amp;"
"&amp;IFERROR(VLOOKUP(MID(H1447,1,2),PIRA!$B$1:$E$1144,2,FALSE),"")&amp;"
"&amp;IFERROR(VLOOKUP(MID(I1447,1,2),PIRA!$B$1:$E$1144,2,FALSE),"")</f>
        <v xml:space="preserve">Motion in two Dimensions
</v>
      </c>
      <c r="F1447" s="31" t="str">
        <f xml:space="preserve"> IFERROR(VLOOKUP(MID(G1447,1,4),PIRA!$B$1:$E$1144,2,FALSE),"")&amp;"
"&amp;IFERROR(VLOOKUP(MID(H1447,1,4),PIRA!$B$1:$E$1144,2,FALSE),"")&amp;"
"&amp;IFERROR(VLOOKUP(MID(I1447,1,4),PIRA!$B$1:$E$1144,2,FALSE),"")</f>
        <v xml:space="preserve">Motion of the Center of Mass
</v>
      </c>
      <c r="G1447" s="32" t="s">
        <v>1131</v>
      </c>
      <c r="H1447" s="31" t="str">
        <f>IFERROR(IF(VLOOKUP(G1447,Demos!$B$3:$K$1368,2,FALSE)=0,"",VLOOKUP(G1447,Demos!$B$3:$K$1368,2,FALSE)),"")</f>
        <v/>
      </c>
      <c r="I1447" s="79" t="str">
        <f>IFERROR(IF(VLOOKUP(G1447,Demos!$B$3:$K$1368,3,FALSE)=0,"",VLOOKUP(G1447,Demos!$B$3:$K$1368,3,FALSE)),"")</f>
        <v/>
      </c>
      <c r="J1447" s="79" t="str">
        <f>IFERROR(IF(VLOOKUP(G1447,Demos!$B$3:$K$1368,4,FALSE)=0,"",VLOOKUP(G1447,Demos!$B$3:$K$1368,4,FALSE)),"")</f>
        <v/>
      </c>
      <c r="K1447" s="32" t="s">
        <v>22</v>
      </c>
      <c r="L1447" s="32" t="s">
        <v>1060</v>
      </c>
      <c r="M1447" s="71">
        <v>43178</v>
      </c>
      <c r="N1447" s="33" t="str">
        <f>IFERROR(VLOOKUP(G1447,Demos!$B$3:$K$1368,5,FALSE),"")</f>
        <v>Centre of Rotation</v>
      </c>
      <c r="O1447" s="28">
        <f>IF(N1447="","",COUNTIF($N$6:N3566, N1447))</f>
        <v>12</v>
      </c>
      <c r="P1447" s="33" t="str">
        <f xml:space="preserve"> IFERROR(IF(VLOOKUP(G1447,Demos!$B$3:$K$1368,6,FALSE)=0,"",VLOOKUP(G1447,Demos!$B$3:$K$1368,6,FALSE)),"")</f>
        <v>www.de-monstrare.nl/pdf/Centre%20of%20ratation.pdf</v>
      </c>
      <c r="Q1447" s="38" t="str">
        <f xml:space="preserve"> IFERROR(IF(VLOOKUP(G1447,Demos!$B$3:$K$1368,8,FALSE)=0,"",VLOOKUP(G1447,Demos!$B$3:$K$1368,8,FALSE)),"")</f>
        <v/>
      </c>
      <c r="R1447" s="38" t="str">
        <f xml:space="preserve"> IFERROR(IF(VLOOKUP(G1447,Demos!$B$3:$K$1368,7,FALSE)=0,"",VLOOKUP(G1447,Demos!$B$3:$K$1368,7,FALSE)),"")</f>
        <v xml:space="preserve">See Collegerama 2022 recording TN1612TU_18 - https://collegerama.tudelft.nl/Mediasite/Channel/as-bsc-tn/watch/30a014274f6a49bfbd89af1bd43cc8f31d </v>
      </c>
      <c r="S1447" s="82"/>
      <c r="T1447" s="50" t="s">
        <v>1763</v>
      </c>
      <c r="U1447" s="31" t="str">
        <f>IFERROR(VLOOKUP(G1447,Demos!$B$7:N4745,12,FALSE),"")</f>
        <v/>
      </c>
    </row>
    <row r="1448" spans="1:21" ht="45" x14ac:dyDescent="0.25">
      <c r="A1448" s="39">
        <f t="shared" si="22"/>
        <v>1443</v>
      </c>
      <c r="B1448" s="30" t="s">
        <v>38</v>
      </c>
      <c r="C1448" s="29" t="str">
        <f xml:space="preserve"> IFERROR(VLOOKUP(B1448, Courses!$C$3:$E$836, 2, FALSE),"")</f>
        <v>Mechanics and Theory of Relativity</v>
      </c>
      <c r="D1448" s="29" t="str">
        <f xml:space="preserve"> IFERROR(VLOOKUP(MID(G1448,1,1), PIRA!$B$1:$E$1146, 2, FALSE),"")</f>
        <v>1 Mechanics</v>
      </c>
      <c r="E1448" s="31" t="str">
        <f xml:space="preserve"> IFERROR(VLOOKUP(MID(G1448,1,2),PIRA!$B$1:$E$1144,2,FALSE),"")&amp;"
"&amp;IFERROR(VLOOKUP(MID(H1448,1,2),PIRA!$B$1:$E$1144,2,FALSE),"")&amp;"
"&amp;IFERROR(VLOOKUP(MID(I1448,1,2),PIRA!$B$1:$E$1144,2,FALSE),"")</f>
        <v xml:space="preserve">Rotational Dynamics
Applications of Newton's Laws
</v>
      </c>
      <c r="F1448" s="31" t="str">
        <f xml:space="preserve"> IFERROR(VLOOKUP(MID(G1448,1,4),PIRA!$B$1:$E$1144,2,FALSE),"")&amp;"
"&amp;IFERROR(VLOOKUP(MID(H1448,1,4),PIRA!$B$1:$E$1144,2,FALSE),"")&amp;"
"&amp;IFERROR(VLOOKUP(MID(I1448,1,4),PIRA!$B$1:$E$1144,2,FALSE),"")</f>
        <v xml:space="preserve">Conservation of Angular Momentum
Dynamic Torque
</v>
      </c>
      <c r="G1448" s="32" t="s">
        <v>1169</v>
      </c>
      <c r="H1448" s="31" t="str">
        <f>IFERROR(IF(VLOOKUP(G1448,Demos!$B$3:$K$1368,2,FALSE)=0,"",VLOOKUP(G1448,Demos!$B$3:$K$1368,2,FALSE)),"")</f>
        <v>1K10.01</v>
      </c>
      <c r="I1448" s="79" t="str">
        <f>IFERROR(IF(VLOOKUP(G1448,Demos!$B$3:$K$1368,3,FALSE)=0,"",VLOOKUP(G1448,Demos!$B$3:$K$1368,3,FALSE)),"")</f>
        <v/>
      </c>
      <c r="J1448" s="79" t="str">
        <f>IFERROR(IF(VLOOKUP(G1448,Demos!$B$3:$K$1368,4,FALSE)=0,"",VLOOKUP(G1448,Demos!$B$3:$K$1368,4,FALSE)),"")</f>
        <v/>
      </c>
      <c r="K1448" s="32" t="s">
        <v>22</v>
      </c>
      <c r="L1448" s="32" t="s">
        <v>1060</v>
      </c>
      <c r="M1448" s="71">
        <v>43178</v>
      </c>
      <c r="N1448" s="33" t="str">
        <f>IFERROR(VLOOKUP(G1448,Demos!$B$3:$K$1368,5,FALSE),"")</f>
        <v>Pulling a Spool (a.k.a. Oma's Garenklosje)</v>
      </c>
      <c r="O1448" s="28">
        <f>IF(N1448="","",COUNTIF($N$6:N3567, N1448))</f>
        <v>39</v>
      </c>
      <c r="P1448" s="33" t="str">
        <f xml:space="preserve"> IFERROR(IF(VLOOKUP(G1448,Demos!$B$3:$K$1368,6,FALSE)=0,"",VLOOKUP(G1448,Demos!$B$3:$K$1368,6,FALSE)),"")</f>
        <v>www.de-monstrare.nl/pdf/Pulling%20a%20spool.pdf</v>
      </c>
      <c r="Q1448" s="38" t="str">
        <f xml:space="preserve"> IFERROR(IF(VLOOKUP(G1448,Demos!$B$3:$K$1368,8,FALSE)=0,"",VLOOKUP(G1448,Demos!$B$3:$K$1368,8,FALSE)),"")</f>
        <v/>
      </c>
      <c r="R1448" s="38" t="str">
        <f xml:space="preserve"> IFERROR(IF(VLOOKUP(G1448,Demos!$B$3:$K$1368,7,FALSE)=0,"",VLOOKUP(G1448,Demos!$B$3:$K$1368,7,FALSE)),"")</f>
        <v xml:space="preserve">See Collegerame 2022 recording TN1612TU_19 - https://collegerama.tudelft.nl/Mediasite/Channel/as-bsc-tn/watch/1525734e9e3e40e6a0113a2e79f6fd7b1d </v>
      </c>
      <c r="S1448" s="82"/>
      <c r="T1448" s="50" t="s">
        <v>1762</v>
      </c>
      <c r="U1448" s="31" t="str">
        <f>IFERROR(VLOOKUP(G1448,Demos!$B$7:N4743,12,FALSE),"")</f>
        <v/>
      </c>
    </row>
    <row r="1449" spans="1:21" ht="45" x14ac:dyDescent="0.25">
      <c r="A1449" s="39">
        <f t="shared" si="22"/>
        <v>1444</v>
      </c>
      <c r="B1449" s="30" t="s">
        <v>38</v>
      </c>
      <c r="C1449" s="29" t="str">
        <f xml:space="preserve"> IFERROR(VLOOKUP(B1449, Courses!$C$3:$E$836, 2, FALSE),"")</f>
        <v>Mechanics and Theory of Relativity</v>
      </c>
      <c r="D1449" s="29" t="str">
        <f xml:space="preserve"> IFERROR(VLOOKUP(MID(G1449,1,1), PIRA!$B$1:$E$1146, 2, FALSE),"")</f>
        <v>1 Mechanics</v>
      </c>
      <c r="E1449" s="31" t="str">
        <f xml:space="preserve"> IFERROR(VLOOKUP(MID(G1449,1,2),PIRA!$B$1:$E$1144,2,FALSE),"")&amp;"
"&amp;IFERROR(VLOOKUP(MID(H1449,1,2),PIRA!$B$1:$E$1144,2,FALSE),"")&amp;"
"&amp;IFERROR(VLOOKUP(MID(I1449,1,2),PIRA!$B$1:$E$1144,2,FALSE),"")</f>
        <v xml:space="preserve">Rotational Dynamics
</v>
      </c>
      <c r="F1449" s="31" t="str">
        <f xml:space="preserve"> IFERROR(VLOOKUP(MID(G1449,1,4),PIRA!$B$1:$E$1144,2,FALSE),"")&amp;"
"&amp;IFERROR(VLOOKUP(MID(H1449,1,4),PIRA!$B$1:$E$1144,2,FALSE),"")&amp;"
"&amp;IFERROR(VLOOKUP(MID(I1449,1,4),PIRA!$B$1:$E$1144,2,FALSE),"")</f>
        <v xml:space="preserve">Gyros
</v>
      </c>
      <c r="G1449" s="32" t="s">
        <v>1176</v>
      </c>
      <c r="H1449" s="31" t="str">
        <f>IFERROR(IF(VLOOKUP(G1449,Demos!$B$3:$K$1368,2,FALSE)=0,"",VLOOKUP(G1449,Demos!$B$3:$K$1368,2,FALSE)),"")</f>
        <v/>
      </c>
      <c r="I1449" s="79" t="str">
        <f>IFERROR(IF(VLOOKUP(G1449,Demos!$B$3:$K$1368,3,FALSE)=0,"",VLOOKUP(G1449,Demos!$B$3:$K$1368,3,FALSE)),"")</f>
        <v/>
      </c>
      <c r="J1449" s="79" t="str">
        <f>IFERROR(IF(VLOOKUP(G1449,Demos!$B$3:$K$1368,4,FALSE)=0,"",VLOOKUP(G1449,Demos!$B$3:$K$1368,4,FALSE)),"")</f>
        <v/>
      </c>
      <c r="K1449" s="32" t="s">
        <v>22</v>
      </c>
      <c r="L1449" s="32" t="s">
        <v>1060</v>
      </c>
      <c r="M1449" s="71">
        <v>43178</v>
      </c>
      <c r="N1449" s="33" t="str">
        <f>IFERROR(VLOOKUP(G1449,Demos!$B$3:$K$1368,5,FALSE),"")</f>
        <v>Precession (2)</v>
      </c>
      <c r="O1449" s="28">
        <f>IF(N1449="","",COUNTIF($N$6:N3568, N1449))</f>
        <v>67</v>
      </c>
      <c r="P1449" s="33" t="str">
        <f xml:space="preserve"> IFERROR(IF(VLOOKUP(G1449,Demos!$B$3:$K$1368,6,FALSE)=0,"",VLOOKUP(G1449,Demos!$B$3:$K$1368,6,FALSE)),"")</f>
        <v>www.de-monstrare.nl/pdf/Precession%20_2_.pdf</v>
      </c>
      <c r="Q1449" s="38" t="str">
        <f xml:space="preserve"> IFERROR(IF(VLOOKUP(G1449,Demos!$B$3:$K$1368,8,FALSE)=0,"",VLOOKUP(G1449,Demos!$B$3:$K$1368,8,FALSE)),"")</f>
        <v/>
      </c>
      <c r="R1449" s="38" t="str">
        <f xml:space="preserve"> IFERROR(IF(VLOOKUP(G1449,Demos!$B$3:$K$1368,7,FALSE)=0,"",VLOOKUP(G1449,Demos!$B$3:$K$1368,7,FALSE)),"")</f>
        <v/>
      </c>
      <c r="S1449" s="82"/>
      <c r="T1449" s="50" t="s">
        <v>1890</v>
      </c>
      <c r="U1449" s="31" t="str">
        <f>IFERROR(VLOOKUP(G1449,Demos!$B$7:N4744,12,FALSE),"")</f>
        <v/>
      </c>
    </row>
    <row r="1450" spans="1:21" ht="45" x14ac:dyDescent="0.25">
      <c r="A1450" s="39">
        <f t="shared" si="22"/>
        <v>1445</v>
      </c>
      <c r="B1450" s="30" t="s">
        <v>1905</v>
      </c>
      <c r="C1450" s="29" t="str">
        <f xml:space="preserve"> IFERROR(VLOOKUP(B1450, Courses!$C$3:$E$836, 2, FALSE),"")</f>
        <v>Mechanics and Theory of Relativity</v>
      </c>
      <c r="D1450" s="29" t="str">
        <f xml:space="preserve"> IFERROR(VLOOKUP(MID(G1450,1,1), PIRA!$B$1:$E$1146, 2, FALSE),"")</f>
        <v>6 Optics</v>
      </c>
      <c r="E1450" s="31" t="str">
        <f xml:space="preserve"> IFERROR(VLOOKUP(MID(G1450,1,2),PIRA!$B$1:$E$1144,2,FALSE),"")&amp;"
"&amp;IFERROR(VLOOKUP(MID(H1450,1,2),PIRA!$B$1:$E$1144,2,FALSE),"")&amp;"
"&amp;IFERROR(VLOOKUP(MID(I1450,1,2),PIRA!$B$1:$E$1144,2,FALSE),"")</f>
        <v xml:space="preserve">Interference
</v>
      </c>
      <c r="F1450" s="31" t="str">
        <f xml:space="preserve"> IFERROR(VLOOKUP(MID(G1450,1,4),PIRA!$B$1:$E$1144,2,FALSE),"")&amp;"
"&amp;IFERROR(VLOOKUP(MID(H1450,1,4),PIRA!$B$1:$E$1144,2,FALSE),"")&amp;"
"&amp;IFERROR(VLOOKUP(MID(I1450,1,4),PIRA!$B$1:$E$1144,2,FALSE),"")</f>
        <v xml:space="preserve">Interferometers
</v>
      </c>
      <c r="G1450" s="32" t="s">
        <v>327</v>
      </c>
      <c r="H1450" s="31" t="str">
        <f>IFERROR(IF(VLOOKUP(G1450,Demos!$B$3:$K$1368,2,FALSE)=0,"",VLOOKUP(G1450,Demos!$B$3:$K$1368,2,FALSE)),"")</f>
        <v/>
      </c>
      <c r="I1450" s="79" t="str">
        <f>IFERROR(IF(VLOOKUP(G1450,Demos!$B$3:$K$1368,3,FALSE)=0,"",VLOOKUP(G1450,Demos!$B$3:$K$1368,3,FALSE)),"")</f>
        <v/>
      </c>
      <c r="J1450" s="79" t="str">
        <f>IFERROR(IF(VLOOKUP(G1450,Demos!$B$3:$K$1368,4,FALSE)=0,"",VLOOKUP(G1450,Demos!$B$3:$K$1368,4,FALSE)),"")</f>
        <v/>
      </c>
      <c r="K1450" s="30" t="s">
        <v>1897</v>
      </c>
      <c r="M1450" s="71">
        <v>43178</v>
      </c>
      <c r="N1450" s="33" t="str">
        <f>IFERROR(VLOOKUP(G1450,Demos!$B$3:$K$1368,5,FALSE),"")</f>
        <v>Michelson-Morley Interferometer</v>
      </c>
      <c r="O1450" s="28">
        <f>IF(N1450="","",COUNTIF($N$6:N3569, N1450))</f>
        <v>42</v>
      </c>
      <c r="P1450" s="33" t="str">
        <f xml:space="preserve"> IFERROR(IF(VLOOKUP(G1450,Demos!$B$3:$K$1368,6,FALSE)=0,"",VLOOKUP(G1450,Demos!$B$3:$K$1368,6,FALSE)),"")</f>
        <v>www.de-monstrare.nl/pdf/Michelson-Morley%20interferometer.pdf</v>
      </c>
      <c r="Q1450" s="38" t="str">
        <f xml:space="preserve"> IFERROR(IF(VLOOKUP(G1450,Demos!$B$3:$K$1368,8,FALSE)=0,"",VLOOKUP(G1450,Demos!$B$3:$K$1368,8,FALSE)),"")</f>
        <v/>
      </c>
      <c r="R1450" s="38" t="str">
        <f xml:space="preserve"> IFERROR(IF(VLOOKUP(G1450,Demos!$B$3:$K$1368,7,FALSE)=0,"",VLOOKUP(G1450,Demos!$B$3:$K$1368,7,FALSE)),"")</f>
        <v xml:space="preserve">See 2022 recording TN1612TU_24. https://collegerama.tudelft.nl/Mediasite/Channel/as-bsc-tn/watch/7474e760f1e14321b537b197c972eb3e1d </v>
      </c>
      <c r="S1450" s="82"/>
      <c r="T1450" s="50" t="s">
        <v>1761</v>
      </c>
      <c r="U1450" s="31" t="str">
        <f>IFERROR(VLOOKUP(G1450,Demos!$B$7:N4742,12,FALSE),"")</f>
        <v/>
      </c>
    </row>
    <row r="1451" spans="1:21" ht="45" x14ac:dyDescent="0.25">
      <c r="A1451" s="39">
        <f t="shared" si="22"/>
        <v>1446</v>
      </c>
      <c r="B1451" s="30" t="s">
        <v>38</v>
      </c>
      <c r="C1451" s="29" t="str">
        <f xml:space="preserve"> IFERROR(VLOOKUP(B1451, Courses!$C$3:$E$836, 2, FALSE),"")</f>
        <v>Mechanics and Theory of Relativity</v>
      </c>
      <c r="D1451" s="29" t="str">
        <f xml:space="preserve"> IFERROR(VLOOKUP(MID(G1451,1,1), PIRA!$B$1:$E$1146, 2, FALSE),"")</f>
        <v>1 Mechanics</v>
      </c>
      <c r="E1451" s="31" t="str">
        <f xml:space="preserve"> IFERROR(VLOOKUP(MID(G1451,1,2),PIRA!$B$1:$E$1144,2,FALSE),"")&amp;"
"&amp;IFERROR(VLOOKUP(MID(H1451,1,2),PIRA!$B$1:$E$1144,2,FALSE),"")&amp;"
"&amp;IFERROR(VLOOKUP(MID(I1451,1,2),PIRA!$B$1:$E$1144,2,FALSE),"")</f>
        <v xml:space="preserve">Rotational Dynamics
</v>
      </c>
      <c r="F1451" s="31" t="str">
        <f xml:space="preserve"> IFERROR(VLOOKUP(MID(G1451,1,4),PIRA!$B$1:$E$1144,2,FALSE),"")&amp;"
"&amp;IFERROR(VLOOKUP(MID(H1451,1,4),PIRA!$B$1:$E$1144,2,FALSE),"")&amp;"
"&amp;IFERROR(VLOOKUP(MID(I1451,1,4),PIRA!$B$1:$E$1144,2,FALSE),"")</f>
        <v xml:space="preserve">Moment of Inertia
</v>
      </c>
      <c r="G1451" s="32" t="s">
        <v>102</v>
      </c>
      <c r="H1451" s="31" t="str">
        <f>IFERROR(IF(VLOOKUP(G1451,Demos!$B$3:$K$1368,2,FALSE)=0,"",VLOOKUP(G1451,Demos!$B$3:$K$1368,2,FALSE)),"")</f>
        <v/>
      </c>
      <c r="I1451" s="79" t="str">
        <f>IFERROR(IF(VLOOKUP(G1451,Demos!$B$3:$K$1368,3,FALSE)=0,"",VLOOKUP(G1451,Demos!$B$3:$K$1368,3,FALSE)),"")</f>
        <v/>
      </c>
      <c r="J1451" s="79" t="str">
        <f>IFERROR(IF(VLOOKUP(G1451,Demos!$B$3:$K$1368,4,FALSE)=0,"",VLOOKUP(G1451,Demos!$B$3:$K$1368,4,FALSE)),"")</f>
        <v/>
      </c>
      <c r="K1451" s="30" t="s">
        <v>22</v>
      </c>
      <c r="L1451" s="30" t="s">
        <v>1060</v>
      </c>
      <c r="M1451" s="71">
        <v>43167</v>
      </c>
      <c r="N1451" s="33" t="str">
        <f>IFERROR(VLOOKUP(G1451,Demos!$B$3:$K$1368,5,FALSE),"")</f>
        <v>Inertia Wands</v>
      </c>
      <c r="O1451" s="28">
        <f>IF(N1451="","",COUNTIF($N$6:N3570, N1451))</f>
        <v>26</v>
      </c>
      <c r="P1451" s="33" t="str">
        <f xml:space="preserve"> IFERROR(IF(VLOOKUP(G1451,Demos!$B$3:$K$1368,6,FALSE)=0,"",VLOOKUP(G1451,Demos!$B$3:$K$1368,6,FALSE)),"")</f>
        <v>N/A</v>
      </c>
      <c r="Q1451" s="38" t="str">
        <f xml:space="preserve"> IFERROR(IF(VLOOKUP(G1451,Demos!$B$3:$K$1368,8,FALSE)=0,"",VLOOKUP(G1451,Demos!$B$3:$K$1368,8,FALSE)),"")</f>
        <v>Not listed in database yet</v>
      </c>
      <c r="R1451" s="38" t="str">
        <f xml:space="preserve"> IFERROR(IF(VLOOKUP(G1451,Demos!$B$3:$K$1368,7,FALSE)=0,"",VLOOKUP(G1451,Demos!$B$3:$K$1368,7,FALSE)),"")</f>
        <v/>
      </c>
      <c r="S1451" s="82"/>
      <c r="T1451" s="50" t="s">
        <v>1762</v>
      </c>
      <c r="U1451" s="31" t="str">
        <f>IFERROR(VLOOKUP(G1451,Demos!$B$7:N4749,12,FALSE),"")</f>
        <v/>
      </c>
    </row>
    <row r="1452" spans="1:21" ht="45" x14ac:dyDescent="0.25">
      <c r="A1452" s="39">
        <f t="shared" si="22"/>
        <v>1447</v>
      </c>
      <c r="B1452" s="30" t="s">
        <v>38</v>
      </c>
      <c r="C1452" s="29" t="str">
        <f xml:space="preserve"> IFERROR(VLOOKUP(B1452, Courses!$C$3:$E$836, 2, FALSE),"")</f>
        <v>Mechanics and Theory of Relativity</v>
      </c>
      <c r="D1452" s="29" t="str">
        <f xml:space="preserve"> IFERROR(VLOOKUP(MID(G1452,1,1), PIRA!$B$1:$E$1146, 2, FALSE),"")</f>
        <v>1 Mechanics</v>
      </c>
      <c r="E1452" s="31" t="str">
        <f xml:space="preserve"> IFERROR(VLOOKUP(MID(G1452,1,2),PIRA!$B$1:$E$1144,2,FALSE),"")&amp;"
"&amp;IFERROR(VLOOKUP(MID(H1452,1,2),PIRA!$B$1:$E$1144,2,FALSE),"")&amp;"
"&amp;IFERROR(VLOOKUP(MID(I1452,1,2),PIRA!$B$1:$E$1144,2,FALSE),"")</f>
        <v xml:space="preserve">Rotational Dynamics
Rotational Dynamics
</v>
      </c>
      <c r="F1452" s="31" t="str">
        <f xml:space="preserve"> IFERROR(VLOOKUP(MID(G1452,1,4),PIRA!$B$1:$E$1144,2,FALSE),"")&amp;"
"&amp;IFERROR(VLOOKUP(MID(H1452,1,4),PIRA!$B$1:$E$1144,2,FALSE),"")&amp;"
"&amp;IFERROR(VLOOKUP(MID(I1452,1,4),PIRA!$B$1:$E$1144,2,FALSE),"")</f>
        <v xml:space="preserve">Rotational Energy
Moment of Inertia
</v>
      </c>
      <c r="G1452" s="32" t="s">
        <v>1168</v>
      </c>
      <c r="H1452" s="31" t="str">
        <f>IFERROR(IF(VLOOKUP(G1452,Demos!$B$3:$K$1368,2,FALSE)=0,"",VLOOKUP(G1452,Demos!$B$3:$K$1368,2,FALSE)),"")</f>
        <v>1Q10.02</v>
      </c>
      <c r="I1452" s="79" t="str">
        <f>IFERROR(IF(VLOOKUP(G1452,Demos!$B$3:$K$1368,3,FALSE)=0,"",VLOOKUP(G1452,Demos!$B$3:$K$1368,3,FALSE)),"")</f>
        <v/>
      </c>
      <c r="J1452" s="79" t="str">
        <f>IFERROR(IF(VLOOKUP(G1452,Demos!$B$3:$K$1368,4,FALSE)=0,"",VLOOKUP(G1452,Demos!$B$3:$K$1368,4,FALSE)),"")</f>
        <v/>
      </c>
      <c r="K1452" s="32" t="s">
        <v>22</v>
      </c>
      <c r="L1452" s="32" t="s">
        <v>1060</v>
      </c>
      <c r="M1452" s="71">
        <v>43167</v>
      </c>
      <c r="N1452" s="33" t="str">
        <f>IFERROR(VLOOKUP(G1452,Demos!$B$3:$K$1368,5,FALSE),"")</f>
        <v>Rolling Downhill</v>
      </c>
      <c r="O1452" s="28">
        <f>IF(N1452="","",COUNTIF($N$6:N3571, N1452))</f>
        <v>35</v>
      </c>
      <c r="P1452" s="33" t="str">
        <f xml:space="preserve"> IFERROR(IF(VLOOKUP(G1452,Demos!$B$3:$K$1368,6,FALSE)=0,"",VLOOKUP(G1452,Demos!$B$3:$K$1368,6,FALSE)),"")</f>
        <v>www.de-monstrare.nl/pdf/Rolling%20downhill.pdf</v>
      </c>
      <c r="Q1452" s="38" t="str">
        <f xml:space="preserve"> IFERROR(IF(VLOOKUP(G1452,Demos!$B$3:$K$1368,8,FALSE)=0,"",VLOOKUP(G1452,Demos!$B$3:$K$1368,8,FALSE)),"")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1452" s="38" t="str">
        <f xml:space="preserve"> IFERROR(IF(VLOOKUP(G1452,Demos!$B$3:$K$1368,7,FALSE)=0,"",VLOOKUP(G1452,Demos!$B$3:$K$1368,7,FALSE)),"")</f>
        <v xml:space="preserve">See Collegerama 2022 recording TN1612TU_17 - https://collegerama.tudelft.nl/Mediasite/Channel/as-bsc-tn/watch/068318bc5e2d4c908ecc56ce056d99d81d  </v>
      </c>
      <c r="S1452" s="82"/>
      <c r="T1452" s="50" t="s">
        <v>1763</v>
      </c>
      <c r="U1452" s="31" t="str">
        <f>IFERROR(VLOOKUP(G1452,Demos!$B$7:N4747,12,FALSE),"")</f>
        <v/>
      </c>
    </row>
    <row r="1453" spans="1:21" ht="45" x14ac:dyDescent="0.25">
      <c r="A1453" s="39">
        <f t="shared" si="22"/>
        <v>1448</v>
      </c>
      <c r="B1453" s="30" t="s">
        <v>38</v>
      </c>
      <c r="C1453" s="29" t="str">
        <f xml:space="preserve"> IFERROR(VLOOKUP(B1453, Courses!$C$3:$E$836, 2, FALSE),"")</f>
        <v>Mechanics and Theory of Relativity</v>
      </c>
      <c r="D1453" s="29" t="str">
        <f xml:space="preserve"> IFERROR(VLOOKUP(MID(G1453,1,1), PIRA!$B$1:$E$1146, 2, FALSE),"")</f>
        <v>1 Mechanics</v>
      </c>
      <c r="E1453" s="31" t="str">
        <f xml:space="preserve"> IFERROR(VLOOKUP(MID(G1453,1,2),PIRA!$B$1:$E$1144,2,FALSE),"")&amp;"
"&amp;IFERROR(VLOOKUP(MID(H1453,1,2),PIRA!$B$1:$E$1144,2,FALSE),"")&amp;"
"&amp;IFERROR(VLOOKUP(MID(I1453,1,2),PIRA!$B$1:$E$1144,2,FALSE),"")</f>
        <v xml:space="preserve">Rotational Dynamics
Rotational Dynamics
</v>
      </c>
      <c r="F1453" s="31" t="str">
        <f xml:space="preserve"> IFERROR(VLOOKUP(MID(G1453,1,4),PIRA!$B$1:$E$1144,2,FALSE),"")&amp;"
"&amp;IFERROR(VLOOKUP(MID(H1453,1,4),PIRA!$B$1:$E$1144,2,FALSE),"")&amp;"
"&amp;IFERROR(VLOOKUP(MID(I1453,1,4),PIRA!$B$1:$E$1144,2,FALSE),"")</f>
        <v xml:space="preserve">Conservation of Angular Momentum
Moment of Inertia
</v>
      </c>
      <c r="G1453" s="32" t="s">
        <v>1171</v>
      </c>
      <c r="H1453" s="31" t="str">
        <f>IFERROR(IF(VLOOKUP(G1453,Demos!$B$3:$K$1368,2,FALSE)=0,"",VLOOKUP(G1453,Demos!$B$3:$K$1368,2,FALSE)),"")</f>
        <v>1Q10.XX</v>
      </c>
      <c r="I1453" s="79" t="str">
        <f>IFERROR(IF(VLOOKUP(G1453,Demos!$B$3:$K$1368,3,FALSE)=0,"",VLOOKUP(G1453,Demos!$B$3:$K$1368,3,FALSE)),"")</f>
        <v/>
      </c>
      <c r="J1453" s="79" t="str">
        <f>IFERROR(IF(VLOOKUP(G1453,Demos!$B$3:$K$1368,4,FALSE)=0,"",VLOOKUP(G1453,Demos!$B$3:$K$1368,4,FALSE)),"")</f>
        <v/>
      </c>
      <c r="K1453" s="32" t="s">
        <v>22</v>
      </c>
      <c r="L1453" s="32" t="s">
        <v>1060</v>
      </c>
      <c r="M1453" s="71">
        <v>43167</v>
      </c>
      <c r="N1453" s="33" t="str">
        <f>IFERROR(VLOOKUP(G1453,Demos!$B$3:$K$1368,5,FALSE),"")</f>
        <v>Matchbox and Wineglass</v>
      </c>
      <c r="O1453" s="28">
        <f>IF(N1453="","",COUNTIF($N$6:N3572, N1453))</f>
        <v>40</v>
      </c>
      <c r="P1453" s="33" t="str">
        <f xml:space="preserve"> IFERROR(IF(VLOOKUP(G1453,Demos!$B$3:$K$1368,6,FALSE)=0,"",VLOOKUP(G1453,Demos!$B$3:$K$1368,6,FALSE)),"")</f>
        <v>www.de-monstrare.nl/pdf/Matchbox%20and%20wineglass.pdf</v>
      </c>
      <c r="Q1453" s="38" t="str">
        <f xml:space="preserve"> IFERROR(IF(VLOOKUP(G1453,Demos!$B$3:$K$1368,8,FALSE)=0,"",VLOOKUP(G1453,Demos!$B$3:$K$1368,8,FALSE)),"")</f>
        <v/>
      </c>
      <c r="R1453" s="38" t="str">
        <f xml:space="preserve"> IFERROR(IF(VLOOKUP(G1453,Demos!$B$3:$K$1368,7,FALSE)=0,"",VLOOKUP(G1453,Demos!$B$3:$K$1368,7,FALSE)),"")</f>
        <v xml:space="preserve">See Collegerama 2022 recording TN1612TU_17 from about 40 minutes - https://collegerama.tudelft.nl/Mediasite/Channel/as-bsc-tn/watch/068318bc5e2d4c908ecc56ce056d99d81d </v>
      </c>
      <c r="S1453" s="82"/>
      <c r="T1453" s="50" t="s">
        <v>1761</v>
      </c>
      <c r="U1453" s="31" t="str">
        <f>IFERROR(VLOOKUP(G1453,Demos!$B$7:N4748,12,FALSE),"")</f>
        <v/>
      </c>
    </row>
    <row r="1454" spans="1:21" ht="45" x14ac:dyDescent="0.25">
      <c r="A1454" s="39">
        <f t="shared" si="22"/>
        <v>1449</v>
      </c>
      <c r="B1454" s="30" t="s">
        <v>38</v>
      </c>
      <c r="C1454" s="29" t="str">
        <f xml:space="preserve"> IFERROR(VLOOKUP(B1454, Courses!$C$3:$E$836, 2, FALSE),"")</f>
        <v>Mechanics and Theory of Relativity</v>
      </c>
      <c r="D1454" s="29" t="str">
        <f xml:space="preserve"> IFERROR(VLOOKUP(MID(G1454,1,1), PIRA!$B$1:$E$1146, 2, FALSE),"")</f>
        <v>1 Mechanics</v>
      </c>
      <c r="E1454" s="31" t="str">
        <f xml:space="preserve"> IFERROR(VLOOKUP(MID(G1454,1,2),PIRA!$B$1:$E$1144,2,FALSE),"")&amp;"
"&amp;IFERROR(VLOOKUP(MID(H1454,1,2),PIRA!$B$1:$E$1144,2,FALSE),"")&amp;"
"&amp;IFERROR(VLOOKUP(MID(I1454,1,2),PIRA!$B$1:$E$1144,2,FALSE),"")</f>
        <v xml:space="preserve">Rotational Dynamics
</v>
      </c>
      <c r="F1454" s="31" t="str">
        <f xml:space="preserve"> IFERROR(VLOOKUP(MID(G1454,1,4),PIRA!$B$1:$E$1144,2,FALSE),"")&amp;"
"&amp;IFERROR(VLOOKUP(MID(H1454,1,4),PIRA!$B$1:$E$1144,2,FALSE),"")&amp;"
"&amp;IFERROR(VLOOKUP(MID(I1454,1,4),PIRA!$B$1:$E$1144,2,FALSE),"")</f>
        <v xml:space="preserve">Conservation of Angular Momentum
</v>
      </c>
      <c r="G1454" s="32" t="s">
        <v>88</v>
      </c>
      <c r="H1454" s="31" t="str">
        <f>IFERROR(IF(VLOOKUP(G1454,Demos!$B$3:$K$1368,2,FALSE)=0,"",VLOOKUP(G1454,Demos!$B$3:$K$1368,2,FALSE)),"")</f>
        <v/>
      </c>
      <c r="I1454" s="79" t="str">
        <f>IFERROR(IF(VLOOKUP(G1454,Demos!$B$3:$K$1368,3,FALSE)=0,"",VLOOKUP(G1454,Demos!$B$3:$K$1368,3,FALSE)),"")</f>
        <v/>
      </c>
      <c r="J1454" s="79" t="str">
        <f>IFERROR(IF(VLOOKUP(G1454,Demos!$B$3:$K$1368,4,FALSE)=0,"",VLOOKUP(G1454,Demos!$B$3:$K$1368,4,FALSE)),"")</f>
        <v/>
      </c>
      <c r="K1454" s="32" t="s">
        <v>22</v>
      </c>
      <c r="L1454" s="32" t="s">
        <v>1060</v>
      </c>
      <c r="M1454" s="71">
        <v>43167</v>
      </c>
      <c r="N1454" s="33" t="str">
        <f>IFERROR(VLOOKUP(G1454,Demos!$B$3:$K$1368,5,FALSE),"")</f>
        <v>Train and Track</v>
      </c>
      <c r="O1454" s="28">
        <f>IF(N1454="","",COUNTIF($N$6:N3573, N1454))</f>
        <v>27</v>
      </c>
      <c r="P1454" s="33" t="str">
        <f xml:space="preserve"> IFERROR(IF(VLOOKUP(G1454,Demos!$B$3:$K$1368,6,FALSE)=0,"",VLOOKUP(G1454,Demos!$B$3:$K$1368,6,FALSE)),"")</f>
        <v>www.de-monstrare.nl/pdf/Train%20and%20track.pdf</v>
      </c>
      <c r="Q1454" s="38" t="str">
        <f xml:space="preserve"> IFERROR(IF(VLOOKUP(G1454,Demos!$B$3:$K$1368,8,FALSE)=0,"",VLOOKUP(G1454,Demos!$B$3:$K$1368,8,FALSE)),"")</f>
        <v/>
      </c>
      <c r="R1454" s="38" t="str">
        <f xml:space="preserve"> IFERROR(IF(VLOOKUP(G1454,Demos!$B$3:$K$1368,7,FALSE)=0,"",VLOOKUP(G1454,Demos!$B$3:$K$1368,7,FALSE)),"")</f>
        <v xml:space="preserve">See Collegerama 2022 recording TN1612TU_17 - https://collegerama.tudelft.nl/Mediasite/Channel/as-bsc-tn/watch/068318bc5e2d4c908ecc56ce056d99d81d </v>
      </c>
      <c r="S1454" s="82"/>
      <c r="T1454" s="50" t="s">
        <v>1763</v>
      </c>
      <c r="U1454" s="31" t="str">
        <f>IFERROR(VLOOKUP(G1454,Demos!$B$7:N4746,12,FALSE),"")</f>
        <v/>
      </c>
    </row>
    <row r="1455" spans="1:21" ht="45" x14ac:dyDescent="0.25">
      <c r="A1455" s="39">
        <f t="shared" si="22"/>
        <v>1450</v>
      </c>
      <c r="B1455" s="30" t="s">
        <v>1905</v>
      </c>
      <c r="C1455" s="29" t="str">
        <f xml:space="preserve"> IFERROR(VLOOKUP(B1455, Courses!$C$3:$E$836, 2, FALSE),"")</f>
        <v>Mechanics and Theory of Relativity</v>
      </c>
      <c r="D1455" s="29" t="str">
        <f xml:space="preserve"> IFERROR(VLOOKUP(MID(G1455,1,1), PIRA!$B$1:$E$1146, 2, FALSE),"")</f>
        <v>1 Mechanics</v>
      </c>
      <c r="E1455" s="31" t="str">
        <f xml:space="preserve"> IFERROR(VLOOKUP(MID(G1455,1,2),PIRA!$B$1:$E$1144,2,FALSE),"")&amp;"
"&amp;IFERROR(VLOOKUP(MID(H1455,1,2),PIRA!$B$1:$E$1144,2,FALSE),"")&amp;"
"&amp;IFERROR(VLOOKUP(MID(I1455,1,2),PIRA!$B$1:$E$1144,2,FALSE),"")</f>
        <v xml:space="preserve">Relative Motion
</v>
      </c>
      <c r="F1455" s="31" t="str">
        <f xml:space="preserve"> IFERROR(VLOOKUP(MID(G1455,1,4),PIRA!$B$1:$E$1144,2,FALSE),"")&amp;"
"&amp;IFERROR(VLOOKUP(MID(H1455,1,4),PIRA!$B$1:$E$1144,2,FALSE),"")&amp;"
"&amp;IFERROR(VLOOKUP(MID(I1455,1,4),PIRA!$B$1:$E$1144,2,FALSE),"")</f>
        <v xml:space="preserve">Rotating Reference Frames
</v>
      </c>
      <c r="G1455" s="32" t="s">
        <v>1139</v>
      </c>
      <c r="H1455" s="31" t="str">
        <f>IFERROR(IF(VLOOKUP(G1455,Demos!$B$3:$K$1368,2,FALSE)=0,"",VLOOKUP(G1455,Demos!$B$3:$K$1368,2,FALSE)),"")</f>
        <v/>
      </c>
      <c r="I1455" s="79" t="str">
        <f>IFERROR(IF(VLOOKUP(G1455,Demos!$B$3:$K$1368,3,FALSE)=0,"",VLOOKUP(G1455,Demos!$B$3:$K$1368,3,FALSE)),"")</f>
        <v/>
      </c>
      <c r="J1455" s="79" t="str">
        <f>IFERROR(IF(VLOOKUP(G1455,Demos!$B$3:$K$1368,4,FALSE)=0,"",VLOOKUP(G1455,Demos!$B$3:$K$1368,4,FALSE)),"")</f>
        <v/>
      </c>
      <c r="K1455" s="30" t="s">
        <v>1897</v>
      </c>
      <c r="M1455" s="71">
        <v>43166</v>
      </c>
      <c r="N1455" s="33" t="str">
        <f>IFERROR(VLOOKUP(G1455,Demos!$B$3:$K$1368,5,FALSE),"")</f>
        <v>Coriolis Merry-go-Round</v>
      </c>
      <c r="O1455" s="28">
        <f>IF(N1455="","",COUNTIF($N$6:N3574, N1455))</f>
        <v>15</v>
      </c>
      <c r="P1455" s="33" t="str">
        <f xml:space="preserve"> IFERROR(IF(VLOOKUP(G1455,Demos!$B$3:$K$1368,6,FALSE)=0,"",VLOOKUP(G1455,Demos!$B$3:$K$1368,6,FALSE)),"")</f>
        <v>www.de-monstrare.nl/pdf/Coriolis%20merry-go-round.pdf</v>
      </c>
      <c r="Q1455" s="38" t="str">
        <f xml:space="preserve"> IFERROR(IF(VLOOKUP(G1455,Demos!$B$3:$K$1368,8,FALSE)=0,"",VLOOKUP(G1455,Demos!$B$3:$K$1368,8,FALSE)),"")</f>
        <v/>
      </c>
      <c r="R1455" s="38" t="str">
        <f xml:space="preserve"> IFERROR(IF(VLOOKUP(G1455,Demos!$B$3:$K$1368,7,FALSE)=0,"",VLOOKUP(G1455,Demos!$B$3:$K$1368,7,FALSE)),"")</f>
        <v/>
      </c>
      <c r="S1455" s="82"/>
      <c r="T1455" s="50" t="s">
        <v>1904</v>
      </c>
      <c r="U1455" s="31" t="str">
        <f>IFERROR(VLOOKUP(G1455,Demos!$B$7:N4756,12,FALSE),"")</f>
        <v/>
      </c>
    </row>
    <row r="1456" spans="1:21" ht="45" x14ac:dyDescent="0.25">
      <c r="A1456" s="39">
        <f t="shared" si="22"/>
        <v>1451</v>
      </c>
      <c r="B1456" s="30" t="s">
        <v>1905</v>
      </c>
      <c r="C1456" s="29" t="str">
        <f xml:space="preserve"> IFERROR(VLOOKUP(B1456, Courses!$C$3:$E$836, 2, FALSE),"")</f>
        <v>Mechanics and Theory of Relativity</v>
      </c>
      <c r="D1456" s="29" t="str">
        <f xml:space="preserve"> IFERROR(VLOOKUP(MID(G1456,1,1), PIRA!$B$1:$E$1146, 2, FALSE),"")</f>
        <v>1 Mechanics</v>
      </c>
      <c r="E1456" s="31" t="str">
        <f xml:space="preserve"> IFERROR(VLOOKUP(MID(G1456,1,2),PIRA!$B$1:$E$1144,2,FALSE),"")&amp;"
"&amp;IFERROR(VLOOKUP(MID(H1456,1,2),PIRA!$B$1:$E$1144,2,FALSE),"")&amp;"
"&amp;IFERROR(VLOOKUP(MID(I1456,1,2),PIRA!$B$1:$E$1144,2,FALSE),"")</f>
        <v>Gravity
Planetary Astronomy
Rotational Dynamics</v>
      </c>
      <c r="F1456" s="31" t="str">
        <f xml:space="preserve"> IFERROR(VLOOKUP(MID(G1456,1,4),PIRA!$B$1:$E$1144,2,FALSE),"")&amp;"
"&amp;IFERROR(VLOOKUP(MID(H1456,1,4),PIRA!$B$1:$E$1144,2,FALSE),"")&amp;"
"&amp;IFERROR(VLOOKUP(MID(I1456,1,4),PIRA!$B$1:$E$1144,2,FALSE),"")</f>
        <v>Orbits
Solar System Mechanics
Gyros</v>
      </c>
      <c r="G1456" s="32" t="s">
        <v>1660</v>
      </c>
      <c r="H1456" s="31" t="str">
        <f>IFERROR(IF(VLOOKUP(G1456,Demos!$B$3:$K$1368,2,FALSE)=0,"",VLOOKUP(G1456,Demos!$B$3:$K$1368,2,FALSE)),"")</f>
        <v>8A10.02</v>
      </c>
      <c r="I1456" s="79" t="str">
        <f>IFERROR(IF(VLOOKUP(G1456,Demos!$B$3:$K$1368,3,FALSE)=0,"",VLOOKUP(G1456,Demos!$B$3:$K$1368,3,FALSE)),"")</f>
        <v>1Q50.02</v>
      </c>
      <c r="J1456" s="79" t="str">
        <f>IFERROR(IF(VLOOKUP(G1456,Demos!$B$3:$K$1368,4,FALSE)=0,"",VLOOKUP(G1456,Demos!$B$3:$K$1368,4,FALSE)),"")</f>
        <v/>
      </c>
      <c r="K1456" s="30" t="s">
        <v>1897</v>
      </c>
      <c r="M1456" s="71">
        <v>43166</v>
      </c>
      <c r="N1456" s="33" t="str">
        <f>IFERROR(VLOOKUP(G1456,Demos!$B$3:$K$1368,5,FALSE),"")</f>
        <v>Precessing Orbit (1)</v>
      </c>
      <c r="O1456" s="28">
        <f>IF(N1456="","",COUNTIF($N$6:N3575, N1456))</f>
        <v>15</v>
      </c>
      <c r="P1456" s="33" t="str">
        <f xml:space="preserve"> IFERROR(IF(VLOOKUP(G1456,Demos!$B$3:$K$1368,6,FALSE)=0,"",VLOOKUP(G1456,Demos!$B$3:$K$1368,6,FALSE)),"")</f>
        <v>www.de-monstrare.nl/pdf/Precessing%20orbit%20_1_.pdf</v>
      </c>
      <c r="Q1456" s="38" t="str">
        <f xml:space="preserve"> IFERROR(IF(VLOOKUP(G1456,Demos!$B$3:$K$1368,8,FALSE)=0,"",VLOOKUP(G1456,Demos!$B$3:$K$1368,8,FALSE)),"")</f>
        <v/>
      </c>
      <c r="R1456" s="38" t="str">
        <f xml:space="preserve"> IFERROR(IF(VLOOKUP(G1456,Demos!$B$3:$K$1368,7,FALSE)=0,"",VLOOKUP(G1456,Demos!$B$3:$K$1368,7,FALSE)),"")</f>
        <v/>
      </c>
      <c r="S1456" s="82"/>
      <c r="T1456" s="50" t="s">
        <v>1761</v>
      </c>
      <c r="U1456" s="31" t="str">
        <f>IFERROR(VLOOKUP(G1456,Demos!$B$7:N4754,12,FALSE),"")</f>
        <v/>
      </c>
    </row>
    <row r="1457" spans="1:21" ht="45" x14ac:dyDescent="0.25">
      <c r="A1457" s="39">
        <f t="shared" si="22"/>
        <v>1452</v>
      </c>
      <c r="B1457" s="30" t="s">
        <v>1905</v>
      </c>
      <c r="C1457" s="29" t="str">
        <f xml:space="preserve"> IFERROR(VLOOKUP(B1457, Courses!$C$3:$E$836, 2, FALSE),"")</f>
        <v>Mechanics and Theory of Relativity</v>
      </c>
      <c r="D1457" s="29" t="str">
        <f xml:space="preserve"> IFERROR(VLOOKUP(MID(G1457,1,1), PIRA!$B$1:$E$1146, 2, FALSE),"")</f>
        <v>1 Mechanics</v>
      </c>
      <c r="E1457" s="31" t="str">
        <f xml:space="preserve"> IFERROR(VLOOKUP(MID(G1457,1,2),PIRA!$B$1:$E$1144,2,FALSE),"")&amp;"
"&amp;IFERROR(VLOOKUP(MID(H1457,1,2),PIRA!$B$1:$E$1144,2,FALSE),"")&amp;"
"&amp;IFERROR(VLOOKUP(MID(I1457,1,2),PIRA!$B$1:$E$1144,2,FALSE),"")</f>
        <v xml:space="preserve">Rotational Dynamics
</v>
      </c>
      <c r="F1457" s="31" t="str">
        <f xml:space="preserve"> IFERROR(VLOOKUP(MID(G1457,1,4),PIRA!$B$1:$E$1144,2,FALSE),"")&amp;"
"&amp;IFERROR(VLOOKUP(MID(H1457,1,4),PIRA!$B$1:$E$1144,2,FALSE),"")&amp;"
"&amp;IFERROR(VLOOKUP(MID(I1457,1,4),PIRA!$B$1:$E$1144,2,FALSE),"")</f>
        <v xml:space="preserve">Gyros
</v>
      </c>
      <c r="G1457" s="32" t="s">
        <v>1176</v>
      </c>
      <c r="H1457" s="31" t="str">
        <f>IFERROR(IF(VLOOKUP(G1457,Demos!$B$3:$K$1368,2,FALSE)=0,"",VLOOKUP(G1457,Demos!$B$3:$K$1368,2,FALSE)),"")</f>
        <v/>
      </c>
      <c r="I1457" s="79" t="str">
        <f>IFERROR(IF(VLOOKUP(G1457,Demos!$B$3:$K$1368,3,FALSE)=0,"",VLOOKUP(G1457,Demos!$B$3:$K$1368,3,FALSE)),"")</f>
        <v/>
      </c>
      <c r="J1457" s="79" t="str">
        <f>IFERROR(IF(VLOOKUP(G1457,Demos!$B$3:$K$1368,4,FALSE)=0,"",VLOOKUP(G1457,Demos!$B$3:$K$1368,4,FALSE)),"")</f>
        <v/>
      </c>
      <c r="K1457" s="32" t="s">
        <v>1897</v>
      </c>
      <c r="M1457" s="71">
        <v>43166</v>
      </c>
      <c r="N1457" s="33" t="str">
        <f>IFERROR(VLOOKUP(G1457,Demos!$B$3:$K$1368,5,FALSE),"")</f>
        <v>Precession (2)</v>
      </c>
      <c r="O1457" s="28">
        <f>IF(N1457="","",COUNTIF($N$6:N3576, N1457))</f>
        <v>67</v>
      </c>
      <c r="P1457" s="33" t="str">
        <f xml:space="preserve"> IFERROR(IF(VLOOKUP(G1457,Demos!$B$3:$K$1368,6,FALSE)=0,"",VLOOKUP(G1457,Demos!$B$3:$K$1368,6,FALSE)),"")</f>
        <v>www.de-monstrare.nl/pdf/Precession%20_2_.pdf</v>
      </c>
      <c r="Q1457" s="38" t="str">
        <f xml:space="preserve"> IFERROR(IF(VLOOKUP(G1457,Demos!$B$3:$K$1368,8,FALSE)=0,"",VLOOKUP(G1457,Demos!$B$3:$K$1368,8,FALSE)),"")</f>
        <v/>
      </c>
      <c r="R1457" s="38" t="str">
        <f xml:space="preserve"> IFERROR(IF(VLOOKUP(G1457,Demos!$B$3:$K$1368,7,FALSE)=0,"",VLOOKUP(G1457,Demos!$B$3:$K$1368,7,FALSE)),"")</f>
        <v/>
      </c>
      <c r="S1457" s="82"/>
      <c r="T1457" s="50" t="s">
        <v>1762</v>
      </c>
      <c r="U1457" s="31" t="str">
        <f>IFERROR(VLOOKUP(G1457,Demos!$B$7:N4753,12,FALSE),"")</f>
        <v/>
      </c>
    </row>
    <row r="1458" spans="1:21" ht="45" x14ac:dyDescent="0.25">
      <c r="A1458" s="39">
        <f t="shared" si="22"/>
        <v>1453</v>
      </c>
      <c r="B1458" s="30" t="s">
        <v>1905</v>
      </c>
      <c r="C1458" s="29" t="str">
        <f xml:space="preserve"> IFERROR(VLOOKUP(B1458, Courses!$C$3:$E$836, 2, FALSE),"")</f>
        <v>Mechanics and Theory of Relativity</v>
      </c>
      <c r="D1458" s="29" t="str">
        <f xml:space="preserve"> IFERROR(VLOOKUP(MID(G1458,1,1), PIRA!$B$1:$E$1146, 2, FALSE),"")</f>
        <v>1 Mechanics</v>
      </c>
      <c r="E1458" s="31" t="str">
        <f xml:space="preserve"> IFERROR(VLOOKUP(MID(G1458,1,2),PIRA!$B$1:$E$1144,2,FALSE),"")&amp;"
"&amp;IFERROR(VLOOKUP(MID(H1458,1,2),PIRA!$B$1:$E$1144,2,FALSE),"")&amp;"
"&amp;IFERROR(VLOOKUP(MID(I1458,1,2),PIRA!$B$1:$E$1144,2,FALSE),"")</f>
        <v xml:space="preserve">Rotational Dynamics
</v>
      </c>
      <c r="F1458" s="31" t="str">
        <f xml:space="preserve"> IFERROR(VLOOKUP(MID(G1458,1,4),PIRA!$B$1:$E$1144,2,FALSE),"")&amp;"
"&amp;IFERROR(VLOOKUP(MID(H1458,1,4),PIRA!$B$1:$E$1144,2,FALSE),"")&amp;"
"&amp;IFERROR(VLOOKUP(MID(I1458,1,4),PIRA!$B$1:$E$1144,2,FALSE),"")</f>
        <v xml:space="preserve">Gyros
</v>
      </c>
      <c r="G1458" s="32" t="s">
        <v>1659</v>
      </c>
      <c r="H1458" s="31" t="str">
        <f>IFERROR(IF(VLOOKUP(G1458,Demos!$B$3:$K$1368,2,FALSE)=0,"",VLOOKUP(G1458,Demos!$B$3:$K$1368,2,FALSE)),"")</f>
        <v/>
      </c>
      <c r="I1458" s="79" t="str">
        <f>IFERROR(IF(VLOOKUP(G1458,Demos!$B$3:$K$1368,3,FALSE)=0,"",VLOOKUP(G1458,Demos!$B$3:$K$1368,3,FALSE)),"")</f>
        <v/>
      </c>
      <c r="J1458" s="79" t="str">
        <f>IFERROR(IF(VLOOKUP(G1458,Demos!$B$3:$K$1368,4,FALSE)=0,"",VLOOKUP(G1458,Demos!$B$3:$K$1368,4,FALSE)),"")</f>
        <v/>
      </c>
      <c r="K1458" s="30" t="s">
        <v>1897</v>
      </c>
      <c r="M1458" s="71">
        <v>43166</v>
      </c>
      <c r="N1458" s="33" t="str">
        <f>IFERROR(VLOOKUP(G1458,Demos!$B$3:$K$1368,5,FALSE),"")</f>
        <v>Gyroscope</v>
      </c>
      <c r="O1458" s="28">
        <f>IF(N1458="","",COUNTIF($N$6:N3577, N1458))</f>
        <v>40</v>
      </c>
      <c r="P1458" s="33" t="str">
        <f xml:space="preserve"> IFERROR(IF(VLOOKUP(G1458,Demos!$B$3:$K$1368,6,FALSE)=0,"",VLOOKUP(G1458,Demos!$B$3:$K$1368,6,FALSE)),"")</f>
        <v>N/A</v>
      </c>
      <c r="Q1458" s="38" t="str">
        <f xml:space="preserve"> IFERROR(IF(VLOOKUP(G1458,Demos!$B$3:$K$1368,8,FALSE)=0,"",VLOOKUP(G1458,Demos!$B$3:$K$1368,8,FALSE)),"")</f>
        <v/>
      </c>
      <c r="R1458" s="38" t="str">
        <f xml:space="preserve"> IFERROR(IF(VLOOKUP(G1458,Demos!$B$3:$K$1368,7,FALSE)=0,"",VLOOKUP(G1458,Demos!$B$3:$K$1368,7,FALSE)),"")</f>
        <v/>
      </c>
      <c r="S1458" s="82"/>
      <c r="T1458" s="50" t="s">
        <v>1762</v>
      </c>
      <c r="U1458" s="31" t="str">
        <f>IFERROR(VLOOKUP(G1458,Demos!$B$7:N4755,12,FALSE),"")</f>
        <v/>
      </c>
    </row>
    <row r="1459" spans="1:21" ht="45" x14ac:dyDescent="0.25">
      <c r="A1459" s="39">
        <f t="shared" si="22"/>
        <v>1454</v>
      </c>
      <c r="B1459" s="30" t="s">
        <v>1905</v>
      </c>
      <c r="C1459" s="29" t="str">
        <f xml:space="preserve"> IFERROR(VLOOKUP(B1459, Courses!$C$3:$E$836, 2, FALSE),"")</f>
        <v>Mechanics and Theory of Relativity</v>
      </c>
      <c r="D1459" s="29" t="str">
        <f xml:space="preserve"> IFERROR(VLOOKUP(MID(G1459,1,1), PIRA!$B$1:$E$1146, 2, FALSE),"")</f>
        <v>1 Mechanics</v>
      </c>
      <c r="E1459" s="31" t="str">
        <f xml:space="preserve"> IFERROR(VLOOKUP(MID(G1459,1,2),PIRA!$B$1:$E$1144,2,FALSE),"")&amp;"
"&amp;IFERROR(VLOOKUP(MID(H1459,1,2),PIRA!$B$1:$E$1144,2,FALSE),"")&amp;"
"&amp;IFERROR(VLOOKUP(MID(I1459,1,2),PIRA!$B$1:$E$1144,2,FALSE),"")</f>
        <v xml:space="preserve">Rotational Dynamics
</v>
      </c>
      <c r="F1459" s="31" t="str">
        <f xml:space="preserve"> IFERROR(VLOOKUP(MID(G1459,1,4),PIRA!$B$1:$E$1144,2,FALSE),"")&amp;"
"&amp;IFERROR(VLOOKUP(MID(H1459,1,4),PIRA!$B$1:$E$1144,2,FALSE),"")&amp;"
"&amp;IFERROR(VLOOKUP(MID(I1459,1,4),PIRA!$B$1:$E$1144,2,FALSE),"")</f>
        <v xml:space="preserve">Gyros
</v>
      </c>
      <c r="G1459" s="32" t="s">
        <v>91</v>
      </c>
      <c r="H1459" s="31" t="str">
        <f>IFERROR(IF(VLOOKUP(G1459,Demos!$B$3:$K$1368,2,FALSE)=0,"",VLOOKUP(G1459,Demos!$B$3:$K$1368,2,FALSE)),"")</f>
        <v/>
      </c>
      <c r="I1459" s="79" t="str">
        <f>IFERROR(IF(VLOOKUP(G1459,Demos!$B$3:$K$1368,3,FALSE)=0,"",VLOOKUP(G1459,Demos!$B$3:$K$1368,3,FALSE)),"")</f>
        <v/>
      </c>
      <c r="J1459" s="79" t="str">
        <f>IFERROR(IF(VLOOKUP(G1459,Demos!$B$3:$K$1368,4,FALSE)=0,"",VLOOKUP(G1459,Demos!$B$3:$K$1368,4,FALSE)),"")</f>
        <v/>
      </c>
      <c r="K1459" s="30" t="s">
        <v>1897</v>
      </c>
      <c r="M1459" s="71">
        <v>43166</v>
      </c>
      <c r="N1459" s="33" t="str">
        <f>IFERROR(VLOOKUP(G1459,Demos!$B$3:$K$1368,5,FALSE),"")</f>
        <v>Suitcase with Flywheel</v>
      </c>
      <c r="O1459" s="28">
        <f>IF(N1459="","",COUNTIF($N$6:N3578, N1459))</f>
        <v>26</v>
      </c>
      <c r="P1459" s="33" t="str">
        <f xml:space="preserve"> IFERROR(IF(VLOOKUP(G1459,Demos!$B$3:$K$1368,6,FALSE)=0,"",VLOOKUP(G1459,Demos!$B$3:$K$1368,6,FALSE)),"")</f>
        <v>N/A</v>
      </c>
      <c r="Q1459" s="38" t="str">
        <f xml:space="preserve"> IFERROR(IF(VLOOKUP(G1459,Demos!$B$3:$K$1368,8,FALSE)=0,"",VLOOKUP(G1459,Demos!$B$3:$K$1368,8,FALSE)),"")</f>
        <v/>
      </c>
      <c r="R1459" s="38" t="str">
        <f xml:space="preserve"> IFERROR(IF(VLOOKUP(G1459,Demos!$B$3:$K$1368,7,FALSE)=0,"",VLOOKUP(G1459,Demos!$B$3:$K$1368,7,FALSE)),"")</f>
        <v xml:space="preserve">See Collegerama 2022 recording TN1612TU_20 - https://collegerama.tudelft.nl/Mediasite/Channel/as-bsc-tn/watch/1a0c74c4eaf54cb7aa9b646d254fee821d </v>
      </c>
      <c r="S1459" s="82"/>
      <c r="T1459" s="50" t="s">
        <v>1763</v>
      </c>
      <c r="U1459" s="31" t="str">
        <f>IFERROR(VLOOKUP(G1459,Demos!$B$7:N4751,12,FALSE),"")</f>
        <v/>
      </c>
    </row>
    <row r="1460" spans="1:21" ht="45" x14ac:dyDescent="0.25">
      <c r="A1460" s="39">
        <f t="shared" si="22"/>
        <v>1455</v>
      </c>
      <c r="B1460" s="30" t="s">
        <v>1905</v>
      </c>
      <c r="C1460" s="29" t="str">
        <f xml:space="preserve"> IFERROR(VLOOKUP(B1460, Courses!$C$3:$E$836, 2, FALSE),"")</f>
        <v>Mechanics and Theory of Relativity</v>
      </c>
      <c r="D1460" s="29" t="str">
        <f xml:space="preserve"> IFERROR(VLOOKUP(MID(G1460,1,1), PIRA!$B$1:$E$1146, 2, FALSE),"")</f>
        <v>1 Mechanics</v>
      </c>
      <c r="E1460" s="31" t="str">
        <f xml:space="preserve"> IFERROR(VLOOKUP(MID(G1460,1,2),PIRA!$B$1:$E$1144,2,FALSE),"")&amp;"
"&amp;IFERROR(VLOOKUP(MID(H1460,1,2),PIRA!$B$1:$E$1144,2,FALSE),"")&amp;"
"&amp;IFERROR(VLOOKUP(MID(I1460,1,2),PIRA!$B$1:$E$1144,2,FALSE),"")</f>
        <v xml:space="preserve">Rotational Dynamics
</v>
      </c>
      <c r="F1460" s="31" t="str">
        <f xml:space="preserve"> IFERROR(VLOOKUP(MID(G1460,1,4),PIRA!$B$1:$E$1144,2,FALSE),"")&amp;"
"&amp;IFERROR(VLOOKUP(MID(H1460,1,4),PIRA!$B$1:$E$1144,2,FALSE),"")&amp;"
"&amp;IFERROR(VLOOKUP(MID(I1460,1,4),PIRA!$B$1:$E$1144,2,FALSE),"")</f>
        <v xml:space="preserve">Rotational Stability
</v>
      </c>
      <c r="G1460" s="32" t="s">
        <v>1430</v>
      </c>
      <c r="H1460" s="31" t="str">
        <f>IFERROR(IF(VLOOKUP(G1460,Demos!$B$3:$K$1368,2,FALSE)=0,"",VLOOKUP(G1460,Demos!$B$3:$K$1368,2,FALSE)),"")</f>
        <v/>
      </c>
      <c r="I1460" s="79" t="str">
        <f>IFERROR(IF(VLOOKUP(G1460,Demos!$B$3:$K$1368,3,FALSE)=0,"",VLOOKUP(G1460,Demos!$B$3:$K$1368,3,FALSE)),"")</f>
        <v/>
      </c>
      <c r="J1460" s="79" t="str">
        <f>IFERROR(IF(VLOOKUP(G1460,Demos!$B$3:$K$1368,4,FALSE)=0,"",VLOOKUP(G1460,Demos!$B$3:$K$1368,4,FALSE)),"")</f>
        <v/>
      </c>
      <c r="K1460" s="30" t="s">
        <v>1897</v>
      </c>
      <c r="M1460" s="71">
        <v>43166</v>
      </c>
      <c r="N1460" s="33" t="str">
        <f>IFERROR(VLOOKUP(G1460,Demos!$B$3:$K$1368,5,FALSE),"")</f>
        <v>Sleeper</v>
      </c>
      <c r="O1460" s="28">
        <f>IF(N1460="","",COUNTIF($N$6:N3579, N1460))</f>
        <v>12</v>
      </c>
      <c r="P1460" s="33" t="str">
        <f xml:space="preserve"> IFERROR(IF(VLOOKUP(G1460,Demos!$B$3:$K$1368,6,FALSE)=0,"",VLOOKUP(G1460,Demos!$B$3:$K$1368,6,FALSE)),"")</f>
        <v>www.de-monstrare.nl/pdf/Sleeper.pdf</v>
      </c>
      <c r="Q1460" s="38" t="str">
        <f xml:space="preserve"> IFERROR(IF(VLOOKUP(G1460,Demos!$B$3:$K$1368,8,FALSE)=0,"",VLOOKUP(G1460,Demos!$B$3:$K$1368,8,FALSE)),"")</f>
        <v/>
      </c>
      <c r="R1460" s="38" t="str">
        <f xml:space="preserve"> IFERROR(IF(VLOOKUP(G1460,Demos!$B$3:$K$1368,7,FALSE)=0,"",VLOOKUP(G1460,Demos!$B$3:$K$1368,7,FALSE)),"")</f>
        <v/>
      </c>
      <c r="S1460" s="82"/>
      <c r="T1460" s="50" t="s">
        <v>1762</v>
      </c>
      <c r="U1460" s="31" t="str">
        <f>IFERROR(VLOOKUP(G1460,Demos!$B$7:N4752,12,FALSE),"")</f>
        <v/>
      </c>
    </row>
    <row r="1461" spans="1:21" ht="45" x14ac:dyDescent="0.25">
      <c r="A1461" s="39">
        <f t="shared" si="22"/>
        <v>1456</v>
      </c>
      <c r="B1461" s="30" t="s">
        <v>1905</v>
      </c>
      <c r="C1461" s="29" t="str">
        <f xml:space="preserve"> IFERROR(VLOOKUP(B1461, Courses!$C$3:$E$836, 2, FALSE),"")</f>
        <v>Mechanics and Theory of Relativity</v>
      </c>
      <c r="D1461" s="29" t="str">
        <f xml:space="preserve"> IFERROR(VLOOKUP(MID(G1461,1,1), PIRA!$B$1:$E$1146, 2, FALSE),"")</f>
        <v>1 Mechanics</v>
      </c>
      <c r="E1461" s="31" t="str">
        <f xml:space="preserve"> IFERROR(VLOOKUP(MID(G1461,1,2),PIRA!$B$1:$E$1144,2,FALSE),"")&amp;"
"&amp;IFERROR(VLOOKUP(MID(H1461,1,2),PIRA!$B$1:$E$1144,2,FALSE),"")&amp;"
"&amp;IFERROR(VLOOKUP(MID(I1461,1,2),PIRA!$B$1:$E$1144,2,FALSE),"")</f>
        <v xml:space="preserve">Rotational Dynamics
Rotational Dynamics
</v>
      </c>
      <c r="F1461" s="31" t="str">
        <f xml:space="preserve"> IFERROR(VLOOKUP(MID(G1461,1,4),PIRA!$B$1:$E$1144,2,FALSE),"")&amp;"
"&amp;IFERROR(VLOOKUP(MID(H1461,1,4),PIRA!$B$1:$E$1144,2,FALSE),"")&amp;"
"&amp;IFERROR(VLOOKUP(MID(I1461,1,4),PIRA!$B$1:$E$1144,2,FALSE),"")</f>
        <v xml:space="preserve">Rotational Stability
Conservation of Angular Momentum
</v>
      </c>
      <c r="G1461" s="32" t="s">
        <v>1658</v>
      </c>
      <c r="H1461" s="31" t="str">
        <f>IFERROR(IF(VLOOKUP(G1461,Demos!$B$3:$K$1368,2,FALSE)=0,"",VLOOKUP(G1461,Demos!$B$3:$K$1368,2,FALSE)),"")</f>
        <v>1Q40.12</v>
      </c>
      <c r="I1461" s="79" t="str">
        <f>IFERROR(IF(VLOOKUP(G1461,Demos!$B$3:$K$1368,3,FALSE)=0,"",VLOOKUP(G1461,Demos!$B$3:$K$1368,3,FALSE)),"")</f>
        <v/>
      </c>
      <c r="J1461" s="79" t="str">
        <f>IFERROR(IF(VLOOKUP(G1461,Demos!$B$3:$K$1368,4,FALSE)=0,"",VLOOKUP(G1461,Demos!$B$3:$K$1368,4,FALSE)),"")</f>
        <v/>
      </c>
      <c r="K1461" s="30" t="s">
        <v>1897</v>
      </c>
      <c r="M1461" s="71">
        <v>43166</v>
      </c>
      <c r="N1461" s="33" t="str">
        <f>IFERROR(VLOOKUP(G1461,Demos!$B$3:$K$1368,5,FALSE),"")</f>
        <v>Tippe Top</v>
      </c>
      <c r="O1461" s="28">
        <f>IF(N1461="","",COUNTIF($N$6:N3580, N1461))</f>
        <v>28</v>
      </c>
      <c r="P1461" s="33" t="str">
        <f xml:space="preserve"> IFERROR(IF(VLOOKUP(G1461,Demos!$B$3:$K$1368,6,FALSE)=0,"",VLOOKUP(G1461,Demos!$B$3:$K$1368,6,FALSE)),"")</f>
        <v>www.de-monstrare.nl/pdf/Tippe%20top.pdf</v>
      </c>
      <c r="Q1461" s="38" t="str">
        <f xml:space="preserve"> IFERROR(IF(VLOOKUP(G1461,Demos!$B$3:$K$1368,8,FALSE)=0,"",VLOOKUP(G1461,Demos!$B$3:$K$1368,8,FALSE)),"")</f>
        <v/>
      </c>
      <c r="R1461" s="38" t="str">
        <f xml:space="preserve"> IFERROR(IF(VLOOKUP(G1461,Demos!$B$3:$K$1368,7,FALSE)=0,"",VLOOKUP(G1461,Demos!$B$3:$K$1368,7,FALSE)),"")</f>
        <v xml:space="preserve">See Collegerama 2022 recording TN1612TU_20 - https://collegerama.tudelft.nl/Mediasite/Channel/as-bsc-tn/watch/1a0c74c4eaf54cb7aa9b646d254fee821d </v>
      </c>
      <c r="S1461" s="82"/>
      <c r="T1461" s="50" t="s">
        <v>1762</v>
      </c>
      <c r="U1461" s="31" t="str">
        <f>IFERROR(VLOOKUP(G1461,Demos!$B$7:N4750,12,FALSE),"")</f>
        <v/>
      </c>
    </row>
    <row r="1462" spans="1:21" ht="45" x14ac:dyDescent="0.25">
      <c r="A1462" s="39">
        <f t="shared" si="22"/>
        <v>1457</v>
      </c>
      <c r="B1462" s="30" t="s">
        <v>38</v>
      </c>
      <c r="C1462" s="29" t="str">
        <f xml:space="preserve"> IFERROR(VLOOKUP(B1462, Courses!$C$3:$E$836, 2, FALSE),"")</f>
        <v>Mechanics and Theory of Relativity</v>
      </c>
      <c r="D1462" s="29" t="str">
        <f xml:space="preserve"> IFERROR(VLOOKUP(MID(G1462,1,1), PIRA!$B$1:$E$1146, 2, FALSE),"")</f>
        <v>1 Mechanics</v>
      </c>
      <c r="E1462" s="31" t="str">
        <f xml:space="preserve"> IFERROR(VLOOKUP(MID(G1462,1,2),PIRA!$B$1:$E$1144,2,FALSE),"")&amp;"
"&amp;IFERROR(VLOOKUP(MID(H1462,1,2),PIRA!$B$1:$E$1144,2,FALSE),"")&amp;"
"&amp;IFERROR(VLOOKUP(MID(I1462,1,2),PIRA!$B$1:$E$1144,2,FALSE),"")</f>
        <v xml:space="preserve">Motion in two Dimensions
</v>
      </c>
      <c r="F1462" s="31" t="str">
        <f xml:space="preserve"> IFERROR(VLOOKUP(MID(G1462,1,4),PIRA!$B$1:$E$1144,2,FALSE),"")&amp;"
"&amp;IFERROR(VLOOKUP(MID(H1462,1,4),PIRA!$B$1:$E$1144,2,FALSE),"")&amp;"
"&amp;IFERROR(VLOOKUP(MID(I1462,1,4),PIRA!$B$1:$E$1144,2,FALSE),"")</f>
        <v xml:space="preserve">Motion of the Center of Mass
</v>
      </c>
      <c r="G1462" s="32" t="s">
        <v>1130</v>
      </c>
      <c r="H1462" s="31" t="str">
        <f>IFERROR(IF(VLOOKUP(G1462,Demos!$B$3:$K$1368,2,FALSE)=0,"",VLOOKUP(G1462,Demos!$B$3:$K$1368,2,FALSE)),"")</f>
        <v/>
      </c>
      <c r="I1462" s="79" t="str">
        <f>IFERROR(IF(VLOOKUP(G1462,Demos!$B$3:$K$1368,3,FALSE)=0,"",VLOOKUP(G1462,Demos!$B$3:$K$1368,3,FALSE)),"")</f>
        <v/>
      </c>
      <c r="J1462" s="79" t="str">
        <f>IFERROR(IF(VLOOKUP(G1462,Demos!$B$3:$K$1368,4,FALSE)=0,"",VLOOKUP(G1462,Demos!$B$3:$K$1368,4,FALSE)),"")</f>
        <v/>
      </c>
      <c r="K1462" s="32" t="s">
        <v>22</v>
      </c>
      <c r="L1462" s="32" t="s">
        <v>1060</v>
      </c>
      <c r="M1462" s="71">
        <v>43164</v>
      </c>
      <c r="N1462" s="33" t="str">
        <f>IFERROR(VLOOKUP(G1462,Demos!$B$3:$K$1368,5,FALSE),"")</f>
        <v>Centre of Mass</v>
      </c>
      <c r="O1462" s="28">
        <f>IF(N1462="","",COUNTIF($N$6:N3581, N1462))</f>
        <v>42</v>
      </c>
      <c r="P1462" s="33" t="str">
        <f xml:space="preserve"> IFERROR(IF(VLOOKUP(G1462,Demos!$B$3:$K$1368,6,FALSE)=0,"",VLOOKUP(G1462,Demos!$B$3:$K$1368,6,FALSE)),"")</f>
        <v>www.de-monstrare.nl/pdf/Centre%20of%20mass.pdf</v>
      </c>
      <c r="Q1462" s="38" t="str">
        <f xml:space="preserve"> IFERROR(IF(VLOOKUP(G1462,Demos!$B$3:$K$1368,8,FALSE)=0,"",VLOOKUP(G1462,Demos!$B$3:$K$1368,8,FALSE)),"")</f>
        <v/>
      </c>
      <c r="R1462" s="38" t="str">
        <f xml:space="preserve"> IFERROR(IF(VLOOKUP(G1462,Demos!$B$3:$K$1368,7,FALSE)=0,"",VLOOKUP(G1462,Demos!$B$3:$K$1368,7,FALSE)),"")</f>
        <v xml:space="preserve">See Collegerama 2022 recording TN1612TU_14 - https://collegerama.tudelft.nl/Mediasite/Channel/as-bsc-tn/watch/64cb5e5c7d2546fb9f465306d41a128b1d </v>
      </c>
      <c r="S1462" s="82"/>
      <c r="T1462" s="50" t="s">
        <v>1761</v>
      </c>
      <c r="U1462" s="31" t="str">
        <f>IFERROR(VLOOKUP(G1462,Demos!$B$7:N4763,12,FALSE),"")</f>
        <v/>
      </c>
    </row>
    <row r="1463" spans="1:21" ht="45" x14ac:dyDescent="0.25">
      <c r="A1463" s="39">
        <f t="shared" si="22"/>
        <v>1458</v>
      </c>
      <c r="B1463" s="30" t="s">
        <v>38</v>
      </c>
      <c r="C1463" s="29" t="str">
        <f xml:space="preserve"> IFERROR(VLOOKUP(B1463, Courses!$C$3:$E$836, 2, FALSE),"")</f>
        <v>Mechanics and Theory of Relativity</v>
      </c>
      <c r="D1463" s="29" t="str">
        <f xml:space="preserve"> IFERROR(VLOOKUP(MID(G1463,1,1), PIRA!$B$1:$E$1146, 2, FALSE),"")</f>
        <v>1 Mechanics</v>
      </c>
      <c r="E1463" s="31" t="str">
        <f xml:space="preserve"> IFERROR(VLOOKUP(MID(G1463,1,2),PIRA!$B$1:$E$1144,2,FALSE),"")&amp;"
"&amp;IFERROR(VLOOKUP(MID(H1463,1,2),PIRA!$B$1:$E$1144,2,FALSE),"")&amp;"
"&amp;IFERROR(VLOOKUP(MID(I1463,1,2),PIRA!$B$1:$E$1144,2,FALSE),"")</f>
        <v xml:space="preserve">Linear Momentum and Collisions
</v>
      </c>
      <c r="F1463" s="31" t="str">
        <f xml:space="preserve"> IFERROR(VLOOKUP(MID(G1463,1,4),PIRA!$B$1:$E$1144,2,FALSE),"")&amp;"
"&amp;IFERROR(VLOOKUP(MID(H1463,1,4),PIRA!$B$1:$E$1144,2,FALSE),"")&amp;"
"&amp;IFERROR(VLOOKUP(MID(I1463,1,4),PIRA!$B$1:$E$1144,2,FALSE),"")</f>
        <v xml:space="preserve">Conservation of Linear Momentum
</v>
      </c>
      <c r="G1463" s="32" t="s">
        <v>1163</v>
      </c>
      <c r="H1463" s="31" t="str">
        <f>IFERROR(IF(VLOOKUP(G1463,Demos!$B$3:$K$1368,2,FALSE)=0,"",VLOOKUP(G1463,Demos!$B$3:$K$1368,2,FALSE)),"")</f>
        <v/>
      </c>
      <c r="I1463" s="79" t="str">
        <f>IFERROR(IF(VLOOKUP(G1463,Demos!$B$3:$K$1368,3,FALSE)=0,"",VLOOKUP(G1463,Demos!$B$3:$K$1368,3,FALSE)),"")</f>
        <v/>
      </c>
      <c r="J1463" s="79" t="str">
        <f>IFERROR(IF(VLOOKUP(G1463,Demos!$B$3:$K$1368,4,FALSE)=0,"",VLOOKUP(G1463,Demos!$B$3:$K$1368,4,FALSE)),"")</f>
        <v/>
      </c>
      <c r="K1463" s="32" t="s">
        <v>22</v>
      </c>
      <c r="L1463" s="32" t="s">
        <v>1060</v>
      </c>
      <c r="M1463" s="71">
        <v>43164</v>
      </c>
      <c r="N1463" s="33" t="str">
        <f>IFERROR(VLOOKUP(G1463,Demos!$B$3:$K$1368,5,FALSE),"")</f>
        <v>Explosion</v>
      </c>
      <c r="O1463" s="28">
        <f>IF(N1463="","",COUNTIF($N$6:N3582, N1463))</f>
        <v>26</v>
      </c>
      <c r="P1463" s="33" t="str">
        <f xml:space="preserve"> IFERROR(IF(VLOOKUP(G1463,Demos!$B$3:$K$1368,6,FALSE)=0,"",VLOOKUP(G1463,Demos!$B$3:$K$1368,6,FALSE)),"")</f>
        <v>www.de-monstrare.nl/pdf/Explosion.pdf</v>
      </c>
      <c r="Q1463" s="38" t="str">
        <f xml:space="preserve"> IFERROR(IF(VLOOKUP(G1463,Demos!$B$3:$K$1368,8,FALSE)=0,"",VLOOKUP(G1463,Demos!$B$3:$K$1368,8,FALSE)),"")</f>
        <v/>
      </c>
      <c r="R1463" s="38" t="str">
        <f xml:space="preserve"> IFERROR(IF(VLOOKUP(G1463,Demos!$B$3:$K$1368,7,FALSE)=0,"",VLOOKUP(G1463,Demos!$B$3:$K$1368,7,FALSE)),"")</f>
        <v xml:space="preserve">See Collegerama 2022 recording TN1612TU_14 - https://collegerama.tudelft.nl/Mediasite/Channel/as-bsc-tn/watch/64cb5e5c7d2546fb9f465306d41a128b1d </v>
      </c>
      <c r="S1463" s="82"/>
      <c r="T1463" s="50" t="s">
        <v>1761</v>
      </c>
      <c r="U1463" s="31" t="str">
        <f>IFERROR(VLOOKUP(G1463,Demos!$B$7:N4762,12,FALSE),"")</f>
        <v/>
      </c>
    </row>
    <row r="1464" spans="1:21" ht="45" x14ac:dyDescent="0.25">
      <c r="A1464" s="39">
        <f t="shared" si="22"/>
        <v>1459</v>
      </c>
      <c r="B1464" s="30" t="s">
        <v>1905</v>
      </c>
      <c r="C1464" s="29" t="str">
        <f xml:space="preserve"> IFERROR(VLOOKUP(B1464, Courses!$C$3:$E$836, 2, FALSE),"")</f>
        <v>Mechanics and Theory of Relativity</v>
      </c>
      <c r="D1464" s="29" t="str">
        <f xml:space="preserve"> IFERROR(VLOOKUP(MID(G1464,1,1), PIRA!$B$1:$E$1146, 2, FALSE),"")</f>
        <v>1 Mechanics</v>
      </c>
      <c r="E1464" s="31" t="str">
        <f xml:space="preserve"> IFERROR(VLOOKUP(MID(G1464,1,2),PIRA!$B$1:$E$1144,2,FALSE),"")&amp;"
"&amp;IFERROR(VLOOKUP(MID(H1464,1,2),PIRA!$B$1:$E$1144,2,FALSE),"")&amp;"
"&amp;IFERROR(VLOOKUP(MID(I1464,1,2),PIRA!$B$1:$E$1144,2,FALSE),"")</f>
        <v xml:space="preserve">Rotational Dynamics
Oscillations
</v>
      </c>
      <c r="F1464" s="31" t="str">
        <f xml:space="preserve"> IFERROR(VLOOKUP(MID(G1464,1,4),PIRA!$B$1:$E$1144,2,FALSE),"")&amp;"
"&amp;IFERROR(VLOOKUP(MID(H1464,1,4),PIRA!$B$1:$E$1144,2,FALSE),"")&amp;"
"&amp;IFERROR(VLOOKUP(MID(I1464,1,4),PIRA!$B$1:$E$1144,2,FALSE),"")</f>
        <v xml:space="preserve">Moment of Inertia
Physical Pendula
</v>
      </c>
      <c r="G1464" s="32" t="s">
        <v>1387</v>
      </c>
      <c r="H1464" s="31" t="str">
        <f>IFERROR(IF(VLOOKUP(G1464,Demos!$B$3:$K$1368,2,FALSE)=0,"",VLOOKUP(G1464,Demos!$B$3:$K$1368,2,FALSE)),"")</f>
        <v>3A15.01</v>
      </c>
      <c r="I1464" s="79" t="str">
        <f>IFERROR(IF(VLOOKUP(G1464,Demos!$B$3:$K$1368,3,FALSE)=0,"",VLOOKUP(G1464,Demos!$B$3:$K$1368,3,FALSE)),"")</f>
        <v/>
      </c>
      <c r="J1464" s="79" t="str">
        <f>IFERROR(IF(VLOOKUP(G1464,Demos!$B$3:$K$1368,4,FALSE)=0,"",VLOOKUP(G1464,Demos!$B$3:$K$1368,4,FALSE)),"")</f>
        <v/>
      </c>
      <c r="K1464" s="32" t="s">
        <v>1897</v>
      </c>
      <c r="M1464" s="71">
        <v>43164</v>
      </c>
      <c r="N1464" s="33" t="str">
        <f>IFERROR(VLOOKUP(G1464,Demos!$B$3:$K$1368,5,FALSE),"")</f>
        <v>Physical Pendulum (2)</v>
      </c>
      <c r="O1464" s="28">
        <f>IF(N1464="","",COUNTIF($N$6:N3583, N1464))</f>
        <v>17</v>
      </c>
      <c r="P1464" s="33" t="str">
        <f xml:space="preserve"> IFERROR(IF(VLOOKUP(G1464,Demos!$B$3:$K$1368,6,FALSE)=0,"",VLOOKUP(G1464,Demos!$B$3:$K$1368,6,FALSE)),"")</f>
        <v>www.de-monstrare.nl/pdf/Physical%20pendulum%20_2_.pdf</v>
      </c>
      <c r="Q1464" s="38" t="str">
        <f xml:space="preserve"> IFERROR(IF(VLOOKUP(G1464,Demos!$B$3:$K$1368,8,FALSE)=0,"",VLOOKUP(G1464,Demos!$B$3:$K$1368,8,FALSE)),"")</f>
        <v/>
      </c>
      <c r="R1464" s="38" t="str">
        <f xml:space="preserve"> IFERROR(IF(VLOOKUP(G1464,Demos!$B$3:$K$1368,7,FALSE)=0,"",VLOOKUP(G1464,Demos!$B$3:$K$1368,7,FALSE)),"")</f>
        <v/>
      </c>
      <c r="S1464" s="82"/>
      <c r="T1464" s="50" t="s">
        <v>1762</v>
      </c>
      <c r="U1464" s="31" t="str">
        <f>IFERROR(VLOOKUP(G1464,Demos!$B$7:N4759,12,FALSE),"")</f>
        <v/>
      </c>
    </row>
    <row r="1465" spans="1:21" ht="45" x14ac:dyDescent="0.25">
      <c r="A1465" s="39">
        <f t="shared" si="22"/>
        <v>1460</v>
      </c>
      <c r="B1465" s="30" t="s">
        <v>1905</v>
      </c>
      <c r="C1465" s="29" t="str">
        <f xml:space="preserve"> IFERROR(VLOOKUP(B1465, Courses!$C$3:$E$836, 2, FALSE),"")</f>
        <v>Mechanics and Theory of Relativity</v>
      </c>
      <c r="D1465" s="29" t="str">
        <f xml:space="preserve"> IFERROR(VLOOKUP(MID(G1465,1,1), PIRA!$B$1:$E$1146, 2, FALSE),"")</f>
        <v>1 Mechanics</v>
      </c>
      <c r="E1465" s="31" t="str">
        <f xml:space="preserve"> IFERROR(VLOOKUP(MID(G1465,1,2),PIRA!$B$1:$E$1144,2,FALSE),"")&amp;"
"&amp;IFERROR(VLOOKUP(MID(H1465,1,2),PIRA!$B$1:$E$1144,2,FALSE),"")&amp;"
"&amp;IFERROR(VLOOKUP(MID(I1465,1,2),PIRA!$B$1:$E$1144,2,FALSE),"")</f>
        <v xml:space="preserve">Rotational Dynamics
Applications of Newton's Laws
</v>
      </c>
      <c r="F1465" s="31" t="str">
        <f xml:space="preserve"> IFERROR(VLOOKUP(MID(G1465,1,4),PIRA!$B$1:$E$1144,2,FALSE),"")&amp;"
"&amp;IFERROR(VLOOKUP(MID(H1465,1,4),PIRA!$B$1:$E$1144,2,FALSE),"")&amp;"
"&amp;IFERROR(VLOOKUP(MID(I1465,1,4),PIRA!$B$1:$E$1144,2,FALSE),"")</f>
        <v xml:space="preserve">Conservation of Angular Momentum
Dynamic Torque
</v>
      </c>
      <c r="G1465" s="32" t="s">
        <v>1169</v>
      </c>
      <c r="H1465" s="31" t="str">
        <f>IFERROR(IF(VLOOKUP(G1465,Demos!$B$3:$K$1368,2,FALSE)=0,"",VLOOKUP(G1465,Demos!$B$3:$K$1368,2,FALSE)),"")</f>
        <v>1K10.01</v>
      </c>
      <c r="I1465" s="79" t="str">
        <f>IFERROR(IF(VLOOKUP(G1465,Demos!$B$3:$K$1368,3,FALSE)=0,"",VLOOKUP(G1465,Demos!$B$3:$K$1368,3,FALSE)),"")</f>
        <v/>
      </c>
      <c r="J1465" s="79" t="str">
        <f>IFERROR(IF(VLOOKUP(G1465,Demos!$B$3:$K$1368,4,FALSE)=0,"",VLOOKUP(G1465,Demos!$B$3:$K$1368,4,FALSE)),"")</f>
        <v/>
      </c>
      <c r="K1465" s="30" t="s">
        <v>1897</v>
      </c>
      <c r="M1465" s="71">
        <v>43164</v>
      </c>
      <c r="N1465" s="33" t="str">
        <f>IFERROR(VLOOKUP(G1465,Demos!$B$3:$K$1368,5,FALSE),"")</f>
        <v>Pulling a Spool (a.k.a. Oma's Garenklosje)</v>
      </c>
      <c r="O1465" s="28">
        <f>IF(N1465="","",COUNTIF($N$6:N3584, N1465))</f>
        <v>39</v>
      </c>
      <c r="P1465" s="33" t="str">
        <f xml:space="preserve"> IFERROR(IF(VLOOKUP(G1465,Demos!$B$3:$K$1368,6,FALSE)=0,"",VLOOKUP(G1465,Demos!$B$3:$K$1368,6,FALSE)),"")</f>
        <v>www.de-monstrare.nl/pdf/Pulling%20a%20spool.pdf</v>
      </c>
      <c r="Q1465" s="38" t="str">
        <f xml:space="preserve"> IFERROR(IF(VLOOKUP(G1465,Demos!$B$3:$K$1368,8,FALSE)=0,"",VLOOKUP(G1465,Demos!$B$3:$K$1368,8,FALSE)),"")</f>
        <v/>
      </c>
      <c r="R1465" s="38" t="str">
        <f xml:space="preserve"> IFERROR(IF(VLOOKUP(G1465,Demos!$B$3:$K$1368,7,FALSE)=0,"",VLOOKUP(G1465,Demos!$B$3:$K$1368,7,FALSE)),"")</f>
        <v xml:space="preserve">See Collegerame 2022 recording TN1612TU_19 - https://collegerama.tudelft.nl/Mediasite/Channel/as-bsc-tn/watch/1525734e9e3e40e6a0113a2e79f6fd7b1d </v>
      </c>
      <c r="S1465" s="82"/>
      <c r="T1465" s="50" t="s">
        <v>1761</v>
      </c>
      <c r="U1465" s="31" t="str">
        <f>IFERROR(VLOOKUP(G1465,Demos!$B$7:N4758,12,FALSE),"")</f>
        <v/>
      </c>
    </row>
    <row r="1466" spans="1:21" ht="45" x14ac:dyDescent="0.25">
      <c r="A1466" s="39">
        <f t="shared" si="22"/>
        <v>1461</v>
      </c>
      <c r="B1466" s="30" t="s">
        <v>1905</v>
      </c>
      <c r="C1466" s="29" t="str">
        <f xml:space="preserve"> IFERROR(VLOOKUP(B1466, Courses!$C$3:$E$836, 2, FALSE),"")</f>
        <v>Mechanics and Theory of Relativity</v>
      </c>
      <c r="D1466" s="29" t="str">
        <f xml:space="preserve"> IFERROR(VLOOKUP(MID(G1466,1,1), PIRA!$B$1:$E$1146, 2, FALSE),"")</f>
        <v>1 Mechanics</v>
      </c>
      <c r="E1466" s="31" t="str">
        <f xml:space="preserve"> IFERROR(VLOOKUP(MID(G1466,1,2),PIRA!$B$1:$E$1144,2,FALSE),"")&amp;"
"&amp;IFERROR(VLOOKUP(MID(H1466,1,2),PIRA!$B$1:$E$1144,2,FALSE),"")&amp;"
"&amp;IFERROR(VLOOKUP(MID(I1466,1,2),PIRA!$B$1:$E$1144,2,FALSE),"")</f>
        <v xml:space="preserve">Rotational Dynamics
Rotational Dynamics
</v>
      </c>
      <c r="F1466" s="31" t="str">
        <f xml:space="preserve"> IFERROR(VLOOKUP(MID(G1466,1,4),PIRA!$B$1:$E$1144,2,FALSE),"")&amp;"
"&amp;IFERROR(VLOOKUP(MID(H1466,1,4),PIRA!$B$1:$E$1144,2,FALSE),"")&amp;"
"&amp;IFERROR(VLOOKUP(MID(I1466,1,4),PIRA!$B$1:$E$1144,2,FALSE),"")</f>
        <v xml:space="preserve">Conservation of Angular Momentum
Moment of Inertia
</v>
      </c>
      <c r="G1466" s="32" t="s">
        <v>1171</v>
      </c>
      <c r="H1466" s="31" t="str">
        <f>IFERROR(IF(VLOOKUP(G1466,Demos!$B$3:$K$1368,2,FALSE)=0,"",VLOOKUP(G1466,Demos!$B$3:$K$1368,2,FALSE)),"")</f>
        <v>1Q10.XX</v>
      </c>
      <c r="I1466" s="79" t="str">
        <f>IFERROR(IF(VLOOKUP(G1466,Demos!$B$3:$K$1368,3,FALSE)=0,"",VLOOKUP(G1466,Demos!$B$3:$K$1368,3,FALSE)),"")</f>
        <v/>
      </c>
      <c r="J1466" s="79" t="str">
        <f>IFERROR(IF(VLOOKUP(G1466,Demos!$B$3:$K$1368,4,FALSE)=0,"",VLOOKUP(G1466,Demos!$B$3:$K$1368,4,FALSE)),"")</f>
        <v/>
      </c>
      <c r="K1466" s="32" t="s">
        <v>1897</v>
      </c>
      <c r="M1466" s="71">
        <v>43164</v>
      </c>
      <c r="N1466" s="33" t="str">
        <f>IFERROR(VLOOKUP(G1466,Demos!$B$3:$K$1368,5,FALSE),"")</f>
        <v>Matchbox and Wineglass</v>
      </c>
      <c r="O1466" s="28">
        <f>IF(N1466="","",COUNTIF($N$6:N3585, N1466))</f>
        <v>40</v>
      </c>
      <c r="P1466" s="33" t="str">
        <f xml:space="preserve"> IFERROR(IF(VLOOKUP(G1466,Demos!$B$3:$K$1368,6,FALSE)=0,"",VLOOKUP(G1466,Demos!$B$3:$K$1368,6,FALSE)),"")</f>
        <v>www.de-monstrare.nl/pdf/Matchbox%20and%20wineglass.pdf</v>
      </c>
      <c r="Q1466" s="38" t="str">
        <f xml:space="preserve"> IFERROR(IF(VLOOKUP(G1466,Demos!$B$3:$K$1368,8,FALSE)=0,"",VLOOKUP(G1466,Demos!$B$3:$K$1368,8,FALSE)),"")</f>
        <v/>
      </c>
      <c r="R1466" s="38" t="str">
        <f xml:space="preserve"> IFERROR(IF(VLOOKUP(G1466,Demos!$B$3:$K$1368,7,FALSE)=0,"",VLOOKUP(G1466,Demos!$B$3:$K$1368,7,FALSE)),"")</f>
        <v xml:space="preserve">See Collegerama 2022 recording TN1612TU_17 from about 40 minutes - https://collegerama.tudelft.nl/Mediasite/Channel/as-bsc-tn/watch/068318bc5e2d4c908ecc56ce056d99d81d </v>
      </c>
      <c r="S1466" s="82"/>
      <c r="T1466" s="50" t="s">
        <v>1761</v>
      </c>
      <c r="U1466" s="31" t="str">
        <f>IFERROR(VLOOKUP(G1466,Demos!$B$7:N4760,12,FALSE),"")</f>
        <v/>
      </c>
    </row>
    <row r="1467" spans="1:21" ht="45" x14ac:dyDescent="0.25">
      <c r="A1467" s="39">
        <f t="shared" si="22"/>
        <v>1462</v>
      </c>
      <c r="B1467" s="30" t="s">
        <v>1905</v>
      </c>
      <c r="C1467" s="29" t="str">
        <f xml:space="preserve"> IFERROR(VLOOKUP(B1467, Courses!$C$3:$E$836, 2, FALSE),"")</f>
        <v>Mechanics and Theory of Relativity</v>
      </c>
      <c r="D1467" s="29" t="str">
        <f xml:space="preserve"> IFERROR(VLOOKUP(MID(G1467,1,1), PIRA!$B$1:$E$1146, 2, FALSE),"")</f>
        <v/>
      </c>
      <c r="E1467" s="31" t="str">
        <f xml:space="preserve"> IFERROR(VLOOKUP(MID(G1467,1,2),PIRA!$B$1:$E$1144,2,FALSE),"")&amp;"
"&amp;IFERROR(VLOOKUP(MID(H1467,1,2),PIRA!$B$1:$E$1144,2,FALSE),"")&amp;"
"&amp;IFERROR(VLOOKUP(MID(I1467,1,2),PIRA!$B$1:$E$1144,2,FALSE),"")</f>
        <v xml:space="preserve">
</v>
      </c>
      <c r="F1467" s="31" t="str">
        <f xml:space="preserve"> IFERROR(VLOOKUP(MID(G1467,1,4),PIRA!$B$1:$E$1144,2,FALSE),"")&amp;"
"&amp;IFERROR(VLOOKUP(MID(H1467,1,4),PIRA!$B$1:$E$1144,2,FALSE),"")&amp;"
"&amp;IFERROR(VLOOKUP(MID(I1467,1,4),PIRA!$B$1:$E$1144,2,FALSE),"")</f>
        <v xml:space="preserve">
</v>
      </c>
      <c r="G1467" s="32" t="s">
        <v>1982</v>
      </c>
      <c r="H1467" s="31" t="str">
        <f>IFERROR(IF(VLOOKUP(G1467,Demos!$B$3:$K$1368,2,FALSE)=0,"",VLOOKUP(G1467,Demos!$B$3:$K$1368,2,FALSE)),"")</f>
        <v/>
      </c>
      <c r="I1467" s="79" t="str">
        <f>IFERROR(IF(VLOOKUP(G1467,Demos!$B$3:$K$1368,3,FALSE)=0,"",VLOOKUP(G1467,Demos!$B$3:$K$1368,3,FALSE)),"")</f>
        <v/>
      </c>
      <c r="J1467" s="79" t="str">
        <f>IFERROR(IF(VLOOKUP(G1467,Demos!$B$3:$K$1368,4,FALSE)=0,"",VLOOKUP(G1467,Demos!$B$3:$K$1368,4,FALSE)),"")</f>
        <v/>
      </c>
      <c r="K1467" s="30" t="s">
        <v>1897</v>
      </c>
      <c r="M1467" s="71">
        <v>43164</v>
      </c>
      <c r="N1467" s="33" t="str">
        <f>IFERROR(VLOOKUP(G1467,Demos!$B$3:$K$1368,5,FALSE),"")</f>
        <v/>
      </c>
      <c r="O1467" s="28" t="str">
        <f>IF(N1467="","",COUNTIF($N$6:N3586, N1467))</f>
        <v/>
      </c>
      <c r="P1467" s="33" t="str">
        <f xml:space="preserve"> IFERROR(IF(VLOOKUP(G1467,Demos!$B$3:$K$1368,6,FALSE)=0,"",VLOOKUP(G1467,Demos!$B$3:$K$1368,6,FALSE)),"")</f>
        <v/>
      </c>
      <c r="Q1467" s="38" t="str">
        <f xml:space="preserve"> IFERROR(IF(VLOOKUP(G1467,Demos!$B$3:$K$1368,8,FALSE)=0,"",VLOOKUP(G1467,Demos!$B$3:$K$1368,8,FALSE)),"")</f>
        <v/>
      </c>
      <c r="R1467" s="38" t="str">
        <f xml:space="preserve"> IFERROR(IF(VLOOKUP(G1467,Demos!$B$3:$K$1368,7,FALSE)=0,"",VLOOKUP(G1467,Demos!$B$3:$K$1368,7,FALSE)),"")</f>
        <v/>
      </c>
      <c r="S1467" s="82"/>
      <c r="T1467" s="50" t="s">
        <v>1762</v>
      </c>
      <c r="U1467" s="31" t="str">
        <f>IFERROR(VLOOKUP(G1467,Demos!$B$7:N4761,12,FALSE),"")</f>
        <v/>
      </c>
    </row>
    <row r="1468" spans="1:21" ht="45" x14ac:dyDescent="0.25">
      <c r="A1468" s="39">
        <f t="shared" si="22"/>
        <v>1463</v>
      </c>
      <c r="B1468" s="30" t="s">
        <v>1972</v>
      </c>
      <c r="C1468" s="29" t="str">
        <f xml:space="preserve"> IFERROR(VLOOKUP(B1468, Courses!$C$3:$E$836, 2, FALSE),"")</f>
        <v>Propulsion and Power</v>
      </c>
      <c r="D1468" s="29" t="str">
        <f xml:space="preserve"> IFERROR(VLOOKUP(MID(G1468,1,1), PIRA!$B$1:$E$1146, 2, FALSE),"")</f>
        <v/>
      </c>
      <c r="E1468" s="31" t="str">
        <f xml:space="preserve"> IFERROR(VLOOKUP(MID(G1468,1,2),PIRA!$B$1:$E$1144,2,FALSE),"")&amp;"
"&amp;IFERROR(VLOOKUP(MID(H1468,1,2),PIRA!$B$1:$E$1144,2,FALSE),"")&amp;"
"&amp;IFERROR(VLOOKUP(MID(I1468,1,2),PIRA!$B$1:$E$1144,2,FALSE),"")</f>
        <v xml:space="preserve">
</v>
      </c>
      <c r="F1468" s="31" t="str">
        <f xml:space="preserve"> IFERROR(VLOOKUP(MID(G1468,1,4),PIRA!$B$1:$E$1144,2,FALSE),"")&amp;"
"&amp;IFERROR(VLOOKUP(MID(H1468,1,4),PIRA!$B$1:$E$1144,2,FALSE),"")&amp;"
"&amp;IFERROR(VLOOKUP(MID(I1468,1,4),PIRA!$B$1:$E$1144,2,FALSE),"")</f>
        <v xml:space="preserve">
</v>
      </c>
      <c r="H1468" s="31" t="str">
        <f>IFERROR(IF(VLOOKUP(G1468,Demos!$B$3:$K$1368,2,FALSE)=0,"",VLOOKUP(G1468,Demos!$B$3:$K$1368,2,FALSE)),"")</f>
        <v/>
      </c>
      <c r="I1468" s="79" t="str">
        <f>IFERROR(IF(VLOOKUP(G1468,Demos!$B$3:$K$1368,3,FALSE)=0,"",VLOOKUP(G1468,Demos!$B$3:$K$1368,3,FALSE)),"")</f>
        <v/>
      </c>
      <c r="J1468" s="79" t="str">
        <f>IFERROR(IF(VLOOKUP(G1468,Demos!$B$3:$K$1368,4,FALSE)=0,"",VLOOKUP(G1468,Demos!$B$3:$K$1368,4,FALSE)),"")</f>
        <v/>
      </c>
      <c r="K1468" s="30" t="s">
        <v>1969</v>
      </c>
      <c r="M1468" s="71">
        <v>43164</v>
      </c>
      <c r="N1468" s="33" t="str">
        <f>IFERROR(VLOOKUP(G1468,Demos!$B$3:$K$1368,5,FALSE),"")</f>
        <v/>
      </c>
      <c r="O1468" s="28" t="str">
        <f>IF(N1468="","",COUNTIF($N$6:N3587, N1468))</f>
        <v/>
      </c>
      <c r="P1468" s="33" t="str">
        <f xml:space="preserve"> IFERROR(IF(VLOOKUP(G1468,Demos!$B$3:$K$1368,6,FALSE)=0,"",VLOOKUP(G1468,Demos!$B$3:$K$1368,6,FALSE)),"")</f>
        <v/>
      </c>
      <c r="Q1468" s="38" t="str">
        <f xml:space="preserve"> IFERROR(IF(VLOOKUP(G1468,Demos!$B$3:$K$1368,8,FALSE)=0,"",VLOOKUP(G1468,Demos!$B$3:$K$1368,8,FALSE)),"")</f>
        <v/>
      </c>
      <c r="R1468" s="38" t="str">
        <f xml:space="preserve"> IFERROR(IF(VLOOKUP(G1468,Demos!$B$3:$K$1368,7,FALSE)=0,"",VLOOKUP(G1468,Demos!$B$3:$K$1368,7,FALSE)),"")</f>
        <v/>
      </c>
      <c r="S1468" s="82"/>
      <c r="T1468" s="50" t="s">
        <v>1763</v>
      </c>
      <c r="U1468" s="31" t="str">
        <f>IFERROR(VLOOKUP(G1468,Demos!$B$7:N4757,12,FALSE),"")</f>
        <v/>
      </c>
    </row>
    <row r="1469" spans="1:21" ht="45" x14ac:dyDescent="0.25">
      <c r="A1469" s="39">
        <f t="shared" si="22"/>
        <v>1464</v>
      </c>
      <c r="B1469" s="30" t="s">
        <v>38</v>
      </c>
      <c r="C1469" s="29" t="str">
        <f xml:space="preserve"> IFERROR(VLOOKUP(B1469, Courses!$C$3:$E$836, 2, FALSE),"")</f>
        <v>Mechanics and Theory of Relativity</v>
      </c>
      <c r="D1469" s="29" t="str">
        <f xml:space="preserve"> IFERROR(VLOOKUP(MID(G1469,1,1), PIRA!$B$1:$E$1146, 2, FALSE),"")</f>
        <v>3 Oscillations and Waves</v>
      </c>
      <c r="E1469" s="31" t="str">
        <f xml:space="preserve"> IFERROR(VLOOKUP(MID(G1469,1,2),PIRA!$B$1:$E$1144,2,FALSE),"")&amp;"
"&amp;IFERROR(VLOOKUP(MID(H1469,1,2),PIRA!$B$1:$E$1144,2,FALSE),"")&amp;"
"&amp;IFERROR(VLOOKUP(MID(I1469,1,2),PIRA!$B$1:$E$1144,2,FALSE),"")</f>
        <v xml:space="preserve">Oscillations
</v>
      </c>
      <c r="F1469" s="31" t="str">
        <f xml:space="preserve"> IFERROR(VLOOKUP(MID(G1469,1,4),PIRA!$B$1:$E$1144,2,FALSE),"")&amp;"
"&amp;IFERROR(VLOOKUP(MID(H1469,1,4),PIRA!$B$1:$E$1144,2,FALSE),"")&amp;"
"&amp;IFERROR(VLOOKUP(MID(I1469,1,4),PIRA!$B$1:$E$1144,2,FALSE),"")</f>
        <v xml:space="preserve">
</v>
      </c>
      <c r="G1469" s="32" t="s">
        <v>1214</v>
      </c>
      <c r="H1469" s="31" t="str">
        <f>IFERROR(IF(VLOOKUP(G1469,Demos!$B$3:$K$1368,2,FALSE)=0,"",VLOOKUP(G1469,Demos!$B$3:$K$1368,2,FALSE)),"")</f>
        <v/>
      </c>
      <c r="I1469" s="79" t="str">
        <f>IFERROR(IF(VLOOKUP(G1469,Demos!$B$3:$K$1368,3,FALSE)=0,"",VLOOKUP(G1469,Demos!$B$3:$K$1368,3,FALSE)),"")</f>
        <v/>
      </c>
      <c r="J1469" s="79" t="str">
        <f>IFERROR(IF(VLOOKUP(G1469,Demos!$B$3:$K$1368,4,FALSE)=0,"",VLOOKUP(G1469,Demos!$B$3:$K$1368,4,FALSE)),"")</f>
        <v/>
      </c>
      <c r="K1469" s="32" t="s">
        <v>1060</v>
      </c>
      <c r="L1469" s="32" t="s">
        <v>22</v>
      </c>
      <c r="M1469" s="71">
        <v>43161</v>
      </c>
      <c r="N1469" s="33" t="str">
        <f>IFERROR(VLOOKUP(G1469,Demos!$B$3:$K$1368,5,FALSE),"")</f>
        <v>Harmonic/Anharmonic Pendulum</v>
      </c>
      <c r="O1469" s="28">
        <f>IF(N1469="","",COUNTIF($N$6:N3588, N1469))</f>
        <v>15</v>
      </c>
      <c r="P1469" s="33" t="str">
        <f xml:space="preserve"> IFERROR(IF(VLOOKUP(G1469,Demos!$B$3:$K$1368,6,FALSE)=0,"",VLOOKUP(G1469,Demos!$B$3:$K$1368,6,FALSE)),"")</f>
        <v>N/A</v>
      </c>
      <c r="Q1469" s="38" t="str">
        <f xml:space="preserve"> IFERROR(IF(VLOOKUP(G1469,Demos!$B$3:$K$1368,8,FALSE)=0,"",VLOOKUP(G1469,Demos!$B$3:$K$1368,8,FALSE)),"")</f>
        <v/>
      </c>
      <c r="R1469" s="38" t="str">
        <f xml:space="preserve"> IFERROR(IF(VLOOKUP(G1469,Demos!$B$3:$K$1368,7,FALSE)=0,"",VLOOKUP(G1469,Demos!$B$3:$K$1368,7,FALSE)),"")</f>
        <v xml:space="preserve">See Collegerama 2022 recording TN1612TU_12 - from 00:38:41 - https://collegerama.tudelft.nl/Mediasite/Channel/as-bsc-tn/watch/9bdd448f06bb46fdb8fb8fefe25db6ed1d </v>
      </c>
      <c r="S1469" s="82"/>
      <c r="T1469" s="50" t="s">
        <v>1763</v>
      </c>
      <c r="U1469" s="31" t="str">
        <f>IFERROR(VLOOKUP(G1469,Demos!$B$7:N4764,12,FALSE),"")</f>
        <v/>
      </c>
    </row>
    <row r="1470" spans="1:21" ht="45" x14ac:dyDescent="0.25">
      <c r="A1470" s="39">
        <f t="shared" si="22"/>
        <v>1465</v>
      </c>
      <c r="B1470" s="30" t="s">
        <v>38</v>
      </c>
      <c r="C1470" s="29" t="str">
        <f xml:space="preserve"> IFERROR(VLOOKUP(B1470, Courses!$C$3:$E$836, 2, FALSE),"")</f>
        <v>Mechanics and Theory of Relativity</v>
      </c>
      <c r="D1470" s="29" t="str">
        <f xml:space="preserve"> IFERROR(VLOOKUP(MID(G1470,1,1), PIRA!$B$1:$E$1146, 2, FALSE),"")</f>
        <v>3 Oscillations and Waves</v>
      </c>
      <c r="E1470" s="31" t="str">
        <f xml:space="preserve"> IFERROR(VLOOKUP(MID(G1470,1,2),PIRA!$B$1:$E$1144,2,FALSE),"")&amp;"
"&amp;IFERROR(VLOOKUP(MID(H1470,1,2),PIRA!$B$1:$E$1144,2,FALSE),"")&amp;"
"&amp;IFERROR(VLOOKUP(MID(I1470,1,2),PIRA!$B$1:$E$1144,2,FALSE),"")</f>
        <v xml:space="preserve">Oscillations
</v>
      </c>
      <c r="F1470" s="31" t="str">
        <f xml:space="preserve"> IFERROR(VLOOKUP(MID(G1470,1,4),PIRA!$B$1:$E$1144,2,FALSE),"")&amp;"
"&amp;IFERROR(VLOOKUP(MID(H1470,1,4),PIRA!$B$1:$E$1144,2,FALSE),"")&amp;"
"&amp;IFERROR(VLOOKUP(MID(I1470,1,4),PIRA!$B$1:$E$1144,2,FALSE),"")</f>
        <v xml:space="preserve">
</v>
      </c>
      <c r="G1470" s="32" t="s">
        <v>1215</v>
      </c>
      <c r="H1470" s="31" t="str">
        <f>IFERROR(IF(VLOOKUP(G1470,Demos!$B$3:$K$1368,2,FALSE)=0,"",VLOOKUP(G1470,Demos!$B$3:$K$1368,2,FALSE)),"")</f>
        <v/>
      </c>
      <c r="I1470" s="79" t="str">
        <f>IFERROR(IF(VLOOKUP(G1470,Demos!$B$3:$K$1368,3,FALSE)=0,"",VLOOKUP(G1470,Demos!$B$3:$K$1368,3,FALSE)),"")</f>
        <v/>
      </c>
      <c r="J1470" s="79" t="str">
        <f>IFERROR(IF(VLOOKUP(G1470,Demos!$B$3:$K$1368,4,FALSE)=0,"",VLOOKUP(G1470,Demos!$B$3:$K$1368,4,FALSE)),"")</f>
        <v/>
      </c>
      <c r="K1470" s="32" t="s">
        <v>1060</v>
      </c>
      <c r="L1470" s="32" t="s">
        <v>22</v>
      </c>
      <c r="M1470" s="71">
        <v>43161</v>
      </c>
      <c r="N1470" s="33" t="str">
        <f>IFERROR(VLOOKUP(G1470,Demos!$B$3:$K$1368,5,FALSE),"")</f>
        <v>Anharmonic Pendulum</v>
      </c>
      <c r="O1470" s="28">
        <f>IF(N1470="","",COUNTIF($N$6:N3589, N1470))</f>
        <v>7</v>
      </c>
      <c r="P1470" s="33" t="str">
        <f xml:space="preserve"> IFERROR(IF(VLOOKUP(G1470,Demos!$B$3:$K$1368,6,FALSE)=0,"",VLOOKUP(G1470,Demos!$B$3:$K$1368,6,FALSE)),"")</f>
        <v>N/A</v>
      </c>
      <c r="Q1470" s="38" t="str">
        <f xml:space="preserve"> IFERROR(IF(VLOOKUP(G1470,Demos!$B$3:$K$1368,8,FALSE)=0,"",VLOOKUP(G1470,Demos!$B$3:$K$1368,8,FALSE)),"")</f>
        <v/>
      </c>
      <c r="R1470" s="38" t="str">
        <f xml:space="preserve"> IFERROR(IF(VLOOKUP(G1470,Demos!$B$3:$K$1368,7,FALSE)=0,"",VLOOKUP(G1470,Demos!$B$3:$K$1368,7,FALSE)),"")</f>
        <v/>
      </c>
      <c r="S1470" s="82"/>
      <c r="T1470" s="50" t="s">
        <v>1904</v>
      </c>
      <c r="U1470" s="31" t="str">
        <f>IFERROR(VLOOKUP(G1470,Demos!$B$7:N4766,12,FALSE),"")</f>
        <v/>
      </c>
    </row>
    <row r="1471" spans="1:21" ht="45" x14ac:dyDescent="0.25">
      <c r="A1471" s="39">
        <f t="shared" si="22"/>
        <v>1466</v>
      </c>
      <c r="B1471" s="30" t="s">
        <v>38</v>
      </c>
      <c r="C1471" s="29" t="str">
        <f xml:space="preserve"> IFERROR(VLOOKUP(B1471, Courses!$C$3:$E$836, 2, FALSE),"")</f>
        <v>Mechanics and Theory of Relativity</v>
      </c>
      <c r="D1471" s="29" t="str">
        <f xml:space="preserve"> IFERROR(VLOOKUP(MID(G1471,1,1), PIRA!$B$1:$E$1146, 2, FALSE),"")</f>
        <v>3 Oscillations and Waves</v>
      </c>
      <c r="E1471" s="31" t="str">
        <f xml:space="preserve"> IFERROR(VLOOKUP(MID(G1471,1,2),PIRA!$B$1:$E$1144,2,FALSE),"")&amp;"
"&amp;IFERROR(VLOOKUP(MID(H1471,1,2),PIRA!$B$1:$E$1144,2,FALSE),"")&amp;"
"&amp;IFERROR(VLOOKUP(MID(I1471,1,2),PIRA!$B$1:$E$1144,2,FALSE),"")</f>
        <v xml:space="preserve">Oscillations
</v>
      </c>
      <c r="F1471" s="31" t="str">
        <f xml:space="preserve"> IFERROR(VLOOKUP(MID(G1471,1,4),PIRA!$B$1:$E$1144,2,FALSE),"")&amp;"
"&amp;IFERROR(VLOOKUP(MID(H1471,1,4),PIRA!$B$1:$E$1144,2,FALSE),"")&amp;"
"&amp;IFERROR(VLOOKUP(MID(I1471,1,4),PIRA!$B$1:$E$1144,2,FALSE),"")</f>
        <v xml:space="preserve">Damped Oscillators
</v>
      </c>
      <c r="G1471" s="32" t="s">
        <v>1184</v>
      </c>
      <c r="H1471" s="31" t="str">
        <f>IFERROR(IF(VLOOKUP(G1471,Demos!$B$3:$K$1368,2,FALSE)=0,"",VLOOKUP(G1471,Demos!$B$3:$K$1368,2,FALSE)),"")</f>
        <v/>
      </c>
      <c r="I1471" s="79" t="str">
        <f>IFERROR(IF(VLOOKUP(G1471,Demos!$B$3:$K$1368,3,FALSE)=0,"",VLOOKUP(G1471,Demos!$B$3:$K$1368,3,FALSE)),"")</f>
        <v/>
      </c>
      <c r="J1471" s="79" t="str">
        <f>IFERROR(IF(VLOOKUP(G1471,Demos!$B$3:$K$1368,4,FALSE)=0,"",VLOOKUP(G1471,Demos!$B$3:$K$1368,4,FALSE)),"")</f>
        <v/>
      </c>
      <c r="K1471" s="32" t="s">
        <v>1060</v>
      </c>
      <c r="L1471" s="32" t="s">
        <v>22</v>
      </c>
      <c r="M1471" s="71">
        <v>43161</v>
      </c>
      <c r="N1471" s="33" t="str">
        <f>IFERROR(VLOOKUP(G1471,Demos!$B$3:$K$1368,5,FALSE),"")</f>
        <v>Damped Pendulum</v>
      </c>
      <c r="O1471" s="28">
        <f>IF(N1471="","",COUNTIF($N$6:N3590, N1471))</f>
        <v>12</v>
      </c>
      <c r="P1471" s="33" t="str">
        <f xml:space="preserve"> IFERROR(IF(VLOOKUP(G1471,Demos!$B$3:$K$1368,6,FALSE)=0,"",VLOOKUP(G1471,Demos!$B$3:$K$1368,6,FALSE)),"")</f>
        <v>N/A</v>
      </c>
      <c r="Q1471" s="38" t="str">
        <f xml:space="preserve"> IFERROR(IF(VLOOKUP(G1471,Demos!$B$3:$K$1368,8,FALSE)=0,"",VLOOKUP(G1471,Demos!$B$3:$K$1368,8,FALSE)),"")</f>
        <v/>
      </c>
      <c r="R1471" s="38" t="str">
        <f xml:space="preserve"> IFERROR(IF(VLOOKUP(G1471,Demos!$B$3:$K$1368,7,FALSE)=0,"",VLOOKUP(G1471,Demos!$B$3:$K$1368,7,FALSE)),"")</f>
        <v xml:space="preserve">See Collegerama 2022 recording TN1612TU_13 - https://collegerama.tudelft.nl/Mediasite/Channel/as-bsc-tn/watch/f6468acd43774fe6bb7af784bb7ea65a1d </v>
      </c>
      <c r="S1471" s="82"/>
      <c r="T1471" s="50" t="s">
        <v>1763</v>
      </c>
      <c r="U1471" s="31" t="str">
        <f>IFERROR(VLOOKUP(G1471,Demos!$B$7:N4765,12,FALSE),"")</f>
        <v/>
      </c>
    </row>
    <row r="1472" spans="1:21" ht="45" x14ac:dyDescent="0.25">
      <c r="A1472" s="39">
        <f t="shared" si="22"/>
        <v>1467</v>
      </c>
      <c r="B1472" s="30" t="s">
        <v>38</v>
      </c>
      <c r="C1472" s="29" t="str">
        <f xml:space="preserve"> IFERROR(VLOOKUP(B1472, Courses!$C$3:$E$836, 2, FALSE),"")</f>
        <v>Mechanics and Theory of Relativity</v>
      </c>
      <c r="D1472" s="29" t="str">
        <f xml:space="preserve"> IFERROR(VLOOKUP(MID(G1472,1,1), PIRA!$B$1:$E$1146, 2, FALSE),"")</f>
        <v/>
      </c>
      <c r="E1472" s="31" t="str">
        <f xml:space="preserve"> IFERROR(VLOOKUP(MID(G1472,1,2),PIRA!$B$1:$E$1144,2,FALSE),"")&amp;"
"&amp;IFERROR(VLOOKUP(MID(H1472,1,2),PIRA!$B$1:$E$1144,2,FALSE),"")&amp;"
"&amp;IFERROR(VLOOKUP(MID(I1472,1,2),PIRA!$B$1:$E$1144,2,FALSE),"")</f>
        <v xml:space="preserve">
</v>
      </c>
      <c r="F1472" s="31" t="str">
        <f xml:space="preserve"> IFERROR(VLOOKUP(MID(G1472,1,4),PIRA!$B$1:$E$1144,2,FALSE),"")&amp;"
"&amp;IFERROR(VLOOKUP(MID(H1472,1,4),PIRA!$B$1:$E$1144,2,FALSE),"")&amp;"
"&amp;IFERROR(VLOOKUP(MID(I1472,1,4),PIRA!$B$1:$E$1144,2,FALSE),"")</f>
        <v xml:space="preserve">
</v>
      </c>
      <c r="H1472" s="31" t="str">
        <f>IFERROR(IF(VLOOKUP(G1472,Demos!$B$3:$K$1368,2,FALSE)=0,"",VLOOKUP(G1472,Demos!$B$3:$K$1368,2,FALSE)),"")</f>
        <v/>
      </c>
      <c r="I1472" s="79" t="str">
        <f>IFERROR(IF(VLOOKUP(G1472,Demos!$B$3:$K$1368,3,FALSE)=0,"",VLOOKUP(G1472,Demos!$B$3:$K$1368,3,FALSE)),"")</f>
        <v/>
      </c>
      <c r="J1472" s="79" t="str">
        <f>IFERROR(IF(VLOOKUP(G1472,Demos!$B$3:$K$1368,4,FALSE)=0,"",VLOOKUP(G1472,Demos!$B$3:$K$1368,4,FALSE)),"")</f>
        <v/>
      </c>
      <c r="K1472" s="30" t="s">
        <v>1060</v>
      </c>
      <c r="L1472" s="30" t="s">
        <v>22</v>
      </c>
      <c r="M1472" s="71">
        <v>43161</v>
      </c>
      <c r="N1472" s="33" t="str">
        <f>IFERROR(VLOOKUP(G1472,Demos!$B$3:$K$1368,5,FALSE),"")</f>
        <v/>
      </c>
      <c r="O1472" s="28" t="str">
        <f>IF(N1472="","",COUNTIF($N$6:N3591, N1472))</f>
        <v/>
      </c>
      <c r="P1472" s="33" t="str">
        <f xml:space="preserve"> IFERROR(IF(VLOOKUP(G1472,Demos!$B$3:$K$1368,6,FALSE)=0,"",VLOOKUP(G1472,Demos!$B$3:$K$1368,6,FALSE)),"")</f>
        <v/>
      </c>
      <c r="Q1472" s="38" t="str">
        <f xml:space="preserve"> IFERROR(IF(VLOOKUP(G1472,Demos!$B$3:$K$1368,8,FALSE)=0,"",VLOOKUP(G1472,Demos!$B$3:$K$1368,8,FALSE)),"")</f>
        <v/>
      </c>
      <c r="R1472" s="38" t="str">
        <f xml:space="preserve"> IFERROR(IF(VLOOKUP(G1472,Demos!$B$3:$K$1368,7,FALSE)=0,"",VLOOKUP(G1472,Demos!$B$3:$K$1368,7,FALSE)),"")</f>
        <v/>
      </c>
      <c r="S1472" s="82"/>
      <c r="T1472" s="50" t="s">
        <v>2030</v>
      </c>
      <c r="U1472" s="31" t="str">
        <f>IFERROR(VLOOKUP(G1472,Demos!$B$7:N4767,12,FALSE),"")</f>
        <v/>
      </c>
    </row>
    <row r="1473" spans="1:21" ht="45" x14ac:dyDescent="0.25">
      <c r="A1473" s="39">
        <f t="shared" si="22"/>
        <v>1468</v>
      </c>
      <c r="B1473" s="30" t="s">
        <v>38</v>
      </c>
      <c r="C1473" s="29" t="str">
        <f xml:space="preserve"> IFERROR(VLOOKUP(B1473, Courses!$C$3:$E$836, 2, FALSE),"")</f>
        <v>Mechanics and Theory of Relativity</v>
      </c>
      <c r="D1473" s="29" t="str">
        <f xml:space="preserve"> IFERROR(VLOOKUP(MID(G1473,1,1), PIRA!$B$1:$E$1146, 2, FALSE),"")</f>
        <v/>
      </c>
      <c r="E1473" s="31" t="str">
        <f xml:space="preserve"> IFERROR(VLOOKUP(MID(G1473,1,2),PIRA!$B$1:$E$1144,2,FALSE),"")&amp;"
"&amp;IFERROR(VLOOKUP(MID(H1473,1,2),PIRA!$B$1:$E$1144,2,FALSE),"")&amp;"
"&amp;IFERROR(VLOOKUP(MID(I1473,1,2),PIRA!$B$1:$E$1144,2,FALSE),"")</f>
        <v xml:space="preserve">
</v>
      </c>
      <c r="F1473" s="31" t="str">
        <f xml:space="preserve"> IFERROR(VLOOKUP(MID(G1473,1,4),PIRA!$B$1:$E$1144,2,FALSE),"")&amp;"
"&amp;IFERROR(VLOOKUP(MID(H1473,1,4),PIRA!$B$1:$E$1144,2,FALSE),"")&amp;"
"&amp;IFERROR(VLOOKUP(MID(I1473,1,4),PIRA!$B$1:$E$1144,2,FALSE),"")</f>
        <v xml:space="preserve">
</v>
      </c>
      <c r="H1473" s="31" t="str">
        <f>IFERROR(IF(VLOOKUP(G1473,Demos!$B$3:$K$1368,2,FALSE)=0,"",VLOOKUP(G1473,Demos!$B$3:$K$1368,2,FALSE)),"")</f>
        <v/>
      </c>
      <c r="I1473" s="79" t="str">
        <f>IFERROR(IF(VLOOKUP(G1473,Demos!$B$3:$K$1368,3,FALSE)=0,"",VLOOKUP(G1473,Demos!$B$3:$K$1368,3,FALSE)),"")</f>
        <v/>
      </c>
      <c r="J1473" s="79" t="str">
        <f>IFERROR(IF(VLOOKUP(G1473,Demos!$B$3:$K$1368,4,FALSE)=0,"",VLOOKUP(G1473,Demos!$B$3:$K$1368,4,FALSE)),"")</f>
        <v/>
      </c>
      <c r="K1473" s="30" t="s">
        <v>1060</v>
      </c>
      <c r="L1473" s="30" t="s">
        <v>22</v>
      </c>
      <c r="M1473" s="71">
        <v>43160</v>
      </c>
      <c r="N1473" s="33" t="str">
        <f>IFERROR(VLOOKUP(G1473,Demos!$B$3:$K$1368,5,FALSE),"")</f>
        <v/>
      </c>
      <c r="O1473" s="28" t="str">
        <f>IF(N1473="","",COUNTIF($N$6:N3592, N1473))</f>
        <v/>
      </c>
      <c r="P1473" s="33" t="str">
        <f xml:space="preserve"> IFERROR(IF(VLOOKUP(G1473,Demos!$B$3:$K$1368,6,FALSE)=0,"",VLOOKUP(G1473,Demos!$B$3:$K$1368,6,FALSE)),"")</f>
        <v/>
      </c>
      <c r="Q1473" s="38" t="str">
        <f xml:space="preserve"> IFERROR(IF(VLOOKUP(G1473,Demos!$B$3:$K$1368,8,FALSE)=0,"",VLOOKUP(G1473,Demos!$B$3:$K$1368,8,FALSE)),"")</f>
        <v/>
      </c>
      <c r="R1473" s="38" t="str">
        <f xml:space="preserve"> IFERROR(IF(VLOOKUP(G1473,Demos!$B$3:$K$1368,7,FALSE)=0,"",VLOOKUP(G1473,Demos!$B$3:$K$1368,7,FALSE)),"")</f>
        <v/>
      </c>
      <c r="S1473" s="82"/>
      <c r="T1473" s="50" t="s">
        <v>1762</v>
      </c>
      <c r="U1473" s="31" t="str">
        <f>IFERROR(VLOOKUP(G1473,Demos!$B$7:N4768,12,FALSE),"")</f>
        <v/>
      </c>
    </row>
    <row r="1474" spans="1:21" ht="45" x14ac:dyDescent="0.25">
      <c r="A1474" s="39">
        <f t="shared" si="22"/>
        <v>1469</v>
      </c>
      <c r="B1474" s="30" t="s">
        <v>38</v>
      </c>
      <c r="C1474" s="29" t="str">
        <f xml:space="preserve"> IFERROR(VLOOKUP(B1474, Courses!$C$3:$E$836, 2, FALSE),"")</f>
        <v>Mechanics and Theory of Relativity</v>
      </c>
      <c r="D1474" s="29" t="str">
        <f xml:space="preserve"> IFERROR(VLOOKUP(MID(G1474,1,1), PIRA!$B$1:$E$1146, 2, FALSE),"")</f>
        <v/>
      </c>
      <c r="E1474" s="31" t="str">
        <f xml:space="preserve"> IFERROR(VLOOKUP(MID(G1474,1,2),PIRA!$B$1:$E$1144,2,FALSE),"")&amp;"
"&amp;IFERROR(VLOOKUP(MID(H1474,1,2),PIRA!$B$1:$E$1144,2,FALSE),"")&amp;"
"&amp;IFERROR(VLOOKUP(MID(I1474,1,2),PIRA!$B$1:$E$1144,2,FALSE),"")</f>
        <v xml:space="preserve">
</v>
      </c>
      <c r="F1474" s="31" t="str">
        <f xml:space="preserve"> IFERROR(VLOOKUP(MID(G1474,1,4),PIRA!$B$1:$E$1144,2,FALSE),"")&amp;"
"&amp;IFERROR(VLOOKUP(MID(H1474,1,4),PIRA!$B$1:$E$1144,2,FALSE),"")&amp;"
"&amp;IFERROR(VLOOKUP(MID(I1474,1,4),PIRA!$B$1:$E$1144,2,FALSE),"")</f>
        <v xml:space="preserve">
</v>
      </c>
      <c r="H1474" s="31" t="str">
        <f>IFERROR(IF(VLOOKUP(G1474,Demos!$B$3:$K$1368,2,FALSE)=0,"",VLOOKUP(G1474,Demos!$B$3:$K$1368,2,FALSE)),"")</f>
        <v/>
      </c>
      <c r="I1474" s="79" t="str">
        <f>IFERROR(IF(VLOOKUP(G1474,Demos!$B$3:$K$1368,3,FALSE)=0,"",VLOOKUP(G1474,Demos!$B$3:$K$1368,3,FALSE)),"")</f>
        <v/>
      </c>
      <c r="J1474" s="79" t="str">
        <f>IFERROR(IF(VLOOKUP(G1474,Demos!$B$3:$K$1368,4,FALSE)=0,"",VLOOKUP(G1474,Demos!$B$3:$K$1368,4,FALSE)),"")</f>
        <v/>
      </c>
      <c r="K1474" s="30" t="s">
        <v>1060</v>
      </c>
      <c r="L1474" s="30" t="s">
        <v>22</v>
      </c>
      <c r="M1474" s="71">
        <v>43160</v>
      </c>
      <c r="N1474" s="33" t="str">
        <f>IFERROR(VLOOKUP(G1474,Demos!$B$3:$K$1368,5,FALSE),"")</f>
        <v/>
      </c>
      <c r="O1474" s="28" t="str">
        <f>IF(N1474="","",COUNTIF($N$6:N3593, N1474))</f>
        <v/>
      </c>
      <c r="P1474" s="33" t="str">
        <f xml:space="preserve"> IFERROR(IF(VLOOKUP(G1474,Demos!$B$3:$K$1368,6,FALSE)=0,"",VLOOKUP(G1474,Demos!$B$3:$K$1368,6,FALSE)),"")</f>
        <v/>
      </c>
      <c r="Q1474" s="38" t="str">
        <f xml:space="preserve"> IFERROR(IF(VLOOKUP(G1474,Demos!$B$3:$K$1368,8,FALSE)=0,"",VLOOKUP(G1474,Demos!$B$3:$K$1368,8,FALSE)),"")</f>
        <v/>
      </c>
      <c r="R1474" s="38" t="str">
        <f xml:space="preserve"> IFERROR(IF(VLOOKUP(G1474,Demos!$B$3:$K$1368,7,FALSE)=0,"",VLOOKUP(G1474,Demos!$B$3:$K$1368,7,FALSE)),"")</f>
        <v/>
      </c>
      <c r="S1474" s="82"/>
      <c r="T1474" s="50" t="s">
        <v>1762</v>
      </c>
      <c r="U1474" s="31" t="str">
        <f>IFERROR(VLOOKUP(G1474,Demos!$B$7:N4769,12,FALSE),"")</f>
        <v/>
      </c>
    </row>
    <row r="1475" spans="1:21" ht="45" x14ac:dyDescent="0.25">
      <c r="A1475" s="39">
        <f t="shared" si="22"/>
        <v>1470</v>
      </c>
      <c r="B1475" s="30" t="s">
        <v>38</v>
      </c>
      <c r="C1475" s="29" t="str">
        <f xml:space="preserve"> IFERROR(VLOOKUP(B1475, Courses!$C$3:$E$836, 2, FALSE),"")</f>
        <v>Mechanics and Theory of Relativity</v>
      </c>
      <c r="D1475" s="29" t="str">
        <f xml:space="preserve"> IFERROR(VLOOKUP(MID(G1475,1,1), PIRA!$B$1:$E$1146, 2, FALSE),"")</f>
        <v/>
      </c>
      <c r="E1475" s="31" t="str">
        <f xml:space="preserve"> IFERROR(VLOOKUP(MID(G1475,1,2),PIRA!$B$1:$E$1144,2,FALSE),"")&amp;"
"&amp;IFERROR(VLOOKUP(MID(H1475,1,2),PIRA!$B$1:$E$1144,2,FALSE),"")&amp;"
"&amp;IFERROR(VLOOKUP(MID(I1475,1,2),PIRA!$B$1:$E$1144,2,FALSE),"")</f>
        <v xml:space="preserve">
</v>
      </c>
      <c r="F1475" s="31" t="str">
        <f xml:space="preserve"> IFERROR(VLOOKUP(MID(G1475,1,4),PIRA!$B$1:$E$1144,2,FALSE),"")&amp;"
"&amp;IFERROR(VLOOKUP(MID(H1475,1,4),PIRA!$B$1:$E$1144,2,FALSE),"")&amp;"
"&amp;IFERROR(VLOOKUP(MID(I1475,1,4),PIRA!$B$1:$E$1144,2,FALSE),"")</f>
        <v xml:space="preserve">
</v>
      </c>
      <c r="H1475" s="31" t="str">
        <f>IFERROR(IF(VLOOKUP(G1475,Demos!$B$3:$K$1368,2,FALSE)=0,"",VLOOKUP(G1475,Demos!$B$3:$K$1368,2,FALSE)),"")</f>
        <v/>
      </c>
      <c r="I1475" s="79" t="str">
        <f>IFERROR(IF(VLOOKUP(G1475,Demos!$B$3:$K$1368,3,FALSE)=0,"",VLOOKUP(G1475,Demos!$B$3:$K$1368,3,FALSE)),"")</f>
        <v/>
      </c>
      <c r="J1475" s="79" t="str">
        <f>IFERROR(IF(VLOOKUP(G1475,Demos!$B$3:$K$1368,4,FALSE)=0,"",VLOOKUP(G1475,Demos!$B$3:$K$1368,4,FALSE)),"")</f>
        <v/>
      </c>
      <c r="K1475" s="30" t="s">
        <v>1060</v>
      </c>
      <c r="L1475" s="30" t="s">
        <v>22</v>
      </c>
      <c r="M1475" s="71">
        <v>43160</v>
      </c>
      <c r="N1475" s="33" t="str">
        <f>IFERROR(VLOOKUP(G1475,Demos!$B$3:$K$1368,5,FALSE),"")</f>
        <v/>
      </c>
      <c r="O1475" s="28" t="str">
        <f>IF(N1475="","",COUNTIF($N$6:N3594, N1475))</f>
        <v/>
      </c>
      <c r="P1475" s="33" t="str">
        <f xml:space="preserve"> IFERROR(IF(VLOOKUP(G1475,Demos!$B$3:$K$1368,6,FALSE)=0,"",VLOOKUP(G1475,Demos!$B$3:$K$1368,6,FALSE)),"")</f>
        <v/>
      </c>
      <c r="Q1475" s="38" t="str">
        <f xml:space="preserve"> IFERROR(IF(VLOOKUP(G1475,Demos!$B$3:$K$1368,8,FALSE)=0,"",VLOOKUP(G1475,Demos!$B$3:$K$1368,8,FALSE)),"")</f>
        <v/>
      </c>
      <c r="R1475" s="38" t="str">
        <f xml:space="preserve"> IFERROR(IF(VLOOKUP(G1475,Demos!$B$3:$K$1368,7,FALSE)=0,"",VLOOKUP(G1475,Demos!$B$3:$K$1368,7,FALSE)),"")</f>
        <v/>
      </c>
      <c r="S1475" s="82"/>
      <c r="T1475" s="50" t="s">
        <v>1762</v>
      </c>
      <c r="U1475" s="31" t="str">
        <f>IFERROR(VLOOKUP(G1475,Demos!$B$7:N4770,12,FALSE),"")</f>
        <v/>
      </c>
    </row>
    <row r="1476" spans="1:21" ht="45" x14ac:dyDescent="0.25">
      <c r="A1476" s="39">
        <f t="shared" si="22"/>
        <v>1471</v>
      </c>
      <c r="B1476" s="30" t="s">
        <v>1905</v>
      </c>
      <c r="C1476" s="29" t="str">
        <f xml:space="preserve"> IFERROR(VLOOKUP(B1476, Courses!$C$3:$E$836, 2, FALSE),"")</f>
        <v>Mechanics and Theory of Relativity</v>
      </c>
      <c r="D1476" s="29" t="str">
        <f xml:space="preserve"> IFERROR(VLOOKUP(MID(G1476,1,1), PIRA!$B$1:$E$1146, 2, FALSE),"")</f>
        <v>1 Mechanics</v>
      </c>
      <c r="E1476" s="31" t="str">
        <f xml:space="preserve"> IFERROR(VLOOKUP(MID(G1476,1,2),PIRA!$B$1:$E$1144,2,FALSE),"")&amp;"
"&amp;IFERROR(VLOOKUP(MID(H1476,1,2),PIRA!$B$1:$E$1144,2,FALSE),"")&amp;"
"&amp;IFERROR(VLOOKUP(MID(I1476,1,2),PIRA!$B$1:$E$1144,2,FALSE),"")</f>
        <v xml:space="preserve">Rotational Dynamics
</v>
      </c>
      <c r="F1476" s="31" t="str">
        <f xml:space="preserve"> IFERROR(VLOOKUP(MID(G1476,1,4),PIRA!$B$1:$E$1144,2,FALSE),"")&amp;"
"&amp;IFERROR(VLOOKUP(MID(H1476,1,4),PIRA!$B$1:$E$1144,2,FALSE),"")&amp;"
"&amp;IFERROR(VLOOKUP(MID(I1476,1,4),PIRA!$B$1:$E$1144,2,FALSE),"")</f>
        <v xml:space="preserve">Moment of Inertia
</v>
      </c>
      <c r="G1476" s="32" t="s">
        <v>102</v>
      </c>
      <c r="H1476" s="31" t="str">
        <f>IFERROR(IF(VLOOKUP(G1476,Demos!$B$3:$K$1368,2,FALSE)=0,"",VLOOKUP(G1476,Demos!$B$3:$K$1368,2,FALSE)),"")</f>
        <v/>
      </c>
      <c r="I1476" s="79" t="str">
        <f>IFERROR(IF(VLOOKUP(G1476,Demos!$B$3:$K$1368,3,FALSE)=0,"",VLOOKUP(G1476,Demos!$B$3:$K$1368,3,FALSE)),"")</f>
        <v/>
      </c>
      <c r="J1476" s="79" t="str">
        <f>IFERROR(IF(VLOOKUP(G1476,Demos!$B$3:$K$1368,4,FALSE)=0,"",VLOOKUP(G1476,Demos!$B$3:$K$1368,4,FALSE)),"")</f>
        <v/>
      </c>
      <c r="K1476" s="30" t="s">
        <v>1897</v>
      </c>
      <c r="M1476" s="71">
        <v>43159</v>
      </c>
      <c r="N1476" s="33" t="str">
        <f>IFERROR(VLOOKUP(G1476,Demos!$B$3:$K$1368,5,FALSE),"")</f>
        <v>Inertia Wands</v>
      </c>
      <c r="O1476" s="28">
        <f>IF(N1476="","",COUNTIF($N$6:N3595, N1476))</f>
        <v>26</v>
      </c>
      <c r="P1476" s="33" t="str">
        <f xml:space="preserve"> IFERROR(IF(VLOOKUP(G1476,Demos!$B$3:$K$1368,6,FALSE)=0,"",VLOOKUP(G1476,Demos!$B$3:$K$1368,6,FALSE)),"")</f>
        <v>N/A</v>
      </c>
      <c r="Q1476" s="38" t="str">
        <f xml:space="preserve"> IFERROR(IF(VLOOKUP(G1476,Demos!$B$3:$K$1368,8,FALSE)=0,"",VLOOKUP(G1476,Demos!$B$3:$K$1368,8,FALSE)),"")</f>
        <v>Not listed in database yet</v>
      </c>
      <c r="R1476" s="38" t="str">
        <f xml:space="preserve"> IFERROR(IF(VLOOKUP(G1476,Demos!$B$3:$K$1368,7,FALSE)=0,"",VLOOKUP(G1476,Demos!$B$3:$K$1368,7,FALSE)),"")</f>
        <v/>
      </c>
      <c r="S1476" s="82"/>
      <c r="T1476" s="50" t="s">
        <v>1761</v>
      </c>
      <c r="U1476" s="31" t="str">
        <f>IFERROR(VLOOKUP(G1476,Demos!$B$7:N4772,12,FALSE),"")</f>
        <v/>
      </c>
    </row>
    <row r="1477" spans="1:21" ht="45" x14ac:dyDescent="0.25">
      <c r="A1477" s="39">
        <f t="shared" si="22"/>
        <v>1472</v>
      </c>
      <c r="B1477" s="30" t="s">
        <v>1905</v>
      </c>
      <c r="C1477" s="29" t="str">
        <f xml:space="preserve"> IFERROR(VLOOKUP(B1477, Courses!$C$3:$E$836, 2, FALSE),"")</f>
        <v>Mechanics and Theory of Relativity</v>
      </c>
      <c r="D1477" s="29" t="str">
        <f xml:space="preserve"> IFERROR(VLOOKUP(MID(G1477,1,1), PIRA!$B$1:$E$1146, 2, FALSE),"")</f>
        <v>1 Mechanics</v>
      </c>
      <c r="E1477" s="31" t="str">
        <f xml:space="preserve"> IFERROR(VLOOKUP(MID(G1477,1,2),PIRA!$B$1:$E$1144,2,FALSE),"")&amp;"
"&amp;IFERROR(VLOOKUP(MID(H1477,1,2),PIRA!$B$1:$E$1144,2,FALSE),"")&amp;"
"&amp;IFERROR(VLOOKUP(MID(I1477,1,2),PIRA!$B$1:$E$1144,2,FALSE),"")</f>
        <v xml:space="preserve">Rotational Dynamics
</v>
      </c>
      <c r="F1477" s="31" t="str">
        <f xml:space="preserve"> IFERROR(VLOOKUP(MID(G1477,1,4),PIRA!$B$1:$E$1144,2,FALSE),"")&amp;"
"&amp;IFERROR(VLOOKUP(MID(H1477,1,4),PIRA!$B$1:$E$1144,2,FALSE),"")&amp;"
"&amp;IFERROR(VLOOKUP(MID(I1477,1,4),PIRA!$B$1:$E$1144,2,FALSE),"")</f>
        <v xml:space="preserve">Conservation of Angular Momentum
</v>
      </c>
      <c r="G1477" s="32" t="s">
        <v>88</v>
      </c>
      <c r="H1477" s="31" t="str">
        <f>IFERROR(IF(VLOOKUP(G1477,Demos!$B$3:$K$1368,2,FALSE)=0,"",VLOOKUP(G1477,Demos!$B$3:$K$1368,2,FALSE)),"")</f>
        <v/>
      </c>
      <c r="I1477" s="79" t="str">
        <f>IFERROR(IF(VLOOKUP(G1477,Demos!$B$3:$K$1368,3,FALSE)=0,"",VLOOKUP(G1477,Demos!$B$3:$K$1368,3,FALSE)),"")</f>
        <v/>
      </c>
      <c r="J1477" s="79" t="str">
        <f>IFERROR(IF(VLOOKUP(G1477,Demos!$B$3:$K$1368,4,FALSE)=0,"",VLOOKUP(G1477,Demos!$B$3:$K$1368,4,FALSE)),"")</f>
        <v/>
      </c>
      <c r="K1477" s="30" t="s">
        <v>1897</v>
      </c>
      <c r="M1477" s="71">
        <v>43159</v>
      </c>
      <c r="N1477" s="33" t="str">
        <f>IFERROR(VLOOKUP(G1477,Demos!$B$3:$K$1368,5,FALSE),"")</f>
        <v>Train and Track</v>
      </c>
      <c r="O1477" s="28">
        <f>IF(N1477="","",COUNTIF($N$6:N3596, N1477))</f>
        <v>27</v>
      </c>
      <c r="P1477" s="33" t="str">
        <f xml:space="preserve"> IFERROR(IF(VLOOKUP(G1477,Demos!$B$3:$K$1368,6,FALSE)=0,"",VLOOKUP(G1477,Demos!$B$3:$K$1368,6,FALSE)),"")</f>
        <v>www.de-monstrare.nl/pdf/Train%20and%20track.pdf</v>
      </c>
      <c r="Q1477" s="38" t="str">
        <f xml:space="preserve"> IFERROR(IF(VLOOKUP(G1477,Demos!$B$3:$K$1368,8,FALSE)=0,"",VLOOKUP(G1477,Demos!$B$3:$K$1368,8,FALSE)),"")</f>
        <v/>
      </c>
      <c r="R1477" s="38" t="str">
        <f xml:space="preserve"> IFERROR(IF(VLOOKUP(G1477,Demos!$B$3:$K$1368,7,FALSE)=0,"",VLOOKUP(G1477,Demos!$B$3:$K$1368,7,FALSE)),"")</f>
        <v xml:space="preserve">See Collegerama 2022 recording TN1612TU_17 - https://collegerama.tudelft.nl/Mediasite/Channel/as-bsc-tn/watch/068318bc5e2d4c908ecc56ce056d99d81d </v>
      </c>
      <c r="S1477" s="82"/>
      <c r="T1477" s="50" t="s">
        <v>1761</v>
      </c>
      <c r="U1477" s="31" t="str">
        <f>IFERROR(VLOOKUP(G1477,Demos!$B$7:N4771,12,FALSE),"")</f>
        <v/>
      </c>
    </row>
    <row r="1478" spans="1:21" ht="45" x14ac:dyDescent="0.25">
      <c r="A1478" s="39">
        <f t="shared" ref="A1478:A1541" si="23">ROW()-5</f>
        <v>1473</v>
      </c>
      <c r="B1478" s="30" t="s">
        <v>38</v>
      </c>
      <c r="C1478" s="29" t="str">
        <f xml:space="preserve"> IFERROR(VLOOKUP(B1478, Courses!$C$3:$E$836, 2, FALSE),"")</f>
        <v>Mechanics and Theory of Relativity</v>
      </c>
      <c r="D1478" s="29" t="str">
        <f xml:space="preserve"> IFERROR(VLOOKUP(MID(G1478,1,1), PIRA!$B$1:$E$1146, 2, FALSE),"")</f>
        <v>7 Modern Physics</v>
      </c>
      <c r="E1478" s="31" t="str">
        <f xml:space="preserve"> IFERROR(VLOOKUP(MID(G1478,1,2),PIRA!$B$1:$E$1144,2,FALSE),"")&amp;"
"&amp;IFERROR(VLOOKUP(MID(H1478,1,2),PIRA!$B$1:$E$1144,2,FALSE),"")&amp;"
"&amp;IFERROR(VLOOKUP(MID(I1478,1,2),PIRA!$B$1:$E$1144,2,FALSE),"")</f>
        <v xml:space="preserve">Nuclear Physics
</v>
      </c>
      <c r="F1478" s="31" t="str">
        <f xml:space="preserve"> IFERROR(VLOOKUP(MID(G1478,1,4),PIRA!$B$1:$E$1144,2,FALSE),"")&amp;"
"&amp;IFERROR(VLOOKUP(MID(H1478,1,4),PIRA!$B$1:$E$1144,2,FALSE),"")&amp;"
"&amp;IFERROR(VLOOKUP(MID(I1478,1,4),PIRA!$B$1:$E$1144,2,FALSE),"")</f>
        <v xml:space="preserve">Models of the Nucleus
</v>
      </c>
      <c r="G1478" s="32" t="s">
        <v>353</v>
      </c>
      <c r="H1478" s="31" t="str">
        <f>IFERROR(IF(VLOOKUP(G1478,Demos!$B$3:$K$1368,2,FALSE)=0,"",VLOOKUP(G1478,Demos!$B$3:$K$1368,2,FALSE)),"")</f>
        <v/>
      </c>
      <c r="I1478" s="79" t="str">
        <f>IFERROR(IF(VLOOKUP(G1478,Demos!$B$3:$K$1368,3,FALSE)=0,"",VLOOKUP(G1478,Demos!$B$3:$K$1368,3,FALSE)),"")</f>
        <v/>
      </c>
      <c r="J1478" s="79" t="str">
        <f>IFERROR(IF(VLOOKUP(G1478,Demos!$B$3:$K$1368,4,FALSE)=0,"",VLOOKUP(G1478,Demos!$B$3:$K$1368,4,FALSE)),"")</f>
        <v/>
      </c>
      <c r="K1478" s="32" t="s">
        <v>22</v>
      </c>
      <c r="L1478" s="32" t="s">
        <v>1060</v>
      </c>
      <c r="M1478" s="71">
        <v>43158</v>
      </c>
      <c r="N1478" s="33" t="str">
        <f>IFERROR(VLOOKUP(G1478,Demos!$B$3:$K$1368,5,FALSE),"")</f>
        <v>Rutherford's Scattering</v>
      </c>
      <c r="O1478" s="28">
        <f>IF(N1478="","",COUNTIF($N$6:N3597, N1478))</f>
        <v>12</v>
      </c>
      <c r="P1478" s="33" t="str">
        <f xml:space="preserve"> IFERROR(IF(VLOOKUP(G1478,Demos!$B$3:$K$1368,6,FALSE)=0,"",VLOOKUP(G1478,Demos!$B$3:$K$1368,6,FALSE)),"")</f>
        <v>N/A</v>
      </c>
      <c r="Q1478" s="38" t="str">
        <f xml:space="preserve"> IFERROR(IF(VLOOKUP(G1478,Demos!$B$3:$K$1368,8,FALSE)=0,"",VLOOKUP(G1478,Demos!$B$3:$K$1368,8,FALSE)),"")</f>
        <v/>
      </c>
      <c r="R1478" s="38" t="str">
        <f xml:space="preserve"> IFERROR(IF(VLOOKUP(G1478,Demos!$B$3:$K$1368,7,FALSE)=0,"",VLOOKUP(G1478,Demos!$B$3:$K$1368,7,FALSE)),"")</f>
        <v xml:space="preserve">See Collegerama 2022 recording TN1612TU_08 from 01:10:10 - https://collegerama.tudelft.nl/Mediasite/Channel/as-bsc-tn/watch/32567a3ebfe440ac9204beced5e8656f1d </v>
      </c>
      <c r="S1478" s="82"/>
      <c r="T1478" s="50" t="s">
        <v>1763</v>
      </c>
      <c r="U1478" s="31" t="str">
        <f>IFERROR(VLOOKUP(G1478,Demos!$B$7:N4773,12,FALSE),"")</f>
        <v/>
      </c>
    </row>
    <row r="1479" spans="1:21" ht="45" x14ac:dyDescent="0.25">
      <c r="A1479" s="39">
        <f t="shared" si="23"/>
        <v>1474</v>
      </c>
      <c r="B1479" s="30" t="s">
        <v>1905</v>
      </c>
      <c r="C1479" s="29" t="str">
        <f xml:space="preserve"> IFERROR(VLOOKUP(B1479, Courses!$C$3:$E$836, 2, FALSE),"")</f>
        <v>Mechanics and Theory of Relativity</v>
      </c>
      <c r="D1479" s="29" t="str">
        <f xml:space="preserve"> IFERROR(VLOOKUP(MID(G1479,1,1), PIRA!$B$1:$E$1146, 2, FALSE),"")</f>
        <v>1 Mechanics</v>
      </c>
      <c r="E1479" s="31" t="str">
        <f xml:space="preserve"> IFERROR(VLOOKUP(MID(G1479,1,2),PIRA!$B$1:$E$1144,2,FALSE),"")&amp;"
"&amp;IFERROR(VLOOKUP(MID(H1479,1,2),PIRA!$B$1:$E$1144,2,FALSE),"")&amp;"
"&amp;IFERROR(VLOOKUP(MID(I1479,1,2),PIRA!$B$1:$E$1144,2,FALSE),"")</f>
        <v xml:space="preserve">Motion in two Dimensions
</v>
      </c>
      <c r="F1479" s="31" t="str">
        <f xml:space="preserve"> IFERROR(VLOOKUP(MID(G1479,1,4),PIRA!$B$1:$E$1144,2,FALSE),"")&amp;"
"&amp;IFERROR(VLOOKUP(MID(H1479,1,4),PIRA!$B$1:$E$1144,2,FALSE),"")&amp;"
"&amp;IFERROR(VLOOKUP(MID(I1479,1,4),PIRA!$B$1:$E$1144,2,FALSE),"")</f>
        <v xml:space="preserve">Motion of the Center of Mass
</v>
      </c>
      <c r="G1479" s="32" t="s">
        <v>1130</v>
      </c>
      <c r="H1479" s="31" t="str">
        <f>IFERROR(IF(VLOOKUP(G1479,Demos!$B$3:$K$1368,2,FALSE)=0,"",VLOOKUP(G1479,Demos!$B$3:$K$1368,2,FALSE)),"")</f>
        <v/>
      </c>
      <c r="I1479" s="79" t="str">
        <f>IFERROR(IF(VLOOKUP(G1479,Demos!$B$3:$K$1368,3,FALSE)=0,"",VLOOKUP(G1479,Demos!$B$3:$K$1368,3,FALSE)),"")</f>
        <v/>
      </c>
      <c r="J1479" s="79" t="str">
        <f>IFERROR(IF(VLOOKUP(G1479,Demos!$B$3:$K$1368,4,FALSE)=0,"",VLOOKUP(G1479,Demos!$B$3:$K$1368,4,FALSE)),"")</f>
        <v/>
      </c>
      <c r="K1479" s="32" t="s">
        <v>1897</v>
      </c>
      <c r="M1479" s="71">
        <v>43157</v>
      </c>
      <c r="N1479" s="33" t="str">
        <f>IFERROR(VLOOKUP(G1479,Demos!$B$3:$K$1368,5,FALSE),"")</f>
        <v>Centre of Mass</v>
      </c>
      <c r="O1479" s="28">
        <f>IF(N1479="","",COUNTIF($N$6:N3598, N1479))</f>
        <v>42</v>
      </c>
      <c r="P1479" s="33" t="str">
        <f xml:space="preserve"> IFERROR(IF(VLOOKUP(G1479,Demos!$B$3:$K$1368,6,FALSE)=0,"",VLOOKUP(G1479,Demos!$B$3:$K$1368,6,FALSE)),"")</f>
        <v>www.de-monstrare.nl/pdf/Centre%20of%20mass.pdf</v>
      </c>
      <c r="Q1479" s="38" t="str">
        <f xml:space="preserve"> IFERROR(IF(VLOOKUP(G1479,Demos!$B$3:$K$1368,8,FALSE)=0,"",VLOOKUP(G1479,Demos!$B$3:$K$1368,8,FALSE)),"")</f>
        <v/>
      </c>
      <c r="R1479" s="38" t="str">
        <f xml:space="preserve"> IFERROR(IF(VLOOKUP(G1479,Demos!$B$3:$K$1368,7,FALSE)=0,"",VLOOKUP(G1479,Demos!$B$3:$K$1368,7,FALSE)),"")</f>
        <v xml:space="preserve">See Collegerama 2022 recording TN1612TU_14 - https://collegerama.tudelft.nl/Mediasite/Channel/as-bsc-tn/watch/64cb5e5c7d2546fb9f465306d41a128b1d </v>
      </c>
      <c r="S1479" s="82"/>
      <c r="T1479" s="50" t="s">
        <v>1763</v>
      </c>
      <c r="U1479" s="31" t="str">
        <f>IFERROR(VLOOKUP(G1479,Demos!$B$7:N4775,12,FALSE),"")</f>
        <v/>
      </c>
    </row>
    <row r="1480" spans="1:21" ht="45" x14ac:dyDescent="0.25">
      <c r="A1480" s="39">
        <f t="shared" si="23"/>
        <v>1475</v>
      </c>
      <c r="B1480" s="30" t="s">
        <v>38</v>
      </c>
      <c r="C1480" s="29" t="str">
        <f xml:space="preserve"> IFERROR(VLOOKUP(B1480, Courses!$C$3:$E$836, 2, FALSE),"")</f>
        <v>Mechanics and Theory of Relativity</v>
      </c>
      <c r="D1480" s="29" t="str">
        <f xml:space="preserve"> IFERROR(VLOOKUP(MID(G1480,1,1), PIRA!$B$1:$E$1146, 2, FALSE),"")</f>
        <v>1 Mechanics</v>
      </c>
      <c r="E1480" s="31" t="str">
        <f xml:space="preserve"> IFERROR(VLOOKUP(MID(G1480,1,2),PIRA!$B$1:$E$1144,2,FALSE),"")&amp;"
"&amp;IFERROR(VLOOKUP(MID(H1480,1,2),PIRA!$B$1:$E$1144,2,FALSE),"")&amp;"
"&amp;IFERROR(VLOOKUP(MID(I1480,1,2),PIRA!$B$1:$E$1144,2,FALSE),"")</f>
        <v xml:space="preserve">Gravity
Planetary Astronomy
</v>
      </c>
      <c r="F1480" s="31" t="str">
        <f xml:space="preserve"> IFERROR(VLOOKUP(MID(G1480,1,4),PIRA!$B$1:$E$1144,2,FALSE),"")&amp;"
"&amp;IFERROR(VLOOKUP(MID(H1480,1,4),PIRA!$B$1:$E$1144,2,FALSE),"")&amp;"
"&amp;IFERROR(VLOOKUP(MID(I1480,1,4),PIRA!$B$1:$E$1144,2,FALSE),"")</f>
        <v xml:space="preserve">Orbits
Solar System Mechanics
</v>
      </c>
      <c r="G1480" s="32" t="s">
        <v>1156</v>
      </c>
      <c r="H1480" s="31" t="str">
        <f>IFERROR(IF(VLOOKUP(G1480,Demos!$B$3:$K$1368,2,FALSE)=0,"",VLOOKUP(G1480,Demos!$B$3:$K$1368,2,FALSE)),"")</f>
        <v>8A10.01</v>
      </c>
      <c r="I1480" s="79" t="str">
        <f>IFERROR(IF(VLOOKUP(G1480,Demos!$B$3:$K$1368,3,FALSE)=0,"",VLOOKUP(G1480,Demos!$B$3:$K$1368,3,FALSE)),"")</f>
        <v/>
      </c>
      <c r="J1480" s="79" t="str">
        <f>IFERROR(IF(VLOOKUP(G1480,Demos!$B$3:$K$1368,4,FALSE)=0,"",VLOOKUP(G1480,Demos!$B$3:$K$1368,4,FALSE)),"")</f>
        <v/>
      </c>
      <c r="K1480" s="32" t="s">
        <v>1060</v>
      </c>
      <c r="L1480" s="32" t="s">
        <v>22</v>
      </c>
      <c r="M1480" s="71">
        <v>43157</v>
      </c>
      <c r="N1480" s="33" t="str">
        <f>IFERROR(VLOOKUP(G1480,Demos!$B$3:$K$1368,5,FALSE),"")</f>
        <v>Kepler's Second Law</v>
      </c>
      <c r="O1480" s="28">
        <f>IF(N1480="","",COUNTIF($N$6:N3599, N1480))</f>
        <v>12</v>
      </c>
      <c r="P1480" s="33" t="str">
        <f xml:space="preserve"> IFERROR(IF(VLOOKUP(G1480,Demos!$B$3:$K$1368,6,FALSE)=0,"",VLOOKUP(G1480,Demos!$B$3:$K$1368,6,FALSE)),"")</f>
        <v>www.de-monstrare.nl/pdf/Kepler's%20second%20law.pdf</v>
      </c>
      <c r="Q1480" s="38" t="str">
        <f xml:space="preserve"> IFERROR(IF(VLOOKUP(G1480,Demos!$B$3:$K$1368,8,FALSE)=0,"",VLOOKUP(G1480,Demos!$B$3:$K$1368,8,FALSE)),"")</f>
        <v/>
      </c>
      <c r="R1480" s="38" t="str">
        <f xml:space="preserve"> IFERROR(IF(VLOOKUP(G1480,Demos!$B$3:$K$1368,7,FALSE)=0,"",VLOOKUP(G1480,Demos!$B$3:$K$1368,7,FALSE)),"")</f>
        <v xml:space="preserve">See Collegerama 2022 recording TN1612TU_07 from 01:01:03 - https://collegerama.tudelft.nl/Mediasite/Channel/as-bsc-tn/watch/4fc5405ffc9343dba9512d207751858a1d </v>
      </c>
      <c r="S1480" s="82"/>
      <c r="T1480" s="50" t="s">
        <v>1762</v>
      </c>
      <c r="U1480" s="31" t="str">
        <f>IFERROR(VLOOKUP(G1480,Demos!$B$7:N4776,12,FALSE),"")</f>
        <v/>
      </c>
    </row>
    <row r="1481" spans="1:21" ht="45" x14ac:dyDescent="0.25">
      <c r="A1481" s="39">
        <f t="shared" si="23"/>
        <v>1476</v>
      </c>
      <c r="B1481" s="30" t="s">
        <v>1905</v>
      </c>
      <c r="C1481" s="29" t="str">
        <f xml:space="preserve"> IFERROR(VLOOKUP(B1481, Courses!$C$3:$E$836, 2, FALSE),"")</f>
        <v>Mechanics and Theory of Relativity</v>
      </c>
      <c r="D1481" s="29" t="str">
        <f xml:space="preserve"> IFERROR(VLOOKUP(MID(G1481,1,1), PIRA!$B$1:$E$1146, 2, FALSE),"")</f>
        <v>1 Mechanics</v>
      </c>
      <c r="E1481" s="31" t="str">
        <f xml:space="preserve"> IFERROR(VLOOKUP(MID(G1481,1,2),PIRA!$B$1:$E$1144,2,FALSE),"")&amp;"
"&amp;IFERROR(VLOOKUP(MID(H1481,1,2),PIRA!$B$1:$E$1144,2,FALSE),"")&amp;"
"&amp;IFERROR(VLOOKUP(MID(I1481,1,2),PIRA!$B$1:$E$1144,2,FALSE),"")</f>
        <v>Linear Momentum and Collisions
Stellar Astronomy
Relative Motion</v>
      </c>
      <c r="F1481" s="31" t="str">
        <f xml:space="preserve"> IFERROR(VLOOKUP(MID(G1481,1,4),PIRA!$B$1:$E$1144,2,FALSE),"")&amp;"
"&amp;IFERROR(VLOOKUP(MID(H1481,1,4),PIRA!$B$1:$E$1144,2,FALSE),"")&amp;"
"&amp;IFERROR(VLOOKUP(MID(I1481,1,4),PIRA!$B$1:$E$1144,2,FALSE),"")</f>
        <v>Collisions in One Dimension
The Sun
Moving Reference Frames</v>
      </c>
      <c r="G1481" s="32" t="s">
        <v>471</v>
      </c>
      <c r="H1481" s="31" t="str">
        <f>IFERROR(IF(VLOOKUP(G1481,Demos!$B$3:$K$1368,2,FALSE)=0,"",VLOOKUP(G1481,Demos!$B$3:$K$1368,2,FALSE)),"")</f>
        <v>8B10.50</v>
      </c>
      <c r="I1481" s="79" t="str">
        <f>IFERROR(IF(VLOOKUP(G1481,Demos!$B$3:$K$1368,3,FALSE)=0,"",VLOOKUP(G1481,Demos!$B$3:$K$1368,3,FALSE)),"")</f>
        <v>1E10.01</v>
      </c>
      <c r="J1481" s="79" t="str">
        <f>IFERROR(IF(VLOOKUP(G1481,Demos!$B$3:$K$1368,4,FALSE)=0,"",VLOOKUP(G1481,Demos!$B$3:$K$1368,4,FALSE)),"")</f>
        <v>1N20.09</v>
      </c>
      <c r="K1481" s="32" t="s">
        <v>1897</v>
      </c>
      <c r="M1481" s="71">
        <v>43157</v>
      </c>
      <c r="N1481" s="33" t="str">
        <f>IFERROR(VLOOKUP(G1481,Demos!$B$3:$K$1368,5,FALSE),"")</f>
        <v>Super Balls, Double Ball Drop</v>
      </c>
      <c r="O1481" s="28">
        <f>IF(N1481="","",COUNTIF($N$6:N3600, N1481))</f>
        <v>56</v>
      </c>
      <c r="P1481" s="33" t="str">
        <f xml:space="preserve"> IFERROR(IF(VLOOKUP(G1481,Demos!$B$3:$K$1368,6,FALSE)=0,"",VLOOKUP(G1481,Demos!$B$3:$K$1368,6,FALSE)),"")</f>
        <v>www.de-monstrare.nl/pdf/Superballs.pdf</v>
      </c>
      <c r="Q1481" s="38" t="str">
        <f xml:space="preserve"> IFERROR(IF(VLOOKUP(G1481,Demos!$B$3:$K$1368,8,FALSE)=0,"",VLOOKUP(G1481,Demos!$B$3:$K$1368,8,FALSE)),"")</f>
        <v/>
      </c>
      <c r="R1481" s="38" t="str">
        <f xml:space="preserve"> IFERROR(IF(VLOOKUP(G1481,Demos!$B$3:$K$1368,7,FALSE)=0,"",VLOOKUP(G1481,Demos!$B$3:$K$1368,7,FALSE)),"")</f>
        <v xml:space="preserve">See Collegerama 2022 recording TN1612TU_10 from 01:17:10 - https://collegerama.tudelft.nl/Mediasite/Channel/as-bsc-tn/watch/b282d0ac7af745eba483f6120bc37f2d1d </v>
      </c>
      <c r="S1481" s="82"/>
      <c r="T1481" s="50" t="s">
        <v>1761</v>
      </c>
      <c r="U1481" s="31" t="str">
        <f>IFERROR(VLOOKUP(G1481,Demos!$B$7:N4774,12,FALSE),"")</f>
        <v/>
      </c>
    </row>
    <row r="1482" spans="1:21" ht="45" x14ac:dyDescent="0.25">
      <c r="A1482" s="39">
        <f t="shared" si="23"/>
        <v>1477</v>
      </c>
      <c r="B1482" s="30" t="s">
        <v>38</v>
      </c>
      <c r="C1482" s="29" t="str">
        <f xml:space="preserve"> IFERROR(VLOOKUP(B1482, Courses!$C$3:$E$836, 2, FALSE),"")</f>
        <v>Mechanics and Theory of Relativity</v>
      </c>
      <c r="D1482" s="29" t="str">
        <f xml:space="preserve"> IFERROR(VLOOKUP(MID(G1482,1,1), PIRA!$B$1:$E$1146, 2, FALSE),"")</f>
        <v>1 Mechanics</v>
      </c>
      <c r="E1482" s="31" t="str">
        <f xml:space="preserve"> IFERROR(VLOOKUP(MID(G1482,1,2),PIRA!$B$1:$E$1144,2,FALSE),"")&amp;"
"&amp;IFERROR(VLOOKUP(MID(H1482,1,2),PIRA!$B$1:$E$1144,2,FALSE),"")&amp;"
"&amp;IFERROR(VLOOKUP(MID(I1482,1,2),PIRA!$B$1:$E$1144,2,FALSE),"")</f>
        <v xml:space="preserve">Linear Momentum and Collisions
</v>
      </c>
      <c r="F1482" s="31" t="str">
        <f xml:space="preserve"> IFERROR(VLOOKUP(MID(G1482,1,4),PIRA!$B$1:$E$1144,2,FALSE),"")&amp;"
"&amp;IFERROR(VLOOKUP(MID(H1482,1,4),PIRA!$B$1:$E$1144,2,FALSE),"")&amp;"
"&amp;IFERROR(VLOOKUP(MID(I1482,1,4),PIRA!$B$1:$E$1144,2,FALSE),"")</f>
        <v xml:space="preserve">Conservation of Linear Momentum
</v>
      </c>
      <c r="G1482" s="32" t="s">
        <v>1164</v>
      </c>
      <c r="H1482" s="31" t="str">
        <f>IFERROR(IF(VLOOKUP(G1482,Demos!$B$3:$K$1368,2,FALSE)=0,"",VLOOKUP(G1482,Demos!$B$3:$K$1368,2,FALSE)),"")</f>
        <v/>
      </c>
      <c r="I1482" s="79" t="str">
        <f>IFERROR(IF(VLOOKUP(G1482,Demos!$B$3:$K$1368,3,FALSE)=0,"",VLOOKUP(G1482,Demos!$B$3:$K$1368,3,FALSE)),"")</f>
        <v/>
      </c>
      <c r="J1482" s="79" t="str">
        <f>IFERROR(IF(VLOOKUP(G1482,Demos!$B$3:$K$1368,4,FALSE)=0,"",VLOOKUP(G1482,Demos!$B$3:$K$1368,4,FALSE)),"")</f>
        <v/>
      </c>
      <c r="K1482" s="32" t="s">
        <v>1060</v>
      </c>
      <c r="L1482" s="32" t="s">
        <v>22</v>
      </c>
      <c r="M1482" s="71">
        <v>43153</v>
      </c>
      <c r="N1482" s="33" t="str">
        <f>IFERROR(VLOOKUP(G1482,Demos!$B$3:$K$1368,5,FALSE),"")</f>
        <v>Colliding Balls (1)</v>
      </c>
      <c r="O1482" s="28">
        <f>IF(N1482="","",COUNTIF($N$6:N3601, N1482))</f>
        <v>22</v>
      </c>
      <c r="P1482" s="33" t="str">
        <f xml:space="preserve"> IFERROR(IF(VLOOKUP(G1482,Demos!$B$3:$K$1368,6,FALSE)=0,"",VLOOKUP(G1482,Demos!$B$3:$K$1368,6,FALSE)),"")</f>
        <v>www.de-monstrare.nl/pdf/Colliding%20balls%20_1_.pdf</v>
      </c>
      <c r="Q1482" s="38" t="str">
        <f xml:space="preserve"> IFERROR(IF(VLOOKUP(G1482,Demos!$B$3:$K$1368,8,FALSE)=0,"",VLOOKUP(G1482,Demos!$B$3:$K$1368,8,FALSE)),"")</f>
        <v/>
      </c>
      <c r="R1482" s="38" t="str">
        <f xml:space="preserve"> IFERROR(IF(VLOOKUP(G1482,Demos!$B$3:$K$1368,7,FALSE)=0,"",VLOOKUP(G1482,Demos!$B$3:$K$1368,7,FALSE)),"")</f>
        <v xml:space="preserve">See Collegerama 2022 recording TN1612TU_10 from 01:17:10 - https://collegerama.tudelft.nl/Mediasite/Channel/as-bsc-tn/watch/b282d0ac7af745eba483f6120bc37f2d1d </v>
      </c>
      <c r="S1482" s="82"/>
      <c r="T1482" s="50" t="s">
        <v>1762</v>
      </c>
      <c r="U1482" s="31" t="str">
        <f>IFERROR(VLOOKUP(G1482,Demos!$B$7:N4778,12,FALSE),"")</f>
        <v/>
      </c>
    </row>
    <row r="1483" spans="1:21" ht="45" x14ac:dyDescent="0.25">
      <c r="A1483" s="39">
        <f t="shared" si="23"/>
        <v>1478</v>
      </c>
      <c r="B1483" s="30" t="s">
        <v>38</v>
      </c>
      <c r="C1483" s="29" t="str">
        <f xml:space="preserve"> IFERROR(VLOOKUP(B1483, Courses!$C$3:$E$836, 2, FALSE),"")</f>
        <v>Mechanics and Theory of Relativity</v>
      </c>
      <c r="D1483" s="29" t="str">
        <f xml:space="preserve"> IFERROR(VLOOKUP(MID(G1483,1,1), PIRA!$B$1:$E$1146, 2, FALSE),"")</f>
        <v>1 Mechanics</v>
      </c>
      <c r="E1483" s="31" t="str">
        <f xml:space="preserve"> IFERROR(VLOOKUP(MID(G1483,1,2),PIRA!$B$1:$E$1144,2,FALSE),"")&amp;"
"&amp;IFERROR(VLOOKUP(MID(H1483,1,2),PIRA!$B$1:$E$1144,2,FALSE),"")&amp;"
"&amp;IFERROR(VLOOKUP(MID(I1483,1,2),PIRA!$B$1:$E$1144,2,FALSE),"")</f>
        <v>Linear Momentum and Collisions
Stellar Astronomy
Relative Motion</v>
      </c>
      <c r="F1483" s="31" t="str">
        <f xml:space="preserve"> IFERROR(VLOOKUP(MID(G1483,1,4),PIRA!$B$1:$E$1144,2,FALSE),"")&amp;"
"&amp;IFERROR(VLOOKUP(MID(H1483,1,4),PIRA!$B$1:$E$1144,2,FALSE),"")&amp;"
"&amp;IFERROR(VLOOKUP(MID(I1483,1,4),PIRA!$B$1:$E$1144,2,FALSE),"")</f>
        <v>Collisions in One Dimension
The Sun
Moving Reference Frames</v>
      </c>
      <c r="G1483" s="32" t="s">
        <v>471</v>
      </c>
      <c r="H1483" s="31" t="str">
        <f>IFERROR(IF(VLOOKUP(G1483,Demos!$B$3:$K$1368,2,FALSE)=0,"",VLOOKUP(G1483,Demos!$B$3:$K$1368,2,FALSE)),"")</f>
        <v>8B10.50</v>
      </c>
      <c r="I1483" s="79" t="str">
        <f>IFERROR(IF(VLOOKUP(G1483,Demos!$B$3:$K$1368,3,FALSE)=0,"",VLOOKUP(G1483,Demos!$B$3:$K$1368,3,FALSE)),"")</f>
        <v>1E10.01</v>
      </c>
      <c r="J1483" s="79" t="str">
        <f>IFERROR(IF(VLOOKUP(G1483,Demos!$B$3:$K$1368,4,FALSE)=0,"",VLOOKUP(G1483,Demos!$B$3:$K$1368,4,FALSE)),"")</f>
        <v>1N20.09</v>
      </c>
      <c r="K1483" s="32" t="s">
        <v>1060</v>
      </c>
      <c r="L1483" s="32" t="s">
        <v>22</v>
      </c>
      <c r="M1483" s="71">
        <v>43153</v>
      </c>
      <c r="N1483" s="33" t="str">
        <f>IFERROR(VLOOKUP(G1483,Demos!$B$3:$K$1368,5,FALSE),"")</f>
        <v>Super Balls, Double Ball Drop</v>
      </c>
      <c r="O1483" s="28">
        <f>IF(N1483="","",COUNTIF($N$6:N3602, N1483))</f>
        <v>56</v>
      </c>
      <c r="P1483" s="33" t="str">
        <f xml:space="preserve"> IFERROR(IF(VLOOKUP(G1483,Demos!$B$3:$K$1368,6,FALSE)=0,"",VLOOKUP(G1483,Demos!$B$3:$K$1368,6,FALSE)),"")</f>
        <v>www.de-monstrare.nl/pdf/Superballs.pdf</v>
      </c>
      <c r="Q1483" s="38" t="str">
        <f xml:space="preserve"> IFERROR(IF(VLOOKUP(G1483,Demos!$B$3:$K$1368,8,FALSE)=0,"",VLOOKUP(G1483,Demos!$B$3:$K$1368,8,FALSE)),"")</f>
        <v/>
      </c>
      <c r="R1483" s="38" t="str">
        <f xml:space="preserve"> IFERROR(IF(VLOOKUP(G1483,Demos!$B$3:$K$1368,7,FALSE)=0,"",VLOOKUP(G1483,Demos!$B$3:$K$1368,7,FALSE)),"")</f>
        <v xml:space="preserve">See Collegerama 2022 recording TN1612TU_10 from 01:17:10 - https://collegerama.tudelft.nl/Mediasite/Channel/as-bsc-tn/watch/b282d0ac7af745eba483f6120bc37f2d1d </v>
      </c>
      <c r="S1483" s="82"/>
      <c r="T1483" s="50" t="s">
        <v>1762</v>
      </c>
      <c r="U1483" s="31" t="str">
        <f>IFERROR(VLOOKUP(G1483,Demos!$B$7:N4777,12,FALSE),"")</f>
        <v/>
      </c>
    </row>
    <row r="1484" spans="1:21" ht="45" x14ac:dyDescent="0.25">
      <c r="A1484" s="39">
        <f t="shared" si="23"/>
        <v>1479</v>
      </c>
      <c r="B1484" s="30" t="s">
        <v>11</v>
      </c>
      <c r="C1484" s="29" t="str">
        <f xml:space="preserve"> IFERROR(VLOOKUP(B1484, Courses!$C$3:$E$836, 2, FALSE),"")</f>
        <v>Classical Mechanics</v>
      </c>
      <c r="D1484" s="29" t="str">
        <f xml:space="preserve"> IFERROR(VLOOKUP(MID(G1484,1,1), PIRA!$B$1:$E$1146, 2, FALSE),"")</f>
        <v>1 Mechanics</v>
      </c>
      <c r="E1484" s="31" t="str">
        <f xml:space="preserve"> IFERROR(VLOOKUP(MID(G1484,1,2),PIRA!$B$1:$E$1144,2,FALSE),"")&amp;"
"&amp;IFERROR(VLOOKUP(MID(H1484,1,2),PIRA!$B$1:$E$1144,2,FALSE),"")&amp;"
"&amp;IFERROR(VLOOKUP(MID(I1484,1,2),PIRA!$B$1:$E$1144,2,FALSE),"")</f>
        <v xml:space="preserve">Motion in two Dimensions
</v>
      </c>
      <c r="F1484" s="31" t="str">
        <f xml:space="preserve"> IFERROR(VLOOKUP(MID(G1484,1,4),PIRA!$B$1:$E$1144,2,FALSE),"")&amp;"
"&amp;IFERROR(VLOOKUP(MID(H1484,1,4),PIRA!$B$1:$E$1144,2,FALSE),"")&amp;"
"&amp;IFERROR(VLOOKUP(MID(I1484,1,4),PIRA!$B$1:$E$1144,2,FALSE),"")</f>
        <v xml:space="preserve">Velocity, Position, and Acceleration
</v>
      </c>
      <c r="G1484" s="32" t="s">
        <v>2029</v>
      </c>
      <c r="H1484" s="31" t="str">
        <f>IFERROR(IF(VLOOKUP(G1484,Demos!$B$3:$K$1368,2,FALSE)=0,"",VLOOKUP(G1484,Demos!$B$3:$K$1368,2,FALSE)),"")</f>
        <v/>
      </c>
      <c r="I1484" s="79" t="str">
        <f>IFERROR(IF(VLOOKUP(G1484,Demos!$B$3:$K$1368,3,FALSE)=0,"",VLOOKUP(G1484,Demos!$B$3:$K$1368,3,FALSE)),"")</f>
        <v/>
      </c>
      <c r="J1484" s="79" t="str">
        <f>IFERROR(IF(VLOOKUP(G1484,Demos!$B$3:$K$1368,4,FALSE)=0,"",VLOOKUP(G1484,Demos!$B$3:$K$1368,4,FALSE)),"")</f>
        <v/>
      </c>
      <c r="K1484" s="30" t="s">
        <v>1064</v>
      </c>
      <c r="L1484" s="30" t="s">
        <v>1953</v>
      </c>
      <c r="M1484" s="71">
        <v>43152</v>
      </c>
      <c r="N1484" s="33" t="str">
        <f>IFERROR(VLOOKUP(G1484,Demos!$B$3:$K$1368,5,FALSE),"")</f>
        <v>Brachistochrone</v>
      </c>
      <c r="O1484" s="28">
        <f>IF(N1484="","",COUNTIF($N$6:N3603, N1484))</f>
        <v>3</v>
      </c>
      <c r="P1484" s="33" t="str">
        <f xml:space="preserve"> IFERROR(IF(VLOOKUP(G1484,Demos!$B$3:$K$1368,6,FALSE)=0,"",VLOOKUP(G1484,Demos!$B$3:$K$1368,6,FALSE)),"")</f>
        <v>N/A</v>
      </c>
      <c r="Q1484" s="38" t="str">
        <f xml:space="preserve"> IFERROR(IF(VLOOKUP(G1484,Demos!$B$3:$K$1368,8,FALSE)=0,"",VLOOKUP(G1484,Demos!$B$3:$K$1368,8,FALSE)),"")</f>
        <v>Two marbles rolling along sparate tracks, one track is horizontal, the other has a curve in it.</v>
      </c>
      <c r="R1484" s="38" t="str">
        <f xml:space="preserve"> IFERROR(IF(VLOOKUP(G1484,Demos!$B$3:$K$1368,7,FALSE)=0,"",VLOOKUP(G1484,Demos!$B$3:$K$1368,7,FALSE)),"")</f>
        <v/>
      </c>
      <c r="S1484" s="82"/>
      <c r="U1484" s="31" t="str">
        <f>IFERROR(VLOOKUP(G1484,Demos!$B$7:N4780,12,FALSE),"")</f>
        <v/>
      </c>
    </row>
    <row r="1485" spans="1:21" ht="45" x14ac:dyDescent="0.25">
      <c r="A1485" s="39">
        <f t="shared" si="23"/>
        <v>1480</v>
      </c>
      <c r="B1485" s="30" t="s">
        <v>1905</v>
      </c>
      <c r="C1485" s="29" t="str">
        <f xml:space="preserve"> IFERROR(VLOOKUP(B1485, Courses!$C$3:$E$836, 2, FALSE),"")</f>
        <v>Mechanics and Theory of Relativity</v>
      </c>
      <c r="D1485" s="29" t="str">
        <f xml:space="preserve"> IFERROR(VLOOKUP(MID(G1485,1,1), PIRA!$B$1:$E$1146, 2, FALSE),"")</f>
        <v>3 Oscillations and Waves</v>
      </c>
      <c r="E1485" s="31" t="str">
        <f xml:space="preserve"> IFERROR(VLOOKUP(MID(G1485,1,2),PIRA!$B$1:$E$1144,2,FALSE),"")&amp;"
"&amp;IFERROR(VLOOKUP(MID(H1485,1,2),PIRA!$B$1:$E$1144,2,FALSE),"")&amp;"
"&amp;IFERROR(VLOOKUP(MID(I1485,1,2),PIRA!$B$1:$E$1144,2,FALSE),"")</f>
        <v xml:space="preserve">Oscillations
</v>
      </c>
      <c r="F1485" s="31" t="str">
        <f xml:space="preserve"> IFERROR(VLOOKUP(MID(G1485,1,4),PIRA!$B$1:$E$1144,2,FALSE),"")&amp;"
"&amp;IFERROR(VLOOKUP(MID(H1485,1,4),PIRA!$B$1:$E$1144,2,FALSE),"")&amp;"
"&amp;IFERROR(VLOOKUP(MID(I1485,1,4),PIRA!$B$1:$E$1144,2,FALSE),"")</f>
        <v xml:space="preserve">Coupled Oscillations
</v>
      </c>
      <c r="G1485" s="32" t="s">
        <v>1945</v>
      </c>
      <c r="H1485" s="31" t="str">
        <f>IFERROR(IF(VLOOKUP(G1485,Demos!$B$3:$K$1368,2,FALSE)=0,"",VLOOKUP(G1485,Demos!$B$3:$K$1368,2,FALSE)),"")</f>
        <v/>
      </c>
      <c r="I1485" s="79" t="str">
        <f>IFERROR(IF(VLOOKUP(G1485,Demos!$B$3:$K$1368,3,FALSE)=0,"",VLOOKUP(G1485,Demos!$B$3:$K$1368,3,FALSE)),"")</f>
        <v/>
      </c>
      <c r="J1485" s="79" t="str">
        <f>IFERROR(IF(VLOOKUP(G1485,Demos!$B$3:$K$1368,4,FALSE)=0,"",VLOOKUP(G1485,Demos!$B$3:$K$1368,4,FALSE)),"")</f>
        <v/>
      </c>
      <c r="K1485" s="30" t="s">
        <v>1897</v>
      </c>
      <c r="M1485" s="71">
        <v>43152</v>
      </c>
      <c r="N1485" s="33" t="str">
        <f>IFERROR(VLOOKUP(G1485,Demos!$B$3:$K$1368,5,FALSE),"")</f>
        <v>Spring Coupled Pendula</v>
      </c>
      <c r="O1485" s="28">
        <f>IF(N1485="","",COUNTIF($N$6:N3604, N1485))</f>
        <v>13</v>
      </c>
      <c r="P1485" s="33" t="str">
        <f xml:space="preserve"> IFERROR(IF(VLOOKUP(G1485,Demos!$B$3:$K$1368,6,FALSE)=0,"",VLOOKUP(G1485,Demos!$B$3:$K$1368,6,FALSE)),"")</f>
        <v>N/A</v>
      </c>
      <c r="Q1485" s="38" t="str">
        <f xml:space="preserve"> IFERROR(IF(VLOOKUP(G1485,Demos!$B$3:$K$1368,8,FALSE)=0,"",VLOOKUP(G1485,Demos!$B$3:$K$1368,8,FALSE)),"")</f>
        <v>Not listed in database yet</v>
      </c>
      <c r="R1485" s="38" t="str">
        <f xml:space="preserve"> IFERROR(IF(VLOOKUP(G1485,Demos!$B$3:$K$1368,7,FALSE)=0,"",VLOOKUP(G1485,Demos!$B$3:$K$1368,7,FALSE)),"")</f>
        <v/>
      </c>
      <c r="S1485" s="82"/>
      <c r="T1485" s="50" t="s">
        <v>1762</v>
      </c>
      <c r="U1485" s="31" t="str">
        <f>IFERROR(VLOOKUP(G1485,Demos!$B$7:N4779,12,FALSE),"")</f>
        <v/>
      </c>
    </row>
    <row r="1486" spans="1:21" ht="45" x14ac:dyDescent="0.25">
      <c r="A1486" s="39">
        <f t="shared" si="23"/>
        <v>1481</v>
      </c>
      <c r="B1486" s="30" t="s">
        <v>38</v>
      </c>
      <c r="C1486" s="29" t="str">
        <f xml:space="preserve"> IFERROR(VLOOKUP(B1486, Courses!$C$3:$E$836, 2, FALSE),"")</f>
        <v>Mechanics and Theory of Relativity</v>
      </c>
      <c r="D1486" s="29" t="str">
        <f xml:space="preserve"> IFERROR(VLOOKUP(MID(G1486,1,1), PIRA!$B$1:$E$1146, 2, FALSE),"")</f>
        <v>1 Mechanics</v>
      </c>
      <c r="E1486" s="31" t="str">
        <f xml:space="preserve"> IFERROR(VLOOKUP(MID(G1486,1,2),PIRA!$B$1:$E$1144,2,FALSE),"")&amp;"
"&amp;IFERROR(VLOOKUP(MID(H1486,1,2),PIRA!$B$1:$E$1144,2,FALSE),"")&amp;"
"&amp;IFERROR(VLOOKUP(MID(I1486,1,2),PIRA!$B$1:$E$1144,2,FALSE),"")</f>
        <v xml:space="preserve">Relative Motion
</v>
      </c>
      <c r="F1486" s="31" t="str">
        <f xml:space="preserve"> IFERROR(VLOOKUP(MID(G1486,1,4),PIRA!$B$1:$E$1144,2,FALSE),"")&amp;"
"&amp;IFERROR(VLOOKUP(MID(H1486,1,4),PIRA!$B$1:$E$1144,2,FALSE),"")&amp;"
"&amp;IFERROR(VLOOKUP(MID(I1486,1,4),PIRA!$B$1:$E$1144,2,FALSE),"")</f>
        <v xml:space="preserve">Moving Reference Frames
</v>
      </c>
      <c r="G1486" s="32" t="s">
        <v>1135</v>
      </c>
      <c r="H1486" s="31" t="str">
        <f>IFERROR(IF(VLOOKUP(G1486,Demos!$B$3:$K$1368,2,FALSE)=0,"",VLOOKUP(G1486,Demos!$B$3:$K$1368,2,FALSE)),"")</f>
        <v/>
      </c>
      <c r="I1486" s="79" t="str">
        <f>IFERROR(IF(VLOOKUP(G1486,Demos!$B$3:$K$1368,3,FALSE)=0,"",VLOOKUP(G1486,Demos!$B$3:$K$1368,3,FALSE)),"")</f>
        <v/>
      </c>
      <c r="J1486" s="79" t="str">
        <f>IFERROR(IF(VLOOKUP(G1486,Demos!$B$3:$K$1368,4,FALSE)=0,"",VLOOKUP(G1486,Demos!$B$3:$K$1368,4,FALSE)),"")</f>
        <v/>
      </c>
      <c r="K1486" s="30" t="s">
        <v>1060</v>
      </c>
      <c r="L1486" s="30" t="s">
        <v>22</v>
      </c>
      <c r="M1486" s="71">
        <v>43151</v>
      </c>
      <c r="N1486" s="33" t="str">
        <f>IFERROR(VLOOKUP(G1486,Demos!$B$3:$K$1368,5,FALSE),"")</f>
        <v>Shoot and Catch</v>
      </c>
      <c r="O1486" s="28">
        <f>IF(N1486="","",COUNTIF($N$6:N3605, N1486))</f>
        <v>26</v>
      </c>
      <c r="P1486" s="33" t="str">
        <f xml:space="preserve"> IFERROR(IF(VLOOKUP(G1486,Demos!$B$3:$K$1368,6,FALSE)=0,"",VLOOKUP(G1486,Demos!$B$3:$K$1368,6,FALSE)),"")</f>
        <v>www.de-monstrare.nl/pdf/Shoot%20and%20catch.pdf</v>
      </c>
      <c r="Q1486" s="38" t="str">
        <f xml:space="preserve"> IFERROR(IF(VLOOKUP(G1486,Demos!$B$3:$K$1368,8,FALSE)=0,"",VLOOKUP(G1486,Demos!$B$3:$K$1368,8,FALSE)),"")</f>
        <v/>
      </c>
      <c r="R1486" s="38" t="str">
        <f xml:space="preserve"> IFERROR(IF(VLOOKUP(G1486,Demos!$B$3:$K$1368,7,FALSE)=0,"",VLOOKUP(G1486,Demos!$B$3:$K$1368,7,FALSE)),"")</f>
        <v xml:space="preserve">See Collegerama 2022 recording TN1612TU_09 from 00:38:10 - https://collegerama.tudelft.nl/Mediasite/Channel/as-bsc-tn/watch/01a81742333b4cfeb1cb2f79a689016f1d </v>
      </c>
      <c r="S1486" s="82"/>
      <c r="T1486" s="50" t="s">
        <v>1762</v>
      </c>
      <c r="U1486" s="31" t="str">
        <f>IFERROR(VLOOKUP(G1486,Demos!$B$7:N4781,12,FALSE),"")</f>
        <v/>
      </c>
    </row>
    <row r="1487" spans="1:21" ht="45" x14ac:dyDescent="0.25">
      <c r="A1487" s="39">
        <f t="shared" si="23"/>
        <v>1482</v>
      </c>
      <c r="B1487" s="30" t="s">
        <v>38</v>
      </c>
      <c r="C1487" s="29" t="str">
        <f xml:space="preserve"> IFERROR(VLOOKUP(B1487, Courses!$C$3:$E$836, 2, FALSE),"")</f>
        <v>Mechanics and Theory of Relativity</v>
      </c>
      <c r="D1487" s="29" t="str">
        <f xml:space="preserve"> IFERROR(VLOOKUP(MID(G1487,1,1), PIRA!$B$1:$E$1146, 2, FALSE),"")</f>
        <v>1 Mechanics</v>
      </c>
      <c r="E1487" s="31" t="str">
        <f xml:space="preserve"> IFERROR(VLOOKUP(MID(G1487,1,2),PIRA!$B$1:$E$1144,2,FALSE),"")&amp;"
"&amp;IFERROR(VLOOKUP(MID(H1487,1,2),PIRA!$B$1:$E$1144,2,FALSE),"")&amp;"
"&amp;IFERROR(VLOOKUP(MID(I1487,1,2),PIRA!$B$1:$E$1144,2,FALSE),"")</f>
        <v xml:space="preserve">Relative Motion
</v>
      </c>
      <c r="F1487" s="31" t="str">
        <f xml:space="preserve"> IFERROR(VLOOKUP(MID(G1487,1,4),PIRA!$B$1:$E$1144,2,FALSE),"")&amp;"
"&amp;IFERROR(VLOOKUP(MID(H1487,1,4),PIRA!$B$1:$E$1144,2,FALSE),"")&amp;"
"&amp;IFERROR(VLOOKUP(MID(I1487,1,4),PIRA!$B$1:$E$1144,2,FALSE),"")</f>
        <v xml:space="preserve">Moving Reference Frames
</v>
      </c>
      <c r="G1487" s="32" t="s">
        <v>1135</v>
      </c>
      <c r="H1487" s="31" t="str">
        <f>IFERROR(IF(VLOOKUP(G1487,Demos!$B$3:$K$1368,2,FALSE)=0,"",VLOOKUP(G1487,Demos!$B$3:$K$1368,2,FALSE)),"")</f>
        <v/>
      </c>
      <c r="I1487" s="79" t="str">
        <f>IFERROR(IF(VLOOKUP(G1487,Demos!$B$3:$K$1368,3,FALSE)=0,"",VLOOKUP(G1487,Demos!$B$3:$K$1368,3,FALSE)),"")</f>
        <v/>
      </c>
      <c r="J1487" s="79" t="str">
        <f>IFERROR(IF(VLOOKUP(G1487,Demos!$B$3:$K$1368,4,FALSE)=0,"",VLOOKUP(G1487,Demos!$B$3:$K$1368,4,FALSE)),"")</f>
        <v/>
      </c>
      <c r="K1487" s="32" t="s">
        <v>1060</v>
      </c>
      <c r="L1487" s="32" t="s">
        <v>22</v>
      </c>
      <c r="M1487" s="71">
        <v>43151</v>
      </c>
      <c r="N1487" s="33" t="str">
        <f>IFERROR(VLOOKUP(G1487,Demos!$B$3:$K$1368,5,FALSE),"")</f>
        <v>Shoot and Catch</v>
      </c>
      <c r="O1487" s="28">
        <f>IF(N1487="","",COUNTIF($N$6:N3606, N1487))</f>
        <v>26</v>
      </c>
      <c r="P1487" s="33" t="str">
        <f xml:space="preserve"> IFERROR(IF(VLOOKUP(G1487,Demos!$B$3:$K$1368,6,FALSE)=0,"",VLOOKUP(G1487,Demos!$B$3:$K$1368,6,FALSE)),"")</f>
        <v>www.de-monstrare.nl/pdf/Shoot%20and%20catch.pdf</v>
      </c>
      <c r="Q1487" s="38" t="str">
        <f xml:space="preserve"> IFERROR(IF(VLOOKUP(G1487,Demos!$B$3:$K$1368,8,FALSE)=0,"",VLOOKUP(G1487,Demos!$B$3:$K$1368,8,FALSE)),"")</f>
        <v/>
      </c>
      <c r="R1487" s="38" t="str">
        <f xml:space="preserve"> IFERROR(IF(VLOOKUP(G1487,Demos!$B$3:$K$1368,7,FALSE)=0,"",VLOOKUP(G1487,Demos!$B$3:$K$1368,7,FALSE)),"")</f>
        <v xml:space="preserve">See Collegerama 2022 recording TN1612TU_09 from 00:38:10 - https://collegerama.tudelft.nl/Mediasite/Channel/as-bsc-tn/watch/01a81742333b4cfeb1cb2f79a689016f1d </v>
      </c>
      <c r="S1487" s="82"/>
      <c r="T1487" s="50" t="s">
        <v>1763</v>
      </c>
      <c r="U1487" s="31" t="str">
        <f>IFERROR(VLOOKUP(G1487,Demos!$B$7:N4782,12,FALSE),"")</f>
        <v/>
      </c>
    </row>
    <row r="1488" spans="1:21" ht="45" x14ac:dyDescent="0.25">
      <c r="A1488" s="39">
        <f t="shared" si="23"/>
        <v>1483</v>
      </c>
      <c r="B1488" s="30" t="s">
        <v>38</v>
      </c>
      <c r="C1488" s="29" t="str">
        <f xml:space="preserve"> IFERROR(VLOOKUP(B1488, Courses!$C$3:$E$836, 2, FALSE),"")</f>
        <v>Mechanics and Theory of Relativity</v>
      </c>
      <c r="D1488" s="29" t="str">
        <f xml:space="preserve"> IFERROR(VLOOKUP(MID(G1488,1,1), PIRA!$B$1:$E$1146, 2, FALSE),"")</f>
        <v>1 Mechanics</v>
      </c>
      <c r="E1488" s="31" t="str">
        <f xml:space="preserve"> IFERROR(VLOOKUP(MID(G1488,1,2),PIRA!$B$1:$E$1144,2,FALSE),"")&amp;"
"&amp;IFERROR(VLOOKUP(MID(H1488,1,2),PIRA!$B$1:$E$1144,2,FALSE),"")&amp;"
"&amp;IFERROR(VLOOKUP(MID(I1488,1,2),PIRA!$B$1:$E$1144,2,FALSE),"")</f>
        <v>Applications of Newton's Laws
Applications of Newton's Laws
Linear Momentum and Collisions</v>
      </c>
      <c r="F1488" s="31" t="str">
        <f xml:space="preserve"> IFERROR(VLOOKUP(MID(G1488,1,4),PIRA!$B$1:$E$1144,2,FALSE),"")&amp;"
"&amp;IFERROR(VLOOKUP(MID(H1488,1,4),PIRA!$B$1:$E$1144,2,FALSE),"")&amp;"
"&amp;IFERROR(VLOOKUP(MID(I1488,1,4),PIRA!$B$1:$E$1144,2,FALSE),"")</f>
        <v>Dynamic Torque
Friction
Impulse and Thrust</v>
      </c>
      <c r="G1488" s="32" t="s">
        <v>1149</v>
      </c>
      <c r="H1488" s="31" t="str">
        <f>IFERROR(IF(VLOOKUP(G1488,Demos!$B$3:$K$1368,2,FALSE)=0,"",VLOOKUP(G1488,Demos!$B$3:$K$1368,2,FALSE)),"")</f>
        <v>1K20.05</v>
      </c>
      <c r="I1488" s="79" t="str">
        <f>IFERROR(IF(VLOOKUP(G1488,Demos!$B$3:$K$1368,3,FALSE)=0,"",VLOOKUP(G1488,Demos!$B$3:$K$1368,3,FALSE)),"")</f>
        <v>1N10.01</v>
      </c>
      <c r="J1488" s="79" t="str">
        <f>IFERROR(IF(VLOOKUP(G1488,Demos!$B$3:$K$1368,4,FALSE)=0,"",VLOOKUP(G1488,Demos!$B$3:$K$1368,4,FALSE)),"")</f>
        <v/>
      </c>
      <c r="K1488" s="32" t="s">
        <v>1060</v>
      </c>
      <c r="L1488" s="32" t="s">
        <v>22</v>
      </c>
      <c r="M1488" s="71">
        <v>43150</v>
      </c>
      <c r="N1488" s="33" t="str">
        <f>IFERROR(VLOOKUP(G1488,Demos!$B$3:$K$1368,5,FALSE),"")</f>
        <v>Throwing a Basketball</v>
      </c>
      <c r="O1488" s="28">
        <f>IF(N1488="","",COUNTIF($N$6:N3607, N1488))</f>
        <v>12</v>
      </c>
      <c r="P1488" s="33" t="str">
        <f xml:space="preserve"> IFERROR(IF(VLOOKUP(G1488,Demos!$B$3:$K$1368,6,FALSE)=0,"",VLOOKUP(G1488,Demos!$B$3:$K$1368,6,FALSE)),"")</f>
        <v>www.de-monstrare.nl/pdf/Throwing%20a%20basketball.pdf</v>
      </c>
      <c r="Q1488" s="38" t="str">
        <f xml:space="preserve"> IFERROR(IF(VLOOKUP(G1488,Demos!$B$3:$K$1368,8,FALSE)=0,"",VLOOKUP(G1488,Demos!$B$3:$K$1368,8,FALSE)),"")</f>
        <v/>
      </c>
      <c r="R1488" s="38" t="str">
        <f xml:space="preserve"> IFERROR(IF(VLOOKUP(G1488,Demos!$B$3:$K$1368,7,FALSE)=0,"",VLOOKUP(G1488,Demos!$B$3:$K$1368,7,FALSE)),"")</f>
        <v xml:space="preserve">See Collegerama 2022 recording TN1612TU_05 from 01:13:11 - https://collegerama.tudelft.nl/Mediasite/Channel/as-bsc-tn/watch/c62ffe14b9a54c75ada1f93c4d870c901d </v>
      </c>
      <c r="S1488" s="82"/>
      <c r="T1488" s="50" t="s">
        <v>1763</v>
      </c>
      <c r="U1488" s="31" t="str">
        <f>IFERROR(VLOOKUP(G1488,Demos!$B$7:N4784,12,FALSE),"")</f>
        <v/>
      </c>
    </row>
    <row r="1489" spans="1:21" ht="45" x14ac:dyDescent="0.25">
      <c r="A1489" s="39">
        <f t="shared" si="23"/>
        <v>1484</v>
      </c>
      <c r="B1489" s="30" t="s">
        <v>38</v>
      </c>
      <c r="C1489" s="29" t="str">
        <f xml:space="preserve"> IFERROR(VLOOKUP(B1489, Courses!$C$3:$E$836, 2, FALSE),"")</f>
        <v>Mechanics and Theory of Relativity</v>
      </c>
      <c r="D1489" s="29" t="str">
        <f xml:space="preserve"> IFERROR(VLOOKUP(MID(G1489,1,1), PIRA!$B$1:$E$1146, 2, FALSE),"")</f>
        <v>1 Mechanics</v>
      </c>
      <c r="E1489" s="31" t="str">
        <f xml:space="preserve"> IFERROR(VLOOKUP(MID(G1489,1,2),PIRA!$B$1:$E$1144,2,FALSE),"")&amp;"
"&amp;IFERROR(VLOOKUP(MID(H1489,1,2),PIRA!$B$1:$E$1144,2,FALSE),"")&amp;"
"&amp;IFERROR(VLOOKUP(MID(I1489,1,2),PIRA!$B$1:$E$1144,2,FALSE),"")</f>
        <v xml:space="preserve">Applications of Newton's Laws
Linear Momentum and Collisions
</v>
      </c>
      <c r="F1489" s="31" t="str">
        <f xml:space="preserve"> IFERROR(VLOOKUP(MID(G1489,1,4),PIRA!$B$1:$E$1144,2,FALSE),"")&amp;"
"&amp;IFERROR(VLOOKUP(MID(H1489,1,4),PIRA!$B$1:$E$1144,2,FALSE),"")&amp;"
"&amp;IFERROR(VLOOKUP(MID(I1489,1,4),PIRA!$B$1:$E$1144,2,FALSE),"")</f>
        <v xml:space="preserve">Dynamic Torque
Impulse and Thrust
</v>
      </c>
      <c r="G1489" s="32" t="s">
        <v>1150</v>
      </c>
      <c r="H1489" s="31" t="str">
        <f>IFERROR(IF(VLOOKUP(G1489,Demos!$B$3:$K$1368,2,FALSE)=0,"",VLOOKUP(G1489,Demos!$B$3:$K$1368,2,FALSE)),"")</f>
        <v>1N10.02</v>
      </c>
      <c r="I1489" s="79" t="str">
        <f>IFERROR(IF(VLOOKUP(G1489,Demos!$B$3:$K$1368,3,FALSE)=0,"",VLOOKUP(G1489,Demos!$B$3:$K$1368,3,FALSE)),"")</f>
        <v/>
      </c>
      <c r="J1489" s="79" t="str">
        <f>IFERROR(IF(VLOOKUP(G1489,Demos!$B$3:$K$1368,4,FALSE)=0,"",VLOOKUP(G1489,Demos!$B$3:$K$1368,4,FALSE)),"")</f>
        <v/>
      </c>
      <c r="K1489" s="32" t="s">
        <v>1060</v>
      </c>
      <c r="L1489" s="32" t="s">
        <v>22</v>
      </c>
      <c r="M1489" s="71">
        <v>43150</v>
      </c>
      <c r="N1489" s="33" t="str">
        <f>IFERROR(VLOOKUP(G1489,Demos!$B$3:$K$1368,5,FALSE),"")</f>
        <v>Boomerang Ball (1)</v>
      </c>
      <c r="O1489" s="28">
        <f>IF(N1489="","",COUNTIF($N$6:N3608, N1489))</f>
        <v>12</v>
      </c>
      <c r="P1489" s="33" t="str">
        <f xml:space="preserve"> IFERROR(IF(VLOOKUP(G1489,Demos!$B$3:$K$1368,6,FALSE)=0,"",VLOOKUP(G1489,Demos!$B$3:$K$1368,6,FALSE)),"")</f>
        <v>www.de-monstrare.nl/pdf/Boomerang%20ball%20_1_.pdf</v>
      </c>
      <c r="Q1489" s="38" t="str">
        <f xml:space="preserve"> IFERROR(IF(VLOOKUP(G1489,Demos!$B$3:$K$1368,8,FALSE)=0,"",VLOOKUP(G1489,Demos!$B$3:$K$1368,8,FALSE)),"")</f>
        <v/>
      </c>
      <c r="R1489" s="38" t="str">
        <f xml:space="preserve"> IFERROR(IF(VLOOKUP(G1489,Demos!$B$3:$K$1368,7,FALSE)=0,"",VLOOKUP(G1489,Demos!$B$3:$K$1368,7,FALSE)),"")</f>
        <v xml:space="preserve">See Collegerama 2022 recording TN1612TU_05 from 01:13:11 - https://collegerama.tudelft.nl/Mediasite/Channel/as-bsc-tn/watch/c62ffe14b9a54c75ada1f93c4d870c901d </v>
      </c>
      <c r="S1489" s="82"/>
      <c r="T1489" s="50" t="s">
        <v>1890</v>
      </c>
      <c r="U1489" s="31" t="str">
        <f>IFERROR(VLOOKUP(G1489,Demos!$B$7:N4786,12,FALSE),"")</f>
        <v/>
      </c>
    </row>
    <row r="1490" spans="1:21" ht="45" x14ac:dyDescent="0.25">
      <c r="A1490" s="39">
        <f t="shared" si="23"/>
        <v>1485</v>
      </c>
      <c r="B1490" s="30" t="s">
        <v>38</v>
      </c>
      <c r="C1490" s="29" t="str">
        <f xml:space="preserve"> IFERROR(VLOOKUP(B1490, Courses!$C$3:$E$836, 2, FALSE),"")</f>
        <v>Mechanics and Theory of Relativity</v>
      </c>
      <c r="D1490" s="29" t="str">
        <f xml:space="preserve"> IFERROR(VLOOKUP(MID(G1490,1,1), PIRA!$B$1:$E$1146, 2, FALSE),"")</f>
        <v>1 Mechanics</v>
      </c>
      <c r="E1490" s="31" t="str">
        <f xml:space="preserve"> IFERROR(VLOOKUP(MID(G1490,1,2),PIRA!$B$1:$E$1144,2,FALSE),"")&amp;"
"&amp;IFERROR(VLOOKUP(MID(H1490,1,2),PIRA!$B$1:$E$1144,2,FALSE),"")&amp;"
"&amp;IFERROR(VLOOKUP(MID(I1490,1,2),PIRA!$B$1:$E$1144,2,FALSE),"")</f>
        <v xml:space="preserve">Applications of Newton's Laws
Linear Momentum and Collisions
</v>
      </c>
      <c r="F1490" s="31" t="str">
        <f xml:space="preserve"> IFERROR(VLOOKUP(MID(G1490,1,4),PIRA!$B$1:$E$1144,2,FALSE),"")&amp;"
"&amp;IFERROR(VLOOKUP(MID(H1490,1,4),PIRA!$B$1:$E$1144,2,FALSE),"")&amp;"
"&amp;IFERROR(VLOOKUP(MID(I1490,1,4),PIRA!$B$1:$E$1144,2,FALSE),"")</f>
        <v xml:space="preserve">Dynamic Torque
Impulse and Thrust
</v>
      </c>
      <c r="G1490" s="32" t="s">
        <v>1151</v>
      </c>
      <c r="H1490" s="31" t="str">
        <f>IFERROR(IF(VLOOKUP(G1490,Demos!$B$3:$K$1368,2,FALSE)=0,"",VLOOKUP(G1490,Demos!$B$3:$K$1368,2,FALSE)),"")</f>
        <v>1N10.03</v>
      </c>
      <c r="I1490" s="79" t="str">
        <f>IFERROR(IF(VLOOKUP(G1490,Demos!$B$3:$K$1368,3,FALSE)=0,"",VLOOKUP(G1490,Demos!$B$3:$K$1368,3,FALSE)),"")</f>
        <v/>
      </c>
      <c r="J1490" s="79" t="str">
        <f>IFERROR(IF(VLOOKUP(G1490,Demos!$B$3:$K$1368,4,FALSE)=0,"",VLOOKUP(G1490,Demos!$B$3:$K$1368,4,FALSE)),"")</f>
        <v/>
      </c>
      <c r="K1490" s="32" t="s">
        <v>1060</v>
      </c>
      <c r="L1490" s="32" t="s">
        <v>22</v>
      </c>
      <c r="M1490" s="71">
        <v>43150</v>
      </c>
      <c r="N1490" s="33" t="str">
        <f>IFERROR(VLOOKUP(G1490,Demos!$B$3:$K$1368,5,FALSE),"")</f>
        <v>Boomerang Ball (2)</v>
      </c>
      <c r="O1490" s="28">
        <f>IF(N1490="","",COUNTIF($N$6:N3609, N1490))</f>
        <v>12</v>
      </c>
      <c r="P1490" s="33" t="str">
        <f xml:space="preserve"> IFERROR(IF(VLOOKUP(G1490,Demos!$B$3:$K$1368,6,FALSE)=0,"",VLOOKUP(G1490,Demos!$B$3:$K$1368,6,FALSE)),"")</f>
        <v>www.de-monstrare.nl/pdf/Boomerang%20ball%20_2_.pdf</v>
      </c>
      <c r="Q1490" s="38" t="str">
        <f xml:space="preserve"> IFERROR(IF(VLOOKUP(G1490,Demos!$B$3:$K$1368,8,FALSE)=0,"",VLOOKUP(G1490,Demos!$B$3:$K$1368,8,FALSE)),"")</f>
        <v/>
      </c>
      <c r="R1490" s="38" t="str">
        <f xml:space="preserve"> IFERROR(IF(VLOOKUP(G1490,Demos!$B$3:$K$1368,7,FALSE)=0,"",VLOOKUP(G1490,Demos!$B$3:$K$1368,7,FALSE)),"")</f>
        <v xml:space="preserve">See Collegerama 2022 recording TN1612TU_05 from 01:13:11 - https://collegerama.tudelft.nl/Mediasite/Channel/as-bsc-tn/watch/c62ffe14b9a54c75ada1f93c4d870c901d </v>
      </c>
      <c r="S1490" s="82"/>
      <c r="T1490" s="50" t="s">
        <v>1890</v>
      </c>
      <c r="U1490" s="31" t="str">
        <f>IFERROR(VLOOKUP(G1490,Demos!$B$7:N4785,12,FALSE),"")</f>
        <v/>
      </c>
    </row>
    <row r="1491" spans="1:21" ht="45" x14ac:dyDescent="0.25">
      <c r="A1491" s="39">
        <f t="shared" si="23"/>
        <v>1486</v>
      </c>
      <c r="B1491" s="30" t="s">
        <v>1905</v>
      </c>
      <c r="C1491" s="29" t="str">
        <f xml:space="preserve"> IFERROR(VLOOKUP(B1491, Courses!$C$3:$E$836, 2, FALSE),"")</f>
        <v>Mechanics and Theory of Relativity</v>
      </c>
      <c r="D1491" s="29" t="str">
        <f xml:space="preserve"> IFERROR(VLOOKUP(MID(G1491,1,1), PIRA!$B$1:$E$1146, 2, FALSE),"")</f>
        <v>1 Mechanics</v>
      </c>
      <c r="E1491" s="31" t="str">
        <f xml:space="preserve"> IFERROR(VLOOKUP(MID(G1491,1,2),PIRA!$B$1:$E$1144,2,FALSE),"")&amp;"
"&amp;IFERROR(VLOOKUP(MID(H1491,1,2),PIRA!$B$1:$E$1144,2,FALSE),"")&amp;"
"&amp;IFERROR(VLOOKUP(MID(I1491,1,2),PIRA!$B$1:$E$1144,2,FALSE),"")</f>
        <v xml:space="preserve">Work and Energy
Magnetic Materials
</v>
      </c>
      <c r="F1491" s="31" t="str">
        <f xml:space="preserve"> IFERROR(VLOOKUP(MID(G1491,1,4),PIRA!$B$1:$E$1144,2,FALSE),"")&amp;"
"&amp;IFERROR(VLOOKUP(MID(H1491,1,4),PIRA!$B$1:$E$1144,2,FALSE),"")&amp;"
"&amp;IFERROR(VLOOKUP(MID(I1491,1,4),PIRA!$B$1:$E$1144,2,FALSE),"")</f>
        <v xml:space="preserve">Conservation of Energy
Magnets
</v>
      </c>
      <c r="G1491" s="32" t="s">
        <v>1158</v>
      </c>
      <c r="H1491" s="31" t="str">
        <f>IFERROR(IF(VLOOKUP(G1491,Demos!$B$3:$K$1368,2,FALSE)=0,"",VLOOKUP(G1491,Demos!$B$3:$K$1368,2,FALSE)),"")</f>
        <v>5G10.80</v>
      </c>
      <c r="I1491" s="79" t="str">
        <f>IFERROR(IF(VLOOKUP(G1491,Demos!$B$3:$K$1368,3,FALSE)=0,"",VLOOKUP(G1491,Demos!$B$3:$K$1368,3,FALSE)),"")</f>
        <v/>
      </c>
      <c r="J1491" s="79" t="str">
        <f>IFERROR(IF(VLOOKUP(G1491,Demos!$B$3:$K$1368,4,FALSE)=0,"",VLOOKUP(G1491,Demos!$B$3:$K$1368,4,FALSE)),"")</f>
        <v/>
      </c>
      <c r="K1491" s="32" t="s">
        <v>1897</v>
      </c>
      <c r="M1491" s="71">
        <v>43150</v>
      </c>
      <c r="N1491" s="33" t="str">
        <f>IFERROR(VLOOKUP(G1491,Demos!$B$3:$K$1368,5,FALSE),"")</f>
        <v>Gauss' Rifle</v>
      </c>
      <c r="O1491" s="28">
        <f>IF(N1491="","",COUNTIF($N$6:N3610, N1491))</f>
        <v>37</v>
      </c>
      <c r="P1491" s="33" t="str">
        <f xml:space="preserve"> IFERROR(IF(VLOOKUP(G1491,Demos!$B$3:$K$1368,6,FALSE)=0,"",VLOOKUP(G1491,Demos!$B$3:$K$1368,6,FALSE)),"")</f>
        <v>www.de-monstrare.nl/pdf/Gauss%27s%20rifle.pdf</v>
      </c>
      <c r="Q1491" s="38" t="str">
        <f xml:space="preserve"> IFERROR(IF(VLOOKUP(G1491,Demos!$B$3:$K$1368,8,FALSE)=0,"",VLOOKUP(G1491,Demos!$B$3:$K$1368,8,FALSE)),"")</f>
        <v/>
      </c>
      <c r="R1491" s="38" t="str">
        <f xml:space="preserve"> IFERROR(IF(VLOOKUP(G1491,Demos!$B$3:$K$1368,7,FALSE)=0,"",VLOOKUP(G1491,Demos!$B$3:$K$1368,7,FALSE)),"")</f>
        <v xml:space="preserve">See Collegerama 2022 recording TN1612TU_04 from 00:39:45 - https://collegerama.tudelft.nl/Mediasite/Channel/as-bsc-tn/watch/a26ab3bd246349b59f418a1b22cc67101d </v>
      </c>
      <c r="S1491" s="82"/>
      <c r="T1491" s="50" t="s">
        <v>1762</v>
      </c>
      <c r="U1491" s="31" t="str">
        <f>IFERROR(VLOOKUP(G1491,Demos!$B$7:N4783,12,FALSE),"")</f>
        <v/>
      </c>
    </row>
    <row r="1492" spans="1:21" ht="45" x14ac:dyDescent="0.25">
      <c r="A1492" s="39">
        <f t="shared" si="23"/>
        <v>1487</v>
      </c>
      <c r="B1492" s="30" t="s">
        <v>38</v>
      </c>
      <c r="C1492" s="29" t="str">
        <f xml:space="preserve"> IFERROR(VLOOKUP(B1492, Courses!$C$3:$E$836, 2, FALSE),"")</f>
        <v>Mechanics and Theory of Relativity</v>
      </c>
      <c r="D1492" s="29" t="str">
        <f xml:space="preserve"> IFERROR(VLOOKUP(MID(G1492,1,1), PIRA!$B$1:$E$1146, 2, FALSE),"")</f>
        <v>1 Mechanics</v>
      </c>
      <c r="E1492" s="31" t="str">
        <f xml:space="preserve"> IFERROR(VLOOKUP(MID(G1492,1,2),PIRA!$B$1:$E$1144,2,FALSE),"")&amp;"
"&amp;IFERROR(VLOOKUP(MID(H1492,1,2),PIRA!$B$1:$E$1144,2,FALSE),"")&amp;"
"&amp;IFERROR(VLOOKUP(MID(I1492,1,2),PIRA!$B$1:$E$1144,2,FALSE),"")</f>
        <v xml:space="preserve">Rotational Dynamics
Rotational Dynamics
</v>
      </c>
      <c r="F1492" s="31" t="str">
        <f xml:space="preserve"> IFERROR(VLOOKUP(MID(G1492,1,4),PIRA!$B$1:$E$1144,2,FALSE),"")&amp;"
"&amp;IFERROR(VLOOKUP(MID(H1492,1,4),PIRA!$B$1:$E$1144,2,FALSE),"")&amp;"
"&amp;IFERROR(VLOOKUP(MID(I1492,1,4),PIRA!$B$1:$E$1144,2,FALSE),"")</f>
        <v xml:space="preserve">Conservation of Angular Momentum
Transfer of Angular Momentum
</v>
      </c>
      <c r="G1492" s="32" t="s">
        <v>84</v>
      </c>
      <c r="H1492" s="31" t="str">
        <f>IFERROR(IF(VLOOKUP(G1492,Demos!$B$3:$K$1368,2,FALSE)=0,"",VLOOKUP(G1492,Demos!$B$3:$K$1368,2,FALSE)),"")</f>
        <v>1Q30.10</v>
      </c>
      <c r="I1492" s="79" t="str">
        <f>IFERROR(IF(VLOOKUP(G1492,Demos!$B$3:$K$1368,3,FALSE)=0,"",VLOOKUP(G1492,Demos!$B$3:$K$1368,3,FALSE)),"")</f>
        <v/>
      </c>
      <c r="J1492" s="79" t="str">
        <f>IFERROR(IF(VLOOKUP(G1492,Demos!$B$3:$K$1368,4,FALSE)=0,"",VLOOKUP(G1492,Demos!$B$3:$K$1368,4,FALSE)),"")</f>
        <v/>
      </c>
      <c r="K1492" s="32" t="s">
        <v>1060</v>
      </c>
      <c r="L1492" s="32" t="s">
        <v>22</v>
      </c>
      <c r="M1492" s="71">
        <v>43150</v>
      </c>
      <c r="N1492" s="33" t="str">
        <f>IFERROR(VLOOKUP(G1492,Demos!$B$3:$K$1368,5,FALSE),"")</f>
        <v>Bicycle Wheel and Swivel Chair</v>
      </c>
      <c r="O1492" s="28">
        <f>IF(N1492="","",COUNTIF($N$6:N3611, N1492))</f>
        <v>39</v>
      </c>
      <c r="P1492" s="33" t="str">
        <f xml:space="preserve"> IFERROR(IF(VLOOKUP(G1492,Demos!$B$3:$K$1368,6,FALSE)=0,"",VLOOKUP(G1492,Demos!$B$3:$K$1368,6,FALSE)),"")</f>
        <v>www.de-monstrare.nl/pdf/Bicycle%20wheel%20and%20swivel%20chair.pdf</v>
      </c>
      <c r="Q1492" s="38" t="str">
        <f xml:space="preserve"> IFERROR(IF(VLOOKUP(G1492,Demos!$B$3:$K$1368,8,FALSE)=0,"",VLOOKUP(G1492,Demos!$B$3:$K$1368,8,FALSE)),"")</f>
        <v/>
      </c>
      <c r="R1492" s="38" t="str">
        <f xml:space="preserve"> IFERROR(IF(VLOOKUP(G1492,Demos!$B$3:$K$1368,7,FALSE)=0,"",VLOOKUP(G1492,Demos!$B$3:$K$1368,7,FALSE)),"")</f>
        <v xml:space="preserve">See Collegerama 2022 recording TN1612TU_05 from 01:13:11 - https://collegerama.tudelft.nl/Mediasite/Channel/as-bsc-tn/watch/c62ffe14b9a54c75ada1f93c4d870c901d </v>
      </c>
      <c r="S1492" s="82"/>
      <c r="T1492" s="50" t="s">
        <v>1762</v>
      </c>
      <c r="U1492" s="31" t="str">
        <f>IFERROR(VLOOKUP(G1492,Demos!$B$7:N4787,12,FALSE),"")</f>
        <v/>
      </c>
    </row>
    <row r="1493" spans="1:21" ht="45" x14ac:dyDescent="0.25">
      <c r="A1493" s="39">
        <f t="shared" si="23"/>
        <v>1488</v>
      </c>
      <c r="B1493" s="30" t="s">
        <v>38</v>
      </c>
      <c r="C1493" s="29" t="str">
        <f xml:space="preserve"> IFERROR(VLOOKUP(B1493, Courses!$C$3:$E$836, 2, FALSE),"")</f>
        <v>Mechanics and Theory of Relativity</v>
      </c>
      <c r="D1493" s="29" t="str">
        <f xml:space="preserve"> IFERROR(VLOOKUP(MID(G1493,1,1), PIRA!$B$1:$E$1146, 2, FALSE),"")</f>
        <v>1 Mechanics</v>
      </c>
      <c r="E1493" s="31" t="str">
        <f xml:space="preserve"> IFERROR(VLOOKUP(MID(G1493,1,2),PIRA!$B$1:$E$1144,2,FALSE),"")&amp;"
"&amp;IFERROR(VLOOKUP(MID(H1493,1,2),PIRA!$B$1:$E$1144,2,FALSE),"")&amp;"
"&amp;IFERROR(VLOOKUP(MID(I1493,1,2),PIRA!$B$1:$E$1144,2,FALSE),"")</f>
        <v xml:space="preserve">Work and Energy
Magnetic Materials
</v>
      </c>
      <c r="F1493" s="31" t="str">
        <f xml:space="preserve"> IFERROR(VLOOKUP(MID(G1493,1,4),PIRA!$B$1:$E$1144,2,FALSE),"")&amp;"
"&amp;IFERROR(VLOOKUP(MID(H1493,1,4),PIRA!$B$1:$E$1144,2,FALSE),"")&amp;"
"&amp;IFERROR(VLOOKUP(MID(I1493,1,4),PIRA!$B$1:$E$1144,2,FALSE),"")</f>
        <v xml:space="preserve">Conservation of Energy
Magnets
</v>
      </c>
      <c r="G1493" s="32" t="s">
        <v>1158</v>
      </c>
      <c r="H1493" s="31" t="str">
        <f>IFERROR(IF(VLOOKUP(G1493,Demos!$B$3:$K$1368,2,FALSE)=0,"",VLOOKUP(G1493,Demos!$B$3:$K$1368,2,FALSE)),"")</f>
        <v>5G10.80</v>
      </c>
      <c r="I1493" s="79" t="str">
        <f>IFERROR(IF(VLOOKUP(G1493,Demos!$B$3:$K$1368,3,FALSE)=0,"",VLOOKUP(G1493,Demos!$B$3:$K$1368,3,FALSE)),"")</f>
        <v/>
      </c>
      <c r="J1493" s="79" t="str">
        <f>IFERROR(IF(VLOOKUP(G1493,Demos!$B$3:$K$1368,4,FALSE)=0,"",VLOOKUP(G1493,Demos!$B$3:$K$1368,4,FALSE)),"")</f>
        <v/>
      </c>
      <c r="K1493" s="32" t="s">
        <v>22</v>
      </c>
      <c r="L1493" s="32" t="s">
        <v>1060</v>
      </c>
      <c r="M1493" s="71">
        <v>43147</v>
      </c>
      <c r="N1493" s="33" t="str">
        <f>IFERROR(VLOOKUP(G1493,Demos!$B$3:$K$1368,5,FALSE),"")</f>
        <v>Gauss' Rifle</v>
      </c>
      <c r="O1493" s="28">
        <f>IF(N1493="","",COUNTIF($N$6:N3612, N1493))</f>
        <v>37</v>
      </c>
      <c r="P1493" s="33" t="str">
        <f xml:space="preserve"> IFERROR(IF(VLOOKUP(G1493,Demos!$B$3:$K$1368,6,FALSE)=0,"",VLOOKUP(G1493,Demos!$B$3:$K$1368,6,FALSE)),"")</f>
        <v>www.de-monstrare.nl/pdf/Gauss%27s%20rifle.pdf</v>
      </c>
      <c r="Q1493" s="38" t="str">
        <f xml:space="preserve"> IFERROR(IF(VLOOKUP(G1493,Demos!$B$3:$K$1368,8,FALSE)=0,"",VLOOKUP(G1493,Demos!$B$3:$K$1368,8,FALSE)),"")</f>
        <v/>
      </c>
      <c r="R1493" s="38" t="str">
        <f xml:space="preserve"> IFERROR(IF(VLOOKUP(G1493,Demos!$B$3:$K$1368,7,FALSE)=0,"",VLOOKUP(G1493,Demos!$B$3:$K$1368,7,FALSE)),"")</f>
        <v xml:space="preserve">See Collegerama 2022 recording TN1612TU_04 from 00:39:45 - https://collegerama.tudelft.nl/Mediasite/Channel/as-bsc-tn/watch/a26ab3bd246349b59f418a1b22cc67101d </v>
      </c>
      <c r="S1493" s="82"/>
      <c r="T1493" s="50" t="s">
        <v>1761</v>
      </c>
      <c r="U1493" s="31" t="str">
        <f>IFERROR(VLOOKUP(G1493,Demos!$B$7:N4788,12,FALSE),"")</f>
        <v/>
      </c>
    </row>
    <row r="1494" spans="1:21" ht="45" x14ac:dyDescent="0.25">
      <c r="A1494" s="39">
        <f t="shared" si="23"/>
        <v>1489</v>
      </c>
      <c r="B1494" s="30" t="s">
        <v>1905</v>
      </c>
      <c r="C1494" s="29" t="str">
        <f xml:space="preserve"> IFERROR(VLOOKUP(B1494, Courses!$C$3:$E$836, 2, FALSE),"")</f>
        <v>Mechanics and Theory of Relativity</v>
      </c>
      <c r="D1494" s="29" t="str">
        <f xml:space="preserve"> IFERROR(VLOOKUP(MID(G1494,1,1), PIRA!$B$1:$E$1146, 2, FALSE),"")</f>
        <v>1 Mechanics</v>
      </c>
      <c r="E1494" s="31" t="str">
        <f xml:space="preserve"> IFERROR(VLOOKUP(MID(G1494,1,2),PIRA!$B$1:$E$1144,2,FALSE),"")&amp;"
"&amp;IFERROR(VLOOKUP(MID(H1494,1,2),PIRA!$B$1:$E$1144,2,FALSE),"")&amp;"
"&amp;IFERROR(VLOOKUP(MID(I1494,1,2),PIRA!$B$1:$E$1144,2,FALSE),"")</f>
        <v xml:space="preserve">Applications of Newton's Laws
</v>
      </c>
      <c r="F1494" s="31" t="str">
        <f xml:space="preserve"> IFERROR(VLOOKUP(MID(G1494,1,4),PIRA!$B$1:$E$1144,2,FALSE),"")&amp;"
"&amp;IFERROR(VLOOKUP(MID(H1494,1,4),PIRA!$B$1:$E$1144,2,FALSE),"")&amp;"
"&amp;IFERROR(VLOOKUP(MID(I1494,1,4),PIRA!$B$1:$E$1144,2,FALSE),"")</f>
        <v xml:space="preserve">Friction
</v>
      </c>
      <c r="G1494" s="32" t="s">
        <v>2010</v>
      </c>
      <c r="H1494" s="31" t="str">
        <f>IFERROR(IF(VLOOKUP(G1494,Demos!$B$3:$K$1368,2,FALSE)=0,"",VLOOKUP(G1494,Demos!$B$3:$K$1368,2,FALSE)),"")</f>
        <v/>
      </c>
      <c r="I1494" s="79" t="str">
        <f>IFERROR(IF(VLOOKUP(G1494,Demos!$B$3:$K$1368,3,FALSE)=0,"",VLOOKUP(G1494,Demos!$B$3:$K$1368,3,FALSE)),"")</f>
        <v/>
      </c>
      <c r="J1494" s="79" t="str">
        <f>IFERROR(IF(VLOOKUP(G1494,Demos!$B$3:$K$1368,4,FALSE)=0,"",VLOOKUP(G1494,Demos!$B$3:$K$1368,4,FALSE)),"")</f>
        <v/>
      </c>
      <c r="K1494" s="30" t="s">
        <v>1897</v>
      </c>
      <c r="M1494" s="71">
        <v>43145</v>
      </c>
      <c r="N1494" s="33" t="str">
        <f>IFERROR(VLOOKUP(G1494,Demos!$B$3:$K$1368,5,FALSE),"")</f>
        <v>Friction Blocks Surface Material</v>
      </c>
      <c r="O1494" s="28">
        <f>IF(N1494="","",COUNTIF($N$6:N3613, N1494))</f>
        <v>11</v>
      </c>
      <c r="P1494" s="33" t="str">
        <f xml:space="preserve"> IFERROR(IF(VLOOKUP(G1494,Demos!$B$3:$K$1368,6,FALSE)=0,"",VLOOKUP(G1494,Demos!$B$3:$K$1368,6,FALSE)),"")</f>
        <v>N/A</v>
      </c>
      <c r="Q1494" s="38" t="str">
        <f xml:space="preserve"> IFERROR(IF(VLOOKUP(G1494,Demos!$B$3:$K$1368,8,FALSE)=0,"",VLOOKUP(G1494,Demos!$B$3:$K$1368,8,FALSE)),"")</f>
        <v>New demonstration 07 Feb 2017</v>
      </c>
      <c r="R1494" s="38" t="str">
        <f xml:space="preserve"> IFERROR(IF(VLOOKUP(G1494,Demos!$B$3:$K$1368,7,FALSE)=0,"",VLOOKUP(G1494,Demos!$B$3:$K$1368,7,FALSE)),"")</f>
        <v/>
      </c>
      <c r="S1494" s="82"/>
      <c r="T1494" s="50" t="s">
        <v>1761</v>
      </c>
      <c r="U1494" s="31" t="str">
        <f>IFERROR(VLOOKUP(G1494,Demos!$B$7:N4789,12,FALSE),"")</f>
        <v/>
      </c>
    </row>
    <row r="1495" spans="1:21" ht="45" x14ac:dyDescent="0.25">
      <c r="A1495" s="39">
        <f t="shared" si="23"/>
        <v>1490</v>
      </c>
      <c r="B1495" s="30" t="s">
        <v>38</v>
      </c>
      <c r="C1495" s="29" t="str">
        <f xml:space="preserve"> IFERROR(VLOOKUP(B1495, Courses!$C$3:$E$836, 2, FALSE),"")</f>
        <v>Mechanics and Theory of Relativity</v>
      </c>
      <c r="D1495" s="29" t="str">
        <f xml:space="preserve"> IFERROR(VLOOKUP(MID(G1495,1,1), PIRA!$B$1:$E$1146, 2, FALSE),"")</f>
        <v>1 Mechanics</v>
      </c>
      <c r="E1495" s="31" t="str">
        <f xml:space="preserve"> IFERROR(VLOOKUP(MID(G1495,1,2),PIRA!$B$1:$E$1144,2,FALSE),"")&amp;"
"&amp;IFERROR(VLOOKUP(MID(H1495,1,2),PIRA!$B$1:$E$1144,2,FALSE),"")&amp;"
"&amp;IFERROR(VLOOKUP(MID(I1495,1,2),PIRA!$B$1:$E$1144,2,FALSE),"")</f>
        <v xml:space="preserve">Newton's First Law
</v>
      </c>
      <c r="F1495" s="31" t="str">
        <f xml:space="preserve"> IFERROR(VLOOKUP(MID(G1495,1,4),PIRA!$B$1:$E$1144,2,FALSE),"")&amp;"
"&amp;IFERROR(VLOOKUP(MID(H1495,1,4),PIRA!$B$1:$E$1144,2,FALSE),"")&amp;"
"&amp;IFERROR(VLOOKUP(MID(I1495,1,4),PIRA!$B$1:$E$1144,2,FALSE),"")</f>
        <v xml:space="preserve">Inertia of Rest
</v>
      </c>
      <c r="G1495" s="32" t="s">
        <v>1140</v>
      </c>
      <c r="H1495" s="31" t="str">
        <f>IFERROR(IF(VLOOKUP(G1495,Demos!$B$3:$K$1368,2,FALSE)=0,"",VLOOKUP(G1495,Demos!$B$3:$K$1368,2,FALSE)),"")</f>
        <v/>
      </c>
      <c r="I1495" s="79" t="str">
        <f>IFERROR(IF(VLOOKUP(G1495,Demos!$B$3:$K$1368,3,FALSE)=0,"",VLOOKUP(G1495,Demos!$B$3:$K$1368,3,FALSE)),"")</f>
        <v/>
      </c>
      <c r="J1495" s="79" t="str">
        <f>IFERROR(IF(VLOOKUP(G1495,Demos!$B$3:$K$1368,4,FALSE)=0,"",VLOOKUP(G1495,Demos!$B$3:$K$1368,4,FALSE)),"")</f>
        <v/>
      </c>
      <c r="K1495" s="32" t="s">
        <v>22</v>
      </c>
      <c r="L1495" s="32" t="s">
        <v>1060</v>
      </c>
      <c r="M1495" s="71">
        <v>43144</v>
      </c>
      <c r="N1495" s="33" t="str">
        <f>IFERROR(VLOOKUP(G1495,Demos!$B$3:$K$1368,5,FALSE),"")</f>
        <v>Tablecloth Pull</v>
      </c>
      <c r="O1495" s="28">
        <f>IF(N1495="","",COUNTIF($N$6:N3614, N1495))</f>
        <v>24</v>
      </c>
      <c r="P1495" s="33" t="str">
        <f xml:space="preserve"> IFERROR(IF(VLOOKUP(G1495,Demos!$B$3:$K$1368,6,FALSE)=0,"",VLOOKUP(G1495,Demos!$B$3:$K$1368,6,FALSE)),"")</f>
        <v>www.de-monstrare.nl/pdf/Tablecloth%20pull.pdf</v>
      </c>
      <c r="Q1495" s="38" t="str">
        <f xml:space="preserve"> IFERROR(IF(VLOOKUP(G1495,Demos!$B$3:$K$1368,8,FALSE)=0,"",VLOOKUP(G1495,Demos!$B$3:$K$1368,8,FALSE)),"")</f>
        <v/>
      </c>
      <c r="R1495" s="38" t="str">
        <f xml:space="preserve"> IFERROR(IF(VLOOKUP(G1495,Demos!$B$3:$K$1368,7,FALSE)=0,"",VLOOKUP(G1495,Demos!$B$3:$K$1368,7,FALSE)),"")</f>
        <v xml:space="preserve">See Collegerama 2022 recording TN1612TU_02 from 00:34:45  and 01:38:25 - https://collegerama.tudelft.nl/Mediasite/Channel/as-bsc-tn/watch/8ae6f50a06ea4d7fb72bb50699c07ef41d </v>
      </c>
      <c r="S1495" s="82"/>
      <c r="T1495" s="50" t="s">
        <v>1761</v>
      </c>
      <c r="U1495" s="31" t="str">
        <f>IFERROR(VLOOKUP(G1495,Demos!$B$7:N4791,12,FALSE),"")</f>
        <v/>
      </c>
    </row>
    <row r="1496" spans="1:21" ht="45" x14ac:dyDescent="0.25">
      <c r="A1496" s="39">
        <f t="shared" si="23"/>
        <v>1491</v>
      </c>
      <c r="B1496" s="30" t="s">
        <v>38</v>
      </c>
      <c r="C1496" s="29" t="str">
        <f xml:space="preserve"> IFERROR(VLOOKUP(B1496, Courses!$C$3:$E$836, 2, FALSE),"")</f>
        <v>Mechanics and Theory of Relativity</v>
      </c>
      <c r="D1496" s="29" t="str">
        <f xml:space="preserve"> IFERROR(VLOOKUP(MID(G1496,1,1), PIRA!$B$1:$E$1146, 2, FALSE),"")</f>
        <v>1 Mechanics</v>
      </c>
      <c r="E1496" s="31" t="str">
        <f xml:space="preserve"> IFERROR(VLOOKUP(MID(G1496,1,2),PIRA!$B$1:$E$1144,2,FALSE),"")&amp;"
"&amp;IFERROR(VLOOKUP(MID(H1496,1,2),PIRA!$B$1:$E$1144,2,FALSE),"")&amp;"
"&amp;IFERROR(VLOOKUP(MID(I1496,1,2),PIRA!$B$1:$E$1144,2,FALSE),"")</f>
        <v xml:space="preserve">Newton's Second Law
</v>
      </c>
      <c r="F1496" s="31" t="str">
        <f xml:space="preserve"> IFERROR(VLOOKUP(MID(G1496,1,4),PIRA!$B$1:$E$1144,2,FALSE),"")&amp;"
"&amp;IFERROR(VLOOKUP(MID(H1496,1,4),PIRA!$B$1:$E$1144,2,FALSE),"")&amp;"
"&amp;IFERROR(VLOOKUP(MID(I1496,1,4),PIRA!$B$1:$E$1144,2,FALSE),"")</f>
        <v xml:space="preserve">Force, Mass, and Acceleration
</v>
      </c>
      <c r="G1496" s="32" t="s">
        <v>1144</v>
      </c>
      <c r="H1496" s="31" t="str">
        <f>IFERROR(IF(VLOOKUP(G1496,Demos!$B$3:$K$1368,2,FALSE)=0,"",VLOOKUP(G1496,Demos!$B$3:$K$1368,2,FALSE)),"")</f>
        <v/>
      </c>
      <c r="I1496" s="79" t="str">
        <f>IFERROR(IF(VLOOKUP(G1496,Demos!$B$3:$K$1368,3,FALSE)=0,"",VLOOKUP(G1496,Demos!$B$3:$K$1368,3,FALSE)),"")</f>
        <v/>
      </c>
      <c r="J1496" s="79" t="str">
        <f>IFERROR(IF(VLOOKUP(G1496,Demos!$B$3:$K$1368,4,FALSE)=0,"",VLOOKUP(G1496,Demos!$B$3:$K$1368,4,FALSE)),"")</f>
        <v/>
      </c>
      <c r="K1496" s="32" t="s">
        <v>22</v>
      </c>
      <c r="L1496" s="32" t="s">
        <v>1060</v>
      </c>
      <c r="M1496" s="71">
        <v>43144</v>
      </c>
      <c r="N1496" s="33" t="str">
        <f>IFERROR(VLOOKUP(G1496,Demos!$B$3:$K$1368,5,FALSE),"")</f>
        <v>Pulling a Thread</v>
      </c>
      <c r="O1496" s="28">
        <f>IF(N1496="","",COUNTIF($N$6:N3615, N1496))</f>
        <v>33</v>
      </c>
      <c r="P1496" s="33" t="str">
        <f xml:space="preserve"> IFERROR(IF(VLOOKUP(G1496,Demos!$B$3:$K$1368,6,FALSE)=0,"",VLOOKUP(G1496,Demos!$B$3:$K$1368,6,FALSE)),"")</f>
        <v>www.de-monstrare.nl/pdf/Pulling%20a%20thread.pdf</v>
      </c>
      <c r="Q1496" s="38" t="str">
        <f xml:space="preserve"> IFERROR(IF(VLOOKUP(G1496,Demos!$B$3:$K$1368,8,FALSE)=0,"",VLOOKUP(G1496,Demos!$B$3:$K$1368,8,FALSE)),"")</f>
        <v/>
      </c>
      <c r="R1496" s="38" t="str">
        <f xml:space="preserve"> IFERROR(IF(VLOOKUP(G1496,Demos!$B$3:$K$1368,7,FALSE)=0,"",VLOOKUP(G1496,Demos!$B$3:$K$1368,7,FALSE)),"")</f>
        <v xml:space="preserve">See Collegerama 2022 recording TN1612TU_02 from 00:34:45 - https://collegerama.tudelft.nl/Mediasite/Channel/as-bsc-tn/watch/8ae6f50a06ea4d7fb72bb50699c07ef41d </v>
      </c>
      <c r="S1496" s="82"/>
      <c r="T1496" s="50" t="s">
        <v>1763</v>
      </c>
      <c r="U1496" s="31" t="str">
        <f>IFERROR(VLOOKUP(G1496,Demos!$B$7:N4792,12,FALSE),"")</f>
        <v/>
      </c>
    </row>
    <row r="1497" spans="1:21" ht="45" x14ac:dyDescent="0.25">
      <c r="A1497" s="39">
        <f t="shared" si="23"/>
        <v>1492</v>
      </c>
      <c r="B1497" s="30" t="s">
        <v>38</v>
      </c>
      <c r="C1497" s="29" t="str">
        <f xml:space="preserve"> IFERROR(VLOOKUP(B1497, Courses!$C$3:$E$836, 2, FALSE),"")</f>
        <v>Mechanics and Theory of Relativity</v>
      </c>
      <c r="D1497" s="29" t="str">
        <f xml:space="preserve"> IFERROR(VLOOKUP(MID(G1497,1,1), PIRA!$B$1:$E$1146, 2, FALSE),"")</f>
        <v>1 Mechanics</v>
      </c>
      <c r="E1497" s="31" t="str">
        <f xml:space="preserve"> IFERROR(VLOOKUP(MID(G1497,1,2),PIRA!$B$1:$E$1144,2,FALSE),"")&amp;"
"&amp;IFERROR(VLOOKUP(MID(H1497,1,2),PIRA!$B$1:$E$1144,2,FALSE),"")&amp;"
"&amp;IFERROR(VLOOKUP(MID(I1497,1,2),PIRA!$B$1:$E$1144,2,FALSE),"")</f>
        <v xml:space="preserve">Newton's Third Law
</v>
      </c>
      <c r="F1497" s="31" t="str">
        <f xml:space="preserve"> IFERROR(VLOOKUP(MID(G1497,1,4),PIRA!$B$1:$E$1144,2,FALSE),"")&amp;"
"&amp;IFERROR(VLOOKUP(MID(H1497,1,4),PIRA!$B$1:$E$1144,2,FALSE),"")&amp;"
"&amp;IFERROR(VLOOKUP(MID(I1497,1,4),PIRA!$B$1:$E$1144,2,FALSE),"")</f>
        <v xml:space="preserve">Action and Reaction
</v>
      </c>
      <c r="G1497" s="32" t="s">
        <v>1147</v>
      </c>
      <c r="H1497" s="31" t="str">
        <f>IFERROR(IF(VLOOKUP(G1497,Demos!$B$3:$K$1368,2,FALSE)=0,"",VLOOKUP(G1497,Demos!$B$3:$K$1368,2,FALSE)),"")</f>
        <v/>
      </c>
      <c r="I1497" s="79" t="str">
        <f>IFERROR(IF(VLOOKUP(G1497,Demos!$B$3:$K$1368,3,FALSE)=0,"",VLOOKUP(G1497,Demos!$B$3:$K$1368,3,FALSE)),"")</f>
        <v/>
      </c>
      <c r="J1497" s="79" t="str">
        <f>IFERROR(IF(VLOOKUP(G1497,Demos!$B$3:$K$1368,4,FALSE)=0,"",VLOOKUP(G1497,Demos!$B$3:$K$1368,4,FALSE)),"")</f>
        <v/>
      </c>
      <c r="K1497" s="32" t="s">
        <v>22</v>
      </c>
      <c r="L1497" s="32" t="s">
        <v>1060</v>
      </c>
      <c r="M1497" s="71">
        <v>43144</v>
      </c>
      <c r="N1497" s="33" t="str">
        <f>IFERROR(VLOOKUP(G1497,Demos!$B$3:$K$1368,5,FALSE),"")</f>
        <v>Trying Hard to Pull Differently</v>
      </c>
      <c r="O1497" s="28">
        <f>IF(N1497="","",COUNTIF($N$6:N3616, N1497))</f>
        <v>15</v>
      </c>
      <c r="P1497" s="33" t="str">
        <f xml:space="preserve"> IFERROR(IF(VLOOKUP(G1497,Demos!$B$3:$K$1368,6,FALSE)=0,"",VLOOKUP(G1497,Demos!$B$3:$K$1368,6,FALSE)),"")</f>
        <v>www.de-monstrare.nl/pdf/trying%20hard%20to%20pull%20differntly.pdf</v>
      </c>
      <c r="Q1497" s="38" t="str">
        <f xml:space="preserve"> IFERROR(IF(VLOOKUP(G1497,Demos!$B$3:$K$1368,8,FALSE)=0,"",VLOOKUP(G1497,Demos!$B$3:$K$1368,8,FALSE)),"")</f>
        <v/>
      </c>
      <c r="R1497" s="38" t="str">
        <f xml:space="preserve"> IFERROR(IF(VLOOKUP(G1497,Demos!$B$3:$K$1368,7,FALSE)=0,"",VLOOKUP(G1497,Demos!$B$3:$K$1368,7,FALSE)),"")</f>
        <v>See Collegerama 2022 recording TN1612TU_02 from 00:34:45  and 01:38:25 - https://collegerama.tudelft.nl/Mediasite/Channel/as-bsc-tn/watch/8ae6f50a06ea4d7fb72bb50699c07ef41d ===============  https://collegerama.tudelft.nl/Mediasite/Channel/as-bsc-tn/watch/f53f1fdd5fa04999b1d52f4922846f1a1d ========================Collegerama.tudelft.nl. TN1612TU_02 - 09/02/2021, recorded on 09 Feb 2021 08:45, demo starts at 00:59:27 ====================</v>
      </c>
      <c r="S1497" s="82"/>
      <c r="T1497" s="50" t="s">
        <v>1763</v>
      </c>
      <c r="U1497" s="31" t="str">
        <f>IFERROR(VLOOKUP(G1497,Demos!$B$7:N4790,12,FALSE),"")</f>
        <v/>
      </c>
    </row>
    <row r="1498" spans="1:21" ht="45" x14ac:dyDescent="0.25">
      <c r="A1498" s="39">
        <f t="shared" si="23"/>
        <v>1493</v>
      </c>
      <c r="B1498" s="30" t="s">
        <v>1905</v>
      </c>
      <c r="C1498" s="29" t="str">
        <f xml:space="preserve"> IFERROR(VLOOKUP(B1498, Courses!$C$3:$E$836, 2, FALSE),"")</f>
        <v>Mechanics and Theory of Relativity</v>
      </c>
      <c r="D1498" s="29" t="str">
        <f xml:space="preserve"> IFERROR(VLOOKUP(MID(G1498,1,1), PIRA!$B$1:$E$1146, 2, FALSE),"")</f>
        <v>1 Mechanics</v>
      </c>
      <c r="E1498" s="31" t="str">
        <f xml:space="preserve"> IFERROR(VLOOKUP(MID(G1498,1,2),PIRA!$B$1:$E$1144,2,FALSE),"")&amp;"
"&amp;IFERROR(VLOOKUP(MID(H1498,1,2),PIRA!$B$1:$E$1144,2,FALSE),"")&amp;"
"&amp;IFERROR(VLOOKUP(MID(I1498,1,2),PIRA!$B$1:$E$1144,2,FALSE),"")</f>
        <v xml:space="preserve">Newton's First Law
</v>
      </c>
      <c r="F1498" s="31" t="str">
        <f xml:space="preserve"> IFERROR(VLOOKUP(MID(G1498,1,4),PIRA!$B$1:$E$1144,2,FALSE),"")&amp;"
"&amp;IFERROR(VLOOKUP(MID(H1498,1,4),PIRA!$B$1:$E$1144,2,FALSE),"")&amp;"
"&amp;IFERROR(VLOOKUP(MID(I1498,1,4),PIRA!$B$1:$E$1144,2,FALSE),"")</f>
        <v xml:space="preserve">Inertia of Rest
</v>
      </c>
      <c r="G1498" s="32" t="s">
        <v>1140</v>
      </c>
      <c r="H1498" s="31" t="str">
        <f>IFERROR(IF(VLOOKUP(G1498,Demos!$B$3:$K$1368,2,FALSE)=0,"",VLOOKUP(G1498,Demos!$B$3:$K$1368,2,FALSE)),"")</f>
        <v/>
      </c>
      <c r="I1498" s="79" t="str">
        <f>IFERROR(IF(VLOOKUP(G1498,Demos!$B$3:$K$1368,3,FALSE)=0,"",VLOOKUP(G1498,Demos!$B$3:$K$1368,3,FALSE)),"")</f>
        <v/>
      </c>
      <c r="J1498" s="79" t="str">
        <f>IFERROR(IF(VLOOKUP(G1498,Demos!$B$3:$K$1368,4,FALSE)=0,"",VLOOKUP(G1498,Demos!$B$3:$K$1368,4,FALSE)),"")</f>
        <v/>
      </c>
      <c r="K1498" s="30" t="s">
        <v>1897</v>
      </c>
      <c r="M1498" s="71">
        <v>43143</v>
      </c>
      <c r="N1498" s="33" t="str">
        <f>IFERROR(VLOOKUP(G1498,Demos!$B$3:$K$1368,5,FALSE),"")</f>
        <v>Tablecloth Pull</v>
      </c>
      <c r="O1498" s="28">
        <f>IF(N1498="","",COUNTIF($N$6:N3617, N1498))</f>
        <v>24</v>
      </c>
      <c r="P1498" s="33" t="str">
        <f xml:space="preserve"> IFERROR(IF(VLOOKUP(G1498,Demos!$B$3:$K$1368,6,FALSE)=0,"",VLOOKUP(G1498,Demos!$B$3:$K$1368,6,FALSE)),"")</f>
        <v>www.de-monstrare.nl/pdf/Tablecloth%20pull.pdf</v>
      </c>
      <c r="Q1498" s="38" t="str">
        <f xml:space="preserve"> IFERROR(IF(VLOOKUP(G1498,Demos!$B$3:$K$1368,8,FALSE)=0,"",VLOOKUP(G1498,Demos!$B$3:$K$1368,8,FALSE)),"")</f>
        <v/>
      </c>
      <c r="R1498" s="38" t="str">
        <f xml:space="preserve"> IFERROR(IF(VLOOKUP(G1498,Demos!$B$3:$K$1368,7,FALSE)=0,"",VLOOKUP(G1498,Demos!$B$3:$K$1368,7,FALSE)),"")</f>
        <v xml:space="preserve">See Collegerama 2022 recording TN1612TU_02 from 00:34:45  and 01:38:25 - https://collegerama.tudelft.nl/Mediasite/Channel/as-bsc-tn/watch/8ae6f50a06ea4d7fb72bb50699c07ef41d </v>
      </c>
      <c r="S1498" s="82"/>
      <c r="T1498" s="50" t="s">
        <v>1761</v>
      </c>
      <c r="U1498" s="31" t="str">
        <f>IFERROR(VLOOKUP(G1498,Demos!$B$7:N4793,12,FALSE),"")</f>
        <v/>
      </c>
    </row>
    <row r="1499" spans="1:21" ht="45" x14ac:dyDescent="0.25">
      <c r="A1499" s="39">
        <f t="shared" si="23"/>
        <v>1494</v>
      </c>
      <c r="B1499" s="30" t="s">
        <v>38</v>
      </c>
      <c r="C1499" s="29" t="str">
        <f xml:space="preserve"> IFERROR(VLOOKUP(B1499, Courses!$C$3:$E$836, 2, FALSE),"")</f>
        <v>Mechanics and Theory of Relativity</v>
      </c>
      <c r="D1499" s="29" t="str">
        <f xml:space="preserve"> IFERROR(VLOOKUP(MID(G1499,1,1), PIRA!$B$1:$E$1146, 2, FALSE),"")</f>
        <v>1 Mechanics</v>
      </c>
      <c r="E1499" s="31" t="str">
        <f xml:space="preserve"> IFERROR(VLOOKUP(MID(G1499,1,2),PIRA!$B$1:$E$1144,2,FALSE),"")&amp;"
"&amp;IFERROR(VLOOKUP(MID(H1499,1,2),PIRA!$B$1:$E$1144,2,FALSE),"")&amp;"
"&amp;IFERROR(VLOOKUP(MID(I1499,1,2),PIRA!$B$1:$E$1144,2,FALSE),"")</f>
        <v xml:space="preserve">Newton's First Law
</v>
      </c>
      <c r="F1499" s="31" t="str">
        <f xml:space="preserve"> IFERROR(VLOOKUP(MID(G1499,1,4),PIRA!$B$1:$E$1144,2,FALSE),"")&amp;"
"&amp;IFERROR(VLOOKUP(MID(H1499,1,4),PIRA!$B$1:$E$1144,2,FALSE),"")&amp;"
"&amp;IFERROR(VLOOKUP(MID(I1499,1,4),PIRA!$B$1:$E$1144,2,FALSE),"")</f>
        <v xml:space="preserve">Inertia of Motion
</v>
      </c>
      <c r="G1499" s="32" t="s">
        <v>1141</v>
      </c>
      <c r="H1499" s="31" t="str">
        <f>IFERROR(IF(VLOOKUP(G1499,Demos!$B$3:$K$1368,2,FALSE)=0,"",VLOOKUP(G1499,Demos!$B$3:$K$1368,2,FALSE)),"")</f>
        <v/>
      </c>
      <c r="I1499" s="79" t="str">
        <f>IFERROR(IF(VLOOKUP(G1499,Demos!$B$3:$K$1368,3,FALSE)=0,"",VLOOKUP(G1499,Demos!$B$3:$K$1368,3,FALSE)),"")</f>
        <v/>
      </c>
      <c r="J1499" s="79" t="str">
        <f>IFERROR(IF(VLOOKUP(G1499,Demos!$B$3:$K$1368,4,FALSE)=0,"",VLOOKUP(G1499,Demos!$B$3:$K$1368,4,FALSE)),"")</f>
        <v/>
      </c>
      <c r="K1499" s="32" t="s">
        <v>22</v>
      </c>
      <c r="L1499" s="32" t="s">
        <v>1060</v>
      </c>
      <c r="M1499" s="71">
        <v>43143</v>
      </c>
      <c r="N1499" s="33" t="str">
        <f>IFERROR(VLOOKUP(G1499,Demos!$B$3:$K$1368,5,FALSE),"")</f>
        <v>Galileo's Thoughts</v>
      </c>
      <c r="O1499" s="28">
        <f>IF(N1499="","",COUNTIF($N$6:N3618, N1499))</f>
        <v>14</v>
      </c>
      <c r="P1499" s="33" t="str">
        <f xml:space="preserve"> IFERROR(IF(VLOOKUP(G1499,Demos!$B$3:$K$1368,6,FALSE)=0,"",VLOOKUP(G1499,Demos!$B$3:$K$1368,6,FALSE)),"")</f>
        <v>www.de-monstrare.nl/pdf/Galileo%27s%20thoughts.pdf</v>
      </c>
      <c r="Q1499" s="38" t="str">
        <f xml:space="preserve"> IFERROR(IF(VLOOKUP(G1499,Demos!$B$3:$K$1368,8,FALSE)=0,"",VLOOKUP(G1499,Demos!$B$3:$K$1368,8,FALSE)),"")</f>
        <v/>
      </c>
      <c r="R1499" s="38" t="str">
        <f xml:space="preserve"> IFERROR(IF(VLOOKUP(G1499,Demos!$B$3:$K$1368,7,FALSE)=0,"",VLOOKUP(G1499,Demos!$B$3:$K$1368,7,FALSE)),"")</f>
        <v/>
      </c>
      <c r="S1499" s="82"/>
      <c r="T1499" s="50" t="s">
        <v>1763</v>
      </c>
      <c r="U1499" s="31" t="str">
        <f>IFERROR(VLOOKUP(G1499,Demos!$B$7:N4797,12,FALSE),"")</f>
        <v/>
      </c>
    </row>
    <row r="1500" spans="1:21" ht="45" x14ac:dyDescent="0.25">
      <c r="A1500" s="39">
        <f t="shared" si="23"/>
        <v>1495</v>
      </c>
      <c r="B1500" s="30" t="s">
        <v>1905</v>
      </c>
      <c r="C1500" s="29" t="str">
        <f xml:space="preserve"> IFERROR(VLOOKUP(B1500, Courses!$C$3:$E$836, 2, FALSE),"")</f>
        <v>Mechanics and Theory of Relativity</v>
      </c>
      <c r="D1500" s="29" t="str">
        <f xml:space="preserve"> IFERROR(VLOOKUP(MID(G1500,1,1), PIRA!$B$1:$E$1146, 2, FALSE),"")</f>
        <v>1 Mechanics</v>
      </c>
      <c r="E1500" s="31" t="str">
        <f xml:space="preserve"> IFERROR(VLOOKUP(MID(G1500,1,2),PIRA!$B$1:$E$1144,2,FALSE),"")&amp;"
"&amp;IFERROR(VLOOKUP(MID(H1500,1,2),PIRA!$B$1:$E$1144,2,FALSE),"")&amp;"
"&amp;IFERROR(VLOOKUP(MID(I1500,1,2),PIRA!$B$1:$E$1144,2,FALSE),"")</f>
        <v xml:space="preserve">Newton's Second Law
</v>
      </c>
      <c r="F1500" s="31" t="str">
        <f xml:space="preserve"> IFERROR(VLOOKUP(MID(G1500,1,4),PIRA!$B$1:$E$1144,2,FALSE),"")&amp;"
"&amp;IFERROR(VLOOKUP(MID(H1500,1,4),PIRA!$B$1:$E$1144,2,FALSE),"")&amp;"
"&amp;IFERROR(VLOOKUP(MID(I1500,1,4),PIRA!$B$1:$E$1144,2,FALSE),"")</f>
        <v xml:space="preserve">Force, Mass, and Acceleration
</v>
      </c>
      <c r="G1500" s="32" t="s">
        <v>1144</v>
      </c>
      <c r="H1500" s="31" t="str">
        <f>IFERROR(IF(VLOOKUP(G1500,Demos!$B$3:$K$1368,2,FALSE)=0,"",VLOOKUP(G1500,Demos!$B$3:$K$1368,2,FALSE)),"")</f>
        <v/>
      </c>
      <c r="I1500" s="79" t="str">
        <f>IFERROR(IF(VLOOKUP(G1500,Demos!$B$3:$K$1368,3,FALSE)=0,"",VLOOKUP(G1500,Demos!$B$3:$K$1368,3,FALSE)),"")</f>
        <v/>
      </c>
      <c r="J1500" s="79" t="str">
        <f>IFERROR(IF(VLOOKUP(G1500,Demos!$B$3:$K$1368,4,FALSE)=0,"",VLOOKUP(G1500,Demos!$B$3:$K$1368,4,FALSE)),"")</f>
        <v/>
      </c>
      <c r="K1500" s="32" t="s">
        <v>1897</v>
      </c>
      <c r="M1500" s="71">
        <v>43143</v>
      </c>
      <c r="N1500" s="33" t="str">
        <f>IFERROR(VLOOKUP(G1500,Demos!$B$3:$K$1368,5,FALSE),"")</f>
        <v>Pulling a Thread</v>
      </c>
      <c r="O1500" s="28">
        <f>IF(N1500="","",COUNTIF($N$6:N3619, N1500))</f>
        <v>33</v>
      </c>
      <c r="P1500" s="33" t="str">
        <f xml:space="preserve"> IFERROR(IF(VLOOKUP(G1500,Demos!$B$3:$K$1368,6,FALSE)=0,"",VLOOKUP(G1500,Demos!$B$3:$K$1368,6,FALSE)),"")</f>
        <v>www.de-monstrare.nl/pdf/Pulling%20a%20thread.pdf</v>
      </c>
      <c r="Q1500" s="38" t="str">
        <f xml:space="preserve"> IFERROR(IF(VLOOKUP(G1500,Demos!$B$3:$K$1368,8,FALSE)=0,"",VLOOKUP(G1500,Demos!$B$3:$K$1368,8,FALSE)),"")</f>
        <v/>
      </c>
      <c r="R1500" s="38" t="str">
        <f xml:space="preserve"> IFERROR(IF(VLOOKUP(G1500,Demos!$B$3:$K$1368,7,FALSE)=0,"",VLOOKUP(G1500,Demos!$B$3:$K$1368,7,FALSE)),"")</f>
        <v xml:space="preserve">See Collegerama 2022 recording TN1612TU_02 from 00:34:45 - https://collegerama.tudelft.nl/Mediasite/Channel/as-bsc-tn/watch/8ae6f50a06ea4d7fb72bb50699c07ef41d </v>
      </c>
      <c r="S1500" s="82"/>
      <c r="T1500" s="50" t="s">
        <v>1761</v>
      </c>
      <c r="U1500" s="31" t="str">
        <f>IFERROR(VLOOKUP(G1500,Demos!$B$7:N4794,12,FALSE),"")</f>
        <v/>
      </c>
    </row>
    <row r="1501" spans="1:21" ht="45" x14ac:dyDescent="0.25">
      <c r="A1501" s="39">
        <f t="shared" si="23"/>
        <v>1496</v>
      </c>
      <c r="B1501" s="30" t="s">
        <v>38</v>
      </c>
      <c r="C1501" s="29" t="str">
        <f xml:space="preserve"> IFERROR(VLOOKUP(B1501, Courses!$C$3:$E$836, 2, FALSE),"")</f>
        <v>Mechanics and Theory of Relativity</v>
      </c>
      <c r="D1501" s="29" t="str">
        <f xml:space="preserve"> IFERROR(VLOOKUP(MID(G1501,1,1), PIRA!$B$1:$E$1146, 2, FALSE),"")</f>
        <v>1 Mechanics</v>
      </c>
      <c r="E1501" s="31" t="str">
        <f xml:space="preserve"> IFERROR(VLOOKUP(MID(G1501,1,2),PIRA!$B$1:$E$1144,2,FALSE),"")&amp;"
"&amp;IFERROR(VLOOKUP(MID(H1501,1,2),PIRA!$B$1:$E$1144,2,FALSE),"")&amp;"
"&amp;IFERROR(VLOOKUP(MID(I1501,1,2),PIRA!$B$1:$E$1144,2,FALSE),"")</f>
        <v xml:space="preserve">Newton's Third Law
</v>
      </c>
      <c r="F1501" s="31" t="str">
        <f xml:space="preserve"> IFERROR(VLOOKUP(MID(G1501,1,4),PIRA!$B$1:$E$1144,2,FALSE),"")&amp;"
"&amp;IFERROR(VLOOKUP(MID(H1501,1,4),PIRA!$B$1:$E$1144,2,FALSE),"")&amp;"
"&amp;IFERROR(VLOOKUP(MID(I1501,1,4),PIRA!$B$1:$E$1144,2,FALSE),"")</f>
        <v xml:space="preserve">Action and Reaction
</v>
      </c>
      <c r="G1501" s="32" t="s">
        <v>1146</v>
      </c>
      <c r="H1501" s="31" t="str">
        <f>IFERROR(IF(VLOOKUP(G1501,Demos!$B$3:$K$1368,2,FALSE)=0,"",VLOOKUP(G1501,Demos!$B$3:$K$1368,2,FALSE)),"")</f>
        <v/>
      </c>
      <c r="I1501" s="79" t="str">
        <f>IFERROR(IF(VLOOKUP(G1501,Demos!$B$3:$K$1368,3,FALSE)=0,"",VLOOKUP(G1501,Demos!$B$3:$K$1368,3,FALSE)),"")</f>
        <v/>
      </c>
      <c r="J1501" s="79" t="str">
        <f>IFERROR(IF(VLOOKUP(G1501,Demos!$B$3:$K$1368,4,FALSE)=0,"",VLOOKUP(G1501,Demos!$B$3:$K$1368,4,FALSE)),"")</f>
        <v/>
      </c>
      <c r="K1501" s="32" t="s">
        <v>22</v>
      </c>
      <c r="L1501" s="32" t="s">
        <v>1060</v>
      </c>
      <c r="M1501" s="71">
        <v>43143</v>
      </c>
      <c r="N1501" s="33" t="str">
        <f>IFERROR(VLOOKUP(G1501,Demos!$B$3:$K$1368,5,FALSE),"")</f>
        <v>Who is Pulling?</v>
      </c>
      <c r="O1501" s="28">
        <f>IF(N1501="","",COUNTIF($N$6:N3620, N1501))</f>
        <v>12</v>
      </c>
      <c r="P1501" s="33" t="str">
        <f xml:space="preserve"> IFERROR(IF(VLOOKUP(G1501,Demos!$B$3:$K$1368,6,FALSE)=0,"",VLOOKUP(G1501,Demos!$B$3:$K$1368,6,FALSE)),"")</f>
        <v>www.de-monstrare.nl/pdf/Who%20is%20pulling.pdf</v>
      </c>
      <c r="Q1501" s="38" t="str">
        <f xml:space="preserve"> IFERROR(IF(VLOOKUP(G1501,Demos!$B$3:$K$1368,8,FALSE)=0,"",VLOOKUP(G1501,Demos!$B$3:$K$1368,8,FALSE)),"")</f>
        <v/>
      </c>
      <c r="R1501" s="38" t="str">
        <f xml:space="preserve"> IFERROR(IF(VLOOKUP(G1501,Demos!$B$3:$K$1368,7,FALSE)=0,"",VLOOKUP(G1501,Demos!$B$3:$K$1368,7,FALSE)),"")</f>
        <v/>
      </c>
      <c r="S1501" s="82"/>
      <c r="T1501" s="50" t="s">
        <v>1762</v>
      </c>
      <c r="U1501" s="31" t="str">
        <f>IFERROR(VLOOKUP(G1501,Demos!$B$7:N4795,12,FALSE),"")</f>
        <v/>
      </c>
    </row>
    <row r="1502" spans="1:21" ht="45" x14ac:dyDescent="0.25">
      <c r="A1502" s="39">
        <f t="shared" si="23"/>
        <v>1497</v>
      </c>
      <c r="B1502" s="30" t="s">
        <v>38</v>
      </c>
      <c r="C1502" s="29" t="str">
        <f xml:space="preserve"> IFERROR(VLOOKUP(B1502, Courses!$C$3:$E$836, 2, FALSE),"")</f>
        <v>Mechanics and Theory of Relativity</v>
      </c>
      <c r="D1502" s="29" t="str">
        <f xml:space="preserve"> IFERROR(VLOOKUP(MID(G1502,1,1), PIRA!$B$1:$E$1146, 2, FALSE),"")</f>
        <v>1 Mechanics</v>
      </c>
      <c r="E1502" s="31" t="str">
        <f xml:space="preserve"> IFERROR(VLOOKUP(MID(G1502,1,2),PIRA!$B$1:$E$1144,2,FALSE),"")&amp;"
"&amp;IFERROR(VLOOKUP(MID(H1502,1,2),PIRA!$B$1:$E$1144,2,FALSE),"")&amp;"
"&amp;IFERROR(VLOOKUP(MID(I1502,1,2),PIRA!$B$1:$E$1144,2,FALSE),"")</f>
        <v xml:space="preserve">Statics of Rigid Bodies
</v>
      </c>
      <c r="F1502" s="31" t="str">
        <f xml:space="preserve"> IFERROR(VLOOKUP(MID(G1502,1,4),PIRA!$B$1:$E$1144,2,FALSE),"")&amp;"
"&amp;IFERROR(VLOOKUP(MID(H1502,1,4),PIRA!$B$1:$E$1144,2,FALSE),"")&amp;"
"&amp;IFERROR(VLOOKUP(MID(I1502,1,4),PIRA!$B$1:$E$1144,2,FALSE),"")</f>
        <v xml:space="preserve">Resolution of Forces
</v>
      </c>
      <c r="G1502" s="32" t="s">
        <v>1148</v>
      </c>
      <c r="H1502" s="31" t="str">
        <f>IFERROR(IF(VLOOKUP(G1502,Demos!$B$3:$K$1368,2,FALSE)=0,"",VLOOKUP(G1502,Demos!$B$3:$K$1368,2,FALSE)),"")</f>
        <v/>
      </c>
      <c r="I1502" s="79" t="str">
        <f>IFERROR(IF(VLOOKUP(G1502,Demos!$B$3:$K$1368,3,FALSE)=0,"",VLOOKUP(G1502,Demos!$B$3:$K$1368,3,FALSE)),"")</f>
        <v/>
      </c>
      <c r="J1502" s="79" t="str">
        <f>IFERROR(IF(VLOOKUP(G1502,Demos!$B$3:$K$1368,4,FALSE)=0,"",VLOOKUP(G1502,Demos!$B$3:$K$1368,4,FALSE)),"")</f>
        <v/>
      </c>
      <c r="K1502" s="32" t="s">
        <v>22</v>
      </c>
      <c r="L1502" s="32" t="s">
        <v>1060</v>
      </c>
      <c r="M1502" s="71">
        <v>43143</v>
      </c>
      <c r="N1502" s="33" t="str">
        <f>IFERROR(VLOOKUP(G1502,Demos!$B$3:$K$1368,5,FALSE),"")</f>
        <v>Strong Professor (Weak Students)</v>
      </c>
      <c r="O1502" s="28">
        <f>IF(N1502="","",COUNTIF($N$6:N3621, N1502))</f>
        <v>24</v>
      </c>
      <c r="P1502" s="33" t="str">
        <f xml:space="preserve"> IFERROR(IF(VLOOKUP(G1502,Demos!$B$3:$K$1368,6,FALSE)=0,"",VLOOKUP(G1502,Demos!$B$3:$K$1368,6,FALSE)),"")</f>
        <v>www.de-monstrare.nl/pdf/Strong%20professor%20_weak%20students_.pdf</v>
      </c>
      <c r="Q1502" s="38" t="str">
        <f xml:space="preserve"> IFERROR(IF(VLOOKUP(G1502,Demos!$B$3:$K$1368,8,FALSE)=0,"",VLOOKUP(G1502,Demos!$B$3:$K$1368,8,FALSE)),"")</f>
        <v/>
      </c>
      <c r="R1502" s="38" t="str">
        <f xml:space="preserve"> IFERROR(IF(VLOOKUP(G1502,Demos!$B$3:$K$1368,7,FALSE)=0,"",VLOOKUP(G1502,Demos!$B$3:$K$1368,7,FALSE)),"")</f>
        <v xml:space="preserve">=================== https://collegerama.tudelft.nl/Mediasite/Channel/as-bsc-tn/watch/f53f1fdd5fa04999b1d52f4922846f1a1d ========================Collegerama.tudelft.nl. TN1612TU_01 - Klassieke mechanica &amp; relativiteit, recoreded on 08 Feb 2021 13:45, demo </v>
      </c>
      <c r="S1502" s="82"/>
      <c r="T1502" s="50" t="s">
        <v>1762</v>
      </c>
      <c r="U1502" s="31" t="str">
        <f>IFERROR(VLOOKUP(G1502,Demos!$B$7:N4796,12,FALSE),"")</f>
        <v/>
      </c>
    </row>
    <row r="1503" spans="1:21" ht="45" x14ac:dyDescent="0.25">
      <c r="A1503" s="39">
        <f t="shared" si="23"/>
        <v>1498</v>
      </c>
      <c r="B1503" s="30" t="s">
        <v>2042</v>
      </c>
      <c r="C1503" s="29" t="str">
        <f xml:space="preserve"> IFERROR(VLOOKUP(B1503, Courses!$C$3:$E$836, 2, FALSE),"")</f>
        <v>Outreach</v>
      </c>
      <c r="D1503" s="29" t="str">
        <f xml:space="preserve"> IFERROR(VLOOKUP(MID(G1503,1,1), PIRA!$B$1:$E$1146, 2, FALSE),"")</f>
        <v>5 Electricity and Magnetism</v>
      </c>
      <c r="E1503" s="31" t="str">
        <f xml:space="preserve"> IFERROR(VLOOKUP(MID(G1503,1,2),PIRA!$B$1:$E$1144,2,FALSE),"")&amp;"
"&amp;IFERROR(VLOOKUP(MID(H1503,1,2),PIRA!$B$1:$E$1144,2,FALSE),"")&amp;"
"&amp;IFERROR(VLOOKUP(MID(I1503,1,2),PIRA!$B$1:$E$1144,2,FALSE),"")</f>
        <v xml:space="preserve">Magnetic Materials
</v>
      </c>
      <c r="F1503" s="31" t="str">
        <f xml:space="preserve"> IFERROR(VLOOKUP(MID(G1503,1,4),PIRA!$B$1:$E$1144,2,FALSE),"")&amp;"
"&amp;IFERROR(VLOOKUP(MID(H1503,1,4),PIRA!$B$1:$E$1144,2,FALSE),"")&amp;"
"&amp;IFERROR(VLOOKUP(MID(I1503,1,4),PIRA!$B$1:$E$1144,2,FALSE),"")</f>
        <v xml:space="preserve">Temperature and Magnetism
</v>
      </c>
      <c r="G1503" s="32" t="s">
        <v>1713</v>
      </c>
      <c r="H1503" s="31" t="str">
        <f>IFERROR(IF(VLOOKUP(G1503,Demos!$B$3:$K$1368,2,FALSE)=0,"",VLOOKUP(G1503,Demos!$B$3:$K$1368,2,FALSE)),"")</f>
        <v/>
      </c>
      <c r="I1503" s="79" t="str">
        <f>IFERROR(IF(VLOOKUP(G1503,Demos!$B$3:$K$1368,3,FALSE)=0,"",VLOOKUP(G1503,Demos!$B$3:$K$1368,3,FALSE)),"")</f>
        <v/>
      </c>
      <c r="J1503" s="79" t="str">
        <f>IFERROR(IF(VLOOKUP(G1503,Demos!$B$3:$K$1368,4,FALSE)=0,"",VLOOKUP(G1503,Demos!$B$3:$K$1368,4,FALSE)),"")</f>
        <v/>
      </c>
      <c r="K1503" s="30" t="s">
        <v>2044</v>
      </c>
      <c r="M1503" s="71">
        <v>43139</v>
      </c>
      <c r="N1503" s="33" t="str">
        <f>IFERROR(VLOOKUP(G1503,Demos!$B$3:$K$1368,5,FALSE),"")</f>
        <v>Levitation (superconductivity, flux pinning)</v>
      </c>
      <c r="O1503" s="28">
        <f>IF(N1503="","",COUNTIF($N$6:N3622, N1503))</f>
        <v>18</v>
      </c>
      <c r="P1503" s="33" t="str">
        <f xml:space="preserve"> IFERROR(IF(VLOOKUP(G1503,Demos!$B$3:$K$1368,6,FALSE)=0,"",VLOOKUP(G1503,Demos!$B$3:$K$1368,6,FALSE)),"")</f>
        <v>N/A</v>
      </c>
      <c r="Q1503" s="38" t="str">
        <f xml:space="preserve"> IFERROR(IF(VLOOKUP(G1503,Demos!$B$3:$K$1368,8,FALSE)=0,"",VLOOKUP(G1503,Demos!$B$3:$K$1368,8,FALSE)),"")</f>
        <v/>
      </c>
      <c r="R1503" s="38" t="str">
        <f xml:space="preserve"> IFERROR(IF(VLOOKUP(G1503,Demos!$B$3:$K$1368,7,FALSE)=0,"",VLOOKUP(G1503,Demos!$B$3:$K$1368,7,FALSE)),"")</f>
        <v>See: https://www.youtube.com/watch?v=H3GuLepOKFY&amp;list=PLYMFB4TVFdJJ4DsfXdY6yzDCDgLLiC4ya&amp;index=5</v>
      </c>
      <c r="S1503" s="82"/>
      <c r="T1503" s="50" t="s">
        <v>1762</v>
      </c>
      <c r="U1503" s="31" t="str">
        <f>IFERROR(VLOOKUP(G1503,Demos!$B$7:N4798,12,FALSE),"")</f>
        <v/>
      </c>
    </row>
    <row r="1504" spans="1:21" ht="45" x14ac:dyDescent="0.25">
      <c r="A1504" s="39">
        <f t="shared" si="23"/>
        <v>1499</v>
      </c>
      <c r="B1504" s="30" t="s">
        <v>17</v>
      </c>
      <c r="C1504" s="29" t="str">
        <f xml:space="preserve"> IFERROR(VLOOKUP(B1504, Courses!$C$3:$E$836, 2, FALSE),"")</f>
        <v>Introduction to Waves</v>
      </c>
      <c r="D1504" s="29" t="str">
        <f xml:space="preserve"> IFERROR(VLOOKUP(MID(G1504,1,1), PIRA!$B$1:$E$1146, 2, FALSE),"")</f>
        <v>6 Optics</v>
      </c>
      <c r="E1504" s="31" t="str">
        <f xml:space="preserve"> IFERROR(VLOOKUP(MID(G1504,1,2),PIRA!$B$1:$E$1144,2,FALSE),"")&amp;"
"&amp;IFERROR(VLOOKUP(MID(H1504,1,2),PIRA!$B$1:$E$1144,2,FALSE),"")&amp;"
"&amp;IFERROR(VLOOKUP(MID(I1504,1,2),PIRA!$B$1:$E$1144,2,FALSE),"")</f>
        <v xml:space="preserve">Geometrical Optics
</v>
      </c>
      <c r="F1504" s="31" t="str">
        <f xml:space="preserve"> IFERROR(VLOOKUP(MID(G1504,1,4),PIRA!$B$1:$E$1144,2,FALSE),"")&amp;"
"&amp;IFERROR(VLOOKUP(MID(H1504,1,4),PIRA!$B$1:$E$1144,2,FALSE),"")&amp;"
"&amp;IFERROR(VLOOKUP(MID(I1504,1,4),PIRA!$B$1:$E$1144,2,FALSE),"")</f>
        <v xml:space="preserve">Speed of Light
</v>
      </c>
      <c r="G1504" s="32" t="s">
        <v>1674</v>
      </c>
      <c r="H1504" s="31" t="str">
        <f>IFERROR(IF(VLOOKUP(G1504,Demos!$B$3:$K$1368,2,FALSE)=0,"",VLOOKUP(G1504,Demos!$B$3:$K$1368,2,FALSE)),"")</f>
        <v/>
      </c>
      <c r="I1504" s="79" t="str">
        <f>IFERROR(IF(VLOOKUP(G1504,Demos!$B$3:$K$1368,3,FALSE)=0,"",VLOOKUP(G1504,Demos!$B$3:$K$1368,3,FALSE)),"")</f>
        <v/>
      </c>
      <c r="J1504" s="79" t="str">
        <f>IFERROR(IF(VLOOKUP(G1504,Demos!$B$3:$K$1368,4,FALSE)=0,"",VLOOKUP(G1504,Demos!$B$3:$K$1368,4,FALSE)),"")</f>
        <v/>
      </c>
      <c r="K1504" s="30" t="s">
        <v>46</v>
      </c>
      <c r="L1504" s="30" t="s">
        <v>15</v>
      </c>
      <c r="M1504" s="71">
        <v>43126</v>
      </c>
      <c r="N1504" s="33" t="str">
        <f>IFERROR(VLOOKUP(G1504,Demos!$B$3:$K$1368,5,FALSE),"")</f>
        <v>Speed of Light; Foucault-Michelson</v>
      </c>
      <c r="O1504" s="28">
        <f>IF(N1504="","",COUNTIF($N$6:N3623, N1504))</f>
        <v>12</v>
      </c>
      <c r="P1504" s="33" t="str">
        <f xml:space="preserve"> IFERROR(IF(VLOOKUP(G1504,Demos!$B$3:$K$1368,6,FALSE)=0,"",VLOOKUP(G1504,Demos!$B$3:$K$1368,6,FALSE)),"")</f>
        <v>www.de-monstrare.nl/pdf/Speed%20of%20light-Foucault-Michelson.pdf</v>
      </c>
      <c r="Q1504" s="38" t="str">
        <f xml:space="preserve"> IFERROR(IF(VLOOKUP(G1504,Demos!$B$3:$K$1368,8,FALSE)=0,"",VLOOKUP(G1504,Demos!$B$3:$K$1368,8,FALSE)),"")</f>
        <v/>
      </c>
      <c r="R1504" s="38" t="str">
        <f xml:space="preserve"> IFERROR(IF(VLOOKUP(G1504,Demos!$B$3:$K$1368,7,FALSE)=0,"",VLOOKUP(G1504,Demos!$B$3:$K$1368,7,FALSE)),"")</f>
        <v/>
      </c>
      <c r="S1504" s="82"/>
      <c r="T1504" s="50" t="s">
        <v>1890</v>
      </c>
      <c r="U1504" s="31" t="str">
        <f>IFERROR(VLOOKUP(G1504,Demos!$B$7:N4799,12,FALSE),"")</f>
        <v/>
      </c>
    </row>
    <row r="1505" spans="1:21" ht="45" x14ac:dyDescent="0.25">
      <c r="A1505" s="39">
        <f t="shared" si="23"/>
        <v>1500</v>
      </c>
      <c r="B1505" s="30" t="s">
        <v>17</v>
      </c>
      <c r="C1505" s="29" t="str">
        <f xml:space="preserve"> IFERROR(VLOOKUP(B1505, Courses!$C$3:$E$836, 2, FALSE),"")</f>
        <v>Introduction to Waves</v>
      </c>
      <c r="D1505" s="29" t="str">
        <f xml:space="preserve"> IFERROR(VLOOKUP(MID(G1505,1,1), PIRA!$B$1:$E$1146, 2, FALSE),"")</f>
        <v>6 Optics</v>
      </c>
      <c r="E1505" s="31" t="str">
        <f xml:space="preserve"> IFERROR(VLOOKUP(MID(G1505,1,2),PIRA!$B$1:$E$1144,2,FALSE),"")&amp;"
"&amp;IFERROR(VLOOKUP(MID(H1505,1,2),PIRA!$B$1:$E$1144,2,FALSE),"")&amp;"
"&amp;IFERROR(VLOOKUP(MID(I1505,1,2),PIRA!$B$1:$E$1144,2,FALSE),"")</f>
        <v>Geometrical Optics
Geometrical Optics
Polarisation</v>
      </c>
      <c r="F1505" s="31" t="str">
        <f xml:space="preserve"> IFERROR(VLOOKUP(MID(G1505,1,4),PIRA!$B$1:$E$1144,2,FALSE),"")&amp;"
"&amp;IFERROR(VLOOKUP(MID(H1505,1,4),PIRA!$B$1:$E$1144,2,FALSE),"")&amp;"
"&amp;IFERROR(VLOOKUP(MID(I1505,1,4),PIRA!$B$1:$E$1144,2,FALSE),"")</f>
        <v>Refraction at Flat Surfaces
Total Internal Reflection
Polarization by Reflection</v>
      </c>
      <c r="G1505" s="32" t="s">
        <v>1201</v>
      </c>
      <c r="H1505" s="31" t="str">
        <f>IFERROR(IF(VLOOKUP(G1505,Demos!$B$3:$K$1368,2,FALSE)=0,"",VLOOKUP(G1505,Demos!$B$3:$K$1368,2,FALSE)),"")</f>
        <v>6A44.01</v>
      </c>
      <c r="I1505" s="79" t="str">
        <f>IFERROR(IF(VLOOKUP(G1505,Demos!$B$3:$K$1368,3,FALSE)=0,"",VLOOKUP(G1505,Demos!$B$3:$K$1368,3,FALSE)),"")</f>
        <v>6H20.01</v>
      </c>
      <c r="J1505" s="79" t="str">
        <f>IFERROR(IF(VLOOKUP(G1505,Demos!$B$3:$K$1368,4,FALSE)=0,"",VLOOKUP(G1505,Demos!$B$3:$K$1368,4,FALSE)),"")</f>
        <v/>
      </c>
      <c r="K1505" s="30" t="s">
        <v>46</v>
      </c>
      <c r="L1505" s="30" t="s">
        <v>15</v>
      </c>
      <c r="M1505" s="71">
        <v>43126</v>
      </c>
      <c r="N1505" s="33" t="str">
        <f>IFERROR(VLOOKUP(G1505,Demos!$B$3:$K$1368,5,FALSE),"")</f>
        <v>Brewser's Angle (3)</v>
      </c>
      <c r="O1505" s="28">
        <f>IF(N1505="","",COUNTIF($N$6:N3624, N1505))</f>
        <v>24</v>
      </c>
      <c r="P1505" s="33" t="str">
        <f xml:space="preserve"> IFERROR(IF(VLOOKUP(G1505,Demos!$B$3:$K$1368,6,FALSE)=0,"",VLOOKUP(G1505,Demos!$B$3:$K$1368,6,FALSE)),"")</f>
        <v>www.de-monstrare.nl/pdf/Brewster%27s%20angle%20_3_.pdf</v>
      </c>
      <c r="Q1505" s="38" t="str">
        <f xml:space="preserve"> IFERROR(IF(VLOOKUP(G1505,Demos!$B$3:$K$1368,8,FALSE)=0,"",VLOOKUP(G1505,Demos!$B$3:$K$1368,8,FALSE)),"")</f>
        <v/>
      </c>
      <c r="R1505" s="38" t="str">
        <f xml:space="preserve"> IFERROR(IF(VLOOKUP(G1505,Demos!$B$3:$K$1368,7,FALSE)=0,"",VLOOKUP(G1505,Demos!$B$3:$K$1368,7,FALSE)),"")</f>
        <v/>
      </c>
      <c r="S1505" s="82"/>
      <c r="T1505" s="50" t="s">
        <v>1761</v>
      </c>
      <c r="U1505" s="31" t="str">
        <f>IFERROR(VLOOKUP(G1505,Demos!$B$7:N4801,12,FALSE),"")</f>
        <v/>
      </c>
    </row>
    <row r="1506" spans="1:21" ht="45" x14ac:dyDescent="0.25">
      <c r="A1506" s="39">
        <f t="shared" si="23"/>
        <v>1501</v>
      </c>
      <c r="B1506" s="30" t="s">
        <v>17</v>
      </c>
      <c r="C1506" s="29" t="str">
        <f xml:space="preserve"> IFERROR(VLOOKUP(B1506, Courses!$C$3:$E$836, 2, FALSE),"")</f>
        <v>Introduction to Waves</v>
      </c>
      <c r="D1506" s="29" t="str">
        <f xml:space="preserve"> IFERROR(VLOOKUP(MID(G1506,1,1), PIRA!$B$1:$E$1146, 2, FALSE),"")</f>
        <v>6 Optics</v>
      </c>
      <c r="E1506" s="31" t="str">
        <f xml:space="preserve"> IFERROR(VLOOKUP(MID(G1506,1,2),PIRA!$B$1:$E$1144,2,FALSE),"")&amp;"
"&amp;IFERROR(VLOOKUP(MID(H1506,1,2),PIRA!$B$1:$E$1144,2,FALSE),"")&amp;"
"&amp;IFERROR(VLOOKUP(MID(I1506,1,2),PIRA!$B$1:$E$1144,2,FALSE),"")</f>
        <v xml:space="preserve">Geometrical Optics
</v>
      </c>
      <c r="F1506" s="31" t="str">
        <f xml:space="preserve"> IFERROR(VLOOKUP(MID(G1506,1,4),PIRA!$B$1:$E$1144,2,FALSE),"")&amp;"
"&amp;IFERROR(VLOOKUP(MID(H1506,1,4),PIRA!$B$1:$E$1144,2,FALSE),"")&amp;"
"&amp;IFERROR(VLOOKUP(MID(I1506,1,4),PIRA!$B$1:$E$1144,2,FALSE),"")</f>
        <v xml:space="preserve">Total Internal Reflection
</v>
      </c>
      <c r="G1506" s="32" t="s">
        <v>1683</v>
      </c>
      <c r="H1506" s="31" t="str">
        <f>IFERROR(IF(VLOOKUP(G1506,Demos!$B$3:$K$1368,2,FALSE)=0,"",VLOOKUP(G1506,Demos!$B$3:$K$1368,2,FALSE)),"")</f>
        <v/>
      </c>
      <c r="I1506" s="79" t="str">
        <f>IFERROR(IF(VLOOKUP(G1506,Demos!$B$3:$K$1368,3,FALSE)=0,"",VLOOKUP(G1506,Demos!$B$3:$K$1368,3,FALSE)),"")</f>
        <v/>
      </c>
      <c r="J1506" s="79" t="str">
        <f>IFERROR(IF(VLOOKUP(G1506,Demos!$B$3:$K$1368,4,FALSE)=0,"",VLOOKUP(G1506,Demos!$B$3:$K$1368,4,FALSE)),"")</f>
        <v/>
      </c>
      <c r="K1506" s="30" t="s">
        <v>46</v>
      </c>
      <c r="L1506" s="30" t="s">
        <v>15</v>
      </c>
      <c r="M1506" s="71">
        <v>43126</v>
      </c>
      <c r="N1506" s="33" t="str">
        <f>IFERROR(VLOOKUP(G1506,Demos!$B$3:$K$1368,5,FALSE),"")</f>
        <v>Manneke Pis (laser waterfall)</v>
      </c>
      <c r="O1506" s="28">
        <f>IF(N1506="","",COUNTIF($N$6:N3625, N1506))</f>
        <v>13</v>
      </c>
      <c r="P1506" s="33" t="str">
        <f xml:space="preserve"> IFERROR(IF(VLOOKUP(G1506,Demos!$B$3:$K$1368,6,FALSE)=0,"",VLOOKUP(G1506,Demos!$B$3:$K$1368,6,FALSE)),"")</f>
        <v>N/A</v>
      </c>
      <c r="Q1506" s="38" t="str">
        <f xml:space="preserve"> IFERROR(IF(VLOOKUP(G1506,Demos!$B$3:$K$1368,8,FALSE)=0,"",VLOOKUP(G1506,Demos!$B$3:$K$1368,8,FALSE)),"")</f>
        <v/>
      </c>
      <c r="R1506" s="38" t="str">
        <f xml:space="preserve"> IFERROR(IF(VLOOKUP(G1506,Demos!$B$3:$K$1368,7,FALSE)=0,"",VLOOKUP(G1506,Demos!$B$3:$K$1368,7,FALSE)),"")</f>
        <v>See: https://surfdrive.surf.nl/files/index.php/s/DHZYIhoACURx7O8?path=%2FHaaksman%2FTN2345%2F10.%20Manneke%20Pis</v>
      </c>
      <c r="S1506" s="82"/>
      <c r="T1506" s="50" t="s">
        <v>1761</v>
      </c>
      <c r="U1506" s="31" t="str">
        <f>IFERROR(VLOOKUP(G1506,Demos!$B$7:N4800,12,FALSE),"")</f>
        <v/>
      </c>
    </row>
    <row r="1507" spans="1:21" ht="45" x14ac:dyDescent="0.25">
      <c r="A1507" s="39">
        <f t="shared" si="23"/>
        <v>1502</v>
      </c>
      <c r="B1507" s="30" t="s">
        <v>17</v>
      </c>
      <c r="C1507" s="29" t="str">
        <f xml:space="preserve"> IFERROR(VLOOKUP(B1507, Courses!$C$3:$E$836, 2, FALSE),"")</f>
        <v>Introduction to Waves</v>
      </c>
      <c r="D1507" s="29" t="str">
        <f xml:space="preserve"> IFERROR(VLOOKUP(MID(G1507,1,1), PIRA!$B$1:$E$1146, 2, FALSE),"")</f>
        <v>6 Optics</v>
      </c>
      <c r="E1507" s="31" t="str">
        <f xml:space="preserve"> IFERROR(VLOOKUP(MID(G1507,1,2),PIRA!$B$1:$E$1144,2,FALSE),"")&amp;"
"&amp;IFERROR(VLOOKUP(MID(H1507,1,2),PIRA!$B$1:$E$1144,2,FALSE),"")&amp;"
"&amp;IFERROR(VLOOKUP(MID(I1507,1,2),PIRA!$B$1:$E$1144,2,FALSE),"")</f>
        <v xml:space="preserve">Geometrical Optics
Geometrical Optics
</v>
      </c>
      <c r="F1507" s="31" t="str">
        <f xml:space="preserve"> IFERROR(VLOOKUP(MID(G1507,1,4),PIRA!$B$1:$E$1144,2,FALSE),"")&amp;"
"&amp;IFERROR(VLOOKUP(MID(H1507,1,4),PIRA!$B$1:$E$1144,2,FALSE),"")&amp;"
"&amp;IFERROR(VLOOKUP(MID(I1507,1,4),PIRA!$B$1:$E$1144,2,FALSE),"")</f>
        <v xml:space="preserve">Refractive Index
Refractive Index
</v>
      </c>
      <c r="G1507" s="32" t="s">
        <v>485</v>
      </c>
      <c r="H1507" s="31" t="str">
        <f>IFERROR(IF(VLOOKUP(G1507,Demos!$B$3:$K$1368,2,FALSE)=0,"",VLOOKUP(G1507,Demos!$B$3:$K$1368,2,FALSE)),"")</f>
        <v>6A40.47</v>
      </c>
      <c r="I1507" s="79" t="str">
        <f>IFERROR(IF(VLOOKUP(G1507,Demos!$B$3:$K$1368,3,FALSE)=0,"",VLOOKUP(G1507,Demos!$B$3:$K$1368,3,FALSE)),"")</f>
        <v/>
      </c>
      <c r="J1507" s="79" t="str">
        <f>IFERROR(IF(VLOOKUP(G1507,Demos!$B$3:$K$1368,4,FALSE)=0,"",VLOOKUP(G1507,Demos!$B$3:$K$1368,4,FALSE)),"")</f>
        <v/>
      </c>
      <c r="K1507" s="30" t="s">
        <v>46</v>
      </c>
      <c r="L1507" s="30" t="s">
        <v>15</v>
      </c>
      <c r="M1507" s="71">
        <v>43122</v>
      </c>
      <c r="N1507" s="33" t="str">
        <f>IFERROR(VLOOKUP(G1507,Demos!$B$3:$K$1368,5,FALSE),"")</f>
        <v>Curved Lightbeams</v>
      </c>
      <c r="O1507" s="28">
        <f>IF(N1507="","",COUNTIF($N$6:N3626, N1507))</f>
        <v>13</v>
      </c>
      <c r="P1507" s="33" t="str">
        <f xml:space="preserve"> IFERROR(IF(VLOOKUP(G1507,Demos!$B$3:$K$1368,6,FALSE)=0,"",VLOOKUP(G1507,Demos!$B$3:$K$1368,6,FALSE)),"")</f>
        <v>www.de-monstrare.nl/pdf/Curved%20lightbeams.pdf</v>
      </c>
      <c r="Q1507" s="38" t="str">
        <f xml:space="preserve"> IFERROR(IF(VLOOKUP(G1507,Demos!$B$3:$K$1368,8,FALSE)=0,"",VLOOKUP(G1507,Demos!$B$3:$K$1368,8,FALSE)),"")</f>
        <v/>
      </c>
      <c r="R1507" s="38" t="str">
        <f xml:space="preserve"> IFERROR(IF(VLOOKUP(G1507,Demos!$B$3:$K$1368,7,FALSE)=0,"",VLOOKUP(G1507,Demos!$B$3:$K$1368,7,FALSE)),"")</f>
        <v>See: https://surfdrive.surf.nl/files/index.php/s/DHZYIhoACURx7O8?path=%2FHaaksman%2FTN2345%2F8.%20Curved%20Lightbeams</v>
      </c>
      <c r="S1507" s="82"/>
      <c r="T1507" s="50" t="s">
        <v>1761</v>
      </c>
      <c r="U1507" s="31" t="str">
        <f>IFERROR(VLOOKUP(G1507,Demos!$B$7:N4802,12,FALSE),"")</f>
        <v/>
      </c>
    </row>
    <row r="1508" spans="1:21" ht="45" x14ac:dyDescent="0.25">
      <c r="A1508" s="39">
        <f t="shared" si="23"/>
        <v>1503</v>
      </c>
      <c r="B1508" s="30" t="s">
        <v>17</v>
      </c>
      <c r="C1508" s="29" t="str">
        <f xml:space="preserve"> IFERROR(VLOOKUP(B1508, Courses!$C$3:$E$836, 2, FALSE),"")</f>
        <v>Introduction to Waves</v>
      </c>
      <c r="D1508" s="29" t="str">
        <f xml:space="preserve"> IFERROR(VLOOKUP(MID(G1508,1,1), PIRA!$B$1:$E$1146, 2, FALSE),"")</f>
        <v>6 Optics</v>
      </c>
      <c r="E1508" s="31" t="str">
        <f xml:space="preserve"> IFERROR(VLOOKUP(MID(G1508,1,2),PIRA!$B$1:$E$1144,2,FALSE),"")&amp;"
"&amp;IFERROR(VLOOKUP(MID(H1508,1,2),PIRA!$B$1:$E$1144,2,FALSE),"")&amp;"
"&amp;IFERROR(VLOOKUP(MID(I1508,1,2),PIRA!$B$1:$E$1144,2,FALSE),"")</f>
        <v xml:space="preserve">Color
Polarisation
</v>
      </c>
      <c r="F1508" s="31" t="str">
        <f xml:space="preserve"> IFERROR(VLOOKUP(MID(G1508,1,4),PIRA!$B$1:$E$1144,2,FALSE),"")&amp;"
"&amp;IFERROR(VLOOKUP(MID(H1508,1,4),PIRA!$B$1:$E$1144,2,FALSE),"")&amp;"
"&amp;IFERROR(VLOOKUP(MID(I1508,1,4),PIRA!$B$1:$E$1144,2,FALSE),"")</f>
        <v xml:space="preserve">Scattering
Polarization by Scattering
</v>
      </c>
      <c r="G1508" s="32" t="s">
        <v>359</v>
      </c>
      <c r="H1508" s="31" t="str">
        <f>IFERROR(IF(VLOOKUP(G1508,Demos!$B$3:$K$1368,2,FALSE)=0,"",VLOOKUP(G1508,Demos!$B$3:$K$1368,2,FALSE)),"")</f>
        <v>6H50.10</v>
      </c>
      <c r="I1508" s="79" t="str">
        <f>IFERROR(IF(VLOOKUP(G1508,Demos!$B$3:$K$1368,3,FALSE)=0,"",VLOOKUP(G1508,Demos!$B$3:$K$1368,3,FALSE)),"")</f>
        <v/>
      </c>
      <c r="J1508" s="79" t="str">
        <f>IFERROR(IF(VLOOKUP(G1508,Demos!$B$3:$K$1368,4,FALSE)=0,"",VLOOKUP(G1508,Demos!$B$3:$K$1368,4,FALSE)),"")</f>
        <v/>
      </c>
      <c r="K1508" s="30" t="s">
        <v>46</v>
      </c>
      <c r="L1508" s="30" t="s">
        <v>15</v>
      </c>
      <c r="M1508" s="71">
        <v>43119</v>
      </c>
      <c r="N1508" s="33" t="str">
        <f>IFERROR(VLOOKUP(G1508,Demos!$B$3:$K$1368,5,FALSE),"")</f>
        <v>Scattering of Light (Rayleigh in milk/water dilution)</v>
      </c>
      <c r="O1508" s="28">
        <f>IF(N1508="","",COUNTIF($N$6:N3627, N1508))</f>
        <v>15</v>
      </c>
      <c r="P1508" s="33" t="str">
        <f xml:space="preserve"> IFERROR(IF(VLOOKUP(G1508,Demos!$B$3:$K$1368,6,FALSE)=0,"",VLOOKUP(G1508,Demos!$B$3:$K$1368,6,FALSE)),"")</f>
        <v>www.de-monstrare.nl/pdf/Scattering%20of%20light.pdf</v>
      </c>
      <c r="Q1508" s="38" t="str">
        <f xml:space="preserve"> IFERROR(IF(VLOOKUP(G1508,Demos!$B$3:$K$1368,8,FALSE)=0,"",VLOOKUP(G1508,Demos!$B$3:$K$1368,8,FALSE)),"")</f>
        <v>The white light is scattered by the fat molecules in the milk. The fat molecules are small enough for Rayleigh scattering to occur (larger particles tend to scatter by Mie scattering, which is not dependent on wavelength). Rayleigh is wavelength dependent. The shorter wavelengths scatter more than the longer wavelengths, hence the blueish light is scattered out over 90 degrees. The forward propagating light therefore appears redish. Furthermore, the Rayleigh scattered light is linear polarised, whereas the forward propagating light is not polarised. This can de demonstrated using a linear polariser.</v>
      </c>
      <c r="R1508" s="38" t="str">
        <f xml:space="preserve"> IFERROR(IF(VLOOKUP(G1508,Demos!$B$3:$K$1368,7,FALSE)=0,"",VLOOKUP(G1508,Demos!$B$3:$K$1368,7,FALSE)),"")</f>
        <v>See: https://surfdrive.surf.nl/files/index.php/s/DHZYIhoACURx7O8?path=%2FHaaksman%2FTN2345%2F7.%20Rayleigh%20Scattering</v>
      </c>
      <c r="S1508" s="82"/>
      <c r="T1508" s="50" t="s">
        <v>1761</v>
      </c>
      <c r="U1508" s="31" t="str">
        <f>IFERROR(VLOOKUP(G1508,Demos!$B$7:N4803,12,FALSE),"")</f>
        <v/>
      </c>
    </row>
    <row r="1509" spans="1:21" ht="45" x14ac:dyDescent="0.25">
      <c r="A1509" s="39">
        <f t="shared" si="23"/>
        <v>1504</v>
      </c>
      <c r="B1509" s="30" t="s">
        <v>1893</v>
      </c>
      <c r="C1509" s="29" t="str">
        <f xml:space="preserve"> IFERROR(VLOOKUP(B1509, Courses!$C$3:$E$836, 2, FALSE),"")</f>
        <v>Physics 1A</v>
      </c>
      <c r="D1509" s="29" t="str">
        <f xml:space="preserve"> IFERROR(VLOOKUP(MID(G1509,1,1), PIRA!$B$1:$E$1146, 2, FALSE),"")</f>
        <v>4 Thermodynamics</v>
      </c>
      <c r="E1509" s="31" t="str">
        <f xml:space="preserve"> IFERROR(VLOOKUP(MID(G1509,1,2),PIRA!$B$1:$E$1144,2,FALSE),"")&amp;"
"&amp;IFERROR(VLOOKUP(MID(H1509,1,2),PIRA!$B$1:$E$1144,2,FALSE),"")&amp;"
"&amp;IFERROR(VLOOKUP(MID(I1509,1,2),PIRA!$B$1:$E$1144,2,FALSE),"")</f>
        <v xml:space="preserve">Entropy and the Second Law
</v>
      </c>
      <c r="F1509" s="31" t="str">
        <f xml:space="preserve"> IFERROR(VLOOKUP(MID(G1509,1,4),PIRA!$B$1:$E$1144,2,FALSE),"")&amp;"
"&amp;IFERROR(VLOOKUP(MID(H1509,1,4),PIRA!$B$1:$E$1144,2,FALSE),"")&amp;"
"&amp;IFERROR(VLOOKUP(MID(I1509,1,4),PIRA!$B$1:$E$1144,2,FALSE),"")</f>
        <v xml:space="preserve">Heat Cycles
</v>
      </c>
      <c r="G1509" s="32" t="s">
        <v>1845</v>
      </c>
      <c r="H1509" s="31" t="str">
        <f>IFERROR(IF(VLOOKUP(G1509,Demos!$B$3:$K$1368,2,FALSE)=0,"",VLOOKUP(G1509,Demos!$B$3:$K$1368,2,FALSE)),"")</f>
        <v/>
      </c>
      <c r="I1509" s="79" t="str">
        <f>IFERROR(IF(VLOOKUP(G1509,Demos!$B$3:$K$1368,3,FALSE)=0,"",VLOOKUP(G1509,Demos!$B$3:$K$1368,3,FALSE)),"")</f>
        <v/>
      </c>
      <c r="J1509" s="79" t="str">
        <f>IFERROR(IF(VLOOKUP(G1509,Demos!$B$3:$K$1368,4,FALSE)=0,"",VLOOKUP(G1509,Demos!$B$3:$K$1368,4,FALSE)),"")</f>
        <v/>
      </c>
      <c r="K1509" s="30" t="s">
        <v>1897</v>
      </c>
      <c r="L1509" s="32" t="s">
        <v>1943</v>
      </c>
      <c r="M1509" s="71">
        <v>43118</v>
      </c>
      <c r="N1509" s="33" t="str">
        <f>IFERROR(VLOOKUP(G1509,Demos!$B$3:$K$1368,5,FALSE),"")</f>
        <v>Stirling Engine</v>
      </c>
      <c r="O1509" s="28">
        <f>IF(N1509="","",COUNTIF($N$6:N3628, N1509))</f>
        <v>19</v>
      </c>
      <c r="P1509" s="33" t="str">
        <f xml:space="preserve"> IFERROR(IF(VLOOKUP(G1509,Demos!$B$3:$K$1368,6,FALSE)=0,"",VLOOKUP(G1509,Demos!$B$3:$K$1368,6,FALSE)),"")</f>
        <v>http://www.de-monstrare.nl/pdf/Stirling%20engine.pdf</v>
      </c>
      <c r="Q1509" s="38" t="str">
        <f xml:space="preserve"> IFERROR(IF(VLOOKUP(G1509,Demos!$B$3:$K$1368,8,FALSE)=0,"",VLOOKUP(G1509,Demos!$B$3:$K$1368,8,FALSE)),"")</f>
        <v/>
      </c>
      <c r="R1509" s="38" t="str">
        <f xml:space="preserve"> IFERROR(IF(VLOOKUP(G1509,Demos!$B$3:$K$1368,7,FALSE)=0,"",VLOOKUP(G1509,Demos!$B$3:$K$1368,7,FALSE)),"")</f>
        <v>See from 01:02:03: U:\Elearning TP\Natk4all\college ted\dag 7</v>
      </c>
      <c r="S1509" s="82"/>
      <c r="T1509" s="50" t="s">
        <v>2049</v>
      </c>
      <c r="U1509" s="31" t="str">
        <f>IFERROR(VLOOKUP(G1509,Demos!$B$7:N4804,12,FALSE),"")</f>
        <v/>
      </c>
    </row>
    <row r="1510" spans="1:21" ht="45" x14ac:dyDescent="0.25">
      <c r="A1510" s="39">
        <f t="shared" si="23"/>
        <v>1505</v>
      </c>
      <c r="B1510" s="30" t="s">
        <v>17</v>
      </c>
      <c r="C1510" s="29" t="str">
        <f xml:space="preserve"> IFERROR(VLOOKUP(B1510, Courses!$C$3:$E$836, 2, FALSE),"")</f>
        <v>Introduction to Waves</v>
      </c>
      <c r="D1510" s="29" t="str">
        <f xml:space="preserve"> IFERROR(VLOOKUP(MID(G1510,1,1), PIRA!$B$1:$E$1146, 2, FALSE),"")</f>
        <v>3 Oscillations and Waves</v>
      </c>
      <c r="E1510" s="31" t="str">
        <f xml:space="preserve"> IFERROR(VLOOKUP(MID(G1510,1,2),PIRA!$B$1:$E$1144,2,FALSE),"")&amp;"
"&amp;IFERROR(VLOOKUP(MID(H1510,1,2),PIRA!$B$1:$E$1144,2,FALSE),"")&amp;"
"&amp;IFERROR(VLOOKUP(MID(I1510,1,2),PIRA!$B$1:$E$1144,2,FALSE),"")</f>
        <v xml:space="preserve">Wave Motion
</v>
      </c>
      <c r="F1510" s="31" t="str">
        <f xml:space="preserve"> IFERROR(VLOOKUP(MID(G1510,1,4),PIRA!$B$1:$E$1144,2,FALSE),"")&amp;"
"&amp;IFERROR(VLOOKUP(MID(H1510,1,4),PIRA!$B$1:$E$1144,2,FALSE),"")&amp;"
"&amp;IFERROR(VLOOKUP(MID(I1510,1,4),PIRA!$B$1:$E$1144,2,FALSE),"")</f>
        <v xml:space="preserve">Longitudinal Pulses and Waves
</v>
      </c>
      <c r="G1510" s="32" t="s">
        <v>1187</v>
      </c>
      <c r="H1510" s="31" t="str">
        <f>IFERROR(IF(VLOOKUP(G1510,Demos!$B$3:$K$1368,2,FALSE)=0,"",VLOOKUP(G1510,Demos!$B$3:$K$1368,2,FALSE)),"")</f>
        <v/>
      </c>
      <c r="I1510" s="79" t="str">
        <f>IFERROR(IF(VLOOKUP(G1510,Demos!$B$3:$K$1368,3,FALSE)=0,"",VLOOKUP(G1510,Demos!$B$3:$K$1368,3,FALSE)),"")</f>
        <v/>
      </c>
      <c r="J1510" s="79" t="str">
        <f>IFERROR(IF(VLOOKUP(G1510,Demos!$B$3:$K$1368,4,FALSE)=0,"",VLOOKUP(G1510,Demos!$B$3:$K$1368,4,FALSE)),"")</f>
        <v/>
      </c>
      <c r="K1510" s="30" t="s">
        <v>15</v>
      </c>
      <c r="L1510" s="30" t="s">
        <v>46</v>
      </c>
      <c r="M1510" s="71">
        <v>43112</v>
      </c>
      <c r="N1510" s="33" t="str">
        <f>IFERROR(VLOOKUP(G1510,Demos!$B$3:$K$1368,5,FALSE),"")</f>
        <v>Reflected Sound Pulses</v>
      </c>
      <c r="O1510" s="28">
        <f>IF(N1510="","",COUNTIF($N$6:N3629, N1510))</f>
        <v>16</v>
      </c>
      <c r="P1510" s="33" t="str">
        <f xml:space="preserve"> IFERROR(IF(VLOOKUP(G1510,Demos!$B$3:$K$1368,6,FALSE)=0,"",VLOOKUP(G1510,Demos!$B$3:$K$1368,6,FALSE)),"")</f>
        <v>TBC (or?: http://www.de-monstrare.nl/pdf/Reflected%20sound%20pulses.pdf)</v>
      </c>
      <c r="Q1510" s="38" t="str">
        <f xml:space="preserve"> IFERROR(IF(VLOOKUP(G1510,Demos!$B$3:$K$1368,8,FALSE)=0,"",VLOOKUP(G1510,Demos!$B$3:$K$1368,8,FALSE)),"")</f>
        <v/>
      </c>
      <c r="R1510" s="38" t="str">
        <f xml:space="preserve"> IFERROR(IF(VLOOKUP(G1510,Demos!$B$3:$K$1368,7,FALSE)=0,"",VLOOKUP(G1510,Demos!$B$3:$K$1368,7,FALSE)),"")</f>
        <v>See: https://surfdrive.surf.nl/files/index.php/s/DHZYIhoACURx7O8?path=%2FHaaksman%2FTN2345%2F5.%20Reflected%20Sound%20Pulses</v>
      </c>
      <c r="S1510" s="82"/>
      <c r="T1510" s="50" t="s">
        <v>1904</v>
      </c>
      <c r="U1510" s="31" t="str">
        <f>IFERROR(VLOOKUP(G1510,Demos!$B$7:N4806,12,FALSE),"")</f>
        <v/>
      </c>
    </row>
    <row r="1511" spans="1:21" ht="45" x14ac:dyDescent="0.25">
      <c r="A1511" s="39">
        <f t="shared" si="23"/>
        <v>1506</v>
      </c>
      <c r="B1511" s="30" t="s">
        <v>17</v>
      </c>
      <c r="C1511" s="29" t="str">
        <f xml:space="preserve"> IFERROR(VLOOKUP(B1511, Courses!$C$3:$E$836, 2, FALSE),"")</f>
        <v>Introduction to Waves</v>
      </c>
      <c r="D1511" s="29" t="str">
        <f xml:space="preserve"> IFERROR(VLOOKUP(MID(G1511,1,1), PIRA!$B$1:$E$1146, 2, FALSE),"")</f>
        <v>3 Oscillations and Waves</v>
      </c>
      <c r="E1511" s="31" t="str">
        <f xml:space="preserve"> IFERROR(VLOOKUP(MID(G1511,1,2),PIRA!$B$1:$E$1144,2,FALSE),"")&amp;"
"&amp;IFERROR(VLOOKUP(MID(H1511,1,2),PIRA!$B$1:$E$1144,2,FALSE),"")&amp;"
"&amp;IFERROR(VLOOKUP(MID(I1511,1,2),PIRA!$B$1:$E$1144,2,FALSE),"")</f>
        <v xml:space="preserve">Wave Motion
</v>
      </c>
      <c r="F1511" s="31" t="str">
        <f xml:space="preserve"> IFERROR(VLOOKUP(MID(G1511,1,4),PIRA!$B$1:$E$1144,2,FALSE),"")&amp;"
"&amp;IFERROR(VLOOKUP(MID(H1511,1,4),PIRA!$B$1:$E$1144,2,FALSE),"")&amp;"
"&amp;IFERROR(VLOOKUP(MID(I1511,1,4),PIRA!$B$1:$E$1144,2,FALSE),"")</f>
        <v xml:space="preserve">Longitudinal Pulses and Waves
</v>
      </c>
      <c r="G1511" s="32" t="s">
        <v>126</v>
      </c>
      <c r="H1511" s="31" t="str">
        <f>IFERROR(IF(VLOOKUP(G1511,Demos!$B$3:$K$1368,2,FALSE)=0,"",VLOOKUP(G1511,Demos!$B$3:$K$1368,2,FALSE)),"")</f>
        <v/>
      </c>
      <c r="I1511" s="79" t="str">
        <f>IFERROR(IF(VLOOKUP(G1511,Demos!$B$3:$K$1368,3,FALSE)=0,"",VLOOKUP(G1511,Demos!$B$3:$K$1368,3,FALSE)),"")</f>
        <v/>
      </c>
      <c r="J1511" s="79" t="str">
        <f>IFERROR(IF(VLOOKUP(G1511,Demos!$B$3:$K$1368,4,FALSE)=0,"",VLOOKUP(G1511,Demos!$B$3:$K$1368,4,FALSE)),"")</f>
        <v/>
      </c>
      <c r="K1511" s="30" t="s">
        <v>15</v>
      </c>
      <c r="L1511" s="30" t="s">
        <v>46</v>
      </c>
      <c r="M1511" s="71">
        <v>43112</v>
      </c>
      <c r="N1511" s="33" t="str">
        <f>IFERROR(VLOOKUP(G1511,Demos!$B$3:$K$1368,5,FALSE),"")</f>
        <v>Wave Machine</v>
      </c>
      <c r="O1511" s="28">
        <f>IF(N1511="","",COUNTIF($N$6:N3630, N1511))</f>
        <v>26</v>
      </c>
      <c r="P1511" s="33" t="str">
        <f xml:space="preserve"> IFERROR(IF(VLOOKUP(G1511,Demos!$B$3:$K$1368,6,FALSE)=0,"",VLOOKUP(G1511,Demos!$B$3:$K$1368,6,FALSE)),"")</f>
        <v>www.de-monstrare.nl/pdf/Reflections%20of%20transverse%20pulses%20_2_.pdf</v>
      </c>
      <c r="Q1511" s="38" t="str">
        <f xml:space="preserve"> IFERROR(IF(VLOOKUP(G1511,Demos!$B$3:$K$1368,8,FALSE)=0,"",VLOOKUP(G1511,Demos!$B$3:$K$1368,8,FALSE)),"")</f>
        <v>Not listed in database yet</v>
      </c>
      <c r="R1511" s="38" t="str">
        <f xml:space="preserve"> IFERROR(IF(VLOOKUP(G1511,Demos!$B$3:$K$1368,7,FALSE)=0,"",VLOOKUP(G1511,Demos!$B$3:$K$1368,7,FALSE)),"")</f>
        <v/>
      </c>
      <c r="S1511" s="82"/>
      <c r="T1511" s="50" t="s">
        <v>1904</v>
      </c>
      <c r="U1511" s="31" t="str">
        <f>IFERROR(VLOOKUP(G1511,Demos!$B$7:N4805,12,FALSE),"")</f>
        <v/>
      </c>
    </row>
    <row r="1512" spans="1:21" ht="45" x14ac:dyDescent="0.25">
      <c r="A1512" s="39">
        <f t="shared" si="23"/>
        <v>1507</v>
      </c>
      <c r="B1512" s="30" t="s">
        <v>17</v>
      </c>
      <c r="C1512" s="29" t="str">
        <f xml:space="preserve"> IFERROR(VLOOKUP(B1512, Courses!$C$3:$E$836, 2, FALSE),"")</f>
        <v>Introduction to Waves</v>
      </c>
      <c r="D1512" s="29" t="str">
        <f xml:space="preserve"> IFERROR(VLOOKUP(MID(G1512,1,1), PIRA!$B$1:$E$1146, 2, FALSE),"")</f>
        <v>3 Oscillations and Waves</v>
      </c>
      <c r="E1512" s="31" t="str">
        <f xml:space="preserve"> IFERROR(VLOOKUP(MID(G1512,1,2),PIRA!$B$1:$E$1144,2,FALSE),"")&amp;"
"&amp;IFERROR(VLOOKUP(MID(H1512,1,2),PIRA!$B$1:$E$1144,2,FALSE),"")&amp;"
"&amp;IFERROR(VLOOKUP(MID(I1512,1,2),PIRA!$B$1:$E$1144,2,FALSE),"")</f>
        <v xml:space="preserve">Wave Motion
Wave Motion
</v>
      </c>
      <c r="F1512" s="31" t="str">
        <f xml:space="preserve"> IFERROR(VLOOKUP(MID(G1512,1,4),PIRA!$B$1:$E$1144,2,FALSE),"")&amp;"
"&amp;IFERROR(VLOOKUP(MID(H1512,1,4),PIRA!$B$1:$E$1144,2,FALSE),"")&amp;"
"&amp;IFERROR(VLOOKUP(MID(I1512,1,4),PIRA!$B$1:$E$1144,2,FALSE),"")</f>
        <v xml:space="preserve">Doppler Effect
Beats
</v>
      </c>
      <c r="G1512" s="32" t="s">
        <v>1188</v>
      </c>
      <c r="H1512" s="31" t="str">
        <f>IFERROR(IF(VLOOKUP(G1512,Demos!$B$3:$K$1368,2,FALSE)=0,"",VLOOKUP(G1512,Demos!$B$3:$K$1368,2,FALSE)),"")</f>
        <v>3B60.10</v>
      </c>
      <c r="I1512" s="79" t="str">
        <f>IFERROR(IF(VLOOKUP(G1512,Demos!$B$3:$K$1368,3,FALSE)=0,"",VLOOKUP(G1512,Demos!$B$3:$K$1368,3,FALSE)),"")</f>
        <v/>
      </c>
      <c r="J1512" s="79" t="str">
        <f>IFERROR(IF(VLOOKUP(G1512,Demos!$B$3:$K$1368,4,FALSE)=0,"",VLOOKUP(G1512,Demos!$B$3:$K$1368,4,FALSE)),"")</f>
        <v/>
      </c>
      <c r="K1512" s="30" t="s">
        <v>15</v>
      </c>
      <c r="L1512" s="30" t="s">
        <v>46</v>
      </c>
      <c r="M1512" s="71">
        <v>43112</v>
      </c>
      <c r="N1512" s="33" t="str">
        <f>IFERROR(VLOOKUP(G1512,Demos!$B$3:$K$1368,5,FALSE),"")</f>
        <v>Doppler</v>
      </c>
      <c r="O1512" s="28">
        <f>IF(N1512="","",COUNTIF($N$6:N3631, N1512))</f>
        <v>21</v>
      </c>
      <c r="P1512" s="33" t="str">
        <f xml:space="preserve"> IFERROR(IF(VLOOKUP(G1512,Demos!$B$3:$K$1368,6,FALSE)=0,"",VLOOKUP(G1512,Demos!$B$3:$K$1368,6,FALSE)),"")</f>
        <v>www.de-monstrare.nl/pdf/Doppler.pdf</v>
      </c>
      <c r="Q1512" s="38" t="str">
        <f xml:space="preserve"> IFERROR(IF(VLOOKUP(G1512,Demos!$B$3:$K$1368,8,FALSE)=0,"",VLOOKUP(G1512,Demos!$B$3:$K$1368,8,FALSE)),"")</f>
        <v/>
      </c>
      <c r="R1512" s="38" t="str">
        <f xml:space="preserve"> IFERROR(IF(VLOOKUP(G1512,Demos!$B$3:$K$1368,7,FALSE)=0,"",VLOOKUP(G1512,Demos!$B$3:$K$1368,7,FALSE)),"")</f>
        <v>See: https://surfdrive.surf.nl/files/index.php/s/DHZYIhoACURx7O8?path=%2FHaaksman%2FTN2345%2F6.%20Doppler</v>
      </c>
      <c r="S1512" s="82"/>
      <c r="T1512" s="50" t="s">
        <v>1904</v>
      </c>
      <c r="U1512" s="31" t="str">
        <f>IFERROR(VLOOKUP(G1512,Demos!$B$7:N4807,12,FALSE),"")</f>
        <v/>
      </c>
    </row>
    <row r="1513" spans="1:21" ht="45" x14ac:dyDescent="0.25">
      <c r="A1513" s="39">
        <f t="shared" si="23"/>
        <v>1508</v>
      </c>
      <c r="B1513" s="30" t="s">
        <v>1893</v>
      </c>
      <c r="C1513" s="29" t="str">
        <f xml:space="preserve"> IFERROR(VLOOKUP(B1513, Courses!$C$3:$E$836, 2, FALSE),"")</f>
        <v>Physics 1A</v>
      </c>
      <c r="D1513" s="29" t="str">
        <f xml:space="preserve"> IFERROR(VLOOKUP(MID(G1513,1,1), PIRA!$B$1:$E$1146, 2, FALSE),"")</f>
        <v>4 Thermodynamics</v>
      </c>
      <c r="E1513" s="31" t="str">
        <f xml:space="preserve"> IFERROR(VLOOKUP(MID(G1513,1,2),PIRA!$B$1:$E$1144,2,FALSE),"")&amp;"
"&amp;IFERROR(VLOOKUP(MID(H1513,1,2),PIRA!$B$1:$E$1144,2,FALSE),"")&amp;"
"&amp;IFERROR(VLOOKUP(MID(I1513,1,2),PIRA!$B$1:$E$1144,2,FALSE),"")</f>
        <v xml:space="preserve">Heat and the First Law
Heat and the First Law
</v>
      </c>
      <c r="F1513" s="31" t="str">
        <f xml:space="preserve"> IFERROR(VLOOKUP(MID(G1513,1,4),PIRA!$B$1:$E$1144,2,FALSE),"")&amp;"
"&amp;IFERROR(VLOOKUP(MID(H1513,1,4),PIRA!$B$1:$E$1144,2,FALSE),"")&amp;"
"&amp;IFERROR(VLOOKUP(MID(I1513,1,4),PIRA!$B$1:$E$1144,2,FALSE),"")</f>
        <v xml:space="preserve">Heat Capacity and Specific Heat
Mechanical Equivalent of Heat
</v>
      </c>
      <c r="G1513" s="32" t="s">
        <v>1814</v>
      </c>
      <c r="H1513" s="31" t="str">
        <f>IFERROR(IF(VLOOKUP(G1513,Demos!$B$3:$K$1368,2,FALSE)=0,"",VLOOKUP(G1513,Demos!$B$3:$K$1368,2,FALSE)),"")</f>
        <v>4B60.01</v>
      </c>
      <c r="I1513" s="79" t="str">
        <f>IFERROR(IF(VLOOKUP(G1513,Demos!$B$3:$K$1368,3,FALSE)=0,"",VLOOKUP(G1513,Demos!$B$3:$K$1368,3,FALSE)),"")</f>
        <v/>
      </c>
      <c r="J1513" s="79" t="str">
        <f>IFERROR(IF(VLOOKUP(G1513,Demos!$B$3:$K$1368,4,FALSE)=0,"",VLOOKUP(G1513,Demos!$B$3:$K$1368,4,FALSE)),"")</f>
        <v/>
      </c>
      <c r="K1513" s="30" t="s">
        <v>1897</v>
      </c>
      <c r="L1513" s="32" t="s">
        <v>1943</v>
      </c>
      <c r="M1513" s="71">
        <v>43111</v>
      </c>
      <c r="N1513" s="33" t="str">
        <f>IFERROR(VLOOKUP(G1513,Demos!$B$3:$K$1368,5,FALSE),"")</f>
        <v>Joule's Experiment</v>
      </c>
      <c r="O1513" s="28">
        <f>IF(N1513="","",COUNTIF($N$6:N3632, N1513))</f>
        <v>4</v>
      </c>
      <c r="P1513" s="33" t="str">
        <f xml:space="preserve"> IFERROR(IF(VLOOKUP(G1513,Demos!$B$3:$K$1368,6,FALSE)=0,"",VLOOKUP(G1513,Demos!$B$3:$K$1368,6,FALSE)),"")</f>
        <v>http://www.de-monstrare.nl/pdf/Joule%27s%20experiment.pdf</v>
      </c>
      <c r="Q1513" s="38" t="str">
        <f xml:space="preserve"> IFERROR(IF(VLOOKUP(G1513,Demos!$B$3:$K$1368,8,FALSE)=0,"",VLOOKUP(G1513,Demos!$B$3:$K$1368,8,FALSE)),"")</f>
        <v/>
      </c>
      <c r="R1513" s="38" t="str">
        <f xml:space="preserve"> IFERROR(IF(VLOOKUP(G1513,Demos!$B$3:$K$1368,7,FALSE)=0,"",VLOOKUP(G1513,Demos!$B$3:$K$1368,7,FALSE)),"")</f>
        <v>See from 00:21:10: U:\Elearning TP\Natk4all\college ted\dag 3\versie 1</v>
      </c>
      <c r="S1513" s="82"/>
      <c r="T1513" s="50" t="s">
        <v>2049</v>
      </c>
      <c r="U1513" s="31" t="str">
        <f>IFERROR(VLOOKUP(G1513,Demos!$B$7:N4809,12,FALSE),"")</f>
        <v/>
      </c>
    </row>
    <row r="1514" spans="1:21" ht="45" x14ac:dyDescent="0.25">
      <c r="A1514" s="39">
        <f t="shared" si="23"/>
        <v>1509</v>
      </c>
      <c r="B1514" s="30" t="s">
        <v>1893</v>
      </c>
      <c r="C1514" s="29" t="str">
        <f xml:space="preserve"> IFERROR(VLOOKUP(B1514, Courses!$C$3:$E$836, 2, FALSE),"")</f>
        <v>Physics 1A</v>
      </c>
      <c r="D1514" s="29" t="str">
        <f xml:space="preserve"> IFERROR(VLOOKUP(MID(G1514,1,1), PIRA!$B$1:$E$1146, 2, FALSE),"")</f>
        <v>4 Thermodynamics</v>
      </c>
      <c r="E1514" s="31" t="str">
        <f xml:space="preserve"> IFERROR(VLOOKUP(MID(G1514,1,2),PIRA!$B$1:$E$1144,2,FALSE),"")&amp;"
"&amp;IFERROR(VLOOKUP(MID(H1514,1,2),PIRA!$B$1:$E$1144,2,FALSE),"")&amp;"
"&amp;IFERROR(VLOOKUP(MID(I1514,1,2),PIRA!$B$1:$E$1144,2,FALSE),"")</f>
        <v xml:space="preserve">Heat and the First Law
</v>
      </c>
      <c r="F1514" s="31" t="str">
        <f xml:space="preserve"> IFERROR(VLOOKUP(MID(G1514,1,4),PIRA!$B$1:$E$1144,2,FALSE),"")&amp;"
"&amp;IFERROR(VLOOKUP(MID(H1514,1,4),PIRA!$B$1:$E$1144,2,FALSE),"")&amp;"
"&amp;IFERROR(VLOOKUP(MID(I1514,1,4),PIRA!$B$1:$E$1144,2,FALSE),"")</f>
        <v xml:space="preserve">Radiation
</v>
      </c>
      <c r="G1514" s="32" t="s">
        <v>1819</v>
      </c>
      <c r="H1514" s="31" t="str">
        <f>IFERROR(IF(VLOOKUP(G1514,Demos!$B$3:$K$1368,2,FALSE)=0,"",VLOOKUP(G1514,Demos!$B$3:$K$1368,2,FALSE)),"")</f>
        <v/>
      </c>
      <c r="I1514" s="79" t="str">
        <f>IFERROR(IF(VLOOKUP(G1514,Demos!$B$3:$K$1368,3,FALSE)=0,"",VLOOKUP(G1514,Demos!$B$3:$K$1368,3,FALSE)),"")</f>
        <v/>
      </c>
      <c r="J1514" s="79" t="str">
        <f>IFERROR(IF(VLOOKUP(G1514,Demos!$B$3:$K$1368,4,FALSE)=0,"",VLOOKUP(G1514,Demos!$B$3:$K$1368,4,FALSE)),"")</f>
        <v/>
      </c>
      <c r="K1514" s="30" t="s">
        <v>1897</v>
      </c>
      <c r="L1514" s="32" t="s">
        <v>1943</v>
      </c>
      <c r="M1514" s="71">
        <v>43111</v>
      </c>
      <c r="N1514" s="33" t="str">
        <f>IFERROR(VLOOKUP(G1514,Demos!$B$3:$K$1368,5,FALSE),"")</f>
        <v>Stefan-Boltzmann Law for Radiation</v>
      </c>
      <c r="O1514" s="28">
        <f>IF(N1514="","",COUNTIF($N$6:N3633, N1514))</f>
        <v>3</v>
      </c>
      <c r="P1514" s="33" t="str">
        <f xml:space="preserve"> IFERROR(IF(VLOOKUP(G1514,Demos!$B$3:$K$1368,6,FALSE)=0,"",VLOOKUP(G1514,Demos!$B$3:$K$1368,6,FALSE)),"")</f>
        <v>http://www.de-monstrare.nl/pdf/Stefan-Boltzmann%20law%20for%20radiation.pdf</v>
      </c>
      <c r="Q1514" s="38" t="str">
        <f xml:space="preserve"> IFERROR(IF(VLOOKUP(G1514,Demos!$B$3:$K$1368,8,FALSE)=0,"",VLOOKUP(G1514,Demos!$B$3:$K$1368,8,FALSE)),"")</f>
        <v/>
      </c>
      <c r="R1514" s="38" t="str">
        <f xml:space="preserve"> IFERROR(IF(VLOOKUP(G1514,Demos!$B$3:$K$1368,7,FALSE)=0,"",VLOOKUP(G1514,Demos!$B$3:$K$1368,7,FALSE)),"")</f>
        <v/>
      </c>
      <c r="S1514" s="82"/>
      <c r="T1514" s="50" t="s">
        <v>2049</v>
      </c>
      <c r="U1514" s="31" t="str">
        <f>IFERROR(VLOOKUP(G1514,Demos!$B$7:N4808,12,FALSE),"")</f>
        <v/>
      </c>
    </row>
    <row r="1515" spans="1:21" ht="45" x14ac:dyDescent="0.25">
      <c r="A1515" s="39">
        <f t="shared" si="23"/>
        <v>1510</v>
      </c>
      <c r="B1515" s="30" t="s">
        <v>1893</v>
      </c>
      <c r="C1515" s="29" t="str">
        <f xml:space="preserve"> IFERROR(VLOOKUP(B1515, Courses!$C$3:$E$836, 2, FALSE),"")</f>
        <v>Physics 1A</v>
      </c>
      <c r="D1515" s="29" t="str">
        <f xml:space="preserve"> IFERROR(VLOOKUP(MID(G1515,1,1), PIRA!$B$1:$E$1146, 2, FALSE),"")</f>
        <v>4 Thermodynamics</v>
      </c>
      <c r="E1515" s="31" t="str">
        <f xml:space="preserve"> IFERROR(VLOOKUP(MID(G1515,1,2),PIRA!$B$1:$E$1144,2,FALSE),"")&amp;"
"&amp;IFERROR(VLOOKUP(MID(H1515,1,2),PIRA!$B$1:$E$1144,2,FALSE),"")&amp;"
"&amp;IFERROR(VLOOKUP(MID(I1515,1,2),PIRA!$B$1:$E$1144,2,FALSE),"")</f>
        <v xml:space="preserve">Change of State
</v>
      </c>
      <c r="F1515" s="31" t="str">
        <f xml:space="preserve"> IFERROR(VLOOKUP(MID(G1515,1,4),PIRA!$B$1:$E$1144,2,FALSE),"")&amp;"
"&amp;IFERROR(VLOOKUP(MID(H1515,1,4),PIRA!$B$1:$E$1144,2,FALSE),"")&amp;"
"&amp;IFERROR(VLOOKUP(MID(I1515,1,4),PIRA!$B$1:$E$1144,2,FALSE),"")</f>
        <v xml:space="preserve">Phase Changes: Liquid-Gas
</v>
      </c>
      <c r="G1515" s="32" t="s">
        <v>1842</v>
      </c>
      <c r="H1515" s="31" t="str">
        <f>IFERROR(IF(VLOOKUP(G1515,Demos!$B$3:$K$1368,2,FALSE)=0,"",VLOOKUP(G1515,Demos!$B$3:$K$1368,2,FALSE)),"")</f>
        <v/>
      </c>
      <c r="I1515" s="79" t="str">
        <f>IFERROR(IF(VLOOKUP(G1515,Demos!$B$3:$K$1368,3,FALSE)=0,"",VLOOKUP(G1515,Demos!$B$3:$K$1368,3,FALSE)),"")</f>
        <v/>
      </c>
      <c r="J1515" s="79" t="str">
        <f>IFERROR(IF(VLOOKUP(G1515,Demos!$B$3:$K$1368,4,FALSE)=0,"",VLOOKUP(G1515,Demos!$B$3:$K$1368,4,FALSE)),"")</f>
        <v/>
      </c>
      <c r="K1515" s="30" t="s">
        <v>1897</v>
      </c>
      <c r="L1515" s="30" t="s">
        <v>1943</v>
      </c>
      <c r="M1515" s="71">
        <v>43111</v>
      </c>
      <c r="N1515" s="33" t="str">
        <f>IFERROR(VLOOKUP(G1515,Demos!$B$3:$K$1368,5,FALSE),"")</f>
        <v>Boiling to Freeze</v>
      </c>
      <c r="O1515" s="28">
        <f>IF(N1515="","",COUNTIF($N$6:N3634, N1515))</f>
        <v>3</v>
      </c>
      <c r="P1515" s="33" t="str">
        <f xml:space="preserve"> IFERROR(IF(VLOOKUP(G1515,Demos!$B$3:$K$1368,6,FALSE)=0,"",VLOOKUP(G1515,Demos!$B$3:$K$1368,6,FALSE)),"")</f>
        <v>http://www.de-monstrare.nl/pdf/Boiling%20to%20freeze.pdf</v>
      </c>
      <c r="Q1515" s="38" t="str">
        <f xml:space="preserve"> IFERROR(IF(VLOOKUP(G1515,Demos!$B$3:$K$1368,8,FALSE)=0,"",VLOOKUP(G1515,Demos!$B$3:$K$1368,8,FALSE)),"")</f>
        <v/>
      </c>
      <c r="R1515" s="38" t="str">
        <f xml:space="preserve"> IFERROR(IF(VLOOKUP(G1515,Demos!$B$3:$K$1368,7,FALSE)=0,"",VLOOKUP(G1515,Demos!$B$3:$K$1368,7,FALSE)),"")</f>
        <v/>
      </c>
      <c r="S1515" s="82"/>
      <c r="T1515" s="50" t="s">
        <v>2049</v>
      </c>
      <c r="U1515" s="31" t="str">
        <f>IFERROR(VLOOKUP(G1515,Demos!$B$7:N4810,12,FALSE),"")</f>
        <v/>
      </c>
    </row>
    <row r="1516" spans="1:21" ht="45" x14ac:dyDescent="0.25">
      <c r="A1516" s="39">
        <f t="shared" si="23"/>
        <v>1511</v>
      </c>
      <c r="B1516" s="30" t="s">
        <v>17</v>
      </c>
      <c r="C1516" s="29" t="str">
        <f xml:space="preserve"> IFERROR(VLOOKUP(B1516, Courses!$C$3:$E$836, 2, FALSE),"")</f>
        <v>Introduction to Waves</v>
      </c>
      <c r="D1516" s="29" t="str">
        <f xml:space="preserve"> IFERROR(VLOOKUP(MID(G1516,1,1), PIRA!$B$1:$E$1146, 2, FALSE),"")</f>
        <v>3 Oscillations and Waves</v>
      </c>
      <c r="E1516" s="31" t="str">
        <f xml:space="preserve"> IFERROR(VLOOKUP(MID(G1516,1,2),PIRA!$B$1:$E$1144,2,FALSE),"")&amp;"
"&amp;IFERROR(VLOOKUP(MID(H1516,1,2),PIRA!$B$1:$E$1144,2,FALSE),"")&amp;"
"&amp;IFERROR(VLOOKUP(MID(I1516,1,2),PIRA!$B$1:$E$1144,2,FALSE),"")</f>
        <v xml:space="preserve">Instruments
Acoustics
</v>
      </c>
      <c r="F1516" s="31" t="str">
        <f xml:space="preserve"> IFERROR(VLOOKUP(MID(G1516,1,4),PIRA!$B$1:$E$1144,2,FALSE),"")&amp;"
"&amp;IFERROR(VLOOKUP(MID(H1516,1,4),PIRA!$B$1:$E$1144,2,FALSE),"")&amp;"
"&amp;IFERROR(VLOOKUP(MID(I1516,1,4),PIRA!$B$1:$E$1144,2,FALSE),"")</f>
        <v xml:space="preserve">Resonance Cavities
Wave Analysis and Synthesis
</v>
      </c>
      <c r="G1516" s="32" t="s">
        <v>481</v>
      </c>
      <c r="H1516" s="31" t="str">
        <f>IFERROR(IF(VLOOKUP(G1516,Demos!$B$3:$K$1368,2,FALSE)=0,"",VLOOKUP(G1516,Demos!$B$3:$K$1368,2,FALSE)),"")</f>
        <v>3C50.20</v>
      </c>
      <c r="I1516" s="79" t="str">
        <f>IFERROR(IF(VLOOKUP(G1516,Demos!$B$3:$K$1368,3,FALSE)=0,"",VLOOKUP(G1516,Demos!$B$3:$K$1368,3,FALSE)),"")</f>
        <v/>
      </c>
      <c r="J1516" s="79" t="str">
        <f>IFERROR(IF(VLOOKUP(G1516,Demos!$B$3:$K$1368,4,FALSE)=0,"",VLOOKUP(G1516,Demos!$B$3:$K$1368,4,FALSE)),"")</f>
        <v/>
      </c>
      <c r="K1516" s="30" t="s">
        <v>15</v>
      </c>
      <c r="L1516" s="30" t="s">
        <v>46</v>
      </c>
      <c r="M1516" s="71">
        <v>43110</v>
      </c>
      <c r="N1516" s="33" t="str">
        <f>IFERROR(VLOOKUP(G1516,Demos!$B$3:$K$1368,5,FALSE),"")</f>
        <v>Organ Pipe (Sound Resonance Tube)</v>
      </c>
      <c r="O1516" s="28">
        <f>IF(N1516="","",COUNTIF($N$6:N3635, N1516))</f>
        <v>11</v>
      </c>
      <c r="P1516" s="33" t="str">
        <f xml:space="preserve"> IFERROR(IF(VLOOKUP(G1516,Demos!$B$3:$K$1368,6,FALSE)=0,"",VLOOKUP(G1516,Demos!$B$3:$K$1368,6,FALSE)),"")</f>
        <v>N/A</v>
      </c>
      <c r="Q1516" s="38" t="str">
        <f xml:space="preserve"> IFERROR(IF(VLOOKUP(G1516,Demos!$B$3:$K$1368,8,FALSE)=0,"",VLOOKUP(G1516,Demos!$B$3:$K$1368,8,FALSE)),"")</f>
        <v>Not listed in database yet. f = 1 kHz, Variable length</v>
      </c>
      <c r="R1516" s="38" t="str">
        <f xml:space="preserve"> IFERROR(IF(VLOOKUP(G1516,Demos!$B$3:$K$1368,7,FALSE)=0,"",VLOOKUP(G1516,Demos!$B$3:$K$1368,7,FALSE)),"")</f>
        <v/>
      </c>
      <c r="S1516" s="82"/>
      <c r="T1516" s="50" t="s">
        <v>1904</v>
      </c>
      <c r="U1516" s="31" t="str">
        <f>IFERROR(VLOOKUP(G1516,Demos!$B$7:N4811,12,FALSE),"")</f>
        <v/>
      </c>
    </row>
    <row r="1517" spans="1:21" ht="45" x14ac:dyDescent="0.25">
      <c r="A1517" s="39">
        <f t="shared" si="23"/>
        <v>1512</v>
      </c>
      <c r="B1517" s="30" t="s">
        <v>17</v>
      </c>
      <c r="C1517" s="29" t="str">
        <f xml:space="preserve"> IFERROR(VLOOKUP(B1517, Courses!$C$3:$E$836, 2, FALSE),"")</f>
        <v>Introduction to Waves</v>
      </c>
      <c r="D1517" s="29" t="str">
        <f xml:space="preserve"> IFERROR(VLOOKUP(MID(G1517,1,1), PIRA!$B$1:$E$1146, 2, FALSE),"")</f>
        <v>3 Oscillations and Waves</v>
      </c>
      <c r="E1517" s="31" t="str">
        <f xml:space="preserve"> IFERROR(VLOOKUP(MID(G1517,1,2),PIRA!$B$1:$E$1144,2,FALSE),"")&amp;"
"&amp;IFERROR(VLOOKUP(MID(H1517,1,2),PIRA!$B$1:$E$1144,2,FALSE),"")&amp;"
"&amp;IFERROR(VLOOKUP(MID(I1517,1,2),PIRA!$B$1:$E$1144,2,FALSE),"")</f>
        <v xml:space="preserve">Instruments
</v>
      </c>
      <c r="F1517" s="31" t="str">
        <f xml:space="preserve"> IFERROR(VLOOKUP(MID(G1517,1,4),PIRA!$B$1:$E$1144,2,FALSE),"")&amp;"
"&amp;IFERROR(VLOOKUP(MID(H1517,1,4),PIRA!$B$1:$E$1144,2,FALSE),"")&amp;"
"&amp;IFERROR(VLOOKUP(MID(I1517,1,4),PIRA!$B$1:$E$1144,2,FALSE),"")</f>
        <v xml:space="preserve">Air Column Instruments
</v>
      </c>
      <c r="G1517" s="32" t="s">
        <v>1809</v>
      </c>
      <c r="H1517" s="31" t="str">
        <f>IFERROR(IF(VLOOKUP(G1517,Demos!$B$3:$K$1368,2,FALSE)=0,"",VLOOKUP(G1517,Demos!$B$3:$K$1368,2,FALSE)),"")</f>
        <v/>
      </c>
      <c r="I1517" s="79" t="str">
        <f>IFERROR(IF(VLOOKUP(G1517,Demos!$B$3:$K$1368,3,FALSE)=0,"",VLOOKUP(G1517,Demos!$B$3:$K$1368,3,FALSE)),"")</f>
        <v/>
      </c>
      <c r="J1517" s="79" t="str">
        <f>IFERROR(IF(VLOOKUP(G1517,Demos!$B$3:$K$1368,4,FALSE)=0,"",VLOOKUP(G1517,Demos!$B$3:$K$1368,4,FALSE)),"")</f>
        <v/>
      </c>
      <c r="K1517" s="30" t="s">
        <v>15</v>
      </c>
      <c r="L1517" s="30" t="s">
        <v>46</v>
      </c>
      <c r="M1517" s="71">
        <v>43110</v>
      </c>
      <c r="N1517" s="33" t="str">
        <f>IFERROR(VLOOKUP(G1517,Demos!$B$3:$K$1368,5,FALSE),"")</f>
        <v>Flute (trekfluit or organ pipe w adjustable stop)</v>
      </c>
      <c r="O1517" s="28">
        <f>IF(N1517="","",COUNTIF($N$6:N3636, N1517))</f>
        <v>11</v>
      </c>
      <c r="P1517" s="33" t="str">
        <f xml:space="preserve"> IFERROR(IF(VLOOKUP(G1517,Demos!$B$3:$K$1368,6,FALSE)=0,"",VLOOKUP(G1517,Demos!$B$3:$K$1368,6,FALSE)),"")</f>
        <v>N/A</v>
      </c>
      <c r="Q1517" s="38" t="str">
        <f xml:space="preserve"> IFERROR(IF(VLOOKUP(G1517,Demos!$B$3:$K$1368,8,FALSE)=0,"",VLOOKUP(G1517,Demos!$B$3:$K$1368,8,FALSE)),"")</f>
        <v>Not listed in database yet. A-tone, Length = 190 mm</v>
      </c>
      <c r="R1517" s="38" t="str">
        <f xml:space="preserve"> IFERROR(IF(VLOOKUP(G1517,Demos!$B$3:$K$1368,7,FALSE)=0,"",VLOOKUP(G1517,Demos!$B$3:$K$1368,7,FALSE)),"")</f>
        <v>See: https://surfdrive.surf.nl/files/index.php/s/DHZYIhoACURx7O8?path=%2FHaaksman%2FTN2345%2F4.%20Flute</v>
      </c>
      <c r="S1517" s="82"/>
      <c r="T1517" s="50" t="s">
        <v>1904</v>
      </c>
      <c r="U1517" s="31" t="str">
        <f>IFERROR(VLOOKUP(G1517,Demos!$B$7:N4812,12,FALSE),"")</f>
        <v/>
      </c>
    </row>
    <row r="1518" spans="1:21" ht="45" x14ac:dyDescent="0.25">
      <c r="A1518" s="39">
        <f t="shared" si="23"/>
        <v>1513</v>
      </c>
      <c r="B1518" s="30" t="s">
        <v>17</v>
      </c>
      <c r="C1518" s="29" t="str">
        <f xml:space="preserve"> IFERROR(VLOOKUP(B1518, Courses!$C$3:$E$836, 2, FALSE),"")</f>
        <v>Introduction to Waves</v>
      </c>
      <c r="D1518" s="29" t="str">
        <f xml:space="preserve"> IFERROR(VLOOKUP(MID(G1518,1,1), PIRA!$B$1:$E$1146, 2, FALSE),"")</f>
        <v>3 Oscillations and Waves</v>
      </c>
      <c r="E1518" s="31" t="str">
        <f xml:space="preserve"> IFERROR(VLOOKUP(MID(G1518,1,2),PIRA!$B$1:$E$1144,2,FALSE),"")&amp;"
"&amp;IFERROR(VLOOKUP(MID(H1518,1,2),PIRA!$B$1:$E$1144,2,FALSE),"")&amp;"
"&amp;IFERROR(VLOOKUP(MID(I1518,1,2),PIRA!$B$1:$E$1144,2,FALSE),"")</f>
        <v xml:space="preserve">Wave Motion
</v>
      </c>
      <c r="F1518" s="31" t="str">
        <f xml:space="preserve"> IFERROR(VLOOKUP(MID(G1518,1,4),PIRA!$B$1:$E$1144,2,FALSE),"")&amp;"
"&amp;IFERROR(VLOOKUP(MID(H1518,1,4),PIRA!$B$1:$E$1144,2,FALSE),"")&amp;"
"&amp;IFERROR(VLOOKUP(MID(I1518,1,4),PIRA!$B$1:$E$1144,2,FALSE),"")</f>
        <v xml:space="preserve">Standing Waves
</v>
      </c>
      <c r="G1518" s="32" t="s">
        <v>105</v>
      </c>
      <c r="H1518" s="31" t="str">
        <f>IFERROR(IF(VLOOKUP(G1518,Demos!$B$3:$K$1368,2,FALSE)=0,"",VLOOKUP(G1518,Demos!$B$3:$K$1368,2,FALSE)),"")</f>
        <v/>
      </c>
      <c r="I1518" s="79" t="str">
        <f>IFERROR(IF(VLOOKUP(G1518,Demos!$B$3:$K$1368,3,FALSE)=0,"",VLOOKUP(G1518,Demos!$B$3:$K$1368,3,FALSE)),"")</f>
        <v/>
      </c>
      <c r="J1518" s="79" t="str">
        <f>IFERROR(IF(VLOOKUP(G1518,Demos!$B$3:$K$1368,4,FALSE)=0,"",VLOOKUP(G1518,Demos!$B$3:$K$1368,4,FALSE)),"")</f>
        <v/>
      </c>
      <c r="K1518" s="30" t="s">
        <v>15</v>
      </c>
      <c r="L1518" s="30" t="s">
        <v>46</v>
      </c>
      <c r="M1518" s="71">
        <v>43108</v>
      </c>
      <c r="N1518" s="33" t="str">
        <f>IFERROR(VLOOKUP(G1518,Demos!$B$3:$K$1368,5,FALSE),"")</f>
        <v>Soap Film Standing Waves</v>
      </c>
      <c r="O1518" s="28">
        <f>IF(N1518="","",COUNTIF($N$6:N3637, N1518))</f>
        <v>12</v>
      </c>
      <c r="P1518" s="33" t="str">
        <f xml:space="preserve"> IFERROR(IF(VLOOKUP(G1518,Demos!$B$3:$K$1368,6,FALSE)=0,"",VLOOKUP(G1518,Demos!$B$3:$K$1368,6,FALSE)),"")</f>
        <v>N/A</v>
      </c>
      <c r="Q1518" s="38" t="str">
        <f xml:space="preserve"> IFERROR(IF(VLOOKUP(G1518,Demos!$B$3:$K$1368,8,FALSE)=0,"",VLOOKUP(G1518,Demos!$B$3:$K$1368,8,FALSE)),"")</f>
        <v>Not listed in database yet, see pic P0001577</v>
      </c>
      <c r="R1518" s="38" t="str">
        <f xml:space="preserve"> IFERROR(IF(VLOOKUP(G1518,Demos!$B$3:$K$1368,7,FALSE)=0,"",VLOOKUP(G1518,Demos!$B$3:$K$1368,7,FALSE)),"")</f>
        <v/>
      </c>
      <c r="S1518" s="82"/>
      <c r="T1518" s="50" t="s">
        <v>1904</v>
      </c>
      <c r="U1518" s="31" t="str">
        <f>IFERROR(VLOOKUP(G1518,Demos!$B$7:N4813,12,FALSE),"")</f>
        <v/>
      </c>
    </row>
    <row r="1519" spans="1:21" ht="45" x14ac:dyDescent="0.25">
      <c r="A1519" s="39">
        <f t="shared" si="23"/>
        <v>1514</v>
      </c>
      <c r="B1519" s="30" t="s">
        <v>17</v>
      </c>
      <c r="C1519" s="29" t="str">
        <f xml:space="preserve"> IFERROR(VLOOKUP(B1519, Courses!$C$3:$E$836, 2, FALSE),"")</f>
        <v>Introduction to Waves</v>
      </c>
      <c r="D1519" s="29" t="str">
        <f xml:space="preserve"> IFERROR(VLOOKUP(MID(G1519,1,1), PIRA!$B$1:$E$1146, 2, FALSE),"")</f>
        <v>3 Oscillations and Waves</v>
      </c>
      <c r="E1519" s="31" t="str">
        <f xml:space="preserve"> IFERROR(VLOOKUP(MID(G1519,1,2),PIRA!$B$1:$E$1144,2,FALSE),"")&amp;"
"&amp;IFERROR(VLOOKUP(MID(H1519,1,2),PIRA!$B$1:$E$1144,2,FALSE),"")&amp;"
"&amp;IFERROR(VLOOKUP(MID(I1519,1,2),PIRA!$B$1:$E$1144,2,FALSE),"")</f>
        <v xml:space="preserve">Instruments
</v>
      </c>
      <c r="F1519" s="31" t="str">
        <f xml:space="preserve"> IFERROR(VLOOKUP(MID(G1519,1,4),PIRA!$B$1:$E$1144,2,FALSE),"")&amp;"
"&amp;IFERROR(VLOOKUP(MID(H1519,1,4),PIRA!$B$1:$E$1144,2,FALSE),"")&amp;"
"&amp;IFERROR(VLOOKUP(MID(I1519,1,4),PIRA!$B$1:$E$1144,2,FALSE),"")</f>
        <v xml:space="preserve">Resonance in Plates, Bars, Solids
</v>
      </c>
      <c r="G1519" s="32" t="s">
        <v>124</v>
      </c>
      <c r="H1519" s="31" t="str">
        <f>IFERROR(IF(VLOOKUP(G1519,Demos!$B$3:$K$1368,2,FALSE)=0,"",VLOOKUP(G1519,Demos!$B$3:$K$1368,2,FALSE)),"")</f>
        <v/>
      </c>
      <c r="I1519" s="79" t="str">
        <f>IFERROR(IF(VLOOKUP(G1519,Demos!$B$3:$K$1368,3,FALSE)=0,"",VLOOKUP(G1519,Demos!$B$3:$K$1368,3,FALSE)),"")</f>
        <v/>
      </c>
      <c r="J1519" s="79" t="str">
        <f>IFERROR(IF(VLOOKUP(G1519,Demos!$B$3:$K$1368,4,FALSE)=0,"",VLOOKUP(G1519,Demos!$B$3:$K$1368,4,FALSE)),"")</f>
        <v/>
      </c>
      <c r="K1519" s="30" t="s">
        <v>15</v>
      </c>
      <c r="L1519" s="30" t="s">
        <v>46</v>
      </c>
      <c r="M1519" s="71">
        <v>43108</v>
      </c>
      <c r="N1519" s="33" t="str">
        <f>IFERROR(VLOOKUP(G1519,Demos!$B$3:$K$1368,5,FALSE),"")</f>
        <v>Chladni Plates (sand on a vibrating plate)</v>
      </c>
      <c r="O1519" s="28">
        <f>IF(N1519="","",COUNTIF($N$6:N3638, N1519))</f>
        <v>15</v>
      </c>
      <c r="P1519" s="33" t="str">
        <f xml:space="preserve"> IFERROR(IF(VLOOKUP(G1519,Demos!$B$3:$K$1368,6,FALSE)=0,"",VLOOKUP(G1519,Demos!$B$3:$K$1368,6,FALSE)),"")</f>
        <v>N/A</v>
      </c>
      <c r="Q1519" s="38" t="str">
        <f xml:space="preserve"> IFERROR(IF(VLOOKUP(G1519,Demos!$B$3:$K$1368,8,FALSE)=0,"",VLOOKUP(G1519,Demos!$B$3:$K$1368,8,FALSE)),"")</f>
        <v>Not listed in database yet, see pic P0001572</v>
      </c>
      <c r="R1519" s="38" t="str">
        <f xml:space="preserve"> IFERROR(IF(VLOOKUP(G1519,Demos!$B$3:$K$1368,7,FALSE)=0,"",VLOOKUP(G1519,Demos!$B$3:$K$1368,7,FALSE)),"")</f>
        <v>See: https://surfdrive.surf.nl/files/index.php/s/DHZYIhoACURx7O8?path=%2FHaaksman%2FTN2345%2F3.%20Chladni%20Plates</v>
      </c>
      <c r="S1519" s="82"/>
      <c r="T1519" s="50" t="s">
        <v>1904</v>
      </c>
      <c r="U1519" s="31" t="str">
        <f>IFERROR(VLOOKUP(G1519,Demos!$B$7:N4814,12,FALSE),"")</f>
        <v/>
      </c>
    </row>
    <row r="1520" spans="1:21" ht="45" x14ac:dyDescent="0.25">
      <c r="A1520" s="39">
        <f t="shared" si="23"/>
        <v>1515</v>
      </c>
      <c r="B1520" s="30" t="s">
        <v>1893</v>
      </c>
      <c r="C1520" s="29" t="str">
        <f xml:space="preserve"> IFERROR(VLOOKUP(B1520, Courses!$C$3:$E$836, 2, FALSE),"")</f>
        <v>Physics 1A</v>
      </c>
      <c r="D1520" s="29" t="str">
        <f xml:space="preserve"> IFERROR(VLOOKUP(MID(G1520,1,1), PIRA!$B$1:$E$1146, 2, FALSE),"")</f>
        <v>1 Mechanics</v>
      </c>
      <c r="E1520" s="31" t="str">
        <f xml:space="preserve"> IFERROR(VLOOKUP(MID(G1520,1,2),PIRA!$B$1:$E$1144,2,FALSE),"")&amp;"
"&amp;IFERROR(VLOOKUP(MID(H1520,1,2),PIRA!$B$1:$E$1144,2,FALSE),"")&amp;"
"&amp;IFERROR(VLOOKUP(MID(I1520,1,2),PIRA!$B$1:$E$1144,2,FALSE),"")</f>
        <v xml:space="preserve">Rotational Dynamics
Rotational Dynamics
</v>
      </c>
      <c r="F1520" s="31" t="str">
        <f xml:space="preserve"> IFERROR(VLOOKUP(MID(G1520,1,4),PIRA!$B$1:$E$1144,2,FALSE),"")&amp;"
"&amp;IFERROR(VLOOKUP(MID(H1520,1,4),PIRA!$B$1:$E$1144,2,FALSE),"")&amp;"
"&amp;IFERROR(VLOOKUP(MID(I1520,1,4),PIRA!$B$1:$E$1144,2,FALSE),"")</f>
        <v xml:space="preserve">Rotational Stability
Conservation of Angular Momentum
</v>
      </c>
      <c r="G1520" s="32" t="s">
        <v>1658</v>
      </c>
      <c r="H1520" s="31" t="str">
        <f>IFERROR(IF(VLOOKUP(G1520,Demos!$B$3:$K$1368,2,FALSE)=0,"",VLOOKUP(G1520,Demos!$B$3:$K$1368,2,FALSE)),"")</f>
        <v>1Q40.12</v>
      </c>
      <c r="I1520" s="79" t="str">
        <f>IFERROR(IF(VLOOKUP(G1520,Demos!$B$3:$K$1368,3,FALSE)=0,"",VLOOKUP(G1520,Demos!$B$3:$K$1368,3,FALSE)),"")</f>
        <v/>
      </c>
      <c r="J1520" s="79" t="str">
        <f>IFERROR(IF(VLOOKUP(G1520,Demos!$B$3:$K$1368,4,FALSE)=0,"",VLOOKUP(G1520,Demos!$B$3:$K$1368,4,FALSE)),"")</f>
        <v/>
      </c>
      <c r="K1520" s="30" t="s">
        <v>1948</v>
      </c>
      <c r="L1520" s="30" t="s">
        <v>1897</v>
      </c>
      <c r="M1520" s="71">
        <v>43105</v>
      </c>
      <c r="N1520" s="33" t="str">
        <f>IFERROR(VLOOKUP(G1520,Demos!$B$3:$K$1368,5,FALSE),"")</f>
        <v>Tippe Top</v>
      </c>
      <c r="O1520" s="28">
        <f>IF(N1520="","",COUNTIF($N$6:N3639, N1520))</f>
        <v>28</v>
      </c>
      <c r="P1520" s="33" t="str">
        <f xml:space="preserve"> IFERROR(IF(VLOOKUP(G1520,Demos!$B$3:$K$1368,6,FALSE)=0,"",VLOOKUP(G1520,Demos!$B$3:$K$1368,6,FALSE)),"")</f>
        <v>www.de-monstrare.nl/pdf/Tippe%20top.pdf</v>
      </c>
      <c r="Q1520" s="38" t="str">
        <f xml:space="preserve"> IFERROR(IF(VLOOKUP(G1520,Demos!$B$3:$K$1368,8,FALSE)=0,"",VLOOKUP(G1520,Demos!$B$3:$K$1368,8,FALSE)),"")</f>
        <v/>
      </c>
      <c r="R1520" s="38" t="str">
        <f xml:space="preserve"> IFERROR(IF(VLOOKUP(G1520,Demos!$B$3:$K$1368,7,FALSE)=0,"",VLOOKUP(G1520,Demos!$B$3:$K$1368,7,FALSE)),"")</f>
        <v xml:space="preserve">See Collegerama 2022 recording TN1612TU_20 - https://collegerama.tudelft.nl/Mediasite/Channel/as-bsc-tn/watch/1a0c74c4eaf54cb7aa9b646d254fee821d </v>
      </c>
      <c r="S1520" s="82"/>
      <c r="T1520" s="50" t="s">
        <v>2049</v>
      </c>
      <c r="U1520" s="31" t="str">
        <f>IFERROR(VLOOKUP(G1520,Demos!$B$7:N4815,12,FALSE),"")</f>
        <v/>
      </c>
    </row>
    <row r="1521" spans="1:21" ht="45" x14ac:dyDescent="0.25">
      <c r="A1521" s="39">
        <f t="shared" si="23"/>
        <v>1516</v>
      </c>
      <c r="B1521" s="30" t="s">
        <v>1893</v>
      </c>
      <c r="C1521" s="29" t="str">
        <f xml:space="preserve"> IFERROR(VLOOKUP(B1521, Courses!$C$3:$E$836, 2, FALSE),"")</f>
        <v>Physics 1A</v>
      </c>
      <c r="D1521" s="29" t="str">
        <f xml:space="preserve"> IFERROR(VLOOKUP(MID(G1521,1,1), PIRA!$B$1:$E$1146, 2, FALSE),"")</f>
        <v/>
      </c>
      <c r="E1521" s="31" t="str">
        <f xml:space="preserve"> IFERROR(VLOOKUP(MID(G1521,1,2),PIRA!$B$1:$E$1144,2,FALSE),"")&amp;"
"&amp;IFERROR(VLOOKUP(MID(H1521,1,2),PIRA!$B$1:$E$1144,2,FALSE),"")&amp;"
"&amp;IFERROR(VLOOKUP(MID(I1521,1,2),PIRA!$B$1:$E$1144,2,FALSE),"")</f>
        <v xml:space="preserve">
</v>
      </c>
      <c r="F1521" s="31" t="str">
        <f xml:space="preserve"> IFERROR(VLOOKUP(MID(G1521,1,4),PIRA!$B$1:$E$1144,2,FALSE),"")&amp;"
"&amp;IFERROR(VLOOKUP(MID(H1521,1,4),PIRA!$B$1:$E$1144,2,FALSE),"")&amp;"
"&amp;IFERROR(VLOOKUP(MID(I1521,1,4),PIRA!$B$1:$E$1144,2,FALSE),"")</f>
        <v xml:space="preserve">
</v>
      </c>
      <c r="G1521" s="71" t="s">
        <v>1947</v>
      </c>
      <c r="H1521" s="31" t="str">
        <f>IFERROR(IF(VLOOKUP(G1521,Demos!$B$3:$K$1368,2,FALSE)=0,"",VLOOKUP(G1521,Demos!$B$3:$K$1368,2,FALSE)),"")</f>
        <v/>
      </c>
      <c r="I1521" s="79" t="str">
        <f>IFERROR(IF(VLOOKUP(G1521,Demos!$B$3:$K$1368,3,FALSE)=0,"",VLOOKUP(G1521,Demos!$B$3:$K$1368,3,FALSE)),"")</f>
        <v/>
      </c>
      <c r="J1521" s="79" t="str">
        <f>IFERROR(IF(VLOOKUP(G1521,Demos!$B$3:$K$1368,4,FALSE)=0,"",VLOOKUP(G1521,Demos!$B$3:$K$1368,4,FALSE)),"")</f>
        <v/>
      </c>
      <c r="K1521" s="30" t="s">
        <v>1948</v>
      </c>
      <c r="L1521" s="32" t="s">
        <v>1897</v>
      </c>
      <c r="M1521" s="71">
        <v>43105</v>
      </c>
      <c r="N1521" s="33" t="str">
        <f>IFERROR(VLOOKUP(G1521,Demos!$B$3:$K$1368,5,FALSE),"")</f>
        <v/>
      </c>
      <c r="O1521" s="28" t="str">
        <f>IF(N1521="","",COUNTIF($N$6:N3640, N1521))</f>
        <v/>
      </c>
      <c r="P1521" s="33" t="str">
        <f xml:space="preserve"> IFERROR(IF(VLOOKUP(G1521,Demos!$B$3:$K$1368,6,FALSE)=0,"",VLOOKUP(G1521,Demos!$B$3:$K$1368,6,FALSE)),"")</f>
        <v/>
      </c>
      <c r="Q1521" s="38" t="str">
        <f xml:space="preserve"> IFERROR(IF(VLOOKUP(G1521,Demos!$B$3:$K$1368,8,FALSE)=0,"",VLOOKUP(G1521,Demos!$B$3:$K$1368,8,FALSE)),"")</f>
        <v/>
      </c>
      <c r="R1521" s="38" t="str">
        <f xml:space="preserve"> IFERROR(IF(VLOOKUP(G1521,Demos!$B$3:$K$1368,7,FALSE)=0,"",VLOOKUP(G1521,Demos!$B$3:$K$1368,7,FALSE)),"")</f>
        <v/>
      </c>
      <c r="S1521" s="82"/>
      <c r="T1521" s="50" t="s">
        <v>2049</v>
      </c>
      <c r="U1521" s="31" t="str">
        <f>IFERROR(VLOOKUP(G1521,Demos!$B$7:N4816,12,FALSE),"")</f>
        <v/>
      </c>
    </row>
    <row r="1522" spans="1:21" ht="45" x14ac:dyDescent="0.25">
      <c r="A1522" s="39">
        <f t="shared" si="23"/>
        <v>1517</v>
      </c>
      <c r="B1522" s="30" t="s">
        <v>1893</v>
      </c>
      <c r="C1522" s="29" t="str">
        <f xml:space="preserve"> IFERROR(VLOOKUP(B1522, Courses!$C$3:$E$836, 2, FALSE),"")</f>
        <v>Physics 1A</v>
      </c>
      <c r="D1522" s="29" t="str">
        <f xml:space="preserve"> IFERROR(VLOOKUP(MID(G1522,1,1), PIRA!$B$1:$E$1146, 2, FALSE),"")</f>
        <v>1 Mechanics</v>
      </c>
      <c r="E1522" s="31" t="str">
        <f xml:space="preserve"> IFERROR(VLOOKUP(MID(G1522,1,2),PIRA!$B$1:$E$1144,2,FALSE),"")&amp;"
"&amp;IFERROR(VLOOKUP(MID(H1522,1,2),PIRA!$B$1:$E$1144,2,FALSE),"")&amp;"
"&amp;IFERROR(VLOOKUP(MID(I1522,1,2),PIRA!$B$1:$E$1144,2,FALSE),"")</f>
        <v xml:space="preserve">Rotational Dynamics
</v>
      </c>
      <c r="F1522" s="31" t="str">
        <f xml:space="preserve"> IFERROR(VLOOKUP(MID(G1522,1,4),PIRA!$B$1:$E$1144,2,FALSE),"")&amp;"
"&amp;IFERROR(VLOOKUP(MID(H1522,1,4),PIRA!$B$1:$E$1144,2,FALSE),"")&amp;"
"&amp;IFERROR(VLOOKUP(MID(I1522,1,4),PIRA!$B$1:$E$1144,2,FALSE),"")</f>
        <v xml:space="preserve">Gyros
</v>
      </c>
      <c r="G1522" s="32" t="s">
        <v>1176</v>
      </c>
      <c r="H1522" s="31" t="str">
        <f>IFERROR(IF(VLOOKUP(G1522,Demos!$B$3:$K$1368,2,FALSE)=0,"",VLOOKUP(G1522,Demos!$B$3:$K$1368,2,FALSE)),"")</f>
        <v/>
      </c>
      <c r="I1522" s="79" t="str">
        <f>IFERROR(IF(VLOOKUP(G1522,Demos!$B$3:$K$1368,3,FALSE)=0,"",VLOOKUP(G1522,Demos!$B$3:$K$1368,3,FALSE)),"")</f>
        <v/>
      </c>
      <c r="J1522" s="79" t="str">
        <f>IFERROR(IF(VLOOKUP(G1522,Demos!$B$3:$K$1368,4,FALSE)=0,"",VLOOKUP(G1522,Demos!$B$3:$K$1368,4,FALSE)),"")</f>
        <v/>
      </c>
      <c r="K1522" s="30" t="s">
        <v>1948</v>
      </c>
      <c r="L1522" s="32" t="s">
        <v>1897</v>
      </c>
      <c r="M1522" s="71">
        <v>43104</v>
      </c>
      <c r="N1522" s="33" t="str">
        <f>IFERROR(VLOOKUP(G1522,Demos!$B$3:$K$1368,5,FALSE),"")</f>
        <v>Precession (2)</v>
      </c>
      <c r="O1522" s="28">
        <f>IF(N1522="","",COUNTIF($N$6:N3641, N1522))</f>
        <v>67</v>
      </c>
      <c r="P1522" s="33" t="str">
        <f xml:space="preserve"> IFERROR(IF(VLOOKUP(G1522,Demos!$B$3:$K$1368,6,FALSE)=0,"",VLOOKUP(G1522,Demos!$B$3:$K$1368,6,FALSE)),"")</f>
        <v>www.de-monstrare.nl/pdf/Precession%20_2_.pdf</v>
      </c>
      <c r="Q1522" s="38" t="str">
        <f xml:space="preserve"> IFERROR(IF(VLOOKUP(G1522,Demos!$B$3:$K$1368,8,FALSE)=0,"",VLOOKUP(G1522,Demos!$B$3:$K$1368,8,FALSE)),"")</f>
        <v/>
      </c>
      <c r="R1522" s="38" t="str">
        <f xml:space="preserve"> IFERROR(IF(VLOOKUP(G1522,Demos!$B$3:$K$1368,7,FALSE)=0,"",VLOOKUP(G1522,Demos!$B$3:$K$1368,7,FALSE)),"")</f>
        <v/>
      </c>
      <c r="S1522" s="82"/>
      <c r="T1522" s="50" t="s">
        <v>2049</v>
      </c>
      <c r="U1522" s="31" t="str">
        <f>IFERROR(VLOOKUP(G1522,Demos!$B$7:N4817,12,FALSE),"")</f>
        <v/>
      </c>
    </row>
    <row r="1523" spans="1:21" ht="45" x14ac:dyDescent="0.25">
      <c r="A1523" s="39">
        <f t="shared" si="23"/>
        <v>1518</v>
      </c>
      <c r="B1523" s="30" t="s">
        <v>1893</v>
      </c>
      <c r="C1523" s="29" t="str">
        <f xml:space="preserve"> IFERROR(VLOOKUP(B1523, Courses!$C$3:$E$836, 2, FALSE),"")</f>
        <v>Physics 1A</v>
      </c>
      <c r="D1523" s="29" t="str">
        <f xml:space="preserve"> IFERROR(VLOOKUP(MID(G1523,1,1), PIRA!$B$1:$E$1146, 2, FALSE),"")</f>
        <v>1 Mechanics</v>
      </c>
      <c r="E1523" s="31" t="str">
        <f xml:space="preserve"> IFERROR(VLOOKUP(MID(G1523,1,2),PIRA!$B$1:$E$1144,2,FALSE),"")&amp;"
"&amp;IFERROR(VLOOKUP(MID(H1523,1,2),PIRA!$B$1:$E$1144,2,FALSE),"")&amp;"
"&amp;IFERROR(VLOOKUP(MID(I1523,1,2),PIRA!$B$1:$E$1144,2,FALSE),"")</f>
        <v xml:space="preserve">Rotational Dynamics
</v>
      </c>
      <c r="F1523" s="31" t="str">
        <f xml:space="preserve"> IFERROR(VLOOKUP(MID(G1523,1,4),PIRA!$B$1:$E$1144,2,FALSE),"")&amp;"
"&amp;IFERROR(VLOOKUP(MID(H1523,1,4),PIRA!$B$1:$E$1144,2,FALSE),"")&amp;"
"&amp;IFERROR(VLOOKUP(MID(I1523,1,4),PIRA!$B$1:$E$1144,2,FALSE),"")</f>
        <v xml:space="preserve">Gyros
</v>
      </c>
      <c r="G1523" s="32" t="s">
        <v>1659</v>
      </c>
      <c r="H1523" s="31" t="str">
        <f>IFERROR(IF(VLOOKUP(G1523,Demos!$B$3:$K$1368,2,FALSE)=0,"",VLOOKUP(G1523,Demos!$B$3:$K$1368,2,FALSE)),"")</f>
        <v/>
      </c>
      <c r="I1523" s="79" t="str">
        <f>IFERROR(IF(VLOOKUP(G1523,Demos!$B$3:$K$1368,3,FALSE)=0,"",VLOOKUP(G1523,Demos!$B$3:$K$1368,3,FALSE)),"")</f>
        <v/>
      </c>
      <c r="J1523" s="79" t="str">
        <f>IFERROR(IF(VLOOKUP(G1523,Demos!$B$3:$K$1368,4,FALSE)=0,"",VLOOKUP(G1523,Demos!$B$3:$K$1368,4,FALSE)),"")</f>
        <v/>
      </c>
      <c r="K1523" s="30" t="s">
        <v>1948</v>
      </c>
      <c r="L1523" s="30" t="s">
        <v>1897</v>
      </c>
      <c r="M1523" s="71">
        <v>43104</v>
      </c>
      <c r="N1523" s="33" t="str">
        <f>IFERROR(VLOOKUP(G1523,Demos!$B$3:$K$1368,5,FALSE),"")</f>
        <v>Gyroscope</v>
      </c>
      <c r="O1523" s="28">
        <f>IF(N1523="","",COUNTIF($N$6:N3642, N1523))</f>
        <v>40</v>
      </c>
      <c r="P1523" s="33" t="str">
        <f xml:space="preserve"> IFERROR(IF(VLOOKUP(G1523,Demos!$B$3:$K$1368,6,FALSE)=0,"",VLOOKUP(G1523,Demos!$B$3:$K$1368,6,FALSE)),"")</f>
        <v>N/A</v>
      </c>
      <c r="Q1523" s="38" t="str">
        <f xml:space="preserve"> IFERROR(IF(VLOOKUP(G1523,Demos!$B$3:$K$1368,8,FALSE)=0,"",VLOOKUP(G1523,Demos!$B$3:$K$1368,8,FALSE)),"")</f>
        <v/>
      </c>
      <c r="R1523" s="38" t="str">
        <f xml:space="preserve"> IFERROR(IF(VLOOKUP(G1523,Demos!$B$3:$K$1368,7,FALSE)=0,"",VLOOKUP(G1523,Demos!$B$3:$K$1368,7,FALSE)),"")</f>
        <v/>
      </c>
      <c r="S1523" s="82"/>
      <c r="T1523" s="50" t="s">
        <v>2049</v>
      </c>
      <c r="U1523" s="31" t="str">
        <f>IFERROR(VLOOKUP(G1523,Demos!$B$7:N4818,12,FALSE),"")</f>
        <v/>
      </c>
    </row>
    <row r="1524" spans="1:21" ht="45" x14ac:dyDescent="0.25">
      <c r="A1524" s="39">
        <f t="shared" si="23"/>
        <v>1519</v>
      </c>
      <c r="B1524" s="30" t="s">
        <v>17</v>
      </c>
      <c r="C1524" s="29" t="str">
        <f xml:space="preserve"> IFERROR(VLOOKUP(B1524, Courses!$C$3:$E$836, 2, FALSE),"")</f>
        <v>Introduction to Waves</v>
      </c>
      <c r="D1524" s="29" t="str">
        <f xml:space="preserve"> IFERROR(VLOOKUP(MID(G1524,1,1), PIRA!$B$1:$E$1146, 2, FALSE),"")</f>
        <v>3 Oscillations and Waves</v>
      </c>
      <c r="E1524" s="31" t="str">
        <f xml:space="preserve"> IFERROR(VLOOKUP(MID(G1524,1,2),PIRA!$B$1:$E$1144,2,FALSE),"")&amp;"
"&amp;IFERROR(VLOOKUP(MID(H1524,1,2),PIRA!$B$1:$E$1144,2,FALSE),"")&amp;"
"&amp;IFERROR(VLOOKUP(MID(I1524,1,2),PIRA!$B$1:$E$1144,2,FALSE),"")</f>
        <v xml:space="preserve">
</v>
      </c>
      <c r="F1524" s="31" t="str">
        <f xml:space="preserve"> IFERROR(VLOOKUP(MID(G1524,1,4),PIRA!$B$1:$E$1144,2,FALSE),"")&amp;"
"&amp;IFERROR(VLOOKUP(MID(H1524,1,4),PIRA!$B$1:$E$1144,2,FALSE),"")&amp;"
"&amp;IFERROR(VLOOKUP(MID(I1524,1,4),PIRA!$B$1:$E$1144,2,FALSE),"")</f>
        <v xml:space="preserve">
</v>
      </c>
      <c r="G1524" s="32" t="s">
        <v>1212</v>
      </c>
      <c r="H1524" s="31" t="str">
        <f>IFERROR(IF(VLOOKUP(G1524,Demos!$B$3:$K$1368,2,FALSE)=0,"",VLOOKUP(G1524,Demos!$B$3:$K$1368,2,FALSE)),"")</f>
        <v/>
      </c>
      <c r="I1524" s="79" t="str">
        <f>IFERROR(IF(VLOOKUP(G1524,Demos!$B$3:$K$1368,3,FALSE)=0,"",VLOOKUP(G1524,Demos!$B$3:$K$1368,3,FALSE)),"")</f>
        <v/>
      </c>
      <c r="J1524" s="79" t="str">
        <f>IFERROR(IF(VLOOKUP(G1524,Demos!$B$3:$K$1368,4,FALSE)=0,"",VLOOKUP(G1524,Demos!$B$3:$K$1368,4,FALSE)),"")</f>
        <v/>
      </c>
      <c r="K1524" s="30" t="s">
        <v>15</v>
      </c>
      <c r="L1524" s="30" t="s">
        <v>46</v>
      </c>
      <c r="M1524" s="71">
        <v>43091</v>
      </c>
      <c r="N1524" s="33" t="str">
        <f>IFERROR(VLOOKUP(G1524,Demos!$B$3:$K$1368,5,FALSE),"")</f>
        <v>Reflection at Interface Thick and Thin Rope</v>
      </c>
      <c r="O1524" s="28">
        <f>IF(N1524="","",COUNTIF($N$6:N3643, N1524))</f>
        <v>11</v>
      </c>
      <c r="P1524" s="33" t="str">
        <f xml:space="preserve"> IFERROR(IF(VLOOKUP(G1524,Demos!$B$3:$K$1368,6,FALSE)=0,"",VLOOKUP(G1524,Demos!$B$3:$K$1368,6,FALSE)),"")</f>
        <v>N/A</v>
      </c>
      <c r="Q1524" s="38" t="str">
        <f xml:space="preserve"> IFERROR(IF(VLOOKUP(G1524,Demos!$B$3:$K$1368,8,FALSE)=0,"",VLOOKUP(G1524,Demos!$B$3:$K$1368,8,FALSE)),"")</f>
        <v/>
      </c>
      <c r="R1524" s="38" t="str">
        <f xml:space="preserve"> IFERROR(IF(VLOOKUP(G1524,Demos!$B$3:$K$1368,7,FALSE)=0,"",VLOOKUP(G1524,Demos!$B$3:$K$1368,7,FALSE)),"")</f>
        <v/>
      </c>
      <c r="S1524" s="82"/>
      <c r="T1524" s="50" t="s">
        <v>1890</v>
      </c>
      <c r="U1524" s="31" t="str">
        <f>IFERROR(VLOOKUP(G1524,Demos!$B$7:N4819,12,FALSE),"")</f>
        <v/>
      </c>
    </row>
    <row r="1525" spans="1:21" ht="45" x14ac:dyDescent="0.25">
      <c r="A1525" s="39">
        <f t="shared" si="23"/>
        <v>1520</v>
      </c>
      <c r="B1525" s="30" t="s">
        <v>17</v>
      </c>
      <c r="C1525" s="29" t="str">
        <f xml:space="preserve"> IFERROR(VLOOKUP(B1525, Courses!$C$3:$E$836, 2, FALSE),"")</f>
        <v>Introduction to Waves</v>
      </c>
      <c r="D1525" s="29" t="str">
        <f xml:space="preserve"> IFERROR(VLOOKUP(MID(G1525,1,1), PIRA!$B$1:$E$1146, 2, FALSE),"")</f>
        <v>3 Oscillations and Waves</v>
      </c>
      <c r="E1525" s="31" t="str">
        <f xml:space="preserve"> IFERROR(VLOOKUP(MID(G1525,1,2),PIRA!$B$1:$E$1144,2,FALSE),"")&amp;"
"&amp;IFERROR(VLOOKUP(MID(H1525,1,2),PIRA!$B$1:$E$1144,2,FALSE),"")&amp;"
"&amp;IFERROR(VLOOKUP(MID(I1525,1,2),PIRA!$B$1:$E$1144,2,FALSE),"")</f>
        <v xml:space="preserve">Wave Motion
</v>
      </c>
      <c r="F1525" s="31" t="str">
        <f xml:space="preserve"> IFERROR(VLOOKUP(MID(G1525,1,4),PIRA!$B$1:$E$1144,2,FALSE),"")&amp;"
"&amp;IFERROR(VLOOKUP(MID(H1525,1,4),PIRA!$B$1:$E$1144,2,FALSE),"")&amp;"
"&amp;IFERROR(VLOOKUP(MID(I1525,1,4),PIRA!$B$1:$E$1144,2,FALSE),"")</f>
        <v xml:space="preserve">Transverse Pulses and Waves
</v>
      </c>
      <c r="G1525" s="32" t="s">
        <v>1186</v>
      </c>
      <c r="H1525" s="31" t="str">
        <f>IFERROR(IF(VLOOKUP(G1525,Demos!$B$3:$K$1368,2,FALSE)=0,"",VLOOKUP(G1525,Demos!$B$3:$K$1368,2,FALSE)),"")</f>
        <v/>
      </c>
      <c r="I1525" s="79" t="str">
        <f>IFERROR(IF(VLOOKUP(G1525,Demos!$B$3:$K$1368,3,FALSE)=0,"",VLOOKUP(G1525,Demos!$B$3:$K$1368,3,FALSE)),"")</f>
        <v/>
      </c>
      <c r="J1525" s="79" t="str">
        <f>IFERROR(IF(VLOOKUP(G1525,Demos!$B$3:$K$1368,4,FALSE)=0,"",VLOOKUP(G1525,Demos!$B$3:$K$1368,4,FALSE)),"")</f>
        <v/>
      </c>
      <c r="K1525" s="30" t="s">
        <v>15</v>
      </c>
      <c r="L1525" s="30" t="s">
        <v>46</v>
      </c>
      <c r="M1525" s="71">
        <v>43089</v>
      </c>
      <c r="N1525" s="33" t="str">
        <f>IFERROR(VLOOKUP(G1525,Demos!$B$3:$K$1368,5,FALSE),"")</f>
        <v>Speed of a Single Pulse on Different Strings (2)</v>
      </c>
      <c r="O1525" s="28">
        <f>IF(N1525="","",COUNTIF($N$6:N3644, N1525))</f>
        <v>26</v>
      </c>
      <c r="P1525" s="33" t="str">
        <f xml:space="preserve"> IFERROR(IF(VLOOKUP(G1525,Demos!$B$3:$K$1368,6,FALSE)=0,"",VLOOKUP(G1525,Demos!$B$3:$K$1368,6,FALSE)),"")</f>
        <v>www.de-monstrare.nl/pdf/Speed%20of%20a%20single%20pulse%20on%20different%20strings%20_2_.pdf</v>
      </c>
      <c r="Q1525" s="38" t="str">
        <f xml:space="preserve"> IFERROR(IF(VLOOKUP(G1525,Demos!$B$3:$K$1368,8,FALSE)=0,"",VLOOKUP(G1525,Demos!$B$3:$K$1368,8,FALSE)),"")</f>
        <v/>
      </c>
      <c r="R1525" s="38" t="str">
        <f xml:space="preserve"> IFERROR(IF(VLOOKUP(G1525,Demos!$B$3:$K$1368,7,FALSE)=0,"",VLOOKUP(G1525,Demos!$B$3:$K$1368,7,FALSE)),"")</f>
        <v>See: https://surfdrive.surf.nl/files/index.php/s/DHZYIhoACURx7O8?path=%2FHaaksman%2FTN2345%2F2.%20Speed%20of%20a%20Single%20Pulse%20on%20Different%20Strings</v>
      </c>
      <c r="S1525" s="82"/>
      <c r="T1525" s="50" t="s">
        <v>1761</v>
      </c>
      <c r="U1525" s="31" t="str">
        <f>IFERROR(VLOOKUP(G1525,Demos!$B$7:N4820,12,FALSE),"")</f>
        <v/>
      </c>
    </row>
    <row r="1526" spans="1:21" ht="45" x14ac:dyDescent="0.25">
      <c r="A1526" s="39">
        <f t="shared" si="23"/>
        <v>1521</v>
      </c>
      <c r="B1526" s="30" t="s">
        <v>17</v>
      </c>
      <c r="C1526" s="29" t="str">
        <f xml:space="preserve"> IFERROR(VLOOKUP(B1526, Courses!$C$3:$E$836, 2, FALSE),"")</f>
        <v>Introduction to Waves</v>
      </c>
      <c r="D1526" s="29" t="str">
        <f xml:space="preserve"> IFERROR(VLOOKUP(MID(G1526,1,1), PIRA!$B$1:$E$1146, 2, FALSE),"")</f>
        <v>3 Oscillations and Waves</v>
      </c>
      <c r="E1526" s="31" t="str">
        <f xml:space="preserve"> IFERROR(VLOOKUP(MID(G1526,1,2),PIRA!$B$1:$E$1144,2,FALSE),"")&amp;"
"&amp;IFERROR(VLOOKUP(MID(H1526,1,2),PIRA!$B$1:$E$1144,2,FALSE),"")&amp;"
"&amp;IFERROR(VLOOKUP(MID(I1526,1,2),PIRA!$B$1:$E$1144,2,FALSE),"")</f>
        <v xml:space="preserve">Acoustics
Wave Motion
</v>
      </c>
      <c r="F1526" s="31" t="str">
        <f xml:space="preserve"> IFERROR(VLOOKUP(MID(G1526,1,4),PIRA!$B$1:$E$1144,2,FALSE),"")&amp;"
"&amp;IFERROR(VLOOKUP(MID(H1526,1,4),PIRA!$B$1:$E$1144,2,FALSE),"")&amp;"
"&amp;IFERROR(VLOOKUP(MID(I1526,1,4),PIRA!$B$1:$E$1144,2,FALSE),"")</f>
        <v xml:space="preserve">Wave Analysis and Synthesis
Standing Waves
</v>
      </c>
      <c r="G1526" s="32" t="s">
        <v>1189</v>
      </c>
      <c r="H1526" s="31" t="str">
        <f>IFERROR(IF(VLOOKUP(G1526,Demos!$B$3:$K$1368,2,FALSE)=0,"",VLOOKUP(G1526,Demos!$B$3:$K$1368,2,FALSE)),"")</f>
        <v>3B22.05</v>
      </c>
      <c r="I1526" s="79" t="str">
        <f>IFERROR(IF(VLOOKUP(G1526,Demos!$B$3:$K$1368,3,FALSE)=0,"",VLOOKUP(G1526,Demos!$B$3:$K$1368,3,FALSE)),"")</f>
        <v/>
      </c>
      <c r="J1526" s="79" t="str">
        <f>IFERROR(IF(VLOOKUP(G1526,Demos!$B$3:$K$1368,4,FALSE)=0,"",VLOOKUP(G1526,Demos!$B$3:$K$1368,4,FALSE)),"")</f>
        <v/>
      </c>
      <c r="K1526" s="30" t="s">
        <v>15</v>
      </c>
      <c r="L1526" s="30" t="s">
        <v>46</v>
      </c>
      <c r="M1526" s="71">
        <v>43089</v>
      </c>
      <c r="N1526" s="33" t="str">
        <f>IFERROR(VLOOKUP(G1526,Demos!$B$3:$K$1368,5,FALSE),"")</f>
        <v>Plucking a String</v>
      </c>
      <c r="O1526" s="28">
        <f>IF(N1526="","",COUNTIF($N$6:N3645, N1526))</f>
        <v>27</v>
      </c>
      <c r="P1526" s="33" t="str">
        <f xml:space="preserve"> IFERROR(IF(VLOOKUP(G1526,Demos!$B$3:$K$1368,6,FALSE)=0,"",VLOOKUP(G1526,Demos!$B$3:$K$1368,6,FALSE)),"")</f>
        <v>www.de-monstrare.nl/pdf/Plucking%20a%20string.pdf</v>
      </c>
      <c r="Q1526" s="38" t="str">
        <f xml:space="preserve"> IFERROR(IF(VLOOKUP(G1526,Demos!$B$3:$K$1368,8,FALSE)=0,"",VLOOKUP(G1526,Demos!$B$3:$K$1368,8,FALSE)),"")</f>
        <v/>
      </c>
      <c r="R1526" s="38" t="str">
        <f xml:space="preserve"> IFERROR(IF(VLOOKUP(G1526,Demos!$B$3:$K$1368,7,FALSE)=0,"",VLOOKUP(G1526,Demos!$B$3:$K$1368,7,FALSE)),"")</f>
        <v>See: https://surfdrive.surf.nl/files/index.php/s/DHZYIhoACURx7O8?path=%2FHaaksman%2FTN2345%2F1.%20Plucking%20a%20String</v>
      </c>
      <c r="S1526" s="82"/>
      <c r="T1526" s="50" t="s">
        <v>1761</v>
      </c>
      <c r="U1526" s="31" t="str">
        <f>IFERROR(VLOOKUP(G1526,Demos!$B$7:N4821,12,FALSE),"")</f>
        <v/>
      </c>
    </row>
    <row r="1527" spans="1:21" ht="45" x14ac:dyDescent="0.25">
      <c r="A1527" s="39">
        <f t="shared" si="23"/>
        <v>1522</v>
      </c>
      <c r="B1527" s="30" t="s">
        <v>1893</v>
      </c>
      <c r="C1527" s="29" t="str">
        <f xml:space="preserve"> IFERROR(VLOOKUP(B1527, Courses!$C$3:$E$836, 2, FALSE),"")</f>
        <v>Physics 1A</v>
      </c>
      <c r="D1527" s="29" t="str">
        <f xml:space="preserve"> IFERROR(VLOOKUP(MID(G1527,1,1), PIRA!$B$1:$E$1146, 2, FALSE),"")</f>
        <v>1 Mechanics</v>
      </c>
      <c r="E1527" s="31" t="str">
        <f xml:space="preserve"> IFERROR(VLOOKUP(MID(G1527,1,2),PIRA!$B$1:$E$1144,2,FALSE),"")&amp;"
"&amp;IFERROR(VLOOKUP(MID(H1527,1,2),PIRA!$B$1:$E$1144,2,FALSE),"")&amp;"
"&amp;IFERROR(VLOOKUP(MID(I1527,1,2),PIRA!$B$1:$E$1144,2,FALSE),"")</f>
        <v xml:space="preserve">Rotational Dynamics
</v>
      </c>
      <c r="F1527" s="31" t="str">
        <f xml:space="preserve"> IFERROR(VLOOKUP(MID(G1527,1,4),PIRA!$B$1:$E$1144,2,FALSE),"")&amp;"
"&amp;IFERROR(VLOOKUP(MID(H1527,1,4),PIRA!$B$1:$E$1144,2,FALSE),"")&amp;"
"&amp;IFERROR(VLOOKUP(MID(I1527,1,4),PIRA!$B$1:$E$1144,2,FALSE),"")</f>
        <v xml:space="preserve">Moment of Inertia
</v>
      </c>
      <c r="G1527" s="32" t="s">
        <v>102</v>
      </c>
      <c r="H1527" s="31" t="str">
        <f>IFERROR(IF(VLOOKUP(G1527,Demos!$B$3:$K$1368,2,FALSE)=0,"",VLOOKUP(G1527,Demos!$B$3:$K$1368,2,FALSE)),"")</f>
        <v/>
      </c>
      <c r="I1527" s="79" t="str">
        <f>IFERROR(IF(VLOOKUP(G1527,Demos!$B$3:$K$1368,3,FALSE)=0,"",VLOOKUP(G1527,Demos!$B$3:$K$1368,3,FALSE)),"")</f>
        <v/>
      </c>
      <c r="J1527" s="79" t="str">
        <f>IFERROR(IF(VLOOKUP(G1527,Demos!$B$3:$K$1368,4,FALSE)=0,"",VLOOKUP(G1527,Demos!$B$3:$K$1368,4,FALSE)),"")</f>
        <v/>
      </c>
      <c r="K1527" s="30" t="s">
        <v>1948</v>
      </c>
      <c r="L1527" s="30" t="s">
        <v>1897</v>
      </c>
      <c r="M1527" s="71">
        <v>43084</v>
      </c>
      <c r="N1527" s="33" t="str">
        <f>IFERROR(VLOOKUP(G1527,Demos!$B$3:$K$1368,5,FALSE),"")</f>
        <v>Inertia Wands</v>
      </c>
      <c r="O1527" s="28">
        <f>IF(N1527="","",COUNTIF($N$6:N3646, N1527))</f>
        <v>26</v>
      </c>
      <c r="P1527" s="33" t="str">
        <f xml:space="preserve"> IFERROR(IF(VLOOKUP(G1527,Demos!$B$3:$K$1368,6,FALSE)=0,"",VLOOKUP(G1527,Demos!$B$3:$K$1368,6,FALSE)),"")</f>
        <v>N/A</v>
      </c>
      <c r="Q1527" s="38" t="str">
        <f xml:space="preserve"> IFERROR(IF(VLOOKUP(G1527,Demos!$B$3:$K$1368,8,FALSE)=0,"",VLOOKUP(G1527,Demos!$B$3:$K$1368,8,FALSE)),"")</f>
        <v>Not listed in database yet</v>
      </c>
      <c r="R1527" s="38" t="str">
        <f xml:space="preserve"> IFERROR(IF(VLOOKUP(G1527,Demos!$B$3:$K$1368,7,FALSE)=0,"",VLOOKUP(G1527,Demos!$B$3:$K$1368,7,FALSE)),"")</f>
        <v/>
      </c>
      <c r="S1527" s="82"/>
      <c r="T1527" s="50" t="s">
        <v>2049</v>
      </c>
      <c r="U1527" s="31" t="str">
        <f>IFERROR(VLOOKUP(G1527,Demos!$B$7:N4822,12,FALSE),"")</f>
        <v/>
      </c>
    </row>
    <row r="1528" spans="1:21" ht="45" x14ac:dyDescent="0.25">
      <c r="A1528" s="39">
        <f t="shared" si="23"/>
        <v>1523</v>
      </c>
      <c r="B1528" s="30" t="s">
        <v>1893</v>
      </c>
      <c r="C1528" s="29" t="str">
        <f xml:space="preserve"> IFERROR(VLOOKUP(B1528, Courses!$C$3:$E$836, 2, FALSE),"")</f>
        <v>Physics 1A</v>
      </c>
      <c r="D1528" s="29" t="str">
        <f xml:space="preserve"> IFERROR(VLOOKUP(MID(G1528,1,1), PIRA!$B$1:$E$1146, 2, FALSE),"")</f>
        <v>1 Mechanics</v>
      </c>
      <c r="E1528" s="31" t="str">
        <f xml:space="preserve"> IFERROR(VLOOKUP(MID(G1528,1,2),PIRA!$B$1:$E$1144,2,FALSE),"")&amp;"
"&amp;IFERROR(VLOOKUP(MID(H1528,1,2),PIRA!$B$1:$E$1144,2,FALSE),"")&amp;"
"&amp;IFERROR(VLOOKUP(MID(I1528,1,2),PIRA!$B$1:$E$1144,2,FALSE),"")</f>
        <v xml:space="preserve">Rotational Dynamics
</v>
      </c>
      <c r="F1528" s="31" t="str">
        <f xml:space="preserve"> IFERROR(VLOOKUP(MID(G1528,1,4),PIRA!$B$1:$E$1144,2,FALSE),"")&amp;"
"&amp;IFERROR(VLOOKUP(MID(H1528,1,4),PIRA!$B$1:$E$1144,2,FALSE),"")&amp;"
"&amp;IFERROR(VLOOKUP(MID(I1528,1,4),PIRA!$B$1:$E$1144,2,FALSE),"")</f>
        <v xml:space="preserve">Conservation of Angular Momentum
</v>
      </c>
      <c r="G1528" s="32" t="s">
        <v>88</v>
      </c>
      <c r="H1528" s="31" t="str">
        <f>IFERROR(IF(VLOOKUP(G1528,Demos!$B$3:$K$1368,2,FALSE)=0,"",VLOOKUP(G1528,Demos!$B$3:$K$1368,2,FALSE)),"")</f>
        <v/>
      </c>
      <c r="I1528" s="79" t="str">
        <f>IFERROR(IF(VLOOKUP(G1528,Demos!$B$3:$K$1368,3,FALSE)=0,"",VLOOKUP(G1528,Demos!$B$3:$K$1368,3,FALSE)),"")</f>
        <v/>
      </c>
      <c r="J1528" s="79" t="str">
        <f>IFERROR(IF(VLOOKUP(G1528,Demos!$B$3:$K$1368,4,FALSE)=0,"",VLOOKUP(G1528,Demos!$B$3:$K$1368,4,FALSE)),"")</f>
        <v/>
      </c>
      <c r="K1528" s="30" t="s">
        <v>1948</v>
      </c>
      <c r="L1528" s="30" t="s">
        <v>1897</v>
      </c>
      <c r="M1528" s="71">
        <v>43083</v>
      </c>
      <c r="N1528" s="33" t="str">
        <f>IFERROR(VLOOKUP(G1528,Demos!$B$3:$K$1368,5,FALSE),"")</f>
        <v>Train and Track</v>
      </c>
      <c r="O1528" s="28">
        <f>IF(N1528="","",COUNTIF($N$6:N3647, N1528))</f>
        <v>27</v>
      </c>
      <c r="P1528" s="33" t="str">
        <f xml:space="preserve"> IFERROR(IF(VLOOKUP(G1528,Demos!$B$3:$K$1368,6,FALSE)=0,"",VLOOKUP(G1528,Demos!$B$3:$K$1368,6,FALSE)),"")</f>
        <v>www.de-monstrare.nl/pdf/Train%20and%20track.pdf</v>
      </c>
      <c r="Q1528" s="38" t="str">
        <f xml:space="preserve"> IFERROR(IF(VLOOKUP(G1528,Demos!$B$3:$K$1368,8,FALSE)=0,"",VLOOKUP(G1528,Demos!$B$3:$K$1368,8,FALSE)),"")</f>
        <v/>
      </c>
      <c r="R1528" s="38" t="str">
        <f xml:space="preserve"> IFERROR(IF(VLOOKUP(G1528,Demos!$B$3:$K$1368,7,FALSE)=0,"",VLOOKUP(G1528,Demos!$B$3:$K$1368,7,FALSE)),"")</f>
        <v xml:space="preserve">See Collegerama 2022 recording TN1612TU_17 - https://collegerama.tudelft.nl/Mediasite/Channel/as-bsc-tn/watch/068318bc5e2d4c908ecc56ce056d99d81d </v>
      </c>
      <c r="S1528" s="82"/>
      <c r="T1528" s="50" t="s">
        <v>2049</v>
      </c>
      <c r="U1528" s="31" t="str">
        <f>IFERROR(VLOOKUP(G1528,Demos!$B$7:N4823,12,FALSE),"")</f>
        <v/>
      </c>
    </row>
    <row r="1529" spans="1:21" ht="45" x14ac:dyDescent="0.25">
      <c r="A1529" s="39">
        <f t="shared" si="23"/>
        <v>1524</v>
      </c>
      <c r="B1529" s="30" t="s">
        <v>43</v>
      </c>
      <c r="C1529" s="29" t="str">
        <f xml:space="preserve"> IFERROR(VLOOKUP(B1529, Courses!$C$3:$E$836, 2, FALSE),"")</f>
        <v>Modern Physics</v>
      </c>
      <c r="D1529" s="29" t="str">
        <f xml:space="preserve"> IFERROR(VLOOKUP(MID(G1529,1,1), PIRA!$B$1:$E$1146, 2, FALSE),"")</f>
        <v>7 Modern Physics</v>
      </c>
      <c r="E1529" s="31" t="str">
        <f xml:space="preserve"> IFERROR(VLOOKUP(MID(G1529,1,2),PIRA!$B$1:$E$1144,2,FALSE),"")&amp;"
"&amp;IFERROR(VLOOKUP(MID(H1529,1,2),PIRA!$B$1:$E$1144,2,FALSE),"")&amp;"
"&amp;IFERROR(VLOOKUP(MID(I1529,1,2),PIRA!$B$1:$E$1144,2,FALSE),"")</f>
        <v xml:space="preserve">Nuclear Physics
</v>
      </c>
      <c r="F1529" s="31" t="str">
        <f xml:space="preserve"> IFERROR(VLOOKUP(MID(G1529,1,4),PIRA!$B$1:$E$1144,2,FALSE),"")&amp;"
"&amp;IFERROR(VLOOKUP(MID(H1529,1,4),PIRA!$B$1:$E$1144,2,FALSE),"")&amp;"
"&amp;IFERROR(VLOOKUP(MID(I1529,1,4),PIRA!$B$1:$E$1144,2,FALSE),"")</f>
        <v xml:space="preserve">Radioactivity
</v>
      </c>
      <c r="G1529" s="32" t="s">
        <v>1208</v>
      </c>
      <c r="H1529" s="31" t="str">
        <f>IFERROR(IF(VLOOKUP(G1529,Demos!$B$3:$K$1368,2,FALSE)=0,"",VLOOKUP(G1529,Demos!$B$3:$K$1368,2,FALSE)),"")</f>
        <v/>
      </c>
      <c r="I1529" s="79" t="str">
        <f>IFERROR(IF(VLOOKUP(G1529,Demos!$B$3:$K$1368,3,FALSE)=0,"",VLOOKUP(G1529,Demos!$B$3:$K$1368,3,FALSE)),"")</f>
        <v/>
      </c>
      <c r="J1529" s="79" t="str">
        <f>IFERROR(IF(VLOOKUP(G1529,Demos!$B$3:$K$1368,4,FALSE)=0,"",VLOOKUP(G1529,Demos!$B$3:$K$1368,4,FALSE)),"")</f>
        <v/>
      </c>
      <c r="K1529" s="30" t="s">
        <v>372</v>
      </c>
      <c r="L1529" s="30" t="s">
        <v>266</v>
      </c>
      <c r="M1529" s="71">
        <v>43073</v>
      </c>
      <c r="N1529" s="33" t="str">
        <f>IFERROR(VLOOKUP(G1529,Demos!$B$3:$K$1368,5,FALSE),"")</f>
        <v>Radioactivity</v>
      </c>
      <c r="O1529" s="28">
        <f>IF(N1529="","",COUNTIF($N$6:N3648, N1529))</f>
        <v>11</v>
      </c>
      <c r="P1529" s="33" t="str">
        <f xml:space="preserve"> IFERROR(IF(VLOOKUP(G1529,Demos!$B$3:$K$1368,6,FALSE)=0,"",VLOOKUP(G1529,Demos!$B$3:$K$1368,6,FALSE)),"")</f>
        <v>N/A</v>
      </c>
      <c r="Q1529" s="38" t="str">
        <f xml:space="preserve"> IFERROR(IF(VLOOKUP(G1529,Demos!$B$3:$K$1368,8,FALSE)=0,"",VLOOKUP(G1529,Demos!$B$3:$K$1368,8,FALSE)),"")</f>
        <v/>
      </c>
      <c r="R1529" s="38" t="str">
        <f xml:space="preserve"> IFERROR(IF(VLOOKUP(G1529,Demos!$B$3:$K$1368,7,FALSE)=0,"",VLOOKUP(G1529,Demos!$B$3:$K$1368,7,FALSE)),"")</f>
        <v xml:space="preserve">See from 23:50 at Collegerama recording TN1312_09 recorded on 29 Nov 2021: https://collegerama.tudelft.nl/Mediasite/Channel/as-bsc-tn/watch/b6f6c02ce5054051864bdc09da6683da1d </v>
      </c>
      <c r="S1529" s="82"/>
      <c r="T1529" s="50" t="s">
        <v>1761</v>
      </c>
      <c r="U1529" s="31" t="str">
        <f>IFERROR(VLOOKUP(G1529,Demos!$B$7:N4824,12,FALSE),"")</f>
        <v/>
      </c>
    </row>
    <row r="1530" spans="1:21" ht="45" x14ac:dyDescent="0.25">
      <c r="A1530" s="39">
        <f t="shared" si="23"/>
        <v>1525</v>
      </c>
      <c r="B1530" s="30" t="s">
        <v>1893</v>
      </c>
      <c r="C1530" s="29" t="str">
        <f xml:space="preserve"> IFERROR(VLOOKUP(B1530, Courses!$C$3:$E$836, 2, FALSE),"")</f>
        <v>Physics 1A</v>
      </c>
      <c r="D1530" s="29" t="str">
        <f xml:space="preserve"> IFERROR(VLOOKUP(MID(G1530,1,1), PIRA!$B$1:$E$1146, 2, FALSE),"")</f>
        <v>3 Oscillations and Waves</v>
      </c>
      <c r="E1530" s="31" t="str">
        <f xml:space="preserve"> IFERROR(VLOOKUP(MID(G1530,1,2),PIRA!$B$1:$E$1144,2,FALSE),"")&amp;"
"&amp;IFERROR(VLOOKUP(MID(H1530,1,2),PIRA!$B$1:$E$1144,2,FALSE),"")&amp;"
"&amp;IFERROR(VLOOKUP(MID(I1530,1,2),PIRA!$B$1:$E$1144,2,FALSE),"")</f>
        <v xml:space="preserve">Wave Motion
</v>
      </c>
      <c r="F1530" s="31" t="str">
        <f xml:space="preserve"> IFERROR(VLOOKUP(MID(G1530,1,4),PIRA!$B$1:$E$1144,2,FALSE),"")&amp;"
"&amp;IFERROR(VLOOKUP(MID(H1530,1,4),PIRA!$B$1:$E$1144,2,FALSE),"")&amp;"
"&amp;IFERROR(VLOOKUP(MID(I1530,1,4),PIRA!$B$1:$E$1144,2,FALSE),"")</f>
        <v xml:space="preserve">Longitudinal Pulses and Waves
</v>
      </c>
      <c r="G1530" s="32" t="s">
        <v>126</v>
      </c>
      <c r="H1530" s="31" t="str">
        <f>IFERROR(IF(VLOOKUP(G1530,Demos!$B$3:$K$1368,2,FALSE)=0,"",VLOOKUP(G1530,Demos!$B$3:$K$1368,2,FALSE)),"")</f>
        <v/>
      </c>
      <c r="I1530" s="79" t="str">
        <f>IFERROR(IF(VLOOKUP(G1530,Demos!$B$3:$K$1368,3,FALSE)=0,"",VLOOKUP(G1530,Demos!$B$3:$K$1368,3,FALSE)),"")</f>
        <v/>
      </c>
      <c r="J1530" s="79" t="str">
        <f>IFERROR(IF(VLOOKUP(G1530,Demos!$B$3:$K$1368,4,FALSE)=0,"",VLOOKUP(G1530,Demos!$B$3:$K$1368,4,FALSE)),"")</f>
        <v/>
      </c>
      <c r="K1530" s="30" t="s">
        <v>1948</v>
      </c>
      <c r="L1530" s="32" t="s">
        <v>1897</v>
      </c>
      <c r="M1530" s="71">
        <v>43070</v>
      </c>
      <c r="N1530" s="33" t="str">
        <f>IFERROR(VLOOKUP(G1530,Demos!$B$3:$K$1368,5,FALSE),"")</f>
        <v>Wave Machine</v>
      </c>
      <c r="O1530" s="28">
        <f>IF(N1530="","",COUNTIF($N$6:N3649, N1530))</f>
        <v>26</v>
      </c>
      <c r="P1530" s="33" t="str">
        <f xml:space="preserve"> IFERROR(IF(VLOOKUP(G1530,Demos!$B$3:$K$1368,6,FALSE)=0,"",VLOOKUP(G1530,Demos!$B$3:$K$1368,6,FALSE)),"")</f>
        <v>www.de-monstrare.nl/pdf/Reflections%20of%20transverse%20pulses%20_2_.pdf</v>
      </c>
      <c r="Q1530" s="38" t="str">
        <f xml:space="preserve"> IFERROR(IF(VLOOKUP(G1530,Demos!$B$3:$K$1368,8,FALSE)=0,"",VLOOKUP(G1530,Demos!$B$3:$K$1368,8,FALSE)),"")</f>
        <v>Not listed in database yet</v>
      </c>
      <c r="R1530" s="38" t="str">
        <f xml:space="preserve"> IFERROR(IF(VLOOKUP(G1530,Demos!$B$3:$K$1368,7,FALSE)=0,"",VLOOKUP(G1530,Demos!$B$3:$K$1368,7,FALSE)),"")</f>
        <v/>
      </c>
      <c r="S1530" s="82"/>
      <c r="T1530" s="50" t="s">
        <v>2049</v>
      </c>
      <c r="U1530" s="31" t="str">
        <f>IFERROR(VLOOKUP(G1530,Demos!$B$7:N4825,12,FALSE),"")</f>
        <v/>
      </c>
    </row>
    <row r="1531" spans="1:21" ht="45" x14ac:dyDescent="0.25">
      <c r="A1531" s="39">
        <f t="shared" si="23"/>
        <v>1526</v>
      </c>
      <c r="B1531" s="30" t="s">
        <v>1893</v>
      </c>
      <c r="C1531" s="29" t="str">
        <f xml:space="preserve"> IFERROR(VLOOKUP(B1531, Courses!$C$3:$E$836, 2, FALSE),"")</f>
        <v>Physics 1A</v>
      </c>
      <c r="D1531" s="29" t="str">
        <f xml:space="preserve"> IFERROR(VLOOKUP(MID(G1531,1,1), PIRA!$B$1:$E$1146, 2, FALSE),"")</f>
        <v>3 Oscillations and Waves</v>
      </c>
      <c r="E1531" s="31" t="str">
        <f xml:space="preserve"> IFERROR(VLOOKUP(MID(G1531,1,2),PIRA!$B$1:$E$1144,2,FALSE),"")&amp;"
"&amp;IFERROR(VLOOKUP(MID(H1531,1,2),PIRA!$B$1:$E$1144,2,FALSE),"")&amp;"
"&amp;IFERROR(VLOOKUP(MID(I1531,1,2),PIRA!$B$1:$E$1144,2,FALSE),"")</f>
        <v xml:space="preserve">Oscillations
</v>
      </c>
      <c r="F1531" s="31" t="str">
        <f xml:space="preserve"> IFERROR(VLOOKUP(MID(G1531,1,4),PIRA!$B$1:$E$1144,2,FALSE),"")&amp;"
"&amp;IFERROR(VLOOKUP(MID(H1531,1,4),PIRA!$B$1:$E$1144,2,FALSE),"")&amp;"
"&amp;IFERROR(VLOOKUP(MID(I1531,1,4),PIRA!$B$1:$E$1144,2,FALSE),"")</f>
        <v xml:space="preserve">Coupled Oscillations
</v>
      </c>
      <c r="G1531" s="32" t="s">
        <v>1945</v>
      </c>
      <c r="H1531" s="31" t="str">
        <f>IFERROR(IF(VLOOKUP(G1531,Demos!$B$3:$K$1368,2,FALSE)=0,"",VLOOKUP(G1531,Demos!$B$3:$K$1368,2,FALSE)),"")</f>
        <v/>
      </c>
      <c r="I1531" s="79" t="str">
        <f>IFERROR(IF(VLOOKUP(G1531,Demos!$B$3:$K$1368,3,FALSE)=0,"",VLOOKUP(G1531,Demos!$B$3:$K$1368,3,FALSE)),"")</f>
        <v/>
      </c>
      <c r="J1531" s="79" t="str">
        <f>IFERROR(IF(VLOOKUP(G1531,Demos!$B$3:$K$1368,4,FALSE)=0,"",VLOOKUP(G1531,Demos!$B$3:$K$1368,4,FALSE)),"")</f>
        <v/>
      </c>
      <c r="K1531" s="30" t="s">
        <v>1948</v>
      </c>
      <c r="L1531" s="32" t="s">
        <v>1897</v>
      </c>
      <c r="M1531" s="71">
        <v>43069</v>
      </c>
      <c r="N1531" s="33" t="str">
        <f>IFERROR(VLOOKUP(G1531,Demos!$B$3:$K$1368,5,FALSE),"")</f>
        <v>Spring Coupled Pendula</v>
      </c>
      <c r="O1531" s="28">
        <f>IF(N1531="","",COUNTIF($N$6:N3650, N1531))</f>
        <v>13</v>
      </c>
      <c r="P1531" s="33" t="str">
        <f xml:space="preserve"> IFERROR(IF(VLOOKUP(G1531,Demos!$B$3:$K$1368,6,FALSE)=0,"",VLOOKUP(G1531,Demos!$B$3:$K$1368,6,FALSE)),"")</f>
        <v>N/A</v>
      </c>
      <c r="Q1531" s="38" t="str">
        <f xml:space="preserve"> IFERROR(IF(VLOOKUP(G1531,Demos!$B$3:$K$1368,8,FALSE)=0,"",VLOOKUP(G1531,Demos!$B$3:$K$1368,8,FALSE)),"")</f>
        <v>Not listed in database yet</v>
      </c>
      <c r="R1531" s="38" t="str">
        <f xml:space="preserve"> IFERROR(IF(VLOOKUP(G1531,Demos!$B$3:$K$1368,7,FALSE)=0,"",VLOOKUP(G1531,Demos!$B$3:$K$1368,7,FALSE)),"")</f>
        <v/>
      </c>
      <c r="S1531" s="82"/>
      <c r="T1531" s="50" t="s">
        <v>2049</v>
      </c>
      <c r="U1531" s="31" t="str">
        <f>IFERROR(VLOOKUP(G1531,Demos!$B$7:N4826,12,FALSE),"")</f>
        <v/>
      </c>
    </row>
    <row r="1532" spans="1:21" ht="45" x14ac:dyDescent="0.25">
      <c r="A1532" s="39">
        <f t="shared" si="23"/>
        <v>1527</v>
      </c>
      <c r="B1532" s="30" t="s">
        <v>11</v>
      </c>
      <c r="C1532" s="29" t="str">
        <f xml:space="preserve"> IFERROR(VLOOKUP(B1532, Courses!$C$3:$E$836, 2, FALSE),"")</f>
        <v>Classical Mechanics</v>
      </c>
      <c r="D1532" s="29" t="str">
        <f xml:space="preserve"> IFERROR(VLOOKUP(MID(G1532,1,1), PIRA!$B$1:$E$1146, 2, FALSE),"")</f>
        <v>2 Fluid Mechanics</v>
      </c>
      <c r="E1532" s="31" t="str">
        <f xml:space="preserve"> IFERROR(VLOOKUP(MID(G1532,1,2),PIRA!$B$1:$E$1144,2,FALSE),"")&amp;"
"&amp;IFERROR(VLOOKUP(MID(H1532,1,2),PIRA!$B$1:$E$1144,2,FALSE),"")&amp;"
"&amp;IFERROR(VLOOKUP(MID(I1532,1,2),PIRA!$B$1:$E$1144,2,FALSE),"")</f>
        <v xml:space="preserve">
</v>
      </c>
      <c r="F1532" s="31" t="str">
        <f xml:space="preserve"> IFERROR(VLOOKUP(MID(G1532,1,4),PIRA!$B$1:$E$1144,2,FALSE),"")&amp;"
"&amp;IFERROR(VLOOKUP(MID(H1532,1,4),PIRA!$B$1:$E$1144,2,FALSE),"")&amp;"
"&amp;IFERROR(VLOOKUP(MID(I1532,1,4),PIRA!$B$1:$E$1144,2,FALSE),"")</f>
        <v xml:space="preserve">
</v>
      </c>
      <c r="G1532" s="32" t="s">
        <v>1611</v>
      </c>
      <c r="H1532" s="31" t="str">
        <f>IFERROR(IF(VLOOKUP(G1532,Demos!$B$3:$K$1368,2,FALSE)=0,"",VLOOKUP(G1532,Demos!$B$3:$K$1368,2,FALSE)),"")</f>
        <v/>
      </c>
      <c r="I1532" s="79" t="str">
        <f>IFERROR(IF(VLOOKUP(G1532,Demos!$B$3:$K$1368,3,FALSE)=0,"",VLOOKUP(G1532,Demos!$B$3:$K$1368,3,FALSE)),"")</f>
        <v/>
      </c>
      <c r="J1532" s="79" t="str">
        <f>IFERROR(IF(VLOOKUP(G1532,Demos!$B$3:$K$1368,4,FALSE)=0,"",VLOOKUP(G1532,Demos!$B$3:$K$1368,4,FALSE)),"")</f>
        <v/>
      </c>
      <c r="K1532" s="30" t="s">
        <v>1066</v>
      </c>
      <c r="L1532" s="30" t="s">
        <v>1953</v>
      </c>
      <c r="M1532" s="71">
        <v>43068</v>
      </c>
      <c r="N1532" s="33" t="str">
        <f>IFERROR(VLOOKUP(G1532,Demos!$B$3:$K$1368,5,FALSE),"")</f>
        <v>Soap Bubble between two Rings</v>
      </c>
      <c r="O1532" s="28">
        <f>IF(N1532="","",COUNTIF($N$6:N3651, N1532))</f>
        <v>11</v>
      </c>
      <c r="P1532" s="33" t="str">
        <f xml:space="preserve"> IFERROR(IF(VLOOKUP(G1532,Demos!$B$3:$K$1368,6,FALSE)=0,"",VLOOKUP(G1532,Demos!$B$3:$K$1368,6,FALSE)),"")</f>
        <v>N/A</v>
      </c>
      <c r="Q1532" s="38" t="str">
        <f xml:space="preserve"> IFERROR(IF(VLOOKUP(G1532,Demos!$B$3:$K$1368,8,FALSE)=0,"",VLOOKUP(G1532,Demos!$B$3:$K$1368,8,FALSE)),"")</f>
        <v>Not listed in database yet, see pic P0001715</v>
      </c>
      <c r="R1532" s="38" t="str">
        <f xml:space="preserve"> IFERROR(IF(VLOOKUP(G1532,Demos!$B$3:$K$1368,7,FALSE)=0,"",VLOOKUP(G1532,Demos!$B$3:$K$1368,7,FALSE)),"")</f>
        <v/>
      </c>
      <c r="S1532" s="82"/>
      <c r="T1532" s="50" t="s">
        <v>1762</v>
      </c>
      <c r="U1532" s="31" t="str">
        <f>IFERROR(VLOOKUP(G1532,Demos!$B$7:N4827,12,FALSE),"")</f>
        <v/>
      </c>
    </row>
    <row r="1533" spans="1:21" ht="45" x14ac:dyDescent="0.25">
      <c r="A1533" s="39">
        <f t="shared" si="23"/>
        <v>1528</v>
      </c>
      <c r="B1533" s="30" t="s">
        <v>43</v>
      </c>
      <c r="C1533" s="29" t="str">
        <f xml:space="preserve"> IFERROR(VLOOKUP(B1533, Courses!$C$3:$E$836, 2, FALSE),"")</f>
        <v>Modern Physics</v>
      </c>
      <c r="D1533" s="29" t="str">
        <f xml:space="preserve"> IFERROR(VLOOKUP(MID(G1533,1,1), PIRA!$B$1:$E$1146, 2, FALSE),"")</f>
        <v>7 Modern Physics</v>
      </c>
      <c r="E1533" s="31" t="str">
        <f xml:space="preserve"> IFERROR(VLOOKUP(MID(G1533,1,2),PIRA!$B$1:$E$1144,2,FALSE),"")&amp;"
"&amp;IFERROR(VLOOKUP(MID(H1533,1,2),PIRA!$B$1:$E$1144,2,FALSE),"")&amp;"
"&amp;IFERROR(VLOOKUP(MID(I1533,1,2),PIRA!$B$1:$E$1144,2,FALSE),"")</f>
        <v xml:space="preserve">Atomic Physics
</v>
      </c>
      <c r="F1533" s="31" t="str">
        <f xml:space="preserve"> IFERROR(VLOOKUP(MID(G1533,1,4),PIRA!$B$1:$E$1144,2,FALSE),"")&amp;"
"&amp;IFERROR(VLOOKUP(MID(H1533,1,4),PIRA!$B$1:$E$1144,2,FALSE),"")&amp;"
"&amp;IFERROR(VLOOKUP(MID(I1533,1,4),PIRA!$B$1:$E$1144,2,FALSE),"")</f>
        <v xml:space="preserve">Spectra
</v>
      </c>
      <c r="G1533" s="32" t="s">
        <v>1207</v>
      </c>
      <c r="H1533" s="31" t="str">
        <f>IFERROR(IF(VLOOKUP(G1533,Demos!$B$3:$K$1368,2,FALSE)=0,"",VLOOKUP(G1533,Demos!$B$3:$K$1368,2,FALSE)),"")</f>
        <v/>
      </c>
      <c r="I1533" s="79" t="str">
        <f>IFERROR(IF(VLOOKUP(G1533,Demos!$B$3:$K$1368,3,FALSE)=0,"",VLOOKUP(G1533,Demos!$B$3:$K$1368,3,FALSE)),"")</f>
        <v/>
      </c>
      <c r="J1533" s="79" t="str">
        <f>IFERROR(IF(VLOOKUP(G1533,Demos!$B$3:$K$1368,4,FALSE)=0,"",VLOOKUP(G1533,Demos!$B$3:$K$1368,4,FALSE)),"")</f>
        <v/>
      </c>
      <c r="K1533" s="30" t="s">
        <v>266</v>
      </c>
      <c r="L1533" s="30" t="s">
        <v>372</v>
      </c>
      <c r="M1533" s="71">
        <v>43067</v>
      </c>
      <c r="N1533" s="33" t="str">
        <f>IFERROR(VLOOKUP(G1533,Demos!$B$3:$K$1368,5,FALSE),"")</f>
        <v>Balmer Series</v>
      </c>
      <c r="O1533" s="28">
        <f>IF(N1533="","",COUNTIF($N$6:N3652, N1533))</f>
        <v>12</v>
      </c>
      <c r="P1533" s="33" t="str">
        <f xml:space="preserve"> IFERROR(IF(VLOOKUP(G1533,Demos!$B$3:$K$1368,6,FALSE)=0,"",VLOOKUP(G1533,Demos!$B$3:$K$1368,6,FALSE)),"")</f>
        <v>www.de-monstrare.nl/pdf/Balmer%20series.pdf</v>
      </c>
      <c r="Q1533" s="38" t="str">
        <f xml:space="preserve"> IFERROR(IF(VLOOKUP(G1533,Demos!$B$3:$K$1368,8,FALSE)=0,"",VLOOKUP(G1533,Demos!$B$3:$K$1368,8,FALSE)),"")</f>
        <v/>
      </c>
      <c r="R1533" s="38" t="str">
        <f xml:space="preserve"> IFERROR(IF(VLOOKUP(G1533,Demos!$B$3:$K$1368,7,FALSE)=0,"",VLOOKUP(G1533,Demos!$B$3:$K$1368,7,FALSE)),"")</f>
        <v xml:space="preserve">See Collegerama recording TN1312_06 recorded on 24 Nov 2021 -  https://collegerama.tudelft.nl/Mediasite/Channel/as-bsc-tn/watch/ba2fe29f58d148b3bf4da84cb770a5211d </v>
      </c>
      <c r="S1533" s="82"/>
      <c r="T1533" s="50" t="s">
        <v>1761</v>
      </c>
      <c r="U1533" s="31" t="str">
        <f>IFERROR(VLOOKUP(G1533,Demos!$B$7:N4828,12,FALSE),"")</f>
        <v/>
      </c>
    </row>
    <row r="1534" spans="1:21" ht="45" x14ac:dyDescent="0.25">
      <c r="A1534" s="39">
        <f t="shared" si="23"/>
        <v>1529</v>
      </c>
      <c r="B1534" s="30" t="s">
        <v>1893</v>
      </c>
      <c r="C1534" s="29" t="str">
        <f xml:space="preserve"> IFERROR(VLOOKUP(B1534, Courses!$C$3:$E$836, 2, FALSE),"")</f>
        <v>Physics 1A</v>
      </c>
      <c r="D1534" s="29" t="str">
        <f xml:space="preserve"> IFERROR(VLOOKUP(MID(G1534,1,1), PIRA!$B$1:$E$1146, 2, FALSE),"")</f>
        <v>1 Mechanics</v>
      </c>
      <c r="E1534" s="31" t="str">
        <f xml:space="preserve"> IFERROR(VLOOKUP(MID(G1534,1,2),PIRA!$B$1:$E$1144,2,FALSE),"")&amp;"
"&amp;IFERROR(VLOOKUP(MID(H1534,1,2),PIRA!$B$1:$E$1144,2,FALSE),"")&amp;"
"&amp;IFERROR(VLOOKUP(MID(I1534,1,2),PIRA!$B$1:$E$1144,2,FALSE),"")</f>
        <v>Linear Momentum and Collisions
Stellar Astronomy
Relative Motion</v>
      </c>
      <c r="F1534" s="31" t="str">
        <f xml:space="preserve"> IFERROR(VLOOKUP(MID(G1534,1,4),PIRA!$B$1:$E$1144,2,FALSE),"")&amp;"
"&amp;IFERROR(VLOOKUP(MID(H1534,1,4),PIRA!$B$1:$E$1144,2,FALSE),"")&amp;"
"&amp;IFERROR(VLOOKUP(MID(I1534,1,4),PIRA!$B$1:$E$1144,2,FALSE),"")</f>
        <v>Collisions in One Dimension
The Sun
Moving Reference Frames</v>
      </c>
      <c r="G1534" s="32" t="s">
        <v>471</v>
      </c>
      <c r="H1534" s="31" t="str">
        <f>IFERROR(IF(VLOOKUP(G1534,Demos!$B$3:$K$1368,2,FALSE)=0,"",VLOOKUP(G1534,Demos!$B$3:$K$1368,2,FALSE)),"")</f>
        <v>8B10.50</v>
      </c>
      <c r="I1534" s="79" t="str">
        <f>IFERROR(IF(VLOOKUP(G1534,Demos!$B$3:$K$1368,3,FALSE)=0,"",VLOOKUP(G1534,Demos!$B$3:$K$1368,3,FALSE)),"")</f>
        <v>1E10.01</v>
      </c>
      <c r="J1534" s="79" t="str">
        <f>IFERROR(IF(VLOOKUP(G1534,Demos!$B$3:$K$1368,4,FALSE)=0,"",VLOOKUP(G1534,Demos!$B$3:$K$1368,4,FALSE)),"")</f>
        <v>1N20.09</v>
      </c>
      <c r="K1534" s="30" t="s">
        <v>1948</v>
      </c>
      <c r="L1534" s="32" t="s">
        <v>1897</v>
      </c>
      <c r="M1534" s="71">
        <v>43063</v>
      </c>
      <c r="N1534" s="33" t="str">
        <f>IFERROR(VLOOKUP(G1534,Demos!$B$3:$K$1368,5,FALSE),"")</f>
        <v>Super Balls, Double Ball Drop</v>
      </c>
      <c r="O1534" s="28">
        <f>IF(N1534="","",COUNTIF($N$6:N3653, N1534))</f>
        <v>56</v>
      </c>
      <c r="P1534" s="33" t="str">
        <f xml:space="preserve"> IFERROR(IF(VLOOKUP(G1534,Demos!$B$3:$K$1368,6,FALSE)=0,"",VLOOKUP(G1534,Demos!$B$3:$K$1368,6,FALSE)),"")</f>
        <v>www.de-monstrare.nl/pdf/Superballs.pdf</v>
      </c>
      <c r="Q1534" s="38" t="str">
        <f xml:space="preserve"> IFERROR(IF(VLOOKUP(G1534,Demos!$B$3:$K$1368,8,FALSE)=0,"",VLOOKUP(G1534,Demos!$B$3:$K$1368,8,FALSE)),"")</f>
        <v/>
      </c>
      <c r="R1534" s="38" t="str">
        <f xml:space="preserve"> IFERROR(IF(VLOOKUP(G1534,Demos!$B$3:$K$1368,7,FALSE)=0,"",VLOOKUP(G1534,Demos!$B$3:$K$1368,7,FALSE)),"")</f>
        <v xml:space="preserve">See Collegerama 2022 recording TN1612TU_10 from 01:17:10 - https://collegerama.tudelft.nl/Mediasite/Channel/as-bsc-tn/watch/b282d0ac7af745eba483f6120bc37f2d1d </v>
      </c>
      <c r="S1534" s="82"/>
      <c r="T1534" s="50" t="s">
        <v>2049</v>
      </c>
      <c r="U1534" s="31" t="str">
        <f>IFERROR(VLOOKUP(G1534,Demos!$B$7:N4829,12,FALSE),"")</f>
        <v/>
      </c>
    </row>
    <row r="1535" spans="1:21" ht="45" x14ac:dyDescent="0.25">
      <c r="A1535" s="39">
        <f t="shared" si="23"/>
        <v>1530</v>
      </c>
      <c r="B1535" s="30" t="s">
        <v>43</v>
      </c>
      <c r="C1535" s="29" t="str">
        <f xml:space="preserve"> IFERROR(VLOOKUP(B1535, Courses!$C$3:$E$836, 2, FALSE),"")</f>
        <v>Modern Physics</v>
      </c>
      <c r="D1535" s="29" t="str">
        <f xml:space="preserve"> IFERROR(VLOOKUP(MID(G1535,1,1), PIRA!$B$1:$E$1146, 2, FALSE),"")</f>
        <v>7 Modern Physics</v>
      </c>
      <c r="E1535" s="31" t="str">
        <f xml:space="preserve"> IFERROR(VLOOKUP(MID(G1535,1,2),PIRA!$B$1:$E$1144,2,FALSE),"")&amp;"
"&amp;IFERROR(VLOOKUP(MID(H1535,1,2),PIRA!$B$1:$E$1144,2,FALSE),"")&amp;"
"&amp;IFERROR(VLOOKUP(MID(I1535,1,2),PIRA!$B$1:$E$1144,2,FALSE),"")</f>
        <v xml:space="preserve">Quantum Effects
Geometrical Optics
</v>
      </c>
      <c r="F1535" s="31" t="str">
        <f xml:space="preserve"> IFERROR(VLOOKUP(MID(G1535,1,4),PIRA!$B$1:$E$1144,2,FALSE),"")&amp;"
"&amp;IFERROR(VLOOKUP(MID(H1535,1,4),PIRA!$B$1:$E$1144,2,FALSE),"")&amp;"
"&amp;IFERROR(VLOOKUP(MID(I1535,1,4),PIRA!$B$1:$E$1144,2,FALSE),"")</f>
        <v xml:space="preserve">Wave Mechanics
Total Internal Reflection
</v>
      </c>
      <c r="G1535" s="32" t="s">
        <v>1206</v>
      </c>
      <c r="H1535" s="31" t="str">
        <f>IFERROR(IF(VLOOKUP(G1535,Demos!$B$3:$K$1368,2,FALSE)=0,"",VLOOKUP(G1535,Demos!$B$3:$K$1368,2,FALSE)),"")</f>
        <v>6A44.42</v>
      </c>
      <c r="I1535" s="79" t="str">
        <f>IFERROR(IF(VLOOKUP(G1535,Demos!$B$3:$K$1368,3,FALSE)=0,"",VLOOKUP(G1535,Demos!$B$3:$K$1368,3,FALSE)),"")</f>
        <v/>
      </c>
      <c r="J1535" s="79" t="str">
        <f>IFERROR(IF(VLOOKUP(G1535,Demos!$B$3:$K$1368,4,FALSE)=0,"",VLOOKUP(G1535,Demos!$B$3:$K$1368,4,FALSE)),"")</f>
        <v/>
      </c>
      <c r="K1535" s="30" t="s">
        <v>266</v>
      </c>
      <c r="L1535" s="30" t="s">
        <v>372</v>
      </c>
      <c r="M1535" s="71">
        <v>43063</v>
      </c>
      <c r="N1535" s="33" t="str">
        <f>IFERROR(VLOOKUP(G1535,Demos!$B$3:$K$1368,5,FALSE),"")</f>
        <v>Tunneling (1)</v>
      </c>
      <c r="O1535" s="28">
        <f>IF(N1535="","",COUNTIF($N$6:N3654, N1535))</f>
        <v>12</v>
      </c>
      <c r="P1535" s="33" t="str">
        <f xml:space="preserve"> IFERROR(IF(VLOOKUP(G1535,Demos!$B$3:$K$1368,6,FALSE)=0,"",VLOOKUP(G1535,Demos!$B$3:$K$1368,6,FALSE)),"")</f>
        <v>www.de-monstrare.nl/pdf/Tunneling_1_.pdf</v>
      </c>
      <c r="Q1535" s="38" t="str">
        <f xml:space="preserve"> IFERROR(IF(VLOOKUP(G1535,Demos!$B$3:$K$1368,8,FALSE)=0,"",VLOOKUP(G1535,Demos!$B$3:$K$1368,8,FALSE)),"")</f>
        <v/>
      </c>
      <c r="R1535" s="38" t="str">
        <f xml:space="preserve"> IFERROR(IF(VLOOKUP(G1535,Demos!$B$3:$K$1368,7,FALSE)=0,"",VLOOKUP(G1535,Demos!$B$3:$K$1368,7,FALSE)),"")</f>
        <v>See from 19 minutes https://collegerama.tudelft.nl/Mediasite/Channel/as-bsc-tn/watch/ed8b2a520cc04edcb2dcb0dac51306641d =============== At the end of the 1st hour I demonstrated in lecture hall B. https://collegerama.tudelft.nl/Mediasite/Channel/as-bsc-tn/watch/2ab810a948854bedaca54a0ded094bba1d</v>
      </c>
      <c r="S1535" s="82"/>
      <c r="T1535" s="50" t="s">
        <v>1761</v>
      </c>
      <c r="U1535" s="31" t="str">
        <f>IFERROR(VLOOKUP(G1535,Demos!$B$7:N4830,12,FALSE),"")</f>
        <v/>
      </c>
    </row>
    <row r="1536" spans="1:21" ht="45" x14ac:dyDescent="0.25">
      <c r="A1536" s="39">
        <f t="shared" si="23"/>
        <v>1531</v>
      </c>
      <c r="B1536" s="30" t="s">
        <v>1893</v>
      </c>
      <c r="C1536" s="29" t="str">
        <f xml:space="preserve"> IFERROR(VLOOKUP(B1536, Courses!$C$3:$E$836, 2, FALSE),"")</f>
        <v>Physics 1A</v>
      </c>
      <c r="D1536" s="29" t="str">
        <f xml:space="preserve"> IFERROR(VLOOKUP(MID(G1536,1,1), PIRA!$B$1:$E$1146, 2, FALSE),"")</f>
        <v>1 Mechanics</v>
      </c>
      <c r="E1536" s="31" t="str">
        <f xml:space="preserve"> IFERROR(VLOOKUP(MID(G1536,1,2),PIRA!$B$1:$E$1144,2,FALSE),"")&amp;"
"&amp;IFERROR(VLOOKUP(MID(H1536,1,2),PIRA!$B$1:$E$1144,2,FALSE),"")&amp;"
"&amp;IFERROR(VLOOKUP(MID(I1536,1,2),PIRA!$B$1:$E$1144,2,FALSE),"")</f>
        <v xml:space="preserve">Motion in two Dimensions
</v>
      </c>
      <c r="F1536" s="31" t="str">
        <f xml:space="preserve"> IFERROR(VLOOKUP(MID(G1536,1,4),PIRA!$B$1:$E$1144,2,FALSE),"")&amp;"
"&amp;IFERROR(VLOOKUP(MID(H1536,1,4),PIRA!$B$1:$E$1144,2,FALSE),"")&amp;"
"&amp;IFERROR(VLOOKUP(MID(I1536,1,4),PIRA!$B$1:$E$1144,2,FALSE),"")</f>
        <v xml:space="preserve">Motion of the Center of Mass
</v>
      </c>
      <c r="G1536" s="32" t="s">
        <v>1130</v>
      </c>
      <c r="H1536" s="31" t="str">
        <f>IFERROR(IF(VLOOKUP(G1536,Demos!$B$3:$K$1368,2,FALSE)=0,"",VLOOKUP(G1536,Demos!$B$3:$K$1368,2,FALSE)),"")</f>
        <v/>
      </c>
      <c r="I1536" s="79" t="str">
        <f>IFERROR(IF(VLOOKUP(G1536,Demos!$B$3:$K$1368,3,FALSE)=0,"",VLOOKUP(G1536,Demos!$B$3:$K$1368,3,FALSE)),"")</f>
        <v/>
      </c>
      <c r="J1536" s="79" t="str">
        <f>IFERROR(IF(VLOOKUP(G1536,Demos!$B$3:$K$1368,4,FALSE)=0,"",VLOOKUP(G1536,Demos!$B$3:$K$1368,4,FALSE)),"")</f>
        <v/>
      </c>
      <c r="K1536" s="30" t="s">
        <v>1948</v>
      </c>
      <c r="L1536" s="32" t="s">
        <v>1897</v>
      </c>
      <c r="M1536" s="71">
        <v>43062</v>
      </c>
      <c r="N1536" s="33" t="str">
        <f>IFERROR(VLOOKUP(G1536,Demos!$B$3:$K$1368,5,FALSE),"")</f>
        <v>Centre of Mass</v>
      </c>
      <c r="O1536" s="28">
        <f>IF(N1536="","",COUNTIF($N$6:N3655, N1536))</f>
        <v>42</v>
      </c>
      <c r="P1536" s="33" t="str">
        <f xml:space="preserve"> IFERROR(IF(VLOOKUP(G1536,Demos!$B$3:$K$1368,6,FALSE)=0,"",VLOOKUP(G1536,Demos!$B$3:$K$1368,6,FALSE)),"")</f>
        <v>www.de-monstrare.nl/pdf/Centre%20of%20mass.pdf</v>
      </c>
      <c r="Q1536" s="38" t="str">
        <f xml:space="preserve"> IFERROR(IF(VLOOKUP(G1536,Demos!$B$3:$K$1368,8,FALSE)=0,"",VLOOKUP(G1536,Demos!$B$3:$K$1368,8,FALSE)),"")</f>
        <v/>
      </c>
      <c r="R1536" s="38" t="str">
        <f xml:space="preserve"> IFERROR(IF(VLOOKUP(G1536,Demos!$B$3:$K$1368,7,FALSE)=0,"",VLOOKUP(G1536,Demos!$B$3:$K$1368,7,FALSE)),"")</f>
        <v xml:space="preserve">See Collegerama 2022 recording TN1612TU_14 - https://collegerama.tudelft.nl/Mediasite/Channel/as-bsc-tn/watch/64cb5e5c7d2546fb9f465306d41a128b1d </v>
      </c>
      <c r="S1536" s="82"/>
      <c r="T1536" s="50" t="s">
        <v>2049</v>
      </c>
      <c r="U1536" s="31" t="str">
        <f>IFERROR(VLOOKUP(G1536,Demos!$B$7:N4831,12,FALSE),"")</f>
        <v/>
      </c>
    </row>
    <row r="1537" spans="1:21" ht="45" x14ac:dyDescent="0.25">
      <c r="A1537" s="39">
        <f t="shared" si="23"/>
        <v>1532</v>
      </c>
      <c r="B1537" s="30" t="s">
        <v>43</v>
      </c>
      <c r="C1537" s="29" t="str">
        <f xml:space="preserve"> IFERROR(VLOOKUP(B1537, Courses!$C$3:$E$836, 2, FALSE),"")</f>
        <v>Modern Physics</v>
      </c>
      <c r="D1537" s="29" t="str">
        <f xml:space="preserve"> IFERROR(VLOOKUP(MID(G1537,1,1), PIRA!$B$1:$E$1146, 2, FALSE),"")</f>
        <v>7 Modern Physics</v>
      </c>
      <c r="E1537" s="31" t="str">
        <f xml:space="preserve"> IFERROR(VLOOKUP(MID(G1537,1,2),PIRA!$B$1:$E$1144,2,FALSE),"")&amp;"
"&amp;IFERROR(VLOOKUP(MID(H1537,1,2),PIRA!$B$1:$E$1144,2,FALSE),"")&amp;"
"&amp;IFERROR(VLOOKUP(MID(I1537,1,2),PIRA!$B$1:$E$1144,2,FALSE),"")</f>
        <v xml:space="preserve">Quantum Effects
</v>
      </c>
      <c r="F1537" s="31" t="str">
        <f xml:space="preserve"> IFERROR(VLOOKUP(MID(G1537,1,4),PIRA!$B$1:$E$1144,2,FALSE),"")&amp;"
"&amp;IFERROR(VLOOKUP(MID(H1537,1,4),PIRA!$B$1:$E$1144,2,FALSE),"")&amp;"
"&amp;IFERROR(VLOOKUP(MID(I1537,1,4),PIRA!$B$1:$E$1144,2,FALSE),"")</f>
        <v xml:space="preserve">Photoelectric Effect
</v>
      </c>
      <c r="G1537" s="32" t="s">
        <v>134</v>
      </c>
      <c r="H1537" s="31" t="str">
        <f>IFERROR(IF(VLOOKUP(G1537,Demos!$B$3:$K$1368,2,FALSE)=0,"",VLOOKUP(G1537,Demos!$B$3:$K$1368,2,FALSE)),"")</f>
        <v/>
      </c>
      <c r="I1537" s="79" t="str">
        <f>IFERROR(IF(VLOOKUP(G1537,Demos!$B$3:$K$1368,3,FALSE)=0,"",VLOOKUP(G1537,Demos!$B$3:$K$1368,3,FALSE)),"")</f>
        <v/>
      </c>
      <c r="J1537" s="79" t="str">
        <f>IFERROR(IF(VLOOKUP(G1537,Demos!$B$3:$K$1368,4,FALSE)=0,"",VLOOKUP(G1537,Demos!$B$3:$K$1368,4,FALSE)),"")</f>
        <v/>
      </c>
      <c r="K1537" s="30" t="s">
        <v>372</v>
      </c>
      <c r="L1537" s="30" t="s">
        <v>266</v>
      </c>
      <c r="M1537" s="71">
        <v>43059</v>
      </c>
      <c r="N1537" s="33" t="str">
        <f>IFERROR(VLOOKUP(G1537,Demos!$B$3:$K$1368,5,FALSE),"")</f>
        <v>Photoelectric Effect (discharging a zinc plate)</v>
      </c>
      <c r="O1537" s="28">
        <f>IF(N1537="","",COUNTIF($N$6:N3656, N1537))</f>
        <v>14</v>
      </c>
      <c r="P1537" s="33" t="str">
        <f xml:space="preserve"> IFERROR(IF(VLOOKUP(G1537,Demos!$B$3:$K$1368,6,FALSE)=0,"",VLOOKUP(G1537,Demos!$B$3:$K$1368,6,FALSE)),"")</f>
        <v>N/A</v>
      </c>
      <c r="Q1537" s="38" t="str">
        <f xml:space="preserve"> IFERROR(IF(VLOOKUP(G1537,Demos!$B$3:$K$1368,8,FALSE)=0,"",VLOOKUP(G1537,Demos!$B$3:$K$1368,8,FALSE)),"")</f>
        <v/>
      </c>
      <c r="R1537" s="38" t="str">
        <f xml:space="preserve"> IFERROR(IF(VLOOKUP(G1537,Demos!$B$3:$K$1368,7,FALSE)=0,"",VLOOKUP(G1537,Demos!$B$3:$K$1368,7,FALSE)),"")</f>
        <v/>
      </c>
      <c r="S1537" s="82"/>
      <c r="T1537" s="50" t="s">
        <v>1761</v>
      </c>
      <c r="U1537" s="31" t="str">
        <f>IFERROR(VLOOKUP(G1537,Demos!$B$7:N4832,12,FALSE),"")</f>
        <v/>
      </c>
    </row>
    <row r="1538" spans="1:21" ht="45" x14ac:dyDescent="0.25">
      <c r="A1538" s="39">
        <f t="shared" si="23"/>
        <v>1533</v>
      </c>
      <c r="B1538" s="30" t="s">
        <v>1893</v>
      </c>
      <c r="C1538" s="29" t="str">
        <f xml:space="preserve"> IFERROR(VLOOKUP(B1538, Courses!$C$3:$E$836, 2, FALSE),"")</f>
        <v>Physics 1A</v>
      </c>
      <c r="D1538" s="29" t="str">
        <f xml:space="preserve"> IFERROR(VLOOKUP(MID(G1538,1,1), PIRA!$B$1:$E$1146, 2, FALSE),"")</f>
        <v>1 Mechanics</v>
      </c>
      <c r="E1538" s="31" t="str">
        <f xml:space="preserve"> IFERROR(VLOOKUP(MID(G1538,1,2),PIRA!$B$1:$E$1144,2,FALSE),"")&amp;"
"&amp;IFERROR(VLOOKUP(MID(H1538,1,2),PIRA!$B$1:$E$1144,2,FALSE),"")&amp;"
"&amp;IFERROR(VLOOKUP(MID(I1538,1,2),PIRA!$B$1:$E$1144,2,FALSE),"")</f>
        <v xml:space="preserve">Work and Energy
Magnetic Materials
</v>
      </c>
      <c r="F1538" s="31" t="str">
        <f xml:space="preserve"> IFERROR(VLOOKUP(MID(G1538,1,4),PIRA!$B$1:$E$1144,2,FALSE),"")&amp;"
"&amp;IFERROR(VLOOKUP(MID(H1538,1,4),PIRA!$B$1:$E$1144,2,FALSE),"")&amp;"
"&amp;IFERROR(VLOOKUP(MID(I1538,1,4),PIRA!$B$1:$E$1144,2,FALSE),"")</f>
        <v xml:space="preserve">Conservation of Energy
Magnets
</v>
      </c>
      <c r="G1538" s="32" t="s">
        <v>1158</v>
      </c>
      <c r="H1538" s="31" t="str">
        <f>IFERROR(IF(VLOOKUP(G1538,Demos!$B$3:$K$1368,2,FALSE)=0,"",VLOOKUP(G1538,Demos!$B$3:$K$1368,2,FALSE)),"")</f>
        <v>5G10.80</v>
      </c>
      <c r="I1538" s="79" t="str">
        <f>IFERROR(IF(VLOOKUP(G1538,Demos!$B$3:$K$1368,3,FALSE)=0,"",VLOOKUP(G1538,Demos!$B$3:$K$1368,3,FALSE)),"")</f>
        <v/>
      </c>
      <c r="J1538" s="79" t="str">
        <f>IFERROR(IF(VLOOKUP(G1538,Demos!$B$3:$K$1368,4,FALSE)=0,"",VLOOKUP(G1538,Demos!$B$3:$K$1368,4,FALSE)),"")</f>
        <v/>
      </c>
      <c r="K1538" s="30" t="s">
        <v>1897</v>
      </c>
      <c r="L1538" s="32" t="s">
        <v>1943</v>
      </c>
      <c r="M1538" s="71">
        <v>43055</v>
      </c>
      <c r="N1538" s="33" t="str">
        <f>IFERROR(VLOOKUP(G1538,Demos!$B$3:$K$1368,5,FALSE),"")</f>
        <v>Gauss' Rifle</v>
      </c>
      <c r="O1538" s="28">
        <f>IF(N1538="","",COUNTIF($N$6:N3657, N1538))</f>
        <v>37</v>
      </c>
      <c r="P1538" s="33" t="str">
        <f xml:space="preserve"> IFERROR(IF(VLOOKUP(G1538,Demos!$B$3:$K$1368,6,FALSE)=0,"",VLOOKUP(G1538,Demos!$B$3:$K$1368,6,FALSE)),"")</f>
        <v>www.de-monstrare.nl/pdf/Gauss%27s%20rifle.pdf</v>
      </c>
      <c r="Q1538" s="38" t="str">
        <f xml:space="preserve"> IFERROR(IF(VLOOKUP(G1538,Demos!$B$3:$K$1368,8,FALSE)=0,"",VLOOKUP(G1538,Demos!$B$3:$K$1368,8,FALSE)),"")</f>
        <v/>
      </c>
      <c r="R1538" s="38" t="str">
        <f xml:space="preserve"> IFERROR(IF(VLOOKUP(G1538,Demos!$B$3:$K$1368,7,FALSE)=0,"",VLOOKUP(G1538,Demos!$B$3:$K$1368,7,FALSE)),"")</f>
        <v xml:space="preserve">See Collegerama 2022 recording TN1612TU_04 from 00:39:45 - https://collegerama.tudelft.nl/Mediasite/Channel/as-bsc-tn/watch/a26ab3bd246349b59f418a1b22cc67101d </v>
      </c>
      <c r="S1538" s="82"/>
      <c r="T1538" s="50" t="s">
        <v>2049</v>
      </c>
      <c r="U1538" s="31" t="str">
        <f>IFERROR(VLOOKUP(G1538,Demos!$B$7:N4833,12,FALSE),"")</f>
        <v/>
      </c>
    </row>
    <row r="1539" spans="1:21" ht="45" x14ac:dyDescent="0.25">
      <c r="A1539" s="39">
        <f t="shared" si="23"/>
        <v>1534</v>
      </c>
      <c r="B1539" s="30" t="s">
        <v>43</v>
      </c>
      <c r="C1539" s="29" t="str">
        <f xml:space="preserve"> IFERROR(VLOOKUP(B1539, Courses!$C$3:$E$836, 2, FALSE),"")</f>
        <v>Modern Physics</v>
      </c>
      <c r="D1539" s="29" t="str">
        <f xml:space="preserve"> IFERROR(VLOOKUP(MID(G1539,1,1), PIRA!$B$1:$E$1146, 2, FALSE),"")</f>
        <v>6 Optics</v>
      </c>
      <c r="E1539" s="31" t="str">
        <f xml:space="preserve"> IFERROR(VLOOKUP(MID(G1539,1,2),PIRA!$B$1:$E$1144,2,FALSE),"")&amp;"
"&amp;IFERROR(VLOOKUP(MID(H1539,1,2),PIRA!$B$1:$E$1144,2,FALSE),"")&amp;"
"&amp;IFERROR(VLOOKUP(MID(I1539,1,2),PIRA!$B$1:$E$1144,2,FALSE),"")</f>
        <v xml:space="preserve">Interference
</v>
      </c>
      <c r="F1539" s="31" t="str">
        <f xml:space="preserve"> IFERROR(VLOOKUP(MID(G1539,1,4),PIRA!$B$1:$E$1144,2,FALSE),"")&amp;"
"&amp;IFERROR(VLOOKUP(MID(H1539,1,4),PIRA!$B$1:$E$1144,2,FALSE),"")&amp;"
"&amp;IFERROR(VLOOKUP(MID(I1539,1,4),PIRA!$B$1:$E$1144,2,FALSE),"")</f>
        <v xml:space="preserve">Interferometers
</v>
      </c>
      <c r="G1539" s="32" t="s">
        <v>327</v>
      </c>
      <c r="H1539" s="31" t="str">
        <f>IFERROR(IF(VLOOKUP(G1539,Demos!$B$3:$K$1368,2,FALSE)=0,"",VLOOKUP(G1539,Demos!$B$3:$K$1368,2,FALSE)),"")</f>
        <v/>
      </c>
      <c r="I1539" s="79" t="str">
        <f>IFERROR(IF(VLOOKUP(G1539,Demos!$B$3:$K$1368,3,FALSE)=0,"",VLOOKUP(G1539,Demos!$B$3:$K$1368,3,FALSE)),"")</f>
        <v/>
      </c>
      <c r="J1539" s="79" t="str">
        <f>IFERROR(IF(VLOOKUP(G1539,Demos!$B$3:$K$1368,4,FALSE)=0,"",VLOOKUP(G1539,Demos!$B$3:$K$1368,4,FALSE)),"")</f>
        <v/>
      </c>
      <c r="K1539" s="30" t="s">
        <v>372</v>
      </c>
      <c r="L1539" s="30" t="s">
        <v>266</v>
      </c>
      <c r="M1539" s="71">
        <v>43052</v>
      </c>
      <c r="N1539" s="33" t="str">
        <f>IFERROR(VLOOKUP(G1539,Demos!$B$3:$K$1368,5,FALSE),"")</f>
        <v>Michelson-Morley Interferometer</v>
      </c>
      <c r="O1539" s="28">
        <f>IF(N1539="","",COUNTIF($N$6:N3658, N1539))</f>
        <v>42</v>
      </c>
      <c r="P1539" s="33" t="str">
        <f xml:space="preserve"> IFERROR(IF(VLOOKUP(G1539,Demos!$B$3:$K$1368,6,FALSE)=0,"",VLOOKUP(G1539,Demos!$B$3:$K$1368,6,FALSE)),"")</f>
        <v>www.de-monstrare.nl/pdf/Michelson-Morley%20interferometer.pdf</v>
      </c>
      <c r="Q1539" s="38" t="str">
        <f xml:space="preserve"> IFERROR(IF(VLOOKUP(G1539,Demos!$B$3:$K$1368,8,FALSE)=0,"",VLOOKUP(G1539,Demos!$B$3:$K$1368,8,FALSE)),"")</f>
        <v/>
      </c>
      <c r="R1539" s="38" t="str">
        <f xml:space="preserve"> IFERROR(IF(VLOOKUP(G1539,Demos!$B$3:$K$1368,7,FALSE)=0,"",VLOOKUP(G1539,Demos!$B$3:$K$1368,7,FALSE)),"")</f>
        <v xml:space="preserve">See 2022 recording TN1612TU_24. https://collegerama.tudelft.nl/Mediasite/Channel/as-bsc-tn/watch/7474e760f1e14321b537b197c972eb3e1d </v>
      </c>
      <c r="S1539" s="82"/>
      <c r="T1539" s="50" t="s">
        <v>1761</v>
      </c>
      <c r="U1539" s="31" t="str">
        <f>IFERROR(VLOOKUP(G1539,Demos!$B$7:N4834,12,FALSE),"")</f>
        <v/>
      </c>
    </row>
    <row r="1540" spans="1:21" ht="45" x14ac:dyDescent="0.25">
      <c r="A1540" s="39">
        <f t="shared" si="23"/>
        <v>1535</v>
      </c>
      <c r="B1540" s="30" t="s">
        <v>1893</v>
      </c>
      <c r="C1540" s="29" t="str">
        <f xml:space="preserve"> IFERROR(VLOOKUP(B1540, Courses!$C$3:$E$836, 2, FALSE),"")</f>
        <v>Physics 1A</v>
      </c>
      <c r="D1540" s="29" t="str">
        <f xml:space="preserve"> IFERROR(VLOOKUP(MID(G1540,1,1), PIRA!$B$1:$E$1146, 2, FALSE),"")</f>
        <v>1 Mechanics</v>
      </c>
      <c r="E1540" s="31" t="str">
        <f xml:space="preserve"> IFERROR(VLOOKUP(MID(G1540,1,2),PIRA!$B$1:$E$1144,2,FALSE),"")&amp;"
"&amp;IFERROR(VLOOKUP(MID(H1540,1,2),PIRA!$B$1:$E$1144,2,FALSE),"")&amp;"
"&amp;IFERROR(VLOOKUP(MID(I1540,1,2),PIRA!$B$1:$E$1144,2,FALSE),"")</f>
        <v xml:space="preserve">Newton's Second Law
</v>
      </c>
      <c r="F1540" s="31" t="str">
        <f xml:space="preserve"> IFERROR(VLOOKUP(MID(G1540,1,4),PIRA!$B$1:$E$1144,2,FALSE),"")&amp;"
"&amp;IFERROR(VLOOKUP(MID(H1540,1,4),PIRA!$B$1:$E$1144,2,FALSE),"")&amp;"
"&amp;IFERROR(VLOOKUP(MID(I1540,1,4),PIRA!$B$1:$E$1144,2,FALSE),"")</f>
        <v xml:space="preserve">Force, Mass, and Acceleration
</v>
      </c>
      <c r="G1540" s="32" t="s">
        <v>1144</v>
      </c>
      <c r="H1540" s="31" t="str">
        <f>IFERROR(IF(VLOOKUP(G1540,Demos!$B$3:$K$1368,2,FALSE)=0,"",VLOOKUP(G1540,Demos!$B$3:$K$1368,2,FALSE)),"")</f>
        <v/>
      </c>
      <c r="I1540" s="79" t="str">
        <f>IFERROR(IF(VLOOKUP(G1540,Demos!$B$3:$K$1368,3,FALSE)=0,"",VLOOKUP(G1540,Demos!$B$3:$K$1368,3,FALSE)),"")</f>
        <v/>
      </c>
      <c r="J1540" s="79" t="str">
        <f>IFERROR(IF(VLOOKUP(G1540,Demos!$B$3:$K$1368,4,FALSE)=0,"",VLOOKUP(G1540,Demos!$B$3:$K$1368,4,FALSE)),"")</f>
        <v/>
      </c>
      <c r="K1540" s="30" t="s">
        <v>1897</v>
      </c>
      <c r="L1540" s="32" t="s">
        <v>1943</v>
      </c>
      <c r="M1540" s="71">
        <v>43048</v>
      </c>
      <c r="N1540" s="33" t="str">
        <f>IFERROR(VLOOKUP(G1540,Demos!$B$3:$K$1368,5,FALSE),"")</f>
        <v>Pulling a Thread</v>
      </c>
      <c r="O1540" s="28">
        <f>IF(N1540="","",COUNTIF($N$6:N3659, N1540))</f>
        <v>33</v>
      </c>
      <c r="P1540" s="33" t="str">
        <f xml:space="preserve"> IFERROR(IF(VLOOKUP(G1540,Demos!$B$3:$K$1368,6,FALSE)=0,"",VLOOKUP(G1540,Demos!$B$3:$K$1368,6,FALSE)),"")</f>
        <v>www.de-monstrare.nl/pdf/Pulling%20a%20thread.pdf</v>
      </c>
      <c r="Q1540" s="38" t="str">
        <f xml:space="preserve"> IFERROR(IF(VLOOKUP(G1540,Demos!$B$3:$K$1368,8,FALSE)=0,"",VLOOKUP(G1540,Demos!$B$3:$K$1368,8,FALSE)),"")</f>
        <v/>
      </c>
      <c r="R1540" s="38" t="str">
        <f xml:space="preserve"> IFERROR(IF(VLOOKUP(G1540,Demos!$B$3:$K$1368,7,FALSE)=0,"",VLOOKUP(G1540,Demos!$B$3:$K$1368,7,FALSE)),"")</f>
        <v xml:space="preserve">See Collegerama 2022 recording TN1612TU_02 from 00:34:45 - https://collegerama.tudelft.nl/Mediasite/Channel/as-bsc-tn/watch/8ae6f50a06ea4d7fb72bb50699c07ef41d </v>
      </c>
      <c r="S1540" s="82"/>
      <c r="T1540" s="50" t="s">
        <v>2049</v>
      </c>
      <c r="U1540" s="31" t="str">
        <f>IFERROR(VLOOKUP(G1540,Demos!$B$7:N4835,12,FALSE),"")</f>
        <v/>
      </c>
    </row>
    <row r="1541" spans="1:21" ht="45" x14ac:dyDescent="0.25">
      <c r="A1541" s="39">
        <f t="shared" si="23"/>
        <v>1536</v>
      </c>
      <c r="B1541" s="30" t="s">
        <v>1877</v>
      </c>
      <c r="C1541" s="29" t="str">
        <f xml:space="preserve"> IFERROR(VLOOKUP(B1541, Courses!$C$3:$E$836, 2, FALSE),"")</f>
        <v>Electromagnetism</v>
      </c>
      <c r="D1541" s="29" t="str">
        <f xml:space="preserve"> IFERROR(VLOOKUP(MID(G1541,1,1), PIRA!$B$1:$E$1146, 2, FALSE),"")</f>
        <v>5 Electricity and Magnetism</v>
      </c>
      <c r="E1541" s="31" t="str">
        <f xml:space="preserve"> IFERROR(VLOOKUP(MID(G1541,1,2),PIRA!$B$1:$E$1144,2,FALSE),"")&amp;"
"&amp;IFERROR(VLOOKUP(MID(H1541,1,2),PIRA!$B$1:$E$1144,2,FALSE),"")&amp;"
"&amp;IFERROR(VLOOKUP(MID(I1541,1,2),PIRA!$B$1:$E$1144,2,FALSE),"")</f>
        <v xml:space="preserve">Electromagnetic Radiation
Wave Motion
</v>
      </c>
      <c r="F1541" s="31" t="str">
        <f xml:space="preserve"> IFERROR(VLOOKUP(MID(G1541,1,4),PIRA!$B$1:$E$1144,2,FALSE),"")&amp;"
"&amp;IFERROR(VLOOKUP(MID(H1541,1,4),PIRA!$B$1:$E$1144,2,FALSE),"")&amp;"
"&amp;IFERROR(VLOOKUP(MID(I1541,1,4),PIRA!$B$1:$E$1144,2,FALSE),"")</f>
        <v xml:space="preserve">Transmission Lines and Antennas
Standing Waves
</v>
      </c>
      <c r="G1541" s="32" t="s">
        <v>484</v>
      </c>
      <c r="H1541" s="31" t="str">
        <f>IFERROR(IF(VLOOKUP(G1541,Demos!$B$3:$K$1368,2,FALSE)=0,"",VLOOKUP(G1541,Demos!$B$3:$K$1368,2,FALSE)),"")</f>
        <v>3B22.09</v>
      </c>
      <c r="I1541" s="79" t="str">
        <f>IFERROR(IF(VLOOKUP(G1541,Demos!$B$3:$K$1368,3,FALSE)=0,"",VLOOKUP(G1541,Demos!$B$3:$K$1368,3,FALSE)),"")</f>
        <v/>
      </c>
      <c r="J1541" s="79" t="str">
        <f>IFERROR(IF(VLOOKUP(G1541,Demos!$B$3:$K$1368,4,FALSE)=0,"",VLOOKUP(G1541,Demos!$B$3:$K$1368,4,FALSE)),"")</f>
        <v/>
      </c>
      <c r="K1541" s="30" t="s">
        <v>177</v>
      </c>
      <c r="L1541" s="30" t="s">
        <v>246</v>
      </c>
      <c r="M1541" s="71">
        <v>43043</v>
      </c>
      <c r="N1541" s="33" t="str">
        <f>IFERROR(VLOOKUP(G1541,Demos!$B$3:$K$1368,5,FALSE),"")</f>
        <v>Microwave Oven Standing Waves</v>
      </c>
      <c r="O1541" s="28">
        <f>IF(N1541="","",COUNTIF($N$6:N3660, N1541))</f>
        <v>5</v>
      </c>
      <c r="P1541" s="33" t="str">
        <f xml:space="preserve"> IFERROR(IF(VLOOKUP(G1541,Demos!$B$3:$K$1368,6,FALSE)=0,"",VLOOKUP(G1541,Demos!$B$3:$K$1368,6,FALSE)),"")</f>
        <v>www.de-monstrare.nl/pdf/Microwave%20oven.pdf</v>
      </c>
      <c r="Q1541" s="38" t="str">
        <f xml:space="preserve"> IFERROR(IF(VLOOKUP(G1541,Demos!$B$3:$K$1368,8,FALSE)=0,"",VLOOKUP(G1541,Demos!$B$3:$K$1368,8,FALSE)),"")</f>
        <v/>
      </c>
      <c r="R1541" s="38" t="str">
        <f xml:space="preserve"> IFERROR(IF(VLOOKUP(G1541,Demos!$B$3:$K$1368,7,FALSE)=0,"",VLOOKUP(G1541,Demos!$B$3:$K$1368,7,FALSE)),"")</f>
        <v/>
      </c>
      <c r="T1541" s="50" t="s">
        <v>2049</v>
      </c>
      <c r="U1541" s="31" t="str">
        <f>IFERROR(VLOOKUP(G1541,Demos!$B$7:N4836,12,FALSE),"")</f>
        <v/>
      </c>
    </row>
    <row r="1542" spans="1:21" ht="45" x14ac:dyDescent="0.25">
      <c r="A1542" s="39">
        <f t="shared" ref="A1542:A1605" si="24">ROW()-5</f>
        <v>1537</v>
      </c>
      <c r="B1542" s="30" t="s">
        <v>151</v>
      </c>
      <c r="C1542" s="29" t="str">
        <f xml:space="preserve"> IFERROR(VLOOKUP(B1542, Courses!$C$3:$E$836, 2, FALSE),"")</f>
        <v>Introduction to Electricity and Magnetism</v>
      </c>
      <c r="D1542" s="29" t="str">
        <f xml:space="preserve"> IFERROR(VLOOKUP(MID(G1542,1,1), PIRA!$B$1:$E$1146, 2, FALSE),"")</f>
        <v>5 Electricity and Magnetism</v>
      </c>
      <c r="E1542" s="31" t="str">
        <f xml:space="preserve"> IFERROR(VLOOKUP(MID(G1542,1,2),PIRA!$B$1:$E$1144,2,FALSE),"")&amp;"
"&amp;IFERROR(VLOOKUP(MID(H1542,1,2),PIRA!$B$1:$E$1144,2,FALSE),"")&amp;"
"&amp;IFERROR(VLOOKUP(MID(I1542,1,2),PIRA!$B$1:$E$1144,2,FALSE),"")</f>
        <v xml:space="preserve">Electromagnetic Radiation
</v>
      </c>
      <c r="F1542" s="31" t="str">
        <f xml:space="preserve"> IFERROR(VLOOKUP(MID(G1542,1,4),PIRA!$B$1:$E$1144,2,FALSE),"")&amp;"
"&amp;IFERROR(VLOOKUP(MID(H1542,1,4),PIRA!$B$1:$E$1144,2,FALSE),"")&amp;"
"&amp;IFERROR(VLOOKUP(MID(I1542,1,4),PIRA!$B$1:$E$1144,2,FALSE),"")</f>
        <v xml:space="preserve">Transmission Lines and Antennas
</v>
      </c>
      <c r="G1542" s="32" t="s">
        <v>239</v>
      </c>
      <c r="H1542" s="31" t="str">
        <f>IFERROR(IF(VLOOKUP(G1542,Demos!$B$3:$K$1368,2,FALSE)=0,"",VLOOKUP(G1542,Demos!$B$3:$K$1368,2,FALSE)),"")</f>
        <v/>
      </c>
      <c r="I1542" s="79" t="str">
        <f>IFERROR(IF(VLOOKUP(G1542,Demos!$B$3:$K$1368,3,FALSE)=0,"",VLOOKUP(G1542,Demos!$B$3:$K$1368,3,FALSE)),"")</f>
        <v/>
      </c>
      <c r="J1542" s="79" t="str">
        <f>IFERROR(IF(VLOOKUP(G1542,Demos!$B$3:$K$1368,4,FALSE)=0,"",VLOOKUP(G1542,Demos!$B$3:$K$1368,4,FALSE)),"")</f>
        <v/>
      </c>
      <c r="K1542" s="30" t="s">
        <v>1064</v>
      </c>
      <c r="L1542" s="30" t="s">
        <v>1923</v>
      </c>
      <c r="M1542" s="71">
        <v>43042</v>
      </c>
      <c r="N1542" s="33" t="str">
        <f>IFERROR(VLOOKUP(G1542,Demos!$B$3:$K$1368,5,FALSE),"")</f>
        <v>Electromagnetic Waves (Lecher Lines)</v>
      </c>
      <c r="O1542" s="28">
        <f>IF(N1542="","",COUNTIF($N$6:N3661, N1542))</f>
        <v>20</v>
      </c>
      <c r="P1542" s="33" t="str">
        <f xml:space="preserve"> IFERROR(IF(VLOOKUP(G1542,Demos!$B$3:$K$1368,6,FALSE)=0,"",VLOOKUP(G1542,Demos!$B$3:$K$1368,6,FALSE)),"")</f>
        <v>www.de-monstrare.nl/pdf/electromagnetic%20waves.pdf</v>
      </c>
      <c r="Q1542" s="38" t="str">
        <f xml:space="preserve"> IFERROR(IF(VLOOKUP(G1542,Demos!$B$3:$K$1368,8,FALSE)=0,"",VLOOKUP(G1542,Demos!$B$3:$K$1368,8,FALSE)),"")</f>
        <v>Reflection, transmission, absorption, polarisation</v>
      </c>
      <c r="R1542" s="38" t="str">
        <f xml:space="preserve"> IFERROR(IF(VLOOKUP(G1542,Demos!$B$3:$K$1368,7,FALSE)=0,"",VLOOKUP(G1542,Demos!$B$3:$K$1368,7,FALSE)),"")</f>
        <v/>
      </c>
      <c r="T1542" s="50" t="s">
        <v>1761</v>
      </c>
      <c r="U1542" s="31" t="str">
        <f>IFERROR(VLOOKUP(G1542,Demos!$B$7:N4837,12,FALSE),"")</f>
        <v/>
      </c>
    </row>
    <row r="1543" spans="1:21" ht="45" x14ac:dyDescent="0.25">
      <c r="A1543" s="39">
        <f t="shared" si="24"/>
        <v>1538</v>
      </c>
      <c r="B1543" s="30" t="s">
        <v>151</v>
      </c>
      <c r="C1543" s="29" t="str">
        <f xml:space="preserve"> IFERROR(VLOOKUP(B1543, Courses!$C$3:$E$836, 2, FALSE),"")</f>
        <v>Introduction to Electricity and Magnetism</v>
      </c>
      <c r="D1543" s="29" t="str">
        <f xml:space="preserve"> IFERROR(VLOOKUP(MID(G1543,1,1), PIRA!$B$1:$E$1146, 2, FALSE),"")</f>
        <v>5 Electricity and Magnetism</v>
      </c>
      <c r="E1543" s="31" t="str">
        <f xml:space="preserve"> IFERROR(VLOOKUP(MID(G1543,1,2),PIRA!$B$1:$E$1144,2,FALSE),"")&amp;"
"&amp;IFERROR(VLOOKUP(MID(H1543,1,2),PIRA!$B$1:$E$1144,2,FALSE),"")&amp;"
"&amp;IFERROR(VLOOKUP(MID(I1543,1,2),PIRA!$B$1:$E$1144,2,FALSE),"")</f>
        <v xml:space="preserve">Electrostatics
Electrostatics
</v>
      </c>
      <c r="F1543" s="31" t="str">
        <f xml:space="preserve"> IFERROR(VLOOKUP(MID(G1543,1,4),PIRA!$B$1:$E$1144,2,FALSE),"")&amp;"
"&amp;IFERROR(VLOOKUP(MID(H1543,1,4),PIRA!$B$1:$E$1144,2,FALSE),"")&amp;"
"&amp;IFERROR(VLOOKUP(MID(I1543,1,4),PIRA!$B$1:$E$1144,2,FALSE),"")</f>
        <v xml:space="preserve">Induced Charge
Electrostatic Machines
</v>
      </c>
      <c r="G1543" s="32" t="s">
        <v>1700</v>
      </c>
      <c r="H1543" s="31" t="str">
        <f>IFERROR(IF(VLOOKUP(G1543,Demos!$B$3:$K$1368,2,FALSE)=0,"",VLOOKUP(G1543,Demos!$B$3:$K$1368,2,FALSE)),"")</f>
        <v>5A50.01</v>
      </c>
      <c r="I1543" s="79" t="str">
        <f>IFERROR(IF(VLOOKUP(G1543,Demos!$B$3:$K$1368,3,FALSE)=0,"",VLOOKUP(G1543,Demos!$B$3:$K$1368,3,FALSE)),"")</f>
        <v/>
      </c>
      <c r="J1543" s="79" t="str">
        <f>IFERROR(IF(VLOOKUP(G1543,Demos!$B$3:$K$1368,4,FALSE)=0,"",VLOOKUP(G1543,Demos!$B$3:$K$1368,4,FALSE)),"")</f>
        <v/>
      </c>
      <c r="K1543" s="30" t="s">
        <v>1064</v>
      </c>
      <c r="L1543" s="30" t="s">
        <v>1923</v>
      </c>
      <c r="M1543" s="71">
        <v>43039</v>
      </c>
      <c r="N1543" s="33" t="str">
        <f>IFERROR(VLOOKUP(G1543,Demos!$B$3:$K$1368,5,FALSE),"")</f>
        <v>Water Dropper (almost Kelvin water dropper)</v>
      </c>
      <c r="O1543" s="28">
        <f>IF(N1543="","",COUNTIF($N$6:N3662, N1543))</f>
        <v>12</v>
      </c>
      <c r="P1543" s="33" t="str">
        <f xml:space="preserve"> IFERROR(IF(VLOOKUP(G1543,Demos!$B$3:$K$1368,6,FALSE)=0,"",VLOOKUP(G1543,Demos!$B$3:$K$1368,6,FALSE)),"")</f>
        <v>www.de-monstrare.nl/pdf/Water%20dropper.pdf</v>
      </c>
      <c r="Q1543" s="38" t="str">
        <f xml:space="preserve"> IFERROR(IF(VLOOKUP(G1543,Demos!$B$3:$K$1368,8,FALSE)=0,"",VLOOKUP(G1543,Demos!$B$3:$K$1368,8,FALSE)),"")</f>
        <v/>
      </c>
      <c r="R1543" s="38" t="str">
        <f xml:space="preserve"> IFERROR(IF(VLOOKUP(G1543,Demos!$B$3:$K$1368,7,FALSE)=0,"",VLOOKUP(G1543,Demos!$B$3:$K$1368,7,FALSE)),"")</f>
        <v/>
      </c>
      <c r="S1543" s="82"/>
      <c r="T1543" s="50" t="s">
        <v>1904</v>
      </c>
      <c r="U1543" s="31" t="str">
        <f>IFERROR(VLOOKUP(G1543,Demos!$B$7:N4838,12,FALSE),"")</f>
        <v/>
      </c>
    </row>
    <row r="1544" spans="1:21" ht="45" x14ac:dyDescent="0.25">
      <c r="A1544" s="39">
        <f t="shared" si="24"/>
        <v>1539</v>
      </c>
      <c r="B1544" s="30" t="s">
        <v>151</v>
      </c>
      <c r="C1544" s="29" t="str">
        <f xml:space="preserve"> IFERROR(VLOOKUP(B1544, Courses!$C$3:$E$836, 2, FALSE),"")</f>
        <v>Introduction to Electricity and Magnetism</v>
      </c>
      <c r="D1544" s="29" t="str">
        <f xml:space="preserve"> IFERROR(VLOOKUP(MID(G1544,1,1), PIRA!$B$1:$E$1146, 2, FALSE),"")</f>
        <v>5 Electricity and Magnetism</v>
      </c>
      <c r="E1544" s="31" t="str">
        <f xml:space="preserve"> IFERROR(VLOOKUP(MID(G1544,1,2),PIRA!$B$1:$E$1144,2,FALSE),"")&amp;"
"&amp;IFERROR(VLOOKUP(MID(H1544,1,2),PIRA!$B$1:$E$1144,2,FALSE),"")&amp;"
"&amp;IFERROR(VLOOKUP(MID(I1544,1,2),PIRA!$B$1:$E$1144,2,FALSE),"")</f>
        <v xml:space="preserve">AC Circuits
</v>
      </c>
      <c r="F1544" s="31" t="str">
        <f xml:space="preserve"> IFERROR(VLOOKUP(MID(G1544,1,4),PIRA!$B$1:$E$1144,2,FALSE),"")&amp;"
"&amp;IFERROR(VLOOKUP(MID(H1544,1,4),PIRA!$B$1:$E$1144,2,FALSE),"")&amp;"
"&amp;IFERROR(VLOOKUP(MID(I1544,1,4),PIRA!$B$1:$E$1144,2,FALSE),"")</f>
        <v xml:space="preserve">LCR Circuits - AC
</v>
      </c>
      <c r="G1544" s="32" t="s">
        <v>234</v>
      </c>
      <c r="H1544" s="31" t="str">
        <f>IFERROR(IF(VLOOKUP(G1544,Demos!$B$3:$K$1368,2,FALSE)=0,"",VLOOKUP(G1544,Demos!$B$3:$K$1368,2,FALSE)),"")</f>
        <v/>
      </c>
      <c r="I1544" s="79" t="str">
        <f>IFERROR(IF(VLOOKUP(G1544,Demos!$B$3:$K$1368,3,FALSE)=0,"",VLOOKUP(G1544,Demos!$B$3:$K$1368,3,FALSE)),"")</f>
        <v/>
      </c>
      <c r="J1544" s="79" t="str">
        <f>IFERROR(IF(VLOOKUP(G1544,Demos!$B$3:$K$1368,4,FALSE)=0,"",VLOOKUP(G1544,Demos!$B$3:$K$1368,4,FALSE)),"")</f>
        <v/>
      </c>
      <c r="K1544" s="30" t="s">
        <v>1064</v>
      </c>
      <c r="L1544" s="30" t="s">
        <v>1923</v>
      </c>
      <c r="M1544" s="71">
        <v>43039</v>
      </c>
      <c r="N1544" s="33" t="str">
        <f>IFERROR(VLOOKUP(G1544,Demos!$B$3:$K$1368,5,FALSE),"")</f>
        <v>LRC Circuits</v>
      </c>
      <c r="O1544" s="28">
        <f>IF(N1544="","",COUNTIF($N$6:N3663, N1544))</f>
        <v>14</v>
      </c>
      <c r="P1544" s="33" t="str">
        <f xml:space="preserve"> IFERROR(IF(VLOOKUP(G1544,Demos!$B$3:$K$1368,6,FALSE)=0,"",VLOOKUP(G1544,Demos!$B$3:$K$1368,6,FALSE)),"")</f>
        <v>www.de-monstrare.nl/pdf/LRC%20circuits.pdf</v>
      </c>
      <c r="Q1544" s="38" t="str">
        <f xml:space="preserve"> IFERROR(IF(VLOOKUP(G1544,Demos!$B$3:$K$1368,8,FALSE)=0,"",VLOOKUP(G1544,Demos!$B$3:$K$1368,8,FALSE)),"")</f>
        <v/>
      </c>
      <c r="R1544" s="38" t="str">
        <f xml:space="preserve"> IFERROR(IF(VLOOKUP(G1544,Demos!$B$3:$K$1368,7,FALSE)=0,"",VLOOKUP(G1544,Demos!$B$3:$K$1368,7,FALSE)),"")</f>
        <v/>
      </c>
      <c r="T1544" s="50" t="s">
        <v>1761</v>
      </c>
      <c r="U1544" s="31" t="str">
        <f>IFERROR(VLOOKUP(G1544,Demos!$B$7:N4839,12,FALSE),"")</f>
        <v/>
      </c>
    </row>
    <row r="1545" spans="1:21" ht="45" x14ac:dyDescent="0.25">
      <c r="A1545" s="39">
        <f t="shared" si="24"/>
        <v>1540</v>
      </c>
      <c r="B1545" s="30" t="s">
        <v>151</v>
      </c>
      <c r="C1545" s="29" t="str">
        <f xml:space="preserve"> IFERROR(VLOOKUP(B1545, Courses!$C$3:$E$836, 2, FALSE),"")</f>
        <v>Introduction to Electricity and Magnetism</v>
      </c>
      <c r="D1545" s="29" t="str">
        <f xml:space="preserve"> IFERROR(VLOOKUP(MID(G1545,1,1), PIRA!$B$1:$E$1146, 2, FALSE),"")</f>
        <v>5 Electricity and Magnetism</v>
      </c>
      <c r="E1545" s="31" t="str">
        <f xml:space="preserve"> IFERROR(VLOOKUP(MID(G1545,1,2),PIRA!$B$1:$E$1144,2,FALSE),"")&amp;"
"&amp;IFERROR(VLOOKUP(MID(H1545,1,2),PIRA!$B$1:$E$1144,2,FALSE),"")&amp;"
"&amp;IFERROR(VLOOKUP(MID(I1545,1,2),PIRA!$B$1:$E$1144,2,FALSE),"")</f>
        <v xml:space="preserve">Magnetic Materials
</v>
      </c>
      <c r="F1545" s="31" t="str">
        <f xml:space="preserve"> IFERROR(VLOOKUP(MID(G1545,1,4),PIRA!$B$1:$E$1144,2,FALSE),"")&amp;"
"&amp;IFERROR(VLOOKUP(MID(H1545,1,4),PIRA!$B$1:$E$1144,2,FALSE),"")&amp;"
"&amp;IFERROR(VLOOKUP(MID(I1545,1,4),PIRA!$B$1:$E$1144,2,FALSE),"")</f>
        <v xml:space="preserve">Temperature and Magnetism
</v>
      </c>
      <c r="G1545" s="32" t="s">
        <v>1713</v>
      </c>
      <c r="H1545" s="31" t="str">
        <f>IFERROR(IF(VLOOKUP(G1545,Demos!$B$3:$K$1368,2,FALSE)=0,"",VLOOKUP(G1545,Demos!$B$3:$K$1368,2,FALSE)),"")</f>
        <v/>
      </c>
      <c r="I1545" s="79" t="str">
        <f>IFERROR(IF(VLOOKUP(G1545,Demos!$B$3:$K$1368,3,FALSE)=0,"",VLOOKUP(G1545,Demos!$B$3:$K$1368,3,FALSE)),"")</f>
        <v/>
      </c>
      <c r="J1545" s="79" t="str">
        <f>IFERROR(IF(VLOOKUP(G1545,Demos!$B$3:$K$1368,4,FALSE)=0,"",VLOOKUP(G1545,Demos!$B$3:$K$1368,4,FALSE)),"")</f>
        <v/>
      </c>
      <c r="K1545" s="30" t="s">
        <v>1064</v>
      </c>
      <c r="L1545" s="30" t="s">
        <v>1923</v>
      </c>
      <c r="M1545" s="71">
        <v>43035</v>
      </c>
      <c r="N1545" s="33" t="str">
        <f>IFERROR(VLOOKUP(G1545,Demos!$B$3:$K$1368,5,FALSE),"")</f>
        <v>Levitation (superconductivity, flux pinning)</v>
      </c>
      <c r="O1545" s="28">
        <f>IF(N1545="","",COUNTIF($N$6:N3664, N1545))</f>
        <v>18</v>
      </c>
      <c r="P1545" s="33" t="str">
        <f xml:space="preserve"> IFERROR(IF(VLOOKUP(G1545,Demos!$B$3:$K$1368,6,FALSE)=0,"",VLOOKUP(G1545,Demos!$B$3:$K$1368,6,FALSE)),"")</f>
        <v>N/A</v>
      </c>
      <c r="Q1545" s="38" t="str">
        <f xml:space="preserve"> IFERROR(IF(VLOOKUP(G1545,Demos!$B$3:$K$1368,8,FALSE)=0,"",VLOOKUP(G1545,Demos!$B$3:$K$1368,8,FALSE)),"")</f>
        <v/>
      </c>
      <c r="R1545" s="38" t="str">
        <f xml:space="preserve"> IFERROR(IF(VLOOKUP(G1545,Demos!$B$3:$K$1368,7,FALSE)=0,"",VLOOKUP(G1545,Demos!$B$3:$K$1368,7,FALSE)),"")</f>
        <v>See: https://www.youtube.com/watch?v=H3GuLepOKFY&amp;list=PLYMFB4TVFdJJ4DsfXdY6yzDCDgLLiC4ya&amp;index=5</v>
      </c>
      <c r="T1545" s="50" t="s">
        <v>1761</v>
      </c>
      <c r="U1545" s="31" t="str">
        <f>IFERROR(VLOOKUP(G1545,Demos!$B$7:N4840,12,FALSE),"")</f>
        <v/>
      </c>
    </row>
    <row r="1546" spans="1:21" ht="45" x14ac:dyDescent="0.25">
      <c r="A1546" s="39">
        <f t="shared" si="24"/>
        <v>1541</v>
      </c>
      <c r="B1546" s="30" t="s">
        <v>151</v>
      </c>
      <c r="C1546" s="29" t="str">
        <f xml:space="preserve"> IFERROR(VLOOKUP(B1546, Courses!$C$3:$E$836, 2, FALSE),"")</f>
        <v>Introduction to Electricity and Magnetism</v>
      </c>
      <c r="D1546" s="29" t="str">
        <f xml:space="preserve"> IFERROR(VLOOKUP(MID(G1546,1,1), PIRA!$B$1:$E$1146, 2, FALSE),"")</f>
        <v>5 Electricity and Magnetism</v>
      </c>
      <c r="E1546" s="31" t="str">
        <f xml:space="preserve"> IFERROR(VLOOKUP(MID(G1546,1,2),PIRA!$B$1:$E$1144,2,FALSE),"")&amp;"
"&amp;IFERROR(VLOOKUP(MID(H1546,1,2),PIRA!$B$1:$E$1144,2,FALSE),"")&amp;"
"&amp;IFERROR(VLOOKUP(MID(I1546,1,2),PIRA!$B$1:$E$1144,2,FALSE),"")</f>
        <v xml:space="preserve">Electromagnetic Induction
</v>
      </c>
      <c r="F1546" s="31" t="str">
        <f xml:space="preserve"> IFERROR(VLOOKUP(MID(G1546,1,4),PIRA!$B$1:$E$1144,2,FALSE),"")&amp;"
"&amp;IFERROR(VLOOKUP(MID(H1546,1,4),PIRA!$B$1:$E$1144,2,FALSE),"")&amp;"
"&amp;IFERROR(VLOOKUP(MID(I1546,1,4),PIRA!$B$1:$E$1144,2,FALSE),"")</f>
        <v xml:space="preserve">Eddy Currents
</v>
      </c>
      <c r="G1546" s="32" t="s">
        <v>227</v>
      </c>
      <c r="H1546" s="31" t="str">
        <f>IFERROR(IF(VLOOKUP(G1546,Demos!$B$3:$K$1368,2,FALSE)=0,"",VLOOKUP(G1546,Demos!$B$3:$K$1368,2,FALSE)),"")</f>
        <v/>
      </c>
      <c r="I1546" s="79" t="str">
        <f>IFERROR(IF(VLOOKUP(G1546,Demos!$B$3:$K$1368,3,FALSE)=0,"",VLOOKUP(G1546,Demos!$B$3:$K$1368,3,FALSE)),"")</f>
        <v/>
      </c>
      <c r="J1546" s="79" t="str">
        <f>IFERROR(IF(VLOOKUP(G1546,Demos!$B$3:$K$1368,4,FALSE)=0,"",VLOOKUP(G1546,Demos!$B$3:$K$1368,4,FALSE)),"")</f>
        <v/>
      </c>
      <c r="K1546" s="30" t="s">
        <v>1064</v>
      </c>
      <c r="L1546" s="30" t="s">
        <v>1923</v>
      </c>
      <c r="M1546" s="71">
        <v>43034</v>
      </c>
      <c r="N1546" s="33" t="str">
        <f>IFERROR(VLOOKUP(G1546,Demos!$B$3:$K$1368,5,FALSE),"")</f>
        <v>Eddy Current Tube</v>
      </c>
      <c r="O1546" s="28">
        <f>IF(N1546="","",COUNTIF($N$6:N3665, N1546))</f>
        <v>13</v>
      </c>
      <c r="P1546" s="33" t="str">
        <f xml:space="preserve"> IFERROR(IF(VLOOKUP(G1546,Demos!$B$3:$K$1368,6,FALSE)=0,"",VLOOKUP(G1546,Demos!$B$3:$K$1368,6,FALSE)),"")</f>
        <v>N/A</v>
      </c>
      <c r="Q1546" s="38" t="str">
        <f xml:space="preserve"> IFERROR(IF(VLOOKUP(G1546,Demos!$B$3:$K$1368,8,FALSE)=0,"",VLOOKUP(G1546,Demos!$B$3:$K$1368,8,FALSE)),"")</f>
        <v/>
      </c>
      <c r="R1546" s="38" t="str">
        <f xml:space="preserve"> IFERROR(IF(VLOOKUP(G1546,Demos!$B$3:$K$1368,7,FALSE)=0,"",VLOOKUP(G1546,Demos!$B$3:$K$1368,7,FALSE)),"")</f>
        <v/>
      </c>
      <c r="T1546" s="50" t="s">
        <v>1761</v>
      </c>
      <c r="U1546" s="31" t="str">
        <f>IFERROR(VLOOKUP(G1546,Demos!$B$7:N4841,12,FALSE),"")</f>
        <v/>
      </c>
    </row>
    <row r="1547" spans="1:21" ht="45" x14ac:dyDescent="0.25">
      <c r="A1547" s="39">
        <f t="shared" si="24"/>
        <v>1542</v>
      </c>
      <c r="B1547" s="30" t="s">
        <v>151</v>
      </c>
      <c r="C1547" s="29" t="str">
        <f xml:space="preserve"> IFERROR(VLOOKUP(B1547, Courses!$C$3:$E$836, 2, FALSE),"")</f>
        <v>Introduction to Electricity and Magnetism</v>
      </c>
      <c r="D1547" s="29" t="str">
        <f xml:space="preserve"> IFERROR(VLOOKUP(MID(G1547,1,1), PIRA!$B$1:$E$1146, 2, FALSE),"")</f>
        <v>5 Electricity and Magnetism</v>
      </c>
      <c r="E1547" s="31" t="str">
        <f xml:space="preserve"> IFERROR(VLOOKUP(MID(G1547,1,2),PIRA!$B$1:$E$1144,2,FALSE),"")&amp;"
"&amp;IFERROR(VLOOKUP(MID(H1547,1,2),PIRA!$B$1:$E$1144,2,FALSE),"")&amp;"
"&amp;IFERROR(VLOOKUP(MID(I1547,1,2),PIRA!$B$1:$E$1144,2,FALSE),"")</f>
        <v xml:space="preserve">Magnetic Fields and Forces
</v>
      </c>
      <c r="F1547" s="31" t="str">
        <f xml:space="preserve"> IFERROR(VLOOKUP(MID(G1547,1,4),PIRA!$B$1:$E$1144,2,FALSE),"")&amp;"
"&amp;IFERROR(VLOOKUP(MID(H1547,1,4),PIRA!$B$1:$E$1144,2,FALSE),"")&amp;"
"&amp;IFERROR(VLOOKUP(MID(I1547,1,4),PIRA!$B$1:$E$1144,2,FALSE),"")</f>
        <v xml:space="preserve">Force on Current in Wires
</v>
      </c>
      <c r="G1547" s="32" t="s">
        <v>202</v>
      </c>
      <c r="H1547" s="31" t="str">
        <f>IFERROR(IF(VLOOKUP(G1547,Demos!$B$3:$K$1368,2,FALSE)=0,"",VLOOKUP(G1547,Demos!$B$3:$K$1368,2,FALSE)),"")</f>
        <v/>
      </c>
      <c r="I1547" s="79" t="str">
        <f>IFERROR(IF(VLOOKUP(G1547,Demos!$B$3:$K$1368,3,FALSE)=0,"",VLOOKUP(G1547,Demos!$B$3:$K$1368,3,FALSE)),"")</f>
        <v/>
      </c>
      <c r="J1547" s="79" t="str">
        <f>IFERROR(IF(VLOOKUP(G1547,Demos!$B$3:$K$1368,4,FALSE)=0,"",VLOOKUP(G1547,Demos!$B$3:$K$1368,4,FALSE)),"")</f>
        <v/>
      </c>
      <c r="K1547" s="30" t="s">
        <v>1064</v>
      </c>
      <c r="L1547" s="30" t="s">
        <v>1923</v>
      </c>
      <c r="M1547" s="71">
        <v>43032</v>
      </c>
      <c r="N1547" s="33" t="str">
        <f>IFERROR(VLOOKUP(G1547,Demos!$B$3:$K$1368,5,FALSE),"")</f>
        <v>Parallel Wires</v>
      </c>
      <c r="O1547" s="28">
        <f>IF(N1547="","",COUNTIF($N$6:N3666, N1547))</f>
        <v>19</v>
      </c>
      <c r="P1547" s="33" t="str">
        <f xml:space="preserve"> IFERROR(IF(VLOOKUP(G1547,Demos!$B$3:$K$1368,6,FALSE)=0,"",VLOOKUP(G1547,Demos!$B$3:$K$1368,6,FALSE)),"")</f>
        <v>www.de-monstrare.nl/pdf/parallel%20wires.pdf</v>
      </c>
      <c r="Q1547" s="38" t="str">
        <f xml:space="preserve"> IFERROR(IF(VLOOKUP(G1547,Demos!$B$3:$K$1368,8,FALSE)=0,"",VLOOKUP(G1547,Demos!$B$3:$K$1368,8,FALSE)),"")</f>
        <v/>
      </c>
      <c r="R1547" s="38" t="str">
        <f xml:space="preserve"> IFERROR(IF(VLOOKUP(G1547,Demos!$B$3:$K$1368,7,FALSE)=0,"",VLOOKUP(G1547,Demos!$B$3:$K$1368,7,FALSE)),"")</f>
        <v/>
      </c>
      <c r="T1547" s="50" t="s">
        <v>1761</v>
      </c>
      <c r="U1547" s="31" t="str">
        <f>IFERROR(VLOOKUP(G1547,Demos!$B$7:N4842,12,FALSE),"")</f>
        <v/>
      </c>
    </row>
    <row r="1548" spans="1:21" ht="45" x14ac:dyDescent="0.25">
      <c r="A1548" s="39">
        <f t="shared" si="24"/>
        <v>1543</v>
      </c>
      <c r="B1548" s="30" t="s">
        <v>2040</v>
      </c>
      <c r="C1548" s="29" t="str">
        <f xml:space="preserve"> IFERROR(VLOOKUP(B1548, Courses!$C$3:$E$836, 2, FALSE),"")</f>
        <v>Open Days</v>
      </c>
      <c r="D1548" s="29" t="str">
        <f xml:space="preserve"> IFERROR(VLOOKUP(MID(G1548,1,1), PIRA!$B$1:$E$1146, 2, FALSE),"")</f>
        <v/>
      </c>
      <c r="E1548" s="31" t="str">
        <f xml:space="preserve"> IFERROR(VLOOKUP(MID(G1548,1,2),PIRA!$B$1:$E$1144,2,FALSE),"")&amp;"
"&amp;IFERROR(VLOOKUP(MID(H1548,1,2),PIRA!$B$1:$E$1144,2,FALSE),"")&amp;"
"&amp;IFERROR(VLOOKUP(MID(I1548,1,2),PIRA!$B$1:$E$1144,2,FALSE),"")</f>
        <v xml:space="preserve">
</v>
      </c>
      <c r="F1548" s="31" t="str">
        <f xml:space="preserve"> IFERROR(VLOOKUP(MID(G1548,1,4),PIRA!$B$1:$E$1144,2,FALSE),"")&amp;"
"&amp;IFERROR(VLOOKUP(MID(H1548,1,4),PIRA!$B$1:$E$1144,2,FALSE),"")&amp;"
"&amp;IFERROR(VLOOKUP(MID(I1548,1,4),PIRA!$B$1:$E$1144,2,FALSE),"")</f>
        <v xml:space="preserve">
</v>
      </c>
      <c r="H1548" s="31" t="str">
        <f>IFERROR(IF(VLOOKUP(G1548,Demos!$B$3:$K$1368,2,FALSE)=0,"",VLOOKUP(G1548,Demos!$B$3:$K$1368,2,FALSE)),"")</f>
        <v/>
      </c>
      <c r="I1548" s="79" t="str">
        <f>IFERROR(IF(VLOOKUP(G1548,Demos!$B$3:$K$1368,3,FALSE)=0,"",VLOOKUP(G1548,Demos!$B$3:$K$1368,3,FALSE)),"")</f>
        <v/>
      </c>
      <c r="J1548" s="79" t="str">
        <f>IFERROR(IF(VLOOKUP(G1548,Demos!$B$3:$K$1368,4,FALSE)=0,"",VLOOKUP(G1548,Demos!$B$3:$K$1368,4,FALSE)),"")</f>
        <v/>
      </c>
      <c r="K1548" s="30" t="s">
        <v>22</v>
      </c>
      <c r="M1548" s="71">
        <v>43031</v>
      </c>
      <c r="N1548" s="33" t="str">
        <f>IFERROR(VLOOKUP(G1548,Demos!$B$3:$K$1368,5,FALSE),"")</f>
        <v/>
      </c>
      <c r="O1548" s="28" t="str">
        <f>IF(N1548="","",COUNTIF($N$6:N3667, N1548))</f>
        <v/>
      </c>
      <c r="P1548" s="33" t="str">
        <f xml:space="preserve"> IFERROR(IF(VLOOKUP(G1548,Demos!$B$3:$K$1368,6,FALSE)=0,"",VLOOKUP(G1548,Demos!$B$3:$K$1368,6,FALSE)),"")</f>
        <v/>
      </c>
      <c r="Q1548" s="38" t="str">
        <f xml:space="preserve"> IFERROR(IF(VLOOKUP(G1548,Demos!$B$3:$K$1368,8,FALSE)=0,"",VLOOKUP(G1548,Demos!$B$3:$K$1368,8,FALSE)),"")</f>
        <v/>
      </c>
      <c r="R1548" s="38" t="str">
        <f xml:space="preserve"> IFERROR(IF(VLOOKUP(G1548,Demos!$B$3:$K$1368,7,FALSE)=0,"",VLOOKUP(G1548,Demos!$B$3:$K$1368,7,FALSE)),"")</f>
        <v/>
      </c>
      <c r="S1548" s="82"/>
      <c r="T1548" s="50" t="s">
        <v>1763</v>
      </c>
      <c r="U1548" s="31" t="str">
        <f>IFERROR(VLOOKUP(G1548,Demos!$B$7:N4843,12,FALSE),"")</f>
        <v/>
      </c>
    </row>
    <row r="1549" spans="1:21" ht="45" x14ac:dyDescent="0.25">
      <c r="A1549" s="39">
        <f t="shared" si="24"/>
        <v>1544</v>
      </c>
      <c r="B1549" s="30" t="s">
        <v>2040</v>
      </c>
      <c r="C1549" s="29" t="str">
        <f xml:space="preserve"> IFERROR(VLOOKUP(B1549, Courses!$C$3:$E$836, 2, FALSE),"")</f>
        <v>Open Days</v>
      </c>
      <c r="D1549" s="29" t="str">
        <f xml:space="preserve"> IFERROR(VLOOKUP(MID(G1549,1,1), PIRA!$B$1:$E$1146, 2, FALSE),"")</f>
        <v/>
      </c>
      <c r="E1549" s="31" t="str">
        <f xml:space="preserve"> IFERROR(VLOOKUP(MID(G1549,1,2),PIRA!$B$1:$E$1144,2,FALSE),"")&amp;"
"&amp;IFERROR(VLOOKUP(MID(H1549,1,2),PIRA!$B$1:$E$1144,2,FALSE),"")&amp;"
"&amp;IFERROR(VLOOKUP(MID(I1549,1,2),PIRA!$B$1:$E$1144,2,FALSE),"")</f>
        <v xml:space="preserve">
</v>
      </c>
      <c r="F1549" s="31" t="str">
        <f xml:space="preserve"> IFERROR(VLOOKUP(MID(G1549,1,4),PIRA!$B$1:$E$1144,2,FALSE),"")&amp;"
"&amp;IFERROR(VLOOKUP(MID(H1549,1,4),PIRA!$B$1:$E$1144,2,FALSE),"")&amp;"
"&amp;IFERROR(VLOOKUP(MID(I1549,1,4),PIRA!$B$1:$E$1144,2,FALSE),"")</f>
        <v xml:space="preserve">
</v>
      </c>
      <c r="H1549" s="31" t="str">
        <f>IFERROR(IF(VLOOKUP(G1549,Demos!$B$3:$K$1368,2,FALSE)=0,"",VLOOKUP(G1549,Demos!$B$3:$K$1368,2,FALSE)),"")</f>
        <v/>
      </c>
      <c r="I1549" s="79" t="str">
        <f>IFERROR(IF(VLOOKUP(G1549,Demos!$B$3:$K$1368,3,FALSE)=0,"",VLOOKUP(G1549,Demos!$B$3:$K$1368,3,FALSE)),"")</f>
        <v/>
      </c>
      <c r="J1549" s="79" t="str">
        <f>IFERROR(IF(VLOOKUP(G1549,Demos!$B$3:$K$1368,4,FALSE)=0,"",VLOOKUP(G1549,Demos!$B$3:$K$1368,4,FALSE)),"")</f>
        <v/>
      </c>
      <c r="K1549" s="30" t="s">
        <v>22</v>
      </c>
      <c r="M1549" s="71">
        <v>43028</v>
      </c>
      <c r="N1549" s="33" t="str">
        <f>IFERROR(VLOOKUP(G1549,Demos!$B$3:$K$1368,5,FALSE),"")</f>
        <v/>
      </c>
      <c r="O1549" s="28" t="str">
        <f>IF(N1549="","",COUNTIF($N$6:N3668, N1549))</f>
        <v/>
      </c>
      <c r="P1549" s="33" t="str">
        <f xml:space="preserve"> IFERROR(IF(VLOOKUP(G1549,Demos!$B$3:$K$1368,6,FALSE)=0,"",VLOOKUP(G1549,Demos!$B$3:$K$1368,6,FALSE)),"")</f>
        <v/>
      </c>
      <c r="Q1549" s="38" t="str">
        <f xml:space="preserve"> IFERROR(IF(VLOOKUP(G1549,Demos!$B$3:$K$1368,8,FALSE)=0,"",VLOOKUP(G1549,Demos!$B$3:$K$1368,8,FALSE)),"")</f>
        <v/>
      </c>
      <c r="R1549" s="38" t="str">
        <f xml:space="preserve"> IFERROR(IF(VLOOKUP(G1549,Demos!$B$3:$K$1368,7,FALSE)=0,"",VLOOKUP(G1549,Demos!$B$3:$K$1368,7,FALSE)),"")</f>
        <v/>
      </c>
      <c r="S1549" s="82"/>
      <c r="T1549" s="50" t="s">
        <v>1763</v>
      </c>
      <c r="U1549" s="31" t="str">
        <f>IFERROR(VLOOKUP(G1549,Demos!$B$7:N4844,12,FALSE),"")</f>
        <v/>
      </c>
    </row>
    <row r="1550" spans="1:21" ht="45" x14ac:dyDescent="0.25">
      <c r="A1550" s="39">
        <f t="shared" si="24"/>
        <v>1545</v>
      </c>
      <c r="B1550" s="30" t="s">
        <v>151</v>
      </c>
      <c r="C1550" s="29" t="str">
        <f xml:space="preserve"> IFERROR(VLOOKUP(B1550, Courses!$C$3:$E$836, 2, FALSE),"")</f>
        <v>Introduction to Electricity and Magnetism</v>
      </c>
      <c r="D1550" s="29" t="str">
        <f xml:space="preserve"> IFERROR(VLOOKUP(MID(G1550,1,1), PIRA!$B$1:$E$1146, 2, FALSE),"")</f>
        <v>5 Electricity and Magnetism</v>
      </c>
      <c r="E1550" s="31" t="str">
        <f xml:space="preserve"> IFERROR(VLOOKUP(MID(G1550,1,2),PIRA!$B$1:$E$1144,2,FALSE),"")&amp;"
"&amp;IFERROR(VLOOKUP(MID(H1550,1,2),PIRA!$B$1:$E$1144,2,FALSE),"")&amp;"
"&amp;IFERROR(VLOOKUP(MID(I1550,1,2),PIRA!$B$1:$E$1144,2,FALSE),"")</f>
        <v xml:space="preserve">Resistance
</v>
      </c>
      <c r="F1550" s="31" t="str">
        <f xml:space="preserve"> IFERROR(VLOOKUP(MID(G1550,1,4),PIRA!$B$1:$E$1144,2,FALSE),"")&amp;"
"&amp;IFERROR(VLOOKUP(MID(H1550,1,4),PIRA!$B$1:$E$1144,2,FALSE),"")&amp;"
"&amp;IFERROR(VLOOKUP(MID(I1550,1,4),PIRA!$B$1:$E$1144,2,FALSE),"")</f>
        <v xml:space="preserve">Resistivity and Temperature
</v>
      </c>
      <c r="G1550" s="32" t="s">
        <v>1196</v>
      </c>
      <c r="H1550" s="31" t="str">
        <f>IFERROR(IF(VLOOKUP(G1550,Demos!$B$3:$K$1368,2,FALSE)=0,"",VLOOKUP(G1550,Demos!$B$3:$K$1368,2,FALSE)),"")</f>
        <v/>
      </c>
      <c r="I1550" s="79" t="str">
        <f>IFERROR(IF(VLOOKUP(G1550,Demos!$B$3:$K$1368,3,FALSE)=0,"",VLOOKUP(G1550,Demos!$B$3:$K$1368,3,FALSE)),"")</f>
        <v/>
      </c>
      <c r="J1550" s="79" t="str">
        <f>IFERROR(IF(VLOOKUP(G1550,Demos!$B$3:$K$1368,4,FALSE)=0,"",VLOOKUP(G1550,Demos!$B$3:$K$1368,4,FALSE)),"")</f>
        <v/>
      </c>
      <c r="K1550" s="30" t="s">
        <v>1944</v>
      </c>
      <c r="L1550" s="30" t="s">
        <v>1064</v>
      </c>
      <c r="M1550" s="71">
        <v>43027</v>
      </c>
      <c r="N1550" s="33" t="str">
        <f>IFERROR(VLOOKUP(G1550,Demos!$B$3:$K$1368,5,FALSE),"")</f>
        <v>Positive Temperature Coefficient</v>
      </c>
      <c r="O1550" s="28">
        <f>IF(N1550="","",COUNTIF($N$6:N3669, N1550))</f>
        <v>12</v>
      </c>
      <c r="P1550" s="33" t="str">
        <f xml:space="preserve"> IFERROR(IF(VLOOKUP(G1550,Demos!$B$3:$K$1368,6,FALSE)=0,"",VLOOKUP(G1550,Demos!$B$3:$K$1368,6,FALSE)),"")</f>
        <v>www.de-monstrare.nl/pdf/Positive%20temperature%20coefficient.pdf</v>
      </c>
      <c r="Q1550" s="38" t="str">
        <f xml:space="preserve"> IFERROR(IF(VLOOKUP(G1550,Demos!$B$3:$K$1368,8,FALSE)=0,"",VLOOKUP(G1550,Demos!$B$3:$K$1368,8,FALSE)),"")</f>
        <v/>
      </c>
      <c r="R1550" s="38" t="str">
        <f xml:space="preserve"> IFERROR(IF(VLOOKUP(G1550,Demos!$B$3:$K$1368,7,FALSE)=0,"",VLOOKUP(G1550,Demos!$B$3:$K$1368,7,FALSE)),"")</f>
        <v>See: https://www.youtube.com/watch?v=riR-e0m83Q8&amp;list=PLYMFB4TVFdJJ4DsfXdY6yzDCDgLLiC4ya&amp;index=7</v>
      </c>
      <c r="S1550" s="82"/>
      <c r="T1550" s="50" t="s">
        <v>1761</v>
      </c>
      <c r="U1550" s="31" t="str">
        <f>IFERROR(VLOOKUP(G1550,Demos!$B$7:N4845,12,FALSE),"")</f>
        <v/>
      </c>
    </row>
    <row r="1551" spans="1:21" ht="45" x14ac:dyDescent="0.25">
      <c r="A1551" s="39">
        <f t="shared" si="24"/>
        <v>1546</v>
      </c>
      <c r="B1551" s="30" t="s">
        <v>151</v>
      </c>
      <c r="C1551" s="29" t="str">
        <f xml:space="preserve"> IFERROR(VLOOKUP(B1551, Courses!$C$3:$E$836, 2, FALSE),"")</f>
        <v>Introduction to Electricity and Magnetism</v>
      </c>
      <c r="D1551" s="29" t="str">
        <f xml:space="preserve"> IFERROR(VLOOKUP(MID(G1551,1,1), PIRA!$B$1:$E$1146, 2, FALSE),"")</f>
        <v>5 Electricity and Magnetism</v>
      </c>
      <c r="E1551" s="31" t="str">
        <f xml:space="preserve"> IFERROR(VLOOKUP(MID(G1551,1,2),PIRA!$B$1:$E$1144,2,FALSE),"")&amp;"
"&amp;IFERROR(VLOOKUP(MID(H1551,1,2),PIRA!$B$1:$E$1144,2,FALSE),"")&amp;"
"&amp;IFERROR(VLOOKUP(MID(I1551,1,2),PIRA!$B$1:$E$1144,2,FALSE),"")</f>
        <v xml:space="preserve">Resistance
</v>
      </c>
      <c r="F1551" s="31" t="str">
        <f xml:space="preserve"> IFERROR(VLOOKUP(MID(G1551,1,4),PIRA!$B$1:$E$1144,2,FALSE),"")&amp;"
"&amp;IFERROR(VLOOKUP(MID(H1551,1,4),PIRA!$B$1:$E$1144,2,FALSE),"")&amp;"
"&amp;IFERROR(VLOOKUP(MID(I1551,1,4),PIRA!$B$1:$E$1144,2,FALSE),"")</f>
        <v xml:space="preserve">Resistivity and Temperature
</v>
      </c>
      <c r="G1551" s="32" t="s">
        <v>1197</v>
      </c>
      <c r="H1551" s="31" t="str">
        <f>IFERROR(IF(VLOOKUP(G1551,Demos!$B$3:$K$1368,2,FALSE)=0,"",VLOOKUP(G1551,Demos!$B$3:$K$1368,2,FALSE)),"")</f>
        <v/>
      </c>
      <c r="I1551" s="79" t="str">
        <f>IFERROR(IF(VLOOKUP(G1551,Demos!$B$3:$K$1368,3,FALSE)=0,"",VLOOKUP(G1551,Demos!$B$3:$K$1368,3,FALSE)),"")</f>
        <v/>
      </c>
      <c r="J1551" s="79" t="str">
        <f>IFERROR(IF(VLOOKUP(G1551,Demos!$B$3:$K$1368,4,FALSE)=0,"",VLOOKUP(G1551,Demos!$B$3:$K$1368,4,FALSE)),"")</f>
        <v/>
      </c>
      <c r="K1551" s="30" t="s">
        <v>1944</v>
      </c>
      <c r="L1551" s="30" t="s">
        <v>1064</v>
      </c>
      <c r="M1551" s="71">
        <v>43027</v>
      </c>
      <c r="N1551" s="33" t="str">
        <f>IFERROR(VLOOKUP(G1551,Demos!$B$3:$K$1368,5,FALSE),"")</f>
        <v>Negative Temperature Coefficient</v>
      </c>
      <c r="O1551" s="28">
        <f>IF(N1551="","",COUNTIF($N$6:N3670, N1551))</f>
        <v>12</v>
      </c>
      <c r="P1551" s="33" t="str">
        <f xml:space="preserve"> IFERROR(IF(VLOOKUP(G1551,Demos!$B$3:$K$1368,6,FALSE)=0,"",VLOOKUP(G1551,Demos!$B$3:$K$1368,6,FALSE)),"")</f>
        <v>www.de-monstrare.nl/pdf/Negative%20temperature%20coefficient.pdf</v>
      </c>
      <c r="Q1551" s="38" t="str">
        <f xml:space="preserve"> IFERROR(IF(VLOOKUP(G1551,Demos!$B$3:$K$1368,8,FALSE)=0,"",VLOOKUP(G1551,Demos!$B$3:$K$1368,8,FALSE)),"")</f>
        <v/>
      </c>
      <c r="R1551" s="38" t="str">
        <f xml:space="preserve"> IFERROR(IF(VLOOKUP(G1551,Demos!$B$3:$K$1368,7,FALSE)=0,"",VLOOKUP(G1551,Demos!$B$3:$K$1368,7,FALSE)),"")</f>
        <v>See: https://www.youtube.com/watch?v=riR-e0m83Q8&amp;list=PLYMFB4TVFdJJ4DsfXdY6yzDCDgLLiC4ya&amp;index=7</v>
      </c>
      <c r="S1551" s="82"/>
      <c r="T1551" s="50" t="s">
        <v>1761</v>
      </c>
      <c r="U1551" s="31" t="str">
        <f>IFERROR(VLOOKUP(G1551,Demos!$B$7:N4846,12,FALSE),"")</f>
        <v/>
      </c>
    </row>
    <row r="1552" spans="1:21" ht="45" x14ac:dyDescent="0.25">
      <c r="A1552" s="39">
        <f t="shared" si="24"/>
        <v>1547</v>
      </c>
      <c r="B1552" s="30" t="s">
        <v>151</v>
      </c>
      <c r="C1552" s="29" t="str">
        <f xml:space="preserve"> IFERROR(VLOOKUP(B1552, Courses!$C$3:$E$836, 2, FALSE),"")</f>
        <v>Introduction to Electricity and Magnetism</v>
      </c>
      <c r="D1552" s="29" t="str">
        <f xml:space="preserve"> IFERROR(VLOOKUP(MID(G1552,1,1), PIRA!$B$1:$E$1146, 2, FALSE),"")</f>
        <v>5 Electricity and Magnetism</v>
      </c>
      <c r="E1552" s="31" t="str">
        <f xml:space="preserve"> IFERROR(VLOOKUP(MID(G1552,1,2),PIRA!$B$1:$E$1144,2,FALSE),"")&amp;"
"&amp;IFERROR(VLOOKUP(MID(H1552,1,2),PIRA!$B$1:$E$1144,2,FALSE),"")&amp;"
"&amp;IFERROR(VLOOKUP(MID(I1552,1,2),PIRA!$B$1:$E$1144,2,FALSE),"")</f>
        <v xml:space="preserve">Capacitance
</v>
      </c>
      <c r="F1552" s="31" t="str">
        <f xml:space="preserve"> IFERROR(VLOOKUP(MID(G1552,1,4),PIRA!$B$1:$E$1144,2,FALSE),"")&amp;"
"&amp;IFERROR(VLOOKUP(MID(H1552,1,4),PIRA!$B$1:$E$1144,2,FALSE),"")&amp;"
"&amp;IFERROR(VLOOKUP(MID(I1552,1,4),PIRA!$B$1:$E$1144,2,FALSE),"")</f>
        <v xml:space="preserve">Capacitors
</v>
      </c>
      <c r="G1552" s="32" t="s">
        <v>248</v>
      </c>
      <c r="H1552" s="31" t="str">
        <f>IFERROR(IF(VLOOKUP(G1552,Demos!$B$3:$K$1368,2,FALSE)=0,"",VLOOKUP(G1552,Demos!$B$3:$K$1368,2,FALSE)),"")</f>
        <v/>
      </c>
      <c r="I1552" s="79" t="str">
        <f>IFERROR(IF(VLOOKUP(G1552,Demos!$B$3:$K$1368,3,FALSE)=0,"",VLOOKUP(G1552,Demos!$B$3:$K$1368,3,FALSE)),"")</f>
        <v/>
      </c>
      <c r="J1552" s="79" t="str">
        <f>IFERROR(IF(VLOOKUP(G1552,Demos!$B$3:$K$1368,4,FALSE)=0,"",VLOOKUP(G1552,Demos!$B$3:$K$1368,4,FALSE)),"")</f>
        <v/>
      </c>
      <c r="K1552" s="30" t="s">
        <v>1944</v>
      </c>
      <c r="L1552" s="30" t="s">
        <v>1064</v>
      </c>
      <c r="M1552" s="71">
        <v>43024</v>
      </c>
      <c r="N1552" s="33" t="str">
        <f>IFERROR(VLOOKUP(G1552,Demos!$B$3:$K$1368,5,FALSE),"")</f>
        <v>Capacitor (1) Spacing between the Plates</v>
      </c>
      <c r="O1552" s="28">
        <f>IF(N1552="","",COUNTIF($N$6:N3671, N1552))</f>
        <v>22</v>
      </c>
      <c r="P1552" s="33" t="str">
        <f xml:space="preserve"> IFERROR(IF(VLOOKUP(G1552,Demos!$B$3:$K$1368,6,FALSE)=0,"",VLOOKUP(G1552,Demos!$B$3:$K$1368,6,FALSE)),"")</f>
        <v>www.de-monstrare.nl/.../Capacitor%20_1_ %20Spacing%20between%20the%20plates.pdf</v>
      </c>
      <c r="Q1552" s="38" t="str">
        <f xml:space="preserve"> IFERROR(IF(VLOOKUP(G1552,Demos!$B$3:$K$1368,8,FALSE)=0,"",VLOOKUP(G1552,Demos!$B$3:$K$1368,8,FALSE)),"")</f>
        <v/>
      </c>
      <c r="R1552" s="38" t="str">
        <f xml:space="preserve"> IFERROR(IF(VLOOKUP(G1552,Demos!$B$3:$K$1368,7,FALSE)=0,"",VLOOKUP(G1552,Demos!$B$3:$K$1368,7,FALSE)),"")</f>
        <v/>
      </c>
      <c r="S1552" s="82"/>
      <c r="T1552" s="50" t="s">
        <v>1761</v>
      </c>
      <c r="U1552" s="31" t="str">
        <f>IFERROR(VLOOKUP(G1552,Demos!$B$7:N4849,12,FALSE),"")</f>
        <v/>
      </c>
    </row>
    <row r="1553" spans="1:21" ht="45" x14ac:dyDescent="0.25">
      <c r="A1553" s="39">
        <f t="shared" si="24"/>
        <v>1548</v>
      </c>
      <c r="B1553" s="30" t="s">
        <v>151</v>
      </c>
      <c r="C1553" s="29" t="str">
        <f xml:space="preserve"> IFERROR(VLOOKUP(B1553, Courses!$C$3:$E$836, 2, FALSE),"")</f>
        <v>Introduction to Electricity and Magnetism</v>
      </c>
      <c r="D1553" s="29" t="str">
        <f xml:space="preserve"> IFERROR(VLOOKUP(MID(G1553,1,1), PIRA!$B$1:$E$1146, 2, FALSE),"")</f>
        <v>5 Electricity and Magnetism</v>
      </c>
      <c r="E1553" s="31" t="str">
        <f xml:space="preserve"> IFERROR(VLOOKUP(MID(G1553,1,2),PIRA!$B$1:$E$1144,2,FALSE),"")&amp;"
"&amp;IFERROR(VLOOKUP(MID(H1553,1,2),PIRA!$B$1:$E$1144,2,FALSE),"")&amp;"
"&amp;IFERROR(VLOOKUP(MID(I1553,1,2),PIRA!$B$1:$E$1144,2,FALSE),"")</f>
        <v xml:space="preserve">Capacitance
Capacitance
</v>
      </c>
      <c r="F1553" s="31" t="str">
        <f xml:space="preserve"> IFERROR(VLOOKUP(MID(G1553,1,4),PIRA!$B$1:$E$1144,2,FALSE),"")&amp;"
"&amp;IFERROR(VLOOKUP(MID(H1553,1,4),PIRA!$B$1:$E$1144,2,FALSE),"")&amp;"
"&amp;IFERROR(VLOOKUP(MID(I1553,1,4),PIRA!$B$1:$E$1144,2,FALSE),"")</f>
        <v xml:space="preserve">Dielectric
Energy Stored in a Capacitor
</v>
      </c>
      <c r="G1553" s="32" t="s">
        <v>482</v>
      </c>
      <c r="H1553" s="31" t="str">
        <f>IFERROR(IF(VLOOKUP(G1553,Demos!$B$3:$K$1368,2,FALSE)=0,"",VLOOKUP(G1553,Demos!$B$3:$K$1368,2,FALSE)),"")</f>
        <v>5C30.01</v>
      </c>
      <c r="I1553" s="79" t="str">
        <f>IFERROR(IF(VLOOKUP(G1553,Demos!$B$3:$K$1368,3,FALSE)=0,"",VLOOKUP(G1553,Demos!$B$3:$K$1368,3,FALSE)),"")</f>
        <v/>
      </c>
      <c r="J1553" s="79" t="str">
        <f>IFERROR(IF(VLOOKUP(G1553,Demos!$B$3:$K$1368,4,FALSE)=0,"",VLOOKUP(G1553,Demos!$B$3:$K$1368,4,FALSE)),"")</f>
        <v/>
      </c>
      <c r="K1553" s="30" t="s">
        <v>1944</v>
      </c>
      <c r="L1553" s="30" t="s">
        <v>1064</v>
      </c>
      <c r="M1553" s="71">
        <v>43024</v>
      </c>
      <c r="N1553" s="33" t="str">
        <f>IFERROR(VLOOKUP(G1553,Demos!$B$3:$K$1368,5,FALSE),"")</f>
        <v>Capacitor (2) Different Dielectrics</v>
      </c>
      <c r="O1553" s="28">
        <f>IF(N1553="","",COUNTIF($N$6:N3672, N1553))</f>
        <v>17</v>
      </c>
      <c r="P1553" s="33" t="str">
        <f xml:space="preserve"> IFERROR(IF(VLOOKUP(G1553,Demos!$B$3:$K$1368,6,FALSE)=0,"",VLOOKUP(G1553,Demos!$B$3:$K$1368,6,FALSE)),"")</f>
        <v>www.de-monstrare.nl/pdf/Capacitor%20_2_Different%20dielectrics.pdf</v>
      </c>
      <c r="Q1553" s="38" t="str">
        <f xml:space="preserve"> IFERROR(IF(VLOOKUP(G1553,Demos!$B$3:$K$1368,8,FALSE)=0,"",VLOOKUP(G1553,Demos!$B$3:$K$1368,8,FALSE)),"")</f>
        <v/>
      </c>
      <c r="R1553" s="38" t="str">
        <f xml:space="preserve"> IFERROR(IF(VLOOKUP(G1553,Demos!$B$3:$K$1368,7,FALSE)=0,"",VLOOKUP(G1553,Demos!$B$3:$K$1368,7,FALSE)),"")</f>
        <v/>
      </c>
      <c r="S1553" s="82"/>
      <c r="T1553" s="50" t="s">
        <v>1761</v>
      </c>
      <c r="U1553" s="31" t="str">
        <f>IFERROR(VLOOKUP(G1553,Demos!$B$7:N4848,12,FALSE),"")</f>
        <v/>
      </c>
    </row>
    <row r="1554" spans="1:21" ht="45" x14ac:dyDescent="0.25">
      <c r="A1554" s="39">
        <f t="shared" si="24"/>
        <v>1549</v>
      </c>
      <c r="B1554" s="30" t="s">
        <v>1619</v>
      </c>
      <c r="C1554" s="29" t="str">
        <f xml:space="preserve"> IFERROR(VLOOKUP(B1554, Courses!$C$3:$E$836, 2, FALSE),"")</f>
        <v>Student Experiment</v>
      </c>
      <c r="D1554" s="29" t="str">
        <f xml:space="preserve"> IFERROR(VLOOKUP(MID(G1554,1,1), PIRA!$B$1:$E$1146, 2, FALSE),"")</f>
        <v>6 Optics</v>
      </c>
      <c r="E1554" s="31" t="str">
        <f xml:space="preserve"> IFERROR(VLOOKUP(MID(G1554,1,2),PIRA!$B$1:$E$1144,2,FALSE),"")&amp;"
"&amp;IFERROR(VLOOKUP(MID(H1554,1,2),PIRA!$B$1:$E$1144,2,FALSE),"")&amp;"
"&amp;IFERROR(VLOOKUP(MID(I1554,1,2),PIRA!$B$1:$E$1144,2,FALSE),"")</f>
        <v xml:space="preserve">Interference
Diffraction
</v>
      </c>
      <c r="F1554" s="31" t="str">
        <f xml:space="preserve"> IFERROR(VLOOKUP(MID(G1554,1,4),PIRA!$B$1:$E$1144,2,FALSE),"")&amp;"
"&amp;IFERROR(VLOOKUP(MID(H1554,1,4),PIRA!$B$1:$E$1144,2,FALSE),"")&amp;"
"&amp;IFERROR(VLOOKUP(MID(I1554,1,4),PIRA!$B$1:$E$1144,2,FALSE),"")</f>
        <v xml:space="preserve">Interference From Two Sources
Diffraction Through One Slit
</v>
      </c>
      <c r="G1554" s="32" t="s">
        <v>487</v>
      </c>
      <c r="H1554" s="31" t="str">
        <f>IFERROR(IF(VLOOKUP(G1554,Demos!$B$3:$K$1368,2,FALSE)=0,"",VLOOKUP(G1554,Demos!$B$3:$K$1368,2,FALSE)),"")</f>
        <v>6C10.26</v>
      </c>
      <c r="I1554" s="79" t="str">
        <f>IFERROR(IF(VLOOKUP(G1554,Demos!$B$3:$K$1368,3,FALSE)=0,"",VLOOKUP(G1554,Demos!$B$3:$K$1368,3,FALSE)),"")</f>
        <v/>
      </c>
      <c r="J1554" s="79" t="str">
        <f>IFERROR(IF(VLOOKUP(G1554,Demos!$B$3:$K$1368,4,FALSE)=0,"",VLOOKUP(G1554,Demos!$B$3:$K$1368,4,FALSE)),"")</f>
        <v/>
      </c>
      <c r="K1554" s="32"/>
      <c r="L1554" s="32" t="s">
        <v>2047</v>
      </c>
      <c r="M1554" s="71">
        <v>43024</v>
      </c>
      <c r="N1554" s="33" t="str">
        <f>IFERROR(VLOOKUP(G1554,Demos!$B$3:$K$1368,5,FALSE),"")</f>
        <v>Young's Double Slit</v>
      </c>
      <c r="O1554" s="28">
        <f>IF(N1554="","",COUNTIF($N$6:N3673, N1554))</f>
        <v>20</v>
      </c>
      <c r="P1554" s="33" t="str">
        <f xml:space="preserve"> IFERROR(IF(VLOOKUP(G1554,Demos!$B$3:$K$1368,6,FALSE)=0,"",VLOOKUP(G1554,Demos!$B$3:$K$1368,6,FALSE)),"")</f>
        <v>www.de-monstrare.nl/pdf/Young%27s%20double%20slit.pdf</v>
      </c>
      <c r="Q1554" s="38" t="str">
        <f xml:space="preserve"> IFERROR(IF(VLOOKUP(G1554,Demos!$B$3:$K$1368,8,FALSE)=0,"",VLOOKUP(G1554,Demos!$B$3:$K$1368,8,FALSE)),"")</f>
        <v>Not in database yet</v>
      </c>
      <c r="R1554" s="38" t="str">
        <f xml:space="preserve"> IFERROR(IF(VLOOKUP(G1554,Demos!$B$3:$K$1368,7,FALSE)=0,"",VLOOKUP(G1554,Demos!$B$3:$K$1368,7,FALSE)),"")</f>
        <v>See 09 Apr 2019 Collegerama recoring TN2421_10 from 01:29:55 - https://collegerama.tudelft.nl/Mediasite/Channel/as-bsc-tn/watch/a70c41f4099e41a3966d61dab00a21c61d</v>
      </c>
      <c r="S1554" s="82"/>
      <c r="T1554" s="50" t="s">
        <v>1762</v>
      </c>
      <c r="U1554" s="31" t="str">
        <f>IFERROR(VLOOKUP(G1554,Demos!$B$7:N4847,12,FALSE),"")</f>
        <v/>
      </c>
    </row>
    <row r="1555" spans="1:21" ht="45" x14ac:dyDescent="0.25">
      <c r="A1555" s="39">
        <f t="shared" si="24"/>
        <v>1550</v>
      </c>
      <c r="B1555" s="30" t="s">
        <v>151</v>
      </c>
      <c r="C1555" s="29" t="str">
        <f xml:space="preserve"> IFERROR(VLOOKUP(B1555, Courses!$C$3:$E$836, 2, FALSE),"")</f>
        <v>Introduction to Electricity and Magnetism</v>
      </c>
      <c r="D1555" s="29" t="str">
        <f xml:space="preserve"> IFERROR(VLOOKUP(MID(G1555,1,1), PIRA!$B$1:$E$1146, 2, FALSE),"")</f>
        <v>5 Electricity and Magnetism</v>
      </c>
      <c r="E1555" s="31" t="str">
        <f xml:space="preserve"> IFERROR(VLOOKUP(MID(G1555,1,2),PIRA!$B$1:$E$1144,2,FALSE),"")&amp;"
"&amp;IFERROR(VLOOKUP(MID(H1555,1,2),PIRA!$B$1:$E$1144,2,FALSE),"")&amp;"
"&amp;IFERROR(VLOOKUP(MID(I1555,1,2),PIRA!$B$1:$E$1144,2,FALSE),"")</f>
        <v xml:space="preserve">Electrostatics
</v>
      </c>
      <c r="F1555" s="31" t="str">
        <f xml:space="preserve"> IFERROR(VLOOKUP(MID(G1555,1,4),PIRA!$B$1:$E$1144,2,FALSE),"")&amp;"
"&amp;IFERROR(VLOOKUP(MID(H1555,1,4),PIRA!$B$1:$E$1144,2,FALSE),"")&amp;"
"&amp;IFERROR(VLOOKUP(MID(I1555,1,4),PIRA!$B$1:$E$1144,2,FALSE),"")</f>
        <v xml:space="preserve">Coulomb's Law
</v>
      </c>
      <c r="G1555" s="32" t="s">
        <v>245</v>
      </c>
      <c r="H1555" s="31" t="str">
        <f>IFERROR(IF(VLOOKUP(G1555,Demos!$B$3:$K$1368,2,FALSE)=0,"",VLOOKUP(G1555,Demos!$B$3:$K$1368,2,FALSE)),"")</f>
        <v/>
      </c>
      <c r="I1555" s="79" t="str">
        <f>IFERROR(IF(VLOOKUP(G1555,Demos!$B$3:$K$1368,3,FALSE)=0,"",VLOOKUP(G1555,Demos!$B$3:$K$1368,3,FALSE)),"")</f>
        <v/>
      </c>
      <c r="J1555" s="79" t="str">
        <f>IFERROR(IF(VLOOKUP(G1555,Demos!$B$3:$K$1368,4,FALSE)=0,"",VLOOKUP(G1555,Demos!$B$3:$K$1368,4,FALSE)),"")</f>
        <v/>
      </c>
      <c r="K1555" s="30" t="s">
        <v>1064</v>
      </c>
      <c r="L1555" s="30" t="s">
        <v>1923</v>
      </c>
      <c r="M1555" s="71">
        <v>43021</v>
      </c>
      <c r="N1555" s="33" t="str">
        <f>IFERROR(VLOOKUP(G1555,Demos!$B$3:$K$1368,5,FALSE),"")</f>
        <v>Coulomb's Law (2)</v>
      </c>
      <c r="O1555" s="28">
        <f>IF(N1555="","",COUNTIF($N$6:N3674, N1555))</f>
        <v>17</v>
      </c>
      <c r="P1555" s="33" t="str">
        <f xml:space="preserve"> IFERROR(IF(VLOOKUP(G1555,Demos!$B$3:$K$1368,6,FALSE)=0,"",VLOOKUP(G1555,Demos!$B$3:$K$1368,6,FALSE)),"")</f>
        <v>www.de-monstrare.nl/pdf/Coulomb's%20law%20_2_.pdf</v>
      </c>
      <c r="Q1555" s="38" t="str">
        <f xml:space="preserve"> IFERROR(IF(VLOOKUP(G1555,Demos!$B$3:$K$1368,8,FALSE)=0,"",VLOOKUP(G1555,Demos!$B$3:$K$1368,8,FALSE)),"")</f>
        <v/>
      </c>
      <c r="R1555" s="38" t="str">
        <f xml:space="preserve"> IFERROR(IF(VLOOKUP(G1555,Demos!$B$3:$K$1368,7,FALSE)=0,"",VLOOKUP(G1555,Demos!$B$3:$K$1368,7,FALSE)),"")</f>
        <v/>
      </c>
      <c r="S1555" s="82"/>
      <c r="T1555" s="50" t="s">
        <v>1904</v>
      </c>
      <c r="U1555" s="31" t="str">
        <f>IFERROR(VLOOKUP(G1555,Demos!$B$7:N4851,12,FALSE),"")</f>
        <v/>
      </c>
    </row>
    <row r="1556" spans="1:21" ht="45" x14ac:dyDescent="0.25">
      <c r="A1556" s="39">
        <f t="shared" si="24"/>
        <v>1551</v>
      </c>
      <c r="B1556" s="30" t="s">
        <v>151</v>
      </c>
      <c r="C1556" s="29" t="str">
        <f xml:space="preserve"> IFERROR(VLOOKUP(B1556, Courses!$C$3:$E$836, 2, FALSE),"")</f>
        <v>Introduction to Electricity and Magnetism</v>
      </c>
      <c r="D1556" s="29" t="str">
        <f xml:space="preserve"> IFERROR(VLOOKUP(MID(G1556,1,1), PIRA!$B$1:$E$1146, 2, FALSE),"")</f>
        <v>5 Electricity and Magnetism</v>
      </c>
      <c r="E1556" s="31" t="str">
        <f xml:space="preserve"> IFERROR(VLOOKUP(MID(G1556,1,2),PIRA!$B$1:$E$1144,2,FALSE),"")&amp;"
"&amp;IFERROR(VLOOKUP(MID(H1556,1,2),PIRA!$B$1:$E$1144,2,FALSE),"")&amp;"
"&amp;IFERROR(VLOOKUP(MID(I1556,1,2),PIRA!$B$1:$E$1144,2,FALSE),"")</f>
        <v xml:space="preserve">Electric Fields and Potential
</v>
      </c>
      <c r="F1556" s="31" t="str">
        <f xml:space="preserve"> IFERROR(VLOOKUP(MID(G1556,1,4),PIRA!$B$1:$E$1144,2,FALSE),"")&amp;"
"&amp;IFERROR(VLOOKUP(MID(H1556,1,4),PIRA!$B$1:$E$1144,2,FALSE),"")&amp;"
"&amp;IFERROR(VLOOKUP(MID(I1556,1,4),PIRA!$B$1:$E$1144,2,FALSE),"")</f>
        <v xml:space="preserve">Electric Field
</v>
      </c>
      <c r="G1556" s="32" t="s">
        <v>1193</v>
      </c>
      <c r="H1556" s="31" t="str">
        <f>IFERROR(IF(VLOOKUP(G1556,Demos!$B$3:$K$1368,2,FALSE)=0,"",VLOOKUP(G1556,Demos!$B$3:$K$1368,2,FALSE)),"")</f>
        <v/>
      </c>
      <c r="I1556" s="79" t="str">
        <f>IFERROR(IF(VLOOKUP(G1556,Demos!$B$3:$K$1368,3,FALSE)=0,"",VLOOKUP(G1556,Demos!$B$3:$K$1368,3,FALSE)),"")</f>
        <v/>
      </c>
      <c r="J1556" s="79" t="str">
        <f>IFERROR(IF(VLOOKUP(G1556,Demos!$B$3:$K$1368,4,FALSE)=0,"",VLOOKUP(G1556,Demos!$B$3:$K$1368,4,FALSE)),"")</f>
        <v/>
      </c>
      <c r="K1556" s="30" t="s">
        <v>1944</v>
      </c>
      <c r="L1556" s="30" t="s">
        <v>1064</v>
      </c>
      <c r="M1556" s="71">
        <v>43021</v>
      </c>
      <c r="N1556" s="33" t="str">
        <f>IFERROR(VLOOKUP(G1556,Demos!$B$3:$K$1368,5,FALSE),"")</f>
        <v>E-Field Direction (vd Graaff and electric dipole)</v>
      </c>
      <c r="O1556" s="28">
        <f>IF(N1556="","",COUNTIF($N$6:N3675, N1556))</f>
        <v>12</v>
      </c>
      <c r="P1556" s="33" t="str">
        <f xml:space="preserve"> IFERROR(IF(VLOOKUP(G1556,Demos!$B$3:$K$1368,6,FALSE)=0,"",VLOOKUP(G1556,Demos!$B$3:$K$1368,6,FALSE)),"")</f>
        <v>www.de-monstrare.nl/pdf/E-field%20direction.pdf</v>
      </c>
      <c r="Q1556" s="38" t="str">
        <f xml:space="preserve"> IFERROR(IF(VLOOKUP(G1556,Demos!$B$3:$K$1368,8,FALSE)=0,"",VLOOKUP(G1556,Demos!$B$3:$K$1368,8,FALSE)),"")</f>
        <v>Produce an E-dipole and suspend it in the E-field of a vd Graaff</v>
      </c>
      <c r="R1556" s="38" t="str">
        <f xml:space="preserve"> IFERROR(IF(VLOOKUP(G1556,Demos!$B$3:$K$1368,7,FALSE)=0,"",VLOOKUP(G1556,Demos!$B$3:$K$1368,7,FALSE)),"")</f>
        <v>See: https://www.youtube.com/watch?v=5yedECuZIs0&amp;list=PLYMFB4TVFdJJ4DsfXdY6yzDCDgLLiC4ya&amp;index=4</v>
      </c>
      <c r="T1556" s="50" t="s">
        <v>1761</v>
      </c>
      <c r="U1556" s="31" t="str">
        <f>IFERROR(VLOOKUP(G1556,Demos!$B$7:N4850,12,FALSE),"")</f>
        <v/>
      </c>
    </row>
    <row r="1557" spans="1:21" ht="45" x14ac:dyDescent="0.25">
      <c r="A1557" s="39">
        <f t="shared" si="24"/>
        <v>1552</v>
      </c>
      <c r="B1557" s="30" t="s">
        <v>151</v>
      </c>
      <c r="C1557" s="29" t="str">
        <f xml:space="preserve"> IFERROR(VLOOKUP(B1557, Courses!$C$3:$E$836, 2, FALSE),"")</f>
        <v>Introduction to Electricity and Magnetism</v>
      </c>
      <c r="D1557" s="29" t="str">
        <f xml:space="preserve"> IFERROR(VLOOKUP(MID(G1557,1,1), PIRA!$B$1:$E$1146, 2, FALSE),"")</f>
        <v>5 Electricity and Magnetism</v>
      </c>
      <c r="E1557" s="31" t="str">
        <f xml:space="preserve"> IFERROR(VLOOKUP(MID(G1557,1,2),PIRA!$B$1:$E$1144,2,FALSE),"")&amp;"
"&amp;IFERROR(VLOOKUP(MID(H1557,1,2),PIRA!$B$1:$E$1144,2,FALSE),"")&amp;"
"&amp;IFERROR(VLOOKUP(MID(I1557,1,2),PIRA!$B$1:$E$1144,2,FALSE),"")</f>
        <v xml:space="preserve">Electric Fields and Potential
Electric Fields and Potential
</v>
      </c>
      <c r="F1557" s="31" t="str">
        <f xml:space="preserve"> IFERROR(VLOOKUP(MID(G1557,1,4),PIRA!$B$1:$E$1144,2,FALSE),"")&amp;"
"&amp;IFERROR(VLOOKUP(MID(H1557,1,4),PIRA!$B$1:$E$1144,2,FALSE),"")&amp;"
"&amp;IFERROR(VLOOKUP(MID(I1557,1,4),PIRA!$B$1:$E$1144,2,FALSE),"")</f>
        <v xml:space="preserve">Electric Field
Gauss' Law
</v>
      </c>
      <c r="G1557" s="32" t="s">
        <v>1194</v>
      </c>
      <c r="H1557" s="31" t="str">
        <f>IFERROR(IF(VLOOKUP(G1557,Demos!$B$3:$K$1368,2,FALSE)=0,"",VLOOKUP(G1557,Demos!$B$3:$K$1368,2,FALSE)),"")</f>
        <v>5B20.10</v>
      </c>
      <c r="I1557" s="79" t="str">
        <f>IFERROR(IF(VLOOKUP(G1557,Demos!$B$3:$K$1368,3,FALSE)=0,"",VLOOKUP(G1557,Demos!$B$3:$K$1368,3,FALSE)),"")</f>
        <v/>
      </c>
      <c r="J1557" s="79" t="str">
        <f>IFERROR(IF(VLOOKUP(G1557,Demos!$B$3:$K$1368,4,FALSE)=0,"",VLOOKUP(G1557,Demos!$B$3:$K$1368,4,FALSE)),"")</f>
        <v/>
      </c>
      <c r="K1557" s="30" t="s">
        <v>1944</v>
      </c>
      <c r="L1557" s="30" t="s">
        <v>1064</v>
      </c>
      <c r="M1557" s="71">
        <v>43020</v>
      </c>
      <c r="N1557" s="33" t="str">
        <f>IFERROR(VLOOKUP(G1557,Demos!$B$3:$K$1368,5,FALSE),"")</f>
        <v>Charge and Field; inside and/or outside?</v>
      </c>
      <c r="O1557" s="28">
        <f>IF(N1557="","",COUNTIF($N$6:N3676, N1557))</f>
        <v>13</v>
      </c>
      <c r="P1557" s="33" t="str">
        <f xml:space="preserve"> IFERROR(IF(VLOOKUP(G1557,Demos!$B$3:$K$1368,6,FALSE)=0,"",VLOOKUP(G1557,Demos!$B$3:$K$1368,6,FALSE)),"")</f>
        <v>www.de-monstrare.nl/.../ Charge%20and%20field%20inside%20and%20or%20outside.pdf</v>
      </c>
      <c r="Q1557" s="38" t="str">
        <f xml:space="preserve"> IFERROR(IF(VLOOKUP(G1557,Demos!$B$3:$K$1368,8,FALSE)=0,"",VLOOKUP(G1557,Demos!$B$3:$K$1368,8,FALSE)),"")</f>
        <v/>
      </c>
      <c r="R1557" s="38" t="str">
        <f xml:space="preserve"> IFERROR(IF(VLOOKUP(G1557,Demos!$B$3:$K$1368,7,FALSE)=0,"",VLOOKUP(G1557,Demos!$B$3:$K$1368,7,FALSE)),"")</f>
        <v>See: https://www.youtube.com/watch?v=11BL47PklLw&amp;list=PLYMFB4TVFdJJ4DsfXdY6yzDCDgLLiC4ya&amp;index=3</v>
      </c>
      <c r="T1557" s="50" t="s">
        <v>1761</v>
      </c>
      <c r="U1557" s="31" t="str">
        <f>IFERROR(VLOOKUP(G1557,Demos!$B$7:N4852,12,FALSE),"")</f>
        <v/>
      </c>
    </row>
    <row r="1558" spans="1:21" ht="45" x14ac:dyDescent="0.25">
      <c r="A1558" s="39">
        <f t="shared" si="24"/>
        <v>1553</v>
      </c>
      <c r="B1558" s="30" t="s">
        <v>151</v>
      </c>
      <c r="C1558" s="29" t="str">
        <f xml:space="preserve"> IFERROR(VLOOKUP(B1558, Courses!$C$3:$E$836, 2, FALSE),"")</f>
        <v>Introduction to Electricity and Magnetism</v>
      </c>
      <c r="D1558" s="29" t="str">
        <f xml:space="preserve"> IFERROR(VLOOKUP(MID(G1558,1,1), PIRA!$B$1:$E$1146, 2, FALSE),"")</f>
        <v>5 Electricity and Magnetism</v>
      </c>
      <c r="E1558" s="31" t="str">
        <f xml:space="preserve"> IFERROR(VLOOKUP(MID(G1558,1,2),PIRA!$B$1:$E$1144,2,FALSE),"")&amp;"
"&amp;IFERROR(VLOOKUP(MID(H1558,1,2),PIRA!$B$1:$E$1144,2,FALSE),"")&amp;"
"&amp;IFERROR(VLOOKUP(MID(I1558,1,2),PIRA!$B$1:$E$1144,2,FALSE),"")</f>
        <v xml:space="preserve">Electrostatics
</v>
      </c>
      <c r="F1558" s="31" t="str">
        <f xml:space="preserve"> IFERROR(VLOOKUP(MID(G1558,1,4),PIRA!$B$1:$E$1144,2,FALSE),"")&amp;"
"&amp;IFERROR(VLOOKUP(MID(H1558,1,4),PIRA!$B$1:$E$1144,2,FALSE),"")&amp;"
"&amp;IFERROR(VLOOKUP(MID(I1558,1,4),PIRA!$B$1:$E$1144,2,FALSE),"")</f>
        <v xml:space="preserve">Induced Charge
</v>
      </c>
      <c r="G1558" s="32" t="s">
        <v>1191</v>
      </c>
      <c r="H1558" s="31" t="str">
        <f>IFERROR(IF(VLOOKUP(G1558,Demos!$B$3:$K$1368,2,FALSE)=0,"",VLOOKUP(G1558,Demos!$B$3:$K$1368,2,FALSE)),"")</f>
        <v/>
      </c>
      <c r="I1558" s="79" t="str">
        <f>IFERROR(IF(VLOOKUP(G1558,Demos!$B$3:$K$1368,3,FALSE)=0,"",VLOOKUP(G1558,Demos!$B$3:$K$1368,3,FALSE)),"")</f>
        <v/>
      </c>
      <c r="J1558" s="79" t="str">
        <f>IFERROR(IF(VLOOKUP(G1558,Demos!$B$3:$K$1368,4,FALSE)=0,"",VLOOKUP(G1558,Demos!$B$3:$K$1368,4,FALSE)),"")</f>
        <v/>
      </c>
      <c r="K1558" s="30" t="s">
        <v>1064</v>
      </c>
      <c r="L1558" s="30" t="s">
        <v>1923</v>
      </c>
      <c r="M1558" s="71">
        <v>43018</v>
      </c>
      <c r="N1558" s="33" t="str">
        <f>IFERROR(VLOOKUP(G1558,Demos!$B$3:$K$1368,5,FALSE),"")</f>
        <v>Charging by Induction</v>
      </c>
      <c r="O1558" s="28">
        <f>IF(N1558="","",COUNTIF($N$6:N3677, N1558))</f>
        <v>12</v>
      </c>
      <c r="P1558" s="33" t="str">
        <f xml:space="preserve"> IFERROR(IF(VLOOKUP(G1558,Demos!$B$3:$K$1368,6,FALSE)=0,"",VLOOKUP(G1558,Demos!$B$3:$K$1368,6,FALSE)),"")</f>
        <v>www.de-monstrare.nl/pdf/Charging%20by%20induction.pdf</v>
      </c>
      <c r="Q1558" s="38" t="str">
        <f xml:space="preserve"> IFERROR(IF(VLOOKUP(G1558,Demos!$B$3:$K$1368,8,FALSE)=0,"",VLOOKUP(G1558,Demos!$B$3:$K$1368,8,FALSE)),"")</f>
        <v/>
      </c>
      <c r="R1558" s="38" t="str">
        <f xml:space="preserve"> IFERROR(IF(VLOOKUP(G1558,Demos!$B$3:$K$1368,7,FALSE)=0,"",VLOOKUP(G1558,Demos!$B$3:$K$1368,7,FALSE)),"")</f>
        <v>See: https://www.youtube.com/watch?v=5u-WR7oNJ00&amp;list=PLYMFB4TVFdJJ4DsfXdY6yzDCDgLLiC4ya&amp;index=2</v>
      </c>
      <c r="T1558" s="50" t="s">
        <v>1761</v>
      </c>
      <c r="U1558" s="31" t="str">
        <f>IFERROR(VLOOKUP(G1558,Demos!$B$7:N4853,12,FALSE),"")</f>
        <v/>
      </c>
    </row>
    <row r="1559" spans="1:21" ht="45" x14ac:dyDescent="0.25">
      <c r="A1559" s="39">
        <f t="shared" si="24"/>
        <v>1554</v>
      </c>
      <c r="B1559" s="30" t="s">
        <v>151</v>
      </c>
      <c r="C1559" s="29" t="str">
        <f xml:space="preserve"> IFERROR(VLOOKUP(B1559, Courses!$C$3:$E$836, 2, FALSE),"")</f>
        <v>Introduction to Electricity and Magnetism</v>
      </c>
      <c r="D1559" s="29" t="str">
        <f xml:space="preserve"> IFERROR(VLOOKUP(MID(G1559,1,1), PIRA!$B$1:$E$1146, 2, FALSE),"")</f>
        <v>5 Electricity and Magnetism</v>
      </c>
      <c r="E1559" s="31" t="str">
        <f xml:space="preserve"> IFERROR(VLOOKUP(MID(G1559,1,2),PIRA!$B$1:$E$1144,2,FALSE),"")&amp;"
"&amp;IFERROR(VLOOKUP(MID(H1559,1,2),PIRA!$B$1:$E$1144,2,FALSE),"")&amp;"
"&amp;IFERROR(VLOOKUP(MID(I1559,1,2),PIRA!$B$1:$E$1144,2,FALSE),"")</f>
        <v xml:space="preserve">Electric Fields and Potential
</v>
      </c>
      <c r="F1559" s="31" t="str">
        <f xml:space="preserve"> IFERROR(VLOOKUP(MID(G1559,1,4),PIRA!$B$1:$E$1144,2,FALSE),"")&amp;"
"&amp;IFERROR(VLOOKUP(MID(H1559,1,4),PIRA!$B$1:$E$1144,2,FALSE),"")&amp;"
"&amp;IFERROR(VLOOKUP(MID(I1559,1,4),PIRA!$B$1:$E$1144,2,FALSE),"")</f>
        <v xml:space="preserve">Electric Field
</v>
      </c>
      <c r="G1559" s="32" t="s">
        <v>1740</v>
      </c>
      <c r="H1559" s="31" t="str">
        <f>IFERROR(IF(VLOOKUP(G1559,Demos!$B$3:$K$1368,2,FALSE)=0,"",VLOOKUP(G1559,Demos!$B$3:$K$1368,2,FALSE)),"")</f>
        <v/>
      </c>
      <c r="I1559" s="79" t="str">
        <f>IFERROR(IF(VLOOKUP(G1559,Demos!$B$3:$K$1368,3,FALSE)=0,"",VLOOKUP(G1559,Demos!$B$3:$K$1368,3,FALSE)),"")</f>
        <v/>
      </c>
      <c r="J1559" s="79" t="str">
        <f>IFERROR(IF(VLOOKUP(G1559,Demos!$B$3:$K$1368,4,FALSE)=0,"",VLOOKUP(G1559,Demos!$B$3:$K$1368,4,FALSE)),"")</f>
        <v/>
      </c>
      <c r="K1559" s="30" t="s">
        <v>1064</v>
      </c>
      <c r="L1559" s="30" t="s">
        <v>1923</v>
      </c>
      <c r="M1559" s="71">
        <v>43017</v>
      </c>
      <c r="N1559" s="33" t="str">
        <f>IFERROR(VLOOKUP(G1559,Demos!$B$3:$K$1368,5,FALSE),"")</f>
        <v>Squid on vd Graaff</v>
      </c>
      <c r="O1559" s="28">
        <f>IF(N1559="","",COUNTIF($N$6:N3678, N1559))</f>
        <v>12</v>
      </c>
      <c r="P1559" s="33" t="str">
        <f xml:space="preserve"> IFERROR(IF(VLOOKUP(G1559,Demos!$B$3:$K$1368,6,FALSE)=0,"",VLOOKUP(G1559,Demos!$B$3:$K$1368,6,FALSE)),"")</f>
        <v>N/A</v>
      </c>
      <c r="Q1559" s="38" t="str">
        <f xml:space="preserve"> IFERROR(IF(VLOOKUP(G1559,Demos!$B$3:$K$1368,8,FALSE)=0,"",VLOOKUP(G1559,Demos!$B$3:$K$1368,8,FALSE)),"")</f>
        <v>A small stand with thin paper strips is placed on an electrostatic generator</v>
      </c>
      <c r="R1559" s="38" t="str">
        <f xml:space="preserve"> IFERROR(IF(VLOOKUP(G1559,Demos!$B$3:$K$1368,7,FALSE)=0,"",VLOOKUP(G1559,Demos!$B$3:$K$1368,7,FALSE)),"")</f>
        <v/>
      </c>
      <c r="T1559" s="50" t="s">
        <v>1761</v>
      </c>
      <c r="U1559" s="31" t="str">
        <f>IFERROR(VLOOKUP(G1559,Demos!$B$7:N4854,12,FALSE),"")</f>
        <v/>
      </c>
    </row>
    <row r="1560" spans="1:21" ht="45" x14ac:dyDescent="0.25">
      <c r="A1560" s="39">
        <f t="shared" si="24"/>
        <v>1555</v>
      </c>
      <c r="B1560" s="30" t="s">
        <v>2028</v>
      </c>
      <c r="C1560" s="29" t="str">
        <f xml:space="preserve"> IFERROR(VLOOKUP(B1560, Courses!$C$3:$E$836, 2, FALSE),"")</f>
        <v>Differential Equations</v>
      </c>
      <c r="D1560" s="29" t="str">
        <f xml:space="preserve"> IFERROR(VLOOKUP(MID(G1560,1,1), PIRA!$B$1:$E$1146, 2, FALSE),"")</f>
        <v>3 Oscillations and Waves</v>
      </c>
      <c r="E1560" s="31" t="str">
        <f xml:space="preserve"> IFERROR(VLOOKUP(MID(G1560,1,2),PIRA!$B$1:$E$1144,2,FALSE),"")&amp;"
"&amp;IFERROR(VLOOKUP(MID(H1560,1,2),PIRA!$B$1:$E$1144,2,FALSE),"")&amp;"
"&amp;IFERROR(VLOOKUP(MID(I1560,1,2),PIRA!$B$1:$E$1144,2,FALSE),"")</f>
        <v xml:space="preserve">Acoustics
Wave Motion
</v>
      </c>
      <c r="F1560" s="31" t="str">
        <f xml:space="preserve"> IFERROR(VLOOKUP(MID(G1560,1,4),PIRA!$B$1:$E$1144,2,FALSE),"")&amp;"
"&amp;IFERROR(VLOOKUP(MID(H1560,1,4),PIRA!$B$1:$E$1144,2,FALSE),"")&amp;"
"&amp;IFERROR(VLOOKUP(MID(I1560,1,4),PIRA!$B$1:$E$1144,2,FALSE),"")</f>
        <v xml:space="preserve">Wave Analysis and Synthesis
Standing Waves
</v>
      </c>
      <c r="G1560" s="32" t="s">
        <v>1189</v>
      </c>
      <c r="H1560" s="31" t="str">
        <f>IFERROR(IF(VLOOKUP(G1560,Demos!$B$3:$K$1368,2,FALSE)=0,"",VLOOKUP(G1560,Demos!$B$3:$K$1368,2,FALSE)),"")</f>
        <v>3B22.05</v>
      </c>
      <c r="I1560" s="79" t="str">
        <f>IFERROR(IF(VLOOKUP(G1560,Demos!$B$3:$K$1368,3,FALSE)=0,"",VLOOKUP(G1560,Demos!$B$3:$K$1368,3,FALSE)),"")</f>
        <v/>
      </c>
      <c r="J1560" s="79" t="str">
        <f>IFERROR(IF(VLOOKUP(G1560,Demos!$B$3:$K$1368,4,FALSE)=0,"",VLOOKUP(G1560,Demos!$B$3:$K$1368,4,FALSE)),"")</f>
        <v/>
      </c>
      <c r="K1560" s="30" t="s">
        <v>2025</v>
      </c>
      <c r="M1560" s="71">
        <v>43010</v>
      </c>
      <c r="N1560" s="33" t="str">
        <f>IFERROR(VLOOKUP(G1560,Demos!$B$3:$K$1368,5,FALSE),"")</f>
        <v>Plucking a String</v>
      </c>
      <c r="O1560" s="28">
        <f>IF(N1560="","",COUNTIF($N$6:N3679, N1560))</f>
        <v>27</v>
      </c>
      <c r="P1560" s="33" t="str">
        <f xml:space="preserve"> IFERROR(IF(VLOOKUP(G1560,Demos!$B$3:$K$1368,6,FALSE)=0,"",VLOOKUP(G1560,Demos!$B$3:$K$1368,6,FALSE)),"")</f>
        <v>www.de-monstrare.nl/pdf/Plucking%20a%20string.pdf</v>
      </c>
      <c r="Q1560" s="38" t="str">
        <f xml:space="preserve"> IFERROR(IF(VLOOKUP(G1560,Demos!$B$3:$K$1368,8,FALSE)=0,"",VLOOKUP(G1560,Demos!$B$3:$K$1368,8,FALSE)),"")</f>
        <v/>
      </c>
      <c r="R1560" s="38" t="str">
        <f xml:space="preserve"> IFERROR(IF(VLOOKUP(G1560,Demos!$B$3:$K$1368,7,FALSE)=0,"",VLOOKUP(G1560,Demos!$B$3:$K$1368,7,FALSE)),"")</f>
        <v>See: https://surfdrive.surf.nl/files/index.php/s/DHZYIhoACURx7O8?path=%2FHaaksman%2FTN2345%2F1.%20Plucking%20a%20String</v>
      </c>
      <c r="T1560" s="50" t="s">
        <v>1761</v>
      </c>
      <c r="U1560" s="31" t="str">
        <f>IFERROR(VLOOKUP(G1560,Demos!$B$7:N4855,12,FALSE),"")</f>
        <v/>
      </c>
    </row>
    <row r="1561" spans="1:21" ht="45" x14ac:dyDescent="0.25">
      <c r="A1561" s="39">
        <f t="shared" si="24"/>
        <v>1556</v>
      </c>
      <c r="B1561" s="30" t="s">
        <v>1877</v>
      </c>
      <c r="C1561" s="29" t="str">
        <f xml:space="preserve"> IFERROR(VLOOKUP(B1561, Courses!$C$3:$E$836, 2, FALSE),"")</f>
        <v>Electromagnetism</v>
      </c>
      <c r="D1561" s="29" t="str">
        <f xml:space="preserve"> IFERROR(VLOOKUP(MID(G1561,1,1), PIRA!$B$1:$E$1146, 2, FALSE),"")</f>
        <v>5 Electricity and Magnetism</v>
      </c>
      <c r="E1561" s="31" t="str">
        <f xml:space="preserve"> IFERROR(VLOOKUP(MID(G1561,1,2),PIRA!$B$1:$E$1144,2,FALSE),"")&amp;"
"&amp;IFERROR(VLOOKUP(MID(H1561,1,2),PIRA!$B$1:$E$1144,2,FALSE),"")&amp;"
"&amp;IFERROR(VLOOKUP(MID(I1561,1,2),PIRA!$B$1:$E$1144,2,FALSE),"")</f>
        <v xml:space="preserve">Capacitance
</v>
      </c>
      <c r="F1561" s="31" t="str">
        <f xml:space="preserve"> IFERROR(VLOOKUP(MID(G1561,1,4),PIRA!$B$1:$E$1144,2,FALSE),"")&amp;"
"&amp;IFERROR(VLOOKUP(MID(H1561,1,4),PIRA!$B$1:$E$1144,2,FALSE),"")&amp;"
"&amp;IFERROR(VLOOKUP(MID(I1561,1,4),PIRA!$B$1:$E$1144,2,FALSE),"")</f>
        <v xml:space="preserve">Capacitors
</v>
      </c>
      <c r="G1561" s="32" t="s">
        <v>248</v>
      </c>
      <c r="H1561" s="31" t="str">
        <f>IFERROR(IF(VLOOKUP(G1561,Demos!$B$3:$K$1368,2,FALSE)=0,"",VLOOKUP(G1561,Demos!$B$3:$K$1368,2,FALSE)),"")</f>
        <v/>
      </c>
      <c r="I1561" s="79" t="str">
        <f>IFERROR(IF(VLOOKUP(G1561,Demos!$B$3:$K$1368,3,FALSE)=0,"",VLOOKUP(G1561,Demos!$B$3:$K$1368,3,FALSE)),"")</f>
        <v/>
      </c>
      <c r="J1561" s="79" t="str">
        <f>IFERROR(IF(VLOOKUP(G1561,Demos!$B$3:$K$1368,4,FALSE)=0,"",VLOOKUP(G1561,Demos!$B$3:$K$1368,4,FALSE)),"")</f>
        <v/>
      </c>
      <c r="K1561" s="30" t="s">
        <v>177</v>
      </c>
      <c r="L1561" s="30" t="s">
        <v>246</v>
      </c>
      <c r="M1561" s="71">
        <v>43008</v>
      </c>
      <c r="N1561" s="33" t="str">
        <f>IFERROR(VLOOKUP(G1561,Demos!$B$3:$K$1368,5,FALSE),"")</f>
        <v>Capacitor (1) Spacing between the Plates</v>
      </c>
      <c r="O1561" s="28">
        <f>IF(N1561="","",COUNTIF($N$6:N3680, N1561))</f>
        <v>22</v>
      </c>
      <c r="P1561" s="33" t="str">
        <f xml:space="preserve"> IFERROR(IF(VLOOKUP(G1561,Demos!$B$3:$K$1368,6,FALSE)=0,"",VLOOKUP(G1561,Demos!$B$3:$K$1368,6,FALSE)),"")</f>
        <v>www.de-monstrare.nl/.../Capacitor%20_1_ %20Spacing%20between%20the%20plates.pdf</v>
      </c>
      <c r="Q1561" s="38" t="str">
        <f xml:space="preserve"> IFERROR(IF(VLOOKUP(G1561,Demos!$B$3:$K$1368,8,FALSE)=0,"",VLOOKUP(G1561,Demos!$B$3:$K$1368,8,FALSE)),"")</f>
        <v/>
      </c>
      <c r="R1561" s="38" t="str">
        <f xml:space="preserve"> IFERROR(IF(VLOOKUP(G1561,Demos!$B$3:$K$1368,7,FALSE)=0,"",VLOOKUP(G1561,Demos!$B$3:$K$1368,7,FALSE)),"")</f>
        <v/>
      </c>
      <c r="T1561" s="50" t="s">
        <v>2049</v>
      </c>
      <c r="U1561" s="31" t="str">
        <f>IFERROR(VLOOKUP(G1561,Demos!$B$7:N4857,12,FALSE),"")</f>
        <v/>
      </c>
    </row>
    <row r="1562" spans="1:21" ht="45" x14ac:dyDescent="0.25">
      <c r="A1562" s="39">
        <f t="shared" si="24"/>
        <v>1557</v>
      </c>
      <c r="B1562" s="30" t="s">
        <v>1877</v>
      </c>
      <c r="C1562" s="29" t="str">
        <f xml:space="preserve"> IFERROR(VLOOKUP(B1562, Courses!$C$3:$E$836, 2, FALSE),"")</f>
        <v>Electromagnetism</v>
      </c>
      <c r="D1562" s="29" t="str">
        <f xml:space="preserve"> IFERROR(VLOOKUP(MID(G1562,1,1), PIRA!$B$1:$E$1146, 2, FALSE),"")</f>
        <v>5 Electricity and Magnetism</v>
      </c>
      <c r="E1562" s="31" t="str">
        <f xml:space="preserve"> IFERROR(VLOOKUP(MID(G1562,1,2),PIRA!$B$1:$E$1144,2,FALSE),"")&amp;"
"&amp;IFERROR(VLOOKUP(MID(H1562,1,2),PIRA!$B$1:$E$1144,2,FALSE),"")&amp;"
"&amp;IFERROR(VLOOKUP(MID(I1562,1,2),PIRA!$B$1:$E$1144,2,FALSE),"")</f>
        <v xml:space="preserve">Capacitance
</v>
      </c>
      <c r="F1562" s="31" t="str">
        <f xml:space="preserve"> IFERROR(VLOOKUP(MID(G1562,1,4),PIRA!$B$1:$E$1144,2,FALSE),"")&amp;"
"&amp;IFERROR(VLOOKUP(MID(H1562,1,4),PIRA!$B$1:$E$1144,2,FALSE),"")&amp;"
"&amp;IFERROR(VLOOKUP(MID(I1562,1,4),PIRA!$B$1:$E$1144,2,FALSE),"")</f>
        <v xml:space="preserve">Dielectric
</v>
      </c>
      <c r="G1562" s="32" t="s">
        <v>263</v>
      </c>
      <c r="H1562" s="31" t="str">
        <f>IFERROR(IF(VLOOKUP(G1562,Demos!$B$3:$K$1368,2,FALSE)=0,"",VLOOKUP(G1562,Demos!$B$3:$K$1368,2,FALSE)),"")</f>
        <v/>
      </c>
      <c r="I1562" s="79" t="str">
        <f>IFERROR(IF(VLOOKUP(G1562,Demos!$B$3:$K$1368,3,FALSE)=0,"",VLOOKUP(G1562,Demos!$B$3:$K$1368,3,FALSE)),"")</f>
        <v/>
      </c>
      <c r="J1562" s="79" t="str">
        <f>IFERROR(IF(VLOOKUP(G1562,Demos!$B$3:$K$1368,4,FALSE)=0,"",VLOOKUP(G1562,Demos!$B$3:$K$1368,4,FALSE)),"")</f>
        <v/>
      </c>
      <c r="K1562" s="30" t="s">
        <v>177</v>
      </c>
      <c r="L1562" s="30" t="s">
        <v>246</v>
      </c>
      <c r="M1562" s="71">
        <v>43008</v>
      </c>
      <c r="N1562" s="33" t="str">
        <f>IFERROR(VLOOKUP(G1562,Demos!$B$3:$K$1368,5,FALSE),"")</f>
        <v>Fringing through Dielectric in Capacitor</v>
      </c>
      <c r="O1562" s="28">
        <f>IF(N1562="","",COUNTIF($N$6:N3681, N1562))</f>
        <v>4</v>
      </c>
      <c r="P1562" s="33" t="str">
        <f xml:space="preserve"> IFERROR(IF(VLOOKUP(G1562,Demos!$B$3:$K$1368,6,FALSE)=0,"",VLOOKUP(G1562,Demos!$B$3:$K$1368,6,FALSE)),"")</f>
        <v>N/A</v>
      </c>
      <c r="Q1562" s="38" t="str">
        <f xml:space="preserve"> IFERROR(IF(VLOOKUP(G1562,Demos!$B$3:$K$1368,8,FALSE)=0,"",VLOOKUP(G1562,Demos!$B$3:$K$1368,8,FALSE)),"")</f>
        <v>A light styrofoam slab suspended gets pulled between two capacitor plates</v>
      </c>
      <c r="R1562" s="38" t="str">
        <f xml:space="preserve"> IFERROR(IF(VLOOKUP(G1562,Demos!$B$3:$K$1368,7,FALSE)=0,"",VLOOKUP(G1562,Demos!$B$3:$K$1368,7,FALSE)),"")</f>
        <v/>
      </c>
      <c r="T1562" s="50" t="s">
        <v>2049</v>
      </c>
      <c r="U1562" s="31" t="str">
        <f>IFERROR(VLOOKUP(G1562,Demos!$B$7:N4856,12,FALSE),"")</f>
        <v/>
      </c>
    </row>
    <row r="1563" spans="1:21" ht="45" x14ac:dyDescent="0.25">
      <c r="A1563" s="39">
        <f t="shared" si="24"/>
        <v>1558</v>
      </c>
      <c r="B1563" s="30" t="s">
        <v>29</v>
      </c>
      <c r="C1563" s="29" t="str">
        <f xml:space="preserve"> IFERROR(VLOOKUP(B1563, Courses!$C$3:$E$836, 2, FALSE),"")</f>
        <v>Classical and Quantum Mechanics</v>
      </c>
      <c r="D1563" s="29" t="str">
        <f xml:space="preserve"> IFERROR(VLOOKUP(MID(G1563,1,1), PIRA!$B$1:$E$1146, 2, FALSE),"")</f>
        <v>3 Oscillations and Waves</v>
      </c>
      <c r="E1563" s="31" t="str">
        <f xml:space="preserve"> IFERROR(VLOOKUP(MID(G1563,1,2),PIRA!$B$1:$E$1144,2,FALSE),"")&amp;"
"&amp;IFERROR(VLOOKUP(MID(H1563,1,2),PIRA!$B$1:$E$1144,2,FALSE),"")&amp;"
"&amp;IFERROR(VLOOKUP(MID(I1563,1,2),PIRA!$B$1:$E$1144,2,FALSE),"")</f>
        <v xml:space="preserve">Wave Motion
</v>
      </c>
      <c r="F1563" s="31" t="str">
        <f xml:space="preserve"> IFERROR(VLOOKUP(MID(G1563,1,4),PIRA!$B$1:$E$1144,2,FALSE),"")&amp;"
"&amp;IFERROR(VLOOKUP(MID(H1563,1,4),PIRA!$B$1:$E$1144,2,FALSE),"")&amp;"
"&amp;IFERROR(VLOOKUP(MID(I1563,1,4),PIRA!$B$1:$E$1144,2,FALSE),"")</f>
        <v xml:space="preserve">Transverse Pulses and Waves
</v>
      </c>
      <c r="G1563" s="32" t="s">
        <v>1186</v>
      </c>
      <c r="H1563" s="31" t="str">
        <f>IFERROR(IF(VLOOKUP(G1563,Demos!$B$3:$K$1368,2,FALSE)=0,"",VLOOKUP(G1563,Demos!$B$3:$K$1368,2,FALSE)),"")</f>
        <v/>
      </c>
      <c r="I1563" s="79" t="str">
        <f>IFERROR(IF(VLOOKUP(G1563,Demos!$B$3:$K$1368,3,FALSE)=0,"",VLOOKUP(G1563,Demos!$B$3:$K$1368,3,FALSE)),"")</f>
        <v/>
      </c>
      <c r="J1563" s="79" t="str">
        <f>IFERROR(IF(VLOOKUP(G1563,Demos!$B$3:$K$1368,4,FALSE)=0,"",VLOOKUP(G1563,Demos!$B$3:$K$1368,4,FALSE)),"")</f>
        <v/>
      </c>
      <c r="K1563" s="32" t="s">
        <v>373</v>
      </c>
      <c r="L1563" s="32"/>
      <c r="M1563" s="71">
        <v>43006</v>
      </c>
      <c r="N1563" s="33" t="str">
        <f>IFERROR(VLOOKUP(G1563,Demos!$B$3:$K$1368,5,FALSE),"")</f>
        <v>Speed of a Single Pulse on Different Strings (2)</v>
      </c>
      <c r="O1563" s="28">
        <f>IF(N1563="","",COUNTIF($N$6:N3682, N1563))</f>
        <v>26</v>
      </c>
      <c r="P1563" s="33" t="str">
        <f xml:space="preserve"> IFERROR(IF(VLOOKUP(G1563,Demos!$B$3:$K$1368,6,FALSE)=0,"",VLOOKUP(G1563,Demos!$B$3:$K$1368,6,FALSE)),"")</f>
        <v>www.de-monstrare.nl/pdf/Speed%20of%20a%20single%20pulse%20on%20different%20strings%20_2_.pdf</v>
      </c>
      <c r="Q1563" s="38" t="str">
        <f xml:space="preserve"> IFERROR(IF(VLOOKUP(G1563,Demos!$B$3:$K$1368,8,FALSE)=0,"",VLOOKUP(G1563,Demos!$B$3:$K$1368,8,FALSE)),"")</f>
        <v/>
      </c>
      <c r="R1563" s="38" t="str">
        <f xml:space="preserve"> IFERROR(IF(VLOOKUP(G1563,Demos!$B$3:$K$1368,7,FALSE)=0,"",VLOOKUP(G1563,Demos!$B$3:$K$1368,7,FALSE)),"")</f>
        <v>See: https://surfdrive.surf.nl/files/index.php/s/DHZYIhoACURx7O8?path=%2FHaaksman%2FTN2345%2F2.%20Speed%20of%20a%20Single%20Pulse%20on%20Different%20Strings</v>
      </c>
      <c r="T1563" s="50" t="s">
        <v>1762</v>
      </c>
      <c r="U1563" s="31" t="str">
        <f>IFERROR(VLOOKUP(G1563,Demos!$B$7:N4859,12,FALSE),"")</f>
        <v/>
      </c>
    </row>
    <row r="1564" spans="1:21" ht="45" x14ac:dyDescent="0.25">
      <c r="A1564" s="39">
        <f t="shared" si="24"/>
        <v>1559</v>
      </c>
      <c r="B1564" s="30" t="s">
        <v>29</v>
      </c>
      <c r="C1564" s="29" t="str">
        <f xml:space="preserve"> IFERROR(VLOOKUP(B1564, Courses!$C$3:$E$836, 2, FALSE),"")</f>
        <v>Classical and Quantum Mechanics</v>
      </c>
      <c r="D1564" s="29" t="str">
        <f xml:space="preserve"> IFERROR(VLOOKUP(MID(G1564,1,1), PIRA!$B$1:$E$1146, 2, FALSE),"")</f>
        <v>3 Oscillations and Waves</v>
      </c>
      <c r="E1564" s="31" t="str">
        <f xml:space="preserve"> IFERROR(VLOOKUP(MID(G1564,1,2),PIRA!$B$1:$E$1144,2,FALSE),"")&amp;"
"&amp;IFERROR(VLOOKUP(MID(H1564,1,2),PIRA!$B$1:$E$1144,2,FALSE),"")&amp;"
"&amp;IFERROR(VLOOKUP(MID(I1564,1,2),PIRA!$B$1:$E$1144,2,FALSE),"")</f>
        <v xml:space="preserve">Wave Motion
</v>
      </c>
      <c r="F1564" s="31" t="str">
        <f xml:space="preserve"> IFERROR(VLOOKUP(MID(G1564,1,4),PIRA!$B$1:$E$1144,2,FALSE),"")&amp;"
"&amp;IFERROR(VLOOKUP(MID(H1564,1,4),PIRA!$B$1:$E$1144,2,FALSE),"")&amp;"
"&amp;IFERROR(VLOOKUP(MID(I1564,1,4),PIRA!$B$1:$E$1144,2,FALSE),"")</f>
        <v xml:space="preserve">Longitudinal Pulses and Waves
</v>
      </c>
      <c r="G1564" s="32" t="s">
        <v>126</v>
      </c>
      <c r="H1564" s="31" t="str">
        <f>IFERROR(IF(VLOOKUP(G1564,Demos!$B$3:$K$1368,2,FALSE)=0,"",VLOOKUP(G1564,Demos!$B$3:$K$1368,2,FALSE)),"")</f>
        <v/>
      </c>
      <c r="I1564" s="79" t="str">
        <f>IFERROR(IF(VLOOKUP(G1564,Demos!$B$3:$K$1368,3,FALSE)=0,"",VLOOKUP(G1564,Demos!$B$3:$K$1368,3,FALSE)),"")</f>
        <v/>
      </c>
      <c r="J1564" s="79" t="str">
        <f>IFERROR(IF(VLOOKUP(G1564,Demos!$B$3:$K$1368,4,FALSE)=0,"",VLOOKUP(G1564,Demos!$B$3:$K$1368,4,FALSE)),"")</f>
        <v/>
      </c>
      <c r="K1564" s="32" t="s">
        <v>373</v>
      </c>
      <c r="L1564" s="32"/>
      <c r="M1564" s="71">
        <v>43006</v>
      </c>
      <c r="N1564" s="33" t="str">
        <f>IFERROR(VLOOKUP(G1564,Demos!$B$3:$K$1368,5,FALSE),"")</f>
        <v>Wave Machine</v>
      </c>
      <c r="O1564" s="28">
        <f>IF(N1564="","",COUNTIF($N$6:N3683, N1564))</f>
        <v>26</v>
      </c>
      <c r="P1564" s="33" t="str">
        <f xml:space="preserve"> IFERROR(IF(VLOOKUP(G1564,Demos!$B$3:$K$1368,6,FALSE)=0,"",VLOOKUP(G1564,Demos!$B$3:$K$1368,6,FALSE)),"")</f>
        <v>www.de-monstrare.nl/pdf/Reflections%20of%20transverse%20pulses%20_2_.pdf</v>
      </c>
      <c r="Q1564" s="38" t="str">
        <f xml:space="preserve"> IFERROR(IF(VLOOKUP(G1564,Demos!$B$3:$K$1368,8,FALSE)=0,"",VLOOKUP(G1564,Demos!$B$3:$K$1368,8,FALSE)),"")</f>
        <v>Not listed in database yet</v>
      </c>
      <c r="R1564" s="38" t="str">
        <f xml:space="preserve"> IFERROR(IF(VLOOKUP(G1564,Demos!$B$3:$K$1368,7,FALSE)=0,"",VLOOKUP(G1564,Demos!$B$3:$K$1368,7,FALSE)),"")</f>
        <v/>
      </c>
      <c r="T1564" s="50" t="s">
        <v>1762</v>
      </c>
      <c r="U1564" s="31" t="str">
        <f>IFERROR(VLOOKUP(G1564,Demos!$B$7:N4858,12,FALSE),"")</f>
        <v/>
      </c>
    </row>
    <row r="1565" spans="1:21" ht="45" x14ac:dyDescent="0.25">
      <c r="A1565" s="39">
        <f t="shared" si="24"/>
        <v>1560</v>
      </c>
      <c r="B1565" s="30" t="s">
        <v>29</v>
      </c>
      <c r="C1565" s="29" t="str">
        <f xml:space="preserve"> IFERROR(VLOOKUP(B1565, Courses!$C$3:$E$836, 2, FALSE),"")</f>
        <v>Classical and Quantum Mechanics</v>
      </c>
      <c r="D1565" s="29" t="str">
        <f xml:space="preserve"> IFERROR(VLOOKUP(MID(G1565,1,1), PIRA!$B$1:$E$1146, 2, FALSE),"")</f>
        <v>3 Oscillations and Waves</v>
      </c>
      <c r="E1565" s="31" t="str">
        <f xml:space="preserve"> IFERROR(VLOOKUP(MID(G1565,1,2),PIRA!$B$1:$E$1144,2,FALSE),"")&amp;"
"&amp;IFERROR(VLOOKUP(MID(H1565,1,2),PIRA!$B$1:$E$1144,2,FALSE),"")&amp;"
"&amp;IFERROR(VLOOKUP(MID(I1565,1,2),PIRA!$B$1:$E$1144,2,FALSE),"")</f>
        <v xml:space="preserve">Acoustics
Wave Motion
</v>
      </c>
      <c r="F1565" s="31" t="str">
        <f xml:space="preserve"> IFERROR(VLOOKUP(MID(G1565,1,4),PIRA!$B$1:$E$1144,2,FALSE),"")&amp;"
"&amp;IFERROR(VLOOKUP(MID(H1565,1,4),PIRA!$B$1:$E$1144,2,FALSE),"")&amp;"
"&amp;IFERROR(VLOOKUP(MID(I1565,1,4),PIRA!$B$1:$E$1144,2,FALSE),"")</f>
        <v xml:space="preserve">Wave Analysis and Synthesis
Standing Waves
</v>
      </c>
      <c r="G1565" s="32" t="s">
        <v>1189</v>
      </c>
      <c r="H1565" s="31" t="str">
        <f>IFERROR(IF(VLOOKUP(G1565,Demos!$B$3:$K$1368,2,FALSE)=0,"",VLOOKUP(G1565,Demos!$B$3:$K$1368,2,FALSE)),"")</f>
        <v>3B22.05</v>
      </c>
      <c r="I1565" s="79" t="str">
        <f>IFERROR(IF(VLOOKUP(G1565,Demos!$B$3:$K$1368,3,FALSE)=0,"",VLOOKUP(G1565,Demos!$B$3:$K$1368,3,FALSE)),"")</f>
        <v/>
      </c>
      <c r="J1565" s="79" t="str">
        <f>IFERROR(IF(VLOOKUP(G1565,Demos!$B$3:$K$1368,4,FALSE)=0,"",VLOOKUP(G1565,Demos!$B$3:$K$1368,4,FALSE)),"")</f>
        <v/>
      </c>
      <c r="K1565" s="32" t="s">
        <v>373</v>
      </c>
      <c r="L1565" s="32"/>
      <c r="M1565" s="71">
        <v>43006</v>
      </c>
      <c r="N1565" s="33" t="str">
        <f>IFERROR(VLOOKUP(G1565,Demos!$B$3:$K$1368,5,FALSE),"")</f>
        <v>Plucking a String</v>
      </c>
      <c r="O1565" s="28">
        <f>IF(N1565="","",COUNTIF($N$6:N3684, N1565))</f>
        <v>27</v>
      </c>
      <c r="P1565" s="33" t="str">
        <f xml:space="preserve"> IFERROR(IF(VLOOKUP(G1565,Demos!$B$3:$K$1368,6,FALSE)=0,"",VLOOKUP(G1565,Demos!$B$3:$K$1368,6,FALSE)),"")</f>
        <v>www.de-monstrare.nl/pdf/Plucking%20a%20string.pdf</v>
      </c>
      <c r="Q1565" s="38" t="str">
        <f xml:space="preserve"> IFERROR(IF(VLOOKUP(G1565,Demos!$B$3:$K$1368,8,FALSE)=0,"",VLOOKUP(G1565,Demos!$B$3:$K$1368,8,FALSE)),"")</f>
        <v/>
      </c>
      <c r="R1565" s="38" t="str">
        <f xml:space="preserve"> IFERROR(IF(VLOOKUP(G1565,Demos!$B$3:$K$1368,7,FALSE)=0,"",VLOOKUP(G1565,Demos!$B$3:$K$1368,7,FALSE)),"")</f>
        <v>See: https://surfdrive.surf.nl/files/index.php/s/DHZYIhoACURx7O8?path=%2FHaaksman%2FTN2345%2F1.%20Plucking%20a%20String</v>
      </c>
      <c r="T1565" s="50" t="s">
        <v>1763</v>
      </c>
      <c r="U1565" s="31" t="str">
        <f>IFERROR(VLOOKUP(G1565,Demos!$B$7:N4860,12,FALSE),"")</f>
        <v/>
      </c>
    </row>
    <row r="1566" spans="1:21" ht="45" x14ac:dyDescent="0.25">
      <c r="A1566" s="39">
        <f t="shared" si="24"/>
        <v>1561</v>
      </c>
      <c r="B1566" s="30" t="s">
        <v>29</v>
      </c>
      <c r="C1566" s="29" t="str">
        <f xml:space="preserve"> IFERROR(VLOOKUP(B1566, Courses!$C$3:$E$836, 2, FALSE),"")</f>
        <v>Classical and Quantum Mechanics</v>
      </c>
      <c r="D1566" s="29" t="str">
        <f xml:space="preserve"> IFERROR(VLOOKUP(MID(G1566,1,1), PIRA!$B$1:$E$1146, 2, FALSE),"")</f>
        <v>3 Oscillations and Waves</v>
      </c>
      <c r="E1566" s="31" t="str">
        <f xml:space="preserve"> IFERROR(VLOOKUP(MID(G1566,1,2),PIRA!$B$1:$E$1144,2,FALSE),"")&amp;"
"&amp;IFERROR(VLOOKUP(MID(H1566,1,2),PIRA!$B$1:$E$1144,2,FALSE),"")&amp;"
"&amp;IFERROR(VLOOKUP(MID(I1566,1,2),PIRA!$B$1:$E$1144,2,FALSE),"")</f>
        <v xml:space="preserve">Instruments
</v>
      </c>
      <c r="F1566" s="31" t="str">
        <f xml:space="preserve"> IFERROR(VLOOKUP(MID(G1566,1,4),PIRA!$B$1:$E$1144,2,FALSE),"")&amp;"
"&amp;IFERROR(VLOOKUP(MID(H1566,1,4),PIRA!$B$1:$E$1144,2,FALSE),"")&amp;"
"&amp;IFERROR(VLOOKUP(MID(I1566,1,4),PIRA!$B$1:$E$1144,2,FALSE),"")</f>
        <v xml:space="preserve">Tuning Forks
</v>
      </c>
      <c r="G1566" s="32" t="s">
        <v>1190</v>
      </c>
      <c r="H1566" s="31" t="str">
        <f>IFERROR(IF(VLOOKUP(G1566,Demos!$B$3:$K$1368,2,FALSE)=0,"",VLOOKUP(G1566,Demos!$B$3:$K$1368,2,FALSE)),"")</f>
        <v/>
      </c>
      <c r="I1566" s="79" t="str">
        <f>IFERROR(IF(VLOOKUP(G1566,Demos!$B$3:$K$1368,3,FALSE)=0,"",VLOOKUP(G1566,Demos!$B$3:$K$1368,3,FALSE)),"")</f>
        <v/>
      </c>
      <c r="J1566" s="79" t="str">
        <f>IFERROR(IF(VLOOKUP(G1566,Demos!$B$3:$K$1368,4,FALSE)=0,"",VLOOKUP(G1566,Demos!$B$3:$K$1368,4,FALSE)),"")</f>
        <v/>
      </c>
      <c r="K1566" s="32" t="s">
        <v>373</v>
      </c>
      <c r="L1566" s="32"/>
      <c r="M1566" s="71">
        <v>43006</v>
      </c>
      <c r="N1566" s="33" t="str">
        <f>IFERROR(VLOOKUP(G1566,Demos!$B$3:$K$1368,5,FALSE),"")</f>
        <v>Beats between Tuning Forks</v>
      </c>
      <c r="O1566" s="28">
        <f>IF(N1566="","",COUNTIF($N$6:N3685, N1566))</f>
        <v>12</v>
      </c>
      <c r="P1566" s="33" t="str">
        <f xml:space="preserve"> IFERROR(IF(VLOOKUP(G1566,Demos!$B$3:$K$1368,6,FALSE)=0,"",VLOOKUP(G1566,Demos!$B$3:$K$1368,6,FALSE)),"")</f>
        <v>N/A</v>
      </c>
      <c r="Q1566" s="38" t="str">
        <f xml:space="preserve"> IFERROR(IF(VLOOKUP(G1566,Demos!$B$3:$K$1368,8,FALSE)=0,"",VLOOKUP(G1566,Demos!$B$3:$K$1368,8,FALSE)),"")</f>
        <v/>
      </c>
      <c r="R1566" s="38" t="str">
        <f xml:space="preserve"> IFERROR(IF(VLOOKUP(G1566,Demos!$B$3:$K$1368,7,FALSE)=0,"",VLOOKUP(G1566,Demos!$B$3:$K$1368,7,FALSE)),"")</f>
        <v/>
      </c>
      <c r="T1566" s="50" t="s">
        <v>1762</v>
      </c>
      <c r="U1566" s="31" t="str">
        <f>IFERROR(VLOOKUP(G1566,Demos!$B$7:N4861,12,FALSE),"")</f>
        <v/>
      </c>
    </row>
    <row r="1567" spans="1:21" ht="45" x14ac:dyDescent="0.25">
      <c r="A1567" s="39">
        <f t="shared" si="24"/>
        <v>1562</v>
      </c>
      <c r="B1567" s="30" t="s">
        <v>148</v>
      </c>
      <c r="C1567" s="29" t="str">
        <f xml:space="preserve"> IFERROR(VLOOKUP(B1567, Courses!$C$3:$E$836, 2, FALSE),"")</f>
        <v>Introduction to Mechanics, Waves and Optics</v>
      </c>
      <c r="D1567" s="29" t="str">
        <f xml:space="preserve"> IFERROR(VLOOKUP(MID(G1567,1,1), PIRA!$B$1:$E$1146, 2, FALSE),"")</f>
        <v>6 Optics</v>
      </c>
      <c r="E1567" s="31" t="str">
        <f xml:space="preserve"> IFERROR(VLOOKUP(MID(G1567,1,2),PIRA!$B$1:$E$1144,2,FALSE),"")&amp;"
"&amp;IFERROR(VLOOKUP(MID(H1567,1,2),PIRA!$B$1:$E$1144,2,FALSE),"")&amp;"
"&amp;IFERROR(VLOOKUP(MID(I1567,1,2),PIRA!$B$1:$E$1144,2,FALSE),"")</f>
        <v xml:space="preserve">Interference
Diffraction
</v>
      </c>
      <c r="F1567" s="31" t="str">
        <f xml:space="preserve"> IFERROR(VLOOKUP(MID(G1567,1,4),PIRA!$B$1:$E$1144,2,FALSE),"")&amp;"
"&amp;IFERROR(VLOOKUP(MID(H1567,1,4),PIRA!$B$1:$E$1144,2,FALSE),"")&amp;"
"&amp;IFERROR(VLOOKUP(MID(I1567,1,4),PIRA!$B$1:$E$1144,2,FALSE),"")</f>
        <v xml:space="preserve">Interference From Two Sources
Diffraction Through One Slit
</v>
      </c>
      <c r="G1567" s="32" t="s">
        <v>487</v>
      </c>
      <c r="H1567" s="31" t="str">
        <f>IFERROR(IF(VLOOKUP(G1567,Demos!$B$3:$K$1368,2,FALSE)=0,"",VLOOKUP(G1567,Demos!$B$3:$K$1368,2,FALSE)),"")</f>
        <v>6C10.26</v>
      </c>
      <c r="I1567" s="79" t="str">
        <f>IFERROR(IF(VLOOKUP(G1567,Demos!$B$3:$K$1368,3,FALSE)=0,"",VLOOKUP(G1567,Demos!$B$3:$K$1368,3,FALSE)),"")</f>
        <v/>
      </c>
      <c r="J1567" s="79" t="str">
        <f>IFERROR(IF(VLOOKUP(G1567,Demos!$B$3:$K$1368,4,FALSE)=0,"",VLOOKUP(G1567,Demos!$B$3:$K$1368,4,FALSE)),"")</f>
        <v/>
      </c>
      <c r="K1567" s="30" t="s">
        <v>252</v>
      </c>
      <c r="L1567" s="30" t="s">
        <v>150</v>
      </c>
      <c r="M1567" s="71">
        <v>43006</v>
      </c>
      <c r="N1567" s="33" t="str">
        <f>IFERROR(VLOOKUP(G1567,Demos!$B$3:$K$1368,5,FALSE),"")</f>
        <v>Young's Double Slit</v>
      </c>
      <c r="O1567" s="28">
        <f>IF(N1567="","",COUNTIF($N$6:N3686, N1567))</f>
        <v>20</v>
      </c>
      <c r="P1567" s="33" t="str">
        <f xml:space="preserve"> IFERROR(IF(VLOOKUP(G1567,Demos!$B$3:$K$1368,6,FALSE)=0,"",VLOOKUP(G1567,Demos!$B$3:$K$1368,6,FALSE)),"")</f>
        <v>www.de-monstrare.nl/pdf/Young%27s%20double%20slit.pdf</v>
      </c>
      <c r="Q1567" s="38" t="str">
        <f xml:space="preserve"> IFERROR(IF(VLOOKUP(G1567,Demos!$B$3:$K$1368,8,FALSE)=0,"",VLOOKUP(G1567,Demos!$B$3:$K$1368,8,FALSE)),"")</f>
        <v>Not in database yet</v>
      </c>
      <c r="R1567" s="38" t="str">
        <f xml:space="preserve"> IFERROR(IF(VLOOKUP(G1567,Demos!$B$3:$K$1368,7,FALSE)=0,"",VLOOKUP(G1567,Demos!$B$3:$K$1368,7,FALSE)),"")</f>
        <v>See 09 Apr 2019 Collegerama recoring TN2421_10 from 01:29:55 - https://collegerama.tudelft.nl/Mediasite/Channel/as-bsc-tn/watch/a70c41f4099e41a3966d61dab00a21c61d</v>
      </c>
      <c r="T1567" s="50" t="s">
        <v>1762</v>
      </c>
      <c r="U1567" s="31" t="str">
        <f>IFERROR(VLOOKUP(G1567,Demos!$B$7:N4862,12,FALSE),"")</f>
        <v/>
      </c>
    </row>
    <row r="1568" spans="1:21" ht="45" x14ac:dyDescent="0.25">
      <c r="A1568" s="39">
        <f t="shared" si="24"/>
        <v>1563</v>
      </c>
      <c r="B1568" s="30" t="s">
        <v>148</v>
      </c>
      <c r="C1568" s="29" t="str">
        <f xml:space="preserve"> IFERROR(VLOOKUP(B1568, Courses!$C$3:$E$836, 2, FALSE),"")</f>
        <v>Introduction to Mechanics, Waves and Optics</v>
      </c>
      <c r="D1568" s="29" t="str">
        <f xml:space="preserve"> IFERROR(VLOOKUP(MID(G1568,1,1), PIRA!$B$1:$E$1146, 2, FALSE),"")</f>
        <v>6 Optics</v>
      </c>
      <c r="E1568" s="31" t="str">
        <f xml:space="preserve"> IFERROR(VLOOKUP(MID(G1568,1,2),PIRA!$B$1:$E$1144,2,FALSE),"")&amp;"
"&amp;IFERROR(VLOOKUP(MID(H1568,1,2),PIRA!$B$1:$E$1144,2,FALSE),"")&amp;"
"&amp;IFERROR(VLOOKUP(MID(I1568,1,2),PIRA!$B$1:$E$1144,2,FALSE),"")</f>
        <v xml:space="preserve">Geometrical Optics
</v>
      </c>
      <c r="F1568" s="31" t="str">
        <f xml:space="preserve"> IFERROR(VLOOKUP(MID(G1568,1,4),PIRA!$B$1:$E$1144,2,FALSE),"")&amp;"
"&amp;IFERROR(VLOOKUP(MID(H1568,1,4),PIRA!$B$1:$E$1144,2,FALSE),"")&amp;"
"&amp;IFERROR(VLOOKUP(MID(I1568,1,4),PIRA!$B$1:$E$1144,2,FALSE),"")</f>
        <v xml:space="preserve">Refraction at Flat Surfaces
</v>
      </c>
      <c r="G1568" s="32" t="s">
        <v>374</v>
      </c>
      <c r="H1568" s="31" t="str">
        <f>IFERROR(IF(VLOOKUP(G1568,Demos!$B$3:$K$1368,2,FALSE)=0,"",VLOOKUP(G1568,Demos!$B$3:$K$1368,2,FALSE)),"")</f>
        <v/>
      </c>
      <c r="I1568" s="79" t="str">
        <f>IFERROR(IF(VLOOKUP(G1568,Demos!$B$3:$K$1368,3,FALSE)=0,"",VLOOKUP(G1568,Demos!$B$3:$K$1368,3,FALSE)),"")</f>
        <v/>
      </c>
      <c r="J1568" s="79" t="str">
        <f>IFERROR(IF(VLOOKUP(G1568,Demos!$B$3:$K$1368,4,FALSE)=0,"",VLOOKUP(G1568,Demos!$B$3:$K$1368,4,FALSE)),"")</f>
        <v/>
      </c>
      <c r="K1568" s="30" t="s">
        <v>252</v>
      </c>
      <c r="L1568" s="30" t="s">
        <v>150</v>
      </c>
      <c r="M1568" s="71">
        <v>43004</v>
      </c>
      <c r="N1568" s="33" t="str">
        <f>IFERROR(VLOOKUP(G1568,Demos!$B$3:$K$1368,5,FALSE),"")</f>
        <v>Rays through a Slab, Prism and Semi-Circular Block</v>
      </c>
      <c r="O1568" s="28">
        <f>IF(N1568="","",COUNTIF($N$6:N3687, N1568))</f>
        <v>13</v>
      </c>
      <c r="P1568" s="33" t="str">
        <f xml:space="preserve"> IFERROR(IF(VLOOKUP(G1568,Demos!$B$3:$K$1368,6,FALSE)=0,"",VLOOKUP(G1568,Demos!$B$3:$K$1368,6,FALSE)),"")</f>
        <v>N/A</v>
      </c>
      <c r="Q1568" s="38" t="str">
        <f xml:space="preserve"> IFERROR(IF(VLOOKUP(G1568,Demos!$B$3:$K$1368,8,FALSE)=0,"",VLOOKUP(G1568,Demos!$B$3:$K$1368,8,FALSE)),"")</f>
        <v/>
      </c>
      <c r="R1568" s="38" t="str">
        <f xml:space="preserve"> IFERROR(IF(VLOOKUP(G1568,Demos!$B$3:$K$1368,7,FALSE)=0,"",VLOOKUP(G1568,Demos!$B$3:$K$1368,7,FALSE)),"")</f>
        <v/>
      </c>
      <c r="T1568" s="50" t="s">
        <v>1762</v>
      </c>
      <c r="U1568" s="31" t="str">
        <f>IFERROR(VLOOKUP(G1568,Demos!$B$7:N4863,12,FALSE),"")</f>
        <v/>
      </c>
    </row>
    <row r="1569" spans="1:21" ht="45" x14ac:dyDescent="0.25">
      <c r="A1569" s="39">
        <f t="shared" si="24"/>
        <v>1564</v>
      </c>
      <c r="B1569" s="30" t="s">
        <v>29</v>
      </c>
      <c r="C1569" s="29" t="str">
        <f xml:space="preserve"> IFERROR(VLOOKUP(B1569, Courses!$C$3:$E$836, 2, FALSE),"")</f>
        <v>Classical and Quantum Mechanics</v>
      </c>
      <c r="D1569" s="29" t="str">
        <f xml:space="preserve"> IFERROR(VLOOKUP(MID(G1569,1,1), PIRA!$B$1:$E$1146, 2, FALSE),"")</f>
        <v>3 Oscillations and Waves</v>
      </c>
      <c r="E1569" s="31" t="str">
        <f xml:space="preserve"> IFERROR(VLOOKUP(MID(G1569,1,2),PIRA!$B$1:$E$1144,2,FALSE),"")&amp;"
"&amp;IFERROR(VLOOKUP(MID(H1569,1,2),PIRA!$B$1:$E$1144,2,FALSE),"")&amp;"
"&amp;IFERROR(VLOOKUP(MID(I1569,1,2),PIRA!$B$1:$E$1144,2,FALSE),"")</f>
        <v xml:space="preserve">Oscillations
</v>
      </c>
      <c r="F1569" s="31" t="str">
        <f xml:space="preserve"> IFERROR(VLOOKUP(MID(G1569,1,4),PIRA!$B$1:$E$1144,2,FALSE),"")&amp;"
"&amp;IFERROR(VLOOKUP(MID(H1569,1,4),PIRA!$B$1:$E$1144,2,FALSE),"")&amp;"
"&amp;IFERROR(VLOOKUP(MID(I1569,1,4),PIRA!$B$1:$E$1144,2,FALSE),"")</f>
        <v xml:space="preserve">Physical Pendula
</v>
      </c>
      <c r="G1569" s="32" t="s">
        <v>1181</v>
      </c>
      <c r="H1569" s="31" t="str">
        <f>IFERROR(IF(VLOOKUP(G1569,Demos!$B$3:$K$1368,2,FALSE)=0,"",VLOOKUP(G1569,Demos!$B$3:$K$1368,2,FALSE)),"")</f>
        <v/>
      </c>
      <c r="I1569" s="79" t="str">
        <f>IFERROR(IF(VLOOKUP(G1569,Demos!$B$3:$K$1368,3,FALSE)=0,"",VLOOKUP(G1569,Demos!$B$3:$K$1368,3,FALSE)),"")</f>
        <v/>
      </c>
      <c r="J1569" s="79" t="str">
        <f>IFERROR(IF(VLOOKUP(G1569,Demos!$B$3:$K$1368,4,FALSE)=0,"",VLOOKUP(G1569,Demos!$B$3:$K$1368,4,FALSE)),"")</f>
        <v/>
      </c>
      <c r="K1569" s="32" t="s">
        <v>373</v>
      </c>
      <c r="L1569" s="32"/>
      <c r="M1569" s="71">
        <v>43003</v>
      </c>
      <c r="N1569" s="33" t="str">
        <f>IFERROR(VLOOKUP(G1569,Demos!$B$3:$K$1368,5,FALSE),"")</f>
        <v>Physical Pendulum (1) Compound Pendulum</v>
      </c>
      <c r="O1569" s="28">
        <f>IF(N1569="","",COUNTIF($N$6:N3688, N1569))</f>
        <v>12</v>
      </c>
      <c r="P1569" s="33" t="str">
        <f xml:space="preserve"> IFERROR(IF(VLOOKUP(G1569,Demos!$B$3:$K$1368,6,FALSE)=0,"",VLOOKUP(G1569,Demos!$B$3:$K$1368,6,FALSE)),"")</f>
        <v>www.de-monstrare.nl/pdf/Physical%20pendulum%20_1_%20-%20Compound%20pendulum.pdf</v>
      </c>
      <c r="Q1569" s="38" t="str">
        <f xml:space="preserve"> IFERROR(IF(VLOOKUP(G1569,Demos!$B$3:$K$1368,8,FALSE)=0,"",VLOOKUP(G1569,Demos!$B$3:$K$1368,8,FALSE)),"")</f>
        <v/>
      </c>
      <c r="R1569" s="38" t="str">
        <f xml:space="preserve"> IFERROR(IF(VLOOKUP(G1569,Demos!$B$3:$K$1368,7,FALSE)=0,"",VLOOKUP(G1569,Demos!$B$3:$K$1368,7,FALSE)),"")</f>
        <v/>
      </c>
      <c r="T1569" s="50" t="s">
        <v>1904</v>
      </c>
      <c r="U1569" s="31" t="str">
        <f>IFERROR(VLOOKUP(G1569,Demos!$B$7:N4865,12,FALSE),"")</f>
        <v/>
      </c>
    </row>
    <row r="1570" spans="1:21" ht="45" x14ac:dyDescent="0.25">
      <c r="A1570" s="39">
        <f t="shared" si="24"/>
        <v>1565</v>
      </c>
      <c r="B1570" s="30" t="s">
        <v>29</v>
      </c>
      <c r="C1570" s="29" t="str">
        <f xml:space="preserve"> IFERROR(VLOOKUP(B1570, Courses!$C$3:$E$836, 2, FALSE),"")</f>
        <v>Classical and Quantum Mechanics</v>
      </c>
      <c r="D1570" s="29" t="str">
        <f xml:space="preserve"> IFERROR(VLOOKUP(MID(G1570,1,1), PIRA!$B$1:$E$1146, 2, FALSE),"")</f>
        <v>3 Oscillations and Waves</v>
      </c>
      <c r="E1570" s="31" t="str">
        <f xml:space="preserve"> IFERROR(VLOOKUP(MID(G1570,1,2),PIRA!$B$1:$E$1144,2,FALSE),"")&amp;"
"&amp;IFERROR(VLOOKUP(MID(H1570,1,2),PIRA!$B$1:$E$1144,2,FALSE),"")&amp;"
"&amp;IFERROR(VLOOKUP(MID(I1570,1,2),PIRA!$B$1:$E$1144,2,FALSE),"")</f>
        <v xml:space="preserve">Oscillations
</v>
      </c>
      <c r="F1570" s="31" t="str">
        <f xml:space="preserve"> IFERROR(VLOOKUP(MID(G1570,1,4),PIRA!$B$1:$E$1144,2,FALSE),"")&amp;"
"&amp;IFERROR(VLOOKUP(MID(H1570,1,4),PIRA!$B$1:$E$1144,2,FALSE),"")&amp;"
"&amp;IFERROR(VLOOKUP(MID(I1570,1,4),PIRA!$B$1:$E$1144,2,FALSE),"")</f>
        <v xml:space="preserve">Simple Harmonic Motion
</v>
      </c>
      <c r="G1570" s="32" t="s">
        <v>1182</v>
      </c>
      <c r="H1570" s="31" t="str">
        <f>IFERROR(IF(VLOOKUP(G1570,Demos!$B$3:$K$1368,2,FALSE)=0,"",VLOOKUP(G1570,Demos!$B$3:$K$1368,2,FALSE)),"")</f>
        <v/>
      </c>
      <c r="I1570" s="79" t="str">
        <f>IFERROR(IF(VLOOKUP(G1570,Demos!$B$3:$K$1368,3,FALSE)=0,"",VLOOKUP(G1570,Demos!$B$3:$K$1368,3,FALSE)),"")</f>
        <v/>
      </c>
      <c r="J1570" s="79" t="str">
        <f>IFERROR(IF(VLOOKUP(G1570,Demos!$B$3:$K$1368,4,FALSE)=0,"",VLOOKUP(G1570,Demos!$B$3:$K$1368,4,FALSE)),"")</f>
        <v/>
      </c>
      <c r="K1570" s="32" t="s">
        <v>373</v>
      </c>
      <c r="L1570" s="32"/>
      <c r="M1570" s="71">
        <v>43003</v>
      </c>
      <c r="N1570" s="33" t="str">
        <f>IFERROR(VLOOKUP(G1570,Demos!$B$3:$K$1368,5,FALSE),"")</f>
        <v>Simple Harmonic Motion (SHM) (3)</v>
      </c>
      <c r="O1570" s="28">
        <f>IF(N1570="","",COUNTIF($N$6:N3689, N1570))</f>
        <v>15</v>
      </c>
      <c r="P1570" s="33" t="str">
        <f xml:space="preserve"> IFERROR(IF(VLOOKUP(G1570,Demos!$B$3:$K$1368,6,FALSE)=0,"",VLOOKUP(G1570,Demos!$B$3:$K$1368,6,FALSE)),"")</f>
        <v>www.de-monstrare.nl/pdf/Simple%20harmonic%20motion%20_SHM_%20_3_.pdf</v>
      </c>
      <c r="Q1570" s="38" t="str">
        <f xml:space="preserve"> IFERROR(IF(VLOOKUP(G1570,Demos!$B$3:$K$1368,8,FALSE)=0,"",VLOOKUP(G1570,Demos!$B$3:$K$1368,8,FALSE)),"")</f>
        <v/>
      </c>
      <c r="R1570" s="38" t="str">
        <f xml:space="preserve"> IFERROR(IF(VLOOKUP(G1570,Demos!$B$3:$K$1368,7,FALSE)=0,"",VLOOKUP(G1570,Demos!$B$3:$K$1368,7,FALSE)),"")</f>
        <v/>
      </c>
      <c r="T1570" s="50" t="s">
        <v>1763</v>
      </c>
      <c r="U1570" s="31" t="str">
        <f>IFERROR(VLOOKUP(G1570,Demos!$B$7:N4864,12,FALSE),"")</f>
        <v/>
      </c>
    </row>
    <row r="1571" spans="1:21" ht="45" x14ac:dyDescent="0.25">
      <c r="A1571" s="39">
        <f t="shared" si="24"/>
        <v>1566</v>
      </c>
      <c r="B1571" s="30" t="s">
        <v>29</v>
      </c>
      <c r="C1571" s="29" t="str">
        <f xml:space="preserve"> IFERROR(VLOOKUP(B1571, Courses!$C$3:$E$836, 2, FALSE),"")</f>
        <v>Classical and Quantum Mechanics</v>
      </c>
      <c r="D1571" s="29" t="str">
        <f xml:space="preserve"> IFERROR(VLOOKUP(MID(G1571,1,1), PIRA!$B$1:$E$1146, 2, FALSE),"")</f>
        <v>3 Oscillations and Waves</v>
      </c>
      <c r="E1571" s="31" t="str">
        <f xml:space="preserve"> IFERROR(VLOOKUP(MID(G1571,1,2),PIRA!$B$1:$E$1144,2,FALSE),"")&amp;"
"&amp;IFERROR(VLOOKUP(MID(H1571,1,2),PIRA!$B$1:$E$1144,2,FALSE),"")&amp;"
"&amp;IFERROR(VLOOKUP(MID(I1571,1,2),PIRA!$B$1:$E$1144,2,FALSE),"")</f>
        <v xml:space="preserve">Oscillations
</v>
      </c>
      <c r="F1571" s="31" t="str">
        <f xml:space="preserve"> IFERROR(VLOOKUP(MID(G1571,1,4),PIRA!$B$1:$E$1144,2,FALSE),"")&amp;"
"&amp;IFERROR(VLOOKUP(MID(H1571,1,4),PIRA!$B$1:$E$1144,2,FALSE),"")&amp;"
"&amp;IFERROR(VLOOKUP(MID(I1571,1,4),PIRA!$B$1:$E$1144,2,FALSE),"")</f>
        <v xml:space="preserve">Damped Oscillators
</v>
      </c>
      <c r="G1571" s="32" t="s">
        <v>1183</v>
      </c>
      <c r="H1571" s="31" t="str">
        <f>IFERROR(IF(VLOOKUP(G1571,Demos!$B$3:$K$1368,2,FALSE)=0,"",VLOOKUP(G1571,Demos!$B$3:$K$1368,2,FALSE)),"")</f>
        <v/>
      </c>
      <c r="I1571" s="79" t="str">
        <f>IFERROR(IF(VLOOKUP(G1571,Demos!$B$3:$K$1368,3,FALSE)=0,"",VLOOKUP(G1571,Demos!$B$3:$K$1368,3,FALSE)),"")</f>
        <v/>
      </c>
      <c r="J1571" s="79" t="str">
        <f>IFERROR(IF(VLOOKUP(G1571,Demos!$B$3:$K$1368,4,FALSE)=0,"",VLOOKUP(G1571,Demos!$B$3:$K$1368,4,FALSE)),"")</f>
        <v/>
      </c>
      <c r="K1571" s="32" t="s">
        <v>373</v>
      </c>
      <c r="L1571" s="32"/>
      <c r="M1571" s="71">
        <v>43003</v>
      </c>
      <c r="N1571" s="33" t="str">
        <f>IFERROR(VLOOKUP(G1571,Demos!$B$3:$K$1368,5,FALSE),"")</f>
        <v>Damped Harmonic Motion</v>
      </c>
      <c r="O1571" s="28">
        <f>IF(N1571="","",COUNTIF($N$6:N3690, N1571))</f>
        <v>12</v>
      </c>
      <c r="P1571" s="33" t="str">
        <f xml:space="preserve"> IFERROR(IF(VLOOKUP(G1571,Demos!$B$3:$K$1368,6,FALSE)=0,"",VLOOKUP(G1571,Demos!$B$3:$K$1368,6,FALSE)),"")</f>
        <v>www.de-monstrare.nl/pdf/Damped%20harmonic%20motion.pdf</v>
      </c>
      <c r="Q1571" s="38" t="str">
        <f xml:space="preserve"> IFERROR(IF(VLOOKUP(G1571,Demos!$B$3:$K$1368,8,FALSE)=0,"",VLOOKUP(G1571,Demos!$B$3:$K$1368,8,FALSE)),"")</f>
        <v/>
      </c>
      <c r="R1571" s="38" t="str">
        <f xml:space="preserve"> IFERROR(IF(VLOOKUP(G1571,Demos!$B$3:$K$1368,7,FALSE)=0,"",VLOOKUP(G1571,Demos!$B$3:$K$1368,7,FALSE)),"")</f>
        <v/>
      </c>
      <c r="T1571" s="50" t="s">
        <v>1763</v>
      </c>
      <c r="U1571" s="31" t="str">
        <f>IFERROR(VLOOKUP(G1571,Demos!$B$7:N4867,12,FALSE),"")</f>
        <v/>
      </c>
    </row>
    <row r="1572" spans="1:21" ht="45" x14ac:dyDescent="0.25">
      <c r="A1572" s="39">
        <f t="shared" si="24"/>
        <v>1567</v>
      </c>
      <c r="B1572" s="30" t="s">
        <v>29</v>
      </c>
      <c r="C1572" s="29" t="str">
        <f xml:space="preserve"> IFERROR(VLOOKUP(B1572, Courses!$C$3:$E$836, 2, FALSE),"")</f>
        <v>Classical and Quantum Mechanics</v>
      </c>
      <c r="D1572" s="29" t="str">
        <f xml:space="preserve"> IFERROR(VLOOKUP(MID(G1572,1,1), PIRA!$B$1:$E$1146, 2, FALSE),"")</f>
        <v>3 Oscillations and Waves</v>
      </c>
      <c r="E1572" s="31" t="str">
        <f xml:space="preserve"> IFERROR(VLOOKUP(MID(G1572,1,2),PIRA!$B$1:$E$1144,2,FALSE),"")&amp;"
"&amp;IFERROR(VLOOKUP(MID(H1572,1,2),PIRA!$B$1:$E$1144,2,FALSE),"")&amp;"
"&amp;IFERROR(VLOOKUP(MID(I1572,1,2),PIRA!$B$1:$E$1144,2,FALSE),"")</f>
        <v xml:space="preserve">Instruments
</v>
      </c>
      <c r="F1572" s="31" t="str">
        <f xml:space="preserve"> IFERROR(VLOOKUP(MID(G1572,1,4),PIRA!$B$1:$E$1144,2,FALSE),"")&amp;"
"&amp;IFERROR(VLOOKUP(MID(H1572,1,4),PIRA!$B$1:$E$1144,2,FALSE),"")&amp;"
"&amp;IFERROR(VLOOKUP(MID(I1572,1,4),PIRA!$B$1:$E$1144,2,FALSE),"")</f>
        <v xml:space="preserve">Resonance in Plates, Bars, Solids
</v>
      </c>
      <c r="G1572" s="32" t="s">
        <v>2008</v>
      </c>
      <c r="H1572" s="31" t="str">
        <f>IFERROR(IF(VLOOKUP(G1572,Demos!$B$3:$K$1368,2,FALSE)=0,"",VLOOKUP(G1572,Demos!$B$3:$K$1368,2,FALSE)),"")</f>
        <v/>
      </c>
      <c r="I1572" s="79" t="str">
        <f>IFERROR(IF(VLOOKUP(G1572,Demos!$B$3:$K$1368,3,FALSE)=0,"",VLOOKUP(G1572,Demos!$B$3:$K$1368,3,FALSE)),"")</f>
        <v/>
      </c>
      <c r="J1572" s="79" t="str">
        <f>IFERROR(IF(VLOOKUP(G1572,Demos!$B$3:$K$1368,4,FALSE)=0,"",VLOOKUP(G1572,Demos!$B$3:$K$1368,4,FALSE)),"")</f>
        <v/>
      </c>
      <c r="K1572" s="32" t="s">
        <v>373</v>
      </c>
      <c r="L1572" s="32"/>
      <c r="M1572" s="71">
        <v>43003</v>
      </c>
      <c r="N1572" s="33" t="str">
        <f>IFERROR(VLOOKUP(G1572,Demos!$B$3:$K$1368,5,FALSE),"")</f>
        <v>Glass Breaking with Sound</v>
      </c>
      <c r="O1572" s="28">
        <f>IF(N1572="","",COUNTIF($N$6:N3691, N1572))</f>
        <v>16</v>
      </c>
      <c r="P1572" s="33" t="str">
        <f xml:space="preserve"> IFERROR(IF(VLOOKUP(G1572,Demos!$B$3:$K$1368,6,FALSE)=0,"",VLOOKUP(G1572,Demos!$B$3:$K$1368,6,FALSE)),"")</f>
        <v>N/A</v>
      </c>
      <c r="Q1572" s="38" t="str">
        <f xml:space="preserve"> IFERROR(IF(VLOOKUP(G1572,Demos!$B$3:$K$1368,8,FALSE)=0,"",VLOOKUP(G1572,Demos!$B$3:$K$1368,8,FALSE)),"")</f>
        <v>Not listed in database yet</v>
      </c>
      <c r="R1572" s="38" t="str">
        <f xml:space="preserve"> IFERROR(IF(VLOOKUP(G1572,Demos!$B$3:$K$1368,7,FALSE)=0,"",VLOOKUP(G1572,Demos!$B$3:$K$1368,7,FALSE)),"")</f>
        <v/>
      </c>
      <c r="T1572" s="50" t="s">
        <v>1763</v>
      </c>
      <c r="U1572" s="31" t="str">
        <f>IFERROR(VLOOKUP(G1572,Demos!$B$7:N4866,12,FALSE),"")</f>
        <v/>
      </c>
    </row>
    <row r="1573" spans="1:21" ht="45" x14ac:dyDescent="0.25">
      <c r="A1573" s="39">
        <f t="shared" si="24"/>
        <v>1568</v>
      </c>
      <c r="B1573" s="30" t="s">
        <v>148</v>
      </c>
      <c r="C1573" s="29" t="str">
        <f xml:space="preserve"> IFERROR(VLOOKUP(B1573, Courses!$C$3:$E$836, 2, FALSE),"")</f>
        <v>Introduction to Mechanics, Waves and Optics</v>
      </c>
      <c r="D1573" s="29" t="str">
        <f xml:space="preserve"> IFERROR(VLOOKUP(MID(G1573,1,1), PIRA!$B$1:$E$1146, 2, FALSE),"")</f>
        <v>6 Optics</v>
      </c>
      <c r="E1573" s="31" t="str">
        <f xml:space="preserve"> IFERROR(VLOOKUP(MID(G1573,1,2),PIRA!$B$1:$E$1144,2,FALSE),"")&amp;"
"&amp;IFERROR(VLOOKUP(MID(H1573,1,2),PIRA!$B$1:$E$1144,2,FALSE),"")&amp;"
"&amp;IFERROR(VLOOKUP(MID(I1573,1,2),PIRA!$B$1:$E$1144,2,FALSE),"")</f>
        <v xml:space="preserve">Geometrical Optics
</v>
      </c>
      <c r="F1573" s="31" t="str">
        <f xml:space="preserve"> IFERROR(VLOOKUP(MID(G1573,1,4),PIRA!$B$1:$E$1144,2,FALSE),"")&amp;"
"&amp;IFERROR(VLOOKUP(MID(H1573,1,4),PIRA!$B$1:$E$1144,2,FALSE),"")&amp;"
"&amp;IFERROR(VLOOKUP(MID(I1573,1,4),PIRA!$B$1:$E$1144,2,FALSE),"")</f>
        <v xml:space="preserve">Refraction at Flat Surfaces
</v>
      </c>
      <c r="G1573" s="32" t="s">
        <v>374</v>
      </c>
      <c r="H1573" s="31" t="str">
        <f>IFERROR(IF(VLOOKUP(G1573,Demos!$B$3:$K$1368,2,FALSE)=0,"",VLOOKUP(G1573,Demos!$B$3:$K$1368,2,FALSE)),"")</f>
        <v/>
      </c>
      <c r="I1573" s="79" t="str">
        <f>IFERROR(IF(VLOOKUP(G1573,Demos!$B$3:$K$1368,3,FALSE)=0,"",VLOOKUP(G1573,Demos!$B$3:$K$1368,3,FALSE)),"")</f>
        <v/>
      </c>
      <c r="J1573" s="79" t="str">
        <f>IFERROR(IF(VLOOKUP(G1573,Demos!$B$3:$K$1368,4,FALSE)=0,"",VLOOKUP(G1573,Demos!$B$3:$K$1368,4,FALSE)),"")</f>
        <v/>
      </c>
      <c r="K1573" s="30" t="s">
        <v>252</v>
      </c>
      <c r="L1573" s="30" t="s">
        <v>150</v>
      </c>
      <c r="M1573" s="71">
        <v>43003</v>
      </c>
      <c r="N1573" s="33" t="str">
        <f>IFERROR(VLOOKUP(G1573,Demos!$B$3:$K$1368,5,FALSE),"")</f>
        <v>Rays through a Slab, Prism and Semi-Circular Block</v>
      </c>
      <c r="O1573" s="28">
        <f>IF(N1573="","",COUNTIF($N$6:N3692, N1573))</f>
        <v>13</v>
      </c>
      <c r="P1573" s="33" t="str">
        <f xml:space="preserve"> IFERROR(IF(VLOOKUP(G1573,Demos!$B$3:$K$1368,6,FALSE)=0,"",VLOOKUP(G1573,Demos!$B$3:$K$1368,6,FALSE)),"")</f>
        <v>N/A</v>
      </c>
      <c r="Q1573" s="38" t="str">
        <f xml:space="preserve"> IFERROR(IF(VLOOKUP(G1573,Demos!$B$3:$K$1368,8,FALSE)=0,"",VLOOKUP(G1573,Demos!$B$3:$K$1368,8,FALSE)),"")</f>
        <v/>
      </c>
      <c r="R1573" s="38" t="str">
        <f xml:space="preserve"> IFERROR(IF(VLOOKUP(G1573,Demos!$B$3:$K$1368,7,FALSE)=0,"",VLOOKUP(G1573,Demos!$B$3:$K$1368,7,FALSE)),"")</f>
        <v/>
      </c>
      <c r="T1573" s="50" t="s">
        <v>1762</v>
      </c>
      <c r="U1573" s="31" t="str">
        <f>IFERROR(VLOOKUP(G1573,Demos!$B$7:N4868,12,FALSE),"")</f>
        <v/>
      </c>
    </row>
    <row r="1574" spans="1:21" ht="45" x14ac:dyDescent="0.25">
      <c r="A1574" s="39">
        <f t="shared" si="24"/>
        <v>1569</v>
      </c>
      <c r="B1574" s="30" t="s">
        <v>29</v>
      </c>
      <c r="C1574" s="29" t="str">
        <f xml:space="preserve"> IFERROR(VLOOKUP(B1574, Courses!$C$3:$E$836, 2, FALSE),"")</f>
        <v>Classical and Quantum Mechanics</v>
      </c>
      <c r="D1574" s="29" t="str">
        <f xml:space="preserve"> IFERROR(VLOOKUP(MID(G1574,1,1), PIRA!$B$1:$E$1146, 2, FALSE),"")</f>
        <v>1 Mechanics</v>
      </c>
      <c r="E1574" s="31" t="str">
        <f xml:space="preserve"> IFERROR(VLOOKUP(MID(G1574,1,2),PIRA!$B$1:$E$1144,2,FALSE),"")&amp;"
"&amp;IFERROR(VLOOKUP(MID(H1574,1,2),PIRA!$B$1:$E$1144,2,FALSE),"")&amp;"
"&amp;IFERROR(VLOOKUP(MID(I1574,1,2),PIRA!$B$1:$E$1144,2,FALSE),"")</f>
        <v xml:space="preserve">Rotational Dynamics
Rotational Dynamics
</v>
      </c>
      <c r="F1574" s="31" t="str">
        <f xml:space="preserve"> IFERROR(VLOOKUP(MID(G1574,1,4),PIRA!$B$1:$E$1144,2,FALSE),"")&amp;"
"&amp;IFERROR(VLOOKUP(MID(H1574,1,4),PIRA!$B$1:$E$1144,2,FALSE),"")&amp;"
"&amp;IFERROR(VLOOKUP(MID(I1574,1,4),PIRA!$B$1:$E$1144,2,FALSE),"")</f>
        <v xml:space="preserve">Conservation of Angular Momentum
Moment of Inertia
</v>
      </c>
      <c r="G1574" s="32" t="s">
        <v>1171</v>
      </c>
      <c r="H1574" s="31" t="str">
        <f>IFERROR(IF(VLOOKUP(G1574,Demos!$B$3:$K$1368,2,FALSE)=0,"",VLOOKUP(G1574,Demos!$B$3:$K$1368,2,FALSE)),"")</f>
        <v>1Q10.XX</v>
      </c>
      <c r="I1574" s="79" t="str">
        <f>IFERROR(IF(VLOOKUP(G1574,Demos!$B$3:$K$1368,3,FALSE)=0,"",VLOOKUP(G1574,Demos!$B$3:$K$1368,3,FALSE)),"")</f>
        <v/>
      </c>
      <c r="J1574" s="79" t="str">
        <f>IFERROR(IF(VLOOKUP(G1574,Demos!$B$3:$K$1368,4,FALSE)=0,"",VLOOKUP(G1574,Demos!$B$3:$K$1368,4,FALSE)),"")</f>
        <v/>
      </c>
      <c r="K1574" s="32" t="s">
        <v>373</v>
      </c>
      <c r="L1574" s="32"/>
      <c r="M1574" s="71">
        <v>42999</v>
      </c>
      <c r="N1574" s="33" t="str">
        <f>IFERROR(VLOOKUP(G1574,Demos!$B$3:$K$1368,5,FALSE),"")</f>
        <v>Matchbox and Wineglass</v>
      </c>
      <c r="O1574" s="28">
        <f>IF(N1574="","",COUNTIF($N$6:N3693, N1574))</f>
        <v>40</v>
      </c>
      <c r="P1574" s="33" t="str">
        <f xml:space="preserve"> IFERROR(IF(VLOOKUP(G1574,Demos!$B$3:$K$1368,6,FALSE)=0,"",VLOOKUP(G1574,Demos!$B$3:$K$1368,6,FALSE)),"")</f>
        <v>www.de-monstrare.nl/pdf/Matchbox%20and%20wineglass.pdf</v>
      </c>
      <c r="Q1574" s="38" t="str">
        <f xml:space="preserve"> IFERROR(IF(VLOOKUP(G1574,Demos!$B$3:$K$1368,8,FALSE)=0,"",VLOOKUP(G1574,Demos!$B$3:$K$1368,8,FALSE)),"")</f>
        <v/>
      </c>
      <c r="R1574" s="38" t="str">
        <f xml:space="preserve"> IFERROR(IF(VLOOKUP(G1574,Demos!$B$3:$K$1368,7,FALSE)=0,"",VLOOKUP(G1574,Demos!$B$3:$K$1368,7,FALSE)),"")</f>
        <v xml:space="preserve">See Collegerama 2022 recording TN1612TU_17 from about 40 minutes - https://collegerama.tudelft.nl/Mediasite/Channel/as-bsc-tn/watch/068318bc5e2d4c908ecc56ce056d99d81d </v>
      </c>
      <c r="T1574" s="50" t="s">
        <v>1904</v>
      </c>
      <c r="U1574" s="31" t="str">
        <f>IFERROR(VLOOKUP(G1574,Demos!$B$7:N4871,12,FALSE),"")</f>
        <v/>
      </c>
    </row>
    <row r="1575" spans="1:21" ht="45" x14ac:dyDescent="0.25">
      <c r="A1575" s="39">
        <f t="shared" si="24"/>
        <v>1570</v>
      </c>
      <c r="B1575" s="30" t="s">
        <v>29</v>
      </c>
      <c r="C1575" s="29" t="str">
        <f xml:space="preserve"> IFERROR(VLOOKUP(B1575, Courses!$C$3:$E$836, 2, FALSE),"")</f>
        <v>Classical and Quantum Mechanics</v>
      </c>
      <c r="D1575" s="29" t="str">
        <f xml:space="preserve"> IFERROR(VLOOKUP(MID(G1575,1,1), PIRA!$B$1:$E$1146, 2, FALSE),"")</f>
        <v>1 Mechanics</v>
      </c>
      <c r="E1575" s="31" t="str">
        <f xml:space="preserve"> IFERROR(VLOOKUP(MID(G1575,1,2),PIRA!$B$1:$E$1144,2,FALSE),"")&amp;"
"&amp;IFERROR(VLOOKUP(MID(H1575,1,2),PIRA!$B$1:$E$1144,2,FALSE),"")&amp;"
"&amp;IFERROR(VLOOKUP(MID(I1575,1,2),PIRA!$B$1:$E$1144,2,FALSE),"")</f>
        <v xml:space="preserve">Rotational Dynamics
Rotational Dynamics
</v>
      </c>
      <c r="F1575" s="31" t="str">
        <f xml:space="preserve"> IFERROR(VLOOKUP(MID(G1575,1,4),PIRA!$B$1:$E$1144,2,FALSE),"")&amp;"
"&amp;IFERROR(VLOOKUP(MID(H1575,1,4),PIRA!$B$1:$E$1144,2,FALSE),"")&amp;"
"&amp;IFERROR(VLOOKUP(MID(I1575,1,4),PIRA!$B$1:$E$1144,2,FALSE),"")</f>
        <v xml:space="preserve">Conservation of Angular Momentum
Moment of Inertia
</v>
      </c>
      <c r="G1575" s="32" t="s">
        <v>81</v>
      </c>
      <c r="H1575" s="31" t="str">
        <f>IFERROR(IF(VLOOKUP(G1575,Demos!$B$3:$K$1368,2,FALSE)=0,"",VLOOKUP(G1575,Demos!$B$3:$K$1368,2,FALSE)),"")</f>
        <v>1Q10.01</v>
      </c>
      <c r="I1575" s="79" t="str">
        <f>IFERROR(IF(VLOOKUP(G1575,Demos!$B$3:$K$1368,3,FALSE)=0,"",VLOOKUP(G1575,Demos!$B$3:$K$1368,3,FALSE)),"")</f>
        <v/>
      </c>
      <c r="J1575" s="79" t="str">
        <f>IFERROR(IF(VLOOKUP(G1575,Demos!$B$3:$K$1368,4,FALSE)=0,"",VLOOKUP(G1575,Demos!$B$3:$K$1368,4,FALSE)),"")</f>
        <v/>
      </c>
      <c r="K1575" s="32" t="s">
        <v>373</v>
      </c>
      <c r="L1575" s="32"/>
      <c r="M1575" s="71">
        <v>42999</v>
      </c>
      <c r="N1575" s="33" t="str">
        <f>IFERROR(VLOOKUP(G1575,Demos!$B$3:$K$1368,5,FALSE),"")</f>
        <v>Pirouette</v>
      </c>
      <c r="O1575" s="28">
        <f>IF(N1575="","",COUNTIF($N$6:N3694, N1575))</f>
        <v>23</v>
      </c>
      <c r="P1575" s="33" t="str">
        <f xml:space="preserve"> IFERROR(IF(VLOOKUP(G1575,Demos!$B$3:$K$1368,6,FALSE)=0,"",VLOOKUP(G1575,Demos!$B$3:$K$1368,6,FALSE)),"")</f>
        <v>www.de-monstrare.nl/pdf/Pirouette.pdf</v>
      </c>
      <c r="Q1575" s="38" t="str">
        <f xml:space="preserve"> IFERROR(IF(VLOOKUP(G1575,Demos!$B$3:$K$1368,8,FALSE)=0,"",VLOOKUP(G1575,Demos!$B$3:$K$1368,8,FALSE)),"")</f>
        <v/>
      </c>
      <c r="R1575" s="38" t="str">
        <f xml:space="preserve"> IFERROR(IF(VLOOKUP(G1575,Demos!$B$3:$K$1368,7,FALSE)=0,"",VLOOKUP(G1575,Demos!$B$3:$K$1368,7,FALSE)),"")</f>
        <v/>
      </c>
      <c r="T1575" s="50" t="s">
        <v>1904</v>
      </c>
      <c r="U1575" s="31" t="str">
        <f>IFERROR(VLOOKUP(G1575,Demos!$B$7:N4870,12,FALSE),"")</f>
        <v/>
      </c>
    </row>
    <row r="1576" spans="1:21" ht="45" x14ac:dyDescent="0.25">
      <c r="A1576" s="39">
        <f t="shared" si="24"/>
        <v>1571</v>
      </c>
      <c r="B1576" s="30" t="s">
        <v>29</v>
      </c>
      <c r="C1576" s="29" t="str">
        <f xml:space="preserve"> IFERROR(VLOOKUP(B1576, Courses!$C$3:$E$836, 2, FALSE),"")</f>
        <v>Classical and Quantum Mechanics</v>
      </c>
      <c r="D1576" s="29" t="str">
        <f xml:space="preserve"> IFERROR(VLOOKUP(MID(G1576,1,1), PIRA!$B$1:$E$1146, 2, FALSE),"")</f>
        <v>1 Mechanics</v>
      </c>
      <c r="E1576" s="31" t="str">
        <f xml:space="preserve"> IFERROR(VLOOKUP(MID(G1576,1,2),PIRA!$B$1:$E$1144,2,FALSE),"")&amp;"
"&amp;IFERROR(VLOOKUP(MID(H1576,1,2),PIRA!$B$1:$E$1144,2,FALSE),"")&amp;"
"&amp;IFERROR(VLOOKUP(MID(I1576,1,2),PIRA!$B$1:$E$1144,2,FALSE),"")</f>
        <v xml:space="preserve">Rotational Dynamics
Rotational Dynamics
</v>
      </c>
      <c r="F1576" s="31" t="str">
        <f xml:space="preserve"> IFERROR(VLOOKUP(MID(G1576,1,4),PIRA!$B$1:$E$1144,2,FALSE),"")&amp;"
"&amp;IFERROR(VLOOKUP(MID(H1576,1,4),PIRA!$B$1:$E$1144,2,FALSE),"")&amp;"
"&amp;IFERROR(VLOOKUP(MID(I1576,1,4),PIRA!$B$1:$E$1144,2,FALSE),"")</f>
        <v xml:space="preserve">Conservation of Angular Momentum
Transfer of Angular Momentum
</v>
      </c>
      <c r="G1576" s="32" t="s">
        <v>84</v>
      </c>
      <c r="H1576" s="31" t="str">
        <f>IFERROR(IF(VLOOKUP(G1576,Demos!$B$3:$K$1368,2,FALSE)=0,"",VLOOKUP(G1576,Demos!$B$3:$K$1368,2,FALSE)),"")</f>
        <v>1Q30.10</v>
      </c>
      <c r="I1576" s="79" t="str">
        <f>IFERROR(IF(VLOOKUP(G1576,Demos!$B$3:$K$1368,3,FALSE)=0,"",VLOOKUP(G1576,Demos!$B$3:$K$1368,3,FALSE)),"")</f>
        <v/>
      </c>
      <c r="J1576" s="79" t="str">
        <f>IFERROR(IF(VLOOKUP(G1576,Demos!$B$3:$K$1368,4,FALSE)=0,"",VLOOKUP(G1576,Demos!$B$3:$K$1368,4,FALSE)),"")</f>
        <v/>
      </c>
      <c r="K1576" s="30" t="s">
        <v>373</v>
      </c>
      <c r="M1576" s="71">
        <v>42999</v>
      </c>
      <c r="N1576" s="33" t="str">
        <f>IFERROR(VLOOKUP(G1576,Demos!$B$3:$K$1368,5,FALSE),"")</f>
        <v>Bicycle Wheel and Swivel Chair</v>
      </c>
      <c r="O1576" s="28">
        <f>IF(N1576="","",COUNTIF($N$6:N3695, N1576))</f>
        <v>39</v>
      </c>
      <c r="P1576" s="33" t="str">
        <f xml:space="preserve"> IFERROR(IF(VLOOKUP(G1576,Demos!$B$3:$K$1368,6,FALSE)=0,"",VLOOKUP(G1576,Demos!$B$3:$K$1368,6,FALSE)),"")</f>
        <v>www.de-monstrare.nl/pdf/Bicycle%20wheel%20and%20swivel%20chair.pdf</v>
      </c>
      <c r="Q1576" s="38" t="str">
        <f xml:space="preserve"> IFERROR(IF(VLOOKUP(G1576,Demos!$B$3:$K$1368,8,FALSE)=0,"",VLOOKUP(G1576,Demos!$B$3:$K$1368,8,FALSE)),"")</f>
        <v/>
      </c>
      <c r="R1576" s="38" t="str">
        <f xml:space="preserve"> IFERROR(IF(VLOOKUP(G1576,Demos!$B$3:$K$1368,7,FALSE)=0,"",VLOOKUP(G1576,Demos!$B$3:$K$1368,7,FALSE)),"")</f>
        <v xml:space="preserve">See Collegerama 2022 recording TN1612TU_05 from 01:13:11 - https://collegerama.tudelft.nl/Mediasite/Channel/as-bsc-tn/watch/c62ffe14b9a54c75ada1f93c4d870c901d </v>
      </c>
      <c r="T1576" s="50" t="s">
        <v>1762</v>
      </c>
      <c r="U1576" s="31" t="str">
        <f>IFERROR(VLOOKUP(G1576,Demos!$B$7:N4873,12,FALSE),"")</f>
        <v/>
      </c>
    </row>
    <row r="1577" spans="1:21" ht="45" x14ac:dyDescent="0.25">
      <c r="A1577" s="39">
        <f t="shared" si="24"/>
        <v>1572</v>
      </c>
      <c r="B1577" s="30" t="s">
        <v>29</v>
      </c>
      <c r="C1577" s="29" t="str">
        <f xml:space="preserve"> IFERROR(VLOOKUP(B1577, Courses!$C$3:$E$836, 2, FALSE),"")</f>
        <v>Classical and Quantum Mechanics</v>
      </c>
      <c r="D1577" s="29" t="str">
        <f xml:space="preserve"> IFERROR(VLOOKUP(MID(G1577,1,1), PIRA!$B$1:$E$1146, 2, FALSE),"")</f>
        <v>1 Mechanics</v>
      </c>
      <c r="E1577" s="31" t="str">
        <f xml:space="preserve"> IFERROR(VLOOKUP(MID(G1577,1,2),PIRA!$B$1:$E$1144,2,FALSE),"")&amp;"
"&amp;IFERROR(VLOOKUP(MID(H1577,1,2),PIRA!$B$1:$E$1144,2,FALSE),"")&amp;"
"&amp;IFERROR(VLOOKUP(MID(I1577,1,2),PIRA!$B$1:$E$1144,2,FALSE),"")</f>
        <v xml:space="preserve">Rotational Dynamics
</v>
      </c>
      <c r="F1577" s="31" t="str">
        <f xml:space="preserve"> IFERROR(VLOOKUP(MID(G1577,1,4),PIRA!$B$1:$E$1144,2,FALSE),"")&amp;"
"&amp;IFERROR(VLOOKUP(MID(H1577,1,4),PIRA!$B$1:$E$1144,2,FALSE),"")&amp;"
"&amp;IFERROR(VLOOKUP(MID(I1577,1,4),PIRA!$B$1:$E$1144,2,FALSE),"")</f>
        <v xml:space="preserve">Gyros
</v>
      </c>
      <c r="G1577" s="32" t="s">
        <v>1176</v>
      </c>
      <c r="H1577" s="31" t="str">
        <f>IFERROR(IF(VLOOKUP(G1577,Demos!$B$3:$K$1368,2,FALSE)=0,"",VLOOKUP(G1577,Demos!$B$3:$K$1368,2,FALSE)),"")</f>
        <v/>
      </c>
      <c r="I1577" s="79" t="str">
        <f>IFERROR(IF(VLOOKUP(G1577,Demos!$B$3:$K$1368,3,FALSE)=0,"",VLOOKUP(G1577,Demos!$B$3:$K$1368,3,FALSE)),"")</f>
        <v/>
      </c>
      <c r="J1577" s="79" t="str">
        <f>IFERROR(IF(VLOOKUP(G1577,Demos!$B$3:$K$1368,4,FALSE)=0,"",VLOOKUP(G1577,Demos!$B$3:$K$1368,4,FALSE)),"")</f>
        <v/>
      </c>
      <c r="K1577" s="32" t="s">
        <v>373</v>
      </c>
      <c r="L1577" s="32"/>
      <c r="M1577" s="71">
        <v>42999</v>
      </c>
      <c r="N1577" s="33" t="str">
        <f>IFERROR(VLOOKUP(G1577,Demos!$B$3:$K$1368,5,FALSE),"")</f>
        <v>Precession (2)</v>
      </c>
      <c r="O1577" s="28">
        <f>IF(N1577="","",COUNTIF($N$6:N3696, N1577))</f>
        <v>67</v>
      </c>
      <c r="P1577" s="33" t="str">
        <f xml:space="preserve"> IFERROR(IF(VLOOKUP(G1577,Demos!$B$3:$K$1368,6,FALSE)=0,"",VLOOKUP(G1577,Demos!$B$3:$K$1368,6,FALSE)),"")</f>
        <v>www.de-monstrare.nl/pdf/Precession%20_2_.pdf</v>
      </c>
      <c r="Q1577" s="38" t="str">
        <f xml:space="preserve"> IFERROR(IF(VLOOKUP(G1577,Demos!$B$3:$K$1368,8,FALSE)=0,"",VLOOKUP(G1577,Demos!$B$3:$K$1368,8,FALSE)),"")</f>
        <v/>
      </c>
      <c r="R1577" s="38" t="str">
        <f xml:space="preserve"> IFERROR(IF(VLOOKUP(G1577,Demos!$B$3:$K$1368,7,FALSE)=0,"",VLOOKUP(G1577,Demos!$B$3:$K$1368,7,FALSE)),"")</f>
        <v/>
      </c>
      <c r="T1577" s="50" t="s">
        <v>1763</v>
      </c>
      <c r="U1577" s="31" t="str">
        <f>IFERROR(VLOOKUP(G1577,Demos!$B$7:N4869,12,FALSE),"")</f>
        <v/>
      </c>
    </row>
    <row r="1578" spans="1:21" ht="45" x14ac:dyDescent="0.25">
      <c r="A1578" s="39">
        <f t="shared" si="24"/>
        <v>1573</v>
      </c>
      <c r="B1578" s="30" t="s">
        <v>29</v>
      </c>
      <c r="C1578" s="29" t="str">
        <f xml:space="preserve"> IFERROR(VLOOKUP(B1578, Courses!$C$3:$E$836, 2, FALSE),"")</f>
        <v>Classical and Quantum Mechanics</v>
      </c>
      <c r="D1578" s="29" t="str">
        <f xml:space="preserve"> IFERROR(VLOOKUP(MID(G1578,1,1), PIRA!$B$1:$E$1146, 2, FALSE),"")</f>
        <v>1 Mechanics</v>
      </c>
      <c r="E1578" s="31" t="str">
        <f xml:space="preserve"> IFERROR(VLOOKUP(MID(G1578,1,2),PIRA!$B$1:$E$1144,2,FALSE),"")&amp;"
"&amp;IFERROR(VLOOKUP(MID(H1578,1,2),PIRA!$B$1:$E$1144,2,FALSE),"")&amp;"
"&amp;IFERROR(VLOOKUP(MID(I1578,1,2),PIRA!$B$1:$E$1144,2,FALSE),"")</f>
        <v xml:space="preserve">Rotational Dynamics
</v>
      </c>
      <c r="F1578" s="31" t="str">
        <f xml:space="preserve"> IFERROR(VLOOKUP(MID(G1578,1,4),PIRA!$B$1:$E$1144,2,FALSE),"")&amp;"
"&amp;IFERROR(VLOOKUP(MID(H1578,1,4),PIRA!$B$1:$E$1144,2,FALSE),"")&amp;"
"&amp;IFERROR(VLOOKUP(MID(I1578,1,4),PIRA!$B$1:$E$1144,2,FALSE),"")</f>
        <v xml:space="preserve">Gyros
</v>
      </c>
      <c r="G1578" s="32" t="s">
        <v>1659</v>
      </c>
      <c r="H1578" s="31" t="str">
        <f>IFERROR(IF(VLOOKUP(G1578,Demos!$B$3:$K$1368,2,FALSE)=0,"",VLOOKUP(G1578,Demos!$B$3:$K$1368,2,FALSE)),"")</f>
        <v/>
      </c>
      <c r="I1578" s="79" t="str">
        <f>IFERROR(IF(VLOOKUP(G1578,Demos!$B$3:$K$1368,3,FALSE)=0,"",VLOOKUP(G1578,Demos!$B$3:$K$1368,3,FALSE)),"")</f>
        <v/>
      </c>
      <c r="J1578" s="79" t="str">
        <f>IFERROR(IF(VLOOKUP(G1578,Demos!$B$3:$K$1368,4,FALSE)=0,"",VLOOKUP(G1578,Demos!$B$3:$K$1368,4,FALSE)),"")</f>
        <v/>
      </c>
      <c r="K1578" s="30" t="s">
        <v>373</v>
      </c>
      <c r="M1578" s="71">
        <v>42999</v>
      </c>
      <c r="N1578" s="33" t="str">
        <f>IFERROR(VLOOKUP(G1578,Demos!$B$3:$K$1368,5,FALSE),"")</f>
        <v>Gyroscope</v>
      </c>
      <c r="O1578" s="28">
        <f>IF(N1578="","",COUNTIF($N$6:N3697, N1578))</f>
        <v>40</v>
      </c>
      <c r="P1578" s="33" t="str">
        <f xml:space="preserve"> IFERROR(IF(VLOOKUP(G1578,Demos!$B$3:$K$1368,6,FALSE)=0,"",VLOOKUP(G1578,Demos!$B$3:$K$1368,6,FALSE)),"")</f>
        <v>N/A</v>
      </c>
      <c r="Q1578" s="38" t="str">
        <f xml:space="preserve"> IFERROR(IF(VLOOKUP(G1578,Demos!$B$3:$K$1368,8,FALSE)=0,"",VLOOKUP(G1578,Demos!$B$3:$K$1368,8,FALSE)),"")</f>
        <v/>
      </c>
      <c r="R1578" s="38" t="str">
        <f xml:space="preserve"> IFERROR(IF(VLOOKUP(G1578,Demos!$B$3:$K$1368,7,FALSE)=0,"",VLOOKUP(G1578,Demos!$B$3:$K$1368,7,FALSE)),"")</f>
        <v/>
      </c>
      <c r="T1578" s="50" t="s">
        <v>1763</v>
      </c>
      <c r="U1578" s="31" t="str">
        <f>IFERROR(VLOOKUP(G1578,Demos!$B$7:N4872,12,FALSE),"")</f>
        <v/>
      </c>
    </row>
    <row r="1579" spans="1:21" ht="45" x14ac:dyDescent="0.25">
      <c r="A1579" s="39">
        <f t="shared" si="24"/>
        <v>1574</v>
      </c>
      <c r="B1579" s="30" t="s">
        <v>148</v>
      </c>
      <c r="C1579" s="29" t="str">
        <f xml:space="preserve"> IFERROR(VLOOKUP(B1579, Courses!$C$3:$E$836, 2, FALSE),"")</f>
        <v>Introduction to Mechanics, Waves and Optics</v>
      </c>
      <c r="D1579" s="29" t="str">
        <f xml:space="preserve"> IFERROR(VLOOKUP(MID(G1579,1,1), PIRA!$B$1:$E$1146, 2, FALSE),"")</f>
        <v>3 Oscillations and Waves</v>
      </c>
      <c r="E1579" s="31" t="str">
        <f xml:space="preserve"> IFERROR(VLOOKUP(MID(G1579,1,2),PIRA!$B$1:$E$1144,2,FALSE),"")&amp;"
"&amp;IFERROR(VLOOKUP(MID(H1579,1,2),PIRA!$B$1:$E$1144,2,FALSE),"")&amp;"
"&amp;IFERROR(VLOOKUP(MID(I1579,1,2),PIRA!$B$1:$E$1144,2,FALSE),"")</f>
        <v xml:space="preserve">Wave Motion
</v>
      </c>
      <c r="F1579" s="31" t="str">
        <f xml:space="preserve"> IFERROR(VLOOKUP(MID(G1579,1,4),PIRA!$B$1:$E$1144,2,FALSE),"")&amp;"
"&amp;IFERROR(VLOOKUP(MID(H1579,1,4),PIRA!$B$1:$E$1144,2,FALSE),"")&amp;"
"&amp;IFERROR(VLOOKUP(MID(I1579,1,4),PIRA!$B$1:$E$1144,2,FALSE),"")</f>
        <v xml:space="preserve">Transverse Pulses and Waves
</v>
      </c>
      <c r="G1579" s="32" t="s">
        <v>1469</v>
      </c>
      <c r="H1579" s="31" t="str">
        <f>IFERROR(IF(VLOOKUP(G1579,Demos!$B$3:$K$1368,2,FALSE)=0,"",VLOOKUP(G1579,Demos!$B$3:$K$1368,2,FALSE)),"")</f>
        <v/>
      </c>
      <c r="I1579" s="79" t="str">
        <f>IFERROR(IF(VLOOKUP(G1579,Demos!$B$3:$K$1368,3,FALSE)=0,"",VLOOKUP(G1579,Demos!$B$3:$K$1368,3,FALSE)),"")</f>
        <v/>
      </c>
      <c r="J1579" s="79" t="str">
        <f>IFERROR(IF(VLOOKUP(G1579,Demos!$B$3:$K$1368,4,FALSE)=0,"",VLOOKUP(G1579,Demos!$B$3:$K$1368,4,FALSE)),"")</f>
        <v/>
      </c>
      <c r="K1579" s="30" t="s">
        <v>252</v>
      </c>
      <c r="L1579" s="30" t="s">
        <v>150</v>
      </c>
      <c r="M1579" s="71">
        <v>42999</v>
      </c>
      <c r="N1579" s="33" t="str">
        <f>IFERROR(VLOOKUP(G1579,Demos!$B$3:$K$1368,5,FALSE),"")</f>
        <v>Reflections of Transverse Pulses (1)</v>
      </c>
      <c r="O1579" s="28">
        <f>IF(N1579="","",COUNTIF($N$6:N3698, N1579))</f>
        <v>11</v>
      </c>
      <c r="P1579" s="33" t="str">
        <f xml:space="preserve"> IFERROR(IF(VLOOKUP(G1579,Demos!$B$3:$K$1368,6,FALSE)=0,"",VLOOKUP(G1579,Demos!$B$3:$K$1368,6,FALSE)),"")</f>
        <v>www.de-monstrare.nl/pdf/Reflections%20of%20transverse%20pulses%20_1_.pdf</v>
      </c>
      <c r="Q1579" s="38" t="str">
        <f xml:space="preserve"> IFERROR(IF(VLOOKUP(G1579,Demos!$B$3:$K$1368,8,FALSE)=0,"",VLOOKUP(G1579,Demos!$B$3:$K$1368,8,FALSE)),"")</f>
        <v/>
      </c>
      <c r="R1579" s="38" t="str">
        <f xml:space="preserve"> IFERROR(IF(VLOOKUP(G1579,Demos!$B$3:$K$1368,7,FALSE)=0,"",VLOOKUP(G1579,Demos!$B$3:$K$1368,7,FALSE)),"")</f>
        <v/>
      </c>
      <c r="T1579" s="50" t="s">
        <v>1762</v>
      </c>
      <c r="U1579" s="31" t="str">
        <f>IFERROR(VLOOKUP(G1579,Demos!$B$7:N4874,12,FALSE),"")</f>
        <v/>
      </c>
    </row>
    <row r="1580" spans="1:21" ht="45" x14ac:dyDescent="0.25">
      <c r="A1580" s="39">
        <f t="shared" si="24"/>
        <v>1575</v>
      </c>
      <c r="B1580" s="30" t="s">
        <v>148</v>
      </c>
      <c r="C1580" s="29" t="str">
        <f xml:space="preserve"> IFERROR(VLOOKUP(B1580, Courses!$C$3:$E$836, 2, FALSE),"")</f>
        <v>Introduction to Mechanics, Waves and Optics</v>
      </c>
      <c r="D1580" s="29" t="str">
        <f xml:space="preserve"> IFERROR(VLOOKUP(MID(G1580,1,1), PIRA!$B$1:$E$1146, 2, FALSE),"")</f>
        <v>3 Oscillations and Waves</v>
      </c>
      <c r="E1580" s="31" t="str">
        <f xml:space="preserve"> IFERROR(VLOOKUP(MID(G1580,1,2),PIRA!$B$1:$E$1144,2,FALSE),"")&amp;"
"&amp;IFERROR(VLOOKUP(MID(H1580,1,2),PIRA!$B$1:$E$1144,2,FALSE),"")&amp;"
"&amp;IFERROR(VLOOKUP(MID(I1580,1,2),PIRA!$B$1:$E$1144,2,FALSE),"")</f>
        <v xml:space="preserve">Oscillations
</v>
      </c>
      <c r="F1580" s="31" t="str">
        <f xml:space="preserve"> IFERROR(VLOOKUP(MID(G1580,1,4),PIRA!$B$1:$E$1144,2,FALSE),"")&amp;"
"&amp;IFERROR(VLOOKUP(MID(H1580,1,4),PIRA!$B$1:$E$1144,2,FALSE),"")&amp;"
"&amp;IFERROR(VLOOKUP(MID(I1580,1,4),PIRA!$B$1:$E$1144,2,FALSE),"")</f>
        <v xml:space="preserve">Simple Harmonic Motion
</v>
      </c>
      <c r="G1580" s="32" t="s">
        <v>1450</v>
      </c>
      <c r="H1580" s="31" t="str">
        <f>IFERROR(IF(VLOOKUP(G1580,Demos!$B$3:$K$1368,2,FALSE)=0,"",VLOOKUP(G1580,Demos!$B$3:$K$1368,2,FALSE)),"")</f>
        <v/>
      </c>
      <c r="I1580" s="79" t="str">
        <f>IFERROR(IF(VLOOKUP(G1580,Demos!$B$3:$K$1368,3,FALSE)=0,"",VLOOKUP(G1580,Demos!$B$3:$K$1368,3,FALSE)),"")</f>
        <v/>
      </c>
      <c r="J1580" s="79" t="str">
        <f>IFERROR(IF(VLOOKUP(G1580,Demos!$B$3:$K$1368,4,FALSE)=0,"",VLOOKUP(G1580,Demos!$B$3:$K$1368,4,FALSE)),"")</f>
        <v/>
      </c>
      <c r="K1580" s="30" t="s">
        <v>252</v>
      </c>
      <c r="L1580" s="30" t="s">
        <v>150</v>
      </c>
      <c r="M1580" s="71">
        <v>42997</v>
      </c>
      <c r="N1580" s="33" t="str">
        <f>IFERROR(VLOOKUP(G1580,Demos!$B$3:$K$1368,5,FALSE),"")</f>
        <v>Simple Harmonic Motion (SHM) (1)</v>
      </c>
      <c r="O1580" s="28">
        <f>IF(N1580="","",COUNTIF($N$6:N3699, N1580))</f>
        <v>11</v>
      </c>
      <c r="P1580" s="33" t="str">
        <f xml:space="preserve"> IFERROR(IF(VLOOKUP(G1580,Demos!$B$3:$K$1368,6,FALSE)=0,"",VLOOKUP(G1580,Demos!$B$3:$K$1368,6,FALSE)),"")</f>
        <v>www.de-monstrare.nl/pdf/Simple%20harmonic%20motion%20_SHM_%20_1_.pdf</v>
      </c>
      <c r="Q1580" s="38" t="str">
        <f xml:space="preserve"> IFERROR(IF(VLOOKUP(G1580,Demos!$B$3:$K$1368,8,FALSE)=0,"",VLOOKUP(G1580,Demos!$B$3:$K$1368,8,FALSE)),"")</f>
        <v/>
      </c>
      <c r="R1580" s="38" t="str">
        <f xml:space="preserve"> IFERROR(IF(VLOOKUP(G1580,Demos!$B$3:$K$1368,7,FALSE)=0,"",VLOOKUP(G1580,Demos!$B$3:$K$1368,7,FALSE)),"")</f>
        <v/>
      </c>
      <c r="U1580" s="31" t="str">
        <f>IFERROR(VLOOKUP(G1580,Demos!$B$7:N4875,12,FALSE),"")</f>
        <v/>
      </c>
    </row>
    <row r="1581" spans="1:21" ht="45" x14ac:dyDescent="0.25">
      <c r="A1581" s="39">
        <f t="shared" si="24"/>
        <v>1576</v>
      </c>
      <c r="B1581" s="30" t="s">
        <v>148</v>
      </c>
      <c r="C1581" s="29" t="str">
        <f xml:space="preserve"> IFERROR(VLOOKUP(B1581, Courses!$C$3:$E$836, 2, FALSE),"")</f>
        <v>Introduction to Mechanics, Waves and Optics</v>
      </c>
      <c r="D1581" s="29" t="str">
        <f xml:space="preserve"> IFERROR(VLOOKUP(MID(G1581,1,1), PIRA!$B$1:$E$1146, 2, FALSE),"")</f>
        <v>1 Mechanics</v>
      </c>
      <c r="E1581" s="31" t="str">
        <f xml:space="preserve"> IFERROR(VLOOKUP(MID(G1581,1,2),PIRA!$B$1:$E$1144,2,FALSE),"")&amp;"
"&amp;IFERROR(VLOOKUP(MID(H1581,1,2),PIRA!$B$1:$E$1144,2,FALSE),"")&amp;"
"&amp;IFERROR(VLOOKUP(MID(I1581,1,2),PIRA!$B$1:$E$1144,2,FALSE),"")</f>
        <v xml:space="preserve">Work and Energy
</v>
      </c>
      <c r="F1581" s="31" t="str">
        <f xml:space="preserve"> IFERROR(VLOOKUP(MID(G1581,1,4),PIRA!$B$1:$E$1144,2,FALSE),"")&amp;"
"&amp;IFERROR(VLOOKUP(MID(H1581,1,4),PIRA!$B$1:$E$1144,2,FALSE),"")&amp;"
"&amp;IFERROR(VLOOKUP(MID(I1581,1,4),PIRA!$B$1:$E$1144,2,FALSE),"")</f>
        <v xml:space="preserve">Conservation of Energy
</v>
      </c>
      <c r="G1581" s="32" t="s">
        <v>72</v>
      </c>
      <c r="H1581" s="31" t="str">
        <f>IFERROR(IF(VLOOKUP(G1581,Demos!$B$3:$K$1368,2,FALSE)=0,"",VLOOKUP(G1581,Demos!$B$3:$K$1368,2,FALSE)),"")</f>
        <v/>
      </c>
      <c r="I1581" s="79" t="str">
        <f>IFERROR(IF(VLOOKUP(G1581,Demos!$B$3:$K$1368,3,FALSE)=0,"",VLOOKUP(G1581,Demos!$B$3:$K$1368,3,FALSE)),"")</f>
        <v/>
      </c>
      <c r="J1581" s="79" t="str">
        <f>IFERROR(IF(VLOOKUP(G1581,Demos!$B$3:$K$1368,4,FALSE)=0,"",VLOOKUP(G1581,Demos!$B$3:$K$1368,4,FALSE)),"")</f>
        <v/>
      </c>
      <c r="K1581" s="30" t="s">
        <v>252</v>
      </c>
      <c r="L1581" s="30" t="s">
        <v>150</v>
      </c>
      <c r="M1581" s="71">
        <v>42996</v>
      </c>
      <c r="N1581" s="33" t="str">
        <f>IFERROR(VLOOKUP(G1581,Demos!$B$3:$K$1368,5,FALSE),"")</f>
        <v>Rattleback</v>
      </c>
      <c r="O1581" s="28">
        <f>IF(N1581="","",COUNTIF($N$6:N3700, N1581))</f>
        <v>9</v>
      </c>
      <c r="P1581" s="33" t="str">
        <f xml:space="preserve"> IFERROR(IF(VLOOKUP(G1581,Demos!$B$3:$K$1368,6,FALSE)=0,"",VLOOKUP(G1581,Demos!$B$3:$K$1368,6,FALSE)),"")</f>
        <v>N/A</v>
      </c>
      <c r="Q1581" s="38" t="str">
        <f xml:space="preserve"> IFERROR(IF(VLOOKUP(G1581,Demos!$B$3:$K$1368,8,FALSE)=0,"",VLOOKUP(G1581,Demos!$B$3:$K$1368,8,FALSE)),"")</f>
        <v/>
      </c>
      <c r="R1581" s="38" t="str">
        <f xml:space="preserve"> IFERROR(IF(VLOOKUP(G1581,Demos!$B$3:$K$1368,7,FALSE)=0,"",VLOOKUP(G1581,Demos!$B$3:$K$1368,7,FALSE)),"")</f>
        <v/>
      </c>
      <c r="T1581" s="50" t="s">
        <v>1762</v>
      </c>
      <c r="U1581" s="31" t="str">
        <f>IFERROR(VLOOKUP(G1581,Demos!$B$7:N4880,12,FALSE),"")</f>
        <v/>
      </c>
    </row>
    <row r="1582" spans="1:21" ht="45" x14ac:dyDescent="0.25">
      <c r="A1582" s="39">
        <f t="shared" si="24"/>
        <v>1577</v>
      </c>
      <c r="B1582" s="30" t="s">
        <v>29</v>
      </c>
      <c r="C1582" s="29" t="str">
        <f xml:space="preserve"> IFERROR(VLOOKUP(B1582, Courses!$C$3:$E$836, 2, FALSE),"")</f>
        <v>Classical and Quantum Mechanics</v>
      </c>
      <c r="D1582" s="29" t="str">
        <f xml:space="preserve"> IFERROR(VLOOKUP(MID(G1582,1,1), PIRA!$B$1:$E$1146, 2, FALSE),"")</f>
        <v>1 Mechanics</v>
      </c>
      <c r="E1582" s="31" t="str">
        <f xml:space="preserve"> IFERROR(VLOOKUP(MID(G1582,1,2),PIRA!$B$1:$E$1144,2,FALSE),"")&amp;"
"&amp;IFERROR(VLOOKUP(MID(H1582,1,2),PIRA!$B$1:$E$1144,2,FALSE),"")&amp;"
"&amp;IFERROR(VLOOKUP(MID(I1582,1,2),PIRA!$B$1:$E$1144,2,FALSE),"")</f>
        <v xml:space="preserve">Rotational Dynamics
</v>
      </c>
      <c r="F1582" s="31" t="str">
        <f xml:space="preserve"> IFERROR(VLOOKUP(MID(G1582,1,4),PIRA!$B$1:$E$1144,2,FALSE),"")&amp;"
"&amp;IFERROR(VLOOKUP(MID(H1582,1,4),PIRA!$B$1:$E$1144,2,FALSE),"")&amp;"
"&amp;IFERROR(VLOOKUP(MID(I1582,1,4),PIRA!$B$1:$E$1144,2,FALSE),"")</f>
        <v xml:space="preserve">Rotational Energy
</v>
      </c>
      <c r="G1582" s="32" t="s">
        <v>1165</v>
      </c>
      <c r="H1582" s="31" t="str">
        <f>IFERROR(IF(VLOOKUP(G1582,Demos!$B$3:$K$1368,2,FALSE)=0,"",VLOOKUP(G1582,Demos!$B$3:$K$1368,2,FALSE)),"")</f>
        <v/>
      </c>
      <c r="I1582" s="79" t="str">
        <f>IFERROR(IF(VLOOKUP(G1582,Demos!$B$3:$K$1368,3,FALSE)=0,"",VLOOKUP(G1582,Demos!$B$3:$K$1368,3,FALSE)),"")</f>
        <v/>
      </c>
      <c r="J1582" s="79" t="str">
        <f>IFERROR(IF(VLOOKUP(G1582,Demos!$B$3:$K$1368,4,FALSE)=0,"",VLOOKUP(G1582,Demos!$B$3:$K$1368,4,FALSE)),"")</f>
        <v/>
      </c>
      <c r="K1582" s="30" t="s">
        <v>373</v>
      </c>
      <c r="M1582" s="71">
        <v>42996</v>
      </c>
      <c r="N1582" s="33" t="str">
        <f>IFERROR(VLOOKUP(G1582,Demos!$B$3:$K$1368,5,FALSE),"")</f>
        <v>Dropping Rolls of Toilet Paper</v>
      </c>
      <c r="O1582" s="28">
        <f>IF(N1582="","",COUNTIF($N$6:N3701, N1582))</f>
        <v>12</v>
      </c>
      <c r="P1582" s="33" t="str">
        <f xml:space="preserve"> IFERROR(IF(VLOOKUP(G1582,Demos!$B$3:$K$1368,6,FALSE)=0,"",VLOOKUP(G1582,Demos!$B$3:$K$1368,6,FALSE)),"")</f>
        <v>www.de-monstrare.nl/pdf/Dropping%20rolls%20of%20toilet%20paper.pdf</v>
      </c>
      <c r="Q1582" s="38" t="str">
        <f xml:space="preserve"> IFERROR(IF(VLOOKUP(G1582,Demos!$B$3:$K$1368,8,FALSE)=0,"",VLOOKUP(G1582,Demos!$B$3:$K$1368,8,FALSE)),"")</f>
        <v/>
      </c>
      <c r="R1582" s="38" t="str">
        <f xml:space="preserve"> IFERROR(IF(VLOOKUP(G1582,Demos!$B$3:$K$1368,7,FALSE)=0,"",VLOOKUP(G1582,Demos!$B$3:$K$1368,7,FALSE)),"")</f>
        <v/>
      </c>
      <c r="T1582" s="50" t="s">
        <v>1762</v>
      </c>
      <c r="U1582" s="31" t="str">
        <f>IFERROR(VLOOKUP(G1582,Demos!$B$7:N4879,12,FALSE),"")</f>
        <v/>
      </c>
    </row>
    <row r="1583" spans="1:21" ht="45" x14ac:dyDescent="0.25">
      <c r="A1583" s="39">
        <f t="shared" si="24"/>
        <v>1578</v>
      </c>
      <c r="B1583" s="30" t="s">
        <v>29</v>
      </c>
      <c r="C1583" s="29" t="str">
        <f xml:space="preserve"> IFERROR(VLOOKUP(B1583, Courses!$C$3:$E$836, 2, FALSE),"")</f>
        <v>Classical and Quantum Mechanics</v>
      </c>
      <c r="D1583" s="29" t="str">
        <f xml:space="preserve"> IFERROR(VLOOKUP(MID(G1583,1,1), PIRA!$B$1:$E$1146, 2, FALSE),"")</f>
        <v>1 Mechanics</v>
      </c>
      <c r="E1583" s="31" t="str">
        <f xml:space="preserve"> IFERROR(VLOOKUP(MID(G1583,1,2),PIRA!$B$1:$E$1144,2,FALSE),"")&amp;"
"&amp;IFERROR(VLOOKUP(MID(H1583,1,2),PIRA!$B$1:$E$1144,2,FALSE),"")&amp;"
"&amp;IFERROR(VLOOKUP(MID(I1583,1,2),PIRA!$B$1:$E$1144,2,FALSE),"")</f>
        <v xml:space="preserve">Rotational Dynamics
</v>
      </c>
      <c r="F1583" s="31" t="str">
        <f xml:space="preserve"> IFERROR(VLOOKUP(MID(G1583,1,4),PIRA!$B$1:$E$1144,2,FALSE),"")&amp;"
"&amp;IFERROR(VLOOKUP(MID(H1583,1,4),PIRA!$B$1:$E$1144,2,FALSE),"")&amp;"
"&amp;IFERROR(VLOOKUP(MID(I1583,1,4),PIRA!$B$1:$E$1144,2,FALSE),"")</f>
        <v xml:space="preserve">Rotational Energy
</v>
      </c>
      <c r="G1583" s="32" t="s">
        <v>1167</v>
      </c>
      <c r="H1583" s="31" t="str">
        <f>IFERROR(IF(VLOOKUP(G1583,Demos!$B$3:$K$1368,2,FALSE)=0,"",VLOOKUP(G1583,Demos!$B$3:$K$1368,2,FALSE)),"")</f>
        <v/>
      </c>
      <c r="I1583" s="79" t="str">
        <f>IFERROR(IF(VLOOKUP(G1583,Demos!$B$3:$K$1368,3,FALSE)=0,"",VLOOKUP(G1583,Demos!$B$3:$K$1368,3,FALSE)),"")</f>
        <v/>
      </c>
      <c r="J1583" s="79" t="str">
        <f>IFERROR(IF(VLOOKUP(G1583,Demos!$B$3:$K$1368,4,FALSE)=0,"",VLOOKUP(G1583,Demos!$B$3:$K$1368,4,FALSE)),"")</f>
        <v/>
      </c>
      <c r="K1583" s="30" t="s">
        <v>373</v>
      </c>
      <c r="M1583" s="71">
        <v>42996</v>
      </c>
      <c r="N1583" s="33" t="str">
        <f>IFERROR(VLOOKUP(G1583,Demos!$B$3:$K$1368,5,FALSE),"")</f>
        <v>Maxwheel</v>
      </c>
      <c r="O1583" s="28">
        <f>IF(N1583="","",COUNTIF($N$6:N3702, N1583))</f>
        <v>12</v>
      </c>
      <c r="P1583" s="33" t="str">
        <f xml:space="preserve"> IFERROR(IF(VLOOKUP(G1583,Demos!$B$3:$K$1368,6,FALSE)=0,"",VLOOKUP(G1583,Demos!$B$3:$K$1368,6,FALSE)),"")</f>
        <v>www.de-monstrare.nl/pdf/Maxwheel.pdf</v>
      </c>
      <c r="Q1583" s="38" t="str">
        <f xml:space="preserve"> IFERROR(IF(VLOOKUP(G1583,Demos!$B$3:$K$1368,8,FALSE)=0,"",VLOOKUP(G1583,Demos!$B$3:$K$1368,8,FALSE)),"")</f>
        <v/>
      </c>
      <c r="R1583" s="38" t="str">
        <f xml:space="preserve"> IFERROR(IF(VLOOKUP(G1583,Demos!$B$3:$K$1368,7,FALSE)=0,"",VLOOKUP(G1583,Demos!$B$3:$K$1368,7,FALSE)),"")</f>
        <v/>
      </c>
      <c r="T1583" s="50" t="s">
        <v>1904</v>
      </c>
      <c r="U1583" s="31" t="str">
        <f>IFERROR(VLOOKUP(G1583,Demos!$B$7:N4878,12,FALSE),"")</f>
        <v/>
      </c>
    </row>
    <row r="1584" spans="1:21" ht="45" x14ac:dyDescent="0.25">
      <c r="A1584" s="39">
        <f t="shared" si="24"/>
        <v>1579</v>
      </c>
      <c r="B1584" s="30" t="s">
        <v>29</v>
      </c>
      <c r="C1584" s="29" t="str">
        <f xml:space="preserve"> IFERROR(VLOOKUP(B1584, Courses!$C$3:$E$836, 2, FALSE),"")</f>
        <v>Classical and Quantum Mechanics</v>
      </c>
      <c r="D1584" s="29" t="str">
        <f xml:space="preserve"> IFERROR(VLOOKUP(MID(G1584,1,1), PIRA!$B$1:$E$1146, 2, FALSE),"")</f>
        <v>1 Mechanics</v>
      </c>
      <c r="E1584" s="31" t="str">
        <f xml:space="preserve"> IFERROR(VLOOKUP(MID(G1584,1,2),PIRA!$B$1:$E$1144,2,FALSE),"")&amp;"
"&amp;IFERROR(VLOOKUP(MID(H1584,1,2),PIRA!$B$1:$E$1144,2,FALSE),"")&amp;"
"&amp;IFERROR(VLOOKUP(MID(I1584,1,2),PIRA!$B$1:$E$1144,2,FALSE),"")</f>
        <v xml:space="preserve">Rotational Dynamics
Rotational Dynamics
</v>
      </c>
      <c r="F1584" s="31" t="str">
        <f xml:space="preserve"> IFERROR(VLOOKUP(MID(G1584,1,4),PIRA!$B$1:$E$1144,2,FALSE),"")&amp;"
"&amp;IFERROR(VLOOKUP(MID(H1584,1,4),PIRA!$B$1:$E$1144,2,FALSE),"")&amp;"
"&amp;IFERROR(VLOOKUP(MID(I1584,1,4),PIRA!$B$1:$E$1144,2,FALSE),"")</f>
        <v xml:space="preserve">Rotational Energy
Moment of Inertia
</v>
      </c>
      <c r="G1584" s="32" t="s">
        <v>1168</v>
      </c>
      <c r="H1584" s="31" t="str">
        <f>IFERROR(IF(VLOOKUP(G1584,Demos!$B$3:$K$1368,2,FALSE)=0,"",VLOOKUP(G1584,Demos!$B$3:$K$1368,2,FALSE)),"")</f>
        <v>1Q10.02</v>
      </c>
      <c r="I1584" s="79" t="str">
        <f>IFERROR(IF(VLOOKUP(G1584,Demos!$B$3:$K$1368,3,FALSE)=0,"",VLOOKUP(G1584,Demos!$B$3:$K$1368,3,FALSE)),"")</f>
        <v/>
      </c>
      <c r="J1584" s="79" t="str">
        <f>IFERROR(IF(VLOOKUP(G1584,Demos!$B$3:$K$1368,4,FALSE)=0,"",VLOOKUP(G1584,Demos!$B$3:$K$1368,4,FALSE)),"")</f>
        <v/>
      </c>
      <c r="K1584" s="30" t="s">
        <v>373</v>
      </c>
      <c r="M1584" s="71">
        <v>42996</v>
      </c>
      <c r="N1584" s="33" t="str">
        <f>IFERROR(VLOOKUP(G1584,Demos!$B$3:$K$1368,5,FALSE),"")</f>
        <v>Rolling Downhill</v>
      </c>
      <c r="O1584" s="28">
        <f>IF(N1584="","",COUNTIF($N$6:N3703, N1584))</f>
        <v>35</v>
      </c>
      <c r="P1584" s="33" t="str">
        <f xml:space="preserve"> IFERROR(IF(VLOOKUP(G1584,Demos!$B$3:$K$1368,6,FALSE)=0,"",VLOOKUP(G1584,Demos!$B$3:$K$1368,6,FALSE)),"")</f>
        <v>www.de-monstrare.nl/pdf/Rolling%20downhill.pdf</v>
      </c>
      <c r="Q1584" s="38" t="str">
        <f xml:space="preserve"> IFERROR(IF(VLOOKUP(G1584,Demos!$B$3:$K$1368,8,FALSE)=0,"",VLOOKUP(G1584,Demos!$B$3:$K$1368,8,FALSE)),"")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1584" s="38" t="str">
        <f xml:space="preserve"> IFERROR(IF(VLOOKUP(G1584,Demos!$B$3:$K$1368,7,FALSE)=0,"",VLOOKUP(G1584,Demos!$B$3:$K$1368,7,FALSE)),"")</f>
        <v xml:space="preserve">See Collegerama 2022 recording TN1612TU_17 - https://collegerama.tudelft.nl/Mediasite/Channel/as-bsc-tn/watch/068318bc5e2d4c908ecc56ce056d99d81d  </v>
      </c>
      <c r="T1584" s="50" t="s">
        <v>1761</v>
      </c>
      <c r="U1584" s="31" t="str">
        <f>IFERROR(VLOOKUP(G1584,Demos!$B$7:N4876,12,FALSE),"")</f>
        <v/>
      </c>
    </row>
    <row r="1585" spans="1:21" ht="45" x14ac:dyDescent="0.25">
      <c r="A1585" s="39">
        <f t="shared" si="24"/>
        <v>1580</v>
      </c>
      <c r="B1585" s="30" t="s">
        <v>29</v>
      </c>
      <c r="C1585" s="29" t="str">
        <f xml:space="preserve"> IFERROR(VLOOKUP(B1585, Courses!$C$3:$E$836, 2, FALSE),"")</f>
        <v>Classical and Quantum Mechanics</v>
      </c>
      <c r="D1585" s="29" t="str">
        <f xml:space="preserve"> IFERROR(VLOOKUP(MID(G1585,1,1), PIRA!$B$1:$E$1146, 2, FALSE),"")</f>
        <v>1 Mechanics</v>
      </c>
      <c r="E1585" s="31" t="str">
        <f xml:space="preserve"> IFERROR(VLOOKUP(MID(G1585,1,2),PIRA!$B$1:$E$1144,2,FALSE),"")&amp;"
"&amp;IFERROR(VLOOKUP(MID(H1585,1,2),PIRA!$B$1:$E$1144,2,FALSE),"")&amp;"
"&amp;IFERROR(VLOOKUP(MID(I1585,1,2),PIRA!$B$1:$E$1144,2,FALSE),"")</f>
        <v xml:space="preserve">Rotational Dynamics
Applications of Newton's Laws
</v>
      </c>
      <c r="F1585" s="31" t="str">
        <f xml:space="preserve"> IFERROR(VLOOKUP(MID(G1585,1,4),PIRA!$B$1:$E$1144,2,FALSE),"")&amp;"
"&amp;IFERROR(VLOOKUP(MID(H1585,1,4),PIRA!$B$1:$E$1144,2,FALSE),"")&amp;"
"&amp;IFERROR(VLOOKUP(MID(I1585,1,4),PIRA!$B$1:$E$1144,2,FALSE),"")</f>
        <v xml:space="preserve">Conservation of Angular Momentum
Dynamic Torque
</v>
      </c>
      <c r="G1585" s="32" t="s">
        <v>1169</v>
      </c>
      <c r="H1585" s="31" t="str">
        <f>IFERROR(IF(VLOOKUP(G1585,Demos!$B$3:$K$1368,2,FALSE)=0,"",VLOOKUP(G1585,Demos!$B$3:$K$1368,2,FALSE)),"")</f>
        <v>1K10.01</v>
      </c>
      <c r="I1585" s="79" t="str">
        <f>IFERROR(IF(VLOOKUP(G1585,Demos!$B$3:$K$1368,3,FALSE)=0,"",VLOOKUP(G1585,Demos!$B$3:$K$1368,3,FALSE)),"")</f>
        <v/>
      </c>
      <c r="J1585" s="79" t="str">
        <f>IFERROR(IF(VLOOKUP(G1585,Demos!$B$3:$K$1368,4,FALSE)=0,"",VLOOKUP(G1585,Demos!$B$3:$K$1368,4,FALSE)),"")</f>
        <v/>
      </c>
      <c r="K1585" s="30" t="s">
        <v>373</v>
      </c>
      <c r="M1585" s="71">
        <v>42996</v>
      </c>
      <c r="N1585" s="33" t="str">
        <f>IFERROR(VLOOKUP(G1585,Demos!$B$3:$K$1368,5,FALSE),"")</f>
        <v>Pulling a Spool (a.k.a. Oma's Garenklosje)</v>
      </c>
      <c r="O1585" s="28">
        <f>IF(N1585="","",COUNTIF($N$6:N3704, N1585))</f>
        <v>39</v>
      </c>
      <c r="P1585" s="33" t="str">
        <f xml:space="preserve"> IFERROR(IF(VLOOKUP(G1585,Demos!$B$3:$K$1368,6,FALSE)=0,"",VLOOKUP(G1585,Demos!$B$3:$K$1368,6,FALSE)),"")</f>
        <v>www.de-monstrare.nl/pdf/Pulling%20a%20spool.pdf</v>
      </c>
      <c r="Q1585" s="38" t="str">
        <f xml:space="preserve"> IFERROR(IF(VLOOKUP(G1585,Demos!$B$3:$K$1368,8,FALSE)=0,"",VLOOKUP(G1585,Demos!$B$3:$K$1368,8,FALSE)),"")</f>
        <v/>
      </c>
      <c r="R1585" s="38" t="str">
        <f xml:space="preserve"> IFERROR(IF(VLOOKUP(G1585,Demos!$B$3:$K$1368,7,FALSE)=0,"",VLOOKUP(G1585,Demos!$B$3:$K$1368,7,FALSE)),"")</f>
        <v xml:space="preserve">See Collegerame 2022 recording TN1612TU_19 - https://collegerama.tudelft.nl/Mediasite/Channel/as-bsc-tn/watch/1525734e9e3e40e6a0113a2e79f6fd7b1d </v>
      </c>
      <c r="T1585" s="50" t="s">
        <v>1904</v>
      </c>
      <c r="U1585" s="31" t="str">
        <f>IFERROR(VLOOKUP(G1585,Demos!$B$7:N4877,12,FALSE),"")</f>
        <v/>
      </c>
    </row>
    <row r="1586" spans="1:21" ht="45" x14ac:dyDescent="0.25">
      <c r="A1586" s="39">
        <f t="shared" si="24"/>
        <v>1581</v>
      </c>
      <c r="B1586" s="30" t="s">
        <v>29</v>
      </c>
      <c r="C1586" s="29" t="str">
        <f xml:space="preserve"> IFERROR(VLOOKUP(B1586, Courses!$C$3:$E$836, 2, FALSE),"")</f>
        <v>Classical and Quantum Mechanics</v>
      </c>
      <c r="D1586" s="29" t="str">
        <f xml:space="preserve"> IFERROR(VLOOKUP(MID(G1586,1,1), PIRA!$B$1:$E$1146, 2, FALSE),"")</f>
        <v>1 Mechanics</v>
      </c>
      <c r="E1586" s="31" t="str">
        <f xml:space="preserve"> IFERROR(VLOOKUP(MID(G1586,1,2),PIRA!$B$1:$E$1144,2,FALSE),"")&amp;"
"&amp;IFERROR(VLOOKUP(MID(H1586,1,2),PIRA!$B$1:$E$1144,2,FALSE),"")&amp;"
"&amp;IFERROR(VLOOKUP(MID(I1586,1,2),PIRA!$B$1:$E$1144,2,FALSE),"")</f>
        <v xml:space="preserve">Motion in two Dimensions
</v>
      </c>
      <c r="F1586" s="31" t="str">
        <f xml:space="preserve"> IFERROR(VLOOKUP(MID(G1586,1,4),PIRA!$B$1:$E$1144,2,FALSE),"")&amp;"
"&amp;IFERROR(VLOOKUP(MID(H1586,1,4),PIRA!$B$1:$E$1144,2,FALSE),"")&amp;"
"&amp;IFERROR(VLOOKUP(MID(I1586,1,4),PIRA!$B$1:$E$1144,2,FALSE),"")</f>
        <v xml:space="preserve">Motion of the Center of Mass
</v>
      </c>
      <c r="G1586" s="32" t="s">
        <v>1130</v>
      </c>
      <c r="H1586" s="31" t="str">
        <f>IFERROR(IF(VLOOKUP(G1586,Demos!$B$3:$K$1368,2,FALSE)=0,"",VLOOKUP(G1586,Demos!$B$3:$K$1368,2,FALSE)),"")</f>
        <v/>
      </c>
      <c r="I1586" s="79" t="str">
        <f>IFERROR(IF(VLOOKUP(G1586,Demos!$B$3:$K$1368,3,FALSE)=0,"",VLOOKUP(G1586,Demos!$B$3:$K$1368,3,FALSE)),"")</f>
        <v/>
      </c>
      <c r="J1586" s="79" t="str">
        <f>IFERROR(IF(VLOOKUP(G1586,Demos!$B$3:$K$1368,4,FALSE)=0,"",VLOOKUP(G1586,Demos!$B$3:$K$1368,4,FALSE)),"")</f>
        <v/>
      </c>
      <c r="K1586" s="30" t="s">
        <v>373</v>
      </c>
      <c r="M1586" s="71">
        <v>42993</v>
      </c>
      <c r="N1586" s="33" t="str">
        <f>IFERROR(VLOOKUP(G1586,Demos!$B$3:$K$1368,5,FALSE),"")</f>
        <v>Centre of Mass</v>
      </c>
      <c r="O1586" s="28">
        <f>IF(N1586="","",COUNTIF($N$6:N3705, N1586))</f>
        <v>42</v>
      </c>
      <c r="P1586" s="33" t="str">
        <f xml:space="preserve"> IFERROR(IF(VLOOKUP(G1586,Demos!$B$3:$K$1368,6,FALSE)=0,"",VLOOKUP(G1586,Demos!$B$3:$K$1368,6,FALSE)),"")</f>
        <v>www.de-monstrare.nl/pdf/Centre%20of%20mass.pdf</v>
      </c>
      <c r="Q1586" s="38" t="str">
        <f xml:space="preserve"> IFERROR(IF(VLOOKUP(G1586,Demos!$B$3:$K$1368,8,FALSE)=0,"",VLOOKUP(G1586,Demos!$B$3:$K$1368,8,FALSE)),"")</f>
        <v/>
      </c>
      <c r="R1586" s="38" t="str">
        <f xml:space="preserve"> IFERROR(IF(VLOOKUP(G1586,Demos!$B$3:$K$1368,7,FALSE)=0,"",VLOOKUP(G1586,Demos!$B$3:$K$1368,7,FALSE)),"")</f>
        <v xml:space="preserve">See Collegerama 2022 recording TN1612TU_14 - https://collegerama.tudelft.nl/Mediasite/Channel/as-bsc-tn/watch/64cb5e5c7d2546fb9f465306d41a128b1d </v>
      </c>
      <c r="T1586" s="50" t="s">
        <v>1904</v>
      </c>
      <c r="U1586" s="31" t="str">
        <f>IFERROR(VLOOKUP(G1586,Demos!$B$7:N4881,12,FALSE),"")</f>
        <v/>
      </c>
    </row>
    <row r="1587" spans="1:21" ht="45" x14ac:dyDescent="0.25">
      <c r="A1587" s="39">
        <f t="shared" si="24"/>
        <v>1582</v>
      </c>
      <c r="B1587" s="30" t="s">
        <v>29</v>
      </c>
      <c r="C1587" s="29" t="str">
        <f xml:space="preserve"> IFERROR(VLOOKUP(B1587, Courses!$C$3:$E$836, 2, FALSE),"")</f>
        <v>Classical and Quantum Mechanics</v>
      </c>
      <c r="D1587" s="29" t="str">
        <f xml:space="preserve"> IFERROR(VLOOKUP(MID(G1587,1,1), PIRA!$B$1:$E$1146, 2, FALSE),"")</f>
        <v>1 Mechanics</v>
      </c>
      <c r="E1587" s="31" t="str">
        <f xml:space="preserve"> IFERROR(VLOOKUP(MID(G1587,1,2),PIRA!$B$1:$E$1144,2,FALSE),"")&amp;"
"&amp;IFERROR(VLOOKUP(MID(H1587,1,2),PIRA!$B$1:$E$1144,2,FALSE),"")&amp;"
"&amp;IFERROR(VLOOKUP(MID(I1587,1,2),PIRA!$B$1:$E$1144,2,FALSE),"")</f>
        <v xml:space="preserve">Work and Energy
Motion in one Dimension
</v>
      </c>
      <c r="F1587" s="31" t="str">
        <f xml:space="preserve"> IFERROR(VLOOKUP(MID(G1587,1,4),PIRA!$B$1:$E$1144,2,FALSE),"")&amp;"
"&amp;IFERROR(VLOOKUP(MID(H1587,1,4),PIRA!$B$1:$E$1144,2,FALSE),"")&amp;"
"&amp;IFERROR(VLOOKUP(MID(I1587,1,4),PIRA!$B$1:$E$1144,2,FALSE),"")</f>
        <v xml:space="preserve">Conservation of Energy
Velocity
</v>
      </c>
      <c r="G1587" s="32" t="s">
        <v>1280</v>
      </c>
      <c r="H1587" s="31" t="str">
        <f>IFERROR(IF(VLOOKUP(G1587,Demos!$B$3:$K$1368,2,FALSE)=0,"",VLOOKUP(G1587,Demos!$B$3:$K$1368,2,FALSE)),"")</f>
        <v>1C10.01</v>
      </c>
      <c r="I1587" s="79" t="str">
        <f>IFERROR(IF(VLOOKUP(G1587,Demos!$B$3:$K$1368,3,FALSE)=0,"",VLOOKUP(G1587,Demos!$B$3:$K$1368,3,FALSE)),"")</f>
        <v/>
      </c>
      <c r="J1587" s="79" t="str">
        <f>IFERROR(IF(VLOOKUP(G1587,Demos!$B$3:$K$1368,4,FALSE)=0,"",VLOOKUP(G1587,Demos!$B$3:$K$1368,4,FALSE)),"")</f>
        <v/>
      </c>
      <c r="K1587" s="30" t="s">
        <v>373</v>
      </c>
      <c r="M1587" s="71">
        <v>42992</v>
      </c>
      <c r="N1587" s="33" t="str">
        <f>IFERROR(VLOOKUP(G1587,Demos!$B$3:$K$1368,5,FALSE),"")</f>
        <v>Ballistic Pendulum</v>
      </c>
      <c r="O1587" s="28">
        <f>IF(N1587="","",COUNTIF($N$6:N3706, N1587))</f>
        <v>27</v>
      </c>
      <c r="P1587" s="33" t="str">
        <f xml:space="preserve"> IFERROR(IF(VLOOKUP(G1587,Demos!$B$3:$K$1368,6,FALSE)=0,"",VLOOKUP(G1587,Demos!$B$3:$K$1368,6,FALSE)),"")</f>
        <v>N/A</v>
      </c>
      <c r="Q1587" s="38" t="str">
        <f xml:space="preserve"> IFERROR(IF(VLOOKUP(G1587,Demos!$B$3:$K$1368,8,FALSE)=0,"",VLOOKUP(G1587,Demos!$B$3:$K$1368,8,FALSE)),"")</f>
        <v/>
      </c>
      <c r="R1587" s="38" t="str">
        <f xml:space="preserve"> IFERROR(IF(VLOOKUP(G1587,Demos!$B$3:$K$1368,7,FALSE)=0,"",VLOOKUP(G1587,Demos!$B$3:$K$1368,7,FALSE)),"")</f>
        <v/>
      </c>
      <c r="T1587" s="50" t="s">
        <v>1763</v>
      </c>
      <c r="U1587" s="31" t="str">
        <f>IFERROR(VLOOKUP(G1587,Demos!$B$7:N4886,12,FALSE),"")</f>
        <v/>
      </c>
    </row>
    <row r="1588" spans="1:21" ht="45" x14ac:dyDescent="0.25">
      <c r="A1588" s="39">
        <f t="shared" si="24"/>
        <v>1583</v>
      </c>
      <c r="B1588" s="30" t="s">
        <v>29</v>
      </c>
      <c r="C1588" s="29" t="str">
        <f xml:space="preserve"> IFERROR(VLOOKUP(B1588, Courses!$C$3:$E$836, 2, FALSE),"")</f>
        <v>Classical and Quantum Mechanics</v>
      </c>
      <c r="D1588" s="29" t="str">
        <f xml:space="preserve"> IFERROR(VLOOKUP(MID(G1588,1,1), PIRA!$B$1:$E$1146, 2, FALSE),"")</f>
        <v>1 Mechanics</v>
      </c>
      <c r="E1588" s="31" t="str">
        <f xml:space="preserve"> IFERROR(VLOOKUP(MID(G1588,1,2),PIRA!$B$1:$E$1144,2,FALSE),"")&amp;"
"&amp;IFERROR(VLOOKUP(MID(H1588,1,2),PIRA!$B$1:$E$1144,2,FALSE),"")&amp;"
"&amp;IFERROR(VLOOKUP(MID(I1588,1,2),PIRA!$B$1:$E$1144,2,FALSE),"")</f>
        <v xml:space="preserve">Linear Momentum and Collisions
</v>
      </c>
      <c r="F1588" s="31" t="str">
        <f xml:space="preserve"> IFERROR(VLOOKUP(MID(G1588,1,4),PIRA!$B$1:$E$1144,2,FALSE),"")&amp;"
"&amp;IFERROR(VLOOKUP(MID(H1588,1,4),PIRA!$B$1:$E$1144,2,FALSE),"")&amp;"
"&amp;IFERROR(VLOOKUP(MID(I1588,1,4),PIRA!$B$1:$E$1144,2,FALSE),"")</f>
        <v xml:space="preserve">Conservation of Linear Momentum
</v>
      </c>
      <c r="G1588" s="32" t="s">
        <v>1161</v>
      </c>
      <c r="H1588" s="31" t="str">
        <f>IFERROR(IF(VLOOKUP(G1588,Demos!$B$3:$K$1368,2,FALSE)=0,"",VLOOKUP(G1588,Demos!$B$3:$K$1368,2,FALSE)),"")</f>
        <v/>
      </c>
      <c r="I1588" s="79" t="str">
        <f>IFERROR(IF(VLOOKUP(G1588,Demos!$B$3:$K$1368,3,FALSE)=0,"",VLOOKUP(G1588,Demos!$B$3:$K$1368,3,FALSE)),"")</f>
        <v/>
      </c>
      <c r="J1588" s="79" t="str">
        <f>IFERROR(IF(VLOOKUP(G1588,Demos!$B$3:$K$1368,4,FALSE)=0,"",VLOOKUP(G1588,Demos!$B$3:$K$1368,4,FALSE)),"")</f>
        <v/>
      </c>
      <c r="K1588" s="30" t="s">
        <v>373</v>
      </c>
      <c r="M1588" s="71">
        <v>42992</v>
      </c>
      <c r="N1588" s="33" t="str">
        <f>IFERROR(VLOOKUP(G1588,Demos!$B$3:$K$1368,5,FALSE),"")</f>
        <v>Elastic Collisions</v>
      </c>
      <c r="O1588" s="28">
        <f>IF(N1588="","",COUNTIF($N$6:N3707, N1588))</f>
        <v>19</v>
      </c>
      <c r="P1588" s="33" t="str">
        <f xml:space="preserve"> IFERROR(IF(VLOOKUP(G1588,Demos!$B$3:$K$1368,6,FALSE)=0,"",VLOOKUP(G1588,Demos!$B$3:$K$1368,6,FALSE)),"")</f>
        <v>www.de-monstrare.nl/pdf/Elastic%20collisions.pdf</v>
      </c>
      <c r="Q1588" s="38" t="str">
        <f xml:space="preserve"> IFERROR(IF(VLOOKUP(G1588,Demos!$B$3:$K$1368,8,FALSE)=0,"",VLOOKUP(G1588,Demos!$B$3:$K$1368,8,FALSE)),"")</f>
        <v/>
      </c>
      <c r="R1588" s="38" t="str">
        <f xml:space="preserve"> IFERROR(IF(VLOOKUP(G1588,Demos!$B$3:$K$1368,7,FALSE)=0,"",VLOOKUP(G1588,Demos!$B$3:$K$1368,7,FALSE)),"")</f>
        <v/>
      </c>
      <c r="T1588" s="50" t="s">
        <v>1762</v>
      </c>
      <c r="U1588" s="31" t="str">
        <f>IFERROR(VLOOKUP(G1588,Demos!$B$7:N4885,12,FALSE),"")</f>
        <v/>
      </c>
    </row>
    <row r="1589" spans="1:21" ht="45" x14ac:dyDescent="0.25">
      <c r="A1589" s="39">
        <f t="shared" si="24"/>
        <v>1584</v>
      </c>
      <c r="B1589" s="30" t="s">
        <v>29</v>
      </c>
      <c r="C1589" s="29" t="str">
        <f xml:space="preserve"> IFERROR(VLOOKUP(B1589, Courses!$C$3:$E$836, 2, FALSE),"")</f>
        <v>Classical and Quantum Mechanics</v>
      </c>
      <c r="D1589" s="29" t="str">
        <f xml:space="preserve"> IFERROR(VLOOKUP(MID(G1589,1,1), PIRA!$B$1:$E$1146, 2, FALSE),"")</f>
        <v>1 Mechanics</v>
      </c>
      <c r="E1589" s="31" t="str">
        <f xml:space="preserve"> IFERROR(VLOOKUP(MID(G1589,1,2),PIRA!$B$1:$E$1144,2,FALSE),"")&amp;"
"&amp;IFERROR(VLOOKUP(MID(H1589,1,2),PIRA!$B$1:$E$1144,2,FALSE),"")&amp;"
"&amp;IFERROR(VLOOKUP(MID(I1589,1,2),PIRA!$B$1:$E$1144,2,FALSE),"")</f>
        <v xml:space="preserve">Linear Momentum and Collisions
</v>
      </c>
      <c r="F1589" s="31" t="str">
        <f xml:space="preserve"> IFERROR(VLOOKUP(MID(G1589,1,4),PIRA!$B$1:$E$1144,2,FALSE),"")&amp;"
"&amp;IFERROR(VLOOKUP(MID(H1589,1,4),PIRA!$B$1:$E$1144,2,FALSE),"")&amp;"
"&amp;IFERROR(VLOOKUP(MID(I1589,1,4),PIRA!$B$1:$E$1144,2,FALSE),"")</f>
        <v xml:space="preserve">Conservation of Linear Momentum
</v>
      </c>
      <c r="G1589" s="32" t="s">
        <v>1162</v>
      </c>
      <c r="H1589" s="31" t="str">
        <f>IFERROR(IF(VLOOKUP(G1589,Demos!$B$3:$K$1368,2,FALSE)=0,"",VLOOKUP(G1589,Demos!$B$3:$K$1368,2,FALSE)),"")</f>
        <v/>
      </c>
      <c r="I1589" s="79" t="str">
        <f>IFERROR(IF(VLOOKUP(G1589,Demos!$B$3:$K$1368,3,FALSE)=0,"",VLOOKUP(G1589,Demos!$B$3:$K$1368,3,FALSE)),"")</f>
        <v/>
      </c>
      <c r="J1589" s="79" t="str">
        <f>IFERROR(IF(VLOOKUP(G1589,Demos!$B$3:$K$1368,4,FALSE)=0,"",VLOOKUP(G1589,Demos!$B$3:$K$1368,4,FALSE)),"")</f>
        <v/>
      </c>
      <c r="K1589" s="30" t="s">
        <v>373</v>
      </c>
      <c r="M1589" s="71">
        <v>42992</v>
      </c>
      <c r="N1589" s="33" t="str">
        <f>IFERROR(VLOOKUP(G1589,Demos!$B$3:$K$1368,5,FALSE),"")</f>
        <v>Inelastic Collisions</v>
      </c>
      <c r="O1589" s="28">
        <f>IF(N1589="","",COUNTIF($N$6:N3708, N1589))</f>
        <v>19</v>
      </c>
      <c r="P1589" s="33" t="str">
        <f xml:space="preserve"> IFERROR(IF(VLOOKUP(G1589,Demos!$B$3:$K$1368,6,FALSE)=0,"",VLOOKUP(G1589,Demos!$B$3:$K$1368,6,FALSE)),"")</f>
        <v>www.de-monstrare.nl/pdf/Inelastic%20collisions.pdf</v>
      </c>
      <c r="Q1589" s="38" t="str">
        <f xml:space="preserve"> IFERROR(IF(VLOOKUP(G1589,Demos!$B$3:$K$1368,8,FALSE)=0,"",VLOOKUP(G1589,Demos!$B$3:$K$1368,8,FALSE)),"")</f>
        <v/>
      </c>
      <c r="R1589" s="38" t="str">
        <f xml:space="preserve"> IFERROR(IF(VLOOKUP(G1589,Demos!$B$3:$K$1368,7,FALSE)=0,"",VLOOKUP(G1589,Demos!$B$3:$K$1368,7,FALSE)),"")</f>
        <v/>
      </c>
      <c r="T1589" s="50" t="s">
        <v>1762</v>
      </c>
      <c r="U1589" s="31" t="str">
        <f>IFERROR(VLOOKUP(G1589,Demos!$B$7:N4883,12,FALSE),"")</f>
        <v/>
      </c>
    </row>
    <row r="1590" spans="1:21" ht="45" x14ac:dyDescent="0.25">
      <c r="A1590" s="39">
        <f t="shared" si="24"/>
        <v>1585</v>
      </c>
      <c r="B1590" s="30" t="s">
        <v>29</v>
      </c>
      <c r="C1590" s="29" t="str">
        <f xml:space="preserve"> IFERROR(VLOOKUP(B1590, Courses!$C$3:$E$836, 2, FALSE),"")</f>
        <v>Classical and Quantum Mechanics</v>
      </c>
      <c r="D1590" s="29" t="str">
        <f xml:space="preserve"> IFERROR(VLOOKUP(MID(G1590,1,1), PIRA!$B$1:$E$1146, 2, FALSE),"")</f>
        <v>1 Mechanics</v>
      </c>
      <c r="E1590" s="31" t="str">
        <f xml:space="preserve"> IFERROR(VLOOKUP(MID(G1590,1,2),PIRA!$B$1:$E$1144,2,FALSE),"")&amp;"
"&amp;IFERROR(VLOOKUP(MID(H1590,1,2),PIRA!$B$1:$E$1144,2,FALSE),"")&amp;"
"&amp;IFERROR(VLOOKUP(MID(I1590,1,2),PIRA!$B$1:$E$1144,2,FALSE),"")</f>
        <v xml:space="preserve">Linear Momentum and Collisions
</v>
      </c>
      <c r="F1590" s="31" t="str">
        <f xml:space="preserve"> IFERROR(VLOOKUP(MID(G1590,1,4),PIRA!$B$1:$E$1144,2,FALSE),"")&amp;"
"&amp;IFERROR(VLOOKUP(MID(H1590,1,4),PIRA!$B$1:$E$1144,2,FALSE),"")&amp;"
"&amp;IFERROR(VLOOKUP(MID(I1590,1,4),PIRA!$B$1:$E$1144,2,FALSE),"")</f>
        <v xml:space="preserve">Conservation of Linear Momentum
</v>
      </c>
      <c r="G1590" s="32" t="s">
        <v>1163</v>
      </c>
      <c r="H1590" s="31" t="str">
        <f>IFERROR(IF(VLOOKUP(G1590,Demos!$B$3:$K$1368,2,FALSE)=0,"",VLOOKUP(G1590,Demos!$B$3:$K$1368,2,FALSE)),"")</f>
        <v/>
      </c>
      <c r="I1590" s="79" t="str">
        <f>IFERROR(IF(VLOOKUP(G1590,Demos!$B$3:$K$1368,3,FALSE)=0,"",VLOOKUP(G1590,Demos!$B$3:$K$1368,3,FALSE)),"")</f>
        <v/>
      </c>
      <c r="J1590" s="79" t="str">
        <f>IFERROR(IF(VLOOKUP(G1590,Demos!$B$3:$K$1368,4,FALSE)=0,"",VLOOKUP(G1590,Demos!$B$3:$K$1368,4,FALSE)),"")</f>
        <v/>
      </c>
      <c r="K1590" s="30" t="s">
        <v>373</v>
      </c>
      <c r="M1590" s="71">
        <v>42992</v>
      </c>
      <c r="N1590" s="33" t="str">
        <f>IFERROR(VLOOKUP(G1590,Demos!$B$3:$K$1368,5,FALSE),"")</f>
        <v>Explosion</v>
      </c>
      <c r="O1590" s="28">
        <f>IF(N1590="","",COUNTIF($N$6:N3709, N1590))</f>
        <v>26</v>
      </c>
      <c r="P1590" s="33" t="str">
        <f xml:space="preserve"> IFERROR(IF(VLOOKUP(G1590,Demos!$B$3:$K$1368,6,FALSE)=0,"",VLOOKUP(G1590,Demos!$B$3:$K$1368,6,FALSE)),"")</f>
        <v>www.de-monstrare.nl/pdf/Explosion.pdf</v>
      </c>
      <c r="Q1590" s="38" t="str">
        <f xml:space="preserve"> IFERROR(IF(VLOOKUP(G1590,Demos!$B$3:$K$1368,8,FALSE)=0,"",VLOOKUP(G1590,Demos!$B$3:$K$1368,8,FALSE)),"")</f>
        <v/>
      </c>
      <c r="R1590" s="38" t="str">
        <f xml:space="preserve"> IFERROR(IF(VLOOKUP(G1590,Demos!$B$3:$K$1368,7,FALSE)=0,"",VLOOKUP(G1590,Demos!$B$3:$K$1368,7,FALSE)),"")</f>
        <v xml:space="preserve">See Collegerama 2022 recording TN1612TU_14 - https://collegerama.tudelft.nl/Mediasite/Channel/as-bsc-tn/watch/64cb5e5c7d2546fb9f465306d41a128b1d </v>
      </c>
      <c r="T1590" s="50" t="s">
        <v>1762</v>
      </c>
      <c r="U1590" s="31" t="str">
        <f>IFERROR(VLOOKUP(G1590,Demos!$B$7:N4884,12,FALSE),"")</f>
        <v/>
      </c>
    </row>
    <row r="1591" spans="1:21" ht="45" x14ac:dyDescent="0.25">
      <c r="A1591" s="39">
        <f t="shared" si="24"/>
        <v>1586</v>
      </c>
      <c r="B1591" s="30" t="s">
        <v>29</v>
      </c>
      <c r="C1591" s="29" t="str">
        <f xml:space="preserve"> IFERROR(VLOOKUP(B1591, Courses!$C$3:$E$836, 2, FALSE),"")</f>
        <v>Classical and Quantum Mechanics</v>
      </c>
      <c r="D1591" s="29" t="str">
        <f xml:space="preserve"> IFERROR(VLOOKUP(MID(G1591,1,1), PIRA!$B$1:$E$1146, 2, FALSE),"")</f>
        <v>1 Mechanics</v>
      </c>
      <c r="E1591" s="31" t="str">
        <f xml:space="preserve"> IFERROR(VLOOKUP(MID(G1591,1,2),PIRA!$B$1:$E$1144,2,FALSE),"")&amp;"
"&amp;IFERROR(VLOOKUP(MID(H1591,1,2),PIRA!$B$1:$E$1144,2,FALSE),"")&amp;"
"&amp;IFERROR(VLOOKUP(MID(I1591,1,2),PIRA!$B$1:$E$1144,2,FALSE),"")</f>
        <v>Linear Momentum and Collisions
Stellar Astronomy
Relative Motion</v>
      </c>
      <c r="F1591" s="31" t="str">
        <f xml:space="preserve"> IFERROR(VLOOKUP(MID(G1591,1,4),PIRA!$B$1:$E$1144,2,FALSE),"")&amp;"
"&amp;IFERROR(VLOOKUP(MID(H1591,1,4),PIRA!$B$1:$E$1144,2,FALSE),"")&amp;"
"&amp;IFERROR(VLOOKUP(MID(I1591,1,4),PIRA!$B$1:$E$1144,2,FALSE),"")</f>
        <v>Collisions in One Dimension
The Sun
Moving Reference Frames</v>
      </c>
      <c r="G1591" s="32" t="s">
        <v>471</v>
      </c>
      <c r="H1591" s="31" t="str">
        <f>IFERROR(IF(VLOOKUP(G1591,Demos!$B$3:$K$1368,2,FALSE)=0,"",VLOOKUP(G1591,Demos!$B$3:$K$1368,2,FALSE)),"")</f>
        <v>8B10.50</v>
      </c>
      <c r="I1591" s="79" t="str">
        <f>IFERROR(IF(VLOOKUP(G1591,Demos!$B$3:$K$1368,3,FALSE)=0,"",VLOOKUP(G1591,Demos!$B$3:$K$1368,3,FALSE)),"")</f>
        <v>1E10.01</v>
      </c>
      <c r="J1591" s="79" t="str">
        <f>IFERROR(IF(VLOOKUP(G1591,Demos!$B$3:$K$1368,4,FALSE)=0,"",VLOOKUP(G1591,Demos!$B$3:$K$1368,4,FALSE)),"")</f>
        <v>1N20.09</v>
      </c>
      <c r="K1591" s="30" t="s">
        <v>373</v>
      </c>
      <c r="M1591" s="71">
        <v>42992</v>
      </c>
      <c r="N1591" s="33" t="str">
        <f>IFERROR(VLOOKUP(G1591,Demos!$B$3:$K$1368,5,FALSE),"")</f>
        <v>Super Balls, Double Ball Drop</v>
      </c>
      <c r="O1591" s="28">
        <f>IF(N1591="","",COUNTIF($N$6:N3710, N1591))</f>
        <v>56</v>
      </c>
      <c r="P1591" s="33" t="str">
        <f xml:space="preserve"> IFERROR(IF(VLOOKUP(G1591,Demos!$B$3:$K$1368,6,FALSE)=0,"",VLOOKUP(G1591,Demos!$B$3:$K$1368,6,FALSE)),"")</f>
        <v>www.de-monstrare.nl/pdf/Superballs.pdf</v>
      </c>
      <c r="Q1591" s="38" t="str">
        <f xml:space="preserve"> IFERROR(IF(VLOOKUP(G1591,Demos!$B$3:$K$1368,8,FALSE)=0,"",VLOOKUP(G1591,Demos!$B$3:$K$1368,8,FALSE)),"")</f>
        <v/>
      </c>
      <c r="R1591" s="38" t="str">
        <f xml:space="preserve"> IFERROR(IF(VLOOKUP(G1591,Demos!$B$3:$K$1368,7,FALSE)=0,"",VLOOKUP(G1591,Demos!$B$3:$K$1368,7,FALSE)),"")</f>
        <v xml:space="preserve">See Collegerama 2022 recording TN1612TU_10 from 01:17:10 - https://collegerama.tudelft.nl/Mediasite/Channel/as-bsc-tn/watch/b282d0ac7af745eba483f6120bc37f2d1d </v>
      </c>
      <c r="T1591" s="50" t="s">
        <v>1762</v>
      </c>
      <c r="U1591" s="31" t="str">
        <f>IFERROR(VLOOKUP(G1591,Demos!$B$7:N4882,12,FALSE),"")</f>
        <v/>
      </c>
    </row>
    <row r="1592" spans="1:21" ht="45" x14ac:dyDescent="0.25">
      <c r="A1592" s="39">
        <f t="shared" si="24"/>
        <v>1587</v>
      </c>
      <c r="B1592" s="30" t="s">
        <v>148</v>
      </c>
      <c r="C1592" s="29" t="str">
        <f xml:space="preserve"> IFERROR(VLOOKUP(B1592, Courses!$C$3:$E$836, 2, FALSE),"")</f>
        <v>Introduction to Mechanics, Waves and Optics</v>
      </c>
      <c r="D1592" s="29" t="str">
        <f xml:space="preserve"> IFERROR(VLOOKUP(MID(G1592,1,1), PIRA!$B$1:$E$1146, 2, FALSE),"")</f>
        <v>1 Mechanics</v>
      </c>
      <c r="E1592" s="31" t="str">
        <f xml:space="preserve"> IFERROR(VLOOKUP(MID(G1592,1,2),PIRA!$B$1:$E$1144,2,FALSE),"")&amp;"
"&amp;IFERROR(VLOOKUP(MID(H1592,1,2),PIRA!$B$1:$E$1144,2,FALSE),"")&amp;"
"&amp;IFERROR(VLOOKUP(MID(I1592,1,2),PIRA!$B$1:$E$1144,2,FALSE),"")</f>
        <v xml:space="preserve">Rotational Dynamics
Rotational Dynamics
</v>
      </c>
      <c r="F1592" s="31" t="str">
        <f xml:space="preserve"> IFERROR(VLOOKUP(MID(G1592,1,4),PIRA!$B$1:$E$1144,2,FALSE),"")&amp;"
"&amp;IFERROR(VLOOKUP(MID(H1592,1,4),PIRA!$B$1:$E$1144,2,FALSE),"")&amp;"
"&amp;IFERROR(VLOOKUP(MID(I1592,1,4),PIRA!$B$1:$E$1144,2,FALSE),"")</f>
        <v xml:space="preserve">Conservation of Angular Momentum
Moment of Inertia
</v>
      </c>
      <c r="G1592" s="32" t="s">
        <v>81</v>
      </c>
      <c r="H1592" s="31" t="str">
        <f>IFERROR(IF(VLOOKUP(G1592,Demos!$B$3:$K$1368,2,FALSE)=0,"",VLOOKUP(G1592,Demos!$B$3:$K$1368,2,FALSE)),"")</f>
        <v>1Q10.01</v>
      </c>
      <c r="I1592" s="79" t="str">
        <f>IFERROR(IF(VLOOKUP(G1592,Demos!$B$3:$K$1368,3,FALSE)=0,"",VLOOKUP(G1592,Demos!$B$3:$K$1368,3,FALSE)),"")</f>
        <v/>
      </c>
      <c r="J1592" s="79" t="str">
        <f>IFERROR(IF(VLOOKUP(G1592,Demos!$B$3:$K$1368,4,FALSE)=0,"",VLOOKUP(G1592,Demos!$B$3:$K$1368,4,FALSE)),"")</f>
        <v/>
      </c>
      <c r="K1592" s="30" t="s">
        <v>150</v>
      </c>
      <c r="L1592" s="30" t="s">
        <v>1614</v>
      </c>
      <c r="M1592" s="71">
        <v>42992</v>
      </c>
      <c r="N1592" s="33" t="str">
        <f>IFERROR(VLOOKUP(G1592,Demos!$B$3:$K$1368,5,FALSE),"")</f>
        <v>Pirouette</v>
      </c>
      <c r="O1592" s="28">
        <f>IF(N1592="","",COUNTIF($N$6:N3711, N1592))</f>
        <v>23</v>
      </c>
      <c r="P1592" s="33" t="str">
        <f xml:space="preserve"> IFERROR(IF(VLOOKUP(G1592,Demos!$B$3:$K$1368,6,FALSE)=0,"",VLOOKUP(G1592,Demos!$B$3:$K$1368,6,FALSE)),"")</f>
        <v>www.de-monstrare.nl/pdf/Pirouette.pdf</v>
      </c>
      <c r="Q1592" s="38" t="str">
        <f xml:space="preserve"> IFERROR(IF(VLOOKUP(G1592,Demos!$B$3:$K$1368,8,FALSE)=0,"",VLOOKUP(G1592,Demos!$B$3:$K$1368,8,FALSE)),"")</f>
        <v/>
      </c>
      <c r="R1592" s="38" t="str">
        <f xml:space="preserve"> IFERROR(IF(VLOOKUP(G1592,Demos!$B$3:$K$1368,7,FALSE)=0,"",VLOOKUP(G1592,Demos!$B$3:$K$1368,7,FALSE)),"")</f>
        <v/>
      </c>
      <c r="T1592" s="50" t="s">
        <v>1761</v>
      </c>
      <c r="U1592" s="31" t="str">
        <f>IFERROR(VLOOKUP(G1592,Demos!$B$7:N4888,12,FALSE),"")</f>
        <v/>
      </c>
    </row>
    <row r="1593" spans="1:21" ht="45" x14ac:dyDescent="0.25">
      <c r="A1593" s="39">
        <f t="shared" si="24"/>
        <v>1588</v>
      </c>
      <c r="B1593" s="30" t="s">
        <v>148</v>
      </c>
      <c r="C1593" s="29" t="str">
        <f xml:space="preserve"> IFERROR(VLOOKUP(B1593, Courses!$C$3:$E$836, 2, FALSE),"")</f>
        <v>Introduction to Mechanics, Waves and Optics</v>
      </c>
      <c r="D1593" s="29" t="str">
        <f xml:space="preserve"> IFERROR(VLOOKUP(MID(G1593,1,1), PIRA!$B$1:$E$1146, 2, FALSE),"")</f>
        <v>1 Mechanics</v>
      </c>
      <c r="E1593" s="31" t="str">
        <f xml:space="preserve"> IFERROR(VLOOKUP(MID(G1593,1,2),PIRA!$B$1:$E$1144,2,FALSE),"")&amp;"
"&amp;IFERROR(VLOOKUP(MID(H1593,1,2),PIRA!$B$1:$E$1144,2,FALSE),"")&amp;"
"&amp;IFERROR(VLOOKUP(MID(I1593,1,2),PIRA!$B$1:$E$1144,2,FALSE),"")</f>
        <v xml:space="preserve">Rotational Dynamics
Rotational Dynamics
</v>
      </c>
      <c r="F1593" s="31" t="str">
        <f xml:space="preserve"> IFERROR(VLOOKUP(MID(G1593,1,4),PIRA!$B$1:$E$1144,2,FALSE),"")&amp;"
"&amp;IFERROR(VLOOKUP(MID(H1593,1,4),PIRA!$B$1:$E$1144,2,FALSE),"")&amp;"
"&amp;IFERROR(VLOOKUP(MID(I1593,1,4),PIRA!$B$1:$E$1144,2,FALSE),"")</f>
        <v xml:space="preserve">Conservation of Angular Momentum
Transfer of Angular Momentum
</v>
      </c>
      <c r="G1593" s="32" t="s">
        <v>84</v>
      </c>
      <c r="H1593" s="31" t="str">
        <f>IFERROR(IF(VLOOKUP(G1593,Demos!$B$3:$K$1368,2,FALSE)=0,"",VLOOKUP(G1593,Demos!$B$3:$K$1368,2,FALSE)),"")</f>
        <v>1Q30.10</v>
      </c>
      <c r="I1593" s="79" t="str">
        <f>IFERROR(IF(VLOOKUP(G1593,Demos!$B$3:$K$1368,3,FALSE)=0,"",VLOOKUP(G1593,Demos!$B$3:$K$1368,3,FALSE)),"")</f>
        <v/>
      </c>
      <c r="J1593" s="79" t="str">
        <f>IFERROR(IF(VLOOKUP(G1593,Demos!$B$3:$K$1368,4,FALSE)=0,"",VLOOKUP(G1593,Demos!$B$3:$K$1368,4,FALSE)),"")</f>
        <v/>
      </c>
      <c r="K1593" s="30" t="s">
        <v>150</v>
      </c>
      <c r="L1593" s="30" t="s">
        <v>252</v>
      </c>
      <c r="M1593" s="71">
        <v>42992</v>
      </c>
      <c r="N1593" s="33" t="str">
        <f>IFERROR(VLOOKUP(G1593,Demos!$B$3:$K$1368,5,FALSE),"")</f>
        <v>Bicycle Wheel and Swivel Chair</v>
      </c>
      <c r="O1593" s="28">
        <f>IF(N1593="","",COUNTIF($N$6:N3712, N1593))</f>
        <v>39</v>
      </c>
      <c r="P1593" s="33" t="str">
        <f xml:space="preserve"> IFERROR(IF(VLOOKUP(G1593,Demos!$B$3:$K$1368,6,FALSE)=0,"",VLOOKUP(G1593,Demos!$B$3:$K$1368,6,FALSE)),"")</f>
        <v>www.de-monstrare.nl/pdf/Bicycle%20wheel%20and%20swivel%20chair.pdf</v>
      </c>
      <c r="Q1593" s="38" t="str">
        <f xml:space="preserve"> IFERROR(IF(VLOOKUP(G1593,Demos!$B$3:$K$1368,8,FALSE)=0,"",VLOOKUP(G1593,Demos!$B$3:$K$1368,8,FALSE)),"")</f>
        <v/>
      </c>
      <c r="R1593" s="38" t="str">
        <f xml:space="preserve"> IFERROR(IF(VLOOKUP(G1593,Demos!$B$3:$K$1368,7,FALSE)=0,"",VLOOKUP(G1593,Demos!$B$3:$K$1368,7,FALSE)),"")</f>
        <v xml:space="preserve">See Collegerama 2022 recording TN1612TU_05 from 01:13:11 - https://collegerama.tudelft.nl/Mediasite/Channel/as-bsc-tn/watch/c62ffe14b9a54c75ada1f93c4d870c901d </v>
      </c>
      <c r="T1593" s="50" t="s">
        <v>1762</v>
      </c>
      <c r="U1593" s="31" t="str">
        <f>IFERROR(VLOOKUP(G1593,Demos!$B$7:N4889,12,FALSE),"")</f>
        <v/>
      </c>
    </row>
    <row r="1594" spans="1:21" ht="45" x14ac:dyDescent="0.25">
      <c r="A1594" s="39">
        <f t="shared" si="24"/>
        <v>1589</v>
      </c>
      <c r="B1594" s="30" t="s">
        <v>148</v>
      </c>
      <c r="C1594" s="29" t="str">
        <f xml:space="preserve"> IFERROR(VLOOKUP(B1594, Courses!$C$3:$E$836, 2, FALSE),"")</f>
        <v>Introduction to Mechanics, Waves and Optics</v>
      </c>
      <c r="D1594" s="29" t="str">
        <f xml:space="preserve"> IFERROR(VLOOKUP(MID(G1594,1,1), PIRA!$B$1:$E$1146, 2, FALSE),"")</f>
        <v>1 Mechanics</v>
      </c>
      <c r="E1594" s="31" t="str">
        <f xml:space="preserve"> IFERROR(VLOOKUP(MID(G1594,1,2),PIRA!$B$1:$E$1144,2,FALSE),"")&amp;"
"&amp;IFERROR(VLOOKUP(MID(H1594,1,2),PIRA!$B$1:$E$1144,2,FALSE),"")&amp;"
"&amp;IFERROR(VLOOKUP(MID(I1594,1,2),PIRA!$B$1:$E$1144,2,FALSE),"")</f>
        <v xml:space="preserve">Rotational Dynamics
</v>
      </c>
      <c r="F1594" s="31" t="str">
        <f xml:space="preserve"> IFERROR(VLOOKUP(MID(G1594,1,4),PIRA!$B$1:$E$1144,2,FALSE),"")&amp;"
"&amp;IFERROR(VLOOKUP(MID(H1594,1,4),PIRA!$B$1:$E$1144,2,FALSE),"")&amp;"
"&amp;IFERROR(VLOOKUP(MID(I1594,1,4),PIRA!$B$1:$E$1144,2,FALSE),"")</f>
        <v xml:space="preserve">Gyros
</v>
      </c>
      <c r="G1594" s="32" t="s">
        <v>1176</v>
      </c>
      <c r="H1594" s="31" t="str">
        <f>IFERROR(IF(VLOOKUP(G1594,Demos!$B$3:$K$1368,2,FALSE)=0,"",VLOOKUP(G1594,Demos!$B$3:$K$1368,2,FALSE)),"")</f>
        <v/>
      </c>
      <c r="I1594" s="79" t="str">
        <f>IFERROR(IF(VLOOKUP(G1594,Demos!$B$3:$K$1368,3,FALSE)=0,"",VLOOKUP(G1594,Demos!$B$3:$K$1368,3,FALSE)),"")</f>
        <v/>
      </c>
      <c r="J1594" s="79" t="str">
        <f>IFERROR(IF(VLOOKUP(G1594,Demos!$B$3:$K$1368,4,FALSE)=0,"",VLOOKUP(G1594,Demos!$B$3:$K$1368,4,FALSE)),"")</f>
        <v/>
      </c>
      <c r="K1594" s="30" t="s">
        <v>150</v>
      </c>
      <c r="L1594" s="30" t="s">
        <v>1614</v>
      </c>
      <c r="M1594" s="71">
        <v>42992</v>
      </c>
      <c r="N1594" s="33" t="str">
        <f>IFERROR(VLOOKUP(G1594,Demos!$B$3:$K$1368,5,FALSE),"")</f>
        <v>Precession (2)</v>
      </c>
      <c r="O1594" s="28">
        <f>IF(N1594="","",COUNTIF($N$6:N3713, N1594))</f>
        <v>67</v>
      </c>
      <c r="P1594" s="33" t="str">
        <f xml:space="preserve"> IFERROR(IF(VLOOKUP(G1594,Demos!$B$3:$K$1368,6,FALSE)=0,"",VLOOKUP(G1594,Demos!$B$3:$K$1368,6,FALSE)),"")</f>
        <v>www.de-monstrare.nl/pdf/Precession%20_2_.pdf</v>
      </c>
      <c r="Q1594" s="38" t="str">
        <f xml:space="preserve"> IFERROR(IF(VLOOKUP(G1594,Demos!$B$3:$K$1368,8,FALSE)=0,"",VLOOKUP(G1594,Demos!$B$3:$K$1368,8,FALSE)),"")</f>
        <v/>
      </c>
      <c r="R1594" s="38" t="str">
        <f xml:space="preserve"> IFERROR(IF(VLOOKUP(G1594,Demos!$B$3:$K$1368,7,FALSE)=0,"",VLOOKUP(G1594,Demos!$B$3:$K$1368,7,FALSE)),"")</f>
        <v/>
      </c>
      <c r="T1594" s="50" t="s">
        <v>1762</v>
      </c>
      <c r="U1594" s="31" t="str">
        <f>IFERROR(VLOOKUP(G1594,Demos!$B$7:N4887,12,FALSE),"")</f>
        <v/>
      </c>
    </row>
    <row r="1595" spans="1:21" ht="45" x14ac:dyDescent="0.25">
      <c r="A1595" s="39">
        <f t="shared" si="24"/>
        <v>1590</v>
      </c>
      <c r="B1595" s="30" t="s">
        <v>148</v>
      </c>
      <c r="C1595" s="29" t="str">
        <f xml:space="preserve"> IFERROR(VLOOKUP(B1595, Courses!$C$3:$E$836, 2, FALSE),"")</f>
        <v>Introduction to Mechanics, Waves and Optics</v>
      </c>
      <c r="D1595" s="29" t="str">
        <f xml:space="preserve"> IFERROR(VLOOKUP(MID(G1595,1,1), PIRA!$B$1:$E$1146, 2, FALSE),"")</f>
        <v>1 Mechanics</v>
      </c>
      <c r="E1595" s="31" t="str">
        <f xml:space="preserve"> IFERROR(VLOOKUP(MID(G1595,1,2),PIRA!$B$1:$E$1144,2,FALSE),"")&amp;"
"&amp;IFERROR(VLOOKUP(MID(H1595,1,2),PIRA!$B$1:$E$1144,2,FALSE),"")&amp;"
"&amp;IFERROR(VLOOKUP(MID(I1595,1,2),PIRA!$B$1:$E$1144,2,FALSE),"")</f>
        <v xml:space="preserve">Rotational Dynamics
Rotational Dynamics
</v>
      </c>
      <c r="F1595" s="31" t="str">
        <f xml:space="preserve"> IFERROR(VLOOKUP(MID(G1595,1,4),PIRA!$B$1:$E$1144,2,FALSE),"")&amp;"
"&amp;IFERROR(VLOOKUP(MID(H1595,1,4),PIRA!$B$1:$E$1144,2,FALSE),"")&amp;"
"&amp;IFERROR(VLOOKUP(MID(I1595,1,4),PIRA!$B$1:$E$1144,2,FALSE),"")</f>
        <v xml:space="preserve">Rotational Energy
Moment of Inertia
</v>
      </c>
      <c r="G1595" s="32" t="s">
        <v>1168</v>
      </c>
      <c r="H1595" s="31" t="str">
        <f>IFERROR(IF(VLOOKUP(G1595,Demos!$B$3:$K$1368,2,FALSE)=0,"",VLOOKUP(G1595,Demos!$B$3:$K$1368,2,FALSE)),"")</f>
        <v>1Q10.02</v>
      </c>
      <c r="I1595" s="79" t="str">
        <f>IFERROR(IF(VLOOKUP(G1595,Demos!$B$3:$K$1368,3,FALSE)=0,"",VLOOKUP(G1595,Demos!$B$3:$K$1368,3,FALSE)),"")</f>
        <v/>
      </c>
      <c r="J1595" s="79" t="str">
        <f>IFERROR(IF(VLOOKUP(G1595,Demos!$B$3:$K$1368,4,FALSE)=0,"",VLOOKUP(G1595,Demos!$B$3:$K$1368,4,FALSE)),"")</f>
        <v/>
      </c>
      <c r="K1595" s="30" t="s">
        <v>150</v>
      </c>
      <c r="L1595" s="30" t="s">
        <v>252</v>
      </c>
      <c r="M1595" s="71">
        <v>42990</v>
      </c>
      <c r="N1595" s="33" t="str">
        <f>IFERROR(VLOOKUP(G1595,Demos!$B$3:$K$1368,5,FALSE),"")</f>
        <v>Rolling Downhill</v>
      </c>
      <c r="O1595" s="28">
        <f>IF(N1595="","",COUNTIF($N$6:N3714, N1595))</f>
        <v>35</v>
      </c>
      <c r="P1595" s="33" t="str">
        <f xml:space="preserve"> IFERROR(IF(VLOOKUP(G1595,Demos!$B$3:$K$1368,6,FALSE)=0,"",VLOOKUP(G1595,Demos!$B$3:$K$1368,6,FALSE)),"")</f>
        <v>www.de-monstrare.nl/pdf/Rolling%20downhill.pdf</v>
      </c>
      <c r="Q1595" s="38" t="str">
        <f xml:space="preserve"> IFERROR(IF(VLOOKUP(G1595,Demos!$B$3:$K$1368,8,FALSE)=0,"",VLOOKUP(G1595,Demos!$B$3:$K$1368,8,FALSE)),"")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1595" s="38" t="str">
        <f xml:space="preserve"> IFERROR(IF(VLOOKUP(G1595,Demos!$B$3:$K$1368,7,FALSE)=0,"",VLOOKUP(G1595,Demos!$B$3:$K$1368,7,FALSE)),"")</f>
        <v xml:space="preserve">See Collegerama 2022 recording TN1612TU_17 - https://collegerama.tudelft.nl/Mediasite/Channel/as-bsc-tn/watch/068318bc5e2d4c908ecc56ce056d99d81d  </v>
      </c>
      <c r="T1595" s="50" t="s">
        <v>1761</v>
      </c>
      <c r="U1595" s="31" t="str">
        <f>IFERROR(VLOOKUP(G1595,Demos!$B$7:N4890,12,FALSE),"")</f>
        <v/>
      </c>
    </row>
    <row r="1596" spans="1:21" ht="45" x14ac:dyDescent="0.25">
      <c r="A1596" s="39">
        <f t="shared" si="24"/>
        <v>1591</v>
      </c>
      <c r="B1596" s="30" t="s">
        <v>29</v>
      </c>
      <c r="C1596" s="29" t="str">
        <f xml:space="preserve"> IFERROR(VLOOKUP(B1596, Courses!$C$3:$E$836, 2, FALSE),"")</f>
        <v>Classical and Quantum Mechanics</v>
      </c>
      <c r="D1596" s="29" t="str">
        <f xml:space="preserve"> IFERROR(VLOOKUP(MID(G1596,1,1), PIRA!$B$1:$E$1146, 2, FALSE),"")</f>
        <v>1 Mechanics</v>
      </c>
      <c r="E1596" s="31" t="str">
        <f xml:space="preserve"> IFERROR(VLOOKUP(MID(G1596,1,2),PIRA!$B$1:$E$1144,2,FALSE),"")&amp;"
"&amp;IFERROR(VLOOKUP(MID(H1596,1,2),PIRA!$B$1:$E$1144,2,FALSE),"")&amp;"
"&amp;IFERROR(VLOOKUP(MID(I1596,1,2),PIRA!$B$1:$E$1144,2,FALSE),"")</f>
        <v xml:space="preserve">Newton's Second Law
</v>
      </c>
      <c r="F1596" s="31" t="str">
        <f xml:space="preserve"> IFERROR(VLOOKUP(MID(G1596,1,4),PIRA!$B$1:$E$1144,2,FALSE),"")&amp;"
"&amp;IFERROR(VLOOKUP(MID(H1596,1,4),PIRA!$B$1:$E$1144,2,FALSE),"")&amp;"
"&amp;IFERROR(VLOOKUP(MID(I1596,1,4),PIRA!$B$1:$E$1144,2,FALSE),"")</f>
        <v xml:space="preserve">Force, Mass, and Acceleration
</v>
      </c>
      <c r="G1596" s="32" t="s">
        <v>1143</v>
      </c>
      <c r="H1596" s="31" t="str">
        <f>IFERROR(IF(VLOOKUP(G1596,Demos!$B$3:$K$1368,2,FALSE)=0,"",VLOOKUP(G1596,Demos!$B$3:$K$1368,2,FALSE)),"")</f>
        <v/>
      </c>
      <c r="I1596" s="79" t="str">
        <f>IFERROR(IF(VLOOKUP(G1596,Demos!$B$3:$K$1368,3,FALSE)=0,"",VLOOKUP(G1596,Demos!$B$3:$K$1368,3,FALSE)),"")</f>
        <v/>
      </c>
      <c r="J1596" s="79" t="str">
        <f>IFERROR(IF(VLOOKUP(G1596,Demos!$B$3:$K$1368,4,FALSE)=0,"",VLOOKUP(G1596,Demos!$B$3:$K$1368,4,FALSE)),"")</f>
        <v/>
      </c>
      <c r="K1596" s="30" t="s">
        <v>373</v>
      </c>
      <c r="M1596" s="71">
        <v>42989</v>
      </c>
      <c r="N1596" s="33" t="str">
        <f>IFERROR(VLOOKUP(G1596,Demos!$B$3:$K$1368,5,FALSE),"")</f>
        <v>Bungee Jumper</v>
      </c>
      <c r="O1596" s="28">
        <f>IF(N1596="","",COUNTIF($N$6:N3715, N1596))</f>
        <v>12</v>
      </c>
      <c r="P1596" s="33" t="str">
        <f xml:space="preserve"> IFERROR(IF(VLOOKUP(G1596,Demos!$B$3:$K$1368,6,FALSE)=0,"",VLOOKUP(G1596,Demos!$B$3:$K$1368,6,FALSE)),"")</f>
        <v>www.de-monstrare.nl/pdf/Bungee%20jumper.pdf</v>
      </c>
      <c r="Q1596" s="38" t="str">
        <f xml:space="preserve"> IFERROR(IF(VLOOKUP(G1596,Demos!$B$3:$K$1368,8,FALSE)=0,"",VLOOKUP(G1596,Demos!$B$3:$K$1368,8,FALSE)),"")</f>
        <v/>
      </c>
      <c r="R1596" s="38" t="str">
        <f xml:space="preserve"> IFERROR(IF(VLOOKUP(G1596,Demos!$B$3:$K$1368,7,FALSE)=0,"",VLOOKUP(G1596,Demos!$B$3:$K$1368,7,FALSE)),"")</f>
        <v/>
      </c>
      <c r="T1596" s="50" t="s">
        <v>1762</v>
      </c>
      <c r="U1596" s="31" t="str">
        <f>IFERROR(VLOOKUP(G1596,Demos!$B$7:N4894,12,FALSE),"")</f>
        <v/>
      </c>
    </row>
    <row r="1597" spans="1:21" ht="45" x14ac:dyDescent="0.25">
      <c r="A1597" s="39">
        <f t="shared" si="24"/>
        <v>1592</v>
      </c>
      <c r="B1597" s="30" t="s">
        <v>29</v>
      </c>
      <c r="C1597" s="29" t="str">
        <f xml:space="preserve"> IFERROR(VLOOKUP(B1597, Courses!$C$3:$E$836, 2, FALSE),"")</f>
        <v>Classical and Quantum Mechanics</v>
      </c>
      <c r="D1597" s="29" t="str">
        <f xml:space="preserve"> IFERROR(VLOOKUP(MID(G1597,1,1), PIRA!$B$1:$E$1146, 2, FALSE),"")</f>
        <v>1 Mechanics</v>
      </c>
      <c r="E1597" s="31" t="str">
        <f xml:space="preserve"> IFERROR(VLOOKUP(MID(G1597,1,2),PIRA!$B$1:$E$1144,2,FALSE),"")&amp;"
"&amp;IFERROR(VLOOKUP(MID(H1597,1,2),PIRA!$B$1:$E$1144,2,FALSE),"")&amp;"
"&amp;IFERROR(VLOOKUP(MID(I1597,1,2),PIRA!$B$1:$E$1144,2,FALSE),"")</f>
        <v xml:space="preserve">Work and Energy
</v>
      </c>
      <c r="F1597" s="31" t="str">
        <f xml:space="preserve"> IFERROR(VLOOKUP(MID(G1597,1,4),PIRA!$B$1:$E$1144,2,FALSE),"")&amp;"
"&amp;IFERROR(VLOOKUP(MID(H1597,1,4),PIRA!$B$1:$E$1144,2,FALSE),"")&amp;"
"&amp;IFERROR(VLOOKUP(MID(I1597,1,4),PIRA!$B$1:$E$1144,2,FALSE),"")</f>
        <v xml:space="preserve">Work
</v>
      </c>
      <c r="G1597" s="32" t="s">
        <v>1157</v>
      </c>
      <c r="H1597" s="31" t="str">
        <f>IFERROR(IF(VLOOKUP(G1597,Demos!$B$3:$K$1368,2,FALSE)=0,"",VLOOKUP(G1597,Demos!$B$3:$K$1368,2,FALSE)),"")</f>
        <v/>
      </c>
      <c r="I1597" s="79" t="str">
        <f>IFERROR(IF(VLOOKUP(G1597,Demos!$B$3:$K$1368,3,FALSE)=0,"",VLOOKUP(G1597,Demos!$B$3:$K$1368,3,FALSE)),"")</f>
        <v/>
      </c>
      <c r="J1597" s="79" t="str">
        <f>IFERROR(IF(VLOOKUP(G1597,Demos!$B$3:$K$1368,4,FALSE)=0,"",VLOOKUP(G1597,Demos!$B$3:$K$1368,4,FALSE)),"")</f>
        <v/>
      </c>
      <c r="K1597" s="30" t="s">
        <v>373</v>
      </c>
      <c r="M1597" s="71">
        <v>42989</v>
      </c>
      <c r="N1597" s="33" t="str">
        <f>IFERROR(VLOOKUP(G1597,Demos!$B$3:$K$1368,5,FALSE),"")</f>
        <v>How much Work to Break a Soup Tureen?</v>
      </c>
      <c r="O1597" s="28">
        <f>IF(N1597="","",COUNTIF($N$6:N3716, N1597))</f>
        <v>12</v>
      </c>
      <c r="P1597" s="33" t="str">
        <f xml:space="preserve"> IFERROR(IF(VLOOKUP(G1597,Demos!$B$3:$K$1368,6,FALSE)=0,"",VLOOKUP(G1597,Demos!$B$3:$K$1368,6,FALSE)),"")</f>
        <v>www.de-monstrare.nl/pdf/How%20much%20work%20to%20break%20a%20soup-tureen.pdf</v>
      </c>
      <c r="Q1597" s="38" t="str">
        <f xml:space="preserve"> IFERROR(IF(VLOOKUP(G1597,Demos!$B$3:$K$1368,8,FALSE)=0,"",VLOOKUP(G1597,Demos!$B$3:$K$1368,8,FALSE)),"")</f>
        <v/>
      </c>
      <c r="R1597" s="38" t="str">
        <f xml:space="preserve"> IFERROR(IF(VLOOKUP(G1597,Demos!$B$3:$K$1368,7,FALSE)=0,"",VLOOKUP(G1597,Demos!$B$3:$K$1368,7,FALSE)),"")</f>
        <v/>
      </c>
      <c r="T1597" s="50" t="s">
        <v>1904</v>
      </c>
      <c r="U1597" s="31" t="str">
        <f>IFERROR(VLOOKUP(G1597,Demos!$B$7:N4893,12,FALSE),"")</f>
        <v/>
      </c>
    </row>
    <row r="1598" spans="1:21" ht="45" x14ac:dyDescent="0.25">
      <c r="A1598" s="39">
        <f t="shared" si="24"/>
        <v>1593</v>
      </c>
      <c r="B1598" s="30" t="s">
        <v>29</v>
      </c>
      <c r="C1598" s="29" t="str">
        <f xml:space="preserve"> IFERROR(VLOOKUP(B1598, Courses!$C$3:$E$836, 2, FALSE),"")</f>
        <v>Classical and Quantum Mechanics</v>
      </c>
      <c r="D1598" s="29" t="str">
        <f xml:space="preserve"> IFERROR(VLOOKUP(MID(G1598,1,1), PIRA!$B$1:$E$1146, 2, FALSE),"")</f>
        <v>1 Mechanics</v>
      </c>
      <c r="E1598" s="31" t="str">
        <f xml:space="preserve"> IFERROR(VLOOKUP(MID(G1598,1,2),PIRA!$B$1:$E$1144,2,FALSE),"")&amp;"
"&amp;IFERROR(VLOOKUP(MID(H1598,1,2),PIRA!$B$1:$E$1144,2,FALSE),"")&amp;"
"&amp;IFERROR(VLOOKUP(MID(I1598,1,2),PIRA!$B$1:$E$1144,2,FALSE),"")</f>
        <v xml:space="preserve">Work and Energy
</v>
      </c>
      <c r="F1598" s="31" t="str">
        <f xml:space="preserve"> IFERROR(VLOOKUP(MID(G1598,1,4),PIRA!$B$1:$E$1144,2,FALSE),"")&amp;"
"&amp;IFERROR(VLOOKUP(MID(H1598,1,4),PIRA!$B$1:$E$1144,2,FALSE),"")&amp;"
"&amp;IFERROR(VLOOKUP(MID(I1598,1,4),PIRA!$B$1:$E$1144,2,FALSE),"")</f>
        <v xml:space="preserve">Conservation of Energy
</v>
      </c>
      <c r="G1598" s="32" t="s">
        <v>1160</v>
      </c>
      <c r="H1598" s="31" t="str">
        <f>IFERROR(IF(VLOOKUP(G1598,Demos!$B$3:$K$1368,2,FALSE)=0,"",VLOOKUP(G1598,Demos!$B$3:$K$1368,2,FALSE)),"")</f>
        <v/>
      </c>
      <c r="I1598" s="79" t="str">
        <f>IFERROR(IF(VLOOKUP(G1598,Demos!$B$3:$K$1368,3,FALSE)=0,"",VLOOKUP(G1598,Demos!$B$3:$K$1368,3,FALSE)),"")</f>
        <v/>
      </c>
      <c r="J1598" s="79" t="str">
        <f>IFERROR(IF(VLOOKUP(G1598,Demos!$B$3:$K$1368,4,FALSE)=0,"",VLOOKUP(G1598,Demos!$B$3:$K$1368,4,FALSE)),"")</f>
        <v/>
      </c>
      <c r="K1598" s="30" t="s">
        <v>373</v>
      </c>
      <c r="M1598" s="71">
        <v>42989</v>
      </c>
      <c r="N1598" s="33" t="str">
        <f>IFERROR(VLOOKUP(G1598,Demos!$B$3:$K$1368,5,FALSE),"")</f>
        <v>Mortar</v>
      </c>
      <c r="O1598" s="28">
        <f>IF(N1598="","",COUNTIF($N$6:N3717, N1598))</f>
        <v>15</v>
      </c>
      <c r="P1598" s="33" t="str">
        <f xml:space="preserve"> IFERROR(IF(VLOOKUP(G1598,Demos!$B$3:$K$1368,6,FALSE)=0,"",VLOOKUP(G1598,Demos!$B$3:$K$1368,6,FALSE)),"")</f>
        <v>www.de-monstrare.nl/pdf/Mortar.pdf</v>
      </c>
      <c r="Q1598" s="38" t="str">
        <f xml:space="preserve"> IFERROR(IF(VLOOKUP(G1598,Demos!$B$3:$K$1368,8,FALSE)=0,"",VLOOKUP(G1598,Demos!$B$3:$K$1368,8,FALSE)),"")</f>
        <v/>
      </c>
      <c r="R1598" s="38" t="str">
        <f xml:space="preserve"> IFERROR(IF(VLOOKUP(G1598,Demos!$B$3:$K$1368,7,FALSE)=0,"",VLOOKUP(G1598,Demos!$B$3:$K$1368,7,FALSE)),"")</f>
        <v/>
      </c>
      <c r="T1598" s="50" t="s">
        <v>1762</v>
      </c>
      <c r="U1598" s="31" t="str">
        <f>IFERROR(VLOOKUP(G1598,Demos!$B$7:N4892,12,FALSE),"")</f>
        <v/>
      </c>
    </row>
    <row r="1599" spans="1:21" ht="45" x14ac:dyDescent="0.25">
      <c r="A1599" s="39">
        <f t="shared" si="24"/>
        <v>1594</v>
      </c>
      <c r="B1599" s="30" t="s">
        <v>29</v>
      </c>
      <c r="C1599" s="29" t="str">
        <f xml:space="preserve"> IFERROR(VLOOKUP(B1599, Courses!$C$3:$E$836, 2, FALSE),"")</f>
        <v>Classical and Quantum Mechanics</v>
      </c>
      <c r="D1599" s="29" t="str">
        <f xml:space="preserve"> IFERROR(VLOOKUP(MID(G1599,1,1), PIRA!$B$1:$E$1146, 2, FALSE),"")</f>
        <v>1 Mechanics</v>
      </c>
      <c r="E1599" s="31" t="str">
        <f xml:space="preserve"> IFERROR(VLOOKUP(MID(G1599,1,2),PIRA!$B$1:$E$1144,2,FALSE),"")&amp;"
"&amp;IFERROR(VLOOKUP(MID(H1599,1,2),PIRA!$B$1:$E$1144,2,FALSE),"")&amp;"
"&amp;IFERROR(VLOOKUP(MID(I1599,1,2),PIRA!$B$1:$E$1144,2,FALSE),"")</f>
        <v xml:space="preserve">Work and Energy
</v>
      </c>
      <c r="F1599" s="31" t="str">
        <f xml:space="preserve"> IFERROR(VLOOKUP(MID(G1599,1,4),PIRA!$B$1:$E$1144,2,FALSE),"")&amp;"
"&amp;IFERROR(VLOOKUP(MID(H1599,1,4),PIRA!$B$1:$E$1144,2,FALSE),"")&amp;"
"&amp;IFERROR(VLOOKUP(MID(I1599,1,4),PIRA!$B$1:$E$1144,2,FALSE),"")</f>
        <v xml:space="preserve">Conservation of Energy
</v>
      </c>
      <c r="G1599" s="32" t="s">
        <v>362</v>
      </c>
      <c r="H1599" s="31" t="str">
        <f>IFERROR(IF(VLOOKUP(G1599,Demos!$B$3:$K$1368,2,FALSE)=0,"",VLOOKUP(G1599,Demos!$B$3:$K$1368,2,FALSE)),"")</f>
        <v/>
      </c>
      <c r="I1599" s="79" t="str">
        <f>IFERROR(IF(VLOOKUP(G1599,Demos!$B$3:$K$1368,3,FALSE)=0,"",VLOOKUP(G1599,Demos!$B$3:$K$1368,3,FALSE)),"")</f>
        <v/>
      </c>
      <c r="J1599" s="79" t="str">
        <f>IFERROR(IF(VLOOKUP(G1599,Demos!$B$3:$K$1368,4,FALSE)=0,"",VLOOKUP(G1599,Demos!$B$3:$K$1368,4,FALSE)),"")</f>
        <v/>
      </c>
      <c r="K1599" s="30" t="s">
        <v>373</v>
      </c>
      <c r="M1599" s="71">
        <v>42989</v>
      </c>
      <c r="N1599" s="33" t="str">
        <f>IFERROR(VLOOKUP(G1599,Demos!$B$3:$K$1368,5,FALSE),"")</f>
        <v>Pendulum of Death</v>
      </c>
      <c r="O1599" s="28">
        <f>IF(N1599="","",COUNTIF($N$6:N3718, N1599))</f>
        <v>20</v>
      </c>
      <c r="P1599" s="33" t="str">
        <f xml:space="preserve"> IFERROR(IF(VLOOKUP(G1599,Demos!$B$3:$K$1368,6,FALSE)=0,"",VLOOKUP(G1599,Demos!$B$3:$K$1368,6,FALSE)),"")</f>
        <v>www.de-monstrare.nl/pdf/Pendulum%20of%20death.pdf</v>
      </c>
      <c r="Q1599" s="38" t="str">
        <f xml:space="preserve"> IFERROR(IF(VLOOKUP(G1599,Demos!$B$3:$K$1368,8,FALSE)=0,"",VLOOKUP(G1599,Demos!$B$3:$K$1368,8,FALSE)),"")</f>
        <v>Height floor to hook in the ceiling h = 6.871 m</v>
      </c>
      <c r="R1599" s="38" t="str">
        <f xml:space="preserve"> IFERROR(IF(VLOOKUP(G1599,Demos!$B$3:$K$1368,7,FALSE)=0,"",VLOOKUP(G1599,Demos!$B$3:$K$1368,7,FALSE)),"")</f>
        <v/>
      </c>
      <c r="T1599" s="50" t="s">
        <v>1890</v>
      </c>
      <c r="U1599" s="31" t="str">
        <f>IFERROR(VLOOKUP(G1599,Demos!$B$7:N4891,12,FALSE),"")</f>
        <v/>
      </c>
    </row>
    <row r="1600" spans="1:21" ht="45" x14ac:dyDescent="0.25">
      <c r="A1600" s="39">
        <f t="shared" si="24"/>
        <v>1595</v>
      </c>
      <c r="B1600" s="30" t="s">
        <v>148</v>
      </c>
      <c r="C1600" s="29" t="str">
        <f xml:space="preserve"> IFERROR(VLOOKUP(B1600, Courses!$C$3:$E$836, 2, FALSE),"")</f>
        <v>Introduction to Mechanics, Waves and Optics</v>
      </c>
      <c r="D1600" s="29" t="str">
        <f xml:space="preserve"> IFERROR(VLOOKUP(MID(G1600,1,1), PIRA!$B$1:$E$1146, 2, FALSE),"")</f>
        <v>1 Mechanics</v>
      </c>
      <c r="E1600" s="31" t="str">
        <f xml:space="preserve"> IFERROR(VLOOKUP(MID(G1600,1,2),PIRA!$B$1:$E$1144,2,FALSE),"")&amp;"
"&amp;IFERROR(VLOOKUP(MID(H1600,1,2),PIRA!$B$1:$E$1144,2,FALSE),"")&amp;"
"&amp;IFERROR(VLOOKUP(MID(I1600,1,2),PIRA!$B$1:$E$1144,2,FALSE),"")</f>
        <v xml:space="preserve">Linear Momentum and Collisions
</v>
      </c>
      <c r="F1600" s="31" t="str">
        <f xml:space="preserve"> IFERROR(VLOOKUP(MID(G1600,1,4),PIRA!$B$1:$E$1144,2,FALSE),"")&amp;"
"&amp;IFERROR(VLOOKUP(MID(H1600,1,4),PIRA!$B$1:$E$1144,2,FALSE),"")&amp;"
"&amp;IFERROR(VLOOKUP(MID(I1600,1,4),PIRA!$B$1:$E$1144,2,FALSE),"")</f>
        <v xml:space="preserve">Conservation of Linear Momentum
</v>
      </c>
      <c r="G1600" s="32" t="s">
        <v>1164</v>
      </c>
      <c r="H1600" s="31" t="str">
        <f>IFERROR(IF(VLOOKUP(G1600,Demos!$B$3:$K$1368,2,FALSE)=0,"",VLOOKUP(G1600,Demos!$B$3:$K$1368,2,FALSE)),"")</f>
        <v/>
      </c>
      <c r="I1600" s="79" t="str">
        <f>IFERROR(IF(VLOOKUP(G1600,Demos!$B$3:$K$1368,3,FALSE)=0,"",VLOOKUP(G1600,Demos!$B$3:$K$1368,3,FALSE)),"")</f>
        <v/>
      </c>
      <c r="J1600" s="79" t="str">
        <f>IFERROR(IF(VLOOKUP(G1600,Demos!$B$3:$K$1368,4,FALSE)=0,"",VLOOKUP(G1600,Demos!$B$3:$K$1368,4,FALSE)),"")</f>
        <v/>
      </c>
      <c r="K1600" s="30" t="s">
        <v>150</v>
      </c>
      <c r="L1600" s="30" t="s">
        <v>252</v>
      </c>
      <c r="M1600" s="71">
        <v>42989</v>
      </c>
      <c r="N1600" s="33" t="str">
        <f>IFERROR(VLOOKUP(G1600,Demos!$B$3:$K$1368,5,FALSE),"")</f>
        <v>Colliding Balls (1)</v>
      </c>
      <c r="O1600" s="28">
        <f>IF(N1600="","",COUNTIF($N$6:N3719, N1600))</f>
        <v>22</v>
      </c>
      <c r="P1600" s="33" t="str">
        <f xml:space="preserve"> IFERROR(IF(VLOOKUP(G1600,Demos!$B$3:$K$1368,6,FALSE)=0,"",VLOOKUP(G1600,Demos!$B$3:$K$1368,6,FALSE)),"")</f>
        <v>www.de-monstrare.nl/pdf/Colliding%20balls%20_1_.pdf</v>
      </c>
      <c r="Q1600" s="38" t="str">
        <f xml:space="preserve"> IFERROR(IF(VLOOKUP(G1600,Demos!$B$3:$K$1368,8,FALSE)=0,"",VLOOKUP(G1600,Demos!$B$3:$K$1368,8,FALSE)),"")</f>
        <v/>
      </c>
      <c r="R1600" s="38" t="str">
        <f xml:space="preserve"> IFERROR(IF(VLOOKUP(G1600,Demos!$B$3:$K$1368,7,FALSE)=0,"",VLOOKUP(G1600,Demos!$B$3:$K$1368,7,FALSE)),"")</f>
        <v xml:space="preserve">See Collegerama 2022 recording TN1612TU_10 from 01:17:10 - https://collegerama.tudelft.nl/Mediasite/Channel/as-bsc-tn/watch/b282d0ac7af745eba483f6120bc37f2d1d </v>
      </c>
      <c r="T1600" s="50" t="s">
        <v>1761</v>
      </c>
      <c r="U1600" s="31" t="str">
        <f>IFERROR(VLOOKUP(G1600,Demos!$B$7:N4895,12,FALSE),"")</f>
        <v/>
      </c>
    </row>
    <row r="1601" spans="1:21" ht="45" x14ac:dyDescent="0.25">
      <c r="A1601" s="39">
        <f t="shared" si="24"/>
        <v>1596</v>
      </c>
      <c r="B1601" s="30" t="s">
        <v>2002</v>
      </c>
      <c r="C1601" s="29" t="str">
        <f xml:space="preserve"> IFERROR(VLOOKUP(B1601, Courses!$C$3:$E$836, 2, FALSE),"")</f>
        <v>Natuurkundig Practicum</v>
      </c>
      <c r="D1601" s="29" t="str">
        <f xml:space="preserve"> IFERROR(VLOOKUP(MID(G1601,1,1), PIRA!$B$1:$E$1146, 2, FALSE),"")</f>
        <v>1 Mechanics</v>
      </c>
      <c r="E1601" s="31" t="str">
        <f xml:space="preserve"> IFERROR(VLOOKUP(MID(G1601,1,2),PIRA!$B$1:$E$1144,2,FALSE),"")&amp;"
"&amp;IFERROR(VLOOKUP(MID(H1601,1,2),PIRA!$B$1:$E$1144,2,FALSE),"")&amp;"
"&amp;IFERROR(VLOOKUP(MID(I1601,1,2),PIRA!$B$1:$E$1144,2,FALSE),"")</f>
        <v xml:space="preserve">Measurement
</v>
      </c>
      <c r="F1601" s="31" t="str">
        <f xml:space="preserve"> IFERROR(VLOOKUP(MID(G1601,1,4),PIRA!$B$1:$E$1144,2,FALSE),"")&amp;"
"&amp;IFERROR(VLOOKUP(MID(H1601,1,4),PIRA!$B$1:$E$1144,2,FALSE),"")&amp;"
"&amp;IFERROR(VLOOKUP(MID(I1601,1,4),PIRA!$B$1:$E$1144,2,FALSE),"")</f>
        <v xml:space="preserve">Error and Accuracy
</v>
      </c>
      <c r="G1601" s="32" t="s">
        <v>1997</v>
      </c>
      <c r="H1601" s="31" t="str">
        <f>IFERROR(IF(VLOOKUP(G1601,Demos!$B$3:$K$1368,2,FALSE)=0,"",VLOOKUP(G1601,Demos!$B$3:$K$1368,2,FALSE)),"")</f>
        <v/>
      </c>
      <c r="I1601" s="79" t="str">
        <f>IFERROR(IF(VLOOKUP(G1601,Demos!$B$3:$K$1368,3,FALSE)=0,"",VLOOKUP(G1601,Demos!$B$3:$K$1368,3,FALSE)),"")</f>
        <v/>
      </c>
      <c r="J1601" s="79" t="str">
        <f>IFERROR(IF(VLOOKUP(G1601,Demos!$B$3:$K$1368,4,FALSE)=0,"",VLOOKUP(G1601,Demos!$B$3:$K$1368,4,FALSE)),"")</f>
        <v/>
      </c>
      <c r="K1601" s="30" t="s">
        <v>373</v>
      </c>
      <c r="M1601" s="71">
        <v>42986</v>
      </c>
      <c r="N1601" s="33" t="str">
        <f>IFERROR(VLOOKUP(G1601,Demos!$B$3:$K$1368,5,FALSE),"")</f>
        <v>Error Analysis (1)</v>
      </c>
      <c r="O1601" s="28">
        <f>IF(N1601="","",COUNTIF($N$6:N3720, N1601))</f>
        <v>8</v>
      </c>
      <c r="P1601" s="33" t="str">
        <f xml:space="preserve"> IFERROR(IF(VLOOKUP(G1601,Demos!$B$3:$K$1368,6,FALSE)=0,"",VLOOKUP(G1601,Demos!$B$3:$K$1368,6,FALSE)),"")</f>
        <v>N/A</v>
      </c>
      <c r="Q1601" s="38" t="str">
        <f xml:space="preserve"> IFERROR(IF(VLOOKUP(G1601,Demos!$B$3:$K$1368,8,FALSE)=0,"",VLOOKUP(G1601,Demos!$B$3:$K$1368,8,FALSE)),"")</f>
        <v>Let a ruler slip through your fingers and catch it to determine your reaction time.</v>
      </c>
      <c r="R1601" s="38" t="str">
        <f xml:space="preserve"> IFERROR(IF(VLOOKUP(G1601,Demos!$B$3:$K$1368,7,FALSE)=0,"",VLOOKUP(G1601,Demos!$B$3:$K$1368,7,FALSE)),"")</f>
        <v/>
      </c>
      <c r="T1601" s="50" t="s">
        <v>1762</v>
      </c>
      <c r="U1601" s="31" t="str">
        <f>IFERROR(VLOOKUP(G1601,Demos!$B$7:N4897,12,FALSE),"")</f>
        <v/>
      </c>
    </row>
    <row r="1602" spans="1:21" ht="45" x14ac:dyDescent="0.25">
      <c r="A1602" s="39">
        <f t="shared" si="24"/>
        <v>1597</v>
      </c>
      <c r="B1602" s="30" t="s">
        <v>2002</v>
      </c>
      <c r="C1602" s="29" t="str">
        <f xml:space="preserve"> IFERROR(VLOOKUP(B1602, Courses!$C$3:$E$836, 2, FALSE),"")</f>
        <v>Natuurkundig Practicum</v>
      </c>
      <c r="D1602" s="29" t="str">
        <f xml:space="preserve"> IFERROR(VLOOKUP(MID(G1602,1,1), PIRA!$B$1:$E$1146, 2, FALSE),"")</f>
        <v>1 Mechanics</v>
      </c>
      <c r="E1602" s="31" t="str">
        <f xml:space="preserve"> IFERROR(VLOOKUP(MID(G1602,1,2),PIRA!$B$1:$E$1144,2,FALSE),"")&amp;"
"&amp;IFERROR(VLOOKUP(MID(H1602,1,2),PIRA!$B$1:$E$1144,2,FALSE),"")&amp;"
"&amp;IFERROR(VLOOKUP(MID(I1602,1,2),PIRA!$B$1:$E$1144,2,FALSE),"")</f>
        <v xml:space="preserve">Measurement
</v>
      </c>
      <c r="F1602" s="31" t="str">
        <f xml:space="preserve"> IFERROR(VLOOKUP(MID(G1602,1,4),PIRA!$B$1:$E$1144,2,FALSE),"")&amp;"
"&amp;IFERROR(VLOOKUP(MID(H1602,1,4),PIRA!$B$1:$E$1144,2,FALSE),"")&amp;"
"&amp;IFERROR(VLOOKUP(MID(I1602,1,4),PIRA!$B$1:$E$1144,2,FALSE),"")</f>
        <v xml:space="preserve">Error and Accuracy
</v>
      </c>
      <c r="G1602" s="32" t="s">
        <v>1998</v>
      </c>
      <c r="H1602" s="31" t="str">
        <f>IFERROR(IF(VLOOKUP(G1602,Demos!$B$3:$K$1368,2,FALSE)=0,"",VLOOKUP(G1602,Demos!$B$3:$K$1368,2,FALSE)),"")</f>
        <v/>
      </c>
      <c r="I1602" s="79" t="str">
        <f>IFERROR(IF(VLOOKUP(G1602,Demos!$B$3:$K$1368,3,FALSE)=0,"",VLOOKUP(G1602,Demos!$B$3:$K$1368,3,FALSE)),"")</f>
        <v/>
      </c>
      <c r="J1602" s="79" t="str">
        <f>IFERROR(IF(VLOOKUP(G1602,Demos!$B$3:$K$1368,4,FALSE)=0,"",VLOOKUP(G1602,Demos!$B$3:$K$1368,4,FALSE)),"")</f>
        <v/>
      </c>
      <c r="K1602" s="30" t="s">
        <v>373</v>
      </c>
      <c r="M1602" s="71">
        <v>42986</v>
      </c>
      <c r="N1602" s="33" t="str">
        <f>IFERROR(VLOOKUP(G1602,Demos!$B$3:$K$1368,5,FALSE),"")</f>
        <v>Error Analysis (2)</v>
      </c>
      <c r="O1602" s="28">
        <f>IF(N1602="","",COUNTIF($N$6:N3721, N1602))</f>
        <v>8</v>
      </c>
      <c r="P1602" s="33" t="str">
        <f xml:space="preserve"> IFERROR(IF(VLOOKUP(G1602,Demos!$B$3:$K$1368,6,FALSE)=0,"",VLOOKUP(G1602,Demos!$B$3:$K$1368,6,FALSE)),"")</f>
        <v>N/A</v>
      </c>
      <c r="Q1602" s="38" t="str">
        <f xml:space="preserve"> IFERROR(IF(VLOOKUP(G1602,Demos!$B$3:$K$1368,8,FALSE)=0,"",VLOOKUP(G1602,Demos!$B$3:$K$1368,8,FALSE)),"")</f>
        <v>Determine the uncertainty of the on-time of the flashing light by measuring the time that the bulb is on ten times.</v>
      </c>
      <c r="R1602" s="38" t="str">
        <f xml:space="preserve"> IFERROR(IF(VLOOKUP(G1602,Demos!$B$3:$K$1368,7,FALSE)=0,"",VLOOKUP(G1602,Demos!$B$3:$K$1368,7,FALSE)),"")</f>
        <v/>
      </c>
      <c r="T1602" s="50" t="s">
        <v>1762</v>
      </c>
      <c r="U1602" s="31" t="str">
        <f>IFERROR(VLOOKUP(G1602,Demos!$B$7:N4896,12,FALSE),"")</f>
        <v/>
      </c>
    </row>
    <row r="1603" spans="1:21" ht="45" x14ac:dyDescent="0.25">
      <c r="A1603" s="39">
        <f t="shared" si="24"/>
        <v>1598</v>
      </c>
      <c r="B1603" s="30" t="s">
        <v>2002</v>
      </c>
      <c r="C1603" s="29" t="str">
        <f xml:space="preserve"> IFERROR(VLOOKUP(B1603, Courses!$C$3:$E$836, 2, FALSE),"")</f>
        <v>Natuurkundig Practicum</v>
      </c>
      <c r="D1603" s="29" t="str">
        <f xml:space="preserve"> IFERROR(VLOOKUP(MID(G1603,1,1), PIRA!$B$1:$E$1146, 2, FALSE),"")</f>
        <v>1 Mechanics</v>
      </c>
      <c r="E1603" s="31" t="str">
        <f xml:space="preserve"> IFERROR(VLOOKUP(MID(G1603,1,2),PIRA!$B$1:$E$1144,2,FALSE),"")&amp;"
"&amp;IFERROR(VLOOKUP(MID(H1603,1,2),PIRA!$B$1:$E$1144,2,FALSE),"")&amp;"
"&amp;IFERROR(VLOOKUP(MID(I1603,1,2),PIRA!$B$1:$E$1144,2,FALSE),"")</f>
        <v xml:space="preserve">Measurement
</v>
      </c>
      <c r="F1603" s="31" t="str">
        <f xml:space="preserve"> IFERROR(VLOOKUP(MID(G1603,1,4),PIRA!$B$1:$E$1144,2,FALSE),"")&amp;"
"&amp;IFERROR(VLOOKUP(MID(H1603,1,4),PIRA!$B$1:$E$1144,2,FALSE),"")&amp;"
"&amp;IFERROR(VLOOKUP(MID(I1603,1,4),PIRA!$B$1:$E$1144,2,FALSE),"")</f>
        <v xml:space="preserve">Error and Accuracy
</v>
      </c>
      <c r="G1603" s="32" t="s">
        <v>1997</v>
      </c>
      <c r="H1603" s="31" t="str">
        <f>IFERROR(IF(VLOOKUP(G1603,Demos!$B$3:$K$1368,2,FALSE)=0,"",VLOOKUP(G1603,Demos!$B$3:$K$1368,2,FALSE)),"")</f>
        <v/>
      </c>
      <c r="I1603" s="79" t="str">
        <f>IFERROR(IF(VLOOKUP(G1603,Demos!$B$3:$K$1368,3,FALSE)=0,"",VLOOKUP(G1603,Demos!$B$3:$K$1368,3,FALSE)),"")</f>
        <v/>
      </c>
      <c r="J1603" s="79" t="str">
        <f>IFERROR(IF(VLOOKUP(G1603,Demos!$B$3:$K$1368,4,FALSE)=0,"",VLOOKUP(G1603,Demos!$B$3:$K$1368,4,FALSE)),"")</f>
        <v/>
      </c>
      <c r="K1603" s="30" t="s">
        <v>373</v>
      </c>
      <c r="M1603" s="71">
        <v>42985</v>
      </c>
      <c r="N1603" s="33" t="str">
        <f>IFERROR(VLOOKUP(G1603,Demos!$B$3:$K$1368,5,FALSE),"")</f>
        <v>Error Analysis (1)</v>
      </c>
      <c r="O1603" s="28">
        <f>IF(N1603="","",COUNTIF($N$6:N3722, N1603))</f>
        <v>8</v>
      </c>
      <c r="P1603" s="33" t="str">
        <f xml:space="preserve"> IFERROR(IF(VLOOKUP(G1603,Demos!$B$3:$K$1368,6,FALSE)=0,"",VLOOKUP(G1603,Demos!$B$3:$K$1368,6,FALSE)),"")</f>
        <v>N/A</v>
      </c>
      <c r="Q1603" s="38" t="str">
        <f xml:space="preserve"> IFERROR(IF(VLOOKUP(G1603,Demos!$B$3:$K$1368,8,FALSE)=0,"",VLOOKUP(G1603,Demos!$B$3:$K$1368,8,FALSE)),"")</f>
        <v>Let a ruler slip through your fingers and catch it to determine your reaction time.</v>
      </c>
      <c r="R1603" s="38" t="str">
        <f xml:space="preserve"> IFERROR(IF(VLOOKUP(G1603,Demos!$B$3:$K$1368,7,FALSE)=0,"",VLOOKUP(G1603,Demos!$B$3:$K$1368,7,FALSE)),"")</f>
        <v/>
      </c>
      <c r="T1603" s="50" t="s">
        <v>1762</v>
      </c>
      <c r="U1603" s="31" t="str">
        <f>IFERROR(VLOOKUP(G1603,Demos!$B$7:N4903,12,FALSE),"")</f>
        <v/>
      </c>
    </row>
    <row r="1604" spans="1:21" ht="45" x14ac:dyDescent="0.25">
      <c r="A1604" s="39">
        <f t="shared" si="24"/>
        <v>1599</v>
      </c>
      <c r="B1604" s="30" t="s">
        <v>2002</v>
      </c>
      <c r="C1604" s="29" t="str">
        <f xml:space="preserve"> IFERROR(VLOOKUP(B1604, Courses!$C$3:$E$836, 2, FALSE),"")</f>
        <v>Natuurkundig Practicum</v>
      </c>
      <c r="D1604" s="29" t="str">
        <f xml:space="preserve"> IFERROR(VLOOKUP(MID(G1604,1,1), PIRA!$B$1:$E$1146, 2, FALSE),"")</f>
        <v>1 Mechanics</v>
      </c>
      <c r="E1604" s="31" t="str">
        <f xml:space="preserve"> IFERROR(VLOOKUP(MID(G1604,1,2),PIRA!$B$1:$E$1144,2,FALSE),"")&amp;"
"&amp;IFERROR(VLOOKUP(MID(H1604,1,2),PIRA!$B$1:$E$1144,2,FALSE),"")&amp;"
"&amp;IFERROR(VLOOKUP(MID(I1604,1,2),PIRA!$B$1:$E$1144,2,FALSE),"")</f>
        <v xml:space="preserve">Measurement
</v>
      </c>
      <c r="F1604" s="31" t="str">
        <f xml:space="preserve"> IFERROR(VLOOKUP(MID(G1604,1,4),PIRA!$B$1:$E$1144,2,FALSE),"")&amp;"
"&amp;IFERROR(VLOOKUP(MID(H1604,1,4),PIRA!$B$1:$E$1144,2,FALSE),"")&amp;"
"&amp;IFERROR(VLOOKUP(MID(I1604,1,4),PIRA!$B$1:$E$1144,2,FALSE),"")</f>
        <v xml:space="preserve">Error and Accuracy
</v>
      </c>
      <c r="G1604" s="32" t="s">
        <v>1998</v>
      </c>
      <c r="H1604" s="31" t="str">
        <f>IFERROR(IF(VLOOKUP(G1604,Demos!$B$3:$K$1368,2,FALSE)=0,"",VLOOKUP(G1604,Demos!$B$3:$K$1368,2,FALSE)),"")</f>
        <v/>
      </c>
      <c r="I1604" s="79" t="str">
        <f>IFERROR(IF(VLOOKUP(G1604,Demos!$B$3:$K$1368,3,FALSE)=0,"",VLOOKUP(G1604,Demos!$B$3:$K$1368,3,FALSE)),"")</f>
        <v/>
      </c>
      <c r="J1604" s="79" t="str">
        <f>IFERROR(IF(VLOOKUP(G1604,Demos!$B$3:$K$1368,4,FALSE)=0,"",VLOOKUP(G1604,Demos!$B$3:$K$1368,4,FALSE)),"")</f>
        <v/>
      </c>
      <c r="K1604" s="30" t="s">
        <v>373</v>
      </c>
      <c r="M1604" s="71">
        <v>42985</v>
      </c>
      <c r="N1604" s="33" t="str">
        <f>IFERROR(VLOOKUP(G1604,Demos!$B$3:$K$1368,5,FALSE),"")</f>
        <v>Error Analysis (2)</v>
      </c>
      <c r="O1604" s="28">
        <f>IF(N1604="","",COUNTIF($N$6:N3723, N1604))</f>
        <v>8</v>
      </c>
      <c r="P1604" s="33" t="str">
        <f xml:space="preserve"> IFERROR(IF(VLOOKUP(G1604,Demos!$B$3:$K$1368,6,FALSE)=0,"",VLOOKUP(G1604,Demos!$B$3:$K$1368,6,FALSE)),"")</f>
        <v>N/A</v>
      </c>
      <c r="Q1604" s="38" t="str">
        <f xml:space="preserve"> IFERROR(IF(VLOOKUP(G1604,Demos!$B$3:$K$1368,8,FALSE)=0,"",VLOOKUP(G1604,Demos!$B$3:$K$1368,8,FALSE)),"")</f>
        <v>Determine the uncertainty of the on-time of the flashing light by measuring the time that the bulb is on ten times.</v>
      </c>
      <c r="R1604" s="38" t="str">
        <f xml:space="preserve"> IFERROR(IF(VLOOKUP(G1604,Demos!$B$3:$K$1368,7,FALSE)=0,"",VLOOKUP(G1604,Demos!$B$3:$K$1368,7,FALSE)),"")</f>
        <v/>
      </c>
      <c r="T1604" s="50" t="s">
        <v>1762</v>
      </c>
      <c r="U1604" s="31" t="str">
        <f>IFERROR(VLOOKUP(G1604,Demos!$B$7:N4902,12,FALSE),"")</f>
        <v/>
      </c>
    </row>
    <row r="1605" spans="1:21" ht="45" x14ac:dyDescent="0.25">
      <c r="A1605" s="39">
        <f t="shared" si="24"/>
        <v>1600</v>
      </c>
      <c r="B1605" s="30" t="s">
        <v>29</v>
      </c>
      <c r="C1605" s="29" t="str">
        <f xml:space="preserve"> IFERROR(VLOOKUP(B1605, Courses!$C$3:$E$836, 2, FALSE),"")</f>
        <v>Classical and Quantum Mechanics</v>
      </c>
      <c r="D1605" s="29" t="str">
        <f xml:space="preserve"> IFERROR(VLOOKUP(MID(G1605,1,1), PIRA!$B$1:$E$1146, 2, FALSE),"")</f>
        <v>1 Mechanics</v>
      </c>
      <c r="E1605" s="31" t="str">
        <f xml:space="preserve"> IFERROR(VLOOKUP(MID(G1605,1,2),PIRA!$B$1:$E$1144,2,FALSE),"")&amp;"
"&amp;IFERROR(VLOOKUP(MID(H1605,1,2),PIRA!$B$1:$E$1144,2,FALSE),"")&amp;"
"&amp;IFERROR(VLOOKUP(MID(I1605,1,2),PIRA!$B$1:$E$1144,2,FALSE),"")</f>
        <v xml:space="preserve">Newton's Third Law
</v>
      </c>
      <c r="F1605" s="31" t="str">
        <f xml:space="preserve"> IFERROR(VLOOKUP(MID(G1605,1,4),PIRA!$B$1:$E$1144,2,FALSE),"")&amp;"
"&amp;IFERROR(VLOOKUP(MID(H1605,1,4),PIRA!$B$1:$E$1144,2,FALSE),"")&amp;"
"&amp;IFERROR(VLOOKUP(MID(I1605,1,4),PIRA!$B$1:$E$1144,2,FALSE),"")</f>
        <v xml:space="preserve">Action and Reaction
</v>
      </c>
      <c r="G1605" s="32" t="s">
        <v>1145</v>
      </c>
      <c r="H1605" s="31" t="str">
        <f>IFERROR(IF(VLOOKUP(G1605,Demos!$B$3:$K$1368,2,FALSE)=0,"",VLOOKUP(G1605,Demos!$B$3:$K$1368,2,FALSE)),"")</f>
        <v/>
      </c>
      <c r="I1605" s="79" t="str">
        <f>IFERROR(IF(VLOOKUP(G1605,Demos!$B$3:$K$1368,3,FALSE)=0,"",VLOOKUP(G1605,Demos!$B$3:$K$1368,3,FALSE)),"")</f>
        <v/>
      </c>
      <c r="J1605" s="79" t="str">
        <f>IFERROR(IF(VLOOKUP(G1605,Demos!$B$3:$K$1368,4,FALSE)=0,"",VLOOKUP(G1605,Demos!$B$3:$K$1368,4,FALSE)),"")</f>
        <v/>
      </c>
      <c r="K1605" s="30" t="s">
        <v>373</v>
      </c>
      <c r="M1605" s="71">
        <v>42985</v>
      </c>
      <c r="N1605" s="33" t="str">
        <f>IFERROR(VLOOKUP(G1605,Demos!$B$3:$K$1368,5,FALSE),"")</f>
        <v>Who is the Strongest in a Collision?</v>
      </c>
      <c r="O1605" s="28">
        <f>IF(N1605="","",COUNTIF($N$6:N3724, N1605))</f>
        <v>12</v>
      </c>
      <c r="P1605" s="33" t="str">
        <f xml:space="preserve"> IFERROR(IF(VLOOKUP(G1605,Demos!$B$3:$K$1368,6,FALSE)=0,"",VLOOKUP(G1605,Demos!$B$3:$K$1368,6,FALSE)),"")</f>
        <v>www.de-monstrare.nl/pdf/Who%20is%20the%20strongest%20in%20a%20collision.pdf</v>
      </c>
      <c r="Q1605" s="38" t="str">
        <f xml:space="preserve"> IFERROR(IF(VLOOKUP(G1605,Demos!$B$3:$K$1368,8,FALSE)=0,"",VLOOKUP(G1605,Demos!$B$3:$K$1368,8,FALSE)),"")</f>
        <v/>
      </c>
      <c r="R1605" s="38" t="str">
        <f xml:space="preserve"> IFERROR(IF(VLOOKUP(G1605,Demos!$B$3:$K$1368,7,FALSE)=0,"",VLOOKUP(G1605,Demos!$B$3:$K$1368,7,FALSE)),"")</f>
        <v/>
      </c>
      <c r="T1605" s="50" t="s">
        <v>1761</v>
      </c>
      <c r="U1605" s="31" t="str">
        <f>IFERROR(VLOOKUP(G1605,Demos!$B$7:N4898,12,FALSE),"")</f>
        <v/>
      </c>
    </row>
    <row r="1606" spans="1:21" ht="45" x14ac:dyDescent="0.25">
      <c r="A1606" s="39">
        <f t="shared" ref="A1606:A1669" si="25">ROW()-5</f>
        <v>1601</v>
      </c>
      <c r="B1606" s="30" t="s">
        <v>29</v>
      </c>
      <c r="C1606" s="29" t="str">
        <f xml:space="preserve"> IFERROR(VLOOKUP(B1606, Courses!$C$3:$E$836, 2, FALSE),"")</f>
        <v>Classical and Quantum Mechanics</v>
      </c>
      <c r="D1606" s="29" t="str">
        <f xml:space="preserve"> IFERROR(VLOOKUP(MID(G1606,1,1), PIRA!$B$1:$E$1146, 2, FALSE),"")</f>
        <v>1 Mechanics</v>
      </c>
      <c r="E1606" s="31" t="str">
        <f xml:space="preserve"> IFERROR(VLOOKUP(MID(G1606,1,2),PIRA!$B$1:$E$1144,2,FALSE),"")&amp;"
"&amp;IFERROR(VLOOKUP(MID(H1606,1,2),PIRA!$B$1:$E$1144,2,FALSE),"")&amp;"
"&amp;IFERROR(VLOOKUP(MID(I1606,1,2),PIRA!$B$1:$E$1144,2,FALSE),"")</f>
        <v xml:space="preserve">Applications of Newton's Laws
</v>
      </c>
      <c r="F1606" s="31" t="str">
        <f xml:space="preserve"> IFERROR(VLOOKUP(MID(G1606,1,4),PIRA!$B$1:$E$1144,2,FALSE),"")&amp;"
"&amp;IFERROR(VLOOKUP(MID(H1606,1,4),PIRA!$B$1:$E$1144,2,FALSE),"")&amp;"
"&amp;IFERROR(VLOOKUP(MID(I1606,1,4),PIRA!$B$1:$E$1144,2,FALSE),"")</f>
        <v xml:space="preserve">Friction
</v>
      </c>
      <c r="G1606" s="32" t="s">
        <v>1152</v>
      </c>
      <c r="H1606" s="31" t="str">
        <f>IFERROR(IF(VLOOKUP(G1606,Demos!$B$3:$K$1368,2,FALSE)=0,"",VLOOKUP(G1606,Demos!$B$3:$K$1368,2,FALSE)),"")</f>
        <v/>
      </c>
      <c r="I1606" s="79" t="str">
        <f>IFERROR(IF(VLOOKUP(G1606,Demos!$B$3:$K$1368,3,FALSE)=0,"",VLOOKUP(G1606,Demos!$B$3:$K$1368,3,FALSE)),"")</f>
        <v/>
      </c>
      <c r="J1606" s="79" t="str">
        <f>IFERROR(IF(VLOOKUP(G1606,Demos!$B$3:$K$1368,4,FALSE)=0,"",VLOOKUP(G1606,Demos!$B$3:$K$1368,4,FALSE)),"")</f>
        <v/>
      </c>
      <c r="K1606" s="30" t="s">
        <v>373</v>
      </c>
      <c r="M1606" s="71">
        <v>42985</v>
      </c>
      <c r="N1606" s="33" t="str">
        <f>IFERROR(VLOOKUP(G1606,Demos!$B$3:$K$1368,5,FALSE),"")</f>
        <v>Braking</v>
      </c>
      <c r="O1606" s="28">
        <f>IF(N1606="","",COUNTIF($N$6:N3725, N1606))</f>
        <v>19</v>
      </c>
      <c r="P1606" s="33" t="str">
        <f xml:space="preserve"> IFERROR(IF(VLOOKUP(G1606,Demos!$B$3:$K$1368,6,FALSE)=0,"",VLOOKUP(G1606,Demos!$B$3:$K$1368,6,FALSE)),"")</f>
        <v>www.de-monstrare.nl/pdf/Braking.pdf</v>
      </c>
      <c r="Q1606" s="38" t="str">
        <f xml:space="preserve"> IFERROR(IF(VLOOKUP(G1606,Demos!$B$3:$K$1368,8,FALSE)=0,"",VLOOKUP(G1606,Demos!$B$3:$K$1368,8,FALSE)),"")</f>
        <v/>
      </c>
      <c r="R1606" s="38" t="str">
        <f xml:space="preserve"> IFERROR(IF(VLOOKUP(G1606,Demos!$B$3:$K$1368,7,FALSE)=0,"",VLOOKUP(G1606,Demos!$B$3:$K$1368,7,FALSE)),"")</f>
        <v/>
      </c>
      <c r="T1606" s="50" t="s">
        <v>1890</v>
      </c>
      <c r="U1606" s="31" t="str">
        <f>IFERROR(VLOOKUP(G1606,Demos!$B$7:N4900,12,FALSE),"")</f>
        <v/>
      </c>
    </row>
    <row r="1607" spans="1:21" ht="45" x14ac:dyDescent="0.25">
      <c r="A1607" s="39">
        <f t="shared" si="25"/>
        <v>1602</v>
      </c>
      <c r="B1607" s="30" t="s">
        <v>29</v>
      </c>
      <c r="C1607" s="29" t="str">
        <f xml:space="preserve"> IFERROR(VLOOKUP(B1607, Courses!$C$3:$E$836, 2, FALSE),"")</f>
        <v>Classical and Quantum Mechanics</v>
      </c>
      <c r="D1607" s="29" t="str">
        <f xml:space="preserve"> IFERROR(VLOOKUP(MID(G1607,1,1), PIRA!$B$1:$E$1146, 2, FALSE),"")</f>
        <v>1 Mechanics</v>
      </c>
      <c r="E1607" s="31" t="str">
        <f xml:space="preserve"> IFERROR(VLOOKUP(MID(G1607,1,2),PIRA!$B$1:$E$1144,2,FALSE),"")&amp;"
"&amp;IFERROR(VLOOKUP(MID(H1607,1,2),PIRA!$B$1:$E$1144,2,FALSE),"")&amp;"
"&amp;IFERROR(VLOOKUP(MID(I1607,1,2),PIRA!$B$1:$E$1144,2,FALSE),"")</f>
        <v xml:space="preserve">Applications of Newton's Laws
</v>
      </c>
      <c r="F1607" s="31" t="str">
        <f xml:space="preserve"> IFERROR(VLOOKUP(MID(G1607,1,4),PIRA!$B$1:$E$1144,2,FALSE),"")&amp;"
"&amp;IFERROR(VLOOKUP(MID(H1607,1,4),PIRA!$B$1:$E$1144,2,FALSE),"")&amp;"
"&amp;IFERROR(VLOOKUP(MID(I1607,1,4),PIRA!$B$1:$E$1144,2,FALSE),"")</f>
        <v xml:space="preserve">Friction
</v>
      </c>
      <c r="G1607" s="32" t="s">
        <v>1153</v>
      </c>
      <c r="H1607" s="31" t="str">
        <f>IFERROR(IF(VLOOKUP(G1607,Demos!$B$3:$K$1368,2,FALSE)=0,"",VLOOKUP(G1607,Demos!$B$3:$K$1368,2,FALSE)),"")</f>
        <v/>
      </c>
      <c r="I1607" s="79" t="str">
        <f>IFERROR(IF(VLOOKUP(G1607,Demos!$B$3:$K$1368,3,FALSE)=0,"",VLOOKUP(G1607,Demos!$B$3:$K$1368,3,FALSE)),"")</f>
        <v/>
      </c>
      <c r="J1607" s="79" t="str">
        <f>IFERROR(IF(VLOOKUP(G1607,Demos!$B$3:$K$1368,4,FALSE)=0,"",VLOOKUP(G1607,Demos!$B$3:$K$1368,4,FALSE)),"")</f>
        <v/>
      </c>
      <c r="K1607" s="30" t="s">
        <v>373</v>
      </c>
      <c r="M1607" s="71">
        <v>42985</v>
      </c>
      <c r="N1607" s="33" t="str">
        <f>IFERROR(VLOOKUP(G1607,Demos!$B$3:$K$1368,5,FALSE),"")</f>
        <v>Phonebook Friction</v>
      </c>
      <c r="O1607" s="28">
        <f>IF(N1607="","",COUNTIF($N$6:N3726, N1607))</f>
        <v>13</v>
      </c>
      <c r="P1607" s="33" t="str">
        <f xml:space="preserve"> IFERROR(IF(VLOOKUP(G1607,Demos!$B$3:$K$1368,6,FALSE)=0,"",VLOOKUP(G1607,Demos!$B$3:$K$1368,6,FALSE)),"")</f>
        <v>www.de-monstrare.nl/pdf/Phonebook%20friction.pdf</v>
      </c>
      <c r="Q1607" s="38" t="str">
        <f xml:space="preserve"> IFERROR(IF(VLOOKUP(G1607,Demos!$B$3:$K$1368,8,FALSE)=0,"",VLOOKUP(G1607,Demos!$B$3:$K$1368,8,FALSE)),"")</f>
        <v/>
      </c>
      <c r="R1607" s="38" t="str">
        <f xml:space="preserve"> IFERROR(IF(VLOOKUP(G1607,Demos!$B$3:$K$1368,7,FALSE)=0,"",VLOOKUP(G1607,Demos!$B$3:$K$1368,7,FALSE)),"")</f>
        <v/>
      </c>
      <c r="T1607" s="50" t="s">
        <v>1904</v>
      </c>
      <c r="U1607" s="31" t="str">
        <f>IFERROR(VLOOKUP(G1607,Demos!$B$7:N4899,12,FALSE),"")</f>
        <v/>
      </c>
    </row>
    <row r="1608" spans="1:21" ht="45" x14ac:dyDescent="0.25">
      <c r="A1608" s="39">
        <f t="shared" si="25"/>
        <v>1603</v>
      </c>
      <c r="B1608" s="30" t="s">
        <v>148</v>
      </c>
      <c r="C1608" s="29" t="str">
        <f xml:space="preserve"> IFERROR(VLOOKUP(B1608, Courses!$C$3:$E$836, 2, FALSE),"")</f>
        <v>Introduction to Mechanics, Waves and Optics</v>
      </c>
      <c r="D1608" s="29" t="str">
        <f xml:space="preserve"> IFERROR(VLOOKUP(MID(G1608,1,1), PIRA!$B$1:$E$1146, 2, FALSE),"")</f>
        <v>1 Mechanics</v>
      </c>
      <c r="E1608" s="31" t="str">
        <f xml:space="preserve"> IFERROR(VLOOKUP(MID(G1608,1,2),PIRA!$B$1:$E$1144,2,FALSE),"")&amp;"
"&amp;IFERROR(VLOOKUP(MID(H1608,1,2),PIRA!$B$1:$E$1144,2,FALSE),"")&amp;"
"&amp;IFERROR(VLOOKUP(MID(I1608,1,2),PIRA!$B$1:$E$1144,2,FALSE),"")</f>
        <v xml:space="preserve">Work and Energy
</v>
      </c>
      <c r="F1608" s="31" t="str">
        <f xml:space="preserve"> IFERROR(VLOOKUP(MID(G1608,1,4),PIRA!$B$1:$E$1144,2,FALSE),"")&amp;"
"&amp;IFERROR(VLOOKUP(MID(H1608,1,4),PIRA!$B$1:$E$1144,2,FALSE),"")&amp;"
"&amp;IFERROR(VLOOKUP(MID(I1608,1,4),PIRA!$B$1:$E$1144,2,FALSE),"")</f>
        <v xml:space="preserve">Conservation of Energy
</v>
      </c>
      <c r="G1608" s="32" t="s">
        <v>362</v>
      </c>
      <c r="H1608" s="31" t="str">
        <f>IFERROR(IF(VLOOKUP(G1608,Demos!$B$3:$K$1368,2,FALSE)=0,"",VLOOKUP(G1608,Demos!$B$3:$K$1368,2,FALSE)),"")</f>
        <v/>
      </c>
      <c r="I1608" s="79" t="str">
        <f>IFERROR(IF(VLOOKUP(G1608,Demos!$B$3:$K$1368,3,FALSE)=0,"",VLOOKUP(G1608,Demos!$B$3:$K$1368,3,FALSE)),"")</f>
        <v/>
      </c>
      <c r="J1608" s="79" t="str">
        <f>IFERROR(IF(VLOOKUP(G1608,Demos!$B$3:$K$1368,4,FALSE)=0,"",VLOOKUP(G1608,Demos!$B$3:$K$1368,4,FALSE)),"")</f>
        <v/>
      </c>
      <c r="K1608" s="30" t="s">
        <v>150</v>
      </c>
      <c r="L1608" s="30" t="s">
        <v>150</v>
      </c>
      <c r="M1608" s="71">
        <v>42985</v>
      </c>
      <c r="N1608" s="33" t="str">
        <f>IFERROR(VLOOKUP(G1608,Demos!$B$3:$K$1368,5,FALSE),"")</f>
        <v>Pendulum of Death</v>
      </c>
      <c r="O1608" s="28">
        <f>IF(N1608="","",COUNTIF($N$6:N3727, N1608))</f>
        <v>20</v>
      </c>
      <c r="P1608" s="33" t="str">
        <f xml:space="preserve"> IFERROR(IF(VLOOKUP(G1608,Demos!$B$3:$K$1368,6,FALSE)=0,"",VLOOKUP(G1608,Demos!$B$3:$K$1368,6,FALSE)),"")</f>
        <v>www.de-monstrare.nl/pdf/Pendulum%20of%20death.pdf</v>
      </c>
      <c r="Q1608" s="38" t="str">
        <f xml:space="preserve"> IFERROR(IF(VLOOKUP(G1608,Demos!$B$3:$K$1368,8,FALSE)=0,"",VLOOKUP(G1608,Demos!$B$3:$K$1368,8,FALSE)),"")</f>
        <v>Height floor to hook in the ceiling h = 6.871 m</v>
      </c>
      <c r="R1608" s="38" t="str">
        <f xml:space="preserve"> IFERROR(IF(VLOOKUP(G1608,Demos!$B$3:$K$1368,7,FALSE)=0,"",VLOOKUP(G1608,Demos!$B$3:$K$1368,7,FALSE)),"")</f>
        <v/>
      </c>
      <c r="T1608" s="50" t="s">
        <v>1762</v>
      </c>
      <c r="U1608" s="31" t="str">
        <f>IFERROR(VLOOKUP(G1608,Demos!$B$7:N4901,12,FALSE),"")</f>
        <v/>
      </c>
    </row>
    <row r="1609" spans="1:21" ht="45" x14ac:dyDescent="0.25">
      <c r="A1609" s="39">
        <f t="shared" si="25"/>
        <v>1604</v>
      </c>
      <c r="B1609" s="30" t="s">
        <v>29</v>
      </c>
      <c r="C1609" s="29" t="str">
        <f xml:space="preserve"> IFERROR(VLOOKUP(B1609, Courses!$C$3:$E$836, 2, FALSE),"")</f>
        <v>Classical and Quantum Mechanics</v>
      </c>
      <c r="D1609" s="29" t="str">
        <f xml:space="preserve"> IFERROR(VLOOKUP(MID(G1609,1,1), PIRA!$B$1:$E$1146, 2, FALSE),"")</f>
        <v>1 Mechanics</v>
      </c>
      <c r="E1609" s="31" t="str">
        <f xml:space="preserve"> IFERROR(VLOOKUP(MID(G1609,1,2),PIRA!$B$1:$E$1144,2,FALSE),"")&amp;"
"&amp;IFERROR(VLOOKUP(MID(H1609,1,2),PIRA!$B$1:$E$1144,2,FALSE),"")&amp;"
"&amp;IFERROR(VLOOKUP(MID(I1609,1,2),PIRA!$B$1:$E$1144,2,FALSE),"")</f>
        <v xml:space="preserve">Relative Motion
</v>
      </c>
      <c r="F1609" s="31" t="str">
        <f xml:space="preserve"> IFERROR(VLOOKUP(MID(G1609,1,4),PIRA!$B$1:$E$1144,2,FALSE),"")&amp;"
"&amp;IFERROR(VLOOKUP(MID(H1609,1,4),PIRA!$B$1:$E$1144,2,FALSE),"")&amp;"
"&amp;IFERROR(VLOOKUP(MID(I1609,1,4),PIRA!$B$1:$E$1144,2,FALSE),"")</f>
        <v xml:space="preserve">Moving Reference Frames
</v>
      </c>
      <c r="G1609" s="32" t="s">
        <v>1135</v>
      </c>
      <c r="H1609" s="31" t="str">
        <f>IFERROR(IF(VLOOKUP(G1609,Demos!$B$3:$K$1368,2,FALSE)=0,"",VLOOKUP(G1609,Demos!$B$3:$K$1368,2,FALSE)),"")</f>
        <v/>
      </c>
      <c r="I1609" s="79" t="str">
        <f>IFERROR(IF(VLOOKUP(G1609,Demos!$B$3:$K$1368,3,FALSE)=0,"",VLOOKUP(G1609,Demos!$B$3:$K$1368,3,FALSE)),"")</f>
        <v/>
      </c>
      <c r="J1609" s="79" t="str">
        <f>IFERROR(IF(VLOOKUP(G1609,Demos!$B$3:$K$1368,4,FALSE)=0,"",VLOOKUP(G1609,Demos!$B$3:$K$1368,4,FALSE)),"")</f>
        <v/>
      </c>
      <c r="K1609" s="30" t="s">
        <v>373</v>
      </c>
      <c r="M1609" s="71">
        <v>42983</v>
      </c>
      <c r="N1609" s="33" t="str">
        <f>IFERROR(VLOOKUP(G1609,Demos!$B$3:$K$1368,5,FALSE),"")</f>
        <v>Shoot and Catch</v>
      </c>
      <c r="O1609" s="28">
        <f>IF(N1609="","",COUNTIF($N$6:N3728, N1609))</f>
        <v>26</v>
      </c>
      <c r="P1609" s="33" t="str">
        <f xml:space="preserve"> IFERROR(IF(VLOOKUP(G1609,Demos!$B$3:$K$1368,6,FALSE)=0,"",VLOOKUP(G1609,Demos!$B$3:$K$1368,6,FALSE)),"")</f>
        <v>www.de-monstrare.nl/pdf/Shoot%20and%20catch.pdf</v>
      </c>
      <c r="Q1609" s="38" t="str">
        <f xml:space="preserve"> IFERROR(IF(VLOOKUP(G1609,Demos!$B$3:$K$1368,8,FALSE)=0,"",VLOOKUP(G1609,Demos!$B$3:$K$1368,8,FALSE)),"")</f>
        <v/>
      </c>
      <c r="R1609" s="38" t="str">
        <f xml:space="preserve"> IFERROR(IF(VLOOKUP(G1609,Demos!$B$3:$K$1368,7,FALSE)=0,"",VLOOKUP(G1609,Demos!$B$3:$K$1368,7,FALSE)),"")</f>
        <v xml:space="preserve">See Collegerama 2022 recording TN1612TU_09 from 00:38:10 - https://collegerama.tudelft.nl/Mediasite/Channel/as-bsc-tn/watch/01a81742333b4cfeb1cb2f79a689016f1d </v>
      </c>
      <c r="T1609" s="50" t="s">
        <v>1762</v>
      </c>
      <c r="U1609" s="31" t="str">
        <f>IFERROR(VLOOKUP(G1609,Demos!$B$7:N4905,12,FALSE),"")</f>
        <v/>
      </c>
    </row>
    <row r="1610" spans="1:21" ht="45" x14ac:dyDescent="0.25">
      <c r="A1610" s="39">
        <f t="shared" si="25"/>
        <v>1605</v>
      </c>
      <c r="B1610" s="30" t="s">
        <v>148</v>
      </c>
      <c r="C1610" s="29" t="str">
        <f xml:space="preserve"> IFERROR(VLOOKUP(B1610, Courses!$C$3:$E$836, 2, FALSE),"")</f>
        <v>Introduction to Mechanics, Waves and Optics</v>
      </c>
      <c r="D1610" s="29" t="str">
        <f xml:space="preserve"> IFERROR(VLOOKUP(MID(G1610,1,1), PIRA!$B$1:$E$1146, 2, FALSE),"")</f>
        <v>1 Mechanics</v>
      </c>
      <c r="E1610" s="31" t="str">
        <f xml:space="preserve"> IFERROR(VLOOKUP(MID(G1610,1,2),PIRA!$B$1:$E$1144,2,FALSE),"")&amp;"
"&amp;IFERROR(VLOOKUP(MID(H1610,1,2),PIRA!$B$1:$E$1144,2,FALSE),"")&amp;"
"&amp;IFERROR(VLOOKUP(MID(I1610,1,2),PIRA!$B$1:$E$1144,2,FALSE),"")</f>
        <v xml:space="preserve">Newton's Second Law
</v>
      </c>
      <c r="F1610" s="31" t="str">
        <f xml:space="preserve"> IFERROR(VLOOKUP(MID(G1610,1,4),PIRA!$B$1:$E$1144,2,FALSE),"")&amp;"
"&amp;IFERROR(VLOOKUP(MID(H1610,1,4),PIRA!$B$1:$E$1144,2,FALSE),"")&amp;"
"&amp;IFERROR(VLOOKUP(MID(I1610,1,4),PIRA!$B$1:$E$1144,2,FALSE),"")</f>
        <v xml:space="preserve">Force, Mass, and Acceleration
</v>
      </c>
      <c r="G1610" s="32" t="s">
        <v>1142</v>
      </c>
      <c r="H1610" s="31" t="str">
        <f>IFERROR(IF(VLOOKUP(G1610,Demos!$B$3:$K$1368,2,FALSE)=0,"",VLOOKUP(G1610,Demos!$B$3:$K$1368,2,FALSE)),"")</f>
        <v/>
      </c>
      <c r="I1610" s="79" t="str">
        <f>IFERROR(IF(VLOOKUP(G1610,Demos!$B$3:$K$1368,3,FALSE)=0,"",VLOOKUP(G1610,Demos!$B$3:$K$1368,3,FALSE)),"")</f>
        <v/>
      </c>
      <c r="J1610" s="79" t="str">
        <f>IFERROR(IF(VLOOKUP(G1610,Demos!$B$3:$K$1368,4,FALSE)=0,"",VLOOKUP(G1610,Demos!$B$3:$K$1368,4,FALSE)),"")</f>
        <v/>
      </c>
      <c r="K1610" s="30" t="s">
        <v>150</v>
      </c>
      <c r="L1610" s="30" t="s">
        <v>1614</v>
      </c>
      <c r="M1610" s="71">
        <v>42983</v>
      </c>
      <c r="N1610" s="33" t="str">
        <f>IFERROR(VLOOKUP(G1610,Demos!$B$3:$K$1368,5,FALSE),"")</f>
        <v>Throwing Eggs</v>
      </c>
      <c r="O1610" s="28">
        <f>IF(N1610="","",COUNTIF($N$6:N3729, N1610))</f>
        <v>11</v>
      </c>
      <c r="P1610" s="33" t="str">
        <f xml:space="preserve"> IFERROR(IF(VLOOKUP(G1610,Demos!$B$3:$K$1368,6,FALSE)=0,"",VLOOKUP(G1610,Demos!$B$3:$K$1368,6,FALSE)),"")</f>
        <v>www.de-monstrare.nl/pdf/Throwing%20eggs.pdf</v>
      </c>
      <c r="Q1610" s="38" t="str">
        <f xml:space="preserve"> IFERROR(IF(VLOOKUP(G1610,Demos!$B$3:$K$1368,8,FALSE)=0,"",VLOOKUP(G1610,Demos!$B$3:$K$1368,8,FALSE)),"")</f>
        <v/>
      </c>
      <c r="R1610" s="38" t="str">
        <f xml:space="preserve"> IFERROR(IF(VLOOKUP(G1610,Demos!$B$3:$K$1368,7,FALSE)=0,"",VLOOKUP(G1610,Demos!$B$3:$K$1368,7,FALSE)),"")</f>
        <v/>
      </c>
      <c r="T1610" s="50" t="s">
        <v>1763</v>
      </c>
      <c r="U1610" s="31" t="str">
        <f>IFERROR(VLOOKUP(G1610,Demos!$B$7:N4907,12,FALSE),"")</f>
        <v/>
      </c>
    </row>
    <row r="1611" spans="1:21" ht="45" x14ac:dyDescent="0.25">
      <c r="A1611" s="39">
        <f t="shared" si="25"/>
        <v>1606</v>
      </c>
      <c r="B1611" s="30" t="s">
        <v>148</v>
      </c>
      <c r="C1611" s="29" t="str">
        <f xml:space="preserve"> IFERROR(VLOOKUP(B1611, Courses!$C$3:$E$836, 2, FALSE),"")</f>
        <v>Introduction to Mechanics, Waves and Optics</v>
      </c>
      <c r="D1611" s="29" t="str">
        <f xml:space="preserve"> IFERROR(VLOOKUP(MID(G1611,1,1), PIRA!$B$1:$E$1146, 2, FALSE),"")</f>
        <v>1 Mechanics</v>
      </c>
      <c r="E1611" s="31" t="str">
        <f xml:space="preserve"> IFERROR(VLOOKUP(MID(G1611,1,2),PIRA!$B$1:$E$1144,2,FALSE),"")&amp;"
"&amp;IFERROR(VLOOKUP(MID(H1611,1,2),PIRA!$B$1:$E$1144,2,FALSE),"")&amp;"
"&amp;IFERROR(VLOOKUP(MID(I1611,1,2),PIRA!$B$1:$E$1144,2,FALSE),"")</f>
        <v xml:space="preserve">Newton's Second Law
</v>
      </c>
      <c r="F1611" s="31" t="str">
        <f xml:space="preserve"> IFERROR(VLOOKUP(MID(G1611,1,4),PIRA!$B$1:$E$1144,2,FALSE),"")&amp;"
"&amp;IFERROR(VLOOKUP(MID(H1611,1,4),PIRA!$B$1:$E$1144,2,FALSE),"")&amp;"
"&amp;IFERROR(VLOOKUP(MID(I1611,1,4),PIRA!$B$1:$E$1144,2,FALSE),"")</f>
        <v xml:space="preserve">Accelerated Reference Frames
</v>
      </c>
      <c r="G1611" s="32" t="s">
        <v>1919</v>
      </c>
      <c r="H1611" s="31" t="str">
        <f>IFERROR(IF(VLOOKUP(G1611,Demos!$B$3:$K$1368,2,FALSE)=0,"",VLOOKUP(G1611,Demos!$B$3:$K$1368,2,FALSE)),"")</f>
        <v/>
      </c>
      <c r="I1611" s="79" t="str">
        <f>IFERROR(IF(VLOOKUP(G1611,Demos!$B$3:$K$1368,3,FALSE)=0,"",VLOOKUP(G1611,Demos!$B$3:$K$1368,3,FALSE)),"")</f>
        <v/>
      </c>
      <c r="J1611" s="79" t="str">
        <f>IFERROR(IF(VLOOKUP(G1611,Demos!$B$3:$K$1368,4,FALSE)=0,"",VLOOKUP(G1611,Demos!$B$3:$K$1368,4,FALSE)),"")</f>
        <v/>
      </c>
      <c r="K1611" s="30" t="s">
        <v>150</v>
      </c>
      <c r="L1611" s="30" t="s">
        <v>252</v>
      </c>
      <c r="M1611" s="71">
        <v>42983</v>
      </c>
      <c r="N1611" s="33" t="str">
        <f>IFERROR(VLOOKUP(G1611,Demos!$B$3:$K$1368,5,FALSE),"")</f>
        <v>Vanishing Weight (Apparent weight)</v>
      </c>
      <c r="O1611" s="28">
        <f>IF(N1611="","",COUNTIF($N$6:N3730, N1611))</f>
        <v>9</v>
      </c>
      <c r="P1611" s="33" t="str">
        <f xml:space="preserve"> IFERROR(IF(VLOOKUP(G1611,Demos!$B$3:$K$1368,6,FALSE)=0,"",VLOOKUP(G1611,Demos!$B$3:$K$1368,6,FALSE)),"")</f>
        <v>N/A</v>
      </c>
      <c r="Q1611" s="38" t="str">
        <f xml:space="preserve"> IFERROR(IF(VLOOKUP(G1611,Demos!$B$3:$K$1368,8,FALSE)=0,"",VLOOKUP(G1611,Demos!$B$3:$K$1368,8,FALSE)),"")</f>
        <v/>
      </c>
      <c r="R1611" s="38" t="str">
        <f xml:space="preserve"> IFERROR(IF(VLOOKUP(G1611,Demos!$B$3:$K$1368,7,FALSE)=0,"",VLOOKUP(G1611,Demos!$B$3:$K$1368,7,FALSE)),"")</f>
        <v/>
      </c>
      <c r="T1611" s="50" t="s">
        <v>1761</v>
      </c>
      <c r="U1611" s="31" t="str">
        <f>IFERROR(VLOOKUP(G1611,Demos!$B$7:N4906,12,FALSE),"")</f>
        <v/>
      </c>
    </row>
    <row r="1612" spans="1:21" ht="45" x14ac:dyDescent="0.25">
      <c r="A1612" s="39">
        <f t="shared" si="25"/>
        <v>1607</v>
      </c>
      <c r="B1612" s="30" t="s">
        <v>29</v>
      </c>
      <c r="C1612" s="29" t="str">
        <f xml:space="preserve"> IFERROR(VLOOKUP(B1612, Courses!$C$3:$E$836, 2, FALSE),"")</f>
        <v>Classical and Quantum Mechanics</v>
      </c>
      <c r="D1612" s="29" t="str">
        <f xml:space="preserve"> IFERROR(VLOOKUP(MID(G1612,1,1), PIRA!$B$1:$E$1146, 2, FALSE),"")</f>
        <v>1 Mechanics</v>
      </c>
      <c r="E1612" s="31" t="str">
        <f xml:space="preserve"> IFERROR(VLOOKUP(MID(G1612,1,2),PIRA!$B$1:$E$1144,2,FALSE),"")&amp;"
"&amp;IFERROR(VLOOKUP(MID(H1612,1,2),PIRA!$B$1:$E$1144,2,FALSE),"")&amp;"
"&amp;IFERROR(VLOOKUP(MID(I1612,1,2),PIRA!$B$1:$E$1144,2,FALSE),"")</f>
        <v xml:space="preserve">Statics of Rigid Bodies
</v>
      </c>
      <c r="F1612" s="31" t="str">
        <f xml:space="preserve"> IFERROR(VLOOKUP(MID(G1612,1,4),PIRA!$B$1:$E$1144,2,FALSE),"")&amp;"
"&amp;IFERROR(VLOOKUP(MID(H1612,1,4),PIRA!$B$1:$E$1144,2,FALSE),"")&amp;"
"&amp;IFERROR(VLOOKUP(MID(I1612,1,4),PIRA!$B$1:$E$1144,2,FALSE),"")</f>
        <v xml:space="preserve">Resolution of Forces
</v>
      </c>
      <c r="G1612" s="32" t="s">
        <v>1148</v>
      </c>
      <c r="H1612" s="31" t="str">
        <f>IFERROR(IF(VLOOKUP(G1612,Demos!$B$3:$K$1368,2,FALSE)=0,"",VLOOKUP(G1612,Demos!$B$3:$K$1368,2,FALSE)),"")</f>
        <v/>
      </c>
      <c r="I1612" s="79" t="str">
        <f>IFERROR(IF(VLOOKUP(G1612,Demos!$B$3:$K$1368,3,FALSE)=0,"",VLOOKUP(G1612,Demos!$B$3:$K$1368,3,FALSE)),"")</f>
        <v/>
      </c>
      <c r="J1612" s="79" t="str">
        <f>IFERROR(IF(VLOOKUP(G1612,Demos!$B$3:$K$1368,4,FALSE)=0,"",VLOOKUP(G1612,Demos!$B$3:$K$1368,4,FALSE)),"")</f>
        <v/>
      </c>
      <c r="K1612" s="30" t="s">
        <v>373</v>
      </c>
      <c r="M1612" s="71">
        <v>42983</v>
      </c>
      <c r="N1612" s="33" t="str">
        <f>IFERROR(VLOOKUP(G1612,Demos!$B$3:$K$1368,5,FALSE),"")</f>
        <v>Strong Professor (Weak Students)</v>
      </c>
      <c r="O1612" s="28">
        <f>IF(N1612="","",COUNTIF($N$6:N3731, N1612))</f>
        <v>24</v>
      </c>
      <c r="P1612" s="33" t="str">
        <f xml:space="preserve"> IFERROR(IF(VLOOKUP(G1612,Demos!$B$3:$K$1368,6,FALSE)=0,"",VLOOKUP(G1612,Demos!$B$3:$K$1368,6,FALSE)),"")</f>
        <v>www.de-monstrare.nl/pdf/Strong%20professor%20_weak%20students_.pdf</v>
      </c>
      <c r="Q1612" s="38" t="str">
        <f xml:space="preserve"> IFERROR(IF(VLOOKUP(G1612,Demos!$B$3:$K$1368,8,FALSE)=0,"",VLOOKUP(G1612,Demos!$B$3:$K$1368,8,FALSE)),"")</f>
        <v/>
      </c>
      <c r="R1612" s="38" t="str">
        <f xml:space="preserve"> IFERROR(IF(VLOOKUP(G1612,Demos!$B$3:$K$1368,7,FALSE)=0,"",VLOOKUP(G1612,Demos!$B$3:$K$1368,7,FALSE)),"")</f>
        <v xml:space="preserve">=================== https://collegerama.tudelft.nl/Mediasite/Channel/as-bsc-tn/watch/f53f1fdd5fa04999b1d52f4922846f1a1d ========================Collegerama.tudelft.nl. TN1612TU_01 - Klassieke mechanica &amp; relativiteit, recoreded on 08 Feb 2021 13:45, demo </v>
      </c>
      <c r="T1612" s="50" t="s">
        <v>1762</v>
      </c>
      <c r="U1612" s="31" t="str">
        <f>IFERROR(VLOOKUP(G1612,Demos!$B$7:N4904,12,FALSE),"")</f>
        <v/>
      </c>
    </row>
    <row r="1613" spans="1:21" ht="45" x14ac:dyDescent="0.25">
      <c r="A1613" s="39">
        <f t="shared" si="25"/>
        <v>1608</v>
      </c>
      <c r="B1613" s="30" t="s">
        <v>151</v>
      </c>
      <c r="C1613" s="29" t="str">
        <f xml:space="preserve"> IFERROR(VLOOKUP(B1613, Courses!$C$3:$E$836, 2, FALSE),"")</f>
        <v>Introduction to Electricity and Magnetism</v>
      </c>
      <c r="D1613" s="29" t="str">
        <f xml:space="preserve"> IFERROR(VLOOKUP(MID(G1613,1,1), PIRA!$B$1:$E$1146, 2, FALSE),"")</f>
        <v>5 Electricity and Magnetism</v>
      </c>
      <c r="E1613" s="31" t="str">
        <f xml:space="preserve"> IFERROR(VLOOKUP(MID(G1613,1,2),PIRA!$B$1:$E$1144,2,FALSE),"")&amp;"
"&amp;IFERROR(VLOOKUP(MID(H1613,1,2),PIRA!$B$1:$E$1144,2,FALSE),"")&amp;"
"&amp;IFERROR(VLOOKUP(MID(I1613,1,2),PIRA!$B$1:$E$1144,2,FALSE),"")</f>
        <v xml:space="preserve">Electrostatics
</v>
      </c>
      <c r="F1613" s="31" t="str">
        <f xml:space="preserve"> IFERROR(VLOOKUP(MID(G1613,1,4),PIRA!$B$1:$E$1144,2,FALSE),"")&amp;"
"&amp;IFERROR(VLOOKUP(MID(H1613,1,4),PIRA!$B$1:$E$1144,2,FALSE),"")&amp;"
"&amp;IFERROR(VLOOKUP(MID(I1613,1,4),PIRA!$B$1:$E$1144,2,FALSE),"")</f>
        <v xml:space="preserve">Producing Static Charge
</v>
      </c>
      <c r="G1613" s="32" t="s">
        <v>1737</v>
      </c>
      <c r="H1613" s="31" t="str">
        <f>IFERROR(IF(VLOOKUP(G1613,Demos!$B$3:$K$1368,2,FALSE)=0,"",VLOOKUP(G1613,Demos!$B$3:$K$1368,2,FALSE)),"")</f>
        <v/>
      </c>
      <c r="I1613" s="79" t="str">
        <f>IFERROR(IF(VLOOKUP(G1613,Demos!$B$3:$K$1368,3,FALSE)=0,"",VLOOKUP(G1613,Demos!$B$3:$K$1368,3,FALSE)),"")</f>
        <v/>
      </c>
      <c r="J1613" s="79" t="str">
        <f>IFERROR(IF(VLOOKUP(G1613,Demos!$B$3:$K$1368,4,FALSE)=0,"",VLOOKUP(G1613,Demos!$B$3:$K$1368,4,FALSE)),"")</f>
        <v/>
      </c>
      <c r="K1613" s="30" t="s">
        <v>1944</v>
      </c>
      <c r="L1613" s="30" t="s">
        <v>1064</v>
      </c>
      <c r="M1613" s="71">
        <v>42949</v>
      </c>
      <c r="N1613" s="33" t="str">
        <f>IFERROR(VLOOKUP(G1613,Demos!$B$3:$K$1368,5,FALSE),"")</f>
        <v>Electroscope</v>
      </c>
      <c r="O1613" s="28">
        <f>IF(N1613="","",COUNTIF($N$6:N3732, N1613))</f>
        <v>3</v>
      </c>
      <c r="P1613" s="33" t="str">
        <f xml:space="preserve"> IFERROR(IF(VLOOKUP(G1613,Demos!$B$3:$K$1368,6,FALSE)=0,"",VLOOKUP(G1613,Demos!$B$3:$K$1368,6,FALSE)),"")</f>
        <v>N/A</v>
      </c>
      <c r="Q1613" s="38" t="str">
        <f xml:space="preserve"> IFERROR(IF(VLOOKUP(G1613,Demos!$B$3:$K$1368,8,FALSE)=0,"",VLOOKUP(G1613,Demos!$B$3:$K$1368,8,FALSE)),"")</f>
        <v>Both induction and charge transfer by physical contact (use rabit fur w glas rod and PVC pipe)</v>
      </c>
      <c r="R1613" s="38" t="str">
        <f xml:space="preserve"> IFERROR(IF(VLOOKUP(G1613,Demos!$B$3:$K$1368,7,FALSE)=0,"",VLOOKUP(G1613,Demos!$B$3:$K$1368,7,FALSE)),"")</f>
        <v/>
      </c>
      <c r="U1613" s="31" t="str">
        <f>IFERROR(VLOOKUP(G1613,Demos!$B$7:N4909,12,FALSE),"")</f>
        <v/>
      </c>
    </row>
    <row r="1614" spans="1:21" ht="45" x14ac:dyDescent="0.25">
      <c r="A1614" s="39">
        <f t="shared" si="25"/>
        <v>1609</v>
      </c>
      <c r="B1614" s="30" t="s">
        <v>151</v>
      </c>
      <c r="C1614" s="29" t="str">
        <f xml:space="preserve"> IFERROR(VLOOKUP(B1614, Courses!$C$3:$E$836, 2, FALSE),"")</f>
        <v>Introduction to Electricity and Magnetism</v>
      </c>
      <c r="D1614" s="29" t="str">
        <f xml:space="preserve"> IFERROR(VLOOKUP(MID(G1614,1,1), PIRA!$B$1:$E$1146, 2, FALSE),"")</f>
        <v>5 Electricity and Magnetism</v>
      </c>
      <c r="E1614" s="31" t="str">
        <f xml:space="preserve"> IFERROR(VLOOKUP(MID(G1614,1,2),PIRA!$B$1:$E$1144,2,FALSE),"")&amp;"
"&amp;IFERROR(VLOOKUP(MID(H1614,1,2),PIRA!$B$1:$E$1144,2,FALSE),"")&amp;"
"&amp;IFERROR(VLOOKUP(MID(I1614,1,2),PIRA!$B$1:$E$1144,2,FALSE),"")</f>
        <v xml:space="preserve">Electric Fields and Potential
Electrostatics
</v>
      </c>
      <c r="F1614" s="31" t="str">
        <f xml:space="preserve"> IFERROR(VLOOKUP(MID(G1614,1,4),PIRA!$B$1:$E$1144,2,FALSE),"")&amp;"
"&amp;IFERROR(VLOOKUP(MID(H1614,1,4),PIRA!$B$1:$E$1144,2,FALSE),"")&amp;"
"&amp;IFERROR(VLOOKUP(MID(I1614,1,4),PIRA!$B$1:$E$1144,2,FALSE),"")</f>
        <v xml:space="preserve">Electric Field
Coulomb's Law
</v>
      </c>
      <c r="G1614" s="32" t="s">
        <v>1734</v>
      </c>
      <c r="H1614" s="31" t="str">
        <f>IFERROR(IF(VLOOKUP(G1614,Demos!$B$3:$K$1368,2,FALSE)=0,"",VLOOKUP(G1614,Demos!$B$3:$K$1368,2,FALSE)),"")</f>
        <v>5A20.30</v>
      </c>
      <c r="I1614" s="79" t="str">
        <f>IFERROR(IF(VLOOKUP(G1614,Demos!$B$3:$K$1368,3,FALSE)=0,"",VLOOKUP(G1614,Demos!$B$3:$K$1368,3,FALSE)),"")</f>
        <v/>
      </c>
      <c r="J1614" s="79" t="str">
        <f>IFERROR(IF(VLOOKUP(G1614,Demos!$B$3:$K$1368,4,FALSE)=0,"",VLOOKUP(G1614,Demos!$B$3:$K$1368,4,FALSE)),"")</f>
        <v/>
      </c>
      <c r="K1614" s="32" t="s">
        <v>1944</v>
      </c>
      <c r="L1614" s="32" t="s">
        <v>1064</v>
      </c>
      <c r="M1614" s="71">
        <v>42949</v>
      </c>
      <c r="N1614" s="33" t="str">
        <f>IFERROR(VLOOKUP(G1614,Demos!$B$3:$K$1368,5,FALSE),"")</f>
        <v>Hair and van de Graaff</v>
      </c>
      <c r="O1614" s="28">
        <f>IF(N1614="","",COUNTIF($N$6:N3733, N1614))</f>
        <v>3</v>
      </c>
      <c r="P1614" s="33" t="str">
        <f xml:space="preserve"> IFERROR(IF(VLOOKUP(G1614,Demos!$B$3:$K$1368,6,FALSE)=0,"",VLOOKUP(G1614,Demos!$B$3:$K$1368,6,FALSE)),"")</f>
        <v>http://demoroom.physics.ncsu.edu/html/demos/113.html</v>
      </c>
      <c r="Q1614" s="38" t="str">
        <f xml:space="preserve"> IFERROR(IF(VLOOKUP(G1614,Demos!$B$3:$K$1368,8,FALSE)=0,"",VLOOKUP(G1614,Demos!$B$3:$K$1368,8,FALSE)),"")</f>
        <v/>
      </c>
      <c r="R1614" s="38" t="str">
        <f xml:space="preserve"> IFERROR(IF(VLOOKUP(G1614,Demos!$B$3:$K$1368,7,FALSE)=0,"",VLOOKUP(G1614,Demos!$B$3:$K$1368,7,FALSE)),"")</f>
        <v/>
      </c>
      <c r="U1614" s="31" t="str">
        <f>IFERROR(VLOOKUP(G1614,Demos!$B$7:N4908,12,FALSE),"")</f>
        <v/>
      </c>
    </row>
    <row r="1615" spans="1:21" ht="45" x14ac:dyDescent="0.25">
      <c r="A1615" s="39">
        <f t="shared" si="25"/>
        <v>1610</v>
      </c>
      <c r="B1615" s="30" t="s">
        <v>1617</v>
      </c>
      <c r="C1615" s="29" t="str">
        <f xml:space="preserve"> IFERROR(VLOOKUP(B1615, Courses!$C$3:$E$836, 2, FALSE),"")</f>
        <v>Physical Transport Phenomena</v>
      </c>
      <c r="D1615" s="29" t="str">
        <f xml:space="preserve"> IFERROR(VLOOKUP(MID(G1615,1,1), PIRA!$B$1:$E$1146, 2, FALSE),"")</f>
        <v>4 Thermodynamics</v>
      </c>
      <c r="E1615" s="31" t="str">
        <f xml:space="preserve"> IFERROR(VLOOKUP(MID(G1615,1,2),PIRA!$B$1:$E$1144,2,FALSE),"")&amp;"
"&amp;IFERROR(VLOOKUP(MID(H1615,1,2),PIRA!$B$1:$E$1144,2,FALSE),"")&amp;"
"&amp;IFERROR(VLOOKUP(MID(I1615,1,2),PIRA!$B$1:$E$1144,2,FALSE),"")</f>
        <v xml:space="preserve">Entropy and the Second Law
</v>
      </c>
      <c r="F1615" s="31" t="str">
        <f xml:space="preserve"> IFERROR(VLOOKUP(MID(G1615,1,4),PIRA!$B$1:$E$1144,2,FALSE),"")&amp;"
"&amp;IFERROR(VLOOKUP(MID(H1615,1,4),PIRA!$B$1:$E$1144,2,FALSE),"")&amp;"
"&amp;IFERROR(VLOOKUP(MID(I1615,1,4),PIRA!$B$1:$E$1144,2,FALSE),"")</f>
        <v xml:space="preserve">Entropy
</v>
      </c>
      <c r="G1615" s="32" t="s">
        <v>1852</v>
      </c>
      <c r="H1615" s="31" t="str">
        <f>IFERROR(IF(VLOOKUP(G1615,Demos!$B$3:$K$1368,2,FALSE)=0,"",VLOOKUP(G1615,Demos!$B$3:$K$1368,2,FALSE)),"")</f>
        <v/>
      </c>
      <c r="I1615" s="79" t="str">
        <f>IFERROR(IF(VLOOKUP(G1615,Demos!$B$3:$K$1368,3,FALSE)=0,"",VLOOKUP(G1615,Demos!$B$3:$K$1368,3,FALSE)),"")</f>
        <v/>
      </c>
      <c r="J1615" s="79" t="str">
        <f>IFERROR(IF(VLOOKUP(G1615,Demos!$B$3:$K$1368,4,FALSE)=0,"",VLOOKUP(G1615,Demos!$B$3:$K$1368,4,FALSE)),"")</f>
        <v/>
      </c>
      <c r="K1615" s="30" t="s">
        <v>2020</v>
      </c>
      <c r="L1615" s="30" t="s">
        <v>147</v>
      </c>
      <c r="M1615" s="71">
        <v>42872</v>
      </c>
      <c r="N1615" s="33" t="str">
        <f>IFERROR(VLOOKUP(G1615,Demos!$B$3:$K$1368,5,FALSE),"")</f>
        <v>Violation of the Entropy Law?</v>
      </c>
      <c r="O1615" s="28">
        <f>IF(N1615="","",COUNTIF($N$6:N3734, N1615))</f>
        <v>11</v>
      </c>
      <c r="P1615" s="33" t="str">
        <f xml:space="preserve"> IFERROR(IF(VLOOKUP(G1615,Demos!$B$3:$K$1368,6,FALSE)=0,"",VLOOKUP(G1615,Demos!$B$3:$K$1368,6,FALSE)),"")</f>
        <v>http://www.de-monstrare.nl/pdf/Violation%20of%20the%20entropy%20law.pdf</v>
      </c>
      <c r="Q1615" s="38" t="str">
        <f xml:space="preserve"> IFERROR(IF(VLOOKUP(G1615,Demos!$B$3:$K$1368,8,FALSE)=0,"",VLOOKUP(G1615,Demos!$B$3:$K$1368,8,FALSE)),"")</f>
        <v/>
      </c>
      <c r="R1615" s="38" t="str">
        <f xml:space="preserve"> IFERROR(IF(VLOOKUP(G1615,Demos!$B$3:$K$1368,7,FALSE)=0,"",VLOOKUP(G1615,Demos!$B$3:$K$1368,7,FALSE)),"")</f>
        <v>See 2021 Zoomopname "Recording1.mp4" that is "opname hoorcollege 18.mp4" from 01:18:01 and Collegerama recording 2011/2012 - https://collegerama.tudelft.nl/Mediasite/Channel/as-bsc-tn/watch/b6b2331bc2144aba9c70d01fb3cfa6311d and 16 June 2023 "TN2786_019" recording from 00:05:40 on https://collegeramavideoportal.tudelft.nl/catalogue/tn2786/presentation/b21269167c454661aa9f66f4762bcfda1d?academicYear=2022-2023-tn2786</v>
      </c>
      <c r="T1615" s="50" t="s">
        <v>1763</v>
      </c>
      <c r="U1615" s="31" t="str">
        <f>IFERROR(VLOOKUP(G1615,Demos!$B$7:N4910,12,FALSE),"")</f>
        <v/>
      </c>
    </row>
    <row r="1616" spans="1:21" ht="45" x14ac:dyDescent="0.25">
      <c r="A1616" s="39">
        <f t="shared" si="25"/>
        <v>1611</v>
      </c>
      <c r="B1616" s="30" t="s">
        <v>145</v>
      </c>
      <c r="C1616" s="29" t="str">
        <f xml:space="preserve"> IFERROR(VLOOKUP(B1616, Courses!$C$3:$E$836, 2, FALSE),"")</f>
        <v>Thermodynamics</v>
      </c>
      <c r="D1616" s="29" t="str">
        <f xml:space="preserve"> IFERROR(VLOOKUP(MID(G1616,1,1), PIRA!$B$1:$E$1146, 2, FALSE),"")</f>
        <v>4 Thermodynamics</v>
      </c>
      <c r="E1616" s="31" t="str">
        <f xml:space="preserve"> IFERROR(VLOOKUP(MID(G1616,1,2),PIRA!$B$1:$E$1144,2,FALSE),"")&amp;"
"&amp;IFERROR(VLOOKUP(MID(H1616,1,2),PIRA!$B$1:$E$1144,2,FALSE),"")&amp;"
"&amp;IFERROR(VLOOKUP(MID(I1616,1,2),PIRA!$B$1:$E$1144,2,FALSE),"")</f>
        <v xml:space="preserve">Change of State
</v>
      </c>
      <c r="F1616" s="31" t="str">
        <f xml:space="preserve"> IFERROR(VLOOKUP(MID(G1616,1,4),PIRA!$B$1:$E$1144,2,FALSE),"")&amp;"
"&amp;IFERROR(VLOOKUP(MID(H1616,1,4),PIRA!$B$1:$E$1144,2,FALSE),"")&amp;"
"&amp;IFERROR(VLOOKUP(MID(I1616,1,4),PIRA!$B$1:$E$1144,2,FALSE),"")</f>
        <v xml:space="preserve">Critical Point
</v>
      </c>
      <c r="G1616" s="32" t="s">
        <v>1881</v>
      </c>
      <c r="H1616" s="31" t="str">
        <f>IFERROR(IF(VLOOKUP(G1616,Demos!$B$3:$K$1368,2,FALSE)=0,"",VLOOKUP(G1616,Demos!$B$3:$K$1368,2,FALSE)),"")</f>
        <v/>
      </c>
      <c r="I1616" s="79" t="str">
        <f>IFERROR(IF(VLOOKUP(G1616,Demos!$B$3:$K$1368,3,FALSE)=0,"",VLOOKUP(G1616,Demos!$B$3:$K$1368,3,FALSE)),"")</f>
        <v/>
      </c>
      <c r="J1616" s="79" t="str">
        <f>IFERROR(IF(VLOOKUP(G1616,Demos!$B$3:$K$1368,4,FALSE)=0,"",VLOOKUP(G1616,Demos!$B$3:$K$1368,4,FALSE)),"")</f>
        <v/>
      </c>
      <c r="K1616" s="30" t="s">
        <v>147</v>
      </c>
      <c r="L1616" s="30" t="s">
        <v>1057</v>
      </c>
      <c r="M1616" s="71">
        <v>42859</v>
      </c>
      <c r="N1616" s="33" t="str">
        <f>IFERROR(VLOOKUP(G1616,Demos!$B$3:$K$1368,5,FALSE),"")</f>
        <v>Critical Opalscence</v>
      </c>
      <c r="O1616" s="28">
        <f>IF(N1616="","",COUNTIF($N$6:N3735, N1616))</f>
        <v>11</v>
      </c>
      <c r="P1616" s="33" t="str">
        <f xml:space="preserve"> IFERROR(IF(VLOOKUP(G1616,Demos!$B$3:$K$1368,6,FALSE)=0,"",VLOOKUP(G1616,Demos!$B$3:$K$1368,6,FALSE)),"")</f>
        <v>N/A</v>
      </c>
      <c r="Q1616" s="38" t="str">
        <f xml:space="preserve"> IFERROR(IF(VLOOKUP(G1616,Demos!$B$3:$K$1368,8,FALSE)=0,"",VLOOKUP(G1616,Demos!$B$3:$K$1368,8,FALSE)),"")</f>
        <v/>
      </c>
      <c r="R1616" s="38" t="str">
        <f xml:space="preserve"> IFERROR(IF(VLOOKUP(G1616,Demos!$B$3:$K$1368,7,FALSE)=0,"",VLOOKUP(G1616,Demos!$B$3:$K$1368,7,FALSE)),"")</f>
        <v/>
      </c>
      <c r="T1616" s="50" t="s">
        <v>1761</v>
      </c>
      <c r="U1616" s="31" t="str">
        <f>IFERROR(VLOOKUP(G1616,Demos!$B$7:N4911,12,FALSE),"")</f>
        <v/>
      </c>
    </row>
    <row r="1617" spans="1:21" ht="45" x14ac:dyDescent="0.25">
      <c r="A1617" s="39">
        <f t="shared" si="25"/>
        <v>1612</v>
      </c>
      <c r="B1617" s="30" t="s">
        <v>145</v>
      </c>
      <c r="C1617" s="29" t="str">
        <f xml:space="preserve"> IFERROR(VLOOKUP(B1617, Courses!$C$3:$E$836, 2, FALSE),"")</f>
        <v>Thermodynamics</v>
      </c>
      <c r="D1617" s="29" t="str">
        <f xml:space="preserve"> IFERROR(VLOOKUP(MID(G1617,1,1), PIRA!$B$1:$E$1146, 2, FALSE),"")</f>
        <v>4 Thermodynamics</v>
      </c>
      <c r="E1617" s="31" t="str">
        <f xml:space="preserve"> IFERROR(VLOOKUP(MID(G1617,1,2),PIRA!$B$1:$E$1144,2,FALSE),"")&amp;"
"&amp;IFERROR(VLOOKUP(MID(H1617,1,2),PIRA!$B$1:$E$1144,2,FALSE),"")&amp;"
"&amp;IFERROR(VLOOKUP(MID(I1617,1,2),PIRA!$B$1:$E$1144,2,FALSE),"")</f>
        <v xml:space="preserve">Change of State
</v>
      </c>
      <c r="F1617" s="31" t="str">
        <f xml:space="preserve"> IFERROR(VLOOKUP(MID(G1617,1,4),PIRA!$B$1:$E$1144,2,FALSE),"")&amp;"
"&amp;IFERROR(VLOOKUP(MID(H1617,1,4),PIRA!$B$1:$E$1144,2,FALSE),"")&amp;"
"&amp;IFERROR(VLOOKUP(MID(I1617,1,4),PIRA!$B$1:$E$1144,2,FALSE),"")</f>
        <v xml:space="preserve">Vapor Pressure
</v>
      </c>
      <c r="G1617" s="32" t="s">
        <v>1846</v>
      </c>
      <c r="H1617" s="31" t="str">
        <f>IFERROR(IF(VLOOKUP(G1617,Demos!$B$3:$K$1368,2,FALSE)=0,"",VLOOKUP(G1617,Demos!$B$3:$K$1368,2,FALSE)),"")</f>
        <v/>
      </c>
      <c r="I1617" s="79" t="str">
        <f>IFERROR(IF(VLOOKUP(G1617,Demos!$B$3:$K$1368,3,FALSE)=0,"",VLOOKUP(G1617,Demos!$B$3:$K$1368,3,FALSE)),"")</f>
        <v/>
      </c>
      <c r="J1617" s="79" t="str">
        <f>IFERROR(IF(VLOOKUP(G1617,Demos!$B$3:$K$1368,4,FALSE)=0,"",VLOOKUP(G1617,Demos!$B$3:$K$1368,4,FALSE)),"")</f>
        <v/>
      </c>
      <c r="K1617" s="30" t="s">
        <v>147</v>
      </c>
      <c r="L1617" s="30" t="s">
        <v>1057</v>
      </c>
      <c r="M1617" s="71">
        <v>42858</v>
      </c>
      <c r="N1617" s="33" t="str">
        <f>IFERROR(VLOOKUP(G1617,Demos!$B$3:$K$1368,5,FALSE),"")</f>
        <v>Boiling Water at Reduced Pressure</v>
      </c>
      <c r="O1617" s="28">
        <f>IF(N1617="","",COUNTIF($N$6:N3736, N1617))</f>
        <v>10</v>
      </c>
      <c r="P1617" s="33" t="str">
        <f xml:space="preserve"> IFERROR(IF(VLOOKUP(G1617,Demos!$B$3:$K$1368,6,FALSE)=0,"",VLOOKUP(G1617,Demos!$B$3:$K$1368,6,FALSE)),"")</f>
        <v>http://www.de-monstrare.nl/pdf/Boiling%20water%20at%20reduced%20pressure.pdf</v>
      </c>
      <c r="Q1617" s="38" t="str">
        <f xml:space="preserve"> IFERROR(IF(VLOOKUP(G1617,Demos!$B$3:$K$1368,8,FALSE)=0,"",VLOOKUP(G1617,Demos!$B$3:$K$1368,8,FALSE)),"")</f>
        <v/>
      </c>
      <c r="R1617" s="38" t="str">
        <f xml:space="preserve"> IFERROR(IF(VLOOKUP(G1617,Demos!$B$3:$K$1368,7,FALSE)=0,"",VLOOKUP(G1617,Demos!$B$3:$K$1368,7,FALSE)),"")</f>
        <v/>
      </c>
      <c r="T1617" s="50" t="s">
        <v>1761</v>
      </c>
      <c r="U1617" s="31" t="str">
        <f>IFERROR(VLOOKUP(G1617,Demos!$B$7:N4912,12,FALSE),"")</f>
        <v/>
      </c>
    </row>
    <row r="1618" spans="1:21" ht="45" x14ac:dyDescent="0.25">
      <c r="A1618" s="39">
        <f t="shared" si="25"/>
        <v>1613</v>
      </c>
      <c r="B1618" s="30" t="s">
        <v>145</v>
      </c>
      <c r="C1618" s="29" t="str">
        <f xml:space="preserve"> IFERROR(VLOOKUP(B1618, Courses!$C$3:$E$836, 2, FALSE),"")</f>
        <v>Thermodynamics</v>
      </c>
      <c r="D1618" s="29" t="str">
        <f xml:space="preserve"> IFERROR(VLOOKUP(MID(G1618,1,1), PIRA!$B$1:$E$1146, 2, FALSE),"")</f>
        <v>4 Thermodynamics</v>
      </c>
      <c r="E1618" s="31" t="str">
        <f xml:space="preserve"> IFERROR(VLOOKUP(MID(G1618,1,2),PIRA!$B$1:$E$1144,2,FALSE),"")&amp;"
"&amp;IFERROR(VLOOKUP(MID(H1618,1,2),PIRA!$B$1:$E$1144,2,FALSE),"")&amp;"
"&amp;IFERROR(VLOOKUP(MID(I1618,1,2),PIRA!$B$1:$E$1144,2,FALSE),"")</f>
        <v xml:space="preserve">Entropy and the Second Law
</v>
      </c>
      <c r="F1618" s="31" t="str">
        <f xml:space="preserve"> IFERROR(VLOOKUP(MID(G1618,1,4),PIRA!$B$1:$E$1144,2,FALSE),"")&amp;"
"&amp;IFERROR(VLOOKUP(MID(H1618,1,4),PIRA!$B$1:$E$1144,2,FALSE),"")&amp;"
"&amp;IFERROR(VLOOKUP(MID(I1618,1,4),PIRA!$B$1:$E$1144,2,FALSE),"")</f>
        <v xml:space="preserve">Heat Cycles
</v>
      </c>
      <c r="G1618" s="32" t="s">
        <v>1845</v>
      </c>
      <c r="H1618" s="31" t="str">
        <f>IFERROR(IF(VLOOKUP(G1618,Demos!$B$3:$K$1368,2,FALSE)=0,"",VLOOKUP(G1618,Demos!$B$3:$K$1368,2,FALSE)),"")</f>
        <v/>
      </c>
      <c r="I1618" s="79" t="str">
        <f>IFERROR(IF(VLOOKUP(G1618,Demos!$B$3:$K$1368,3,FALSE)=0,"",VLOOKUP(G1618,Demos!$B$3:$K$1368,3,FALSE)),"")</f>
        <v/>
      </c>
      <c r="J1618" s="79" t="str">
        <f>IFERROR(IF(VLOOKUP(G1618,Demos!$B$3:$K$1368,4,FALSE)=0,"",VLOOKUP(G1618,Demos!$B$3:$K$1368,4,FALSE)),"")</f>
        <v/>
      </c>
      <c r="K1618" s="30" t="s">
        <v>147</v>
      </c>
      <c r="L1618" s="30" t="s">
        <v>1057</v>
      </c>
      <c r="M1618" s="71">
        <v>42851</v>
      </c>
      <c r="N1618" s="33" t="str">
        <f>IFERROR(VLOOKUP(G1618,Demos!$B$3:$K$1368,5,FALSE),"")</f>
        <v>Stirling Engine</v>
      </c>
      <c r="O1618" s="28">
        <f>IF(N1618="","",COUNTIF($N$6:N3737, N1618))</f>
        <v>19</v>
      </c>
      <c r="P1618" s="33" t="str">
        <f xml:space="preserve"> IFERROR(IF(VLOOKUP(G1618,Demos!$B$3:$K$1368,6,FALSE)=0,"",VLOOKUP(G1618,Demos!$B$3:$K$1368,6,FALSE)),"")</f>
        <v>http://www.de-monstrare.nl/pdf/Stirling%20engine.pdf</v>
      </c>
      <c r="Q1618" s="38" t="str">
        <f xml:space="preserve"> IFERROR(IF(VLOOKUP(G1618,Demos!$B$3:$K$1368,8,FALSE)=0,"",VLOOKUP(G1618,Demos!$B$3:$K$1368,8,FALSE)),"")</f>
        <v/>
      </c>
      <c r="R1618" s="38" t="str">
        <f xml:space="preserve"> IFERROR(IF(VLOOKUP(G1618,Demos!$B$3:$K$1368,7,FALSE)=0,"",VLOOKUP(G1618,Demos!$B$3:$K$1368,7,FALSE)),"")</f>
        <v>See from 01:02:03: U:\Elearning TP\Natk4all\college ted\dag 7</v>
      </c>
      <c r="T1618" s="50" t="s">
        <v>1761</v>
      </c>
      <c r="U1618" s="31" t="str">
        <f>IFERROR(VLOOKUP(G1618,Demos!$B$7:N4913,12,FALSE),"")</f>
        <v/>
      </c>
    </row>
    <row r="1619" spans="1:21" ht="45" x14ac:dyDescent="0.25">
      <c r="A1619" s="39">
        <f t="shared" si="25"/>
        <v>1614</v>
      </c>
      <c r="B1619" s="30" t="s">
        <v>145</v>
      </c>
      <c r="C1619" s="29" t="str">
        <f xml:space="preserve"> IFERROR(VLOOKUP(B1619, Courses!$C$3:$E$836, 2, FALSE),"")</f>
        <v>Thermodynamics</v>
      </c>
      <c r="D1619" s="29" t="str">
        <f xml:space="preserve"> IFERROR(VLOOKUP(MID(G1619,1,1), PIRA!$B$1:$E$1146, 2, FALSE),"")</f>
        <v>4 Thermodynamics</v>
      </c>
      <c r="E1619" s="31" t="str">
        <f xml:space="preserve"> IFERROR(VLOOKUP(MID(G1619,1,2),PIRA!$B$1:$E$1144,2,FALSE),"")&amp;"
"&amp;IFERROR(VLOOKUP(MID(H1619,1,2),PIRA!$B$1:$E$1144,2,FALSE),"")&amp;"
"&amp;IFERROR(VLOOKUP(MID(I1619,1,2),PIRA!$B$1:$E$1144,2,FALSE),"")</f>
        <v xml:space="preserve">Heat and the First Law
</v>
      </c>
      <c r="F1619" s="31" t="str">
        <f xml:space="preserve"> IFERROR(VLOOKUP(MID(G1619,1,4),PIRA!$B$1:$E$1144,2,FALSE),"")&amp;"
"&amp;IFERROR(VLOOKUP(MID(H1619,1,4),PIRA!$B$1:$E$1144,2,FALSE),"")&amp;"
"&amp;IFERROR(VLOOKUP(MID(I1619,1,4),PIRA!$B$1:$E$1144,2,FALSE),"")</f>
        <v xml:space="preserve">Mechanical Equivalent of Heat
</v>
      </c>
      <c r="G1619" s="32" t="s">
        <v>1880</v>
      </c>
      <c r="H1619" s="31" t="str">
        <f>IFERROR(IF(VLOOKUP(G1619,Demos!$B$3:$K$1368,2,FALSE)=0,"",VLOOKUP(G1619,Demos!$B$3:$K$1368,2,FALSE)),"")</f>
        <v/>
      </c>
      <c r="I1619" s="79" t="str">
        <f>IFERROR(IF(VLOOKUP(G1619,Demos!$B$3:$K$1368,3,FALSE)=0,"",VLOOKUP(G1619,Demos!$B$3:$K$1368,3,FALSE)),"")</f>
        <v/>
      </c>
      <c r="J1619" s="79" t="str">
        <f>IFERROR(IF(VLOOKUP(G1619,Demos!$B$3:$K$1368,4,FALSE)=0,"",VLOOKUP(G1619,Demos!$B$3:$K$1368,4,FALSE)),"")</f>
        <v/>
      </c>
      <c r="K1619" s="30" t="s">
        <v>147</v>
      </c>
      <c r="L1619" s="30" t="s">
        <v>1057</v>
      </c>
      <c r="M1619" s="71">
        <v>42850</v>
      </c>
      <c r="N1619" s="33" t="str">
        <f>IFERROR(VLOOKUP(G1619,Demos!$B$3:$K$1368,5,FALSE),"")</f>
        <v>Dropping Lead Shot</v>
      </c>
      <c r="O1619" s="28">
        <f>IF(N1619="","",COUNTIF($N$6:N3738, N1619))</f>
        <v>10</v>
      </c>
      <c r="P1619" s="33" t="str">
        <f xml:space="preserve"> IFERROR(IF(VLOOKUP(G1619,Demos!$B$3:$K$1368,6,FALSE)=0,"",VLOOKUP(G1619,Demos!$B$3:$K$1368,6,FALSE)),"")</f>
        <v>N/A</v>
      </c>
      <c r="Q1619" s="38" t="str">
        <f xml:space="preserve"> IFERROR(IF(VLOOKUP(G1619,Demos!$B$3:$K$1368,8,FALSE)=0,"",VLOOKUP(G1619,Demos!$B$3:$K$1368,8,FALSE)),"")</f>
        <v/>
      </c>
      <c r="R1619" s="38" t="str">
        <f xml:space="preserve"> IFERROR(IF(VLOOKUP(G1619,Demos!$B$3:$K$1368,7,FALSE)=0,"",VLOOKUP(G1619,Demos!$B$3:$K$1368,7,FALSE)),"")</f>
        <v/>
      </c>
      <c r="T1619" s="50" t="s">
        <v>1761</v>
      </c>
      <c r="U1619" s="31" t="str">
        <f>IFERROR(VLOOKUP(G1619,Demos!$B$7:N4915,12,FALSE),"")</f>
        <v/>
      </c>
    </row>
    <row r="1620" spans="1:21" ht="45" x14ac:dyDescent="0.25">
      <c r="A1620" s="39">
        <f t="shared" si="25"/>
        <v>1615</v>
      </c>
      <c r="B1620" s="30" t="s">
        <v>145</v>
      </c>
      <c r="C1620" s="29" t="str">
        <f xml:space="preserve"> IFERROR(VLOOKUP(B1620, Courses!$C$3:$E$836, 2, FALSE),"")</f>
        <v>Thermodynamics</v>
      </c>
      <c r="D1620" s="29" t="str">
        <f xml:space="preserve"> IFERROR(VLOOKUP(MID(G1620,1,1), PIRA!$B$1:$E$1146, 2, FALSE),"")</f>
        <v>4 Thermodynamics</v>
      </c>
      <c r="E1620" s="31" t="str">
        <f xml:space="preserve"> IFERROR(VLOOKUP(MID(G1620,1,2),PIRA!$B$1:$E$1144,2,FALSE),"")&amp;"
"&amp;IFERROR(VLOOKUP(MID(H1620,1,2),PIRA!$B$1:$E$1144,2,FALSE),"")&amp;"
"&amp;IFERROR(VLOOKUP(MID(I1620,1,2),PIRA!$B$1:$E$1144,2,FALSE),"")</f>
        <v xml:space="preserve">Change of State
</v>
      </c>
      <c r="F1620" s="31" t="str">
        <f xml:space="preserve"> IFERROR(VLOOKUP(MID(G1620,1,4),PIRA!$B$1:$E$1144,2,FALSE),"")&amp;"
"&amp;IFERROR(VLOOKUP(MID(H1620,1,4),PIRA!$B$1:$E$1144,2,FALSE),"")&amp;"
"&amp;IFERROR(VLOOKUP(MID(I1620,1,4),PIRA!$B$1:$E$1144,2,FALSE),"")</f>
        <v xml:space="preserve">PVT Surfaces
</v>
      </c>
      <c r="G1620" s="32" t="s">
        <v>1841</v>
      </c>
      <c r="H1620" s="31" t="str">
        <f>IFERROR(IF(VLOOKUP(G1620,Demos!$B$3:$K$1368,2,FALSE)=0,"",VLOOKUP(G1620,Demos!$B$3:$K$1368,2,FALSE)),"")</f>
        <v/>
      </c>
      <c r="I1620" s="79" t="str">
        <f>IFERROR(IF(VLOOKUP(G1620,Demos!$B$3:$K$1368,3,FALSE)=0,"",VLOOKUP(G1620,Demos!$B$3:$K$1368,3,FALSE)),"")</f>
        <v/>
      </c>
      <c r="J1620" s="79" t="str">
        <f>IFERROR(IF(VLOOKUP(G1620,Demos!$B$3:$K$1368,4,FALSE)=0,"",VLOOKUP(G1620,Demos!$B$3:$K$1368,4,FALSE)),"")</f>
        <v/>
      </c>
      <c r="K1620" s="30" t="s">
        <v>147</v>
      </c>
      <c r="L1620" s="30" t="s">
        <v>1057</v>
      </c>
      <c r="M1620" s="71">
        <v>42850</v>
      </c>
      <c r="N1620" s="33" t="str">
        <f>IFERROR(VLOOKUP(G1620,Demos!$B$3:$K$1368,5,FALSE),"")</f>
        <v>Work = int(PdV)</v>
      </c>
      <c r="O1620" s="28">
        <f>IF(N1620="","",COUNTIF($N$6:N3739, N1620))</f>
        <v>12</v>
      </c>
      <c r="P1620" s="33" t="str">
        <f xml:space="preserve"> IFERROR(IF(VLOOKUP(G1620,Demos!$B$3:$K$1368,6,FALSE)=0,"",VLOOKUP(G1620,Demos!$B$3:$K$1368,6,FALSE)),"")</f>
        <v>http://www.de-monstrare.nl/pdf/pdV.pdf</v>
      </c>
      <c r="Q1620" s="38" t="str">
        <f xml:space="preserve"> IFERROR(IF(VLOOKUP(G1620,Demos!$B$3:$K$1368,8,FALSE)=0,"",VLOOKUP(G1620,Demos!$B$3:$K$1368,8,FALSE)),"")</f>
        <v/>
      </c>
      <c r="R1620" s="38" t="str">
        <f xml:space="preserve"> IFERROR(IF(VLOOKUP(G1620,Demos!$B$3:$K$1368,7,FALSE)=0,"",VLOOKUP(G1620,Demos!$B$3:$K$1368,7,FALSE)),"")</f>
        <v/>
      </c>
      <c r="T1620" s="50" t="s">
        <v>1890</v>
      </c>
      <c r="U1620" s="31" t="str">
        <f>IFERROR(VLOOKUP(G1620,Demos!$B$7:N4914,12,FALSE),"")</f>
        <v/>
      </c>
    </row>
    <row r="1621" spans="1:21" ht="45" x14ac:dyDescent="0.25">
      <c r="A1621" s="39">
        <f t="shared" si="25"/>
        <v>1616</v>
      </c>
      <c r="B1621" s="30" t="s">
        <v>145</v>
      </c>
      <c r="C1621" s="29" t="str">
        <f xml:space="preserve"> IFERROR(VLOOKUP(B1621, Courses!$C$3:$E$836, 2, FALSE),"")</f>
        <v>Thermodynamics</v>
      </c>
      <c r="D1621" s="29" t="str">
        <f xml:space="preserve"> IFERROR(VLOOKUP(MID(G1621,1,1), PIRA!$B$1:$E$1146, 2, FALSE),"")</f>
        <v>4 Thermodynamics</v>
      </c>
      <c r="E1621" s="31" t="str">
        <f xml:space="preserve"> IFERROR(VLOOKUP(MID(G1621,1,2),PIRA!$B$1:$E$1144,2,FALSE),"")&amp;"
"&amp;IFERROR(VLOOKUP(MID(H1621,1,2),PIRA!$B$1:$E$1144,2,FALSE),"")&amp;"
"&amp;IFERROR(VLOOKUP(MID(I1621,1,2),PIRA!$B$1:$E$1144,2,FALSE),"")</f>
        <v xml:space="preserve">Thermal Properties of Matter
</v>
      </c>
      <c r="F1621" s="31" t="str">
        <f xml:space="preserve"> IFERROR(VLOOKUP(MID(G1621,1,4),PIRA!$B$1:$E$1144,2,FALSE),"")&amp;"
"&amp;IFERROR(VLOOKUP(MID(H1621,1,4),PIRA!$B$1:$E$1144,2,FALSE),"")&amp;"
"&amp;IFERROR(VLOOKUP(MID(I1621,1,4),PIRA!$B$1:$E$1144,2,FALSE),"")</f>
        <v xml:space="preserve">Thermometry
</v>
      </c>
      <c r="G1621" s="32" t="s">
        <v>1835</v>
      </c>
      <c r="H1621" s="31" t="str">
        <f>IFERROR(IF(VLOOKUP(G1621,Demos!$B$3:$K$1368,2,FALSE)=0,"",VLOOKUP(G1621,Demos!$B$3:$K$1368,2,FALSE)),"")</f>
        <v/>
      </c>
      <c r="I1621" s="79" t="str">
        <f>IFERROR(IF(VLOOKUP(G1621,Demos!$B$3:$K$1368,3,FALSE)=0,"",VLOOKUP(G1621,Demos!$B$3:$K$1368,3,FALSE)),"")</f>
        <v/>
      </c>
      <c r="J1621" s="79" t="str">
        <f>IFERROR(IF(VLOOKUP(G1621,Demos!$B$3:$K$1368,4,FALSE)=0,"",VLOOKUP(G1621,Demos!$B$3:$K$1368,4,FALSE)),"")</f>
        <v/>
      </c>
      <c r="K1621" s="30" t="s">
        <v>147</v>
      </c>
      <c r="L1621" s="30" t="s">
        <v>1057</v>
      </c>
      <c r="M1621" s="71">
        <v>42849</v>
      </c>
      <c r="N1621" s="33" t="str">
        <f>IFERROR(VLOOKUP(G1621,Demos!$B$3:$K$1368,5,FALSE),"")</f>
        <v>Inverted Thermometer</v>
      </c>
      <c r="O1621" s="28">
        <f>IF(N1621="","",COUNTIF($N$6:N3740, N1621))</f>
        <v>10</v>
      </c>
      <c r="P1621" s="33" t="str">
        <f xml:space="preserve"> IFERROR(IF(VLOOKUP(G1621,Demos!$B$3:$K$1368,6,FALSE)=0,"",VLOOKUP(G1621,Demos!$B$3:$K$1368,6,FALSE)),"")</f>
        <v>http://www.de-monstrare.nl/pdf/Inverted%20thermometer.pdf</v>
      </c>
      <c r="Q1621" s="38" t="str">
        <f xml:space="preserve"> IFERROR(IF(VLOOKUP(G1621,Demos!$B$3:$K$1368,8,FALSE)=0,"",VLOOKUP(G1621,Demos!$B$3:$K$1368,8,FALSE)),"")</f>
        <v/>
      </c>
      <c r="R1621" s="38" t="str">
        <f xml:space="preserve"> IFERROR(IF(VLOOKUP(G1621,Demos!$B$3:$K$1368,7,FALSE)=0,"",VLOOKUP(G1621,Demos!$B$3:$K$1368,7,FALSE)),"")</f>
        <v/>
      </c>
      <c r="T1621" s="50" t="s">
        <v>1761</v>
      </c>
      <c r="U1621" s="31" t="str">
        <f>IFERROR(VLOOKUP(G1621,Demos!$B$7:N4916,12,FALSE),"")</f>
        <v/>
      </c>
    </row>
    <row r="1622" spans="1:21" ht="45" x14ac:dyDescent="0.25">
      <c r="A1622" s="39">
        <f t="shared" si="25"/>
        <v>1617</v>
      </c>
      <c r="B1622" s="30" t="s">
        <v>275</v>
      </c>
      <c r="C1622" s="29" t="str">
        <f xml:space="preserve"> IFERROR(VLOOKUP(B1622, Courses!$C$3:$E$836, 2, FALSE),"")</f>
        <v>Optics</v>
      </c>
      <c r="D1622" s="29" t="str">
        <f xml:space="preserve"> IFERROR(VLOOKUP(MID(G1622,1,1), PIRA!$B$1:$E$1146, 2, FALSE),"")</f>
        <v>6 Optics</v>
      </c>
      <c r="E1622" s="31" t="str">
        <f xml:space="preserve"> IFERROR(VLOOKUP(MID(G1622,1,2),PIRA!$B$1:$E$1144,2,FALSE),"")&amp;"
"&amp;IFERROR(VLOOKUP(MID(H1622,1,2),PIRA!$B$1:$E$1144,2,FALSE),"")&amp;"
"&amp;IFERROR(VLOOKUP(MID(I1622,1,2),PIRA!$B$1:$E$1144,2,FALSE),"")</f>
        <v xml:space="preserve">Interference
</v>
      </c>
      <c r="F1622" s="31" t="str">
        <f xml:space="preserve"> IFERROR(VLOOKUP(MID(G1622,1,4),PIRA!$B$1:$E$1144,2,FALSE),"")&amp;"
"&amp;IFERROR(VLOOKUP(MID(H1622,1,4),PIRA!$B$1:$E$1144,2,FALSE),"")&amp;"
"&amp;IFERROR(VLOOKUP(MID(I1622,1,4),PIRA!$B$1:$E$1144,2,FALSE),"")</f>
        <v xml:space="preserve">Interferometers
</v>
      </c>
      <c r="G1622" s="32" t="s">
        <v>2015</v>
      </c>
      <c r="H1622" s="31" t="str">
        <f>IFERROR(IF(VLOOKUP(G1622,Demos!$B$3:$K$1368,2,FALSE)=0,"",VLOOKUP(G1622,Demos!$B$3:$K$1368,2,FALSE)),"")</f>
        <v/>
      </c>
      <c r="I1622" s="79" t="str">
        <f>IFERROR(IF(VLOOKUP(G1622,Demos!$B$3:$K$1368,3,FALSE)=0,"",VLOOKUP(G1622,Demos!$B$3:$K$1368,3,FALSE)),"")</f>
        <v/>
      </c>
      <c r="J1622" s="79" t="str">
        <f>IFERROR(IF(VLOOKUP(G1622,Demos!$B$3:$K$1368,4,FALSE)=0,"",VLOOKUP(G1622,Demos!$B$3:$K$1368,4,FALSE)),"")</f>
        <v/>
      </c>
      <c r="K1622" s="30" t="s">
        <v>1983</v>
      </c>
      <c r="L1622" s="30" t="s">
        <v>1614</v>
      </c>
      <c r="M1622" s="71">
        <v>42837</v>
      </c>
      <c r="N1622" s="33" t="str">
        <f>IFERROR(VLOOKUP(G1622,Demos!$B$3:$K$1368,5,FALSE),"")</f>
        <v>Coherence</v>
      </c>
      <c r="O1622" s="28">
        <f>IF(N1622="","",COUNTIF($N$6:N3741, N1622))</f>
        <v>8</v>
      </c>
      <c r="P1622" s="33" t="str">
        <f xml:space="preserve"> IFERROR(IF(VLOOKUP(G1622,Demos!$B$3:$K$1368,6,FALSE)=0,"",VLOOKUP(G1622,Demos!$B$3:$K$1368,6,FALSE)),"")</f>
        <v>N/A</v>
      </c>
      <c r="Q1622" s="38" t="str">
        <f xml:space="preserve"> IFERROR(IF(VLOOKUP(G1622,Demos!$B$3:$K$1368,8,FALSE)=0,"",VLOOKUP(G1622,Demos!$B$3:$K$1368,8,FALSE)),"")</f>
        <v>Demonstrate difference in coherence length of a white light LED and a red laser using a Michelson interferometer by detuning one of its mirrors such that the white light fringes quickly disappear whilst the red laser fringe visibility is still there.</v>
      </c>
      <c r="R1622" s="38" t="str">
        <f xml:space="preserve"> IFERROR(IF(VLOOKUP(G1622,Demos!$B$3:$K$1368,7,FALSE)=0,"",VLOOKUP(G1622,Demos!$B$3:$K$1368,7,FALSE)),"")</f>
        <v>See 02 Apr 2019 Collegerama recording TN2421_07 from 01:19:10 - https://collegerama.tudelft.nl/Mediasite/Channel/as-bsc-tn/watch/57fdc9d36e244cb5afdc01190b14676a1d</v>
      </c>
      <c r="T1622" s="50" t="s">
        <v>1761</v>
      </c>
      <c r="U1622" s="31" t="str">
        <f>IFERROR(VLOOKUP(G1622,Demos!$B$7:N4917,12,FALSE),"")</f>
        <v/>
      </c>
    </row>
    <row r="1623" spans="1:21" ht="45" x14ac:dyDescent="0.25">
      <c r="A1623" s="39">
        <f t="shared" si="25"/>
        <v>1618</v>
      </c>
      <c r="B1623" s="30" t="s">
        <v>1993</v>
      </c>
      <c r="C1623" s="29" t="str">
        <f xml:space="preserve"> IFERROR(VLOOKUP(B1623, Courses!$C$3:$E$836, 2, FALSE),"")</f>
        <v>Optics and Microscopy</v>
      </c>
      <c r="D1623" s="29" t="str">
        <f xml:space="preserve"> IFERROR(VLOOKUP(MID(G1623,1,1), PIRA!$B$1:$E$1146, 2, FALSE),"")</f>
        <v>6 Optics</v>
      </c>
      <c r="E1623" s="31" t="str">
        <f xml:space="preserve"> IFERROR(VLOOKUP(MID(G1623,1,2),PIRA!$B$1:$E$1144,2,FALSE),"")&amp;"
"&amp;IFERROR(VLOOKUP(MID(H1623,1,2),PIRA!$B$1:$E$1144,2,FALSE),"")&amp;"
"&amp;IFERROR(VLOOKUP(MID(I1623,1,2),PIRA!$B$1:$E$1144,2,FALSE),"")</f>
        <v xml:space="preserve">Polarisation
</v>
      </c>
      <c r="F1623" s="31" t="str">
        <f xml:space="preserve"> IFERROR(VLOOKUP(MID(G1623,1,4),PIRA!$B$1:$E$1144,2,FALSE),"")&amp;"
"&amp;IFERROR(VLOOKUP(MID(H1623,1,4),PIRA!$B$1:$E$1144,2,FALSE),"")&amp;"
"&amp;IFERROR(VLOOKUP(MID(I1623,1,4),PIRA!$B$1:$E$1144,2,FALSE),"")</f>
        <v xml:space="preserve">Birefringence
</v>
      </c>
      <c r="G1623" s="32" t="s">
        <v>1204</v>
      </c>
      <c r="H1623" s="31" t="str">
        <f>IFERROR(IF(VLOOKUP(G1623,Demos!$B$3:$K$1368,2,FALSE)=0,"",VLOOKUP(G1623,Demos!$B$3:$K$1368,2,FALSE)),"")</f>
        <v/>
      </c>
      <c r="I1623" s="79" t="str">
        <f>IFERROR(IF(VLOOKUP(G1623,Demos!$B$3:$K$1368,3,FALSE)=0,"",VLOOKUP(G1623,Demos!$B$3:$K$1368,3,FALSE)),"")</f>
        <v/>
      </c>
      <c r="J1623" s="79" t="str">
        <f>IFERROR(IF(VLOOKUP(G1623,Demos!$B$3:$K$1368,4,FALSE)=0,"",VLOOKUP(G1623,Demos!$B$3:$K$1368,4,FALSE)),"")</f>
        <v/>
      </c>
      <c r="K1623" s="30" t="s">
        <v>1062</v>
      </c>
      <c r="L1623" s="30" t="s">
        <v>46</v>
      </c>
      <c r="M1623" s="71">
        <v>42836</v>
      </c>
      <c r="N1623" s="33" t="str">
        <f>IFERROR(VLOOKUP(G1623,Demos!$B$3:$K$1368,5,FALSE),"")</f>
        <v>Kaleidoscope</v>
      </c>
      <c r="O1623" s="28">
        <f>IF(N1623="","",COUNTIF($N$6:N3742, N1623))</f>
        <v>14</v>
      </c>
      <c r="P1623" s="33" t="str">
        <f xml:space="preserve"> IFERROR(IF(VLOOKUP(G1623,Demos!$B$3:$K$1368,6,FALSE)=0,"",VLOOKUP(G1623,Demos!$B$3:$K$1368,6,FALSE)),"")</f>
        <v>N/A</v>
      </c>
      <c r="Q1623" s="38" t="str">
        <f xml:space="preserve"> IFERROR(IF(VLOOKUP(G1623,Demos!$B$3:$K$1368,8,FALSE)=0,"",VLOOKUP(G1623,Demos!$B$3:$K$1368,8,FALSE)),"")</f>
        <v/>
      </c>
      <c r="R1623" s="38" t="str">
        <f xml:space="preserve"> IFERROR(IF(VLOOKUP(G1623,Demos!$B$3:$K$1368,7,FALSE)=0,"",VLOOKUP(G1623,Demos!$B$3:$K$1368,7,FALSE)),"")</f>
        <v/>
      </c>
      <c r="T1623" s="50" t="s">
        <v>1762</v>
      </c>
      <c r="U1623" s="31" t="str">
        <f>IFERROR(VLOOKUP(G1623,Demos!$B$7:N4918,12,FALSE),"")</f>
        <v/>
      </c>
    </row>
    <row r="1624" spans="1:21" ht="45" x14ac:dyDescent="0.25">
      <c r="A1624" s="39">
        <f t="shared" si="25"/>
        <v>1619</v>
      </c>
      <c r="B1624" s="30" t="s">
        <v>275</v>
      </c>
      <c r="C1624" s="29" t="str">
        <f xml:space="preserve"> IFERROR(VLOOKUP(B1624, Courses!$C$3:$E$836, 2, FALSE),"")</f>
        <v>Optics</v>
      </c>
      <c r="D1624" s="29" t="str">
        <f xml:space="preserve"> IFERROR(VLOOKUP(MID(G1624,1,1), PIRA!$B$1:$E$1146, 2, FALSE),"")</f>
        <v>9 Equipment</v>
      </c>
      <c r="E1624" s="31" t="str">
        <f xml:space="preserve"> IFERROR(VLOOKUP(MID(G1624,1,2),PIRA!$B$1:$E$1144,2,FALSE),"")&amp;"
"&amp;IFERROR(VLOOKUP(MID(H1624,1,2),PIRA!$B$1:$E$1144,2,FALSE),"")&amp;"
"&amp;IFERROR(VLOOKUP(MID(I1624,1,2),PIRA!$B$1:$E$1144,2,FALSE),"")</f>
        <v xml:space="preserve">Electronic
</v>
      </c>
      <c r="F1624" s="31" t="str">
        <f xml:space="preserve"> IFERROR(VLOOKUP(MID(G1624,1,4),PIRA!$B$1:$E$1144,2,FALSE),"")&amp;"
"&amp;IFERROR(VLOOKUP(MID(H1624,1,4),PIRA!$B$1:$E$1144,2,FALSE),"")&amp;"
"&amp;IFERROR(VLOOKUP(MID(I1624,1,4),PIRA!$B$1:$E$1144,2,FALSE),"")</f>
        <v xml:space="preserve">Lasers
</v>
      </c>
      <c r="G1624" s="32" t="s">
        <v>2013</v>
      </c>
      <c r="H1624" s="31" t="str">
        <f>IFERROR(IF(VLOOKUP(G1624,Demos!$B$3:$K$1368,2,FALSE)=0,"",VLOOKUP(G1624,Demos!$B$3:$K$1368,2,FALSE)),"")</f>
        <v/>
      </c>
      <c r="I1624" s="79" t="str">
        <f>IFERROR(IF(VLOOKUP(G1624,Demos!$B$3:$K$1368,3,FALSE)=0,"",VLOOKUP(G1624,Demos!$B$3:$K$1368,3,FALSE)),"")</f>
        <v/>
      </c>
      <c r="J1624" s="79" t="str">
        <f>IFERROR(IF(VLOOKUP(G1624,Demos!$B$3:$K$1368,4,FALSE)=0,"",VLOOKUP(G1624,Demos!$B$3:$K$1368,4,FALSE)),"")</f>
        <v/>
      </c>
      <c r="K1624" s="30" t="s">
        <v>1983</v>
      </c>
      <c r="L1624" s="30" t="s">
        <v>1614</v>
      </c>
      <c r="M1624" s="71">
        <v>42832</v>
      </c>
      <c r="N1624" s="33" t="str">
        <f>IFERROR(VLOOKUP(G1624,Demos!$B$3:$K$1368,5,FALSE),"")</f>
        <v>Lasers</v>
      </c>
      <c r="O1624" s="28">
        <f>IF(N1624="","",COUNTIF($N$6:N3743, N1624))</f>
        <v>8</v>
      </c>
      <c r="P1624" s="33" t="str">
        <f xml:space="preserve"> IFERROR(IF(VLOOKUP(G1624,Demos!$B$3:$K$1368,6,FALSE)=0,"",VLOOKUP(G1624,Demos!$B$3:$K$1368,6,FALSE)),"")</f>
        <v>N/A</v>
      </c>
      <c r="Q1624" s="38" t="str">
        <f xml:space="preserve"> IFERROR(IF(VLOOKUP(G1624,Demos!$B$3:$K$1368,8,FALSE)=0,"",VLOOKUP(G1624,Demos!$B$3:$K$1368,8,FALSE)),"")</f>
        <v>A worked open HeNe laser</v>
      </c>
      <c r="R1624" s="38" t="str">
        <f xml:space="preserve"> IFERROR(IF(VLOOKUP(G1624,Demos!$B$3:$K$1368,7,FALSE)=0,"",VLOOKUP(G1624,Demos!$B$3:$K$1368,7,FALSE)),"")</f>
        <v/>
      </c>
      <c r="T1624" s="50" t="s">
        <v>1761</v>
      </c>
      <c r="U1624" s="31" t="str">
        <f>IFERROR(VLOOKUP(G1624,Demos!$B$7:N4919,12,FALSE),"")</f>
        <v/>
      </c>
    </row>
    <row r="1625" spans="1:21" ht="45" x14ac:dyDescent="0.25">
      <c r="A1625" s="39">
        <f t="shared" si="25"/>
        <v>1620</v>
      </c>
      <c r="B1625" s="30" t="s">
        <v>1993</v>
      </c>
      <c r="C1625" s="29" t="str">
        <f xml:space="preserve"> IFERROR(VLOOKUP(B1625, Courses!$C$3:$E$836, 2, FALSE),"")</f>
        <v>Optics and Microscopy</v>
      </c>
      <c r="D1625" s="29" t="str">
        <f xml:space="preserve"> IFERROR(VLOOKUP(MID(G1625,1,1), PIRA!$B$1:$E$1146, 2, FALSE),"")</f>
        <v>6 Optics</v>
      </c>
      <c r="E1625" s="31" t="str">
        <f xml:space="preserve"> IFERROR(VLOOKUP(MID(G1625,1,2),PIRA!$B$1:$E$1144,2,FALSE),"")&amp;"
"&amp;IFERROR(VLOOKUP(MID(H1625,1,2),PIRA!$B$1:$E$1144,2,FALSE),"")&amp;"
"&amp;IFERROR(VLOOKUP(MID(I1625,1,2),PIRA!$B$1:$E$1144,2,FALSE),"")</f>
        <v xml:space="preserve">Diffraction
</v>
      </c>
      <c r="F1625" s="31" t="str">
        <f xml:space="preserve"> IFERROR(VLOOKUP(MID(G1625,1,4),PIRA!$B$1:$E$1144,2,FALSE),"")&amp;"
"&amp;IFERROR(VLOOKUP(MID(H1625,1,4),PIRA!$B$1:$E$1144,2,FALSE),"")&amp;"
"&amp;IFERROR(VLOOKUP(MID(I1625,1,4),PIRA!$B$1:$E$1144,2,FALSE),"")</f>
        <v xml:space="preserve">
</v>
      </c>
      <c r="G1625" s="32" t="s">
        <v>1987</v>
      </c>
      <c r="H1625" s="31" t="str">
        <f>IFERROR(IF(VLOOKUP(G1625,Demos!$B$3:$K$1368,2,FALSE)=0,"",VLOOKUP(G1625,Demos!$B$3:$K$1368,2,FALSE)),"")</f>
        <v/>
      </c>
      <c r="I1625" s="79" t="str">
        <f>IFERROR(IF(VLOOKUP(G1625,Demos!$B$3:$K$1368,3,FALSE)=0,"",VLOOKUP(G1625,Demos!$B$3:$K$1368,3,FALSE)),"")</f>
        <v/>
      </c>
      <c r="J1625" s="79" t="str">
        <f>IFERROR(IF(VLOOKUP(G1625,Demos!$B$3:$K$1368,4,FALSE)=0,"",VLOOKUP(G1625,Demos!$B$3:$K$1368,4,FALSE)),"")</f>
        <v/>
      </c>
      <c r="K1625" s="30" t="s">
        <v>1062</v>
      </c>
      <c r="L1625" s="30" t="s">
        <v>46</v>
      </c>
      <c r="M1625" s="71">
        <v>42831</v>
      </c>
      <c r="N1625" s="33" t="str">
        <f>IFERROR(VLOOKUP(G1625,Demos!$B$3:$K$1368,5,FALSE),"")</f>
        <v>Diffraction NEMO kit</v>
      </c>
      <c r="O1625" s="28">
        <f>IF(N1625="","",COUNTIF($N$6:N3744, N1625))</f>
        <v>10</v>
      </c>
      <c r="P1625" s="33" t="str">
        <f xml:space="preserve"> IFERROR(IF(VLOOKUP(G1625,Demos!$B$3:$K$1368,6,FALSE)=0,"",VLOOKUP(G1625,Demos!$B$3:$K$1368,6,FALSE)),"")</f>
        <v>N/A</v>
      </c>
      <c r="Q1625" s="38" t="str">
        <f xml:space="preserve"> IFERROR(IF(VLOOKUP(G1625,Demos!$B$3:$K$1368,8,FALSE)=0,"",VLOOKUP(G1625,Demos!$B$3:$K$1368,8,FALSE)),"")</f>
        <v/>
      </c>
      <c r="R1625" s="38" t="str">
        <f xml:space="preserve"> IFERROR(IF(VLOOKUP(G1625,Demos!$B$3:$K$1368,7,FALSE)=0,"",VLOOKUP(G1625,Demos!$B$3:$K$1368,7,FALSE)),"")</f>
        <v/>
      </c>
      <c r="T1625" s="50" t="s">
        <v>1762</v>
      </c>
      <c r="U1625" s="31" t="str">
        <f>IFERROR(VLOOKUP(G1625,Demos!$B$7:N4920,12,FALSE),"")</f>
        <v/>
      </c>
    </row>
    <row r="1626" spans="1:21" ht="45" x14ac:dyDescent="0.25">
      <c r="A1626" s="39">
        <f t="shared" si="25"/>
        <v>1621</v>
      </c>
      <c r="B1626" s="30" t="s">
        <v>275</v>
      </c>
      <c r="C1626" s="29" t="str">
        <f xml:space="preserve"> IFERROR(VLOOKUP(B1626, Courses!$C$3:$E$836, 2, FALSE),"")</f>
        <v>Optics</v>
      </c>
      <c r="D1626" s="29" t="str">
        <f xml:space="preserve"> IFERROR(VLOOKUP(MID(G1626,1,1), PIRA!$B$1:$E$1146, 2, FALSE),"")</f>
        <v>6 Optics</v>
      </c>
      <c r="E1626" s="31" t="str">
        <f xml:space="preserve"> IFERROR(VLOOKUP(MID(G1626,1,2),PIRA!$B$1:$E$1144,2,FALSE),"")&amp;"
"&amp;IFERROR(VLOOKUP(MID(H1626,1,2),PIRA!$B$1:$E$1144,2,FALSE),"")&amp;"
"&amp;IFERROR(VLOOKUP(MID(I1626,1,2),PIRA!$B$1:$E$1144,2,FALSE),"")</f>
        <v xml:space="preserve">Diffraction
</v>
      </c>
      <c r="F1626" s="31" t="str">
        <f xml:space="preserve"> IFERROR(VLOOKUP(MID(G1626,1,4),PIRA!$B$1:$E$1144,2,FALSE),"")&amp;"
"&amp;IFERROR(VLOOKUP(MID(H1626,1,4),PIRA!$B$1:$E$1144,2,FALSE),"")&amp;"
"&amp;IFERROR(VLOOKUP(MID(I1626,1,4),PIRA!$B$1:$E$1144,2,FALSE),"")</f>
        <v xml:space="preserve">Diffraction Around Objects
</v>
      </c>
      <c r="G1626" s="32" t="s">
        <v>1573</v>
      </c>
      <c r="H1626" s="31" t="str">
        <f>IFERROR(IF(VLOOKUP(G1626,Demos!$B$3:$K$1368,2,FALSE)=0,"",VLOOKUP(G1626,Demos!$B$3:$K$1368,2,FALSE)),"")</f>
        <v/>
      </c>
      <c r="I1626" s="79" t="str">
        <f>IFERROR(IF(VLOOKUP(G1626,Demos!$B$3:$K$1368,3,FALSE)=0,"",VLOOKUP(G1626,Demos!$B$3:$K$1368,3,FALSE)),"")</f>
        <v/>
      </c>
      <c r="J1626" s="79" t="str">
        <f>IFERROR(IF(VLOOKUP(G1626,Demos!$B$3:$K$1368,4,FALSE)=0,"",VLOOKUP(G1626,Demos!$B$3:$K$1368,4,FALSE)),"")</f>
        <v/>
      </c>
      <c r="K1626" s="30" t="s">
        <v>1983</v>
      </c>
      <c r="L1626" s="30" t="s">
        <v>1614</v>
      </c>
      <c r="M1626" s="71">
        <v>42830</v>
      </c>
      <c r="N1626" s="33" t="str">
        <f>IFERROR(VLOOKUP(G1626,Demos!$B$3:$K$1368,5,FALSE),"")</f>
        <v>Diffraction (2b), Single Slit</v>
      </c>
      <c r="O1626" s="28">
        <f>IF(N1626="","",COUNTIF($N$6:N3745, N1626))</f>
        <v>12</v>
      </c>
      <c r="P1626" s="33" t="str">
        <f xml:space="preserve"> IFERROR(IF(VLOOKUP(G1626,Demos!$B$3:$K$1368,6,FALSE)=0,"",VLOOKUP(G1626,Demos!$B$3:$K$1368,6,FALSE)),"")</f>
        <v>www.de-monstrare.nl/pdf/Diffraction_2b_,%20single%20slit.pdf</v>
      </c>
      <c r="Q1626" s="38" t="str">
        <f xml:space="preserve"> IFERROR(IF(VLOOKUP(G1626,Demos!$B$3:$K$1368,8,FALSE)=0,"",VLOOKUP(G1626,Demos!$B$3:$K$1368,8,FALSE)),"")</f>
        <v/>
      </c>
      <c r="R1626" s="38" t="str">
        <f xml:space="preserve"> IFERROR(IF(VLOOKUP(G1626,Demos!$B$3:$K$1368,7,FALSE)=0,"",VLOOKUP(G1626,Demos!$B$3:$K$1368,7,FALSE)),"")</f>
        <v/>
      </c>
      <c r="T1626" s="50" t="s">
        <v>1761</v>
      </c>
      <c r="U1626" s="31" t="str">
        <f>IFERROR(VLOOKUP(G1626,Demos!$B$7:N4922,12,FALSE),"")</f>
        <v/>
      </c>
    </row>
    <row r="1627" spans="1:21" ht="45" x14ac:dyDescent="0.25">
      <c r="A1627" s="39">
        <f t="shared" si="25"/>
        <v>1622</v>
      </c>
      <c r="B1627" s="30" t="s">
        <v>275</v>
      </c>
      <c r="C1627" s="29" t="str">
        <f xml:space="preserve"> IFERROR(VLOOKUP(B1627, Courses!$C$3:$E$836, 2, FALSE),"")</f>
        <v>Optics</v>
      </c>
      <c r="D1627" s="29" t="str">
        <f xml:space="preserve"> IFERROR(VLOOKUP(MID(G1627,1,1), PIRA!$B$1:$E$1146, 2, FALSE),"")</f>
        <v>6 Optics</v>
      </c>
      <c r="E1627" s="31" t="str">
        <f xml:space="preserve"> IFERROR(VLOOKUP(MID(G1627,1,2),PIRA!$B$1:$E$1144,2,FALSE),"")&amp;"
"&amp;IFERROR(VLOOKUP(MID(H1627,1,2),PIRA!$B$1:$E$1144,2,FALSE),"")&amp;"
"&amp;IFERROR(VLOOKUP(MID(I1627,1,2),PIRA!$B$1:$E$1144,2,FALSE),"")</f>
        <v xml:space="preserve">Interference
Diffraction
</v>
      </c>
      <c r="F1627" s="31" t="str">
        <f xml:space="preserve"> IFERROR(VLOOKUP(MID(G1627,1,4),PIRA!$B$1:$E$1144,2,FALSE),"")&amp;"
"&amp;IFERROR(VLOOKUP(MID(H1627,1,4),PIRA!$B$1:$E$1144,2,FALSE),"")&amp;"
"&amp;IFERROR(VLOOKUP(MID(I1627,1,4),PIRA!$B$1:$E$1144,2,FALSE),"")</f>
        <v xml:space="preserve">Interference From Two Sources
Diffraction Through One Slit
</v>
      </c>
      <c r="G1627" s="32" t="s">
        <v>487</v>
      </c>
      <c r="H1627" s="31" t="str">
        <f>IFERROR(IF(VLOOKUP(G1627,Demos!$B$3:$K$1368,2,FALSE)=0,"",VLOOKUP(G1627,Demos!$B$3:$K$1368,2,FALSE)),"")</f>
        <v>6C10.26</v>
      </c>
      <c r="I1627" s="79" t="str">
        <f>IFERROR(IF(VLOOKUP(G1627,Demos!$B$3:$K$1368,3,FALSE)=0,"",VLOOKUP(G1627,Demos!$B$3:$K$1368,3,FALSE)),"")</f>
        <v/>
      </c>
      <c r="J1627" s="79" t="str">
        <f>IFERROR(IF(VLOOKUP(G1627,Demos!$B$3:$K$1368,4,FALSE)=0,"",VLOOKUP(G1627,Demos!$B$3:$K$1368,4,FALSE)),"")</f>
        <v/>
      </c>
      <c r="K1627" s="30" t="s">
        <v>1983</v>
      </c>
      <c r="L1627" s="30" t="s">
        <v>1614</v>
      </c>
      <c r="M1627" s="71">
        <v>42830</v>
      </c>
      <c r="N1627" s="33" t="str">
        <f>IFERROR(VLOOKUP(G1627,Demos!$B$3:$K$1368,5,FALSE),"")</f>
        <v>Young's Double Slit</v>
      </c>
      <c r="O1627" s="28">
        <f>IF(N1627="","",COUNTIF($N$6:N3746, N1627))</f>
        <v>20</v>
      </c>
      <c r="P1627" s="33" t="str">
        <f xml:space="preserve"> IFERROR(IF(VLOOKUP(G1627,Demos!$B$3:$K$1368,6,FALSE)=0,"",VLOOKUP(G1627,Demos!$B$3:$K$1368,6,FALSE)),"")</f>
        <v>www.de-monstrare.nl/pdf/Young%27s%20double%20slit.pdf</v>
      </c>
      <c r="Q1627" s="38" t="str">
        <f xml:space="preserve"> IFERROR(IF(VLOOKUP(G1627,Demos!$B$3:$K$1368,8,FALSE)=0,"",VLOOKUP(G1627,Demos!$B$3:$K$1368,8,FALSE)),"")</f>
        <v>Not in database yet</v>
      </c>
      <c r="R1627" s="38" t="str">
        <f xml:space="preserve"> IFERROR(IF(VLOOKUP(G1627,Demos!$B$3:$K$1368,7,FALSE)=0,"",VLOOKUP(G1627,Demos!$B$3:$K$1368,7,FALSE)),"")</f>
        <v>See 09 Apr 2019 Collegerama recoring TN2421_10 from 01:29:55 - https://collegerama.tudelft.nl/Mediasite/Channel/as-bsc-tn/watch/a70c41f4099e41a3966d61dab00a21c61d</v>
      </c>
      <c r="T1627" s="50" t="s">
        <v>1761</v>
      </c>
      <c r="U1627" s="31" t="str">
        <f>IFERROR(VLOOKUP(G1627,Demos!$B$7:N4921,12,FALSE),"")</f>
        <v/>
      </c>
    </row>
    <row r="1628" spans="1:21" ht="45" x14ac:dyDescent="0.25">
      <c r="A1628" s="39">
        <f t="shared" si="25"/>
        <v>1623</v>
      </c>
      <c r="B1628" s="30" t="s">
        <v>275</v>
      </c>
      <c r="C1628" s="29" t="str">
        <f xml:space="preserve"> IFERROR(VLOOKUP(B1628, Courses!$C$3:$E$836, 2, FALSE),"")</f>
        <v>Optics</v>
      </c>
      <c r="D1628" s="29" t="str">
        <f xml:space="preserve"> IFERROR(VLOOKUP(MID(G1628,1,1), PIRA!$B$1:$E$1146, 2, FALSE),"")</f>
        <v>6 Optics</v>
      </c>
      <c r="E1628" s="31" t="str">
        <f xml:space="preserve"> IFERROR(VLOOKUP(MID(G1628,1,2),PIRA!$B$1:$E$1144,2,FALSE),"")&amp;"
"&amp;IFERROR(VLOOKUP(MID(H1628,1,2),PIRA!$B$1:$E$1144,2,FALSE),"")&amp;"
"&amp;IFERROR(VLOOKUP(MID(I1628,1,2),PIRA!$B$1:$E$1144,2,FALSE),"")</f>
        <v xml:space="preserve">Interference
</v>
      </c>
      <c r="F1628" s="31" t="str">
        <f xml:space="preserve"> IFERROR(VLOOKUP(MID(G1628,1,4),PIRA!$B$1:$E$1144,2,FALSE),"")&amp;"
"&amp;IFERROR(VLOOKUP(MID(H1628,1,4),PIRA!$B$1:$E$1144,2,FALSE),"")&amp;"
"&amp;IFERROR(VLOOKUP(MID(I1628,1,4),PIRA!$B$1:$E$1144,2,FALSE),"")</f>
        <v xml:space="preserve">Interferometers
</v>
      </c>
      <c r="G1628" s="32" t="s">
        <v>327</v>
      </c>
      <c r="H1628" s="31" t="str">
        <f>IFERROR(IF(VLOOKUP(G1628,Demos!$B$3:$K$1368,2,FALSE)=0,"",VLOOKUP(G1628,Demos!$B$3:$K$1368,2,FALSE)),"")</f>
        <v/>
      </c>
      <c r="I1628" s="79" t="str">
        <f>IFERROR(IF(VLOOKUP(G1628,Demos!$B$3:$K$1368,3,FALSE)=0,"",VLOOKUP(G1628,Demos!$B$3:$K$1368,3,FALSE)),"")</f>
        <v/>
      </c>
      <c r="J1628" s="79" t="str">
        <f>IFERROR(IF(VLOOKUP(G1628,Demos!$B$3:$K$1368,4,FALSE)=0,"",VLOOKUP(G1628,Demos!$B$3:$K$1368,4,FALSE)),"")</f>
        <v/>
      </c>
      <c r="K1628" s="32" t="s">
        <v>1056</v>
      </c>
      <c r="L1628" s="32" t="s">
        <v>1614</v>
      </c>
      <c r="M1628" s="71">
        <v>42825</v>
      </c>
      <c r="N1628" s="33" t="str">
        <f>IFERROR(VLOOKUP(G1628,Demos!$B$3:$K$1368,5,FALSE),"")</f>
        <v>Michelson-Morley Interferometer</v>
      </c>
      <c r="O1628" s="28">
        <f>IF(N1628="","",COUNTIF($N$6:N3747, N1628))</f>
        <v>42</v>
      </c>
      <c r="P1628" s="33" t="str">
        <f xml:space="preserve"> IFERROR(IF(VLOOKUP(G1628,Demos!$B$3:$K$1368,6,FALSE)=0,"",VLOOKUP(G1628,Demos!$B$3:$K$1368,6,FALSE)),"")</f>
        <v>www.de-monstrare.nl/pdf/Michelson-Morley%20interferometer.pdf</v>
      </c>
      <c r="Q1628" s="38" t="str">
        <f xml:space="preserve"> IFERROR(IF(VLOOKUP(G1628,Demos!$B$3:$K$1368,8,FALSE)=0,"",VLOOKUP(G1628,Demos!$B$3:$K$1368,8,FALSE)),"")</f>
        <v/>
      </c>
      <c r="R1628" s="38" t="str">
        <f xml:space="preserve"> IFERROR(IF(VLOOKUP(G1628,Demos!$B$3:$K$1368,7,FALSE)=0,"",VLOOKUP(G1628,Demos!$B$3:$K$1368,7,FALSE)),"")</f>
        <v xml:space="preserve">See 2022 recording TN1612TU_24. https://collegerama.tudelft.nl/Mediasite/Channel/as-bsc-tn/watch/7474e760f1e14321b537b197c972eb3e1d </v>
      </c>
      <c r="T1628" s="50" t="s">
        <v>1761</v>
      </c>
      <c r="U1628" s="31" t="str">
        <f>IFERROR(VLOOKUP(G1628,Demos!$B$7:N4923,12,FALSE),"")</f>
        <v/>
      </c>
    </row>
    <row r="1629" spans="1:21" ht="45" x14ac:dyDescent="0.25">
      <c r="A1629" s="39">
        <f t="shared" si="25"/>
        <v>1624</v>
      </c>
      <c r="B1629" s="30" t="s">
        <v>38</v>
      </c>
      <c r="C1629" s="29" t="str">
        <f xml:space="preserve"> IFERROR(VLOOKUP(B1629, Courses!$C$3:$E$836, 2, FALSE),"")</f>
        <v>Mechanics and Theory of Relativity</v>
      </c>
      <c r="D1629" s="29" t="str">
        <f xml:space="preserve"> IFERROR(VLOOKUP(MID(G1629,1,1), PIRA!$B$1:$E$1146, 2, FALSE),"")</f>
        <v>6 Optics</v>
      </c>
      <c r="E1629" s="31" t="str">
        <f xml:space="preserve"> IFERROR(VLOOKUP(MID(G1629,1,2),PIRA!$B$1:$E$1144,2,FALSE),"")&amp;"
"&amp;IFERROR(VLOOKUP(MID(H1629,1,2),PIRA!$B$1:$E$1144,2,FALSE),"")&amp;"
"&amp;IFERROR(VLOOKUP(MID(I1629,1,2),PIRA!$B$1:$E$1144,2,FALSE),"")</f>
        <v xml:space="preserve">Interference
</v>
      </c>
      <c r="F1629" s="31" t="str">
        <f xml:space="preserve"> IFERROR(VLOOKUP(MID(G1629,1,4),PIRA!$B$1:$E$1144,2,FALSE),"")&amp;"
"&amp;IFERROR(VLOOKUP(MID(H1629,1,4),PIRA!$B$1:$E$1144,2,FALSE),"")&amp;"
"&amp;IFERROR(VLOOKUP(MID(I1629,1,4),PIRA!$B$1:$E$1144,2,FALSE),"")</f>
        <v xml:space="preserve">Interferometers
</v>
      </c>
      <c r="G1629" s="32" t="s">
        <v>327</v>
      </c>
      <c r="H1629" s="31" t="str">
        <f>IFERROR(IF(VLOOKUP(G1629,Demos!$B$3:$K$1368,2,FALSE)=0,"",VLOOKUP(G1629,Demos!$B$3:$K$1368,2,FALSE)),"")</f>
        <v/>
      </c>
      <c r="I1629" s="79" t="str">
        <f>IFERROR(IF(VLOOKUP(G1629,Demos!$B$3:$K$1368,3,FALSE)=0,"",VLOOKUP(G1629,Demos!$B$3:$K$1368,3,FALSE)),"")</f>
        <v/>
      </c>
      <c r="J1629" s="79" t="str">
        <f>IFERROR(IF(VLOOKUP(G1629,Demos!$B$3:$K$1368,4,FALSE)=0,"",VLOOKUP(G1629,Demos!$B$3:$K$1368,4,FALSE)),"")</f>
        <v/>
      </c>
      <c r="K1629" s="32" t="s">
        <v>1060</v>
      </c>
      <c r="L1629" s="32" t="s">
        <v>22</v>
      </c>
      <c r="M1629" s="71">
        <v>42824</v>
      </c>
      <c r="N1629" s="33" t="str">
        <f>IFERROR(VLOOKUP(G1629,Demos!$B$3:$K$1368,5,FALSE),"")</f>
        <v>Michelson-Morley Interferometer</v>
      </c>
      <c r="O1629" s="28">
        <f>IF(N1629="","",COUNTIF($N$6:N3748, N1629))</f>
        <v>42</v>
      </c>
      <c r="P1629" s="33" t="str">
        <f xml:space="preserve"> IFERROR(IF(VLOOKUP(G1629,Demos!$B$3:$K$1368,6,FALSE)=0,"",VLOOKUP(G1629,Demos!$B$3:$K$1368,6,FALSE)),"")</f>
        <v>www.de-monstrare.nl/pdf/Michelson-Morley%20interferometer.pdf</v>
      </c>
      <c r="Q1629" s="38" t="str">
        <f xml:space="preserve"> IFERROR(IF(VLOOKUP(G1629,Demos!$B$3:$K$1368,8,FALSE)=0,"",VLOOKUP(G1629,Demos!$B$3:$K$1368,8,FALSE)),"")</f>
        <v/>
      </c>
      <c r="R1629" s="38" t="str">
        <f xml:space="preserve"> IFERROR(IF(VLOOKUP(G1629,Demos!$B$3:$K$1368,7,FALSE)=0,"",VLOOKUP(G1629,Demos!$B$3:$K$1368,7,FALSE)),"")</f>
        <v xml:space="preserve">See 2022 recording TN1612TU_24. https://collegerama.tudelft.nl/Mediasite/Channel/as-bsc-tn/watch/7474e760f1e14321b537b197c972eb3e1d </v>
      </c>
      <c r="T1629" s="50" t="s">
        <v>1762</v>
      </c>
      <c r="U1629" s="31" t="str">
        <f>IFERROR(VLOOKUP(G1629,Demos!$B$7:N4924,12,FALSE),"")</f>
        <v/>
      </c>
    </row>
    <row r="1630" spans="1:21" ht="45" x14ac:dyDescent="0.25">
      <c r="A1630" s="39">
        <f t="shared" si="25"/>
        <v>1625</v>
      </c>
      <c r="B1630" s="30" t="s">
        <v>275</v>
      </c>
      <c r="C1630" s="29" t="str">
        <f xml:space="preserve"> IFERROR(VLOOKUP(B1630, Courses!$C$3:$E$836, 2, FALSE),"")</f>
        <v>Optics</v>
      </c>
      <c r="D1630" s="29" t="str">
        <f xml:space="preserve"> IFERROR(VLOOKUP(MID(G1630,1,1), PIRA!$B$1:$E$1146, 2, FALSE),"")</f>
        <v>6 Optics</v>
      </c>
      <c r="E1630" s="31" t="str">
        <f xml:space="preserve"> IFERROR(VLOOKUP(MID(G1630,1,2),PIRA!$B$1:$E$1144,2,FALSE),"")&amp;"
"&amp;IFERROR(VLOOKUP(MID(H1630,1,2),PIRA!$B$1:$E$1144,2,FALSE),"")&amp;"
"&amp;IFERROR(VLOOKUP(MID(I1630,1,2),PIRA!$B$1:$E$1144,2,FALSE),"")</f>
        <v>Geometrical Optics
Geometrical Optics
Polarisation</v>
      </c>
      <c r="F1630" s="31" t="str">
        <f xml:space="preserve"> IFERROR(VLOOKUP(MID(G1630,1,4),PIRA!$B$1:$E$1144,2,FALSE),"")&amp;"
"&amp;IFERROR(VLOOKUP(MID(H1630,1,4),PIRA!$B$1:$E$1144,2,FALSE),"")&amp;"
"&amp;IFERROR(VLOOKUP(MID(I1630,1,4),PIRA!$B$1:$E$1144,2,FALSE),"")</f>
        <v>Refraction at Flat Surfaces
Total Internal Reflection
Polarization by Reflection</v>
      </c>
      <c r="G1630" s="32" t="s">
        <v>1201</v>
      </c>
      <c r="H1630" s="31" t="str">
        <f>IFERROR(IF(VLOOKUP(G1630,Demos!$B$3:$K$1368,2,FALSE)=0,"",VLOOKUP(G1630,Demos!$B$3:$K$1368,2,FALSE)),"")</f>
        <v>6A44.01</v>
      </c>
      <c r="I1630" s="79" t="str">
        <f>IFERROR(IF(VLOOKUP(G1630,Demos!$B$3:$K$1368,3,FALSE)=0,"",VLOOKUP(G1630,Demos!$B$3:$K$1368,3,FALSE)),"")</f>
        <v>6H20.01</v>
      </c>
      <c r="J1630" s="79" t="str">
        <f>IFERROR(IF(VLOOKUP(G1630,Demos!$B$3:$K$1368,4,FALSE)=0,"",VLOOKUP(G1630,Demos!$B$3:$K$1368,4,FALSE)),"")</f>
        <v/>
      </c>
      <c r="K1630" s="30" t="s">
        <v>1983</v>
      </c>
      <c r="L1630" s="32" t="s">
        <v>1614</v>
      </c>
      <c r="M1630" s="71">
        <v>42823</v>
      </c>
      <c r="N1630" s="33" t="str">
        <f>IFERROR(VLOOKUP(G1630,Demos!$B$3:$K$1368,5,FALSE),"")</f>
        <v>Brewser's Angle (3)</v>
      </c>
      <c r="O1630" s="28">
        <f>IF(N1630="","",COUNTIF($N$6:N3749, N1630))</f>
        <v>24</v>
      </c>
      <c r="P1630" s="33" t="str">
        <f xml:space="preserve"> IFERROR(IF(VLOOKUP(G1630,Demos!$B$3:$K$1368,6,FALSE)=0,"",VLOOKUP(G1630,Demos!$B$3:$K$1368,6,FALSE)),"")</f>
        <v>www.de-monstrare.nl/pdf/Brewster%27s%20angle%20_3_.pdf</v>
      </c>
      <c r="Q1630" s="38" t="str">
        <f xml:space="preserve"> IFERROR(IF(VLOOKUP(G1630,Demos!$B$3:$K$1368,8,FALSE)=0,"",VLOOKUP(G1630,Demos!$B$3:$K$1368,8,FALSE)),"")</f>
        <v/>
      </c>
      <c r="R1630" s="38" t="str">
        <f xml:space="preserve"> IFERROR(IF(VLOOKUP(G1630,Demos!$B$3:$K$1368,7,FALSE)=0,"",VLOOKUP(G1630,Demos!$B$3:$K$1368,7,FALSE)),"")</f>
        <v/>
      </c>
      <c r="T1630" s="50" t="s">
        <v>1761</v>
      </c>
      <c r="U1630" s="31" t="str">
        <f>IFERROR(VLOOKUP(G1630,Demos!$B$7:N4925,12,FALSE),"")</f>
        <v/>
      </c>
    </row>
    <row r="1631" spans="1:21" ht="45" x14ac:dyDescent="0.25">
      <c r="A1631" s="39">
        <f t="shared" si="25"/>
        <v>1626</v>
      </c>
      <c r="B1631" s="30" t="s">
        <v>38</v>
      </c>
      <c r="C1631" s="29" t="str">
        <f xml:space="preserve"> IFERROR(VLOOKUP(B1631, Courses!$C$3:$E$836, 2, FALSE),"")</f>
        <v>Mechanics and Theory of Relativity</v>
      </c>
      <c r="D1631" s="29" t="str">
        <f xml:space="preserve"> IFERROR(VLOOKUP(MID(G1631,1,1), PIRA!$B$1:$E$1146, 2, FALSE),"")</f>
        <v>1 Mechanics</v>
      </c>
      <c r="E1631" s="31" t="str">
        <f xml:space="preserve"> IFERROR(VLOOKUP(MID(G1631,1,2),PIRA!$B$1:$E$1144,2,FALSE),"")&amp;"
"&amp;IFERROR(VLOOKUP(MID(H1631,1,2),PIRA!$B$1:$E$1144,2,FALSE),"")&amp;"
"&amp;IFERROR(VLOOKUP(MID(I1631,1,2),PIRA!$B$1:$E$1144,2,FALSE),"")</f>
        <v xml:space="preserve">Relative Motion
</v>
      </c>
      <c r="F1631" s="31" t="str">
        <f xml:space="preserve"> IFERROR(VLOOKUP(MID(G1631,1,4),PIRA!$B$1:$E$1144,2,FALSE),"")&amp;"
"&amp;IFERROR(VLOOKUP(MID(H1631,1,4),PIRA!$B$1:$E$1144,2,FALSE),"")&amp;"
"&amp;IFERROR(VLOOKUP(MID(I1631,1,4),PIRA!$B$1:$E$1144,2,FALSE),"")</f>
        <v xml:space="preserve">Rotating Reference Frames
</v>
      </c>
      <c r="G1631" s="32" t="s">
        <v>1137</v>
      </c>
      <c r="H1631" s="31" t="str">
        <f>IFERROR(IF(VLOOKUP(G1631,Demos!$B$3:$K$1368,2,FALSE)=0,"",VLOOKUP(G1631,Demos!$B$3:$K$1368,2,FALSE)),"")</f>
        <v/>
      </c>
      <c r="I1631" s="79" t="str">
        <f>IFERROR(IF(VLOOKUP(G1631,Demos!$B$3:$K$1368,3,FALSE)=0,"",VLOOKUP(G1631,Demos!$B$3:$K$1368,3,FALSE)),"")</f>
        <v/>
      </c>
      <c r="J1631" s="79" t="str">
        <f>IFERROR(IF(VLOOKUP(G1631,Demos!$B$3:$K$1368,4,FALSE)=0,"",VLOOKUP(G1631,Demos!$B$3:$K$1368,4,FALSE)),"")</f>
        <v/>
      </c>
      <c r="K1631" s="30" t="s">
        <v>1060</v>
      </c>
      <c r="L1631" s="30" t="s">
        <v>22</v>
      </c>
      <c r="M1631" s="71">
        <v>42822</v>
      </c>
      <c r="N1631" s="33" t="str">
        <f>IFERROR(VLOOKUP(G1631,Demos!$B$3:$K$1368,5,FALSE),"")</f>
        <v>Coriolis (1a)</v>
      </c>
      <c r="O1631" s="28">
        <f>IF(N1631="","",COUNTIF($N$6:N3750, N1631))</f>
        <v>11</v>
      </c>
      <c r="P1631" s="33" t="str">
        <f xml:space="preserve"> IFERROR(IF(VLOOKUP(G1631,Demos!$B$3:$K$1368,6,FALSE)=0,"",VLOOKUP(G1631,Demos!$B$3:$K$1368,6,FALSE)),"")</f>
        <v>www.de-monstrare.nl/pdf/Coriolis%20_1a_.pdf</v>
      </c>
      <c r="Q1631" s="38" t="str">
        <f xml:space="preserve"> IFERROR(IF(VLOOKUP(G1631,Demos!$B$3:$K$1368,8,FALSE)=0,"",VLOOKUP(G1631,Demos!$B$3:$K$1368,8,FALSE)),"")</f>
        <v/>
      </c>
      <c r="R1631" s="38" t="str">
        <f xml:space="preserve"> IFERROR(IF(VLOOKUP(G1631,Demos!$B$3:$K$1368,7,FALSE)=0,"",VLOOKUP(G1631,Demos!$B$3:$K$1368,7,FALSE)),"")</f>
        <v xml:space="preserve">See Collegerama 2022 recording TN1612TU_22 - https://collegerama.tudelft.nl/Mediasite/Channel/as-bsc-tn/watch/18ed1dabe394424f863782ea19d168bf1d </v>
      </c>
      <c r="T1631" s="50" t="s">
        <v>1761</v>
      </c>
      <c r="U1631" s="31" t="str">
        <f>IFERROR(VLOOKUP(G1631,Demos!$B$7:N4928,12,FALSE),"")</f>
        <v/>
      </c>
    </row>
    <row r="1632" spans="1:21" ht="45" x14ac:dyDescent="0.25">
      <c r="A1632" s="39">
        <f t="shared" si="25"/>
        <v>1627</v>
      </c>
      <c r="B1632" s="30" t="s">
        <v>38</v>
      </c>
      <c r="C1632" s="29" t="str">
        <f xml:space="preserve"> IFERROR(VLOOKUP(B1632, Courses!$C$3:$E$836, 2, FALSE),"")</f>
        <v>Mechanics and Theory of Relativity</v>
      </c>
      <c r="D1632" s="29" t="str">
        <f xml:space="preserve"> IFERROR(VLOOKUP(MID(G1632,1,1), PIRA!$B$1:$E$1146, 2, FALSE),"")</f>
        <v>1 Mechanics</v>
      </c>
      <c r="E1632" s="31" t="str">
        <f xml:space="preserve"> IFERROR(VLOOKUP(MID(G1632,1,2),PIRA!$B$1:$E$1144,2,FALSE),"")&amp;"
"&amp;IFERROR(VLOOKUP(MID(H1632,1,2),PIRA!$B$1:$E$1144,2,FALSE),"")&amp;"
"&amp;IFERROR(VLOOKUP(MID(I1632,1,2),PIRA!$B$1:$E$1144,2,FALSE),"")</f>
        <v xml:space="preserve">Relative Motion
</v>
      </c>
      <c r="F1632" s="31" t="str">
        <f xml:space="preserve"> IFERROR(VLOOKUP(MID(G1632,1,4),PIRA!$B$1:$E$1144,2,FALSE),"")&amp;"
"&amp;IFERROR(VLOOKUP(MID(H1632,1,4),PIRA!$B$1:$E$1144,2,FALSE),"")&amp;"
"&amp;IFERROR(VLOOKUP(MID(I1632,1,4),PIRA!$B$1:$E$1144,2,FALSE),"")</f>
        <v xml:space="preserve">Rotating Reference Frames
</v>
      </c>
      <c r="G1632" s="32" t="s">
        <v>1138</v>
      </c>
      <c r="H1632" s="31" t="str">
        <f>IFERROR(IF(VLOOKUP(G1632,Demos!$B$3:$K$1368,2,FALSE)=0,"",VLOOKUP(G1632,Demos!$B$3:$K$1368,2,FALSE)),"")</f>
        <v/>
      </c>
      <c r="I1632" s="79" t="str">
        <f>IFERROR(IF(VLOOKUP(G1632,Demos!$B$3:$K$1368,3,FALSE)=0,"",VLOOKUP(G1632,Demos!$B$3:$K$1368,3,FALSE)),"")</f>
        <v/>
      </c>
      <c r="J1632" s="79" t="str">
        <f>IFERROR(IF(VLOOKUP(G1632,Demos!$B$3:$K$1368,4,FALSE)=0,"",VLOOKUP(G1632,Demos!$B$3:$K$1368,4,FALSE)),"")</f>
        <v/>
      </c>
      <c r="K1632" s="30" t="s">
        <v>1060</v>
      </c>
      <c r="L1632" s="30" t="s">
        <v>22</v>
      </c>
      <c r="M1632" s="71">
        <v>42822</v>
      </c>
      <c r="N1632" s="33" t="str">
        <f>IFERROR(VLOOKUP(G1632,Demos!$B$3:$K$1368,5,FALSE),"")</f>
        <v>Coriolis (1b)</v>
      </c>
      <c r="O1632" s="28">
        <f>IF(N1632="","",COUNTIF($N$6:N3751, N1632))</f>
        <v>34</v>
      </c>
      <c r="P1632" s="33" t="str">
        <f xml:space="preserve"> IFERROR(IF(VLOOKUP(G1632,Demos!$B$3:$K$1368,6,FALSE)=0,"",VLOOKUP(G1632,Demos!$B$3:$K$1368,6,FALSE)),"")</f>
        <v>www.de-monstrare.nl/pdf/Coriolis%20_1b_.pdf</v>
      </c>
      <c r="Q1632" s="38" t="str">
        <f xml:space="preserve"> IFERROR(IF(VLOOKUP(G1632,Demos!$B$3:$K$1368,8,FALSE)=0,"",VLOOKUP(G1632,Demos!$B$3:$K$1368,8,FALSE)),"")</f>
        <v/>
      </c>
      <c r="R1632" s="38" t="str">
        <f xml:space="preserve"> IFERROR(IF(VLOOKUP(G1632,Demos!$B$3:$K$1368,7,FALSE)=0,"",VLOOKUP(G1632,Demos!$B$3:$K$1368,7,FALSE)),"")</f>
        <v xml:space="preserve">See Collegerama 2022 recording TN1612TU_22 - https://collegerama.tudelft.nl/Mediasite/Channel/as-bsc-tn/watch/18ed1dabe394424f863782ea19d168bf1d </v>
      </c>
      <c r="T1632" s="50" t="s">
        <v>1761</v>
      </c>
      <c r="U1632" s="31" t="str">
        <f>IFERROR(VLOOKUP(G1632,Demos!$B$7:N4927,12,FALSE),"")</f>
        <v/>
      </c>
    </row>
    <row r="1633" spans="1:21" ht="45" x14ac:dyDescent="0.25">
      <c r="A1633" s="39">
        <f t="shared" si="25"/>
        <v>1628</v>
      </c>
      <c r="B1633" s="30" t="s">
        <v>38</v>
      </c>
      <c r="C1633" s="29" t="str">
        <f xml:space="preserve"> IFERROR(VLOOKUP(B1633, Courses!$C$3:$E$836, 2, FALSE),"")</f>
        <v>Mechanics and Theory of Relativity</v>
      </c>
      <c r="D1633" s="29" t="str">
        <f xml:space="preserve"> IFERROR(VLOOKUP(MID(G1633,1,1), PIRA!$B$1:$E$1146, 2, FALSE),"")</f>
        <v>1 Mechanics</v>
      </c>
      <c r="E1633" s="31" t="str">
        <f xml:space="preserve"> IFERROR(VLOOKUP(MID(G1633,1,2),PIRA!$B$1:$E$1144,2,FALSE),"")&amp;"
"&amp;IFERROR(VLOOKUP(MID(H1633,1,2),PIRA!$B$1:$E$1144,2,FALSE),"")&amp;"
"&amp;IFERROR(VLOOKUP(MID(I1633,1,2),PIRA!$B$1:$E$1144,2,FALSE),"")</f>
        <v xml:space="preserve">Relative Motion
</v>
      </c>
      <c r="F1633" s="31" t="str">
        <f xml:space="preserve"> IFERROR(VLOOKUP(MID(G1633,1,4),PIRA!$B$1:$E$1144,2,FALSE),"")&amp;"
"&amp;IFERROR(VLOOKUP(MID(H1633,1,4),PIRA!$B$1:$E$1144,2,FALSE),"")&amp;"
"&amp;IFERROR(VLOOKUP(MID(I1633,1,4),PIRA!$B$1:$E$1144,2,FALSE),"")</f>
        <v xml:space="preserve">Rotating Reference Frames
</v>
      </c>
      <c r="G1633" s="32" t="s">
        <v>1139</v>
      </c>
      <c r="H1633" s="31" t="str">
        <f>IFERROR(IF(VLOOKUP(G1633,Demos!$B$3:$K$1368,2,FALSE)=0,"",VLOOKUP(G1633,Demos!$B$3:$K$1368,2,FALSE)),"")</f>
        <v/>
      </c>
      <c r="I1633" s="79" t="str">
        <f>IFERROR(IF(VLOOKUP(G1633,Demos!$B$3:$K$1368,3,FALSE)=0,"",VLOOKUP(G1633,Demos!$B$3:$K$1368,3,FALSE)),"")</f>
        <v/>
      </c>
      <c r="J1633" s="79" t="str">
        <f>IFERROR(IF(VLOOKUP(G1633,Demos!$B$3:$K$1368,4,FALSE)=0,"",VLOOKUP(G1633,Demos!$B$3:$K$1368,4,FALSE)),"")</f>
        <v/>
      </c>
      <c r="K1633" s="32" t="s">
        <v>1060</v>
      </c>
      <c r="L1633" s="32" t="s">
        <v>22</v>
      </c>
      <c r="M1633" s="71">
        <v>42822</v>
      </c>
      <c r="N1633" s="33" t="str">
        <f>IFERROR(VLOOKUP(G1633,Demos!$B$3:$K$1368,5,FALSE),"")</f>
        <v>Coriolis Merry-go-Round</v>
      </c>
      <c r="O1633" s="28">
        <f>IF(N1633="","",COUNTIF($N$6:N3752, N1633))</f>
        <v>15</v>
      </c>
      <c r="P1633" s="33" t="str">
        <f xml:space="preserve"> IFERROR(IF(VLOOKUP(G1633,Demos!$B$3:$K$1368,6,FALSE)=0,"",VLOOKUP(G1633,Demos!$B$3:$K$1368,6,FALSE)),"")</f>
        <v>www.de-monstrare.nl/pdf/Coriolis%20merry-go-round.pdf</v>
      </c>
      <c r="Q1633" s="38" t="str">
        <f xml:space="preserve"> IFERROR(IF(VLOOKUP(G1633,Demos!$B$3:$K$1368,8,FALSE)=0,"",VLOOKUP(G1633,Demos!$B$3:$K$1368,8,FALSE)),"")</f>
        <v/>
      </c>
      <c r="R1633" s="38" t="str">
        <f xml:space="preserve"> IFERROR(IF(VLOOKUP(G1633,Demos!$B$3:$K$1368,7,FALSE)=0,"",VLOOKUP(G1633,Demos!$B$3:$K$1368,7,FALSE)),"")</f>
        <v/>
      </c>
      <c r="T1633" s="50" t="s">
        <v>1761</v>
      </c>
      <c r="U1633" s="31" t="str">
        <f>IFERROR(VLOOKUP(G1633,Demos!$B$7:N4926,12,FALSE),"")</f>
        <v/>
      </c>
    </row>
    <row r="1634" spans="1:21" ht="45" x14ac:dyDescent="0.25">
      <c r="A1634" s="39">
        <f t="shared" si="25"/>
        <v>1629</v>
      </c>
      <c r="B1634" s="30" t="s">
        <v>38</v>
      </c>
      <c r="C1634" s="29" t="str">
        <f xml:space="preserve"> IFERROR(VLOOKUP(B1634, Courses!$C$3:$E$836, 2, FALSE),"")</f>
        <v>Mechanics and Theory of Relativity</v>
      </c>
      <c r="D1634" s="29" t="str">
        <f xml:space="preserve"> IFERROR(VLOOKUP(MID(G1634,1,1), PIRA!$B$1:$E$1146, 2, FALSE),"")</f>
        <v>1 Mechanics</v>
      </c>
      <c r="E1634" s="31" t="str">
        <f xml:space="preserve"> IFERROR(VLOOKUP(MID(G1634,1,2),PIRA!$B$1:$E$1144,2,FALSE),"")&amp;"
"&amp;IFERROR(VLOOKUP(MID(H1634,1,2),PIRA!$B$1:$E$1144,2,FALSE),"")&amp;"
"&amp;IFERROR(VLOOKUP(MID(I1634,1,2),PIRA!$B$1:$E$1144,2,FALSE),"")</f>
        <v xml:space="preserve">Motion in two Dimensions
</v>
      </c>
      <c r="F1634" s="31" t="str">
        <f xml:space="preserve"> IFERROR(VLOOKUP(MID(G1634,1,4),PIRA!$B$1:$E$1144,2,FALSE),"")&amp;"
"&amp;IFERROR(VLOOKUP(MID(H1634,1,4),PIRA!$B$1:$E$1144,2,FALSE),"")&amp;"
"&amp;IFERROR(VLOOKUP(MID(I1634,1,4),PIRA!$B$1:$E$1144,2,FALSE),"")</f>
        <v xml:space="preserve">Central Forces
</v>
      </c>
      <c r="G1634" s="32" t="s">
        <v>1132</v>
      </c>
      <c r="H1634" s="31" t="str">
        <f>IFERROR(IF(VLOOKUP(G1634,Demos!$B$3:$K$1368,2,FALSE)=0,"",VLOOKUP(G1634,Demos!$B$3:$K$1368,2,FALSE)),"")</f>
        <v/>
      </c>
      <c r="I1634" s="79" t="str">
        <f>IFERROR(IF(VLOOKUP(G1634,Demos!$B$3:$K$1368,3,FALSE)=0,"",VLOOKUP(G1634,Demos!$B$3:$K$1368,3,FALSE)),"")</f>
        <v xml:space="preserve"> </v>
      </c>
      <c r="J1634" s="79" t="str">
        <f>IFERROR(IF(VLOOKUP(G1634,Demos!$B$3:$K$1368,4,FALSE)=0,"",VLOOKUP(G1634,Demos!$B$3:$K$1368,4,FALSE)),"")</f>
        <v/>
      </c>
      <c r="K1634" s="30" t="s">
        <v>1060</v>
      </c>
      <c r="L1634" s="30" t="s">
        <v>22</v>
      </c>
      <c r="M1634" s="71">
        <v>42821</v>
      </c>
      <c r="N1634" s="33" t="str">
        <f>IFERROR(VLOOKUP(G1634,Demos!$B$3:$K$1368,5,FALSE),"")</f>
        <v>Going Round in Circles</v>
      </c>
      <c r="O1634" s="28">
        <f>IF(N1634="","",COUNTIF($N$6:N3753, N1634))</f>
        <v>11</v>
      </c>
      <c r="P1634" s="33" t="str">
        <f xml:space="preserve"> IFERROR(IF(VLOOKUP(G1634,Demos!$B$3:$K$1368,6,FALSE)=0,"",VLOOKUP(G1634,Demos!$B$3:$K$1368,6,FALSE)),"")</f>
        <v>www.de-monstrare.nl/pdf/Going%20round%20in%20circles.pdf</v>
      </c>
      <c r="Q1634" s="38" t="str">
        <f xml:space="preserve"> IFERROR(IF(VLOOKUP(G1634,Demos!$B$3:$K$1368,8,FALSE)=0,"",VLOOKUP(G1634,Demos!$B$3:$K$1368,8,FALSE)),"")</f>
        <v/>
      </c>
      <c r="R1634" s="38" t="str">
        <f xml:space="preserve"> IFERROR(IF(VLOOKUP(G1634,Demos!$B$3:$K$1368,7,FALSE)=0,"",VLOOKUP(G1634,Demos!$B$3:$K$1368,7,FALSE)),"")</f>
        <v/>
      </c>
      <c r="T1634" s="50" t="s">
        <v>1761</v>
      </c>
      <c r="U1634" s="31" t="str">
        <f>IFERROR(VLOOKUP(G1634,Demos!$B$7:N4929,12,FALSE),"")</f>
        <v/>
      </c>
    </row>
    <row r="1635" spans="1:21" ht="45" x14ac:dyDescent="0.25">
      <c r="A1635" s="39">
        <f t="shared" si="25"/>
        <v>1630</v>
      </c>
      <c r="B1635" s="30" t="s">
        <v>38</v>
      </c>
      <c r="C1635" s="29" t="str">
        <f xml:space="preserve"> IFERROR(VLOOKUP(B1635, Courses!$C$3:$E$836, 2, FALSE),"")</f>
        <v>Mechanics and Theory of Relativity</v>
      </c>
      <c r="D1635" s="29" t="str">
        <f xml:space="preserve"> IFERROR(VLOOKUP(MID(G1635,1,1), PIRA!$B$1:$E$1146, 2, FALSE),"")</f>
        <v>1 Mechanics</v>
      </c>
      <c r="E1635" s="31" t="str">
        <f xml:space="preserve"> IFERROR(VLOOKUP(MID(G1635,1,2),PIRA!$B$1:$E$1144,2,FALSE),"")&amp;"
"&amp;IFERROR(VLOOKUP(MID(H1635,1,2),PIRA!$B$1:$E$1144,2,FALSE),"")&amp;"
"&amp;IFERROR(VLOOKUP(MID(I1635,1,2),PIRA!$B$1:$E$1144,2,FALSE),"")</f>
        <v xml:space="preserve">Relative Motion
</v>
      </c>
      <c r="F1635" s="31" t="str">
        <f xml:space="preserve"> IFERROR(VLOOKUP(MID(G1635,1,4),PIRA!$B$1:$E$1144,2,FALSE),"")&amp;"
"&amp;IFERROR(VLOOKUP(MID(H1635,1,4),PIRA!$B$1:$E$1144,2,FALSE),"")&amp;"
"&amp;IFERROR(VLOOKUP(MID(I1635,1,4),PIRA!$B$1:$E$1144,2,FALSE),"")</f>
        <v xml:space="preserve">Rotating Reference Frames
</v>
      </c>
      <c r="G1635" s="32" t="s">
        <v>1664</v>
      </c>
      <c r="H1635" s="31" t="str">
        <f>IFERROR(IF(VLOOKUP(G1635,Demos!$B$3:$K$1368,2,FALSE)=0,"",VLOOKUP(G1635,Demos!$B$3:$K$1368,2,FALSE)),"")</f>
        <v/>
      </c>
      <c r="I1635" s="79" t="str">
        <f>IFERROR(IF(VLOOKUP(G1635,Demos!$B$3:$K$1368,3,FALSE)=0,"",VLOOKUP(G1635,Demos!$B$3:$K$1368,3,FALSE)),"")</f>
        <v/>
      </c>
      <c r="J1635" s="79" t="str">
        <f>IFERROR(IF(VLOOKUP(G1635,Demos!$B$3:$K$1368,4,FALSE)=0,"",VLOOKUP(G1635,Demos!$B$3:$K$1368,4,FALSE)),"")</f>
        <v/>
      </c>
      <c r="K1635" s="30" t="s">
        <v>1060</v>
      </c>
      <c r="L1635" s="30" t="s">
        <v>22</v>
      </c>
      <c r="M1635" s="71">
        <v>42821</v>
      </c>
      <c r="N1635" s="33" t="str">
        <f>IFERROR(VLOOKUP(G1635,Demos!$B$3:$K$1368,5,FALSE),"")</f>
        <v>Foucault Pendulum</v>
      </c>
      <c r="O1635" s="28">
        <f>IF(N1635="","",COUNTIF($N$6:N3754, N1635))</f>
        <v>8</v>
      </c>
      <c r="P1635" s="33" t="str">
        <f xml:space="preserve"> IFERROR(IF(VLOOKUP(G1635,Demos!$B$3:$K$1368,6,FALSE)=0,"",VLOOKUP(G1635,Demos!$B$3:$K$1368,6,FALSE)),"")</f>
        <v>N/A</v>
      </c>
      <c r="Q1635" s="38" t="str">
        <f xml:space="preserve"> IFERROR(IF(VLOOKUP(G1635,Demos!$B$3:$K$1368,8,FALSE)=0,"",VLOOKUP(G1635,Demos!$B$3:$K$1368,8,FALSE)),"")</f>
        <v xml:space="preserve">Placed order w Gieterij Neede for cast iron sphere w mass 25 kg dd. 09 May 2014. </v>
      </c>
      <c r="R1635" s="38" t="str">
        <f xml:space="preserve"> IFERROR(IF(VLOOKUP(G1635,Demos!$B$3:$K$1368,7,FALSE)=0,"",VLOOKUP(G1635,Demos!$B$3:$K$1368,7,FALSE)),"")</f>
        <v xml:space="preserve">See Collegerama 2022 recording TN1612TU_22 - https://collegerama.tudelft.nl/Mediasite/Channel/as-bsc-tn/watch/18ed1dabe394424f863782ea19d168bf1d </v>
      </c>
      <c r="T1635" s="50" t="s">
        <v>1762</v>
      </c>
      <c r="U1635" s="31" t="str">
        <f>IFERROR(VLOOKUP(G1635,Demos!$B$7:N4930,12,FALSE),"")</f>
        <v/>
      </c>
    </row>
    <row r="1636" spans="1:21" ht="45" x14ac:dyDescent="0.25">
      <c r="A1636" s="39">
        <f t="shared" si="25"/>
        <v>1631</v>
      </c>
      <c r="B1636" s="30" t="s">
        <v>275</v>
      </c>
      <c r="C1636" s="29" t="str">
        <f xml:space="preserve"> IFERROR(VLOOKUP(B1636, Courses!$C$3:$E$836, 2, FALSE),"")</f>
        <v>Optics</v>
      </c>
      <c r="D1636" s="29" t="str">
        <f xml:space="preserve"> IFERROR(VLOOKUP(MID(G1636,1,1), PIRA!$B$1:$E$1146, 2, FALSE),"")</f>
        <v>6 Optics</v>
      </c>
      <c r="E1636" s="31" t="str">
        <f xml:space="preserve"> IFERROR(VLOOKUP(MID(G1636,1,2),PIRA!$B$1:$E$1144,2,FALSE),"")&amp;"
"&amp;IFERROR(VLOOKUP(MID(H1636,1,2),PIRA!$B$1:$E$1144,2,FALSE),"")&amp;"
"&amp;IFERROR(VLOOKUP(MID(I1636,1,2),PIRA!$B$1:$E$1144,2,FALSE),"")</f>
        <v xml:space="preserve">Geometrical Optics
</v>
      </c>
      <c r="F1636" s="31" t="str">
        <f xml:space="preserve"> IFERROR(VLOOKUP(MID(G1636,1,4),PIRA!$B$1:$E$1144,2,FALSE),"")&amp;"
"&amp;IFERROR(VLOOKUP(MID(H1636,1,4),PIRA!$B$1:$E$1144,2,FALSE),"")&amp;"
"&amp;IFERROR(VLOOKUP(MID(I1636,1,4),PIRA!$B$1:$E$1144,2,FALSE),"")</f>
        <v xml:space="preserve">Optical Instruments
</v>
      </c>
      <c r="G1636" s="32" t="s">
        <v>1995</v>
      </c>
      <c r="H1636" s="31" t="str">
        <f>IFERROR(IF(VLOOKUP(G1636,Demos!$B$3:$K$1368,2,FALSE)=0,"",VLOOKUP(G1636,Demos!$B$3:$K$1368,2,FALSE)),"")</f>
        <v/>
      </c>
      <c r="I1636" s="79" t="str">
        <f>IFERROR(IF(VLOOKUP(G1636,Demos!$B$3:$K$1368,3,FALSE)=0,"",VLOOKUP(G1636,Demos!$B$3:$K$1368,3,FALSE)),"")</f>
        <v/>
      </c>
      <c r="J1636" s="79" t="str">
        <f>IFERROR(IF(VLOOKUP(G1636,Demos!$B$3:$K$1368,4,FALSE)=0,"",VLOOKUP(G1636,Demos!$B$3:$K$1368,4,FALSE)),"")</f>
        <v/>
      </c>
      <c r="K1636" s="32" t="s">
        <v>1614</v>
      </c>
      <c r="L1636" s="32" t="s">
        <v>1983</v>
      </c>
      <c r="M1636" s="71">
        <v>42818</v>
      </c>
      <c r="N1636" s="33" t="str">
        <f>IFERROR(VLOOKUP(G1636,Demos!$B$3:$K$1368,5,FALSE),"")</f>
        <v>Keplerian Telescope</v>
      </c>
      <c r="O1636" s="28">
        <f>IF(N1636="","",COUNTIF($N$6:N3755, N1636))</f>
        <v>9</v>
      </c>
      <c r="P1636" s="33" t="str">
        <f xml:space="preserve"> IFERROR(IF(VLOOKUP(G1636,Demos!$B$3:$K$1368,6,FALSE)=0,"",VLOOKUP(G1636,Demos!$B$3:$K$1368,6,FALSE)),"")</f>
        <v>N/A</v>
      </c>
      <c r="Q1636" s="38" t="str">
        <f xml:space="preserve"> IFERROR(IF(VLOOKUP(G1636,Demos!$B$3:$K$1368,8,FALSE)=0,"",VLOOKUP(G1636,Demos!$B$3:$K$1368,8,FALSE)),"")</f>
        <v/>
      </c>
      <c r="R1636" s="38" t="str">
        <f xml:space="preserve"> IFERROR(IF(VLOOKUP(G1636,Demos!$B$3:$K$1368,7,FALSE)=0,"",VLOOKUP(G1636,Demos!$B$3:$K$1368,7,FALSE)),"")</f>
        <v>See Collegerama 26 Mar 2019 recording TN2421_04 from 01:11:00 - https://collegerama.tudelft.nl/Mediasite/Channel/as-bsc-tn/watch/5986b73fc03045928aacec9507916c621d</v>
      </c>
      <c r="T1636" s="50" t="s">
        <v>1761</v>
      </c>
      <c r="U1636" s="31" t="str">
        <f>IFERROR(VLOOKUP(G1636,Demos!$B$7:N4931,12,FALSE),"")</f>
        <v/>
      </c>
    </row>
    <row r="1637" spans="1:21" ht="45" x14ac:dyDescent="0.25">
      <c r="A1637" s="39">
        <f t="shared" si="25"/>
        <v>1632</v>
      </c>
      <c r="B1637" s="30" t="s">
        <v>275</v>
      </c>
      <c r="C1637" s="29" t="str">
        <f xml:space="preserve"> IFERROR(VLOOKUP(B1637, Courses!$C$3:$E$836, 2, FALSE),"")</f>
        <v>Optics</v>
      </c>
      <c r="D1637" s="29" t="str">
        <f xml:space="preserve"> IFERROR(VLOOKUP(MID(G1637,1,1), PIRA!$B$1:$E$1146, 2, FALSE),"")</f>
        <v>6 Optics</v>
      </c>
      <c r="E1637" s="31" t="str">
        <f xml:space="preserve"> IFERROR(VLOOKUP(MID(G1637,1,2),PIRA!$B$1:$E$1144,2,FALSE),"")&amp;"
"&amp;IFERROR(VLOOKUP(MID(H1637,1,2),PIRA!$B$1:$E$1144,2,FALSE),"")&amp;"
"&amp;IFERROR(VLOOKUP(MID(I1637,1,2),PIRA!$B$1:$E$1144,2,FALSE),"")</f>
        <v xml:space="preserve">Geometrical Optics
</v>
      </c>
      <c r="F1637" s="31" t="str">
        <f xml:space="preserve"> IFERROR(VLOOKUP(MID(G1637,1,4),PIRA!$B$1:$E$1144,2,FALSE),"")&amp;"
"&amp;IFERROR(VLOOKUP(MID(H1637,1,4),PIRA!$B$1:$E$1144,2,FALSE),"")&amp;"
"&amp;IFERROR(VLOOKUP(MID(I1637,1,4),PIRA!$B$1:$E$1144,2,FALSE),"")</f>
        <v xml:space="preserve">Optical Instruments
</v>
      </c>
      <c r="G1637" s="32" t="s">
        <v>1990</v>
      </c>
      <c r="H1637" s="31" t="str">
        <f>IFERROR(IF(VLOOKUP(G1637,Demos!$B$3:$K$1368,2,FALSE)=0,"",VLOOKUP(G1637,Demos!$B$3:$K$1368,2,FALSE)),"")</f>
        <v/>
      </c>
      <c r="I1637" s="79" t="str">
        <f>IFERROR(IF(VLOOKUP(G1637,Demos!$B$3:$K$1368,3,FALSE)=0,"",VLOOKUP(G1637,Demos!$B$3:$K$1368,3,FALSE)),"")</f>
        <v/>
      </c>
      <c r="J1637" s="79" t="str">
        <f>IFERROR(IF(VLOOKUP(G1637,Demos!$B$3:$K$1368,4,FALSE)=0,"",VLOOKUP(G1637,Demos!$B$3:$K$1368,4,FALSE)),"")</f>
        <v/>
      </c>
      <c r="K1637" s="30" t="s">
        <v>1614</v>
      </c>
      <c r="L1637" s="30" t="s">
        <v>1983</v>
      </c>
      <c r="M1637" s="71">
        <v>42818</v>
      </c>
      <c r="N1637" s="33" t="str">
        <f>IFERROR(VLOOKUP(G1637,Demos!$B$3:$K$1368,5,FALSE),"")</f>
        <v>Camera Model</v>
      </c>
      <c r="O1637" s="28">
        <f>IF(N1637="","",COUNTIF($N$6:N3756, N1637))</f>
        <v>9</v>
      </c>
      <c r="P1637" s="33" t="str">
        <f xml:space="preserve"> IFERROR(IF(VLOOKUP(G1637,Demos!$B$3:$K$1368,6,FALSE)=0,"",VLOOKUP(G1637,Demos!$B$3:$K$1368,6,FALSE)),"")</f>
        <v>N/A</v>
      </c>
      <c r="Q1637" s="38" t="str">
        <f xml:space="preserve"> IFERROR(IF(VLOOKUP(G1637,Demos!$B$3:$K$1368,8,FALSE)=0,"",VLOOKUP(G1637,Demos!$B$3:$K$1368,8,FALSE)),"")</f>
        <v>Ray Optics Demonstration Set (RODS) from Kvant Ltd.</v>
      </c>
      <c r="R1637" s="38" t="str">
        <f xml:space="preserve"> IFERROR(IF(VLOOKUP(G1637,Demos!$B$3:$K$1368,7,FALSE)=0,"",VLOOKUP(G1637,Demos!$B$3:$K$1368,7,FALSE)),"")</f>
        <v>See Collegerama 22 Mar 2019 recording TN2421_03 from 01:03:24 - https://collegerama.tudelft.nl/Mediasite/Channel/as-bsc-tn/watch/7c8258fc2522409bbf4ee846f39c1ecc1d</v>
      </c>
      <c r="T1637" s="50" t="s">
        <v>1761</v>
      </c>
      <c r="U1637" s="31" t="str">
        <f>IFERROR(VLOOKUP(G1637,Demos!$B$7:N4932,12,FALSE),"")</f>
        <v/>
      </c>
    </row>
    <row r="1638" spans="1:21" ht="45" x14ac:dyDescent="0.25">
      <c r="A1638" s="39">
        <f t="shared" si="25"/>
        <v>1633</v>
      </c>
      <c r="B1638" s="30" t="s">
        <v>38</v>
      </c>
      <c r="C1638" s="29" t="str">
        <f xml:space="preserve"> IFERROR(VLOOKUP(B1638, Courses!$C$3:$E$836, 2, FALSE),"")</f>
        <v>Mechanics and Theory of Relativity</v>
      </c>
      <c r="D1638" s="29" t="str">
        <f xml:space="preserve"> IFERROR(VLOOKUP(MID(G1638,1,1), PIRA!$B$1:$E$1146, 2, FALSE),"")</f>
        <v>1 Mechanics</v>
      </c>
      <c r="E1638" s="31" t="str">
        <f xml:space="preserve"> IFERROR(VLOOKUP(MID(G1638,1,2),PIRA!$B$1:$E$1144,2,FALSE),"")&amp;"
"&amp;IFERROR(VLOOKUP(MID(H1638,1,2),PIRA!$B$1:$E$1144,2,FALSE),"")&amp;"
"&amp;IFERROR(VLOOKUP(MID(I1638,1,2),PIRA!$B$1:$E$1144,2,FALSE),"")</f>
        <v xml:space="preserve">Relative Motion
</v>
      </c>
      <c r="F1638" s="31" t="str">
        <f xml:space="preserve"> IFERROR(VLOOKUP(MID(G1638,1,4),PIRA!$B$1:$E$1144,2,FALSE),"")&amp;"
"&amp;IFERROR(VLOOKUP(MID(H1638,1,4),PIRA!$B$1:$E$1144,2,FALSE),"")&amp;"
"&amp;IFERROR(VLOOKUP(MID(I1638,1,4),PIRA!$B$1:$E$1144,2,FALSE),"")</f>
        <v xml:space="preserve">Rotating Reference Frames
</v>
      </c>
      <c r="G1638" s="32" t="s">
        <v>1138</v>
      </c>
      <c r="H1638" s="31" t="str">
        <f>IFERROR(IF(VLOOKUP(G1638,Demos!$B$3:$K$1368,2,FALSE)=0,"",VLOOKUP(G1638,Demos!$B$3:$K$1368,2,FALSE)),"")</f>
        <v/>
      </c>
      <c r="I1638" s="79" t="str">
        <f>IFERROR(IF(VLOOKUP(G1638,Demos!$B$3:$K$1368,3,FALSE)=0,"",VLOOKUP(G1638,Demos!$B$3:$K$1368,3,FALSE)),"")</f>
        <v/>
      </c>
      <c r="J1638" s="79" t="str">
        <f>IFERROR(IF(VLOOKUP(G1638,Demos!$B$3:$K$1368,4,FALSE)=0,"",VLOOKUP(G1638,Demos!$B$3:$K$1368,4,FALSE)),"")</f>
        <v/>
      </c>
      <c r="K1638" s="30" t="s">
        <v>1060</v>
      </c>
      <c r="L1638" s="30" t="s">
        <v>22</v>
      </c>
      <c r="M1638" s="71">
        <v>42817</v>
      </c>
      <c r="N1638" s="33" t="str">
        <f>IFERROR(VLOOKUP(G1638,Demos!$B$3:$K$1368,5,FALSE),"")</f>
        <v>Coriolis (1b)</v>
      </c>
      <c r="O1638" s="28">
        <f>IF(N1638="","",COUNTIF($N$6:N3757, N1638))</f>
        <v>34</v>
      </c>
      <c r="P1638" s="33" t="str">
        <f xml:space="preserve"> IFERROR(IF(VLOOKUP(G1638,Demos!$B$3:$K$1368,6,FALSE)=0,"",VLOOKUP(G1638,Demos!$B$3:$K$1368,6,FALSE)),"")</f>
        <v>www.de-monstrare.nl/pdf/Coriolis%20_1b_.pdf</v>
      </c>
      <c r="Q1638" s="38" t="str">
        <f xml:space="preserve"> IFERROR(IF(VLOOKUP(G1638,Demos!$B$3:$K$1368,8,FALSE)=0,"",VLOOKUP(G1638,Demos!$B$3:$K$1368,8,FALSE)),"")</f>
        <v/>
      </c>
      <c r="R1638" s="38" t="str">
        <f xml:space="preserve"> IFERROR(IF(VLOOKUP(G1638,Demos!$B$3:$K$1368,7,FALSE)=0,"",VLOOKUP(G1638,Demos!$B$3:$K$1368,7,FALSE)),"")</f>
        <v xml:space="preserve">See Collegerama 2022 recording TN1612TU_22 - https://collegerama.tudelft.nl/Mediasite/Channel/as-bsc-tn/watch/18ed1dabe394424f863782ea19d168bf1d </v>
      </c>
      <c r="T1638" s="50" t="s">
        <v>1763</v>
      </c>
      <c r="U1638" s="31" t="str">
        <f>IFERROR(VLOOKUP(G1638,Demos!$B$7:N4933,12,FALSE),"")</f>
        <v/>
      </c>
    </row>
    <row r="1639" spans="1:21" ht="45" x14ac:dyDescent="0.25">
      <c r="A1639" s="39">
        <f t="shared" si="25"/>
        <v>1634</v>
      </c>
      <c r="B1639" s="30" t="s">
        <v>38</v>
      </c>
      <c r="C1639" s="29" t="str">
        <f xml:space="preserve"> IFERROR(VLOOKUP(B1639, Courses!$C$3:$E$836, 2, FALSE),"")</f>
        <v>Mechanics and Theory of Relativity</v>
      </c>
      <c r="D1639" s="29" t="str">
        <f xml:space="preserve"> IFERROR(VLOOKUP(MID(G1639,1,1), PIRA!$B$1:$E$1146, 2, FALSE),"")</f>
        <v>1 Mechanics</v>
      </c>
      <c r="E1639" s="31" t="str">
        <f xml:space="preserve"> IFERROR(VLOOKUP(MID(G1639,1,2),PIRA!$B$1:$E$1144,2,FALSE),"")&amp;"
"&amp;IFERROR(VLOOKUP(MID(H1639,1,2),PIRA!$B$1:$E$1144,2,FALSE),"")&amp;"
"&amp;IFERROR(VLOOKUP(MID(I1639,1,2),PIRA!$B$1:$E$1144,2,FALSE),"")</f>
        <v xml:space="preserve">Relative Motion
</v>
      </c>
      <c r="F1639" s="31" t="str">
        <f xml:space="preserve"> IFERROR(VLOOKUP(MID(G1639,1,4),PIRA!$B$1:$E$1144,2,FALSE),"")&amp;"
"&amp;IFERROR(VLOOKUP(MID(H1639,1,4),PIRA!$B$1:$E$1144,2,FALSE),"")&amp;"
"&amp;IFERROR(VLOOKUP(MID(I1639,1,4),PIRA!$B$1:$E$1144,2,FALSE),"")</f>
        <v xml:space="preserve">
</v>
      </c>
      <c r="G1639" s="32" t="s">
        <v>1984</v>
      </c>
      <c r="H1639" s="31" t="str">
        <f>IFERROR(IF(VLOOKUP(G1639,Demos!$B$3:$K$1368,2,FALSE)=0,"",VLOOKUP(G1639,Demos!$B$3:$K$1368,2,FALSE)),"")</f>
        <v/>
      </c>
      <c r="I1639" s="79" t="str">
        <f>IFERROR(IF(VLOOKUP(G1639,Demos!$B$3:$K$1368,3,FALSE)=0,"",VLOOKUP(G1639,Demos!$B$3:$K$1368,3,FALSE)),"")</f>
        <v/>
      </c>
      <c r="J1639" s="79" t="str">
        <f>IFERROR(IF(VLOOKUP(G1639,Demos!$B$3:$K$1368,4,FALSE)=0,"",VLOOKUP(G1639,Demos!$B$3:$K$1368,4,FALSE)),"")</f>
        <v/>
      </c>
      <c r="K1639" s="30" t="s">
        <v>1060</v>
      </c>
      <c r="L1639" s="30" t="s">
        <v>22</v>
      </c>
      <c r="M1639" s="71">
        <v>42816</v>
      </c>
      <c r="N1639" s="33" t="str">
        <f>IFERROR(VLOOKUP(G1639,Demos!$B$3:$K$1368,5,FALSE),"")</f>
        <v>Person in Wheeled chair</v>
      </c>
      <c r="O1639" s="28">
        <f>IF(N1639="","",COUNTIF($N$6:N3758, N1639))</f>
        <v>10</v>
      </c>
      <c r="P1639" s="33" t="str">
        <f xml:space="preserve"> IFERROR(IF(VLOOKUP(G1639,Demos!$B$3:$K$1368,6,FALSE)=0,"",VLOOKUP(G1639,Demos!$B$3:$K$1368,6,FALSE)),"")</f>
        <v>N/A</v>
      </c>
      <c r="Q1639" s="38" t="str">
        <f xml:space="preserve"> IFERROR(IF(VLOOKUP(G1639,Demos!$B$3:$K$1368,8,FALSE)=0,"",VLOOKUP(G1639,Demos!$B$3:$K$1368,8,FALSE)),"")</f>
        <v>As a demonstration of existance of fictitious forces, push a student whilst sitting in a chair on wheels, so they can feel the force that pushes them into the back rest of the chair.</v>
      </c>
      <c r="R1639" s="38" t="str">
        <f xml:space="preserve"> IFERROR(IF(VLOOKUP(G1639,Demos!$B$3:$K$1368,7,FALSE)=0,"",VLOOKUP(G1639,Demos!$B$3:$K$1368,7,FALSE)),"")</f>
        <v/>
      </c>
      <c r="T1639" s="50" t="s">
        <v>1762</v>
      </c>
      <c r="U1639" s="31" t="str">
        <f>IFERROR(VLOOKUP(G1639,Demos!$B$7:N4935,12,FALSE),"")</f>
        <v/>
      </c>
    </row>
    <row r="1640" spans="1:21" ht="45" x14ac:dyDescent="0.25">
      <c r="A1640" s="39">
        <f t="shared" si="25"/>
        <v>1635</v>
      </c>
      <c r="B1640" s="30" t="s">
        <v>38</v>
      </c>
      <c r="C1640" s="29" t="str">
        <f xml:space="preserve"> IFERROR(VLOOKUP(B1640, Courses!$C$3:$E$836, 2, FALSE),"")</f>
        <v>Mechanics and Theory of Relativity</v>
      </c>
      <c r="D1640" s="29" t="str">
        <f xml:space="preserve"> IFERROR(VLOOKUP(MID(G1640,1,1), PIRA!$B$1:$E$1146, 2, FALSE),"")</f>
        <v>1 Mechanics</v>
      </c>
      <c r="E1640" s="31" t="str">
        <f xml:space="preserve"> IFERROR(VLOOKUP(MID(G1640,1,2),PIRA!$B$1:$E$1144,2,FALSE),"")&amp;"
"&amp;IFERROR(VLOOKUP(MID(H1640,1,2),PIRA!$B$1:$E$1144,2,FALSE),"")&amp;"
"&amp;IFERROR(VLOOKUP(MID(I1640,1,2),PIRA!$B$1:$E$1144,2,FALSE),"")</f>
        <v xml:space="preserve">Relative Motion
</v>
      </c>
      <c r="F1640" s="31" t="str">
        <f xml:space="preserve"> IFERROR(VLOOKUP(MID(G1640,1,4),PIRA!$B$1:$E$1144,2,FALSE),"")&amp;"
"&amp;IFERROR(VLOOKUP(MID(H1640,1,4),PIRA!$B$1:$E$1144,2,FALSE),"")&amp;"
"&amp;IFERROR(VLOOKUP(MID(I1640,1,4),PIRA!$B$1:$E$1144,2,FALSE),"")</f>
        <v xml:space="preserve">Moving Reference Frames
</v>
      </c>
      <c r="G1640" s="32" t="s">
        <v>1135</v>
      </c>
      <c r="H1640" s="31" t="str">
        <f>IFERROR(IF(VLOOKUP(G1640,Demos!$B$3:$K$1368,2,FALSE)=0,"",VLOOKUP(G1640,Demos!$B$3:$K$1368,2,FALSE)),"")</f>
        <v/>
      </c>
      <c r="I1640" s="79" t="str">
        <f>IFERROR(IF(VLOOKUP(G1640,Demos!$B$3:$K$1368,3,FALSE)=0,"",VLOOKUP(G1640,Demos!$B$3:$K$1368,3,FALSE)),"")</f>
        <v/>
      </c>
      <c r="J1640" s="79" t="str">
        <f>IFERROR(IF(VLOOKUP(G1640,Demos!$B$3:$K$1368,4,FALSE)=0,"",VLOOKUP(G1640,Demos!$B$3:$K$1368,4,FALSE)),"")</f>
        <v/>
      </c>
      <c r="K1640" s="30" t="s">
        <v>1060</v>
      </c>
      <c r="L1640" s="30" t="s">
        <v>22</v>
      </c>
      <c r="M1640" s="71">
        <v>42816</v>
      </c>
      <c r="N1640" s="33" t="str">
        <f>IFERROR(VLOOKUP(G1640,Demos!$B$3:$K$1368,5,FALSE),"")</f>
        <v>Shoot and Catch</v>
      </c>
      <c r="O1640" s="28">
        <f>IF(N1640="","",COUNTIF($N$6:N3759, N1640))</f>
        <v>26</v>
      </c>
      <c r="P1640" s="33" t="str">
        <f xml:space="preserve"> IFERROR(IF(VLOOKUP(G1640,Demos!$B$3:$K$1368,6,FALSE)=0,"",VLOOKUP(G1640,Demos!$B$3:$K$1368,6,FALSE)),"")</f>
        <v>www.de-monstrare.nl/pdf/Shoot%20and%20catch.pdf</v>
      </c>
      <c r="Q1640" s="38" t="str">
        <f xml:space="preserve"> IFERROR(IF(VLOOKUP(G1640,Demos!$B$3:$K$1368,8,FALSE)=0,"",VLOOKUP(G1640,Demos!$B$3:$K$1368,8,FALSE)),"")</f>
        <v/>
      </c>
      <c r="R1640" s="38" t="str">
        <f xml:space="preserve"> IFERROR(IF(VLOOKUP(G1640,Demos!$B$3:$K$1368,7,FALSE)=0,"",VLOOKUP(G1640,Demos!$B$3:$K$1368,7,FALSE)),"")</f>
        <v xml:space="preserve">See Collegerama 2022 recording TN1612TU_09 from 00:38:10 - https://collegerama.tudelft.nl/Mediasite/Channel/as-bsc-tn/watch/01a81742333b4cfeb1cb2f79a689016f1d </v>
      </c>
      <c r="T1640" s="50" t="s">
        <v>1762</v>
      </c>
      <c r="U1640" s="31" t="str">
        <f>IFERROR(VLOOKUP(G1640,Demos!$B$7:N4934,12,FALSE),"")</f>
        <v/>
      </c>
    </row>
    <row r="1641" spans="1:21" ht="45" x14ac:dyDescent="0.25">
      <c r="A1641" s="39">
        <f t="shared" si="25"/>
        <v>1636</v>
      </c>
      <c r="B1641" s="30" t="s">
        <v>38</v>
      </c>
      <c r="C1641" s="29" t="str">
        <f xml:space="preserve"> IFERROR(VLOOKUP(B1641, Courses!$C$3:$E$836, 2, FALSE),"")</f>
        <v>Mechanics and Theory of Relativity</v>
      </c>
      <c r="D1641" s="29" t="str">
        <f xml:space="preserve"> IFERROR(VLOOKUP(MID(G1641,1,1), PIRA!$B$1:$E$1146, 2, FALSE),"")</f>
        <v>1 Mechanics</v>
      </c>
      <c r="E1641" s="31" t="str">
        <f xml:space="preserve"> IFERROR(VLOOKUP(MID(G1641,1,2),PIRA!$B$1:$E$1144,2,FALSE),"")&amp;"
"&amp;IFERROR(VLOOKUP(MID(H1641,1,2),PIRA!$B$1:$E$1144,2,FALSE),"")&amp;"
"&amp;IFERROR(VLOOKUP(MID(I1641,1,2),PIRA!$B$1:$E$1144,2,FALSE),"")</f>
        <v xml:space="preserve">Relative Motion
</v>
      </c>
      <c r="F1641" s="31" t="str">
        <f xml:space="preserve"> IFERROR(VLOOKUP(MID(G1641,1,4),PIRA!$B$1:$E$1144,2,FALSE),"")&amp;"
"&amp;IFERROR(VLOOKUP(MID(H1641,1,4),PIRA!$B$1:$E$1144,2,FALSE),"")&amp;"
"&amp;IFERROR(VLOOKUP(MID(I1641,1,4),PIRA!$B$1:$E$1144,2,FALSE),"")</f>
        <v xml:space="preserve">
</v>
      </c>
      <c r="G1641" s="32" t="s">
        <v>1984</v>
      </c>
      <c r="H1641" s="31" t="str">
        <f>IFERROR(IF(VLOOKUP(G1641,Demos!$B$3:$K$1368,2,FALSE)=0,"",VLOOKUP(G1641,Demos!$B$3:$K$1368,2,FALSE)),"")</f>
        <v/>
      </c>
      <c r="I1641" s="79" t="str">
        <f>IFERROR(IF(VLOOKUP(G1641,Demos!$B$3:$K$1368,3,FALSE)=0,"",VLOOKUP(G1641,Demos!$B$3:$K$1368,3,FALSE)),"")</f>
        <v/>
      </c>
      <c r="J1641" s="79" t="str">
        <f>IFERROR(IF(VLOOKUP(G1641,Demos!$B$3:$K$1368,4,FALSE)=0,"",VLOOKUP(G1641,Demos!$B$3:$K$1368,4,FALSE)),"")</f>
        <v/>
      </c>
      <c r="K1641" s="30" t="s">
        <v>1060</v>
      </c>
      <c r="L1641" s="30" t="s">
        <v>22</v>
      </c>
      <c r="M1641" s="71">
        <v>42815</v>
      </c>
      <c r="N1641" s="33" t="str">
        <f>IFERROR(VLOOKUP(G1641,Demos!$B$3:$K$1368,5,FALSE),"")</f>
        <v>Person in Wheeled chair</v>
      </c>
      <c r="O1641" s="28">
        <f>IF(N1641="","",COUNTIF($N$6:N3760, N1641))</f>
        <v>10</v>
      </c>
      <c r="P1641" s="33" t="str">
        <f xml:space="preserve"> IFERROR(IF(VLOOKUP(G1641,Demos!$B$3:$K$1368,6,FALSE)=0,"",VLOOKUP(G1641,Demos!$B$3:$K$1368,6,FALSE)),"")</f>
        <v>N/A</v>
      </c>
      <c r="Q1641" s="38" t="str">
        <f xml:space="preserve"> IFERROR(IF(VLOOKUP(G1641,Demos!$B$3:$K$1368,8,FALSE)=0,"",VLOOKUP(G1641,Demos!$B$3:$K$1368,8,FALSE)),"")</f>
        <v>As a demonstration of existance of fictitious forces, push a student whilst sitting in a chair on wheels, so they can feel the force that pushes them into the back rest of the chair.</v>
      </c>
      <c r="R1641" s="38" t="str">
        <f xml:space="preserve"> IFERROR(IF(VLOOKUP(G1641,Demos!$B$3:$K$1368,7,FALSE)=0,"",VLOOKUP(G1641,Demos!$B$3:$K$1368,7,FALSE)),"")</f>
        <v/>
      </c>
      <c r="T1641" s="50" t="s">
        <v>1762</v>
      </c>
      <c r="U1641" s="31" t="str">
        <f>IFERROR(VLOOKUP(G1641,Demos!$B$7:N4936,12,FALSE),"")</f>
        <v/>
      </c>
    </row>
    <row r="1642" spans="1:21" ht="45" x14ac:dyDescent="0.25">
      <c r="A1642" s="39">
        <f t="shared" si="25"/>
        <v>1637</v>
      </c>
      <c r="B1642" s="30" t="s">
        <v>38</v>
      </c>
      <c r="C1642" s="29" t="str">
        <f xml:space="preserve"> IFERROR(VLOOKUP(B1642, Courses!$C$3:$E$836, 2, FALSE),"")</f>
        <v>Mechanics and Theory of Relativity</v>
      </c>
      <c r="D1642" s="29" t="str">
        <f xml:space="preserve"> IFERROR(VLOOKUP(MID(G1642,1,1), PIRA!$B$1:$E$1146, 2, FALSE),"")</f>
        <v/>
      </c>
      <c r="E1642" s="31" t="str">
        <f xml:space="preserve"> IFERROR(VLOOKUP(MID(G1642,1,2),PIRA!$B$1:$E$1144,2,FALSE),"")&amp;"
"&amp;IFERROR(VLOOKUP(MID(H1642,1,2),PIRA!$B$1:$E$1144,2,FALSE),"")&amp;"
"&amp;IFERROR(VLOOKUP(MID(I1642,1,2),PIRA!$B$1:$E$1144,2,FALSE),"")</f>
        <v xml:space="preserve">
</v>
      </c>
      <c r="F1642" s="31" t="str">
        <f xml:space="preserve"> IFERROR(VLOOKUP(MID(G1642,1,4),PIRA!$B$1:$E$1144,2,FALSE),"")&amp;"
"&amp;IFERROR(VLOOKUP(MID(H1642,1,4),PIRA!$B$1:$E$1144,2,FALSE),"")&amp;"
"&amp;IFERROR(VLOOKUP(MID(I1642,1,4),PIRA!$B$1:$E$1144,2,FALSE),"")</f>
        <v xml:space="preserve">
</v>
      </c>
      <c r="H1642" s="31" t="str">
        <f>IFERROR(IF(VLOOKUP(G1642,Demos!$B$3:$K$1368,2,FALSE)=0,"",VLOOKUP(G1642,Demos!$B$3:$K$1368,2,FALSE)),"")</f>
        <v/>
      </c>
      <c r="I1642" s="79" t="str">
        <f>IFERROR(IF(VLOOKUP(G1642,Demos!$B$3:$K$1368,3,FALSE)=0,"",VLOOKUP(G1642,Demos!$B$3:$K$1368,3,FALSE)),"")</f>
        <v/>
      </c>
      <c r="J1642" s="79" t="str">
        <f>IFERROR(IF(VLOOKUP(G1642,Demos!$B$3:$K$1368,4,FALSE)=0,"",VLOOKUP(G1642,Demos!$B$3:$K$1368,4,FALSE)),"")</f>
        <v/>
      </c>
      <c r="K1642" s="30" t="s">
        <v>1060</v>
      </c>
      <c r="L1642" s="30" t="s">
        <v>22</v>
      </c>
      <c r="M1642" s="71">
        <v>42815</v>
      </c>
      <c r="N1642" s="33" t="str">
        <f>IFERROR(VLOOKUP(G1642,Demos!$B$3:$K$1368,5,FALSE),"")</f>
        <v/>
      </c>
      <c r="O1642" s="28" t="str">
        <f>IF(N1642="","",COUNTIF($N$6:N3761, N1642))</f>
        <v/>
      </c>
      <c r="P1642" s="33" t="str">
        <f xml:space="preserve"> IFERROR(IF(VLOOKUP(G1642,Demos!$B$3:$K$1368,6,FALSE)=0,"",VLOOKUP(G1642,Demos!$B$3:$K$1368,6,FALSE)),"")</f>
        <v/>
      </c>
      <c r="Q1642" s="38" t="str">
        <f xml:space="preserve"> IFERROR(IF(VLOOKUP(G1642,Demos!$B$3:$K$1368,8,FALSE)=0,"",VLOOKUP(G1642,Demos!$B$3:$K$1368,8,FALSE)),"")</f>
        <v/>
      </c>
      <c r="R1642" s="38" t="str">
        <f xml:space="preserve"> IFERROR(IF(VLOOKUP(G1642,Demos!$B$3:$K$1368,7,FALSE)=0,"",VLOOKUP(G1642,Demos!$B$3:$K$1368,7,FALSE)),"")</f>
        <v/>
      </c>
      <c r="T1642" s="50" t="s">
        <v>1762</v>
      </c>
      <c r="U1642" s="31" t="str">
        <f>IFERROR(VLOOKUP(G1642,Demos!$B$7:N4937,12,FALSE),"")</f>
        <v/>
      </c>
    </row>
    <row r="1643" spans="1:21" ht="45" x14ac:dyDescent="0.25">
      <c r="A1643" s="39">
        <f t="shared" si="25"/>
        <v>1638</v>
      </c>
      <c r="B1643" s="30" t="s">
        <v>38</v>
      </c>
      <c r="C1643" s="29" t="str">
        <f xml:space="preserve"> IFERROR(VLOOKUP(B1643, Courses!$C$3:$E$836, 2, FALSE),"")</f>
        <v>Mechanics and Theory of Relativity</v>
      </c>
      <c r="D1643" s="29" t="str">
        <f xml:space="preserve"> IFERROR(VLOOKUP(MID(G1643,1,1), PIRA!$B$1:$E$1146, 2, FALSE),"")</f>
        <v>1 Mechanics</v>
      </c>
      <c r="E1643" s="31" t="str">
        <f xml:space="preserve"> IFERROR(VLOOKUP(MID(G1643,1,2),PIRA!$B$1:$E$1144,2,FALSE),"")&amp;"
"&amp;IFERROR(VLOOKUP(MID(H1643,1,2),PIRA!$B$1:$E$1144,2,FALSE),"")&amp;"
"&amp;IFERROR(VLOOKUP(MID(I1643,1,2),PIRA!$B$1:$E$1144,2,FALSE),"")</f>
        <v xml:space="preserve">Rotational Dynamics
Applications of Newton's Laws
</v>
      </c>
      <c r="F1643" s="31" t="str">
        <f xml:space="preserve"> IFERROR(VLOOKUP(MID(G1643,1,4),PIRA!$B$1:$E$1144,2,FALSE),"")&amp;"
"&amp;IFERROR(VLOOKUP(MID(H1643,1,4),PIRA!$B$1:$E$1144,2,FALSE),"")&amp;"
"&amp;IFERROR(VLOOKUP(MID(I1643,1,4),PIRA!$B$1:$E$1144,2,FALSE),"")</f>
        <v xml:space="preserve">Conservation of Angular Momentum
Dynamic Torque
</v>
      </c>
      <c r="G1643" s="32" t="s">
        <v>1169</v>
      </c>
      <c r="H1643" s="31" t="str">
        <f>IFERROR(IF(VLOOKUP(G1643,Demos!$B$3:$K$1368,2,FALSE)=0,"",VLOOKUP(G1643,Demos!$B$3:$K$1368,2,FALSE)),"")</f>
        <v>1K10.01</v>
      </c>
      <c r="I1643" s="79" t="str">
        <f>IFERROR(IF(VLOOKUP(G1643,Demos!$B$3:$K$1368,3,FALSE)=0,"",VLOOKUP(G1643,Demos!$B$3:$K$1368,3,FALSE)),"")</f>
        <v/>
      </c>
      <c r="J1643" s="79" t="str">
        <f>IFERROR(IF(VLOOKUP(G1643,Demos!$B$3:$K$1368,4,FALSE)=0,"",VLOOKUP(G1643,Demos!$B$3:$K$1368,4,FALSE)),"")</f>
        <v/>
      </c>
      <c r="K1643" s="32" t="s">
        <v>22</v>
      </c>
      <c r="L1643" s="32" t="s">
        <v>1060</v>
      </c>
      <c r="M1643" s="71">
        <v>42814</v>
      </c>
      <c r="N1643" s="33" t="str">
        <f>IFERROR(VLOOKUP(G1643,Demos!$B$3:$K$1368,5,FALSE),"")</f>
        <v>Pulling a Spool (a.k.a. Oma's Garenklosje)</v>
      </c>
      <c r="O1643" s="28">
        <f>IF(N1643="","",COUNTIF($N$6:N3762, N1643))</f>
        <v>39</v>
      </c>
      <c r="P1643" s="33" t="str">
        <f xml:space="preserve"> IFERROR(IF(VLOOKUP(G1643,Demos!$B$3:$K$1368,6,FALSE)=0,"",VLOOKUP(G1643,Demos!$B$3:$K$1368,6,FALSE)),"")</f>
        <v>www.de-monstrare.nl/pdf/Pulling%20a%20spool.pdf</v>
      </c>
      <c r="Q1643" s="38" t="str">
        <f xml:space="preserve"> IFERROR(IF(VLOOKUP(G1643,Demos!$B$3:$K$1368,8,FALSE)=0,"",VLOOKUP(G1643,Demos!$B$3:$K$1368,8,FALSE)),"")</f>
        <v/>
      </c>
      <c r="R1643" s="38" t="str">
        <f xml:space="preserve"> IFERROR(IF(VLOOKUP(G1643,Demos!$B$3:$K$1368,7,FALSE)=0,"",VLOOKUP(G1643,Demos!$B$3:$K$1368,7,FALSE)),"")</f>
        <v xml:space="preserve">See Collegerame 2022 recording TN1612TU_19 - https://collegerama.tudelft.nl/Mediasite/Channel/as-bsc-tn/watch/1525734e9e3e40e6a0113a2e79f6fd7b1d </v>
      </c>
      <c r="T1643" s="50" t="s">
        <v>1762</v>
      </c>
      <c r="U1643" s="31" t="str">
        <f>IFERROR(VLOOKUP(G1643,Demos!$B$7:N4941,12,FALSE),"")</f>
        <v/>
      </c>
    </row>
    <row r="1644" spans="1:21" ht="45" x14ac:dyDescent="0.25">
      <c r="A1644" s="39">
        <f t="shared" si="25"/>
        <v>1639</v>
      </c>
      <c r="B1644" s="30" t="s">
        <v>38</v>
      </c>
      <c r="C1644" s="29" t="str">
        <f xml:space="preserve"> IFERROR(VLOOKUP(B1644, Courses!$C$3:$E$836, 2, FALSE),"")</f>
        <v>Mechanics and Theory of Relativity</v>
      </c>
      <c r="D1644" s="29" t="str">
        <f xml:space="preserve"> IFERROR(VLOOKUP(MID(G1644,1,1), PIRA!$B$1:$E$1146, 2, FALSE),"")</f>
        <v>1 Mechanics</v>
      </c>
      <c r="E1644" s="31" t="str">
        <f xml:space="preserve"> IFERROR(VLOOKUP(MID(G1644,1,2),PIRA!$B$1:$E$1144,2,FALSE),"")&amp;"
"&amp;IFERROR(VLOOKUP(MID(H1644,1,2),PIRA!$B$1:$E$1144,2,FALSE),"")&amp;"
"&amp;IFERROR(VLOOKUP(MID(I1644,1,2),PIRA!$B$1:$E$1144,2,FALSE),"")</f>
        <v xml:space="preserve">Rotational Dynamics
</v>
      </c>
      <c r="F1644" s="31" t="str">
        <f xml:space="preserve"> IFERROR(VLOOKUP(MID(G1644,1,4),PIRA!$B$1:$E$1144,2,FALSE),"")&amp;"
"&amp;IFERROR(VLOOKUP(MID(H1644,1,4),PIRA!$B$1:$E$1144,2,FALSE),"")&amp;"
"&amp;IFERROR(VLOOKUP(MID(I1644,1,4),PIRA!$B$1:$E$1144,2,FALSE),"")</f>
        <v xml:space="preserve">Gyros
</v>
      </c>
      <c r="G1644" s="32" t="s">
        <v>1176</v>
      </c>
      <c r="H1644" s="31" t="str">
        <f>IFERROR(IF(VLOOKUP(G1644,Demos!$B$3:$K$1368,2,FALSE)=0,"",VLOOKUP(G1644,Demos!$B$3:$K$1368,2,FALSE)),"")</f>
        <v/>
      </c>
      <c r="I1644" s="79" t="str">
        <f>IFERROR(IF(VLOOKUP(G1644,Demos!$B$3:$K$1368,3,FALSE)=0,"",VLOOKUP(G1644,Demos!$B$3:$K$1368,3,FALSE)),"")</f>
        <v/>
      </c>
      <c r="J1644" s="79" t="str">
        <f>IFERROR(IF(VLOOKUP(G1644,Demos!$B$3:$K$1368,4,FALSE)=0,"",VLOOKUP(G1644,Demos!$B$3:$K$1368,4,FALSE)),"")</f>
        <v/>
      </c>
      <c r="K1644" s="32" t="s">
        <v>22</v>
      </c>
      <c r="L1644" s="32" t="s">
        <v>1060</v>
      </c>
      <c r="M1644" s="71">
        <v>42814</v>
      </c>
      <c r="N1644" s="33" t="str">
        <f>IFERROR(VLOOKUP(G1644,Demos!$B$3:$K$1368,5,FALSE),"")</f>
        <v>Precession (2)</v>
      </c>
      <c r="O1644" s="28">
        <f>IF(N1644="","",COUNTIF($N$6:N3763, N1644))</f>
        <v>67</v>
      </c>
      <c r="P1644" s="33" t="str">
        <f xml:space="preserve"> IFERROR(IF(VLOOKUP(G1644,Demos!$B$3:$K$1368,6,FALSE)=0,"",VLOOKUP(G1644,Demos!$B$3:$K$1368,6,FALSE)),"")</f>
        <v>www.de-monstrare.nl/pdf/Precession%20_2_.pdf</v>
      </c>
      <c r="Q1644" s="38" t="str">
        <f xml:space="preserve"> IFERROR(IF(VLOOKUP(G1644,Demos!$B$3:$K$1368,8,FALSE)=0,"",VLOOKUP(G1644,Demos!$B$3:$K$1368,8,FALSE)),"")</f>
        <v/>
      </c>
      <c r="R1644" s="38" t="str">
        <f xml:space="preserve"> IFERROR(IF(VLOOKUP(G1644,Demos!$B$3:$K$1368,7,FALSE)=0,"",VLOOKUP(G1644,Demos!$B$3:$K$1368,7,FALSE)),"")</f>
        <v/>
      </c>
      <c r="T1644" s="50" t="s">
        <v>1762</v>
      </c>
      <c r="U1644" s="31" t="str">
        <f>IFERROR(VLOOKUP(G1644,Demos!$B$7:N4942,12,FALSE),"")</f>
        <v/>
      </c>
    </row>
    <row r="1645" spans="1:21" ht="45" x14ac:dyDescent="0.25">
      <c r="A1645" s="39">
        <f t="shared" si="25"/>
        <v>1640</v>
      </c>
      <c r="B1645" s="30" t="s">
        <v>38</v>
      </c>
      <c r="C1645" s="29" t="str">
        <f xml:space="preserve"> IFERROR(VLOOKUP(B1645, Courses!$C$3:$E$836, 2, FALSE),"")</f>
        <v>Mechanics and Theory of Relativity</v>
      </c>
      <c r="D1645" s="29" t="str">
        <f xml:space="preserve"> IFERROR(VLOOKUP(MID(G1645,1,1), PIRA!$B$1:$E$1146, 2, FALSE),"")</f>
        <v>1 Mechanics</v>
      </c>
      <c r="E1645" s="31" t="str">
        <f xml:space="preserve"> IFERROR(VLOOKUP(MID(G1645,1,2),PIRA!$B$1:$E$1144,2,FALSE),"")&amp;"
"&amp;IFERROR(VLOOKUP(MID(H1645,1,2),PIRA!$B$1:$E$1144,2,FALSE),"")&amp;"
"&amp;IFERROR(VLOOKUP(MID(I1645,1,2),PIRA!$B$1:$E$1144,2,FALSE),"")</f>
        <v xml:space="preserve">Rotational Dynamics
</v>
      </c>
      <c r="F1645" s="31" t="str">
        <f xml:space="preserve"> IFERROR(VLOOKUP(MID(G1645,1,4),PIRA!$B$1:$E$1144,2,FALSE),"")&amp;"
"&amp;IFERROR(VLOOKUP(MID(H1645,1,4),PIRA!$B$1:$E$1144,2,FALSE),"")&amp;"
"&amp;IFERROR(VLOOKUP(MID(I1645,1,4),PIRA!$B$1:$E$1144,2,FALSE),"")</f>
        <v xml:space="preserve">Gyros
</v>
      </c>
      <c r="G1645" s="32" t="s">
        <v>1659</v>
      </c>
      <c r="H1645" s="31" t="str">
        <f>IFERROR(IF(VLOOKUP(G1645,Demos!$B$3:$K$1368,2,FALSE)=0,"",VLOOKUP(G1645,Demos!$B$3:$K$1368,2,FALSE)),"")</f>
        <v/>
      </c>
      <c r="I1645" s="79" t="str">
        <f>IFERROR(IF(VLOOKUP(G1645,Demos!$B$3:$K$1368,3,FALSE)=0,"",VLOOKUP(G1645,Demos!$B$3:$K$1368,3,FALSE)),"")</f>
        <v/>
      </c>
      <c r="J1645" s="79" t="str">
        <f>IFERROR(IF(VLOOKUP(G1645,Demos!$B$3:$K$1368,4,FALSE)=0,"",VLOOKUP(G1645,Demos!$B$3:$K$1368,4,FALSE)),"")</f>
        <v/>
      </c>
      <c r="K1645" s="32" t="s">
        <v>22</v>
      </c>
      <c r="L1645" s="32" t="s">
        <v>1060</v>
      </c>
      <c r="M1645" s="71">
        <v>42814</v>
      </c>
      <c r="N1645" s="33" t="str">
        <f>IFERROR(VLOOKUP(G1645,Demos!$B$3:$K$1368,5,FALSE),"")</f>
        <v>Gyroscope</v>
      </c>
      <c r="O1645" s="28">
        <f>IF(N1645="","",COUNTIF($N$6:N3764, N1645))</f>
        <v>40</v>
      </c>
      <c r="P1645" s="33" t="str">
        <f xml:space="preserve"> IFERROR(IF(VLOOKUP(G1645,Demos!$B$3:$K$1368,6,FALSE)=0,"",VLOOKUP(G1645,Demos!$B$3:$K$1368,6,FALSE)),"")</f>
        <v>N/A</v>
      </c>
      <c r="Q1645" s="38" t="str">
        <f xml:space="preserve"> IFERROR(IF(VLOOKUP(G1645,Demos!$B$3:$K$1368,8,FALSE)=0,"",VLOOKUP(G1645,Demos!$B$3:$K$1368,8,FALSE)),"")</f>
        <v/>
      </c>
      <c r="R1645" s="38" t="str">
        <f xml:space="preserve"> IFERROR(IF(VLOOKUP(G1645,Demos!$B$3:$K$1368,7,FALSE)=0,"",VLOOKUP(G1645,Demos!$B$3:$K$1368,7,FALSE)),"")</f>
        <v/>
      </c>
      <c r="T1645" s="50" t="s">
        <v>1763</v>
      </c>
      <c r="U1645" s="31" t="str">
        <f>IFERROR(VLOOKUP(G1645,Demos!$B$7:N4943,12,FALSE),"")</f>
        <v/>
      </c>
    </row>
    <row r="1646" spans="1:21" ht="45" x14ac:dyDescent="0.25">
      <c r="A1646" s="39">
        <f t="shared" si="25"/>
        <v>1641</v>
      </c>
      <c r="B1646" s="30" t="s">
        <v>38</v>
      </c>
      <c r="C1646" s="29" t="str">
        <f xml:space="preserve"> IFERROR(VLOOKUP(B1646, Courses!$C$3:$E$836, 2, FALSE),"")</f>
        <v>Mechanics and Theory of Relativity</v>
      </c>
      <c r="D1646" s="29" t="str">
        <f xml:space="preserve"> IFERROR(VLOOKUP(MID(G1646,1,1), PIRA!$B$1:$E$1146, 2, FALSE),"")</f>
        <v>1 Mechanics</v>
      </c>
      <c r="E1646" s="31" t="str">
        <f xml:space="preserve"> IFERROR(VLOOKUP(MID(G1646,1,2),PIRA!$B$1:$E$1144,2,FALSE),"")&amp;"
"&amp;IFERROR(VLOOKUP(MID(H1646,1,2),PIRA!$B$1:$E$1144,2,FALSE),"")&amp;"
"&amp;IFERROR(VLOOKUP(MID(I1646,1,2),PIRA!$B$1:$E$1144,2,FALSE),"")</f>
        <v xml:space="preserve">Rotational Dynamics
</v>
      </c>
      <c r="F1646" s="31" t="str">
        <f xml:space="preserve"> IFERROR(VLOOKUP(MID(G1646,1,4),PIRA!$B$1:$E$1144,2,FALSE),"")&amp;"
"&amp;IFERROR(VLOOKUP(MID(H1646,1,4),PIRA!$B$1:$E$1144,2,FALSE),"")&amp;"
"&amp;IFERROR(VLOOKUP(MID(I1646,1,4),PIRA!$B$1:$E$1144,2,FALSE),"")</f>
        <v xml:space="preserve">Gyros
</v>
      </c>
      <c r="G1646" s="32" t="s">
        <v>91</v>
      </c>
      <c r="H1646" s="31" t="str">
        <f>IFERROR(IF(VLOOKUP(G1646,Demos!$B$3:$K$1368,2,FALSE)=0,"",VLOOKUP(G1646,Demos!$B$3:$K$1368,2,FALSE)),"")</f>
        <v/>
      </c>
      <c r="I1646" s="79" t="str">
        <f>IFERROR(IF(VLOOKUP(G1646,Demos!$B$3:$K$1368,3,FALSE)=0,"",VLOOKUP(G1646,Demos!$B$3:$K$1368,3,FALSE)),"")</f>
        <v/>
      </c>
      <c r="J1646" s="79" t="str">
        <f>IFERROR(IF(VLOOKUP(G1646,Demos!$B$3:$K$1368,4,FALSE)=0,"",VLOOKUP(G1646,Demos!$B$3:$K$1368,4,FALSE)),"")</f>
        <v/>
      </c>
      <c r="K1646" s="32" t="s">
        <v>22</v>
      </c>
      <c r="L1646" s="32" t="s">
        <v>1060</v>
      </c>
      <c r="M1646" s="71">
        <v>42814</v>
      </c>
      <c r="N1646" s="33" t="str">
        <f>IFERROR(VLOOKUP(G1646,Demos!$B$3:$K$1368,5,FALSE),"")</f>
        <v>Suitcase with Flywheel</v>
      </c>
      <c r="O1646" s="28">
        <f>IF(N1646="","",COUNTIF($N$6:N3765, N1646))</f>
        <v>26</v>
      </c>
      <c r="P1646" s="33" t="str">
        <f xml:space="preserve"> IFERROR(IF(VLOOKUP(G1646,Demos!$B$3:$K$1368,6,FALSE)=0,"",VLOOKUP(G1646,Demos!$B$3:$K$1368,6,FALSE)),"")</f>
        <v>N/A</v>
      </c>
      <c r="Q1646" s="38" t="str">
        <f xml:space="preserve"> IFERROR(IF(VLOOKUP(G1646,Demos!$B$3:$K$1368,8,FALSE)=0,"",VLOOKUP(G1646,Demos!$B$3:$K$1368,8,FALSE)),"")</f>
        <v/>
      </c>
      <c r="R1646" s="38" t="str">
        <f xml:space="preserve"> IFERROR(IF(VLOOKUP(G1646,Demos!$B$3:$K$1368,7,FALSE)=0,"",VLOOKUP(G1646,Demos!$B$3:$K$1368,7,FALSE)),"")</f>
        <v xml:space="preserve">See Collegerama 2022 recording TN1612TU_20 - https://collegerama.tudelft.nl/Mediasite/Channel/as-bsc-tn/watch/1a0c74c4eaf54cb7aa9b646d254fee821d </v>
      </c>
      <c r="T1646" s="50" t="s">
        <v>1763</v>
      </c>
      <c r="U1646" s="31" t="str">
        <f>IFERROR(VLOOKUP(G1646,Demos!$B$7:N4939,12,FALSE),"")</f>
        <v/>
      </c>
    </row>
    <row r="1647" spans="1:21" ht="45" x14ac:dyDescent="0.25">
      <c r="A1647" s="39">
        <f t="shared" si="25"/>
        <v>1642</v>
      </c>
      <c r="B1647" s="30" t="s">
        <v>38</v>
      </c>
      <c r="C1647" s="29" t="str">
        <f xml:space="preserve"> IFERROR(VLOOKUP(B1647, Courses!$C$3:$E$836, 2, FALSE),"")</f>
        <v>Mechanics and Theory of Relativity</v>
      </c>
      <c r="D1647" s="29" t="str">
        <f xml:space="preserve"> IFERROR(VLOOKUP(MID(G1647,1,1), PIRA!$B$1:$E$1146, 2, FALSE),"")</f>
        <v>1 Mechanics</v>
      </c>
      <c r="E1647" s="31" t="str">
        <f xml:space="preserve"> IFERROR(VLOOKUP(MID(G1647,1,2),PIRA!$B$1:$E$1144,2,FALSE),"")&amp;"
"&amp;IFERROR(VLOOKUP(MID(H1647,1,2),PIRA!$B$1:$E$1144,2,FALSE),"")&amp;"
"&amp;IFERROR(VLOOKUP(MID(I1647,1,2),PIRA!$B$1:$E$1144,2,FALSE),"")</f>
        <v xml:space="preserve">Rotational Dynamics
</v>
      </c>
      <c r="F1647" s="31" t="str">
        <f xml:space="preserve"> IFERROR(VLOOKUP(MID(G1647,1,4),PIRA!$B$1:$E$1144,2,FALSE),"")&amp;"
"&amp;IFERROR(VLOOKUP(MID(H1647,1,4),PIRA!$B$1:$E$1144,2,FALSE),"")&amp;"
"&amp;IFERROR(VLOOKUP(MID(I1647,1,4),PIRA!$B$1:$E$1144,2,FALSE),"")</f>
        <v xml:space="preserve">Rotational Stability
</v>
      </c>
      <c r="G1647" s="32" t="s">
        <v>1177</v>
      </c>
      <c r="H1647" s="31" t="str">
        <f>IFERROR(IF(VLOOKUP(G1647,Demos!$B$3:$K$1368,2,FALSE)=0,"",VLOOKUP(G1647,Demos!$B$3:$K$1368,2,FALSE)),"")</f>
        <v/>
      </c>
      <c r="I1647" s="79" t="str">
        <f>IFERROR(IF(VLOOKUP(G1647,Demos!$B$3:$K$1368,3,FALSE)=0,"",VLOOKUP(G1647,Demos!$B$3:$K$1368,3,FALSE)),"")</f>
        <v/>
      </c>
      <c r="J1647" s="79" t="str">
        <f>IFERROR(IF(VLOOKUP(G1647,Demos!$B$3:$K$1368,4,FALSE)=0,"",VLOOKUP(G1647,Demos!$B$3:$K$1368,4,FALSE)),"")</f>
        <v/>
      </c>
      <c r="K1647" s="32" t="s">
        <v>22</v>
      </c>
      <c r="L1647" s="32" t="s">
        <v>1060</v>
      </c>
      <c r="M1647" s="71">
        <v>42814</v>
      </c>
      <c r="N1647" s="33" t="str">
        <f>IFERROR(VLOOKUP(G1647,Demos!$B$3:$K$1368,5,FALSE),"")</f>
        <v>Stable Wheel</v>
      </c>
      <c r="O1647" s="28">
        <f>IF(N1647="","",COUNTIF($N$6:N3766, N1647))</f>
        <v>16</v>
      </c>
      <c r="P1647" s="33" t="str">
        <f xml:space="preserve"> IFERROR(IF(VLOOKUP(G1647,Demos!$B$3:$K$1368,6,FALSE)=0,"",VLOOKUP(G1647,Demos!$B$3:$K$1368,6,FALSE)),"")</f>
        <v>www.de-monstrare.nl/pdf/Stable%20wheel.pdf</v>
      </c>
      <c r="Q1647" s="38" t="str">
        <f xml:space="preserve"> IFERROR(IF(VLOOKUP(G1647,Demos!$B$3:$K$1368,8,FALSE)=0,"",VLOOKUP(G1647,Demos!$B$3:$K$1368,8,FALSE)),"")</f>
        <v/>
      </c>
      <c r="R1647" s="38" t="str">
        <f xml:space="preserve"> IFERROR(IF(VLOOKUP(G1647,Demos!$B$3:$K$1368,7,FALSE)=0,"",VLOOKUP(G1647,Demos!$B$3:$K$1368,7,FALSE)),"")</f>
        <v xml:space="preserve">See Collegerama 2022 recording TN1612TU_20 - https://collegerama.tudelft.nl/Mediasite/Channel/as-bsc-tn/watch/1a0c74c4eaf54cb7aa9b646d254fee821d </v>
      </c>
      <c r="T1647" s="50" t="s">
        <v>1762</v>
      </c>
      <c r="U1647" s="31" t="str">
        <f>IFERROR(VLOOKUP(G1647,Demos!$B$7:N4940,12,FALSE),"")</f>
        <v/>
      </c>
    </row>
    <row r="1648" spans="1:21" ht="45" x14ac:dyDescent="0.25">
      <c r="A1648" s="39">
        <f t="shared" si="25"/>
        <v>1643</v>
      </c>
      <c r="B1648" s="30" t="s">
        <v>38</v>
      </c>
      <c r="C1648" s="29" t="str">
        <f xml:space="preserve"> IFERROR(VLOOKUP(B1648, Courses!$C$3:$E$836, 2, FALSE),"")</f>
        <v>Mechanics and Theory of Relativity</v>
      </c>
      <c r="D1648" s="29" t="str">
        <f xml:space="preserve"> IFERROR(VLOOKUP(MID(G1648,1,1), PIRA!$B$1:$E$1146, 2, FALSE),"")</f>
        <v>1 Mechanics</v>
      </c>
      <c r="E1648" s="31" t="str">
        <f xml:space="preserve"> IFERROR(VLOOKUP(MID(G1648,1,2),PIRA!$B$1:$E$1144,2,FALSE),"")&amp;"
"&amp;IFERROR(VLOOKUP(MID(H1648,1,2),PIRA!$B$1:$E$1144,2,FALSE),"")&amp;"
"&amp;IFERROR(VLOOKUP(MID(I1648,1,2),PIRA!$B$1:$E$1144,2,FALSE),"")</f>
        <v xml:space="preserve">Rotational Dynamics
Rotational Dynamics
</v>
      </c>
      <c r="F1648" s="31" t="str">
        <f xml:space="preserve"> IFERROR(VLOOKUP(MID(G1648,1,4),PIRA!$B$1:$E$1144,2,FALSE),"")&amp;"
"&amp;IFERROR(VLOOKUP(MID(H1648,1,4),PIRA!$B$1:$E$1144,2,FALSE),"")&amp;"
"&amp;IFERROR(VLOOKUP(MID(I1648,1,4),PIRA!$B$1:$E$1144,2,FALSE),"")</f>
        <v xml:space="preserve">Rotational Stability
Conservation of Angular Momentum
</v>
      </c>
      <c r="G1648" s="32" t="s">
        <v>1658</v>
      </c>
      <c r="H1648" s="31" t="str">
        <f>IFERROR(IF(VLOOKUP(G1648,Demos!$B$3:$K$1368,2,FALSE)=0,"",VLOOKUP(G1648,Demos!$B$3:$K$1368,2,FALSE)),"")</f>
        <v>1Q40.12</v>
      </c>
      <c r="I1648" s="79" t="str">
        <f>IFERROR(IF(VLOOKUP(G1648,Demos!$B$3:$K$1368,3,FALSE)=0,"",VLOOKUP(G1648,Demos!$B$3:$K$1368,3,FALSE)),"")</f>
        <v/>
      </c>
      <c r="J1648" s="79" t="str">
        <f>IFERROR(IF(VLOOKUP(G1648,Demos!$B$3:$K$1368,4,FALSE)=0,"",VLOOKUP(G1648,Demos!$B$3:$K$1368,4,FALSE)),"")</f>
        <v/>
      </c>
      <c r="K1648" s="32" t="s">
        <v>22</v>
      </c>
      <c r="L1648" s="32" t="s">
        <v>1060</v>
      </c>
      <c r="M1648" s="71">
        <v>42814</v>
      </c>
      <c r="N1648" s="33" t="str">
        <f>IFERROR(VLOOKUP(G1648,Demos!$B$3:$K$1368,5,FALSE),"")</f>
        <v>Tippe Top</v>
      </c>
      <c r="O1648" s="28">
        <f>IF(N1648="","",COUNTIF($N$6:N3767, N1648))</f>
        <v>28</v>
      </c>
      <c r="P1648" s="33" t="str">
        <f xml:space="preserve"> IFERROR(IF(VLOOKUP(G1648,Demos!$B$3:$K$1368,6,FALSE)=0,"",VLOOKUP(G1648,Demos!$B$3:$K$1368,6,FALSE)),"")</f>
        <v>www.de-monstrare.nl/pdf/Tippe%20top.pdf</v>
      </c>
      <c r="Q1648" s="38" t="str">
        <f xml:space="preserve"> IFERROR(IF(VLOOKUP(G1648,Demos!$B$3:$K$1368,8,FALSE)=0,"",VLOOKUP(G1648,Demos!$B$3:$K$1368,8,FALSE)),"")</f>
        <v/>
      </c>
      <c r="R1648" s="38" t="str">
        <f xml:space="preserve"> IFERROR(IF(VLOOKUP(G1648,Demos!$B$3:$K$1368,7,FALSE)=0,"",VLOOKUP(G1648,Demos!$B$3:$K$1368,7,FALSE)),"")</f>
        <v xml:space="preserve">See Collegerama 2022 recording TN1612TU_20 - https://collegerama.tudelft.nl/Mediasite/Channel/as-bsc-tn/watch/1a0c74c4eaf54cb7aa9b646d254fee821d </v>
      </c>
      <c r="T1648" s="50" t="s">
        <v>1762</v>
      </c>
      <c r="U1648" s="31" t="str">
        <f>IFERROR(VLOOKUP(G1648,Demos!$B$7:N4938,12,FALSE),"")</f>
        <v/>
      </c>
    </row>
    <row r="1649" spans="1:21" ht="45" x14ac:dyDescent="0.25">
      <c r="A1649" s="39">
        <f t="shared" si="25"/>
        <v>1644</v>
      </c>
      <c r="B1649" s="30" t="s">
        <v>1905</v>
      </c>
      <c r="C1649" s="29" t="str">
        <f xml:space="preserve"> IFERROR(VLOOKUP(B1649, Courses!$C$3:$E$836, 2, FALSE),"")</f>
        <v>Mechanics and Theory of Relativity</v>
      </c>
      <c r="D1649" s="29" t="str">
        <f xml:space="preserve"> IFERROR(VLOOKUP(MID(G1649,1,1), PIRA!$B$1:$E$1146, 2, FALSE),"")</f>
        <v>6 Optics</v>
      </c>
      <c r="E1649" s="31" t="str">
        <f xml:space="preserve"> IFERROR(VLOOKUP(MID(G1649,1,2),PIRA!$B$1:$E$1144,2,FALSE),"")&amp;"
"&amp;IFERROR(VLOOKUP(MID(H1649,1,2),PIRA!$B$1:$E$1144,2,FALSE),"")&amp;"
"&amp;IFERROR(VLOOKUP(MID(I1649,1,2),PIRA!$B$1:$E$1144,2,FALSE),"")</f>
        <v xml:space="preserve">Interference
</v>
      </c>
      <c r="F1649" s="31" t="str">
        <f xml:space="preserve"> IFERROR(VLOOKUP(MID(G1649,1,4),PIRA!$B$1:$E$1144,2,FALSE),"")&amp;"
"&amp;IFERROR(VLOOKUP(MID(H1649,1,4),PIRA!$B$1:$E$1144,2,FALSE),"")&amp;"
"&amp;IFERROR(VLOOKUP(MID(I1649,1,4),PIRA!$B$1:$E$1144,2,FALSE),"")</f>
        <v xml:space="preserve">Interferometers
</v>
      </c>
      <c r="G1649" s="32" t="s">
        <v>327</v>
      </c>
      <c r="H1649" s="31" t="str">
        <f>IFERROR(IF(VLOOKUP(G1649,Demos!$B$3:$K$1368,2,FALSE)=0,"",VLOOKUP(G1649,Demos!$B$3:$K$1368,2,FALSE)),"")</f>
        <v/>
      </c>
      <c r="I1649" s="79" t="str">
        <f>IFERROR(IF(VLOOKUP(G1649,Demos!$B$3:$K$1368,3,FALSE)=0,"",VLOOKUP(G1649,Demos!$B$3:$K$1368,3,FALSE)),"")</f>
        <v/>
      </c>
      <c r="J1649" s="79" t="str">
        <f>IFERROR(IF(VLOOKUP(G1649,Demos!$B$3:$K$1368,4,FALSE)=0,"",VLOOKUP(G1649,Demos!$B$3:$K$1368,4,FALSE)),"")</f>
        <v/>
      </c>
      <c r="K1649" s="30" t="s">
        <v>1897</v>
      </c>
      <c r="M1649" s="71">
        <v>42809</v>
      </c>
      <c r="N1649" s="33" t="str">
        <f>IFERROR(VLOOKUP(G1649,Demos!$B$3:$K$1368,5,FALSE),"")</f>
        <v>Michelson-Morley Interferometer</v>
      </c>
      <c r="O1649" s="28">
        <f>IF(N1649="","",COUNTIF($N$6:N3768, N1649))</f>
        <v>42</v>
      </c>
      <c r="P1649" s="33" t="str">
        <f xml:space="preserve"> IFERROR(IF(VLOOKUP(G1649,Demos!$B$3:$K$1368,6,FALSE)=0,"",VLOOKUP(G1649,Demos!$B$3:$K$1368,6,FALSE)),"")</f>
        <v>www.de-monstrare.nl/pdf/Michelson-Morley%20interferometer.pdf</v>
      </c>
      <c r="Q1649" s="38" t="str">
        <f xml:space="preserve"> IFERROR(IF(VLOOKUP(G1649,Demos!$B$3:$K$1368,8,FALSE)=0,"",VLOOKUP(G1649,Demos!$B$3:$K$1368,8,FALSE)),"")</f>
        <v/>
      </c>
      <c r="R1649" s="38" t="str">
        <f xml:space="preserve"> IFERROR(IF(VLOOKUP(G1649,Demos!$B$3:$K$1368,7,FALSE)=0,"",VLOOKUP(G1649,Demos!$B$3:$K$1368,7,FALSE)),"")</f>
        <v xml:space="preserve">See 2022 recording TN1612TU_24. https://collegerama.tudelft.nl/Mediasite/Channel/as-bsc-tn/watch/7474e760f1e14321b537b197c972eb3e1d </v>
      </c>
      <c r="T1649" s="50" t="s">
        <v>1761</v>
      </c>
      <c r="U1649" s="31" t="str">
        <f>IFERROR(VLOOKUP(G1649,Demos!$B$7:N4944,12,FALSE),"")</f>
        <v/>
      </c>
    </row>
    <row r="1650" spans="1:21" ht="45" x14ac:dyDescent="0.25">
      <c r="A1650" s="39">
        <f t="shared" si="25"/>
        <v>1645</v>
      </c>
      <c r="B1650" s="30" t="s">
        <v>38</v>
      </c>
      <c r="C1650" s="29" t="str">
        <f xml:space="preserve"> IFERROR(VLOOKUP(B1650, Courses!$C$3:$E$836, 2, FALSE),"")</f>
        <v>Mechanics and Theory of Relativity</v>
      </c>
      <c r="D1650" s="29" t="str">
        <f xml:space="preserve"> IFERROR(VLOOKUP(MID(G1650,1,1), PIRA!$B$1:$E$1146, 2, FALSE),"")</f>
        <v>1 Mechanics</v>
      </c>
      <c r="E1650" s="31" t="str">
        <f xml:space="preserve"> IFERROR(VLOOKUP(MID(G1650,1,2),PIRA!$B$1:$E$1144,2,FALSE),"")&amp;"
"&amp;IFERROR(VLOOKUP(MID(H1650,1,2),PIRA!$B$1:$E$1144,2,FALSE),"")&amp;"
"&amp;IFERROR(VLOOKUP(MID(I1650,1,2),PIRA!$B$1:$E$1144,2,FALSE),"")</f>
        <v xml:space="preserve">Motion in two Dimensions
</v>
      </c>
      <c r="F1650" s="31" t="str">
        <f xml:space="preserve"> IFERROR(VLOOKUP(MID(G1650,1,4),PIRA!$B$1:$E$1144,2,FALSE),"")&amp;"
"&amp;IFERROR(VLOOKUP(MID(H1650,1,4),PIRA!$B$1:$E$1144,2,FALSE),"")&amp;"
"&amp;IFERROR(VLOOKUP(MID(I1650,1,4),PIRA!$B$1:$E$1144,2,FALSE),"")</f>
        <v xml:space="preserve">Motion of the Center of Mass
</v>
      </c>
      <c r="G1650" s="32" t="s">
        <v>1131</v>
      </c>
      <c r="H1650" s="31" t="str">
        <f>IFERROR(IF(VLOOKUP(G1650,Demos!$B$3:$K$1368,2,FALSE)=0,"",VLOOKUP(G1650,Demos!$B$3:$K$1368,2,FALSE)),"")</f>
        <v/>
      </c>
      <c r="I1650" s="79" t="str">
        <f>IFERROR(IF(VLOOKUP(G1650,Demos!$B$3:$K$1368,3,FALSE)=0,"",VLOOKUP(G1650,Demos!$B$3:$K$1368,3,FALSE)),"")</f>
        <v/>
      </c>
      <c r="J1650" s="79" t="str">
        <f>IFERROR(IF(VLOOKUP(G1650,Demos!$B$3:$K$1368,4,FALSE)=0,"",VLOOKUP(G1650,Demos!$B$3:$K$1368,4,FALSE)),"")</f>
        <v/>
      </c>
      <c r="K1650" s="32" t="s">
        <v>22</v>
      </c>
      <c r="L1650" s="32" t="s">
        <v>1060</v>
      </c>
      <c r="M1650" s="71">
        <v>42803</v>
      </c>
      <c r="N1650" s="33" t="str">
        <f>IFERROR(VLOOKUP(G1650,Demos!$B$3:$K$1368,5,FALSE),"")</f>
        <v>Centre of Rotation</v>
      </c>
      <c r="O1650" s="28">
        <f>IF(N1650="","",COUNTIF($N$6:N3769, N1650))</f>
        <v>12</v>
      </c>
      <c r="P1650" s="33" t="str">
        <f xml:space="preserve"> IFERROR(IF(VLOOKUP(G1650,Demos!$B$3:$K$1368,6,FALSE)=0,"",VLOOKUP(G1650,Demos!$B$3:$K$1368,6,FALSE)),"")</f>
        <v>www.de-monstrare.nl/pdf/Centre%20of%20ratation.pdf</v>
      </c>
      <c r="Q1650" s="38" t="str">
        <f xml:space="preserve"> IFERROR(IF(VLOOKUP(G1650,Demos!$B$3:$K$1368,8,FALSE)=0,"",VLOOKUP(G1650,Demos!$B$3:$K$1368,8,FALSE)),"")</f>
        <v/>
      </c>
      <c r="R1650" s="38" t="str">
        <f xml:space="preserve"> IFERROR(IF(VLOOKUP(G1650,Demos!$B$3:$K$1368,7,FALSE)=0,"",VLOOKUP(G1650,Demos!$B$3:$K$1368,7,FALSE)),"")</f>
        <v xml:space="preserve">See Collegerama 2022 recording TN1612TU_18 - https://collegerama.tudelft.nl/Mediasite/Channel/as-bsc-tn/watch/30a014274f6a49bfbd89af1bd43cc8f31d </v>
      </c>
      <c r="T1650" s="50" t="s">
        <v>1890</v>
      </c>
      <c r="U1650" s="31" t="str">
        <f>IFERROR(VLOOKUP(G1650,Demos!$B$7:N4945,12,FALSE),"")</f>
        <v/>
      </c>
    </row>
    <row r="1651" spans="1:21" ht="45" x14ac:dyDescent="0.25">
      <c r="A1651" s="39">
        <f t="shared" si="25"/>
        <v>1646</v>
      </c>
      <c r="B1651" s="30" t="s">
        <v>1905</v>
      </c>
      <c r="C1651" s="29" t="str">
        <f xml:space="preserve"> IFERROR(VLOOKUP(B1651, Courses!$C$3:$E$836, 2, FALSE),"")</f>
        <v>Mechanics and Theory of Relativity</v>
      </c>
      <c r="D1651" s="29" t="str">
        <f xml:space="preserve"> IFERROR(VLOOKUP(MID(G1651,1,1), PIRA!$B$1:$E$1146, 2, FALSE),"")</f>
        <v>1 Mechanics</v>
      </c>
      <c r="E1651" s="31" t="str">
        <f xml:space="preserve"> IFERROR(VLOOKUP(MID(G1651,1,2),PIRA!$B$1:$E$1144,2,FALSE),"")&amp;"
"&amp;IFERROR(VLOOKUP(MID(H1651,1,2),PIRA!$B$1:$E$1144,2,FALSE),"")&amp;"
"&amp;IFERROR(VLOOKUP(MID(I1651,1,2),PIRA!$B$1:$E$1144,2,FALSE),"")</f>
        <v xml:space="preserve">Relative Motion
</v>
      </c>
      <c r="F1651" s="31" t="str">
        <f xml:space="preserve"> IFERROR(VLOOKUP(MID(G1651,1,4),PIRA!$B$1:$E$1144,2,FALSE),"")&amp;"
"&amp;IFERROR(VLOOKUP(MID(H1651,1,4),PIRA!$B$1:$E$1144,2,FALSE),"")&amp;"
"&amp;IFERROR(VLOOKUP(MID(I1651,1,4),PIRA!$B$1:$E$1144,2,FALSE),"")</f>
        <v xml:space="preserve">Rotating Reference Frames
</v>
      </c>
      <c r="G1651" s="32" t="s">
        <v>1139</v>
      </c>
      <c r="H1651" s="31" t="str">
        <f>IFERROR(IF(VLOOKUP(G1651,Demos!$B$3:$K$1368,2,FALSE)=0,"",VLOOKUP(G1651,Demos!$B$3:$K$1368,2,FALSE)),"")</f>
        <v/>
      </c>
      <c r="I1651" s="79" t="str">
        <f>IFERROR(IF(VLOOKUP(G1651,Demos!$B$3:$K$1368,3,FALSE)=0,"",VLOOKUP(G1651,Demos!$B$3:$K$1368,3,FALSE)),"")</f>
        <v/>
      </c>
      <c r="J1651" s="79" t="str">
        <f>IFERROR(IF(VLOOKUP(G1651,Demos!$B$3:$K$1368,4,FALSE)=0,"",VLOOKUP(G1651,Demos!$B$3:$K$1368,4,FALSE)),"")</f>
        <v/>
      </c>
      <c r="K1651" s="30" t="s">
        <v>1897</v>
      </c>
      <c r="M1651" s="71">
        <v>42802</v>
      </c>
      <c r="N1651" s="33" t="str">
        <f>IFERROR(VLOOKUP(G1651,Demos!$B$3:$K$1368,5,FALSE),"")</f>
        <v>Coriolis Merry-go-Round</v>
      </c>
      <c r="O1651" s="28">
        <f>IF(N1651="","",COUNTIF($N$6:N3770, N1651))</f>
        <v>15</v>
      </c>
      <c r="P1651" s="33" t="str">
        <f xml:space="preserve"> IFERROR(IF(VLOOKUP(G1651,Demos!$B$3:$K$1368,6,FALSE)=0,"",VLOOKUP(G1651,Demos!$B$3:$K$1368,6,FALSE)),"")</f>
        <v>www.de-monstrare.nl/pdf/Coriolis%20merry-go-round.pdf</v>
      </c>
      <c r="Q1651" s="38" t="str">
        <f xml:space="preserve"> IFERROR(IF(VLOOKUP(G1651,Demos!$B$3:$K$1368,8,FALSE)=0,"",VLOOKUP(G1651,Demos!$B$3:$K$1368,8,FALSE)),"")</f>
        <v/>
      </c>
      <c r="R1651" s="38" t="str">
        <f xml:space="preserve"> IFERROR(IF(VLOOKUP(G1651,Demos!$B$3:$K$1368,7,FALSE)=0,"",VLOOKUP(G1651,Demos!$B$3:$K$1368,7,FALSE)),"")</f>
        <v/>
      </c>
      <c r="T1651" s="50" t="s">
        <v>1904</v>
      </c>
      <c r="U1651" s="31" t="str">
        <f>IFERROR(VLOOKUP(G1651,Demos!$B$7:N4953,12,FALSE),"")</f>
        <v/>
      </c>
    </row>
    <row r="1652" spans="1:21" ht="45" x14ac:dyDescent="0.25">
      <c r="A1652" s="39">
        <f t="shared" si="25"/>
        <v>1647</v>
      </c>
      <c r="B1652" s="30" t="s">
        <v>1905</v>
      </c>
      <c r="C1652" s="29" t="str">
        <f xml:space="preserve"> IFERROR(VLOOKUP(B1652, Courses!$C$3:$E$836, 2, FALSE),"")</f>
        <v>Mechanics and Theory of Relativity</v>
      </c>
      <c r="D1652" s="29" t="str">
        <f xml:space="preserve"> IFERROR(VLOOKUP(MID(G1652,1,1), PIRA!$B$1:$E$1146, 2, FALSE),"")</f>
        <v>1 Mechanics</v>
      </c>
      <c r="E1652" s="31" t="str">
        <f xml:space="preserve"> IFERROR(VLOOKUP(MID(G1652,1,2),PIRA!$B$1:$E$1144,2,FALSE),"")&amp;"
"&amp;IFERROR(VLOOKUP(MID(H1652,1,2),PIRA!$B$1:$E$1144,2,FALSE),"")&amp;"
"&amp;IFERROR(VLOOKUP(MID(I1652,1,2),PIRA!$B$1:$E$1144,2,FALSE),"")</f>
        <v>Gravity
Planetary Astronomy
Rotational Dynamics</v>
      </c>
      <c r="F1652" s="31" t="str">
        <f xml:space="preserve"> IFERROR(VLOOKUP(MID(G1652,1,4),PIRA!$B$1:$E$1144,2,FALSE),"")&amp;"
"&amp;IFERROR(VLOOKUP(MID(H1652,1,4),PIRA!$B$1:$E$1144,2,FALSE),"")&amp;"
"&amp;IFERROR(VLOOKUP(MID(I1652,1,4),PIRA!$B$1:$E$1144,2,FALSE),"")</f>
        <v>Orbits
Solar System Mechanics
Gyros</v>
      </c>
      <c r="G1652" s="32" t="s">
        <v>1660</v>
      </c>
      <c r="H1652" s="31" t="str">
        <f>IFERROR(IF(VLOOKUP(G1652,Demos!$B$3:$K$1368,2,FALSE)=0,"",VLOOKUP(G1652,Demos!$B$3:$K$1368,2,FALSE)),"")</f>
        <v>8A10.02</v>
      </c>
      <c r="I1652" s="79" t="str">
        <f>IFERROR(IF(VLOOKUP(G1652,Demos!$B$3:$K$1368,3,FALSE)=0,"",VLOOKUP(G1652,Demos!$B$3:$K$1368,3,FALSE)),"")</f>
        <v>1Q50.02</v>
      </c>
      <c r="J1652" s="79" t="str">
        <f>IFERROR(IF(VLOOKUP(G1652,Demos!$B$3:$K$1368,4,FALSE)=0,"",VLOOKUP(G1652,Demos!$B$3:$K$1368,4,FALSE)),"")</f>
        <v/>
      </c>
      <c r="K1652" s="30" t="s">
        <v>1897</v>
      </c>
      <c r="M1652" s="71">
        <v>42802</v>
      </c>
      <c r="N1652" s="33" t="str">
        <f>IFERROR(VLOOKUP(G1652,Demos!$B$3:$K$1368,5,FALSE),"")</f>
        <v>Precessing Orbit (1)</v>
      </c>
      <c r="O1652" s="28">
        <f>IF(N1652="","",COUNTIF($N$6:N3771, N1652))</f>
        <v>15</v>
      </c>
      <c r="P1652" s="33" t="str">
        <f xml:space="preserve"> IFERROR(IF(VLOOKUP(G1652,Demos!$B$3:$K$1368,6,FALSE)=0,"",VLOOKUP(G1652,Demos!$B$3:$K$1368,6,FALSE)),"")</f>
        <v>www.de-monstrare.nl/pdf/Precessing%20orbit%20_1_.pdf</v>
      </c>
      <c r="Q1652" s="38" t="str">
        <f xml:space="preserve"> IFERROR(IF(VLOOKUP(G1652,Demos!$B$3:$K$1368,8,FALSE)=0,"",VLOOKUP(G1652,Demos!$B$3:$K$1368,8,FALSE)),"")</f>
        <v/>
      </c>
      <c r="R1652" s="38" t="str">
        <f xml:space="preserve"> IFERROR(IF(VLOOKUP(G1652,Demos!$B$3:$K$1368,7,FALSE)=0,"",VLOOKUP(G1652,Demos!$B$3:$K$1368,7,FALSE)),"")</f>
        <v/>
      </c>
      <c r="T1652" s="50" t="s">
        <v>1890</v>
      </c>
      <c r="U1652" s="31" t="str">
        <f>IFERROR(VLOOKUP(G1652,Demos!$B$7:N4951,12,FALSE),"")</f>
        <v/>
      </c>
    </row>
    <row r="1653" spans="1:21" ht="45" x14ac:dyDescent="0.25">
      <c r="A1653" s="39">
        <f t="shared" si="25"/>
        <v>1648</v>
      </c>
      <c r="B1653" s="30" t="s">
        <v>38</v>
      </c>
      <c r="C1653" s="29" t="str">
        <f xml:space="preserve"> IFERROR(VLOOKUP(B1653, Courses!$C$3:$E$836, 2, FALSE),"")</f>
        <v>Mechanics and Theory of Relativity</v>
      </c>
      <c r="D1653" s="29" t="str">
        <f xml:space="preserve"> IFERROR(VLOOKUP(MID(G1653,1,1), PIRA!$B$1:$E$1146, 2, FALSE),"")</f>
        <v>1 Mechanics</v>
      </c>
      <c r="E1653" s="31" t="str">
        <f xml:space="preserve"> IFERROR(VLOOKUP(MID(G1653,1,2),PIRA!$B$1:$E$1144,2,FALSE),"")&amp;"
"&amp;IFERROR(VLOOKUP(MID(H1653,1,2),PIRA!$B$1:$E$1144,2,FALSE),"")&amp;"
"&amp;IFERROR(VLOOKUP(MID(I1653,1,2),PIRA!$B$1:$E$1144,2,FALSE),"")</f>
        <v xml:space="preserve">Rotational Dynamics
</v>
      </c>
      <c r="F1653" s="31" t="str">
        <f xml:space="preserve"> IFERROR(VLOOKUP(MID(G1653,1,4),PIRA!$B$1:$E$1144,2,FALSE),"")&amp;"
"&amp;IFERROR(VLOOKUP(MID(H1653,1,4),PIRA!$B$1:$E$1144,2,FALSE),"")&amp;"
"&amp;IFERROR(VLOOKUP(MID(I1653,1,4),PIRA!$B$1:$E$1144,2,FALSE),"")</f>
        <v xml:space="preserve">Moment of Inertia
</v>
      </c>
      <c r="G1653" s="32" t="s">
        <v>102</v>
      </c>
      <c r="H1653" s="31" t="str">
        <f>IFERROR(IF(VLOOKUP(G1653,Demos!$B$3:$K$1368,2,FALSE)=0,"",VLOOKUP(G1653,Demos!$B$3:$K$1368,2,FALSE)),"")</f>
        <v/>
      </c>
      <c r="I1653" s="79" t="str">
        <f>IFERROR(IF(VLOOKUP(G1653,Demos!$B$3:$K$1368,3,FALSE)=0,"",VLOOKUP(G1653,Demos!$B$3:$K$1368,3,FALSE)),"")</f>
        <v/>
      </c>
      <c r="J1653" s="79" t="str">
        <f>IFERROR(IF(VLOOKUP(G1653,Demos!$B$3:$K$1368,4,FALSE)=0,"",VLOOKUP(G1653,Demos!$B$3:$K$1368,4,FALSE)),"")</f>
        <v/>
      </c>
      <c r="K1653" s="30" t="s">
        <v>22</v>
      </c>
      <c r="L1653" s="30" t="s">
        <v>1060</v>
      </c>
      <c r="M1653" s="71">
        <v>42802</v>
      </c>
      <c r="N1653" s="33" t="str">
        <f>IFERROR(VLOOKUP(G1653,Demos!$B$3:$K$1368,5,FALSE),"")</f>
        <v>Inertia Wands</v>
      </c>
      <c r="O1653" s="28">
        <f>IF(N1653="","",COUNTIF($N$6:N3772, N1653))</f>
        <v>26</v>
      </c>
      <c r="P1653" s="33" t="str">
        <f xml:space="preserve"> IFERROR(IF(VLOOKUP(G1653,Demos!$B$3:$K$1368,6,FALSE)=0,"",VLOOKUP(G1653,Demos!$B$3:$K$1368,6,FALSE)),"")</f>
        <v>N/A</v>
      </c>
      <c r="Q1653" s="38" t="str">
        <f xml:space="preserve"> IFERROR(IF(VLOOKUP(G1653,Demos!$B$3:$K$1368,8,FALSE)=0,"",VLOOKUP(G1653,Demos!$B$3:$K$1368,8,FALSE)),"")</f>
        <v>Not listed in database yet</v>
      </c>
      <c r="R1653" s="38" t="str">
        <f xml:space="preserve"> IFERROR(IF(VLOOKUP(G1653,Demos!$B$3:$K$1368,7,FALSE)=0,"",VLOOKUP(G1653,Demos!$B$3:$K$1368,7,FALSE)),"")</f>
        <v/>
      </c>
      <c r="T1653" s="50" t="s">
        <v>1762</v>
      </c>
      <c r="U1653" s="31" t="str">
        <f>IFERROR(VLOOKUP(G1653,Demos!$B$7:N4957,12,FALSE),"")</f>
        <v/>
      </c>
    </row>
    <row r="1654" spans="1:21" ht="45" x14ac:dyDescent="0.25">
      <c r="A1654" s="39">
        <f t="shared" si="25"/>
        <v>1649</v>
      </c>
      <c r="B1654" s="30" t="s">
        <v>38</v>
      </c>
      <c r="C1654" s="29" t="str">
        <f xml:space="preserve"> IFERROR(VLOOKUP(B1654, Courses!$C$3:$E$836, 2, FALSE),"")</f>
        <v>Mechanics and Theory of Relativity</v>
      </c>
      <c r="D1654" s="29" t="str">
        <f xml:space="preserve"> IFERROR(VLOOKUP(MID(G1654,1,1), PIRA!$B$1:$E$1146, 2, FALSE),"")</f>
        <v>1 Mechanics</v>
      </c>
      <c r="E1654" s="31" t="str">
        <f xml:space="preserve"> IFERROR(VLOOKUP(MID(G1654,1,2),PIRA!$B$1:$E$1144,2,FALSE),"")&amp;"
"&amp;IFERROR(VLOOKUP(MID(H1654,1,2),PIRA!$B$1:$E$1144,2,FALSE),"")&amp;"
"&amp;IFERROR(VLOOKUP(MID(I1654,1,2),PIRA!$B$1:$E$1144,2,FALSE),"")</f>
        <v xml:space="preserve">Rotational Dynamics
Rotational Dynamics
</v>
      </c>
      <c r="F1654" s="31" t="str">
        <f xml:space="preserve"> IFERROR(VLOOKUP(MID(G1654,1,4),PIRA!$B$1:$E$1144,2,FALSE),"")&amp;"
"&amp;IFERROR(VLOOKUP(MID(H1654,1,4),PIRA!$B$1:$E$1144,2,FALSE),"")&amp;"
"&amp;IFERROR(VLOOKUP(MID(I1654,1,4),PIRA!$B$1:$E$1144,2,FALSE),"")</f>
        <v xml:space="preserve">Rotational Energy
Moment of Inertia
</v>
      </c>
      <c r="G1654" s="32" t="s">
        <v>1168</v>
      </c>
      <c r="H1654" s="31" t="str">
        <f>IFERROR(IF(VLOOKUP(G1654,Demos!$B$3:$K$1368,2,FALSE)=0,"",VLOOKUP(G1654,Demos!$B$3:$K$1368,2,FALSE)),"")</f>
        <v>1Q10.02</v>
      </c>
      <c r="I1654" s="79" t="str">
        <f>IFERROR(IF(VLOOKUP(G1654,Demos!$B$3:$K$1368,3,FALSE)=0,"",VLOOKUP(G1654,Demos!$B$3:$K$1368,3,FALSE)),"")</f>
        <v/>
      </c>
      <c r="J1654" s="79" t="str">
        <f>IFERROR(IF(VLOOKUP(G1654,Demos!$B$3:$K$1368,4,FALSE)=0,"",VLOOKUP(G1654,Demos!$B$3:$K$1368,4,FALSE)),"")</f>
        <v/>
      </c>
      <c r="K1654" s="32" t="s">
        <v>22</v>
      </c>
      <c r="L1654" s="32" t="s">
        <v>1060</v>
      </c>
      <c r="M1654" s="71">
        <v>42802</v>
      </c>
      <c r="N1654" s="33" t="str">
        <f>IFERROR(VLOOKUP(G1654,Demos!$B$3:$K$1368,5,FALSE),"")</f>
        <v>Rolling Downhill</v>
      </c>
      <c r="O1654" s="28">
        <f>IF(N1654="","",COUNTIF($N$6:N3773, N1654))</f>
        <v>35</v>
      </c>
      <c r="P1654" s="33" t="str">
        <f xml:space="preserve"> IFERROR(IF(VLOOKUP(G1654,Demos!$B$3:$K$1368,6,FALSE)=0,"",VLOOKUP(G1654,Demos!$B$3:$K$1368,6,FALSE)),"")</f>
        <v>www.de-monstrare.nl/pdf/Rolling%20downhill.pdf</v>
      </c>
      <c r="Q1654" s="38" t="str">
        <f xml:space="preserve"> IFERROR(IF(VLOOKUP(G1654,Demos!$B$3:$K$1368,8,FALSE)=0,"",VLOOKUP(G1654,Demos!$B$3:$K$1368,8,FALSE)),"")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1654" s="38" t="str">
        <f xml:space="preserve"> IFERROR(IF(VLOOKUP(G1654,Demos!$B$3:$K$1368,7,FALSE)=0,"",VLOOKUP(G1654,Demos!$B$3:$K$1368,7,FALSE)),"")</f>
        <v xml:space="preserve">See Collegerama 2022 recording TN1612TU_17 - https://collegerama.tudelft.nl/Mediasite/Channel/as-bsc-tn/watch/068318bc5e2d4c908ecc56ce056d99d81d  </v>
      </c>
      <c r="T1654" s="50" t="s">
        <v>1762</v>
      </c>
      <c r="U1654" s="31" t="str">
        <f>IFERROR(VLOOKUP(G1654,Demos!$B$7:N4955,12,FALSE),"")</f>
        <v/>
      </c>
    </row>
    <row r="1655" spans="1:21" ht="45" x14ac:dyDescent="0.25">
      <c r="A1655" s="39">
        <f t="shared" si="25"/>
        <v>1650</v>
      </c>
      <c r="B1655" s="30" t="s">
        <v>38</v>
      </c>
      <c r="C1655" s="29" t="str">
        <f xml:space="preserve"> IFERROR(VLOOKUP(B1655, Courses!$C$3:$E$836, 2, FALSE),"")</f>
        <v>Mechanics and Theory of Relativity</v>
      </c>
      <c r="D1655" s="29" t="str">
        <f xml:space="preserve"> IFERROR(VLOOKUP(MID(G1655,1,1), PIRA!$B$1:$E$1146, 2, FALSE),"")</f>
        <v>1 Mechanics</v>
      </c>
      <c r="E1655" s="31" t="str">
        <f xml:space="preserve"> IFERROR(VLOOKUP(MID(G1655,1,2),PIRA!$B$1:$E$1144,2,FALSE),"")&amp;"
"&amp;IFERROR(VLOOKUP(MID(H1655,1,2),PIRA!$B$1:$E$1144,2,FALSE),"")&amp;"
"&amp;IFERROR(VLOOKUP(MID(I1655,1,2),PIRA!$B$1:$E$1144,2,FALSE),"")</f>
        <v xml:space="preserve">Rotational Dynamics
Rotational Dynamics
</v>
      </c>
      <c r="F1655" s="31" t="str">
        <f xml:space="preserve"> IFERROR(VLOOKUP(MID(G1655,1,4),PIRA!$B$1:$E$1144,2,FALSE),"")&amp;"
"&amp;IFERROR(VLOOKUP(MID(H1655,1,4),PIRA!$B$1:$E$1144,2,FALSE),"")&amp;"
"&amp;IFERROR(VLOOKUP(MID(I1655,1,4),PIRA!$B$1:$E$1144,2,FALSE),"")</f>
        <v xml:space="preserve">Conservation of Angular Momentum
Moment of Inertia
</v>
      </c>
      <c r="G1655" s="32" t="s">
        <v>1171</v>
      </c>
      <c r="H1655" s="31" t="str">
        <f>IFERROR(IF(VLOOKUP(G1655,Demos!$B$3:$K$1368,2,FALSE)=0,"",VLOOKUP(G1655,Demos!$B$3:$K$1368,2,FALSE)),"")</f>
        <v>1Q10.XX</v>
      </c>
      <c r="I1655" s="79" t="str">
        <f>IFERROR(IF(VLOOKUP(G1655,Demos!$B$3:$K$1368,3,FALSE)=0,"",VLOOKUP(G1655,Demos!$B$3:$K$1368,3,FALSE)),"")</f>
        <v/>
      </c>
      <c r="J1655" s="79" t="str">
        <f>IFERROR(IF(VLOOKUP(G1655,Demos!$B$3:$K$1368,4,FALSE)=0,"",VLOOKUP(G1655,Demos!$B$3:$K$1368,4,FALSE)),"")</f>
        <v/>
      </c>
      <c r="K1655" s="32" t="s">
        <v>22</v>
      </c>
      <c r="L1655" s="32" t="s">
        <v>1060</v>
      </c>
      <c r="M1655" s="71">
        <v>42802</v>
      </c>
      <c r="N1655" s="33" t="str">
        <f>IFERROR(VLOOKUP(G1655,Demos!$B$3:$K$1368,5,FALSE),"")</f>
        <v>Matchbox and Wineglass</v>
      </c>
      <c r="O1655" s="28">
        <f>IF(N1655="","",COUNTIF($N$6:N3774, N1655))</f>
        <v>40</v>
      </c>
      <c r="P1655" s="33" t="str">
        <f xml:space="preserve"> IFERROR(IF(VLOOKUP(G1655,Demos!$B$3:$K$1368,6,FALSE)=0,"",VLOOKUP(G1655,Demos!$B$3:$K$1368,6,FALSE)),"")</f>
        <v>www.de-monstrare.nl/pdf/Matchbox%20and%20wineglass.pdf</v>
      </c>
      <c r="Q1655" s="38" t="str">
        <f xml:space="preserve"> IFERROR(IF(VLOOKUP(G1655,Demos!$B$3:$K$1368,8,FALSE)=0,"",VLOOKUP(G1655,Demos!$B$3:$K$1368,8,FALSE)),"")</f>
        <v/>
      </c>
      <c r="R1655" s="38" t="str">
        <f xml:space="preserve"> IFERROR(IF(VLOOKUP(G1655,Demos!$B$3:$K$1368,7,FALSE)=0,"",VLOOKUP(G1655,Demos!$B$3:$K$1368,7,FALSE)),"")</f>
        <v xml:space="preserve">See Collegerama 2022 recording TN1612TU_17 from about 40 minutes - https://collegerama.tudelft.nl/Mediasite/Channel/as-bsc-tn/watch/068318bc5e2d4c908ecc56ce056d99d81d </v>
      </c>
      <c r="T1655" s="50" t="s">
        <v>1762</v>
      </c>
      <c r="U1655" s="31" t="str">
        <f>IFERROR(VLOOKUP(G1655,Demos!$B$7:N4956,12,FALSE),"")</f>
        <v/>
      </c>
    </row>
    <row r="1656" spans="1:21" ht="45" x14ac:dyDescent="0.25">
      <c r="A1656" s="39">
        <f t="shared" si="25"/>
        <v>1651</v>
      </c>
      <c r="B1656" s="30" t="s">
        <v>38</v>
      </c>
      <c r="C1656" s="29" t="str">
        <f xml:space="preserve"> IFERROR(VLOOKUP(B1656, Courses!$C$3:$E$836, 2, FALSE),"")</f>
        <v>Mechanics and Theory of Relativity</v>
      </c>
      <c r="D1656" s="29" t="str">
        <f xml:space="preserve"> IFERROR(VLOOKUP(MID(G1656,1,1), PIRA!$B$1:$E$1146, 2, FALSE),"")</f>
        <v>1 Mechanics</v>
      </c>
      <c r="E1656" s="31" t="str">
        <f xml:space="preserve"> IFERROR(VLOOKUP(MID(G1656,1,2),PIRA!$B$1:$E$1144,2,FALSE),"")&amp;"
"&amp;IFERROR(VLOOKUP(MID(H1656,1,2),PIRA!$B$1:$E$1144,2,FALSE),"")&amp;"
"&amp;IFERROR(VLOOKUP(MID(I1656,1,2),PIRA!$B$1:$E$1144,2,FALSE),"")</f>
        <v xml:space="preserve">Rotational Dynamics
</v>
      </c>
      <c r="F1656" s="31" t="str">
        <f xml:space="preserve"> IFERROR(VLOOKUP(MID(G1656,1,4),PIRA!$B$1:$E$1144,2,FALSE),"")&amp;"
"&amp;IFERROR(VLOOKUP(MID(H1656,1,4),PIRA!$B$1:$E$1144,2,FALSE),"")&amp;"
"&amp;IFERROR(VLOOKUP(MID(I1656,1,4),PIRA!$B$1:$E$1144,2,FALSE),"")</f>
        <v xml:space="preserve">Conservation of Angular Momentum
</v>
      </c>
      <c r="G1656" s="32" t="s">
        <v>88</v>
      </c>
      <c r="H1656" s="31" t="str">
        <f>IFERROR(IF(VLOOKUP(G1656,Demos!$B$3:$K$1368,2,FALSE)=0,"",VLOOKUP(G1656,Demos!$B$3:$K$1368,2,FALSE)),"")</f>
        <v/>
      </c>
      <c r="I1656" s="79" t="str">
        <f>IFERROR(IF(VLOOKUP(G1656,Demos!$B$3:$K$1368,3,FALSE)=0,"",VLOOKUP(G1656,Demos!$B$3:$K$1368,3,FALSE)),"")</f>
        <v/>
      </c>
      <c r="J1656" s="79" t="str">
        <f>IFERROR(IF(VLOOKUP(G1656,Demos!$B$3:$K$1368,4,FALSE)=0,"",VLOOKUP(G1656,Demos!$B$3:$K$1368,4,FALSE)),"")</f>
        <v/>
      </c>
      <c r="K1656" s="32" t="s">
        <v>22</v>
      </c>
      <c r="L1656" s="32" t="s">
        <v>1060</v>
      </c>
      <c r="M1656" s="71">
        <v>42802</v>
      </c>
      <c r="N1656" s="33" t="str">
        <f>IFERROR(VLOOKUP(G1656,Demos!$B$3:$K$1368,5,FALSE),"")</f>
        <v>Train and Track</v>
      </c>
      <c r="O1656" s="28">
        <f>IF(N1656="","",COUNTIF($N$6:N3775, N1656))</f>
        <v>27</v>
      </c>
      <c r="P1656" s="33" t="str">
        <f xml:space="preserve"> IFERROR(IF(VLOOKUP(G1656,Demos!$B$3:$K$1368,6,FALSE)=0,"",VLOOKUP(G1656,Demos!$B$3:$K$1368,6,FALSE)),"")</f>
        <v>www.de-monstrare.nl/pdf/Train%20and%20track.pdf</v>
      </c>
      <c r="Q1656" s="38" t="str">
        <f xml:space="preserve"> IFERROR(IF(VLOOKUP(G1656,Demos!$B$3:$K$1368,8,FALSE)=0,"",VLOOKUP(G1656,Demos!$B$3:$K$1368,8,FALSE)),"")</f>
        <v/>
      </c>
      <c r="R1656" s="38" t="str">
        <f xml:space="preserve"> IFERROR(IF(VLOOKUP(G1656,Demos!$B$3:$K$1368,7,FALSE)=0,"",VLOOKUP(G1656,Demos!$B$3:$K$1368,7,FALSE)),"")</f>
        <v xml:space="preserve">See Collegerama 2022 recording TN1612TU_17 - https://collegerama.tudelft.nl/Mediasite/Channel/as-bsc-tn/watch/068318bc5e2d4c908ecc56ce056d99d81d </v>
      </c>
      <c r="T1656" s="50" t="s">
        <v>1762</v>
      </c>
      <c r="U1656" s="31" t="str">
        <f>IFERROR(VLOOKUP(G1656,Demos!$B$7:N4954,12,FALSE),"")</f>
        <v/>
      </c>
    </row>
    <row r="1657" spans="1:21" ht="45" x14ac:dyDescent="0.25">
      <c r="A1657" s="39">
        <f t="shared" si="25"/>
        <v>1652</v>
      </c>
      <c r="B1657" s="30" t="s">
        <v>1905</v>
      </c>
      <c r="C1657" s="29" t="str">
        <f xml:space="preserve"> IFERROR(VLOOKUP(B1657, Courses!$C$3:$E$836, 2, FALSE),"")</f>
        <v>Mechanics and Theory of Relativity</v>
      </c>
      <c r="D1657" s="29" t="str">
        <f xml:space="preserve"> IFERROR(VLOOKUP(MID(G1657,1,1), PIRA!$B$1:$E$1146, 2, FALSE),"")</f>
        <v>1 Mechanics</v>
      </c>
      <c r="E1657" s="31" t="str">
        <f xml:space="preserve"> IFERROR(VLOOKUP(MID(G1657,1,2),PIRA!$B$1:$E$1144,2,FALSE),"")&amp;"
"&amp;IFERROR(VLOOKUP(MID(H1657,1,2),PIRA!$B$1:$E$1144,2,FALSE),"")&amp;"
"&amp;IFERROR(VLOOKUP(MID(I1657,1,2),PIRA!$B$1:$E$1144,2,FALSE),"")</f>
        <v xml:space="preserve">Rotational Dynamics
</v>
      </c>
      <c r="F1657" s="31" t="str">
        <f xml:space="preserve"> IFERROR(VLOOKUP(MID(G1657,1,4),PIRA!$B$1:$E$1144,2,FALSE),"")&amp;"
"&amp;IFERROR(VLOOKUP(MID(H1657,1,4),PIRA!$B$1:$E$1144,2,FALSE),"")&amp;"
"&amp;IFERROR(VLOOKUP(MID(I1657,1,4),PIRA!$B$1:$E$1144,2,FALSE),"")</f>
        <v xml:space="preserve">Gyros
</v>
      </c>
      <c r="G1657" s="32" t="s">
        <v>1176</v>
      </c>
      <c r="H1657" s="31" t="str">
        <f>IFERROR(IF(VLOOKUP(G1657,Demos!$B$3:$K$1368,2,FALSE)=0,"",VLOOKUP(G1657,Demos!$B$3:$K$1368,2,FALSE)),"")</f>
        <v/>
      </c>
      <c r="I1657" s="79" t="str">
        <f>IFERROR(IF(VLOOKUP(G1657,Demos!$B$3:$K$1368,3,FALSE)=0,"",VLOOKUP(G1657,Demos!$B$3:$K$1368,3,FALSE)),"")</f>
        <v/>
      </c>
      <c r="J1657" s="79" t="str">
        <f>IFERROR(IF(VLOOKUP(G1657,Demos!$B$3:$K$1368,4,FALSE)=0,"",VLOOKUP(G1657,Demos!$B$3:$K$1368,4,FALSE)),"")</f>
        <v/>
      </c>
      <c r="K1657" s="32" t="s">
        <v>1897</v>
      </c>
      <c r="M1657" s="71">
        <v>42802</v>
      </c>
      <c r="N1657" s="33" t="str">
        <f>IFERROR(VLOOKUP(G1657,Demos!$B$3:$K$1368,5,FALSE),"")</f>
        <v>Precession (2)</v>
      </c>
      <c r="O1657" s="28">
        <f>IF(N1657="","",COUNTIF($N$6:N3776, N1657))</f>
        <v>67</v>
      </c>
      <c r="P1657" s="33" t="str">
        <f xml:space="preserve"> IFERROR(IF(VLOOKUP(G1657,Demos!$B$3:$K$1368,6,FALSE)=0,"",VLOOKUP(G1657,Demos!$B$3:$K$1368,6,FALSE)),"")</f>
        <v>www.de-monstrare.nl/pdf/Precession%20_2_.pdf</v>
      </c>
      <c r="Q1657" s="38" t="str">
        <f xml:space="preserve"> IFERROR(IF(VLOOKUP(G1657,Demos!$B$3:$K$1368,8,FALSE)=0,"",VLOOKUP(G1657,Demos!$B$3:$K$1368,8,FALSE)),"")</f>
        <v/>
      </c>
      <c r="R1657" s="38" t="str">
        <f xml:space="preserve"> IFERROR(IF(VLOOKUP(G1657,Demos!$B$3:$K$1368,7,FALSE)=0,"",VLOOKUP(G1657,Demos!$B$3:$K$1368,7,FALSE)),"")</f>
        <v/>
      </c>
      <c r="T1657" s="50" t="s">
        <v>1761</v>
      </c>
      <c r="U1657" s="31" t="str">
        <f>IFERROR(VLOOKUP(G1657,Demos!$B$7:N4950,12,FALSE),"")</f>
        <v/>
      </c>
    </row>
    <row r="1658" spans="1:21" ht="45" x14ac:dyDescent="0.25">
      <c r="A1658" s="39">
        <f t="shared" si="25"/>
        <v>1653</v>
      </c>
      <c r="B1658" s="30" t="s">
        <v>1905</v>
      </c>
      <c r="C1658" s="29" t="str">
        <f xml:space="preserve"> IFERROR(VLOOKUP(B1658, Courses!$C$3:$E$836, 2, FALSE),"")</f>
        <v>Mechanics and Theory of Relativity</v>
      </c>
      <c r="D1658" s="29" t="str">
        <f xml:space="preserve"> IFERROR(VLOOKUP(MID(G1658,1,1), PIRA!$B$1:$E$1146, 2, FALSE),"")</f>
        <v>1 Mechanics</v>
      </c>
      <c r="E1658" s="31" t="str">
        <f xml:space="preserve"> IFERROR(VLOOKUP(MID(G1658,1,2),PIRA!$B$1:$E$1144,2,FALSE),"")&amp;"
"&amp;IFERROR(VLOOKUP(MID(H1658,1,2),PIRA!$B$1:$E$1144,2,FALSE),"")&amp;"
"&amp;IFERROR(VLOOKUP(MID(I1658,1,2),PIRA!$B$1:$E$1144,2,FALSE),"")</f>
        <v xml:space="preserve">Rotational Dynamics
</v>
      </c>
      <c r="F1658" s="31" t="str">
        <f xml:space="preserve"> IFERROR(VLOOKUP(MID(G1658,1,4),PIRA!$B$1:$E$1144,2,FALSE),"")&amp;"
"&amp;IFERROR(VLOOKUP(MID(H1658,1,4),PIRA!$B$1:$E$1144,2,FALSE),"")&amp;"
"&amp;IFERROR(VLOOKUP(MID(I1658,1,4),PIRA!$B$1:$E$1144,2,FALSE),"")</f>
        <v xml:space="preserve">Gyros
</v>
      </c>
      <c r="G1658" s="32" t="s">
        <v>1659</v>
      </c>
      <c r="H1658" s="31" t="str">
        <f>IFERROR(IF(VLOOKUP(G1658,Demos!$B$3:$K$1368,2,FALSE)=0,"",VLOOKUP(G1658,Demos!$B$3:$K$1368,2,FALSE)),"")</f>
        <v/>
      </c>
      <c r="I1658" s="79" t="str">
        <f>IFERROR(IF(VLOOKUP(G1658,Demos!$B$3:$K$1368,3,FALSE)=0,"",VLOOKUP(G1658,Demos!$B$3:$K$1368,3,FALSE)),"")</f>
        <v/>
      </c>
      <c r="J1658" s="79" t="str">
        <f>IFERROR(IF(VLOOKUP(G1658,Demos!$B$3:$K$1368,4,FALSE)=0,"",VLOOKUP(G1658,Demos!$B$3:$K$1368,4,FALSE)),"")</f>
        <v/>
      </c>
      <c r="K1658" s="30" t="s">
        <v>1897</v>
      </c>
      <c r="M1658" s="71">
        <v>42802</v>
      </c>
      <c r="N1658" s="33" t="str">
        <f>IFERROR(VLOOKUP(G1658,Demos!$B$3:$K$1368,5,FALSE),"")</f>
        <v>Gyroscope</v>
      </c>
      <c r="O1658" s="28">
        <f>IF(N1658="","",COUNTIF($N$6:N3777, N1658))</f>
        <v>40</v>
      </c>
      <c r="P1658" s="33" t="str">
        <f xml:space="preserve"> IFERROR(IF(VLOOKUP(G1658,Demos!$B$3:$K$1368,6,FALSE)=0,"",VLOOKUP(G1658,Demos!$B$3:$K$1368,6,FALSE)),"")</f>
        <v>N/A</v>
      </c>
      <c r="Q1658" s="38" t="str">
        <f xml:space="preserve"> IFERROR(IF(VLOOKUP(G1658,Demos!$B$3:$K$1368,8,FALSE)=0,"",VLOOKUP(G1658,Demos!$B$3:$K$1368,8,FALSE)),"")</f>
        <v/>
      </c>
      <c r="R1658" s="38" t="str">
        <f xml:space="preserve"> IFERROR(IF(VLOOKUP(G1658,Demos!$B$3:$K$1368,7,FALSE)=0,"",VLOOKUP(G1658,Demos!$B$3:$K$1368,7,FALSE)),"")</f>
        <v/>
      </c>
      <c r="T1658" s="50" t="s">
        <v>1761</v>
      </c>
      <c r="U1658" s="31" t="str">
        <f>IFERROR(VLOOKUP(G1658,Demos!$B$7:N4952,12,FALSE),"")</f>
        <v/>
      </c>
    </row>
    <row r="1659" spans="1:21" ht="45" x14ac:dyDescent="0.25">
      <c r="A1659" s="39">
        <f t="shared" si="25"/>
        <v>1654</v>
      </c>
      <c r="B1659" s="30" t="s">
        <v>1905</v>
      </c>
      <c r="C1659" s="29" t="str">
        <f xml:space="preserve"> IFERROR(VLOOKUP(B1659, Courses!$C$3:$E$836, 2, FALSE),"")</f>
        <v>Mechanics and Theory of Relativity</v>
      </c>
      <c r="D1659" s="29" t="str">
        <f xml:space="preserve"> IFERROR(VLOOKUP(MID(G1659,1,1), PIRA!$B$1:$E$1146, 2, FALSE),"")</f>
        <v>1 Mechanics</v>
      </c>
      <c r="E1659" s="31" t="str">
        <f xml:space="preserve"> IFERROR(VLOOKUP(MID(G1659,1,2),PIRA!$B$1:$E$1144,2,FALSE),"")&amp;"
"&amp;IFERROR(VLOOKUP(MID(H1659,1,2),PIRA!$B$1:$E$1144,2,FALSE),"")&amp;"
"&amp;IFERROR(VLOOKUP(MID(I1659,1,2),PIRA!$B$1:$E$1144,2,FALSE),"")</f>
        <v xml:space="preserve">Rotational Dynamics
</v>
      </c>
      <c r="F1659" s="31" t="str">
        <f xml:space="preserve"> IFERROR(VLOOKUP(MID(G1659,1,4),PIRA!$B$1:$E$1144,2,FALSE),"")&amp;"
"&amp;IFERROR(VLOOKUP(MID(H1659,1,4),PIRA!$B$1:$E$1144,2,FALSE),"")&amp;"
"&amp;IFERROR(VLOOKUP(MID(I1659,1,4),PIRA!$B$1:$E$1144,2,FALSE),"")</f>
        <v xml:space="preserve">Gyros
</v>
      </c>
      <c r="G1659" s="32" t="s">
        <v>91</v>
      </c>
      <c r="H1659" s="31" t="str">
        <f>IFERROR(IF(VLOOKUP(G1659,Demos!$B$3:$K$1368,2,FALSE)=0,"",VLOOKUP(G1659,Demos!$B$3:$K$1368,2,FALSE)),"")</f>
        <v/>
      </c>
      <c r="I1659" s="79" t="str">
        <f>IFERROR(IF(VLOOKUP(G1659,Demos!$B$3:$K$1368,3,FALSE)=0,"",VLOOKUP(G1659,Demos!$B$3:$K$1368,3,FALSE)),"")</f>
        <v/>
      </c>
      <c r="J1659" s="79" t="str">
        <f>IFERROR(IF(VLOOKUP(G1659,Demos!$B$3:$K$1368,4,FALSE)=0,"",VLOOKUP(G1659,Demos!$B$3:$K$1368,4,FALSE)),"")</f>
        <v/>
      </c>
      <c r="K1659" s="30" t="s">
        <v>1897</v>
      </c>
      <c r="M1659" s="71">
        <v>42802</v>
      </c>
      <c r="N1659" s="33" t="str">
        <f>IFERROR(VLOOKUP(G1659,Demos!$B$3:$K$1368,5,FALSE),"")</f>
        <v>Suitcase with Flywheel</v>
      </c>
      <c r="O1659" s="28">
        <f>IF(N1659="","",COUNTIF($N$6:N3778, N1659))</f>
        <v>26</v>
      </c>
      <c r="P1659" s="33" t="str">
        <f xml:space="preserve"> IFERROR(IF(VLOOKUP(G1659,Demos!$B$3:$K$1368,6,FALSE)=0,"",VLOOKUP(G1659,Demos!$B$3:$K$1368,6,FALSE)),"")</f>
        <v>N/A</v>
      </c>
      <c r="Q1659" s="38" t="str">
        <f xml:space="preserve"> IFERROR(IF(VLOOKUP(G1659,Demos!$B$3:$K$1368,8,FALSE)=0,"",VLOOKUP(G1659,Demos!$B$3:$K$1368,8,FALSE)),"")</f>
        <v/>
      </c>
      <c r="R1659" s="38" t="str">
        <f xml:space="preserve"> IFERROR(IF(VLOOKUP(G1659,Demos!$B$3:$K$1368,7,FALSE)=0,"",VLOOKUP(G1659,Demos!$B$3:$K$1368,7,FALSE)),"")</f>
        <v xml:space="preserve">See Collegerama 2022 recording TN1612TU_20 - https://collegerama.tudelft.nl/Mediasite/Channel/as-bsc-tn/watch/1a0c74c4eaf54cb7aa9b646d254fee821d </v>
      </c>
      <c r="T1659" s="50" t="s">
        <v>1890</v>
      </c>
      <c r="U1659" s="31" t="str">
        <f>IFERROR(VLOOKUP(G1659,Demos!$B$7:N4948,12,FALSE),"")</f>
        <v/>
      </c>
    </row>
    <row r="1660" spans="1:21" ht="45" x14ac:dyDescent="0.25">
      <c r="A1660" s="39">
        <f t="shared" si="25"/>
        <v>1655</v>
      </c>
      <c r="B1660" s="30" t="s">
        <v>1905</v>
      </c>
      <c r="C1660" s="29" t="str">
        <f xml:space="preserve"> IFERROR(VLOOKUP(B1660, Courses!$C$3:$E$836, 2, FALSE),"")</f>
        <v>Mechanics and Theory of Relativity</v>
      </c>
      <c r="D1660" s="29" t="str">
        <f xml:space="preserve"> IFERROR(VLOOKUP(MID(G1660,1,1), PIRA!$B$1:$E$1146, 2, FALSE),"")</f>
        <v>1 Mechanics</v>
      </c>
      <c r="E1660" s="31" t="str">
        <f xml:space="preserve"> IFERROR(VLOOKUP(MID(G1660,1,2),PIRA!$B$1:$E$1144,2,FALSE),"")&amp;"
"&amp;IFERROR(VLOOKUP(MID(H1660,1,2),PIRA!$B$1:$E$1144,2,FALSE),"")&amp;"
"&amp;IFERROR(VLOOKUP(MID(I1660,1,2),PIRA!$B$1:$E$1144,2,FALSE),"")</f>
        <v xml:space="preserve">Rotational Dynamics
</v>
      </c>
      <c r="F1660" s="31" t="str">
        <f xml:space="preserve"> IFERROR(VLOOKUP(MID(G1660,1,4),PIRA!$B$1:$E$1144,2,FALSE),"")&amp;"
"&amp;IFERROR(VLOOKUP(MID(H1660,1,4),PIRA!$B$1:$E$1144,2,FALSE),"")&amp;"
"&amp;IFERROR(VLOOKUP(MID(I1660,1,4),PIRA!$B$1:$E$1144,2,FALSE),"")</f>
        <v xml:space="preserve">Rotational Stability
</v>
      </c>
      <c r="G1660" s="32" t="s">
        <v>1430</v>
      </c>
      <c r="H1660" s="31" t="str">
        <f>IFERROR(IF(VLOOKUP(G1660,Demos!$B$3:$K$1368,2,FALSE)=0,"",VLOOKUP(G1660,Demos!$B$3:$K$1368,2,FALSE)),"")</f>
        <v/>
      </c>
      <c r="I1660" s="79" t="str">
        <f>IFERROR(IF(VLOOKUP(G1660,Demos!$B$3:$K$1368,3,FALSE)=0,"",VLOOKUP(G1660,Demos!$B$3:$K$1368,3,FALSE)),"")</f>
        <v/>
      </c>
      <c r="J1660" s="79" t="str">
        <f>IFERROR(IF(VLOOKUP(G1660,Demos!$B$3:$K$1368,4,FALSE)=0,"",VLOOKUP(G1660,Demos!$B$3:$K$1368,4,FALSE)),"")</f>
        <v/>
      </c>
      <c r="K1660" s="30" t="s">
        <v>1897</v>
      </c>
      <c r="M1660" s="71">
        <v>42802</v>
      </c>
      <c r="N1660" s="33" t="str">
        <f>IFERROR(VLOOKUP(G1660,Demos!$B$3:$K$1368,5,FALSE),"")</f>
        <v>Sleeper</v>
      </c>
      <c r="O1660" s="28">
        <f>IF(N1660="","",COUNTIF($N$6:N3779, N1660))</f>
        <v>12</v>
      </c>
      <c r="P1660" s="33" t="str">
        <f xml:space="preserve"> IFERROR(IF(VLOOKUP(G1660,Demos!$B$3:$K$1368,6,FALSE)=0,"",VLOOKUP(G1660,Demos!$B$3:$K$1368,6,FALSE)),"")</f>
        <v>www.de-monstrare.nl/pdf/Sleeper.pdf</v>
      </c>
      <c r="Q1660" s="38" t="str">
        <f xml:space="preserve"> IFERROR(IF(VLOOKUP(G1660,Demos!$B$3:$K$1368,8,FALSE)=0,"",VLOOKUP(G1660,Demos!$B$3:$K$1368,8,FALSE)),"")</f>
        <v/>
      </c>
      <c r="R1660" s="38" t="str">
        <f xml:space="preserve"> IFERROR(IF(VLOOKUP(G1660,Demos!$B$3:$K$1368,7,FALSE)=0,"",VLOOKUP(G1660,Demos!$B$3:$K$1368,7,FALSE)),"")</f>
        <v/>
      </c>
      <c r="T1660" s="50" t="s">
        <v>1762</v>
      </c>
      <c r="U1660" s="31" t="str">
        <f>IFERROR(VLOOKUP(G1660,Demos!$B$7:N4949,12,FALSE),"")</f>
        <v/>
      </c>
    </row>
    <row r="1661" spans="1:21" ht="45" x14ac:dyDescent="0.25">
      <c r="A1661" s="39">
        <f t="shared" si="25"/>
        <v>1656</v>
      </c>
      <c r="B1661" s="30" t="s">
        <v>1905</v>
      </c>
      <c r="C1661" s="29" t="str">
        <f xml:space="preserve"> IFERROR(VLOOKUP(B1661, Courses!$C$3:$E$836, 2, FALSE),"")</f>
        <v>Mechanics and Theory of Relativity</v>
      </c>
      <c r="D1661" s="29" t="str">
        <f xml:space="preserve"> IFERROR(VLOOKUP(MID(G1661,1,1), PIRA!$B$1:$E$1146, 2, FALSE),"")</f>
        <v>1 Mechanics</v>
      </c>
      <c r="E1661" s="31" t="str">
        <f xml:space="preserve"> IFERROR(VLOOKUP(MID(G1661,1,2),PIRA!$B$1:$E$1144,2,FALSE),"")&amp;"
"&amp;IFERROR(VLOOKUP(MID(H1661,1,2),PIRA!$B$1:$E$1144,2,FALSE),"")&amp;"
"&amp;IFERROR(VLOOKUP(MID(I1661,1,2),PIRA!$B$1:$E$1144,2,FALSE),"")</f>
        <v xml:space="preserve">Rotational Dynamics
Rotational Dynamics
</v>
      </c>
      <c r="F1661" s="31" t="str">
        <f xml:space="preserve"> IFERROR(VLOOKUP(MID(G1661,1,4),PIRA!$B$1:$E$1144,2,FALSE),"")&amp;"
"&amp;IFERROR(VLOOKUP(MID(H1661,1,4),PIRA!$B$1:$E$1144,2,FALSE),"")&amp;"
"&amp;IFERROR(VLOOKUP(MID(I1661,1,4),PIRA!$B$1:$E$1144,2,FALSE),"")</f>
        <v xml:space="preserve">Rotational Stability
Conservation of Angular Momentum
</v>
      </c>
      <c r="G1661" s="32" t="s">
        <v>1658</v>
      </c>
      <c r="H1661" s="31" t="str">
        <f>IFERROR(IF(VLOOKUP(G1661,Demos!$B$3:$K$1368,2,FALSE)=0,"",VLOOKUP(G1661,Demos!$B$3:$K$1368,2,FALSE)),"")</f>
        <v>1Q40.12</v>
      </c>
      <c r="I1661" s="79" t="str">
        <f>IFERROR(IF(VLOOKUP(G1661,Demos!$B$3:$K$1368,3,FALSE)=0,"",VLOOKUP(G1661,Demos!$B$3:$K$1368,3,FALSE)),"")</f>
        <v/>
      </c>
      <c r="J1661" s="79" t="str">
        <f>IFERROR(IF(VLOOKUP(G1661,Demos!$B$3:$K$1368,4,FALSE)=0,"",VLOOKUP(G1661,Demos!$B$3:$K$1368,4,FALSE)),"")</f>
        <v/>
      </c>
      <c r="K1661" s="30" t="s">
        <v>1897</v>
      </c>
      <c r="M1661" s="71">
        <v>42802</v>
      </c>
      <c r="N1661" s="33" t="str">
        <f>IFERROR(VLOOKUP(G1661,Demos!$B$3:$K$1368,5,FALSE),"")</f>
        <v>Tippe Top</v>
      </c>
      <c r="O1661" s="28">
        <f>IF(N1661="","",COUNTIF($N$6:N3780, N1661))</f>
        <v>28</v>
      </c>
      <c r="P1661" s="33" t="str">
        <f xml:space="preserve"> IFERROR(IF(VLOOKUP(G1661,Demos!$B$3:$K$1368,6,FALSE)=0,"",VLOOKUP(G1661,Demos!$B$3:$K$1368,6,FALSE)),"")</f>
        <v>www.de-monstrare.nl/pdf/Tippe%20top.pdf</v>
      </c>
      <c r="Q1661" s="38" t="str">
        <f xml:space="preserve"> IFERROR(IF(VLOOKUP(G1661,Demos!$B$3:$K$1368,8,FALSE)=0,"",VLOOKUP(G1661,Demos!$B$3:$K$1368,8,FALSE)),"")</f>
        <v/>
      </c>
      <c r="R1661" s="38" t="str">
        <f xml:space="preserve"> IFERROR(IF(VLOOKUP(G1661,Demos!$B$3:$K$1368,7,FALSE)=0,"",VLOOKUP(G1661,Demos!$B$3:$K$1368,7,FALSE)),"")</f>
        <v xml:space="preserve">See Collegerama 2022 recording TN1612TU_20 - https://collegerama.tudelft.nl/Mediasite/Channel/as-bsc-tn/watch/1a0c74c4eaf54cb7aa9b646d254fee821d </v>
      </c>
      <c r="T1661" s="50" t="s">
        <v>1762</v>
      </c>
      <c r="U1661" s="31" t="str">
        <f>IFERROR(VLOOKUP(G1661,Demos!$B$7:N4947,12,FALSE),"")</f>
        <v/>
      </c>
    </row>
    <row r="1662" spans="1:21" ht="45" x14ac:dyDescent="0.25">
      <c r="A1662" s="39">
        <f t="shared" si="25"/>
        <v>1657</v>
      </c>
      <c r="B1662" s="30" t="s">
        <v>1972</v>
      </c>
      <c r="C1662" s="29" t="str">
        <f xml:space="preserve"> IFERROR(VLOOKUP(B1662, Courses!$C$3:$E$836, 2, FALSE),"")</f>
        <v>Propulsion and Power</v>
      </c>
      <c r="D1662" s="29" t="str">
        <f xml:space="preserve"> IFERROR(VLOOKUP(MID(G1662,1,1), PIRA!$B$1:$E$1146, 2, FALSE),"")</f>
        <v/>
      </c>
      <c r="E1662" s="31" t="str">
        <f xml:space="preserve"> IFERROR(VLOOKUP(MID(G1662,1,2),PIRA!$B$1:$E$1144,2,FALSE),"")&amp;"
"&amp;IFERROR(VLOOKUP(MID(H1662,1,2),PIRA!$B$1:$E$1144,2,FALSE),"")&amp;"
"&amp;IFERROR(VLOOKUP(MID(I1662,1,2),PIRA!$B$1:$E$1144,2,FALSE),"")</f>
        <v xml:space="preserve">
</v>
      </c>
      <c r="F1662" s="31" t="str">
        <f xml:space="preserve"> IFERROR(VLOOKUP(MID(G1662,1,4),PIRA!$B$1:$E$1144,2,FALSE),"")&amp;"
"&amp;IFERROR(VLOOKUP(MID(H1662,1,4),PIRA!$B$1:$E$1144,2,FALSE),"")&amp;"
"&amp;IFERROR(VLOOKUP(MID(I1662,1,4),PIRA!$B$1:$E$1144,2,FALSE),"")</f>
        <v xml:space="preserve">
</v>
      </c>
      <c r="H1662" s="31" t="str">
        <f>IFERROR(IF(VLOOKUP(G1662,Demos!$B$3:$K$1368,2,FALSE)=0,"",VLOOKUP(G1662,Demos!$B$3:$K$1368,2,FALSE)),"")</f>
        <v/>
      </c>
      <c r="I1662" s="79" t="str">
        <f>IFERROR(IF(VLOOKUP(G1662,Demos!$B$3:$K$1368,3,FALSE)=0,"",VLOOKUP(G1662,Demos!$B$3:$K$1368,3,FALSE)),"")</f>
        <v/>
      </c>
      <c r="J1662" s="79" t="str">
        <f>IFERROR(IF(VLOOKUP(G1662,Demos!$B$3:$K$1368,4,FALSE)=0,"",VLOOKUP(G1662,Demos!$B$3:$K$1368,4,FALSE)),"")</f>
        <v/>
      </c>
      <c r="K1662" s="30" t="s">
        <v>1969</v>
      </c>
      <c r="M1662" s="71">
        <v>42802</v>
      </c>
      <c r="N1662" s="33" t="str">
        <f>IFERROR(VLOOKUP(G1662,Demos!$B$3:$K$1368,5,FALSE),"")</f>
        <v/>
      </c>
      <c r="O1662" s="28" t="str">
        <f>IF(N1662="","",COUNTIF($N$6:N3781, N1662))</f>
        <v/>
      </c>
      <c r="P1662" s="33" t="str">
        <f xml:space="preserve"> IFERROR(IF(VLOOKUP(G1662,Demos!$B$3:$K$1368,6,FALSE)=0,"",VLOOKUP(G1662,Demos!$B$3:$K$1368,6,FALSE)),"")</f>
        <v/>
      </c>
      <c r="Q1662" s="38" t="str">
        <f xml:space="preserve"> IFERROR(IF(VLOOKUP(G1662,Demos!$B$3:$K$1368,8,FALSE)=0,"",VLOOKUP(G1662,Demos!$B$3:$K$1368,8,FALSE)),"")</f>
        <v/>
      </c>
      <c r="R1662" s="38" t="str">
        <f xml:space="preserve"> IFERROR(IF(VLOOKUP(G1662,Demos!$B$3:$K$1368,7,FALSE)=0,"",VLOOKUP(G1662,Demos!$B$3:$K$1368,7,FALSE)),"")</f>
        <v/>
      </c>
      <c r="T1662" s="50" t="s">
        <v>1763</v>
      </c>
      <c r="U1662" s="31" t="str">
        <f>IFERROR(VLOOKUP(G1662,Demos!$B$7:N4946,12,FALSE),"")</f>
        <v/>
      </c>
    </row>
    <row r="1663" spans="1:21" ht="45" x14ac:dyDescent="0.25">
      <c r="A1663" s="39">
        <f t="shared" si="25"/>
        <v>1658</v>
      </c>
      <c r="B1663" s="30" t="s">
        <v>38</v>
      </c>
      <c r="C1663" s="29" t="str">
        <f xml:space="preserve"> IFERROR(VLOOKUP(B1663, Courses!$C$3:$E$836, 2, FALSE),"")</f>
        <v>Mechanics and Theory of Relativity</v>
      </c>
      <c r="D1663" s="29" t="str">
        <f xml:space="preserve"> IFERROR(VLOOKUP(MID(G1663,1,1), PIRA!$B$1:$E$1146, 2, FALSE),"")</f>
        <v>1 Mechanics</v>
      </c>
      <c r="E1663" s="31" t="str">
        <f xml:space="preserve"> IFERROR(VLOOKUP(MID(G1663,1,2),PIRA!$B$1:$E$1144,2,FALSE),"")&amp;"
"&amp;IFERROR(VLOOKUP(MID(H1663,1,2),PIRA!$B$1:$E$1144,2,FALSE),"")&amp;"
"&amp;IFERROR(VLOOKUP(MID(I1663,1,2),PIRA!$B$1:$E$1144,2,FALSE),"")</f>
        <v xml:space="preserve">Motion in two Dimensions
</v>
      </c>
      <c r="F1663" s="31" t="str">
        <f xml:space="preserve"> IFERROR(VLOOKUP(MID(G1663,1,4),PIRA!$B$1:$E$1144,2,FALSE),"")&amp;"
"&amp;IFERROR(VLOOKUP(MID(H1663,1,4),PIRA!$B$1:$E$1144,2,FALSE),"")&amp;"
"&amp;IFERROR(VLOOKUP(MID(I1663,1,4),PIRA!$B$1:$E$1144,2,FALSE),"")</f>
        <v xml:space="preserve">Motion of the Center of Mass
</v>
      </c>
      <c r="G1663" s="32" t="s">
        <v>1130</v>
      </c>
      <c r="H1663" s="31" t="str">
        <f>IFERROR(IF(VLOOKUP(G1663,Demos!$B$3:$K$1368,2,FALSE)=0,"",VLOOKUP(G1663,Demos!$B$3:$K$1368,2,FALSE)),"")</f>
        <v/>
      </c>
      <c r="I1663" s="79" t="str">
        <f>IFERROR(IF(VLOOKUP(G1663,Demos!$B$3:$K$1368,3,FALSE)=0,"",VLOOKUP(G1663,Demos!$B$3:$K$1368,3,FALSE)),"")</f>
        <v/>
      </c>
      <c r="J1663" s="79" t="str">
        <f>IFERROR(IF(VLOOKUP(G1663,Demos!$B$3:$K$1368,4,FALSE)=0,"",VLOOKUP(G1663,Demos!$B$3:$K$1368,4,FALSE)),"")</f>
        <v/>
      </c>
      <c r="K1663" s="32" t="s">
        <v>22</v>
      </c>
      <c r="L1663" s="32" t="s">
        <v>1060</v>
      </c>
      <c r="M1663" s="71">
        <v>42800</v>
      </c>
      <c r="N1663" s="33" t="str">
        <f>IFERROR(VLOOKUP(G1663,Demos!$B$3:$K$1368,5,FALSE),"")</f>
        <v>Centre of Mass</v>
      </c>
      <c r="O1663" s="28">
        <f>IF(N1663="","",COUNTIF($N$6:N3782, N1663))</f>
        <v>42</v>
      </c>
      <c r="P1663" s="33" t="str">
        <f xml:space="preserve"> IFERROR(IF(VLOOKUP(G1663,Demos!$B$3:$K$1368,6,FALSE)=0,"",VLOOKUP(G1663,Demos!$B$3:$K$1368,6,FALSE)),"")</f>
        <v>www.de-monstrare.nl/pdf/Centre%20of%20mass.pdf</v>
      </c>
      <c r="Q1663" s="38" t="str">
        <f xml:space="preserve"> IFERROR(IF(VLOOKUP(G1663,Demos!$B$3:$K$1368,8,FALSE)=0,"",VLOOKUP(G1663,Demos!$B$3:$K$1368,8,FALSE)),"")</f>
        <v/>
      </c>
      <c r="R1663" s="38" t="str">
        <f xml:space="preserve"> IFERROR(IF(VLOOKUP(G1663,Demos!$B$3:$K$1368,7,FALSE)=0,"",VLOOKUP(G1663,Demos!$B$3:$K$1368,7,FALSE)),"")</f>
        <v xml:space="preserve">See Collegerama 2022 recording TN1612TU_14 - https://collegerama.tudelft.nl/Mediasite/Channel/as-bsc-tn/watch/64cb5e5c7d2546fb9f465306d41a128b1d </v>
      </c>
      <c r="T1663" s="50" t="s">
        <v>1761</v>
      </c>
      <c r="U1663" s="31" t="str">
        <f>IFERROR(VLOOKUP(G1663,Demos!$B$7:N4963,12,FALSE),"")</f>
        <v/>
      </c>
    </row>
    <row r="1664" spans="1:21" ht="45" x14ac:dyDescent="0.25">
      <c r="A1664" s="39">
        <f t="shared" si="25"/>
        <v>1659</v>
      </c>
      <c r="B1664" s="30" t="s">
        <v>38</v>
      </c>
      <c r="C1664" s="29" t="str">
        <f xml:space="preserve"> IFERROR(VLOOKUP(B1664, Courses!$C$3:$E$836, 2, FALSE),"")</f>
        <v>Mechanics and Theory of Relativity</v>
      </c>
      <c r="D1664" s="29" t="str">
        <f xml:space="preserve"> IFERROR(VLOOKUP(MID(G1664,1,1), PIRA!$B$1:$E$1146, 2, FALSE),"")</f>
        <v>1 Mechanics</v>
      </c>
      <c r="E1664" s="31" t="str">
        <f xml:space="preserve"> IFERROR(VLOOKUP(MID(G1664,1,2),PIRA!$B$1:$E$1144,2,FALSE),"")&amp;"
"&amp;IFERROR(VLOOKUP(MID(H1664,1,2),PIRA!$B$1:$E$1144,2,FALSE),"")&amp;"
"&amp;IFERROR(VLOOKUP(MID(I1664,1,2),PIRA!$B$1:$E$1144,2,FALSE),"")</f>
        <v xml:space="preserve">Linear Momentum and Collisions
</v>
      </c>
      <c r="F1664" s="31" t="str">
        <f xml:space="preserve"> IFERROR(VLOOKUP(MID(G1664,1,4),PIRA!$B$1:$E$1144,2,FALSE),"")&amp;"
"&amp;IFERROR(VLOOKUP(MID(H1664,1,4),PIRA!$B$1:$E$1144,2,FALSE),"")&amp;"
"&amp;IFERROR(VLOOKUP(MID(I1664,1,4),PIRA!$B$1:$E$1144,2,FALSE),"")</f>
        <v xml:space="preserve">Conservation of Linear Momentum
</v>
      </c>
      <c r="G1664" s="32" t="s">
        <v>1163</v>
      </c>
      <c r="H1664" s="31" t="str">
        <f>IFERROR(IF(VLOOKUP(G1664,Demos!$B$3:$K$1368,2,FALSE)=0,"",VLOOKUP(G1664,Demos!$B$3:$K$1368,2,FALSE)),"")</f>
        <v/>
      </c>
      <c r="I1664" s="79" t="str">
        <f>IFERROR(IF(VLOOKUP(G1664,Demos!$B$3:$K$1368,3,FALSE)=0,"",VLOOKUP(G1664,Demos!$B$3:$K$1368,3,FALSE)),"")</f>
        <v/>
      </c>
      <c r="J1664" s="79" t="str">
        <f>IFERROR(IF(VLOOKUP(G1664,Demos!$B$3:$K$1368,4,FALSE)=0,"",VLOOKUP(G1664,Demos!$B$3:$K$1368,4,FALSE)),"")</f>
        <v/>
      </c>
      <c r="K1664" s="32" t="s">
        <v>22</v>
      </c>
      <c r="L1664" s="32" t="s">
        <v>1060</v>
      </c>
      <c r="M1664" s="71">
        <v>42800</v>
      </c>
      <c r="N1664" s="33" t="str">
        <f>IFERROR(VLOOKUP(G1664,Demos!$B$3:$K$1368,5,FALSE),"")</f>
        <v>Explosion</v>
      </c>
      <c r="O1664" s="28">
        <f>IF(N1664="","",COUNTIF($N$6:N3783, N1664))</f>
        <v>26</v>
      </c>
      <c r="P1664" s="33" t="str">
        <f xml:space="preserve"> IFERROR(IF(VLOOKUP(G1664,Demos!$B$3:$K$1368,6,FALSE)=0,"",VLOOKUP(G1664,Demos!$B$3:$K$1368,6,FALSE)),"")</f>
        <v>www.de-monstrare.nl/pdf/Explosion.pdf</v>
      </c>
      <c r="Q1664" s="38" t="str">
        <f xml:space="preserve"> IFERROR(IF(VLOOKUP(G1664,Demos!$B$3:$K$1368,8,FALSE)=0,"",VLOOKUP(G1664,Demos!$B$3:$K$1368,8,FALSE)),"")</f>
        <v/>
      </c>
      <c r="R1664" s="38" t="str">
        <f xml:space="preserve"> IFERROR(IF(VLOOKUP(G1664,Demos!$B$3:$K$1368,7,FALSE)=0,"",VLOOKUP(G1664,Demos!$B$3:$K$1368,7,FALSE)),"")</f>
        <v xml:space="preserve">See Collegerama 2022 recording TN1612TU_14 - https://collegerama.tudelft.nl/Mediasite/Channel/as-bsc-tn/watch/64cb5e5c7d2546fb9f465306d41a128b1d </v>
      </c>
      <c r="T1664" s="50" t="s">
        <v>1761</v>
      </c>
      <c r="U1664" s="31" t="str">
        <f>IFERROR(VLOOKUP(G1664,Demos!$B$7:N4962,12,FALSE),"")</f>
        <v/>
      </c>
    </row>
    <row r="1665" spans="1:21" ht="45" x14ac:dyDescent="0.25">
      <c r="A1665" s="39">
        <f t="shared" si="25"/>
        <v>1660</v>
      </c>
      <c r="B1665" s="30" t="s">
        <v>1905</v>
      </c>
      <c r="C1665" s="29" t="str">
        <f xml:space="preserve"> IFERROR(VLOOKUP(B1665, Courses!$C$3:$E$836, 2, FALSE),"")</f>
        <v>Mechanics and Theory of Relativity</v>
      </c>
      <c r="D1665" s="29" t="str">
        <f xml:space="preserve"> IFERROR(VLOOKUP(MID(G1665,1,1), PIRA!$B$1:$E$1146, 2, FALSE),"")</f>
        <v>1 Mechanics</v>
      </c>
      <c r="E1665" s="31" t="str">
        <f xml:space="preserve"> IFERROR(VLOOKUP(MID(G1665,1,2),PIRA!$B$1:$E$1144,2,FALSE),"")&amp;"
"&amp;IFERROR(VLOOKUP(MID(H1665,1,2),PIRA!$B$1:$E$1144,2,FALSE),"")&amp;"
"&amp;IFERROR(VLOOKUP(MID(I1665,1,2),PIRA!$B$1:$E$1144,2,FALSE),"")</f>
        <v xml:space="preserve">Rotational Dynamics
Oscillations
</v>
      </c>
      <c r="F1665" s="31" t="str">
        <f xml:space="preserve"> IFERROR(VLOOKUP(MID(G1665,1,4),PIRA!$B$1:$E$1144,2,FALSE),"")&amp;"
"&amp;IFERROR(VLOOKUP(MID(H1665,1,4),PIRA!$B$1:$E$1144,2,FALSE),"")&amp;"
"&amp;IFERROR(VLOOKUP(MID(I1665,1,4),PIRA!$B$1:$E$1144,2,FALSE),"")</f>
        <v xml:space="preserve">Moment of Inertia
Physical Pendula
</v>
      </c>
      <c r="G1665" s="32" t="s">
        <v>1387</v>
      </c>
      <c r="H1665" s="31" t="str">
        <f>IFERROR(IF(VLOOKUP(G1665,Demos!$B$3:$K$1368,2,FALSE)=0,"",VLOOKUP(G1665,Demos!$B$3:$K$1368,2,FALSE)),"")</f>
        <v>3A15.01</v>
      </c>
      <c r="I1665" s="79" t="str">
        <f>IFERROR(IF(VLOOKUP(G1665,Demos!$B$3:$K$1368,3,FALSE)=0,"",VLOOKUP(G1665,Demos!$B$3:$K$1368,3,FALSE)),"")</f>
        <v/>
      </c>
      <c r="J1665" s="79" t="str">
        <f>IFERROR(IF(VLOOKUP(G1665,Demos!$B$3:$K$1368,4,FALSE)=0,"",VLOOKUP(G1665,Demos!$B$3:$K$1368,4,FALSE)),"")</f>
        <v/>
      </c>
      <c r="K1665" s="32" t="s">
        <v>1897</v>
      </c>
      <c r="M1665" s="71">
        <v>42800</v>
      </c>
      <c r="N1665" s="33" t="str">
        <f>IFERROR(VLOOKUP(G1665,Demos!$B$3:$K$1368,5,FALSE),"")</f>
        <v>Physical Pendulum (2)</v>
      </c>
      <c r="O1665" s="28">
        <f>IF(N1665="","",COUNTIF($N$6:N3784, N1665))</f>
        <v>17</v>
      </c>
      <c r="P1665" s="33" t="str">
        <f xml:space="preserve"> IFERROR(IF(VLOOKUP(G1665,Demos!$B$3:$K$1368,6,FALSE)=0,"",VLOOKUP(G1665,Demos!$B$3:$K$1368,6,FALSE)),"")</f>
        <v>www.de-monstrare.nl/pdf/Physical%20pendulum%20_2_.pdf</v>
      </c>
      <c r="Q1665" s="38" t="str">
        <f xml:space="preserve"> IFERROR(IF(VLOOKUP(G1665,Demos!$B$3:$K$1368,8,FALSE)=0,"",VLOOKUP(G1665,Demos!$B$3:$K$1368,8,FALSE)),"")</f>
        <v/>
      </c>
      <c r="R1665" s="38" t="str">
        <f xml:space="preserve"> IFERROR(IF(VLOOKUP(G1665,Demos!$B$3:$K$1368,7,FALSE)=0,"",VLOOKUP(G1665,Demos!$B$3:$K$1368,7,FALSE)),"")</f>
        <v/>
      </c>
      <c r="T1665" s="50" t="s">
        <v>1762</v>
      </c>
      <c r="U1665" s="31" t="str">
        <f>IFERROR(VLOOKUP(G1665,Demos!$B$7:N4959,12,FALSE),"")</f>
        <v/>
      </c>
    </row>
    <row r="1666" spans="1:21" ht="45" x14ac:dyDescent="0.25">
      <c r="A1666" s="39">
        <f t="shared" si="25"/>
        <v>1661</v>
      </c>
      <c r="B1666" s="30" t="s">
        <v>1905</v>
      </c>
      <c r="C1666" s="29" t="str">
        <f xml:space="preserve"> IFERROR(VLOOKUP(B1666, Courses!$C$3:$E$836, 2, FALSE),"")</f>
        <v>Mechanics and Theory of Relativity</v>
      </c>
      <c r="D1666" s="29" t="str">
        <f xml:space="preserve"> IFERROR(VLOOKUP(MID(G1666,1,1), PIRA!$B$1:$E$1146, 2, FALSE),"")</f>
        <v>1 Mechanics</v>
      </c>
      <c r="E1666" s="31" t="str">
        <f xml:space="preserve"> IFERROR(VLOOKUP(MID(G1666,1,2),PIRA!$B$1:$E$1144,2,FALSE),"")&amp;"
"&amp;IFERROR(VLOOKUP(MID(H1666,1,2),PIRA!$B$1:$E$1144,2,FALSE),"")&amp;"
"&amp;IFERROR(VLOOKUP(MID(I1666,1,2),PIRA!$B$1:$E$1144,2,FALSE),"")</f>
        <v xml:space="preserve">Rotational Dynamics
Applications of Newton's Laws
</v>
      </c>
      <c r="F1666" s="31" t="str">
        <f xml:space="preserve"> IFERROR(VLOOKUP(MID(G1666,1,4),PIRA!$B$1:$E$1144,2,FALSE),"")&amp;"
"&amp;IFERROR(VLOOKUP(MID(H1666,1,4),PIRA!$B$1:$E$1144,2,FALSE),"")&amp;"
"&amp;IFERROR(VLOOKUP(MID(I1666,1,4),PIRA!$B$1:$E$1144,2,FALSE),"")</f>
        <v xml:space="preserve">Conservation of Angular Momentum
Dynamic Torque
</v>
      </c>
      <c r="G1666" s="32" t="s">
        <v>1169</v>
      </c>
      <c r="H1666" s="31" t="str">
        <f>IFERROR(IF(VLOOKUP(G1666,Demos!$B$3:$K$1368,2,FALSE)=0,"",VLOOKUP(G1666,Demos!$B$3:$K$1368,2,FALSE)),"")</f>
        <v>1K10.01</v>
      </c>
      <c r="I1666" s="79" t="str">
        <f>IFERROR(IF(VLOOKUP(G1666,Demos!$B$3:$K$1368,3,FALSE)=0,"",VLOOKUP(G1666,Demos!$B$3:$K$1368,3,FALSE)),"")</f>
        <v/>
      </c>
      <c r="J1666" s="79" t="str">
        <f>IFERROR(IF(VLOOKUP(G1666,Demos!$B$3:$K$1368,4,FALSE)=0,"",VLOOKUP(G1666,Demos!$B$3:$K$1368,4,FALSE)),"")</f>
        <v/>
      </c>
      <c r="K1666" s="30" t="s">
        <v>1897</v>
      </c>
      <c r="M1666" s="71">
        <v>42800</v>
      </c>
      <c r="N1666" s="33" t="str">
        <f>IFERROR(VLOOKUP(G1666,Demos!$B$3:$K$1368,5,FALSE),"")</f>
        <v>Pulling a Spool (a.k.a. Oma's Garenklosje)</v>
      </c>
      <c r="O1666" s="28">
        <f>IF(N1666="","",COUNTIF($N$6:N3785, N1666))</f>
        <v>39</v>
      </c>
      <c r="P1666" s="33" t="str">
        <f xml:space="preserve"> IFERROR(IF(VLOOKUP(G1666,Demos!$B$3:$K$1368,6,FALSE)=0,"",VLOOKUP(G1666,Demos!$B$3:$K$1368,6,FALSE)),"")</f>
        <v>www.de-monstrare.nl/pdf/Pulling%20a%20spool.pdf</v>
      </c>
      <c r="Q1666" s="38" t="str">
        <f xml:space="preserve"> IFERROR(IF(VLOOKUP(G1666,Demos!$B$3:$K$1368,8,FALSE)=0,"",VLOOKUP(G1666,Demos!$B$3:$K$1368,8,FALSE)),"")</f>
        <v/>
      </c>
      <c r="R1666" s="38" t="str">
        <f xml:space="preserve"> IFERROR(IF(VLOOKUP(G1666,Demos!$B$3:$K$1368,7,FALSE)=0,"",VLOOKUP(G1666,Demos!$B$3:$K$1368,7,FALSE)),"")</f>
        <v xml:space="preserve">See Collegerame 2022 recording TN1612TU_19 - https://collegerama.tudelft.nl/Mediasite/Channel/as-bsc-tn/watch/1525734e9e3e40e6a0113a2e79f6fd7b1d </v>
      </c>
      <c r="T1666" s="50" t="s">
        <v>1761</v>
      </c>
      <c r="U1666" s="31" t="str">
        <f>IFERROR(VLOOKUP(G1666,Demos!$B$7:N4958,12,FALSE),"")</f>
        <v/>
      </c>
    </row>
    <row r="1667" spans="1:21" ht="45" x14ac:dyDescent="0.25">
      <c r="A1667" s="39">
        <f t="shared" si="25"/>
        <v>1662</v>
      </c>
      <c r="B1667" s="30" t="s">
        <v>1905</v>
      </c>
      <c r="C1667" s="29" t="str">
        <f xml:space="preserve"> IFERROR(VLOOKUP(B1667, Courses!$C$3:$E$836, 2, FALSE),"")</f>
        <v>Mechanics and Theory of Relativity</v>
      </c>
      <c r="D1667" s="29" t="str">
        <f xml:space="preserve"> IFERROR(VLOOKUP(MID(G1667,1,1), PIRA!$B$1:$E$1146, 2, FALSE),"")</f>
        <v>1 Mechanics</v>
      </c>
      <c r="E1667" s="31" t="str">
        <f xml:space="preserve"> IFERROR(VLOOKUP(MID(G1667,1,2),PIRA!$B$1:$E$1144,2,FALSE),"")&amp;"
"&amp;IFERROR(VLOOKUP(MID(H1667,1,2),PIRA!$B$1:$E$1144,2,FALSE),"")&amp;"
"&amp;IFERROR(VLOOKUP(MID(I1667,1,2),PIRA!$B$1:$E$1144,2,FALSE),"")</f>
        <v xml:space="preserve">Rotational Dynamics
Rotational Dynamics
</v>
      </c>
      <c r="F1667" s="31" t="str">
        <f xml:space="preserve"> IFERROR(VLOOKUP(MID(G1667,1,4),PIRA!$B$1:$E$1144,2,FALSE),"")&amp;"
"&amp;IFERROR(VLOOKUP(MID(H1667,1,4),PIRA!$B$1:$E$1144,2,FALSE),"")&amp;"
"&amp;IFERROR(VLOOKUP(MID(I1667,1,4),PIRA!$B$1:$E$1144,2,FALSE),"")</f>
        <v xml:space="preserve">Conservation of Angular Momentum
Moment of Inertia
</v>
      </c>
      <c r="G1667" s="32" t="s">
        <v>1171</v>
      </c>
      <c r="H1667" s="31" t="str">
        <f>IFERROR(IF(VLOOKUP(G1667,Demos!$B$3:$K$1368,2,FALSE)=0,"",VLOOKUP(G1667,Demos!$B$3:$K$1368,2,FALSE)),"")</f>
        <v>1Q10.XX</v>
      </c>
      <c r="I1667" s="79" t="str">
        <f>IFERROR(IF(VLOOKUP(G1667,Demos!$B$3:$K$1368,3,FALSE)=0,"",VLOOKUP(G1667,Demos!$B$3:$K$1368,3,FALSE)),"")</f>
        <v/>
      </c>
      <c r="J1667" s="79" t="str">
        <f>IFERROR(IF(VLOOKUP(G1667,Demos!$B$3:$K$1368,4,FALSE)=0,"",VLOOKUP(G1667,Demos!$B$3:$K$1368,4,FALSE)),"")</f>
        <v/>
      </c>
      <c r="K1667" s="32" t="s">
        <v>1897</v>
      </c>
      <c r="M1667" s="71">
        <v>42800</v>
      </c>
      <c r="N1667" s="33" t="str">
        <f>IFERROR(VLOOKUP(G1667,Demos!$B$3:$K$1368,5,FALSE),"")</f>
        <v>Matchbox and Wineglass</v>
      </c>
      <c r="O1667" s="28">
        <f>IF(N1667="","",COUNTIF($N$6:N3786, N1667))</f>
        <v>40</v>
      </c>
      <c r="P1667" s="33" t="str">
        <f xml:space="preserve"> IFERROR(IF(VLOOKUP(G1667,Demos!$B$3:$K$1368,6,FALSE)=0,"",VLOOKUP(G1667,Demos!$B$3:$K$1368,6,FALSE)),"")</f>
        <v>www.de-monstrare.nl/pdf/Matchbox%20and%20wineglass.pdf</v>
      </c>
      <c r="Q1667" s="38" t="str">
        <f xml:space="preserve"> IFERROR(IF(VLOOKUP(G1667,Demos!$B$3:$K$1368,8,FALSE)=0,"",VLOOKUP(G1667,Demos!$B$3:$K$1368,8,FALSE)),"")</f>
        <v/>
      </c>
      <c r="R1667" s="38" t="str">
        <f xml:space="preserve"> IFERROR(IF(VLOOKUP(G1667,Demos!$B$3:$K$1368,7,FALSE)=0,"",VLOOKUP(G1667,Demos!$B$3:$K$1368,7,FALSE)),"")</f>
        <v xml:space="preserve">See Collegerama 2022 recording TN1612TU_17 from about 40 minutes - https://collegerama.tudelft.nl/Mediasite/Channel/as-bsc-tn/watch/068318bc5e2d4c908ecc56ce056d99d81d </v>
      </c>
      <c r="T1667" s="50" t="s">
        <v>1761</v>
      </c>
      <c r="U1667" s="31" t="str">
        <f>IFERROR(VLOOKUP(G1667,Demos!$B$7:N4960,12,FALSE),"")</f>
        <v/>
      </c>
    </row>
    <row r="1668" spans="1:21" ht="45" x14ac:dyDescent="0.25">
      <c r="A1668" s="39">
        <f t="shared" si="25"/>
        <v>1663</v>
      </c>
      <c r="B1668" s="30" t="s">
        <v>1905</v>
      </c>
      <c r="C1668" s="29" t="str">
        <f xml:space="preserve"> IFERROR(VLOOKUP(B1668, Courses!$C$3:$E$836, 2, FALSE),"")</f>
        <v>Mechanics and Theory of Relativity</v>
      </c>
      <c r="D1668" s="29" t="str">
        <f xml:space="preserve"> IFERROR(VLOOKUP(MID(G1668,1,1), PIRA!$B$1:$E$1146, 2, FALSE),"")</f>
        <v/>
      </c>
      <c r="E1668" s="31" t="str">
        <f xml:space="preserve"> IFERROR(VLOOKUP(MID(G1668,1,2),PIRA!$B$1:$E$1144,2,FALSE),"")&amp;"
"&amp;IFERROR(VLOOKUP(MID(H1668,1,2),PIRA!$B$1:$E$1144,2,FALSE),"")&amp;"
"&amp;IFERROR(VLOOKUP(MID(I1668,1,2),PIRA!$B$1:$E$1144,2,FALSE),"")</f>
        <v xml:space="preserve">
</v>
      </c>
      <c r="F1668" s="31" t="str">
        <f xml:space="preserve"> IFERROR(VLOOKUP(MID(G1668,1,4),PIRA!$B$1:$E$1144,2,FALSE),"")&amp;"
"&amp;IFERROR(VLOOKUP(MID(H1668,1,4),PIRA!$B$1:$E$1144,2,FALSE),"")&amp;"
"&amp;IFERROR(VLOOKUP(MID(I1668,1,4),PIRA!$B$1:$E$1144,2,FALSE),"")</f>
        <v xml:space="preserve">
</v>
      </c>
      <c r="G1668" s="32" t="s">
        <v>1982</v>
      </c>
      <c r="H1668" s="31" t="str">
        <f>IFERROR(IF(VLOOKUP(G1668,Demos!$B$3:$K$1368,2,FALSE)=0,"",VLOOKUP(G1668,Demos!$B$3:$K$1368,2,FALSE)),"")</f>
        <v/>
      </c>
      <c r="I1668" s="79" t="str">
        <f>IFERROR(IF(VLOOKUP(G1668,Demos!$B$3:$K$1368,3,FALSE)=0,"",VLOOKUP(G1668,Demos!$B$3:$K$1368,3,FALSE)),"")</f>
        <v/>
      </c>
      <c r="J1668" s="79" t="str">
        <f>IFERROR(IF(VLOOKUP(G1668,Demos!$B$3:$K$1368,4,FALSE)=0,"",VLOOKUP(G1668,Demos!$B$3:$K$1368,4,FALSE)),"")</f>
        <v/>
      </c>
      <c r="K1668" s="30" t="s">
        <v>1897</v>
      </c>
      <c r="M1668" s="71">
        <v>42800</v>
      </c>
      <c r="N1668" s="33" t="str">
        <f>IFERROR(VLOOKUP(G1668,Demos!$B$3:$K$1368,5,FALSE),"")</f>
        <v/>
      </c>
      <c r="O1668" s="28" t="str">
        <f>IF(N1668="","",COUNTIF($N$6:N3787, N1668))</f>
        <v/>
      </c>
      <c r="P1668" s="33" t="str">
        <f xml:space="preserve"> IFERROR(IF(VLOOKUP(G1668,Demos!$B$3:$K$1368,6,FALSE)=0,"",VLOOKUP(G1668,Demos!$B$3:$K$1368,6,FALSE)),"")</f>
        <v/>
      </c>
      <c r="Q1668" s="38" t="str">
        <f xml:space="preserve"> IFERROR(IF(VLOOKUP(G1668,Demos!$B$3:$K$1368,8,FALSE)=0,"",VLOOKUP(G1668,Demos!$B$3:$K$1368,8,FALSE)),"")</f>
        <v/>
      </c>
      <c r="R1668" s="38" t="str">
        <f xml:space="preserve"> IFERROR(IF(VLOOKUP(G1668,Demos!$B$3:$K$1368,7,FALSE)=0,"",VLOOKUP(G1668,Demos!$B$3:$K$1368,7,FALSE)),"")</f>
        <v/>
      </c>
      <c r="T1668" s="50" t="s">
        <v>1762</v>
      </c>
      <c r="U1668" s="31" t="str">
        <f>IFERROR(VLOOKUP(G1668,Demos!$B$7:N4961,12,FALSE),"")</f>
        <v/>
      </c>
    </row>
    <row r="1669" spans="1:21" ht="45" x14ac:dyDescent="0.25">
      <c r="A1669" s="39">
        <f t="shared" si="25"/>
        <v>1664</v>
      </c>
      <c r="B1669" s="30" t="s">
        <v>38</v>
      </c>
      <c r="C1669" s="29" t="str">
        <f xml:space="preserve"> IFERROR(VLOOKUP(B1669, Courses!$C$3:$E$836, 2, FALSE),"")</f>
        <v>Mechanics and Theory of Relativity</v>
      </c>
      <c r="D1669" s="29" t="str">
        <f xml:space="preserve"> IFERROR(VLOOKUP(MID(G1669,1,1), PIRA!$B$1:$E$1146, 2, FALSE),"")</f>
        <v>3 Oscillations and Waves</v>
      </c>
      <c r="E1669" s="31" t="str">
        <f xml:space="preserve"> IFERROR(VLOOKUP(MID(G1669,1,2),PIRA!$B$1:$E$1144,2,FALSE),"")&amp;"
"&amp;IFERROR(VLOOKUP(MID(H1669,1,2),PIRA!$B$1:$E$1144,2,FALSE),"")&amp;"
"&amp;IFERROR(VLOOKUP(MID(I1669,1,2),PIRA!$B$1:$E$1144,2,FALSE),"")</f>
        <v xml:space="preserve">Oscillations
</v>
      </c>
      <c r="F1669" s="31" t="str">
        <f xml:space="preserve"> IFERROR(VLOOKUP(MID(G1669,1,4),PIRA!$B$1:$E$1144,2,FALSE),"")&amp;"
"&amp;IFERROR(VLOOKUP(MID(H1669,1,4),PIRA!$B$1:$E$1144,2,FALSE),"")&amp;"
"&amp;IFERROR(VLOOKUP(MID(I1669,1,4),PIRA!$B$1:$E$1144,2,FALSE),"")</f>
        <v xml:space="preserve">
</v>
      </c>
      <c r="G1669" s="32" t="s">
        <v>1214</v>
      </c>
      <c r="H1669" s="31" t="str">
        <f>IFERROR(IF(VLOOKUP(G1669,Demos!$B$3:$K$1368,2,FALSE)=0,"",VLOOKUP(G1669,Demos!$B$3:$K$1368,2,FALSE)),"")</f>
        <v/>
      </c>
      <c r="I1669" s="79" t="str">
        <f>IFERROR(IF(VLOOKUP(G1669,Demos!$B$3:$K$1368,3,FALSE)=0,"",VLOOKUP(G1669,Demos!$B$3:$K$1368,3,FALSE)),"")</f>
        <v/>
      </c>
      <c r="J1669" s="79" t="str">
        <f>IFERROR(IF(VLOOKUP(G1669,Demos!$B$3:$K$1368,4,FALSE)=0,"",VLOOKUP(G1669,Demos!$B$3:$K$1368,4,FALSE)),"")</f>
        <v/>
      </c>
      <c r="K1669" s="32" t="s">
        <v>1060</v>
      </c>
      <c r="L1669" s="32" t="s">
        <v>22</v>
      </c>
      <c r="M1669" s="71">
        <v>42796</v>
      </c>
      <c r="N1669" s="33" t="str">
        <f>IFERROR(VLOOKUP(G1669,Demos!$B$3:$K$1368,5,FALSE),"")</f>
        <v>Harmonic/Anharmonic Pendulum</v>
      </c>
      <c r="O1669" s="28">
        <f>IF(N1669="","",COUNTIF($N$6:N3788, N1669))</f>
        <v>15</v>
      </c>
      <c r="P1669" s="33" t="str">
        <f xml:space="preserve"> IFERROR(IF(VLOOKUP(G1669,Demos!$B$3:$K$1368,6,FALSE)=0,"",VLOOKUP(G1669,Demos!$B$3:$K$1368,6,FALSE)),"")</f>
        <v>N/A</v>
      </c>
      <c r="Q1669" s="38" t="str">
        <f xml:space="preserve"> IFERROR(IF(VLOOKUP(G1669,Demos!$B$3:$K$1368,8,FALSE)=0,"",VLOOKUP(G1669,Demos!$B$3:$K$1368,8,FALSE)),"")</f>
        <v/>
      </c>
      <c r="R1669" s="38" t="str">
        <f xml:space="preserve"> IFERROR(IF(VLOOKUP(G1669,Demos!$B$3:$K$1368,7,FALSE)=0,"",VLOOKUP(G1669,Demos!$B$3:$K$1368,7,FALSE)),"")</f>
        <v xml:space="preserve">See Collegerama 2022 recording TN1612TU_12 - from 00:38:41 - https://collegerama.tudelft.nl/Mediasite/Channel/as-bsc-tn/watch/9bdd448f06bb46fdb8fb8fefe25db6ed1d </v>
      </c>
      <c r="T1669" s="50" t="s">
        <v>1763</v>
      </c>
      <c r="U1669" s="31" t="str">
        <f>IFERROR(VLOOKUP(G1669,Demos!$B$7:N4964,12,FALSE),"")</f>
        <v/>
      </c>
    </row>
    <row r="1670" spans="1:21" ht="45" x14ac:dyDescent="0.25">
      <c r="A1670" s="39">
        <f t="shared" ref="A1670:A1733" si="26">ROW()-5</f>
        <v>1665</v>
      </c>
      <c r="B1670" s="30" t="s">
        <v>38</v>
      </c>
      <c r="C1670" s="29" t="str">
        <f xml:space="preserve"> IFERROR(VLOOKUP(B1670, Courses!$C$3:$E$836, 2, FALSE),"")</f>
        <v>Mechanics and Theory of Relativity</v>
      </c>
      <c r="D1670" s="29" t="str">
        <f xml:space="preserve"> IFERROR(VLOOKUP(MID(G1670,1,1), PIRA!$B$1:$E$1146, 2, FALSE),"")</f>
        <v>3 Oscillations and Waves</v>
      </c>
      <c r="E1670" s="31" t="str">
        <f xml:space="preserve"> IFERROR(VLOOKUP(MID(G1670,1,2),PIRA!$B$1:$E$1144,2,FALSE),"")&amp;"
"&amp;IFERROR(VLOOKUP(MID(H1670,1,2),PIRA!$B$1:$E$1144,2,FALSE),"")&amp;"
"&amp;IFERROR(VLOOKUP(MID(I1670,1,2),PIRA!$B$1:$E$1144,2,FALSE),"")</f>
        <v xml:space="preserve">Oscillations
</v>
      </c>
      <c r="F1670" s="31" t="str">
        <f xml:space="preserve"> IFERROR(VLOOKUP(MID(G1670,1,4),PIRA!$B$1:$E$1144,2,FALSE),"")&amp;"
"&amp;IFERROR(VLOOKUP(MID(H1670,1,4),PIRA!$B$1:$E$1144,2,FALSE),"")&amp;"
"&amp;IFERROR(VLOOKUP(MID(I1670,1,4),PIRA!$B$1:$E$1144,2,FALSE),"")</f>
        <v xml:space="preserve">
</v>
      </c>
      <c r="G1670" s="32" t="s">
        <v>1215</v>
      </c>
      <c r="H1670" s="31" t="str">
        <f>IFERROR(IF(VLOOKUP(G1670,Demos!$B$3:$K$1368,2,FALSE)=0,"",VLOOKUP(G1670,Demos!$B$3:$K$1368,2,FALSE)),"")</f>
        <v/>
      </c>
      <c r="I1670" s="79" t="str">
        <f>IFERROR(IF(VLOOKUP(G1670,Demos!$B$3:$K$1368,3,FALSE)=0,"",VLOOKUP(G1670,Demos!$B$3:$K$1368,3,FALSE)),"")</f>
        <v/>
      </c>
      <c r="J1670" s="79" t="str">
        <f>IFERROR(IF(VLOOKUP(G1670,Demos!$B$3:$K$1368,4,FALSE)=0,"",VLOOKUP(G1670,Demos!$B$3:$K$1368,4,FALSE)),"")</f>
        <v/>
      </c>
      <c r="K1670" s="32" t="s">
        <v>1060</v>
      </c>
      <c r="L1670" s="32" t="s">
        <v>22</v>
      </c>
      <c r="M1670" s="71">
        <v>42796</v>
      </c>
      <c r="N1670" s="33" t="str">
        <f>IFERROR(VLOOKUP(G1670,Demos!$B$3:$K$1368,5,FALSE),"")</f>
        <v>Anharmonic Pendulum</v>
      </c>
      <c r="O1670" s="28">
        <f>IF(N1670="","",COUNTIF($N$6:N3789, N1670))</f>
        <v>7</v>
      </c>
      <c r="P1670" s="33" t="str">
        <f xml:space="preserve"> IFERROR(IF(VLOOKUP(G1670,Demos!$B$3:$K$1368,6,FALSE)=0,"",VLOOKUP(G1670,Demos!$B$3:$K$1368,6,FALSE)),"")</f>
        <v>N/A</v>
      </c>
      <c r="Q1670" s="38" t="str">
        <f xml:space="preserve"> IFERROR(IF(VLOOKUP(G1670,Demos!$B$3:$K$1368,8,FALSE)=0,"",VLOOKUP(G1670,Demos!$B$3:$K$1368,8,FALSE)),"")</f>
        <v/>
      </c>
      <c r="R1670" s="38" t="str">
        <f xml:space="preserve"> IFERROR(IF(VLOOKUP(G1670,Demos!$B$3:$K$1368,7,FALSE)=0,"",VLOOKUP(G1670,Demos!$B$3:$K$1368,7,FALSE)),"")</f>
        <v/>
      </c>
      <c r="T1670" s="50" t="s">
        <v>1904</v>
      </c>
      <c r="U1670" s="31" t="str">
        <f>IFERROR(VLOOKUP(G1670,Demos!$B$7:N4966,12,FALSE),"")</f>
        <v/>
      </c>
    </row>
    <row r="1671" spans="1:21" ht="45" x14ac:dyDescent="0.25">
      <c r="A1671" s="39">
        <f t="shared" si="26"/>
        <v>1666</v>
      </c>
      <c r="B1671" s="30" t="s">
        <v>38</v>
      </c>
      <c r="C1671" s="29" t="str">
        <f xml:space="preserve"> IFERROR(VLOOKUP(B1671, Courses!$C$3:$E$836, 2, FALSE),"")</f>
        <v>Mechanics and Theory of Relativity</v>
      </c>
      <c r="D1671" s="29" t="str">
        <f xml:space="preserve"> IFERROR(VLOOKUP(MID(G1671,1,1), PIRA!$B$1:$E$1146, 2, FALSE),"")</f>
        <v>3 Oscillations and Waves</v>
      </c>
      <c r="E1671" s="31" t="str">
        <f xml:space="preserve"> IFERROR(VLOOKUP(MID(G1671,1,2),PIRA!$B$1:$E$1144,2,FALSE),"")&amp;"
"&amp;IFERROR(VLOOKUP(MID(H1671,1,2),PIRA!$B$1:$E$1144,2,FALSE),"")&amp;"
"&amp;IFERROR(VLOOKUP(MID(I1671,1,2),PIRA!$B$1:$E$1144,2,FALSE),"")</f>
        <v xml:space="preserve">Oscillations
</v>
      </c>
      <c r="F1671" s="31" t="str">
        <f xml:space="preserve"> IFERROR(VLOOKUP(MID(G1671,1,4),PIRA!$B$1:$E$1144,2,FALSE),"")&amp;"
"&amp;IFERROR(VLOOKUP(MID(H1671,1,4),PIRA!$B$1:$E$1144,2,FALSE),"")&amp;"
"&amp;IFERROR(VLOOKUP(MID(I1671,1,4),PIRA!$B$1:$E$1144,2,FALSE),"")</f>
        <v xml:space="preserve">Damped Oscillators
</v>
      </c>
      <c r="G1671" s="32" t="s">
        <v>1184</v>
      </c>
      <c r="H1671" s="31" t="str">
        <f>IFERROR(IF(VLOOKUP(G1671,Demos!$B$3:$K$1368,2,FALSE)=0,"",VLOOKUP(G1671,Demos!$B$3:$K$1368,2,FALSE)),"")</f>
        <v/>
      </c>
      <c r="I1671" s="79" t="str">
        <f>IFERROR(IF(VLOOKUP(G1671,Demos!$B$3:$K$1368,3,FALSE)=0,"",VLOOKUP(G1671,Demos!$B$3:$K$1368,3,FALSE)),"")</f>
        <v/>
      </c>
      <c r="J1671" s="79" t="str">
        <f>IFERROR(IF(VLOOKUP(G1671,Demos!$B$3:$K$1368,4,FALSE)=0,"",VLOOKUP(G1671,Demos!$B$3:$K$1368,4,FALSE)),"")</f>
        <v/>
      </c>
      <c r="K1671" s="32" t="s">
        <v>1060</v>
      </c>
      <c r="L1671" s="32" t="s">
        <v>22</v>
      </c>
      <c r="M1671" s="71">
        <v>42796</v>
      </c>
      <c r="N1671" s="33" t="str">
        <f>IFERROR(VLOOKUP(G1671,Demos!$B$3:$K$1368,5,FALSE),"")</f>
        <v>Damped Pendulum</v>
      </c>
      <c r="O1671" s="28">
        <f>IF(N1671="","",COUNTIF($N$6:N3790, N1671))</f>
        <v>12</v>
      </c>
      <c r="P1671" s="33" t="str">
        <f xml:space="preserve"> IFERROR(IF(VLOOKUP(G1671,Demos!$B$3:$K$1368,6,FALSE)=0,"",VLOOKUP(G1671,Demos!$B$3:$K$1368,6,FALSE)),"")</f>
        <v>N/A</v>
      </c>
      <c r="Q1671" s="38" t="str">
        <f xml:space="preserve"> IFERROR(IF(VLOOKUP(G1671,Demos!$B$3:$K$1368,8,FALSE)=0,"",VLOOKUP(G1671,Demos!$B$3:$K$1368,8,FALSE)),"")</f>
        <v/>
      </c>
      <c r="R1671" s="38" t="str">
        <f xml:space="preserve"> IFERROR(IF(VLOOKUP(G1671,Demos!$B$3:$K$1368,7,FALSE)=0,"",VLOOKUP(G1671,Demos!$B$3:$K$1368,7,FALSE)),"")</f>
        <v xml:space="preserve">See Collegerama 2022 recording TN1612TU_13 - https://collegerama.tudelft.nl/Mediasite/Channel/as-bsc-tn/watch/f6468acd43774fe6bb7af784bb7ea65a1d </v>
      </c>
      <c r="T1671" s="50" t="s">
        <v>1763</v>
      </c>
      <c r="U1671" s="31" t="str">
        <f>IFERROR(VLOOKUP(G1671,Demos!$B$7:N4965,12,FALSE),"")</f>
        <v/>
      </c>
    </row>
    <row r="1672" spans="1:21" ht="45" x14ac:dyDescent="0.25">
      <c r="A1672" s="39">
        <f t="shared" si="26"/>
        <v>1667</v>
      </c>
      <c r="B1672" s="30" t="s">
        <v>38</v>
      </c>
      <c r="C1672" s="29" t="str">
        <f xml:space="preserve"> IFERROR(VLOOKUP(B1672, Courses!$C$3:$E$836, 2, FALSE),"")</f>
        <v>Mechanics and Theory of Relativity</v>
      </c>
      <c r="D1672" s="29" t="str">
        <f xml:space="preserve"> IFERROR(VLOOKUP(MID(G1672,1,1), PIRA!$B$1:$E$1146, 2, FALSE),"")</f>
        <v/>
      </c>
      <c r="E1672" s="31" t="str">
        <f xml:space="preserve"> IFERROR(VLOOKUP(MID(G1672,1,2),PIRA!$B$1:$E$1144,2,FALSE),"")&amp;"
"&amp;IFERROR(VLOOKUP(MID(H1672,1,2),PIRA!$B$1:$E$1144,2,FALSE),"")&amp;"
"&amp;IFERROR(VLOOKUP(MID(I1672,1,2),PIRA!$B$1:$E$1144,2,FALSE),"")</f>
        <v xml:space="preserve">
</v>
      </c>
      <c r="F1672" s="31" t="str">
        <f xml:space="preserve"> IFERROR(VLOOKUP(MID(G1672,1,4),PIRA!$B$1:$E$1144,2,FALSE),"")&amp;"
"&amp;IFERROR(VLOOKUP(MID(H1672,1,4),PIRA!$B$1:$E$1144,2,FALSE),"")&amp;"
"&amp;IFERROR(VLOOKUP(MID(I1672,1,4),PIRA!$B$1:$E$1144,2,FALSE),"")</f>
        <v xml:space="preserve">
</v>
      </c>
      <c r="H1672" s="31" t="str">
        <f>IFERROR(IF(VLOOKUP(G1672,Demos!$B$3:$K$1368,2,FALSE)=0,"",VLOOKUP(G1672,Demos!$B$3:$K$1368,2,FALSE)),"")</f>
        <v/>
      </c>
      <c r="I1672" s="79" t="str">
        <f>IFERROR(IF(VLOOKUP(G1672,Demos!$B$3:$K$1368,3,FALSE)=0,"",VLOOKUP(G1672,Demos!$B$3:$K$1368,3,FALSE)),"")</f>
        <v/>
      </c>
      <c r="J1672" s="79" t="str">
        <f>IFERROR(IF(VLOOKUP(G1672,Demos!$B$3:$K$1368,4,FALSE)=0,"",VLOOKUP(G1672,Demos!$B$3:$K$1368,4,FALSE)),"")</f>
        <v/>
      </c>
      <c r="K1672" s="30" t="s">
        <v>1060</v>
      </c>
      <c r="L1672" s="30" t="s">
        <v>22</v>
      </c>
      <c r="M1672" s="71">
        <v>42796</v>
      </c>
      <c r="N1672" s="33" t="str">
        <f>IFERROR(VLOOKUP(G1672,Demos!$B$3:$K$1368,5,FALSE),"")</f>
        <v/>
      </c>
      <c r="O1672" s="28" t="str">
        <f>IF(N1672="","",COUNTIF($N$6:N3791, N1672))</f>
        <v/>
      </c>
      <c r="P1672" s="33" t="str">
        <f xml:space="preserve"> IFERROR(IF(VLOOKUP(G1672,Demos!$B$3:$K$1368,6,FALSE)=0,"",VLOOKUP(G1672,Demos!$B$3:$K$1368,6,FALSE)),"")</f>
        <v/>
      </c>
      <c r="Q1672" s="38" t="str">
        <f xml:space="preserve"> IFERROR(IF(VLOOKUP(G1672,Demos!$B$3:$K$1368,8,FALSE)=0,"",VLOOKUP(G1672,Demos!$B$3:$K$1368,8,FALSE)),"")</f>
        <v/>
      </c>
      <c r="R1672" s="38" t="str">
        <f xml:space="preserve"> IFERROR(IF(VLOOKUP(G1672,Demos!$B$3:$K$1368,7,FALSE)=0,"",VLOOKUP(G1672,Demos!$B$3:$K$1368,7,FALSE)),"")</f>
        <v/>
      </c>
      <c r="T1672" s="50" t="s">
        <v>1762</v>
      </c>
      <c r="U1672" s="31" t="str">
        <f>IFERROR(VLOOKUP(G1672,Demos!$B$7:N4967,12,FALSE),"")</f>
        <v/>
      </c>
    </row>
    <row r="1673" spans="1:21" ht="45" x14ac:dyDescent="0.25">
      <c r="A1673" s="39">
        <f t="shared" si="26"/>
        <v>1668</v>
      </c>
      <c r="B1673" s="30" t="s">
        <v>1905</v>
      </c>
      <c r="C1673" s="29" t="str">
        <f xml:space="preserve"> IFERROR(VLOOKUP(B1673, Courses!$C$3:$E$836, 2, FALSE),"")</f>
        <v>Mechanics and Theory of Relativity</v>
      </c>
      <c r="D1673" s="29" t="str">
        <f xml:space="preserve"> IFERROR(VLOOKUP(MID(G1673,1,1), PIRA!$B$1:$E$1146, 2, FALSE),"")</f>
        <v>1 Mechanics</v>
      </c>
      <c r="E1673" s="31" t="str">
        <f xml:space="preserve"> IFERROR(VLOOKUP(MID(G1673,1,2),PIRA!$B$1:$E$1144,2,FALSE),"")&amp;"
"&amp;IFERROR(VLOOKUP(MID(H1673,1,2),PIRA!$B$1:$E$1144,2,FALSE),"")&amp;"
"&amp;IFERROR(VLOOKUP(MID(I1673,1,2),PIRA!$B$1:$E$1144,2,FALSE),"")</f>
        <v xml:space="preserve">Rotational Dynamics
</v>
      </c>
      <c r="F1673" s="31" t="str">
        <f xml:space="preserve"> IFERROR(VLOOKUP(MID(G1673,1,4),PIRA!$B$1:$E$1144,2,FALSE),"")&amp;"
"&amp;IFERROR(VLOOKUP(MID(H1673,1,4),PIRA!$B$1:$E$1144,2,FALSE),"")&amp;"
"&amp;IFERROR(VLOOKUP(MID(I1673,1,4),PIRA!$B$1:$E$1144,2,FALSE),"")</f>
        <v xml:space="preserve">Moment of Inertia
</v>
      </c>
      <c r="G1673" s="32" t="s">
        <v>102</v>
      </c>
      <c r="H1673" s="31" t="str">
        <f>IFERROR(IF(VLOOKUP(G1673,Demos!$B$3:$K$1368,2,FALSE)=0,"",VLOOKUP(G1673,Demos!$B$3:$K$1368,2,FALSE)),"")</f>
        <v/>
      </c>
      <c r="I1673" s="79" t="str">
        <f>IFERROR(IF(VLOOKUP(G1673,Demos!$B$3:$K$1368,3,FALSE)=0,"",VLOOKUP(G1673,Demos!$B$3:$K$1368,3,FALSE)),"")</f>
        <v/>
      </c>
      <c r="J1673" s="79" t="str">
        <f>IFERROR(IF(VLOOKUP(G1673,Demos!$B$3:$K$1368,4,FALSE)=0,"",VLOOKUP(G1673,Demos!$B$3:$K$1368,4,FALSE)),"")</f>
        <v/>
      </c>
      <c r="K1673" s="30" t="s">
        <v>1897</v>
      </c>
      <c r="M1673" s="71">
        <v>42795</v>
      </c>
      <c r="N1673" s="33" t="str">
        <f>IFERROR(VLOOKUP(G1673,Demos!$B$3:$K$1368,5,FALSE),"")</f>
        <v>Inertia Wands</v>
      </c>
      <c r="O1673" s="28">
        <f>IF(N1673="","",COUNTIF($N$6:N3792, N1673))</f>
        <v>26</v>
      </c>
      <c r="P1673" s="33" t="str">
        <f xml:space="preserve"> IFERROR(IF(VLOOKUP(G1673,Demos!$B$3:$K$1368,6,FALSE)=0,"",VLOOKUP(G1673,Demos!$B$3:$K$1368,6,FALSE)),"")</f>
        <v>N/A</v>
      </c>
      <c r="Q1673" s="38" t="str">
        <f xml:space="preserve"> IFERROR(IF(VLOOKUP(G1673,Demos!$B$3:$K$1368,8,FALSE)=0,"",VLOOKUP(G1673,Demos!$B$3:$K$1368,8,FALSE)),"")</f>
        <v>Not listed in database yet</v>
      </c>
      <c r="R1673" s="38" t="str">
        <f xml:space="preserve"> IFERROR(IF(VLOOKUP(G1673,Demos!$B$3:$K$1368,7,FALSE)=0,"",VLOOKUP(G1673,Demos!$B$3:$K$1368,7,FALSE)),"")</f>
        <v/>
      </c>
      <c r="T1673" s="50" t="s">
        <v>1761</v>
      </c>
      <c r="U1673" s="31" t="str">
        <f>IFERROR(VLOOKUP(G1673,Demos!$B$7:N4969,12,FALSE),"")</f>
        <v/>
      </c>
    </row>
    <row r="1674" spans="1:21" ht="45" x14ac:dyDescent="0.25">
      <c r="A1674" s="39">
        <f t="shared" si="26"/>
        <v>1669</v>
      </c>
      <c r="B1674" s="30" t="s">
        <v>1905</v>
      </c>
      <c r="C1674" s="29" t="str">
        <f xml:space="preserve"> IFERROR(VLOOKUP(B1674, Courses!$C$3:$E$836, 2, FALSE),"")</f>
        <v>Mechanics and Theory of Relativity</v>
      </c>
      <c r="D1674" s="29" t="str">
        <f xml:space="preserve"> IFERROR(VLOOKUP(MID(G1674,1,1), PIRA!$B$1:$E$1146, 2, FALSE),"")</f>
        <v>1 Mechanics</v>
      </c>
      <c r="E1674" s="31" t="str">
        <f xml:space="preserve"> IFERROR(VLOOKUP(MID(G1674,1,2),PIRA!$B$1:$E$1144,2,FALSE),"")&amp;"
"&amp;IFERROR(VLOOKUP(MID(H1674,1,2),PIRA!$B$1:$E$1144,2,FALSE),"")&amp;"
"&amp;IFERROR(VLOOKUP(MID(I1674,1,2),PIRA!$B$1:$E$1144,2,FALSE),"")</f>
        <v xml:space="preserve">Rotational Dynamics
</v>
      </c>
      <c r="F1674" s="31" t="str">
        <f xml:space="preserve"> IFERROR(VLOOKUP(MID(G1674,1,4),PIRA!$B$1:$E$1144,2,FALSE),"")&amp;"
"&amp;IFERROR(VLOOKUP(MID(H1674,1,4),PIRA!$B$1:$E$1144,2,FALSE),"")&amp;"
"&amp;IFERROR(VLOOKUP(MID(I1674,1,4),PIRA!$B$1:$E$1144,2,FALSE),"")</f>
        <v xml:space="preserve">Conservation of Angular Momentum
</v>
      </c>
      <c r="G1674" s="32" t="s">
        <v>88</v>
      </c>
      <c r="H1674" s="31" t="str">
        <f>IFERROR(IF(VLOOKUP(G1674,Demos!$B$3:$K$1368,2,FALSE)=0,"",VLOOKUP(G1674,Demos!$B$3:$K$1368,2,FALSE)),"")</f>
        <v/>
      </c>
      <c r="I1674" s="79" t="str">
        <f>IFERROR(IF(VLOOKUP(G1674,Demos!$B$3:$K$1368,3,FALSE)=0,"",VLOOKUP(G1674,Demos!$B$3:$K$1368,3,FALSE)),"")</f>
        <v/>
      </c>
      <c r="J1674" s="79" t="str">
        <f>IFERROR(IF(VLOOKUP(G1674,Demos!$B$3:$K$1368,4,FALSE)=0,"",VLOOKUP(G1674,Demos!$B$3:$K$1368,4,FALSE)),"")</f>
        <v/>
      </c>
      <c r="K1674" s="30" t="s">
        <v>1897</v>
      </c>
      <c r="M1674" s="71">
        <v>42795</v>
      </c>
      <c r="N1674" s="33" t="str">
        <f>IFERROR(VLOOKUP(G1674,Demos!$B$3:$K$1368,5,FALSE),"")</f>
        <v>Train and Track</v>
      </c>
      <c r="O1674" s="28">
        <f>IF(N1674="","",COUNTIF($N$6:N3793, N1674))</f>
        <v>27</v>
      </c>
      <c r="P1674" s="33" t="str">
        <f xml:space="preserve"> IFERROR(IF(VLOOKUP(G1674,Demos!$B$3:$K$1368,6,FALSE)=0,"",VLOOKUP(G1674,Demos!$B$3:$K$1368,6,FALSE)),"")</f>
        <v>www.de-monstrare.nl/pdf/Train%20and%20track.pdf</v>
      </c>
      <c r="Q1674" s="38" t="str">
        <f xml:space="preserve"> IFERROR(IF(VLOOKUP(G1674,Demos!$B$3:$K$1368,8,FALSE)=0,"",VLOOKUP(G1674,Demos!$B$3:$K$1368,8,FALSE)),"")</f>
        <v/>
      </c>
      <c r="R1674" s="38" t="str">
        <f xml:space="preserve"> IFERROR(IF(VLOOKUP(G1674,Demos!$B$3:$K$1368,7,FALSE)=0,"",VLOOKUP(G1674,Demos!$B$3:$K$1368,7,FALSE)),"")</f>
        <v xml:space="preserve">See Collegerama 2022 recording TN1612TU_17 - https://collegerama.tudelft.nl/Mediasite/Channel/as-bsc-tn/watch/068318bc5e2d4c908ecc56ce056d99d81d </v>
      </c>
      <c r="T1674" s="50" t="s">
        <v>1761</v>
      </c>
      <c r="U1674" s="31" t="str">
        <f>IFERROR(VLOOKUP(G1674,Demos!$B$7:N4968,12,FALSE),"")</f>
        <v/>
      </c>
    </row>
    <row r="1675" spans="1:21" ht="45" x14ac:dyDescent="0.25">
      <c r="A1675" s="39">
        <f t="shared" si="26"/>
        <v>1670</v>
      </c>
      <c r="B1675" s="30" t="s">
        <v>38</v>
      </c>
      <c r="C1675" s="29" t="str">
        <f xml:space="preserve"> IFERROR(VLOOKUP(B1675, Courses!$C$3:$E$836, 2, FALSE),"")</f>
        <v>Mechanics and Theory of Relativity</v>
      </c>
      <c r="D1675" s="29" t="str">
        <f xml:space="preserve"> IFERROR(VLOOKUP(MID(G1675,1,1), PIRA!$B$1:$E$1146, 2, FALSE),"")</f>
        <v/>
      </c>
      <c r="E1675" s="31" t="str">
        <f xml:space="preserve"> IFERROR(VLOOKUP(MID(G1675,1,2),PIRA!$B$1:$E$1144,2,FALSE),"")&amp;"
"&amp;IFERROR(VLOOKUP(MID(H1675,1,2),PIRA!$B$1:$E$1144,2,FALSE),"")&amp;"
"&amp;IFERROR(VLOOKUP(MID(I1675,1,2),PIRA!$B$1:$E$1144,2,FALSE),"")</f>
        <v xml:space="preserve">
</v>
      </c>
      <c r="F1675" s="31" t="str">
        <f xml:space="preserve"> IFERROR(VLOOKUP(MID(G1675,1,4),PIRA!$B$1:$E$1144,2,FALSE),"")&amp;"
"&amp;IFERROR(VLOOKUP(MID(H1675,1,4),PIRA!$B$1:$E$1144,2,FALSE),"")&amp;"
"&amp;IFERROR(VLOOKUP(MID(I1675,1,4),PIRA!$B$1:$E$1144,2,FALSE),"")</f>
        <v xml:space="preserve">
</v>
      </c>
      <c r="H1675" s="31" t="str">
        <f>IFERROR(IF(VLOOKUP(G1675,Demos!$B$3:$K$1368,2,FALSE)=0,"",VLOOKUP(G1675,Demos!$B$3:$K$1368,2,FALSE)),"")</f>
        <v/>
      </c>
      <c r="I1675" s="79" t="str">
        <f>IFERROR(IF(VLOOKUP(G1675,Demos!$B$3:$K$1368,3,FALSE)=0,"",VLOOKUP(G1675,Demos!$B$3:$K$1368,3,FALSE)),"")</f>
        <v/>
      </c>
      <c r="J1675" s="79" t="str">
        <f>IFERROR(IF(VLOOKUP(G1675,Demos!$B$3:$K$1368,4,FALSE)=0,"",VLOOKUP(G1675,Demos!$B$3:$K$1368,4,FALSE)),"")</f>
        <v/>
      </c>
      <c r="K1675" s="30" t="s">
        <v>1060</v>
      </c>
      <c r="L1675" s="30" t="s">
        <v>22</v>
      </c>
      <c r="M1675" s="71">
        <v>42795</v>
      </c>
      <c r="N1675" s="33" t="str">
        <f>IFERROR(VLOOKUP(G1675,Demos!$B$3:$K$1368,5,FALSE),"")</f>
        <v/>
      </c>
      <c r="O1675" s="28" t="str">
        <f>IF(N1675="","",COUNTIF($N$6:N3794, N1675))</f>
        <v/>
      </c>
      <c r="P1675" s="33" t="str">
        <f xml:space="preserve"> IFERROR(IF(VLOOKUP(G1675,Demos!$B$3:$K$1368,6,FALSE)=0,"",VLOOKUP(G1675,Demos!$B$3:$K$1368,6,FALSE)),"")</f>
        <v/>
      </c>
      <c r="Q1675" s="38" t="str">
        <f xml:space="preserve"> IFERROR(IF(VLOOKUP(G1675,Demos!$B$3:$K$1368,8,FALSE)=0,"",VLOOKUP(G1675,Demos!$B$3:$K$1368,8,FALSE)),"")</f>
        <v/>
      </c>
      <c r="R1675" s="38" t="str">
        <f xml:space="preserve"> IFERROR(IF(VLOOKUP(G1675,Demos!$B$3:$K$1368,7,FALSE)=0,"",VLOOKUP(G1675,Demos!$B$3:$K$1368,7,FALSE)),"")</f>
        <v/>
      </c>
      <c r="T1675" s="50" t="s">
        <v>1762</v>
      </c>
      <c r="U1675" s="31" t="str">
        <f>IFERROR(VLOOKUP(G1675,Demos!$B$7:N4970,12,FALSE),"")</f>
        <v/>
      </c>
    </row>
    <row r="1676" spans="1:21" ht="45" x14ac:dyDescent="0.25">
      <c r="A1676" s="39">
        <f t="shared" si="26"/>
        <v>1671</v>
      </c>
      <c r="B1676" s="30" t="s">
        <v>38</v>
      </c>
      <c r="C1676" s="29" t="str">
        <f xml:space="preserve"> IFERROR(VLOOKUP(B1676, Courses!$C$3:$E$836, 2, FALSE),"")</f>
        <v>Mechanics and Theory of Relativity</v>
      </c>
      <c r="D1676" s="29" t="str">
        <f xml:space="preserve"> IFERROR(VLOOKUP(MID(G1676,1,1), PIRA!$B$1:$E$1146, 2, FALSE),"")</f>
        <v/>
      </c>
      <c r="E1676" s="31" t="str">
        <f xml:space="preserve"> IFERROR(VLOOKUP(MID(G1676,1,2),PIRA!$B$1:$E$1144,2,FALSE),"")&amp;"
"&amp;IFERROR(VLOOKUP(MID(H1676,1,2),PIRA!$B$1:$E$1144,2,FALSE),"")&amp;"
"&amp;IFERROR(VLOOKUP(MID(I1676,1,2),PIRA!$B$1:$E$1144,2,FALSE),"")</f>
        <v xml:space="preserve">
</v>
      </c>
      <c r="F1676" s="31" t="str">
        <f xml:space="preserve"> IFERROR(VLOOKUP(MID(G1676,1,4),PIRA!$B$1:$E$1144,2,FALSE),"")&amp;"
"&amp;IFERROR(VLOOKUP(MID(H1676,1,4),PIRA!$B$1:$E$1144,2,FALSE),"")&amp;"
"&amp;IFERROR(VLOOKUP(MID(I1676,1,4),PIRA!$B$1:$E$1144,2,FALSE),"")</f>
        <v xml:space="preserve">
</v>
      </c>
      <c r="H1676" s="31" t="str">
        <f>IFERROR(IF(VLOOKUP(G1676,Demos!$B$3:$K$1368,2,FALSE)=0,"",VLOOKUP(G1676,Demos!$B$3:$K$1368,2,FALSE)),"")</f>
        <v/>
      </c>
      <c r="I1676" s="79" t="str">
        <f>IFERROR(IF(VLOOKUP(G1676,Demos!$B$3:$K$1368,3,FALSE)=0,"",VLOOKUP(G1676,Demos!$B$3:$K$1368,3,FALSE)),"")</f>
        <v/>
      </c>
      <c r="J1676" s="79" t="str">
        <f>IFERROR(IF(VLOOKUP(G1676,Demos!$B$3:$K$1368,4,FALSE)=0,"",VLOOKUP(G1676,Demos!$B$3:$K$1368,4,FALSE)),"")</f>
        <v/>
      </c>
      <c r="K1676" s="30" t="s">
        <v>1060</v>
      </c>
      <c r="L1676" s="30" t="s">
        <v>22</v>
      </c>
      <c r="M1676" s="71">
        <v>42795</v>
      </c>
      <c r="N1676" s="33" t="str">
        <f>IFERROR(VLOOKUP(G1676,Demos!$B$3:$K$1368,5,FALSE),"")</f>
        <v/>
      </c>
      <c r="O1676" s="28" t="str">
        <f>IF(N1676="","",COUNTIF($N$6:N3795, N1676))</f>
        <v/>
      </c>
      <c r="P1676" s="33" t="str">
        <f xml:space="preserve"> IFERROR(IF(VLOOKUP(G1676,Demos!$B$3:$K$1368,6,FALSE)=0,"",VLOOKUP(G1676,Demos!$B$3:$K$1368,6,FALSE)),"")</f>
        <v/>
      </c>
      <c r="Q1676" s="38" t="str">
        <f xml:space="preserve"> IFERROR(IF(VLOOKUP(G1676,Demos!$B$3:$K$1368,8,FALSE)=0,"",VLOOKUP(G1676,Demos!$B$3:$K$1368,8,FALSE)),"")</f>
        <v/>
      </c>
      <c r="R1676" s="38" t="str">
        <f xml:space="preserve"> IFERROR(IF(VLOOKUP(G1676,Demos!$B$3:$K$1368,7,FALSE)=0,"",VLOOKUP(G1676,Demos!$B$3:$K$1368,7,FALSE)),"")</f>
        <v/>
      </c>
      <c r="T1676" s="50" t="s">
        <v>1762</v>
      </c>
      <c r="U1676" s="31" t="str">
        <f>IFERROR(VLOOKUP(G1676,Demos!$B$7:N4971,12,FALSE),"")</f>
        <v/>
      </c>
    </row>
    <row r="1677" spans="1:21" ht="45" x14ac:dyDescent="0.25">
      <c r="A1677" s="39">
        <f t="shared" si="26"/>
        <v>1672</v>
      </c>
      <c r="B1677" s="30" t="s">
        <v>38</v>
      </c>
      <c r="C1677" s="29" t="str">
        <f xml:space="preserve"> IFERROR(VLOOKUP(B1677, Courses!$C$3:$E$836, 2, FALSE),"")</f>
        <v>Mechanics and Theory of Relativity</v>
      </c>
      <c r="D1677" s="29" t="str">
        <f xml:space="preserve"> IFERROR(VLOOKUP(MID(G1677,1,1), PIRA!$B$1:$E$1146, 2, FALSE),"")</f>
        <v/>
      </c>
      <c r="E1677" s="31" t="str">
        <f xml:space="preserve"> IFERROR(VLOOKUP(MID(G1677,1,2),PIRA!$B$1:$E$1144,2,FALSE),"")&amp;"
"&amp;IFERROR(VLOOKUP(MID(H1677,1,2),PIRA!$B$1:$E$1144,2,FALSE),"")&amp;"
"&amp;IFERROR(VLOOKUP(MID(I1677,1,2),PIRA!$B$1:$E$1144,2,FALSE),"")</f>
        <v xml:space="preserve">
</v>
      </c>
      <c r="F1677" s="31" t="str">
        <f xml:space="preserve"> IFERROR(VLOOKUP(MID(G1677,1,4),PIRA!$B$1:$E$1144,2,FALSE),"")&amp;"
"&amp;IFERROR(VLOOKUP(MID(H1677,1,4),PIRA!$B$1:$E$1144,2,FALSE),"")&amp;"
"&amp;IFERROR(VLOOKUP(MID(I1677,1,4),PIRA!$B$1:$E$1144,2,FALSE),"")</f>
        <v xml:space="preserve">
</v>
      </c>
      <c r="H1677" s="31" t="str">
        <f>IFERROR(IF(VLOOKUP(G1677,Demos!$B$3:$K$1368,2,FALSE)=0,"",VLOOKUP(G1677,Demos!$B$3:$K$1368,2,FALSE)),"")</f>
        <v/>
      </c>
      <c r="I1677" s="79" t="str">
        <f>IFERROR(IF(VLOOKUP(G1677,Demos!$B$3:$K$1368,3,FALSE)=0,"",VLOOKUP(G1677,Demos!$B$3:$K$1368,3,FALSE)),"")</f>
        <v/>
      </c>
      <c r="J1677" s="79" t="str">
        <f>IFERROR(IF(VLOOKUP(G1677,Demos!$B$3:$K$1368,4,FALSE)=0,"",VLOOKUP(G1677,Demos!$B$3:$K$1368,4,FALSE)),"")</f>
        <v/>
      </c>
      <c r="K1677" s="30" t="s">
        <v>1060</v>
      </c>
      <c r="L1677" s="30" t="s">
        <v>22</v>
      </c>
      <c r="M1677" s="71">
        <v>42795</v>
      </c>
      <c r="N1677" s="33" t="str">
        <f>IFERROR(VLOOKUP(G1677,Demos!$B$3:$K$1368,5,FALSE),"")</f>
        <v/>
      </c>
      <c r="O1677" s="28" t="str">
        <f>IF(N1677="","",COUNTIF($N$6:N3796, N1677))</f>
        <v/>
      </c>
      <c r="P1677" s="33" t="str">
        <f xml:space="preserve"> IFERROR(IF(VLOOKUP(G1677,Demos!$B$3:$K$1368,6,FALSE)=0,"",VLOOKUP(G1677,Demos!$B$3:$K$1368,6,FALSE)),"")</f>
        <v/>
      </c>
      <c r="Q1677" s="38" t="str">
        <f xml:space="preserve"> IFERROR(IF(VLOOKUP(G1677,Demos!$B$3:$K$1368,8,FALSE)=0,"",VLOOKUP(G1677,Demos!$B$3:$K$1368,8,FALSE)),"")</f>
        <v/>
      </c>
      <c r="R1677" s="38" t="str">
        <f xml:space="preserve"> IFERROR(IF(VLOOKUP(G1677,Demos!$B$3:$K$1368,7,FALSE)=0,"",VLOOKUP(G1677,Demos!$B$3:$K$1368,7,FALSE)),"")</f>
        <v/>
      </c>
      <c r="T1677" s="50" t="s">
        <v>1762</v>
      </c>
      <c r="U1677" s="31" t="str">
        <f>IFERROR(VLOOKUP(G1677,Demos!$B$7:N4972,12,FALSE),"")</f>
        <v/>
      </c>
    </row>
    <row r="1678" spans="1:21" ht="45" x14ac:dyDescent="0.25">
      <c r="A1678" s="39">
        <f t="shared" si="26"/>
        <v>1673</v>
      </c>
      <c r="B1678" s="30" t="s">
        <v>38</v>
      </c>
      <c r="C1678" s="29" t="str">
        <f xml:space="preserve"> IFERROR(VLOOKUP(B1678, Courses!$C$3:$E$836, 2, FALSE),"")</f>
        <v>Mechanics and Theory of Relativity</v>
      </c>
      <c r="D1678" s="29" t="str">
        <f xml:space="preserve"> IFERROR(VLOOKUP(MID(G1678,1,1), PIRA!$B$1:$E$1146, 2, FALSE),"")</f>
        <v>7 Modern Physics</v>
      </c>
      <c r="E1678" s="31" t="str">
        <f xml:space="preserve"> IFERROR(VLOOKUP(MID(G1678,1,2),PIRA!$B$1:$E$1144,2,FALSE),"")&amp;"
"&amp;IFERROR(VLOOKUP(MID(H1678,1,2),PIRA!$B$1:$E$1144,2,FALSE),"")&amp;"
"&amp;IFERROR(VLOOKUP(MID(I1678,1,2),PIRA!$B$1:$E$1144,2,FALSE),"")</f>
        <v xml:space="preserve">Nuclear Physics
</v>
      </c>
      <c r="F1678" s="31" t="str">
        <f xml:space="preserve"> IFERROR(VLOOKUP(MID(G1678,1,4),PIRA!$B$1:$E$1144,2,FALSE),"")&amp;"
"&amp;IFERROR(VLOOKUP(MID(H1678,1,4),PIRA!$B$1:$E$1144,2,FALSE),"")&amp;"
"&amp;IFERROR(VLOOKUP(MID(I1678,1,4),PIRA!$B$1:$E$1144,2,FALSE),"")</f>
        <v xml:space="preserve">Models of the Nucleus
</v>
      </c>
      <c r="G1678" s="32" t="s">
        <v>353</v>
      </c>
      <c r="H1678" s="31" t="str">
        <f>IFERROR(IF(VLOOKUP(G1678,Demos!$B$3:$K$1368,2,FALSE)=0,"",VLOOKUP(G1678,Demos!$B$3:$K$1368,2,FALSE)),"")</f>
        <v/>
      </c>
      <c r="I1678" s="79" t="str">
        <f>IFERROR(IF(VLOOKUP(G1678,Demos!$B$3:$K$1368,3,FALSE)=0,"",VLOOKUP(G1678,Demos!$B$3:$K$1368,3,FALSE)),"")</f>
        <v/>
      </c>
      <c r="J1678" s="79" t="str">
        <f>IFERROR(IF(VLOOKUP(G1678,Demos!$B$3:$K$1368,4,FALSE)=0,"",VLOOKUP(G1678,Demos!$B$3:$K$1368,4,FALSE)),"")</f>
        <v/>
      </c>
      <c r="K1678" s="32" t="s">
        <v>22</v>
      </c>
      <c r="L1678" s="32" t="s">
        <v>1060</v>
      </c>
      <c r="M1678" s="71">
        <v>42794</v>
      </c>
      <c r="N1678" s="33" t="str">
        <f>IFERROR(VLOOKUP(G1678,Demos!$B$3:$K$1368,5,FALSE),"")</f>
        <v>Rutherford's Scattering</v>
      </c>
      <c r="O1678" s="28">
        <f>IF(N1678="","",COUNTIF($N$6:N3797, N1678))</f>
        <v>12</v>
      </c>
      <c r="P1678" s="33" t="str">
        <f xml:space="preserve"> IFERROR(IF(VLOOKUP(G1678,Demos!$B$3:$K$1368,6,FALSE)=0,"",VLOOKUP(G1678,Demos!$B$3:$K$1368,6,FALSE)),"")</f>
        <v>N/A</v>
      </c>
      <c r="Q1678" s="38" t="str">
        <f xml:space="preserve"> IFERROR(IF(VLOOKUP(G1678,Demos!$B$3:$K$1368,8,FALSE)=0,"",VLOOKUP(G1678,Demos!$B$3:$K$1368,8,FALSE)),"")</f>
        <v/>
      </c>
      <c r="R1678" s="38" t="str">
        <f xml:space="preserve"> IFERROR(IF(VLOOKUP(G1678,Demos!$B$3:$K$1368,7,FALSE)=0,"",VLOOKUP(G1678,Demos!$B$3:$K$1368,7,FALSE)),"")</f>
        <v xml:space="preserve">See Collegerama 2022 recording TN1612TU_08 from 01:10:10 - https://collegerama.tudelft.nl/Mediasite/Channel/as-bsc-tn/watch/32567a3ebfe440ac9204beced5e8656f1d </v>
      </c>
      <c r="T1678" s="50" t="s">
        <v>1763</v>
      </c>
      <c r="U1678" s="31" t="str">
        <f>IFERROR(VLOOKUP(G1678,Demos!$B$7:N4973,12,FALSE),"")</f>
        <v/>
      </c>
    </row>
    <row r="1679" spans="1:21" ht="45" x14ac:dyDescent="0.25">
      <c r="A1679" s="39">
        <f t="shared" si="26"/>
        <v>1674</v>
      </c>
      <c r="B1679" s="30" t="s">
        <v>1905</v>
      </c>
      <c r="C1679" s="29" t="str">
        <f xml:space="preserve"> IFERROR(VLOOKUP(B1679, Courses!$C$3:$E$836, 2, FALSE),"")</f>
        <v>Mechanics and Theory of Relativity</v>
      </c>
      <c r="D1679" s="29" t="str">
        <f xml:space="preserve"> IFERROR(VLOOKUP(MID(G1679,1,1), PIRA!$B$1:$E$1146, 2, FALSE),"")</f>
        <v>1 Mechanics</v>
      </c>
      <c r="E1679" s="31" t="str">
        <f xml:space="preserve"> IFERROR(VLOOKUP(MID(G1679,1,2),PIRA!$B$1:$E$1144,2,FALSE),"")&amp;"
"&amp;IFERROR(VLOOKUP(MID(H1679,1,2),PIRA!$B$1:$E$1144,2,FALSE),"")&amp;"
"&amp;IFERROR(VLOOKUP(MID(I1679,1,2),PIRA!$B$1:$E$1144,2,FALSE),"")</f>
        <v xml:space="preserve">Motion in two Dimensions
</v>
      </c>
      <c r="F1679" s="31" t="str">
        <f xml:space="preserve"> IFERROR(VLOOKUP(MID(G1679,1,4),PIRA!$B$1:$E$1144,2,FALSE),"")&amp;"
"&amp;IFERROR(VLOOKUP(MID(H1679,1,4),PIRA!$B$1:$E$1144,2,FALSE),"")&amp;"
"&amp;IFERROR(VLOOKUP(MID(I1679,1,4),PIRA!$B$1:$E$1144,2,FALSE),"")</f>
        <v xml:space="preserve">Motion of the Center of Mass
</v>
      </c>
      <c r="G1679" s="32" t="s">
        <v>1130</v>
      </c>
      <c r="H1679" s="31" t="str">
        <f>IFERROR(IF(VLOOKUP(G1679,Demos!$B$3:$K$1368,2,FALSE)=0,"",VLOOKUP(G1679,Demos!$B$3:$K$1368,2,FALSE)),"")</f>
        <v/>
      </c>
      <c r="I1679" s="79" t="str">
        <f>IFERROR(IF(VLOOKUP(G1679,Demos!$B$3:$K$1368,3,FALSE)=0,"",VLOOKUP(G1679,Demos!$B$3:$K$1368,3,FALSE)),"")</f>
        <v/>
      </c>
      <c r="J1679" s="79" t="str">
        <f>IFERROR(IF(VLOOKUP(G1679,Demos!$B$3:$K$1368,4,FALSE)=0,"",VLOOKUP(G1679,Demos!$B$3:$K$1368,4,FALSE)),"")</f>
        <v/>
      </c>
      <c r="K1679" s="32" t="s">
        <v>1897</v>
      </c>
      <c r="M1679" s="71">
        <v>42793</v>
      </c>
      <c r="N1679" s="33" t="str">
        <f>IFERROR(VLOOKUP(G1679,Demos!$B$3:$K$1368,5,FALSE),"")</f>
        <v>Centre of Mass</v>
      </c>
      <c r="O1679" s="28">
        <f>IF(N1679="","",COUNTIF($N$6:N3798, N1679))</f>
        <v>42</v>
      </c>
      <c r="P1679" s="33" t="str">
        <f xml:space="preserve"> IFERROR(IF(VLOOKUP(G1679,Demos!$B$3:$K$1368,6,FALSE)=0,"",VLOOKUP(G1679,Demos!$B$3:$K$1368,6,FALSE)),"")</f>
        <v>www.de-monstrare.nl/pdf/Centre%20of%20mass.pdf</v>
      </c>
      <c r="Q1679" s="38" t="str">
        <f xml:space="preserve"> IFERROR(IF(VLOOKUP(G1679,Demos!$B$3:$K$1368,8,FALSE)=0,"",VLOOKUP(G1679,Demos!$B$3:$K$1368,8,FALSE)),"")</f>
        <v/>
      </c>
      <c r="R1679" s="38" t="str">
        <f xml:space="preserve"> IFERROR(IF(VLOOKUP(G1679,Demos!$B$3:$K$1368,7,FALSE)=0,"",VLOOKUP(G1679,Demos!$B$3:$K$1368,7,FALSE)),"")</f>
        <v xml:space="preserve">See Collegerama 2022 recording TN1612TU_14 - https://collegerama.tudelft.nl/Mediasite/Channel/as-bsc-tn/watch/64cb5e5c7d2546fb9f465306d41a128b1d </v>
      </c>
      <c r="T1679" s="50" t="s">
        <v>1763</v>
      </c>
      <c r="U1679" s="31" t="str">
        <f>IFERROR(VLOOKUP(G1679,Demos!$B$7:N4975,12,FALSE),"")</f>
        <v/>
      </c>
    </row>
    <row r="1680" spans="1:21" ht="45" x14ac:dyDescent="0.25">
      <c r="A1680" s="39">
        <f t="shared" si="26"/>
        <v>1675</v>
      </c>
      <c r="B1680" s="30" t="s">
        <v>38</v>
      </c>
      <c r="C1680" s="29" t="str">
        <f xml:space="preserve"> IFERROR(VLOOKUP(B1680, Courses!$C$3:$E$836, 2, FALSE),"")</f>
        <v>Mechanics and Theory of Relativity</v>
      </c>
      <c r="D1680" s="29" t="str">
        <f xml:space="preserve"> IFERROR(VLOOKUP(MID(G1680,1,1), PIRA!$B$1:$E$1146, 2, FALSE),"")</f>
        <v>1 Mechanics</v>
      </c>
      <c r="E1680" s="31" t="str">
        <f xml:space="preserve"> IFERROR(VLOOKUP(MID(G1680,1,2),PIRA!$B$1:$E$1144,2,FALSE),"")&amp;"
"&amp;IFERROR(VLOOKUP(MID(H1680,1,2),PIRA!$B$1:$E$1144,2,FALSE),"")&amp;"
"&amp;IFERROR(VLOOKUP(MID(I1680,1,2),PIRA!$B$1:$E$1144,2,FALSE),"")</f>
        <v xml:space="preserve">Gravity
Planetary Astronomy
</v>
      </c>
      <c r="F1680" s="31" t="str">
        <f xml:space="preserve"> IFERROR(VLOOKUP(MID(G1680,1,4),PIRA!$B$1:$E$1144,2,FALSE),"")&amp;"
"&amp;IFERROR(VLOOKUP(MID(H1680,1,4),PIRA!$B$1:$E$1144,2,FALSE),"")&amp;"
"&amp;IFERROR(VLOOKUP(MID(I1680,1,4),PIRA!$B$1:$E$1144,2,FALSE),"")</f>
        <v xml:space="preserve">Orbits
Solar System Mechanics
</v>
      </c>
      <c r="G1680" s="32" t="s">
        <v>1156</v>
      </c>
      <c r="H1680" s="31" t="str">
        <f>IFERROR(IF(VLOOKUP(G1680,Demos!$B$3:$K$1368,2,FALSE)=0,"",VLOOKUP(G1680,Demos!$B$3:$K$1368,2,FALSE)),"")</f>
        <v>8A10.01</v>
      </c>
      <c r="I1680" s="79" t="str">
        <f>IFERROR(IF(VLOOKUP(G1680,Demos!$B$3:$K$1368,3,FALSE)=0,"",VLOOKUP(G1680,Demos!$B$3:$K$1368,3,FALSE)),"")</f>
        <v/>
      </c>
      <c r="J1680" s="79" t="str">
        <f>IFERROR(IF(VLOOKUP(G1680,Demos!$B$3:$K$1368,4,FALSE)=0,"",VLOOKUP(G1680,Demos!$B$3:$K$1368,4,FALSE)),"")</f>
        <v/>
      </c>
      <c r="K1680" s="32" t="s">
        <v>1060</v>
      </c>
      <c r="L1680" s="32" t="s">
        <v>22</v>
      </c>
      <c r="M1680" s="71">
        <v>42793</v>
      </c>
      <c r="N1680" s="33" t="str">
        <f>IFERROR(VLOOKUP(G1680,Demos!$B$3:$K$1368,5,FALSE),"")</f>
        <v>Kepler's Second Law</v>
      </c>
      <c r="O1680" s="28">
        <f>IF(N1680="","",COUNTIF($N$6:N3799, N1680))</f>
        <v>12</v>
      </c>
      <c r="P1680" s="33" t="str">
        <f xml:space="preserve"> IFERROR(IF(VLOOKUP(G1680,Demos!$B$3:$K$1368,6,FALSE)=0,"",VLOOKUP(G1680,Demos!$B$3:$K$1368,6,FALSE)),"")</f>
        <v>www.de-monstrare.nl/pdf/Kepler's%20second%20law.pdf</v>
      </c>
      <c r="Q1680" s="38" t="str">
        <f xml:space="preserve"> IFERROR(IF(VLOOKUP(G1680,Demos!$B$3:$K$1368,8,FALSE)=0,"",VLOOKUP(G1680,Demos!$B$3:$K$1368,8,FALSE)),"")</f>
        <v/>
      </c>
      <c r="R1680" s="38" t="str">
        <f xml:space="preserve"> IFERROR(IF(VLOOKUP(G1680,Demos!$B$3:$K$1368,7,FALSE)=0,"",VLOOKUP(G1680,Demos!$B$3:$K$1368,7,FALSE)),"")</f>
        <v xml:space="preserve">See Collegerama 2022 recording TN1612TU_07 from 01:01:03 - https://collegerama.tudelft.nl/Mediasite/Channel/as-bsc-tn/watch/4fc5405ffc9343dba9512d207751858a1d </v>
      </c>
      <c r="T1680" s="50" t="s">
        <v>1762</v>
      </c>
      <c r="U1680" s="31" t="str">
        <f>IFERROR(VLOOKUP(G1680,Demos!$B$7:N4976,12,FALSE),"")</f>
        <v/>
      </c>
    </row>
    <row r="1681" spans="1:21" ht="45" x14ac:dyDescent="0.25">
      <c r="A1681" s="39">
        <f t="shared" si="26"/>
        <v>1676</v>
      </c>
      <c r="B1681" s="30" t="s">
        <v>1905</v>
      </c>
      <c r="C1681" s="29" t="str">
        <f xml:space="preserve"> IFERROR(VLOOKUP(B1681, Courses!$C$3:$E$836, 2, FALSE),"")</f>
        <v>Mechanics and Theory of Relativity</v>
      </c>
      <c r="D1681" s="29" t="str">
        <f xml:space="preserve"> IFERROR(VLOOKUP(MID(G1681,1,1), PIRA!$B$1:$E$1146, 2, FALSE),"")</f>
        <v>1 Mechanics</v>
      </c>
      <c r="E1681" s="31" t="str">
        <f xml:space="preserve"> IFERROR(VLOOKUP(MID(G1681,1,2),PIRA!$B$1:$E$1144,2,FALSE),"")&amp;"
"&amp;IFERROR(VLOOKUP(MID(H1681,1,2),PIRA!$B$1:$E$1144,2,FALSE),"")&amp;"
"&amp;IFERROR(VLOOKUP(MID(I1681,1,2),PIRA!$B$1:$E$1144,2,FALSE),"")</f>
        <v>Linear Momentum and Collisions
Stellar Astronomy
Relative Motion</v>
      </c>
      <c r="F1681" s="31" t="str">
        <f xml:space="preserve"> IFERROR(VLOOKUP(MID(G1681,1,4),PIRA!$B$1:$E$1144,2,FALSE),"")&amp;"
"&amp;IFERROR(VLOOKUP(MID(H1681,1,4),PIRA!$B$1:$E$1144,2,FALSE),"")&amp;"
"&amp;IFERROR(VLOOKUP(MID(I1681,1,4),PIRA!$B$1:$E$1144,2,FALSE),"")</f>
        <v>Collisions in One Dimension
The Sun
Moving Reference Frames</v>
      </c>
      <c r="G1681" s="32" t="s">
        <v>471</v>
      </c>
      <c r="H1681" s="31" t="str">
        <f>IFERROR(IF(VLOOKUP(G1681,Demos!$B$3:$K$1368,2,FALSE)=0,"",VLOOKUP(G1681,Demos!$B$3:$K$1368,2,FALSE)),"")</f>
        <v>8B10.50</v>
      </c>
      <c r="I1681" s="79" t="str">
        <f>IFERROR(IF(VLOOKUP(G1681,Demos!$B$3:$K$1368,3,FALSE)=0,"",VLOOKUP(G1681,Demos!$B$3:$K$1368,3,FALSE)),"")</f>
        <v>1E10.01</v>
      </c>
      <c r="J1681" s="79" t="str">
        <f>IFERROR(IF(VLOOKUP(G1681,Demos!$B$3:$K$1368,4,FALSE)=0,"",VLOOKUP(G1681,Demos!$B$3:$K$1368,4,FALSE)),"")</f>
        <v>1N20.09</v>
      </c>
      <c r="K1681" s="32" t="s">
        <v>1897</v>
      </c>
      <c r="M1681" s="71">
        <v>42793</v>
      </c>
      <c r="N1681" s="33" t="str">
        <f>IFERROR(VLOOKUP(G1681,Demos!$B$3:$K$1368,5,FALSE),"")</f>
        <v>Super Balls, Double Ball Drop</v>
      </c>
      <c r="O1681" s="28">
        <f>IF(N1681="","",COUNTIF($N$6:N3800, N1681))</f>
        <v>56</v>
      </c>
      <c r="P1681" s="33" t="str">
        <f xml:space="preserve"> IFERROR(IF(VLOOKUP(G1681,Demos!$B$3:$K$1368,6,FALSE)=0,"",VLOOKUP(G1681,Demos!$B$3:$K$1368,6,FALSE)),"")</f>
        <v>www.de-monstrare.nl/pdf/Superballs.pdf</v>
      </c>
      <c r="Q1681" s="38" t="str">
        <f xml:space="preserve"> IFERROR(IF(VLOOKUP(G1681,Demos!$B$3:$K$1368,8,FALSE)=0,"",VLOOKUP(G1681,Demos!$B$3:$K$1368,8,FALSE)),"")</f>
        <v/>
      </c>
      <c r="R1681" s="38" t="str">
        <f xml:space="preserve"> IFERROR(IF(VLOOKUP(G1681,Demos!$B$3:$K$1368,7,FALSE)=0,"",VLOOKUP(G1681,Demos!$B$3:$K$1368,7,FALSE)),"")</f>
        <v xml:space="preserve">See Collegerama 2022 recording TN1612TU_10 from 01:17:10 - https://collegerama.tudelft.nl/Mediasite/Channel/as-bsc-tn/watch/b282d0ac7af745eba483f6120bc37f2d1d </v>
      </c>
      <c r="T1681" s="50" t="s">
        <v>1761</v>
      </c>
      <c r="U1681" s="31" t="str">
        <f>IFERROR(VLOOKUP(G1681,Demos!$B$7:N4974,12,FALSE),"")</f>
        <v/>
      </c>
    </row>
    <row r="1682" spans="1:21" ht="45" x14ac:dyDescent="0.25">
      <c r="A1682" s="39">
        <f t="shared" si="26"/>
        <v>1677</v>
      </c>
      <c r="B1682" s="30" t="s">
        <v>38</v>
      </c>
      <c r="C1682" s="29" t="str">
        <f xml:space="preserve"> IFERROR(VLOOKUP(B1682, Courses!$C$3:$E$836, 2, FALSE),"")</f>
        <v>Mechanics and Theory of Relativity</v>
      </c>
      <c r="D1682" s="29" t="str">
        <f xml:space="preserve"> IFERROR(VLOOKUP(MID(G1682,1,1), PIRA!$B$1:$E$1146, 2, FALSE),"")</f>
        <v>1 Mechanics</v>
      </c>
      <c r="E1682" s="31" t="str">
        <f xml:space="preserve"> IFERROR(VLOOKUP(MID(G1682,1,2),PIRA!$B$1:$E$1144,2,FALSE),"")&amp;"
"&amp;IFERROR(VLOOKUP(MID(H1682,1,2),PIRA!$B$1:$E$1144,2,FALSE),"")&amp;"
"&amp;IFERROR(VLOOKUP(MID(I1682,1,2),PIRA!$B$1:$E$1144,2,FALSE),"")</f>
        <v xml:space="preserve">Linear Momentum and Collisions
</v>
      </c>
      <c r="F1682" s="31" t="str">
        <f xml:space="preserve"> IFERROR(VLOOKUP(MID(G1682,1,4),PIRA!$B$1:$E$1144,2,FALSE),"")&amp;"
"&amp;IFERROR(VLOOKUP(MID(H1682,1,4),PIRA!$B$1:$E$1144,2,FALSE),"")&amp;"
"&amp;IFERROR(VLOOKUP(MID(I1682,1,4),PIRA!$B$1:$E$1144,2,FALSE),"")</f>
        <v xml:space="preserve">Conservation of Linear Momentum
</v>
      </c>
      <c r="G1682" s="32" t="s">
        <v>1164</v>
      </c>
      <c r="H1682" s="31" t="str">
        <f>IFERROR(IF(VLOOKUP(G1682,Demos!$B$3:$K$1368,2,FALSE)=0,"",VLOOKUP(G1682,Demos!$B$3:$K$1368,2,FALSE)),"")</f>
        <v/>
      </c>
      <c r="I1682" s="79" t="str">
        <f>IFERROR(IF(VLOOKUP(G1682,Demos!$B$3:$K$1368,3,FALSE)=0,"",VLOOKUP(G1682,Demos!$B$3:$K$1368,3,FALSE)),"")</f>
        <v/>
      </c>
      <c r="J1682" s="79" t="str">
        <f>IFERROR(IF(VLOOKUP(G1682,Demos!$B$3:$K$1368,4,FALSE)=0,"",VLOOKUP(G1682,Demos!$B$3:$K$1368,4,FALSE)),"")</f>
        <v/>
      </c>
      <c r="K1682" s="32" t="s">
        <v>1060</v>
      </c>
      <c r="L1682" s="32" t="s">
        <v>22</v>
      </c>
      <c r="M1682" s="71">
        <v>42788</v>
      </c>
      <c r="N1682" s="33" t="str">
        <f>IFERROR(VLOOKUP(G1682,Demos!$B$3:$K$1368,5,FALSE),"")</f>
        <v>Colliding Balls (1)</v>
      </c>
      <c r="O1682" s="28">
        <f>IF(N1682="","",COUNTIF($N$6:N3801, N1682))</f>
        <v>22</v>
      </c>
      <c r="P1682" s="33" t="str">
        <f xml:space="preserve"> IFERROR(IF(VLOOKUP(G1682,Demos!$B$3:$K$1368,6,FALSE)=0,"",VLOOKUP(G1682,Demos!$B$3:$K$1368,6,FALSE)),"")</f>
        <v>www.de-monstrare.nl/pdf/Colliding%20balls%20_1_.pdf</v>
      </c>
      <c r="Q1682" s="38" t="str">
        <f xml:space="preserve"> IFERROR(IF(VLOOKUP(G1682,Demos!$B$3:$K$1368,8,FALSE)=0,"",VLOOKUP(G1682,Demos!$B$3:$K$1368,8,FALSE)),"")</f>
        <v/>
      </c>
      <c r="R1682" s="38" t="str">
        <f xml:space="preserve"> IFERROR(IF(VLOOKUP(G1682,Demos!$B$3:$K$1368,7,FALSE)=0,"",VLOOKUP(G1682,Demos!$B$3:$K$1368,7,FALSE)),"")</f>
        <v xml:space="preserve">See Collegerama 2022 recording TN1612TU_10 from 01:17:10 - https://collegerama.tudelft.nl/Mediasite/Channel/as-bsc-tn/watch/b282d0ac7af745eba483f6120bc37f2d1d </v>
      </c>
      <c r="T1682" s="50" t="s">
        <v>1761</v>
      </c>
      <c r="U1682" s="31" t="str">
        <f>IFERROR(VLOOKUP(G1682,Demos!$B$7:N4979,12,FALSE),"")</f>
        <v/>
      </c>
    </row>
    <row r="1683" spans="1:21" ht="45" x14ac:dyDescent="0.25">
      <c r="A1683" s="39">
        <f t="shared" si="26"/>
        <v>1678</v>
      </c>
      <c r="B1683" s="30" t="s">
        <v>38</v>
      </c>
      <c r="C1683" s="29" t="str">
        <f xml:space="preserve"> IFERROR(VLOOKUP(B1683, Courses!$C$3:$E$836, 2, FALSE),"")</f>
        <v>Mechanics and Theory of Relativity</v>
      </c>
      <c r="D1683" s="29" t="str">
        <f xml:space="preserve"> IFERROR(VLOOKUP(MID(G1683,1,1), PIRA!$B$1:$E$1146, 2, FALSE),"")</f>
        <v>1 Mechanics</v>
      </c>
      <c r="E1683" s="31" t="str">
        <f xml:space="preserve"> IFERROR(VLOOKUP(MID(G1683,1,2),PIRA!$B$1:$E$1144,2,FALSE),"")&amp;"
"&amp;IFERROR(VLOOKUP(MID(H1683,1,2),PIRA!$B$1:$E$1144,2,FALSE),"")&amp;"
"&amp;IFERROR(VLOOKUP(MID(I1683,1,2),PIRA!$B$1:$E$1144,2,FALSE),"")</f>
        <v>Linear Momentum and Collisions
Stellar Astronomy
Relative Motion</v>
      </c>
      <c r="F1683" s="31" t="str">
        <f xml:space="preserve"> IFERROR(VLOOKUP(MID(G1683,1,4),PIRA!$B$1:$E$1144,2,FALSE),"")&amp;"
"&amp;IFERROR(VLOOKUP(MID(H1683,1,4),PIRA!$B$1:$E$1144,2,FALSE),"")&amp;"
"&amp;IFERROR(VLOOKUP(MID(I1683,1,4),PIRA!$B$1:$E$1144,2,FALSE),"")</f>
        <v>Collisions in One Dimension
The Sun
Moving Reference Frames</v>
      </c>
      <c r="G1683" s="32" t="s">
        <v>471</v>
      </c>
      <c r="H1683" s="31" t="str">
        <f>IFERROR(IF(VLOOKUP(G1683,Demos!$B$3:$K$1368,2,FALSE)=0,"",VLOOKUP(G1683,Demos!$B$3:$K$1368,2,FALSE)),"")</f>
        <v>8B10.50</v>
      </c>
      <c r="I1683" s="79" t="str">
        <f>IFERROR(IF(VLOOKUP(G1683,Demos!$B$3:$K$1368,3,FALSE)=0,"",VLOOKUP(G1683,Demos!$B$3:$K$1368,3,FALSE)),"")</f>
        <v>1E10.01</v>
      </c>
      <c r="J1683" s="79" t="str">
        <f>IFERROR(IF(VLOOKUP(G1683,Demos!$B$3:$K$1368,4,FALSE)=0,"",VLOOKUP(G1683,Demos!$B$3:$K$1368,4,FALSE)),"")</f>
        <v>1N20.09</v>
      </c>
      <c r="K1683" s="32" t="s">
        <v>1060</v>
      </c>
      <c r="L1683" s="32" t="s">
        <v>22</v>
      </c>
      <c r="M1683" s="71">
        <v>42788</v>
      </c>
      <c r="N1683" s="33" t="str">
        <f>IFERROR(VLOOKUP(G1683,Demos!$B$3:$K$1368,5,FALSE),"")</f>
        <v>Super Balls, Double Ball Drop</v>
      </c>
      <c r="O1683" s="28">
        <f>IF(N1683="","",COUNTIF($N$6:N3802, N1683))</f>
        <v>56</v>
      </c>
      <c r="P1683" s="33" t="str">
        <f xml:space="preserve"> IFERROR(IF(VLOOKUP(G1683,Demos!$B$3:$K$1368,6,FALSE)=0,"",VLOOKUP(G1683,Demos!$B$3:$K$1368,6,FALSE)),"")</f>
        <v>www.de-monstrare.nl/pdf/Superballs.pdf</v>
      </c>
      <c r="Q1683" s="38" t="str">
        <f xml:space="preserve"> IFERROR(IF(VLOOKUP(G1683,Demos!$B$3:$K$1368,8,FALSE)=0,"",VLOOKUP(G1683,Demos!$B$3:$K$1368,8,FALSE)),"")</f>
        <v/>
      </c>
      <c r="R1683" s="38" t="str">
        <f xml:space="preserve"> IFERROR(IF(VLOOKUP(G1683,Demos!$B$3:$K$1368,7,FALSE)=0,"",VLOOKUP(G1683,Demos!$B$3:$K$1368,7,FALSE)),"")</f>
        <v xml:space="preserve">See Collegerama 2022 recording TN1612TU_10 from 01:17:10 - https://collegerama.tudelft.nl/Mediasite/Channel/as-bsc-tn/watch/b282d0ac7af745eba483f6120bc37f2d1d </v>
      </c>
      <c r="T1683" s="50" t="s">
        <v>1761</v>
      </c>
      <c r="U1683" s="31" t="str">
        <f>IFERROR(VLOOKUP(G1683,Demos!$B$7:N4978,12,FALSE),"")</f>
        <v/>
      </c>
    </row>
    <row r="1684" spans="1:21" ht="45" x14ac:dyDescent="0.25">
      <c r="A1684" s="39">
        <f t="shared" si="26"/>
        <v>1679</v>
      </c>
      <c r="B1684" s="30" t="s">
        <v>1905</v>
      </c>
      <c r="C1684" s="29" t="str">
        <f xml:space="preserve"> IFERROR(VLOOKUP(B1684, Courses!$C$3:$E$836, 2, FALSE),"")</f>
        <v>Mechanics and Theory of Relativity</v>
      </c>
      <c r="D1684" s="29" t="str">
        <f xml:space="preserve"> IFERROR(VLOOKUP(MID(G1684,1,1), PIRA!$B$1:$E$1146, 2, FALSE),"")</f>
        <v>3 Oscillations and Waves</v>
      </c>
      <c r="E1684" s="31" t="str">
        <f xml:space="preserve"> IFERROR(VLOOKUP(MID(G1684,1,2),PIRA!$B$1:$E$1144,2,FALSE),"")&amp;"
"&amp;IFERROR(VLOOKUP(MID(H1684,1,2),PIRA!$B$1:$E$1144,2,FALSE),"")&amp;"
"&amp;IFERROR(VLOOKUP(MID(I1684,1,2),PIRA!$B$1:$E$1144,2,FALSE),"")</f>
        <v xml:space="preserve">Oscillations
</v>
      </c>
      <c r="F1684" s="31" t="str">
        <f xml:space="preserve"> IFERROR(VLOOKUP(MID(G1684,1,4),PIRA!$B$1:$E$1144,2,FALSE),"")&amp;"
"&amp;IFERROR(VLOOKUP(MID(H1684,1,4),PIRA!$B$1:$E$1144,2,FALSE),"")&amp;"
"&amp;IFERROR(VLOOKUP(MID(I1684,1,4),PIRA!$B$1:$E$1144,2,FALSE),"")</f>
        <v xml:space="preserve">Coupled Oscillations
</v>
      </c>
      <c r="G1684" s="32" t="s">
        <v>1945</v>
      </c>
      <c r="H1684" s="31" t="str">
        <f>IFERROR(IF(VLOOKUP(G1684,Demos!$B$3:$K$1368,2,FALSE)=0,"",VLOOKUP(G1684,Demos!$B$3:$K$1368,2,FALSE)),"")</f>
        <v/>
      </c>
      <c r="I1684" s="79" t="str">
        <f>IFERROR(IF(VLOOKUP(G1684,Demos!$B$3:$K$1368,3,FALSE)=0,"",VLOOKUP(G1684,Demos!$B$3:$K$1368,3,FALSE)),"")</f>
        <v/>
      </c>
      <c r="J1684" s="79" t="str">
        <f>IFERROR(IF(VLOOKUP(G1684,Demos!$B$3:$K$1368,4,FALSE)=0,"",VLOOKUP(G1684,Demos!$B$3:$K$1368,4,FALSE)),"")</f>
        <v/>
      </c>
      <c r="K1684" s="30" t="s">
        <v>1897</v>
      </c>
      <c r="M1684" s="71">
        <v>42788</v>
      </c>
      <c r="N1684" s="33" t="str">
        <f>IFERROR(VLOOKUP(G1684,Demos!$B$3:$K$1368,5,FALSE),"")</f>
        <v>Spring Coupled Pendula</v>
      </c>
      <c r="O1684" s="28">
        <f>IF(N1684="","",COUNTIF($N$6:N3803, N1684))</f>
        <v>13</v>
      </c>
      <c r="P1684" s="33" t="str">
        <f xml:space="preserve"> IFERROR(IF(VLOOKUP(G1684,Demos!$B$3:$K$1368,6,FALSE)=0,"",VLOOKUP(G1684,Demos!$B$3:$K$1368,6,FALSE)),"")</f>
        <v>N/A</v>
      </c>
      <c r="Q1684" s="38" t="str">
        <f xml:space="preserve"> IFERROR(IF(VLOOKUP(G1684,Demos!$B$3:$K$1368,8,FALSE)=0,"",VLOOKUP(G1684,Demos!$B$3:$K$1368,8,FALSE)),"")</f>
        <v>Not listed in database yet</v>
      </c>
      <c r="R1684" s="38" t="str">
        <f xml:space="preserve"> IFERROR(IF(VLOOKUP(G1684,Demos!$B$3:$K$1368,7,FALSE)=0,"",VLOOKUP(G1684,Demos!$B$3:$K$1368,7,FALSE)),"")</f>
        <v/>
      </c>
      <c r="T1684" s="50" t="s">
        <v>1762</v>
      </c>
      <c r="U1684" s="31" t="str">
        <f>IFERROR(VLOOKUP(G1684,Demos!$B$7:N4977,12,FALSE),"")</f>
        <v/>
      </c>
    </row>
    <row r="1685" spans="1:21" ht="45" x14ac:dyDescent="0.25">
      <c r="A1685" s="39">
        <f t="shared" si="26"/>
        <v>1680</v>
      </c>
      <c r="B1685" s="30" t="s">
        <v>38</v>
      </c>
      <c r="C1685" s="29" t="str">
        <f xml:space="preserve"> IFERROR(VLOOKUP(B1685, Courses!$C$3:$E$836, 2, FALSE),"")</f>
        <v>Mechanics and Theory of Relativity</v>
      </c>
      <c r="D1685" s="29" t="str">
        <f xml:space="preserve"> IFERROR(VLOOKUP(MID(G1685,1,1), PIRA!$B$1:$E$1146, 2, FALSE),"")</f>
        <v>1 Mechanics</v>
      </c>
      <c r="E1685" s="31" t="str">
        <f xml:space="preserve"> IFERROR(VLOOKUP(MID(G1685,1,2),PIRA!$B$1:$E$1144,2,FALSE),"")&amp;"
"&amp;IFERROR(VLOOKUP(MID(H1685,1,2),PIRA!$B$1:$E$1144,2,FALSE),"")&amp;"
"&amp;IFERROR(VLOOKUP(MID(I1685,1,2),PIRA!$B$1:$E$1144,2,FALSE),"")</f>
        <v xml:space="preserve">Relative Motion
</v>
      </c>
      <c r="F1685" s="31" t="str">
        <f xml:space="preserve"> IFERROR(VLOOKUP(MID(G1685,1,4),PIRA!$B$1:$E$1144,2,FALSE),"")&amp;"
"&amp;IFERROR(VLOOKUP(MID(H1685,1,4),PIRA!$B$1:$E$1144,2,FALSE),"")&amp;"
"&amp;IFERROR(VLOOKUP(MID(I1685,1,4),PIRA!$B$1:$E$1144,2,FALSE),"")</f>
        <v xml:space="preserve">Moving Reference Frames
</v>
      </c>
      <c r="G1685" s="32" t="s">
        <v>1135</v>
      </c>
      <c r="H1685" s="31" t="str">
        <f>IFERROR(IF(VLOOKUP(G1685,Demos!$B$3:$K$1368,2,FALSE)=0,"",VLOOKUP(G1685,Demos!$B$3:$K$1368,2,FALSE)),"")</f>
        <v/>
      </c>
      <c r="I1685" s="79" t="str">
        <f>IFERROR(IF(VLOOKUP(G1685,Demos!$B$3:$K$1368,3,FALSE)=0,"",VLOOKUP(G1685,Demos!$B$3:$K$1368,3,FALSE)),"")</f>
        <v/>
      </c>
      <c r="J1685" s="79" t="str">
        <f>IFERROR(IF(VLOOKUP(G1685,Demos!$B$3:$K$1368,4,FALSE)=0,"",VLOOKUP(G1685,Demos!$B$3:$K$1368,4,FALSE)),"")</f>
        <v/>
      </c>
      <c r="K1685" s="32" t="s">
        <v>1060</v>
      </c>
      <c r="L1685" s="32" t="s">
        <v>22</v>
      </c>
      <c r="M1685" s="71">
        <v>42787</v>
      </c>
      <c r="N1685" s="33" t="str">
        <f>IFERROR(VLOOKUP(G1685,Demos!$B$3:$K$1368,5,FALSE),"")</f>
        <v>Shoot and Catch</v>
      </c>
      <c r="O1685" s="28">
        <f>IF(N1685="","",COUNTIF($N$6:N3804, N1685))</f>
        <v>26</v>
      </c>
      <c r="P1685" s="33" t="str">
        <f xml:space="preserve"> IFERROR(IF(VLOOKUP(G1685,Demos!$B$3:$K$1368,6,FALSE)=0,"",VLOOKUP(G1685,Demos!$B$3:$K$1368,6,FALSE)),"")</f>
        <v>www.de-monstrare.nl/pdf/Shoot%20and%20catch.pdf</v>
      </c>
      <c r="Q1685" s="38" t="str">
        <f xml:space="preserve"> IFERROR(IF(VLOOKUP(G1685,Demos!$B$3:$K$1368,8,FALSE)=0,"",VLOOKUP(G1685,Demos!$B$3:$K$1368,8,FALSE)),"")</f>
        <v/>
      </c>
      <c r="R1685" s="38" t="str">
        <f xml:space="preserve"> IFERROR(IF(VLOOKUP(G1685,Demos!$B$3:$K$1368,7,FALSE)=0,"",VLOOKUP(G1685,Demos!$B$3:$K$1368,7,FALSE)),"")</f>
        <v xml:space="preserve">See Collegerama 2022 recording TN1612TU_09 from 00:38:10 - https://collegerama.tudelft.nl/Mediasite/Channel/as-bsc-tn/watch/01a81742333b4cfeb1cb2f79a689016f1d </v>
      </c>
      <c r="T1685" s="50" t="s">
        <v>1761</v>
      </c>
      <c r="U1685" s="31" t="str">
        <f>IFERROR(VLOOKUP(G1685,Demos!$B$7:N4980,12,FALSE),"")</f>
        <v/>
      </c>
    </row>
    <row r="1686" spans="1:21" ht="45" x14ac:dyDescent="0.25">
      <c r="A1686" s="39">
        <f t="shared" si="26"/>
        <v>1681</v>
      </c>
      <c r="B1686" s="30" t="s">
        <v>38</v>
      </c>
      <c r="C1686" s="29" t="str">
        <f xml:space="preserve"> IFERROR(VLOOKUP(B1686, Courses!$C$3:$E$836, 2, FALSE),"")</f>
        <v>Mechanics and Theory of Relativity</v>
      </c>
      <c r="D1686" s="29" t="str">
        <f xml:space="preserve"> IFERROR(VLOOKUP(MID(G1686,1,1), PIRA!$B$1:$E$1146, 2, FALSE),"")</f>
        <v>1 Mechanics</v>
      </c>
      <c r="E1686" s="31" t="str">
        <f xml:space="preserve"> IFERROR(VLOOKUP(MID(G1686,1,2),PIRA!$B$1:$E$1144,2,FALSE),"")&amp;"
"&amp;IFERROR(VLOOKUP(MID(H1686,1,2),PIRA!$B$1:$E$1144,2,FALSE),"")&amp;"
"&amp;IFERROR(VLOOKUP(MID(I1686,1,2),PIRA!$B$1:$E$1144,2,FALSE),"")</f>
        <v>Applications of Newton's Laws
Applications of Newton's Laws
Linear Momentum and Collisions</v>
      </c>
      <c r="F1686" s="31" t="str">
        <f xml:space="preserve"> IFERROR(VLOOKUP(MID(G1686,1,4),PIRA!$B$1:$E$1144,2,FALSE),"")&amp;"
"&amp;IFERROR(VLOOKUP(MID(H1686,1,4),PIRA!$B$1:$E$1144,2,FALSE),"")&amp;"
"&amp;IFERROR(VLOOKUP(MID(I1686,1,4),PIRA!$B$1:$E$1144,2,FALSE),"")</f>
        <v>Dynamic Torque
Friction
Impulse and Thrust</v>
      </c>
      <c r="G1686" s="32" t="s">
        <v>1149</v>
      </c>
      <c r="H1686" s="31" t="str">
        <f>IFERROR(IF(VLOOKUP(G1686,Demos!$B$3:$K$1368,2,FALSE)=0,"",VLOOKUP(G1686,Demos!$B$3:$K$1368,2,FALSE)),"")</f>
        <v>1K20.05</v>
      </c>
      <c r="I1686" s="79" t="str">
        <f>IFERROR(IF(VLOOKUP(G1686,Demos!$B$3:$K$1368,3,FALSE)=0,"",VLOOKUP(G1686,Demos!$B$3:$K$1368,3,FALSE)),"")</f>
        <v>1N10.01</v>
      </c>
      <c r="J1686" s="79" t="str">
        <f>IFERROR(IF(VLOOKUP(G1686,Demos!$B$3:$K$1368,4,FALSE)=0,"",VLOOKUP(G1686,Demos!$B$3:$K$1368,4,FALSE)),"")</f>
        <v/>
      </c>
      <c r="K1686" s="32" t="s">
        <v>1060</v>
      </c>
      <c r="L1686" s="32" t="s">
        <v>22</v>
      </c>
      <c r="M1686" s="71">
        <v>42786</v>
      </c>
      <c r="N1686" s="33" t="str">
        <f>IFERROR(VLOOKUP(G1686,Demos!$B$3:$K$1368,5,FALSE),"")</f>
        <v>Throwing a Basketball</v>
      </c>
      <c r="O1686" s="28">
        <f>IF(N1686="","",COUNTIF($N$6:N3805, N1686))</f>
        <v>12</v>
      </c>
      <c r="P1686" s="33" t="str">
        <f xml:space="preserve"> IFERROR(IF(VLOOKUP(G1686,Demos!$B$3:$K$1368,6,FALSE)=0,"",VLOOKUP(G1686,Demos!$B$3:$K$1368,6,FALSE)),"")</f>
        <v>www.de-monstrare.nl/pdf/Throwing%20a%20basketball.pdf</v>
      </c>
      <c r="Q1686" s="38" t="str">
        <f xml:space="preserve"> IFERROR(IF(VLOOKUP(G1686,Demos!$B$3:$K$1368,8,FALSE)=0,"",VLOOKUP(G1686,Demos!$B$3:$K$1368,8,FALSE)),"")</f>
        <v/>
      </c>
      <c r="R1686" s="38" t="str">
        <f xml:space="preserve"> IFERROR(IF(VLOOKUP(G1686,Demos!$B$3:$K$1368,7,FALSE)=0,"",VLOOKUP(G1686,Demos!$B$3:$K$1368,7,FALSE)),"")</f>
        <v xml:space="preserve">See Collegerama 2022 recording TN1612TU_05 from 01:13:11 - https://collegerama.tudelft.nl/Mediasite/Channel/as-bsc-tn/watch/c62ffe14b9a54c75ada1f93c4d870c901d </v>
      </c>
      <c r="T1686" s="50" t="s">
        <v>1763</v>
      </c>
      <c r="U1686" s="31" t="str">
        <f>IFERROR(VLOOKUP(G1686,Demos!$B$7:N4982,12,FALSE),"")</f>
        <v/>
      </c>
    </row>
    <row r="1687" spans="1:21" ht="45" x14ac:dyDescent="0.25">
      <c r="A1687" s="39">
        <f t="shared" si="26"/>
        <v>1682</v>
      </c>
      <c r="B1687" s="30" t="s">
        <v>38</v>
      </c>
      <c r="C1687" s="29" t="str">
        <f xml:space="preserve"> IFERROR(VLOOKUP(B1687, Courses!$C$3:$E$836, 2, FALSE),"")</f>
        <v>Mechanics and Theory of Relativity</v>
      </c>
      <c r="D1687" s="29" t="str">
        <f xml:space="preserve"> IFERROR(VLOOKUP(MID(G1687,1,1), PIRA!$B$1:$E$1146, 2, FALSE),"")</f>
        <v>1 Mechanics</v>
      </c>
      <c r="E1687" s="31" t="str">
        <f xml:space="preserve"> IFERROR(VLOOKUP(MID(G1687,1,2),PIRA!$B$1:$E$1144,2,FALSE),"")&amp;"
"&amp;IFERROR(VLOOKUP(MID(H1687,1,2),PIRA!$B$1:$E$1144,2,FALSE),"")&amp;"
"&amp;IFERROR(VLOOKUP(MID(I1687,1,2),PIRA!$B$1:$E$1144,2,FALSE),"")</f>
        <v xml:space="preserve">Applications of Newton's Laws
Linear Momentum and Collisions
</v>
      </c>
      <c r="F1687" s="31" t="str">
        <f xml:space="preserve"> IFERROR(VLOOKUP(MID(G1687,1,4),PIRA!$B$1:$E$1144,2,FALSE),"")&amp;"
"&amp;IFERROR(VLOOKUP(MID(H1687,1,4),PIRA!$B$1:$E$1144,2,FALSE),"")&amp;"
"&amp;IFERROR(VLOOKUP(MID(I1687,1,4),PIRA!$B$1:$E$1144,2,FALSE),"")</f>
        <v xml:space="preserve">Dynamic Torque
Impulse and Thrust
</v>
      </c>
      <c r="G1687" s="32" t="s">
        <v>1150</v>
      </c>
      <c r="H1687" s="31" t="str">
        <f>IFERROR(IF(VLOOKUP(G1687,Demos!$B$3:$K$1368,2,FALSE)=0,"",VLOOKUP(G1687,Demos!$B$3:$K$1368,2,FALSE)),"")</f>
        <v>1N10.02</v>
      </c>
      <c r="I1687" s="79" t="str">
        <f>IFERROR(IF(VLOOKUP(G1687,Demos!$B$3:$K$1368,3,FALSE)=0,"",VLOOKUP(G1687,Demos!$B$3:$K$1368,3,FALSE)),"")</f>
        <v/>
      </c>
      <c r="J1687" s="79" t="str">
        <f>IFERROR(IF(VLOOKUP(G1687,Demos!$B$3:$K$1368,4,FALSE)=0,"",VLOOKUP(G1687,Demos!$B$3:$K$1368,4,FALSE)),"")</f>
        <v/>
      </c>
      <c r="K1687" s="32" t="s">
        <v>1060</v>
      </c>
      <c r="L1687" s="32" t="s">
        <v>22</v>
      </c>
      <c r="M1687" s="71">
        <v>42786</v>
      </c>
      <c r="N1687" s="33" t="str">
        <f>IFERROR(VLOOKUP(G1687,Demos!$B$3:$K$1368,5,FALSE),"")</f>
        <v>Boomerang Ball (1)</v>
      </c>
      <c r="O1687" s="28">
        <f>IF(N1687="","",COUNTIF($N$6:N3806, N1687))</f>
        <v>12</v>
      </c>
      <c r="P1687" s="33" t="str">
        <f xml:space="preserve"> IFERROR(IF(VLOOKUP(G1687,Demos!$B$3:$K$1368,6,FALSE)=0,"",VLOOKUP(G1687,Demos!$B$3:$K$1368,6,FALSE)),"")</f>
        <v>www.de-monstrare.nl/pdf/Boomerang%20ball%20_1_.pdf</v>
      </c>
      <c r="Q1687" s="38" t="str">
        <f xml:space="preserve"> IFERROR(IF(VLOOKUP(G1687,Demos!$B$3:$K$1368,8,FALSE)=0,"",VLOOKUP(G1687,Demos!$B$3:$K$1368,8,FALSE)),"")</f>
        <v/>
      </c>
      <c r="R1687" s="38" t="str">
        <f xml:space="preserve"> IFERROR(IF(VLOOKUP(G1687,Demos!$B$3:$K$1368,7,FALSE)=0,"",VLOOKUP(G1687,Demos!$B$3:$K$1368,7,FALSE)),"")</f>
        <v xml:space="preserve">See Collegerama 2022 recording TN1612TU_05 from 01:13:11 - https://collegerama.tudelft.nl/Mediasite/Channel/as-bsc-tn/watch/c62ffe14b9a54c75ada1f93c4d870c901d </v>
      </c>
      <c r="T1687" s="50" t="s">
        <v>1890</v>
      </c>
      <c r="U1687" s="31" t="str">
        <f>IFERROR(VLOOKUP(G1687,Demos!$B$7:N4984,12,FALSE),"")</f>
        <v/>
      </c>
    </row>
    <row r="1688" spans="1:21" ht="45" x14ac:dyDescent="0.25">
      <c r="A1688" s="39">
        <f t="shared" si="26"/>
        <v>1683</v>
      </c>
      <c r="B1688" s="30" t="s">
        <v>38</v>
      </c>
      <c r="C1688" s="29" t="str">
        <f xml:space="preserve"> IFERROR(VLOOKUP(B1688, Courses!$C$3:$E$836, 2, FALSE),"")</f>
        <v>Mechanics and Theory of Relativity</v>
      </c>
      <c r="D1688" s="29" t="str">
        <f xml:space="preserve"> IFERROR(VLOOKUP(MID(G1688,1,1), PIRA!$B$1:$E$1146, 2, FALSE),"")</f>
        <v>1 Mechanics</v>
      </c>
      <c r="E1688" s="31" t="str">
        <f xml:space="preserve"> IFERROR(VLOOKUP(MID(G1688,1,2),PIRA!$B$1:$E$1144,2,FALSE),"")&amp;"
"&amp;IFERROR(VLOOKUP(MID(H1688,1,2),PIRA!$B$1:$E$1144,2,FALSE),"")&amp;"
"&amp;IFERROR(VLOOKUP(MID(I1688,1,2),PIRA!$B$1:$E$1144,2,FALSE),"")</f>
        <v xml:space="preserve">Applications of Newton's Laws
Linear Momentum and Collisions
</v>
      </c>
      <c r="F1688" s="31" t="str">
        <f xml:space="preserve"> IFERROR(VLOOKUP(MID(G1688,1,4),PIRA!$B$1:$E$1144,2,FALSE),"")&amp;"
"&amp;IFERROR(VLOOKUP(MID(H1688,1,4),PIRA!$B$1:$E$1144,2,FALSE),"")&amp;"
"&amp;IFERROR(VLOOKUP(MID(I1688,1,4),PIRA!$B$1:$E$1144,2,FALSE),"")</f>
        <v xml:space="preserve">Dynamic Torque
Impulse and Thrust
</v>
      </c>
      <c r="G1688" s="32" t="s">
        <v>1151</v>
      </c>
      <c r="H1688" s="31" t="str">
        <f>IFERROR(IF(VLOOKUP(G1688,Demos!$B$3:$K$1368,2,FALSE)=0,"",VLOOKUP(G1688,Demos!$B$3:$K$1368,2,FALSE)),"")</f>
        <v>1N10.03</v>
      </c>
      <c r="I1688" s="79" t="str">
        <f>IFERROR(IF(VLOOKUP(G1688,Demos!$B$3:$K$1368,3,FALSE)=0,"",VLOOKUP(G1688,Demos!$B$3:$K$1368,3,FALSE)),"")</f>
        <v/>
      </c>
      <c r="J1688" s="79" t="str">
        <f>IFERROR(IF(VLOOKUP(G1688,Demos!$B$3:$K$1368,4,FALSE)=0,"",VLOOKUP(G1688,Demos!$B$3:$K$1368,4,FALSE)),"")</f>
        <v/>
      </c>
      <c r="K1688" s="32" t="s">
        <v>1060</v>
      </c>
      <c r="L1688" s="32" t="s">
        <v>22</v>
      </c>
      <c r="M1688" s="71">
        <v>42786</v>
      </c>
      <c r="N1688" s="33" t="str">
        <f>IFERROR(VLOOKUP(G1688,Demos!$B$3:$K$1368,5,FALSE),"")</f>
        <v>Boomerang Ball (2)</v>
      </c>
      <c r="O1688" s="28">
        <f>IF(N1688="","",COUNTIF($N$6:N3807, N1688))</f>
        <v>12</v>
      </c>
      <c r="P1688" s="33" t="str">
        <f xml:space="preserve"> IFERROR(IF(VLOOKUP(G1688,Demos!$B$3:$K$1368,6,FALSE)=0,"",VLOOKUP(G1688,Demos!$B$3:$K$1368,6,FALSE)),"")</f>
        <v>www.de-monstrare.nl/pdf/Boomerang%20ball%20_2_.pdf</v>
      </c>
      <c r="Q1688" s="38" t="str">
        <f xml:space="preserve"> IFERROR(IF(VLOOKUP(G1688,Demos!$B$3:$K$1368,8,FALSE)=0,"",VLOOKUP(G1688,Demos!$B$3:$K$1368,8,FALSE)),"")</f>
        <v/>
      </c>
      <c r="R1688" s="38" t="str">
        <f xml:space="preserve"> IFERROR(IF(VLOOKUP(G1688,Demos!$B$3:$K$1368,7,FALSE)=0,"",VLOOKUP(G1688,Demos!$B$3:$K$1368,7,FALSE)),"")</f>
        <v xml:space="preserve">See Collegerama 2022 recording TN1612TU_05 from 01:13:11 - https://collegerama.tudelft.nl/Mediasite/Channel/as-bsc-tn/watch/c62ffe14b9a54c75ada1f93c4d870c901d </v>
      </c>
      <c r="T1688" s="50" t="s">
        <v>1890</v>
      </c>
      <c r="U1688" s="31" t="str">
        <f>IFERROR(VLOOKUP(G1688,Demos!$B$7:N4983,12,FALSE),"")</f>
        <v/>
      </c>
    </row>
    <row r="1689" spans="1:21" ht="45" x14ac:dyDescent="0.25">
      <c r="A1689" s="39">
        <f t="shared" si="26"/>
        <v>1684</v>
      </c>
      <c r="B1689" s="30" t="s">
        <v>1905</v>
      </c>
      <c r="C1689" s="29" t="str">
        <f xml:space="preserve"> IFERROR(VLOOKUP(B1689, Courses!$C$3:$E$836, 2, FALSE),"")</f>
        <v>Mechanics and Theory of Relativity</v>
      </c>
      <c r="D1689" s="29" t="str">
        <f xml:space="preserve"> IFERROR(VLOOKUP(MID(G1689,1,1), PIRA!$B$1:$E$1146, 2, FALSE),"")</f>
        <v>1 Mechanics</v>
      </c>
      <c r="E1689" s="31" t="str">
        <f xml:space="preserve"> IFERROR(VLOOKUP(MID(G1689,1,2),PIRA!$B$1:$E$1144,2,FALSE),"")&amp;"
"&amp;IFERROR(VLOOKUP(MID(H1689,1,2),PIRA!$B$1:$E$1144,2,FALSE),"")&amp;"
"&amp;IFERROR(VLOOKUP(MID(I1689,1,2),PIRA!$B$1:$E$1144,2,FALSE),"")</f>
        <v xml:space="preserve">Work and Energy
Magnetic Materials
</v>
      </c>
      <c r="F1689" s="31" t="str">
        <f xml:space="preserve"> IFERROR(VLOOKUP(MID(G1689,1,4),PIRA!$B$1:$E$1144,2,FALSE),"")&amp;"
"&amp;IFERROR(VLOOKUP(MID(H1689,1,4),PIRA!$B$1:$E$1144,2,FALSE),"")&amp;"
"&amp;IFERROR(VLOOKUP(MID(I1689,1,4),PIRA!$B$1:$E$1144,2,FALSE),"")</f>
        <v xml:space="preserve">Conservation of Energy
Magnets
</v>
      </c>
      <c r="G1689" s="32" t="s">
        <v>1158</v>
      </c>
      <c r="H1689" s="31" t="str">
        <f>IFERROR(IF(VLOOKUP(G1689,Demos!$B$3:$K$1368,2,FALSE)=0,"",VLOOKUP(G1689,Demos!$B$3:$K$1368,2,FALSE)),"")</f>
        <v>5G10.80</v>
      </c>
      <c r="I1689" s="79" t="str">
        <f>IFERROR(IF(VLOOKUP(G1689,Demos!$B$3:$K$1368,3,FALSE)=0,"",VLOOKUP(G1689,Demos!$B$3:$K$1368,3,FALSE)),"")</f>
        <v/>
      </c>
      <c r="J1689" s="79" t="str">
        <f>IFERROR(IF(VLOOKUP(G1689,Demos!$B$3:$K$1368,4,FALSE)=0,"",VLOOKUP(G1689,Demos!$B$3:$K$1368,4,FALSE)),"")</f>
        <v/>
      </c>
      <c r="K1689" s="32" t="s">
        <v>1897</v>
      </c>
      <c r="M1689" s="71">
        <v>42786</v>
      </c>
      <c r="N1689" s="33" t="str">
        <f>IFERROR(VLOOKUP(G1689,Demos!$B$3:$K$1368,5,FALSE),"")</f>
        <v>Gauss' Rifle</v>
      </c>
      <c r="O1689" s="28">
        <f>IF(N1689="","",COUNTIF($N$6:N3808, N1689))</f>
        <v>37</v>
      </c>
      <c r="P1689" s="33" t="str">
        <f xml:space="preserve"> IFERROR(IF(VLOOKUP(G1689,Demos!$B$3:$K$1368,6,FALSE)=0,"",VLOOKUP(G1689,Demos!$B$3:$K$1368,6,FALSE)),"")</f>
        <v>www.de-monstrare.nl/pdf/Gauss%27s%20rifle.pdf</v>
      </c>
      <c r="Q1689" s="38" t="str">
        <f xml:space="preserve"> IFERROR(IF(VLOOKUP(G1689,Demos!$B$3:$K$1368,8,FALSE)=0,"",VLOOKUP(G1689,Demos!$B$3:$K$1368,8,FALSE)),"")</f>
        <v/>
      </c>
      <c r="R1689" s="38" t="str">
        <f xml:space="preserve"> IFERROR(IF(VLOOKUP(G1689,Demos!$B$3:$K$1368,7,FALSE)=0,"",VLOOKUP(G1689,Demos!$B$3:$K$1368,7,FALSE)),"")</f>
        <v xml:space="preserve">See Collegerama 2022 recording TN1612TU_04 from 00:39:45 - https://collegerama.tudelft.nl/Mediasite/Channel/as-bsc-tn/watch/a26ab3bd246349b59f418a1b22cc67101d </v>
      </c>
      <c r="T1689" s="50" t="s">
        <v>1763</v>
      </c>
      <c r="U1689" s="31" t="str">
        <f>IFERROR(VLOOKUP(G1689,Demos!$B$7:N4981,12,FALSE),"")</f>
        <v/>
      </c>
    </row>
    <row r="1690" spans="1:21" ht="45" x14ac:dyDescent="0.25">
      <c r="A1690" s="39">
        <f t="shared" si="26"/>
        <v>1685</v>
      </c>
      <c r="B1690" s="30" t="s">
        <v>38</v>
      </c>
      <c r="C1690" s="29" t="str">
        <f xml:space="preserve"> IFERROR(VLOOKUP(B1690, Courses!$C$3:$E$836, 2, FALSE),"")</f>
        <v>Mechanics and Theory of Relativity</v>
      </c>
      <c r="D1690" s="29" t="str">
        <f xml:space="preserve"> IFERROR(VLOOKUP(MID(G1690,1,1), PIRA!$B$1:$E$1146, 2, FALSE),"")</f>
        <v>1 Mechanics</v>
      </c>
      <c r="E1690" s="31" t="str">
        <f xml:space="preserve"> IFERROR(VLOOKUP(MID(G1690,1,2),PIRA!$B$1:$E$1144,2,FALSE),"")&amp;"
"&amp;IFERROR(VLOOKUP(MID(H1690,1,2),PIRA!$B$1:$E$1144,2,FALSE),"")&amp;"
"&amp;IFERROR(VLOOKUP(MID(I1690,1,2),PIRA!$B$1:$E$1144,2,FALSE),"")</f>
        <v xml:space="preserve">Rotational Dynamics
Rotational Dynamics
</v>
      </c>
      <c r="F1690" s="31" t="str">
        <f xml:space="preserve"> IFERROR(VLOOKUP(MID(G1690,1,4),PIRA!$B$1:$E$1144,2,FALSE),"")&amp;"
"&amp;IFERROR(VLOOKUP(MID(H1690,1,4),PIRA!$B$1:$E$1144,2,FALSE),"")&amp;"
"&amp;IFERROR(VLOOKUP(MID(I1690,1,4),PIRA!$B$1:$E$1144,2,FALSE),"")</f>
        <v xml:space="preserve">Conservation of Angular Momentum
Transfer of Angular Momentum
</v>
      </c>
      <c r="G1690" s="32" t="s">
        <v>84</v>
      </c>
      <c r="H1690" s="31" t="str">
        <f>IFERROR(IF(VLOOKUP(G1690,Demos!$B$3:$K$1368,2,FALSE)=0,"",VLOOKUP(G1690,Demos!$B$3:$K$1368,2,FALSE)),"")</f>
        <v>1Q30.10</v>
      </c>
      <c r="I1690" s="79" t="str">
        <f>IFERROR(IF(VLOOKUP(G1690,Demos!$B$3:$K$1368,3,FALSE)=0,"",VLOOKUP(G1690,Demos!$B$3:$K$1368,3,FALSE)),"")</f>
        <v/>
      </c>
      <c r="J1690" s="79" t="str">
        <f>IFERROR(IF(VLOOKUP(G1690,Demos!$B$3:$K$1368,4,FALSE)=0,"",VLOOKUP(G1690,Demos!$B$3:$K$1368,4,FALSE)),"")</f>
        <v/>
      </c>
      <c r="K1690" s="32" t="s">
        <v>1060</v>
      </c>
      <c r="L1690" s="32" t="s">
        <v>22</v>
      </c>
      <c r="M1690" s="71">
        <v>42786</v>
      </c>
      <c r="N1690" s="33" t="str">
        <f>IFERROR(VLOOKUP(G1690,Demos!$B$3:$K$1368,5,FALSE),"")</f>
        <v>Bicycle Wheel and Swivel Chair</v>
      </c>
      <c r="O1690" s="28">
        <f>IF(N1690="","",COUNTIF($N$6:N3809, N1690))</f>
        <v>39</v>
      </c>
      <c r="P1690" s="33" t="str">
        <f xml:space="preserve"> IFERROR(IF(VLOOKUP(G1690,Demos!$B$3:$K$1368,6,FALSE)=0,"",VLOOKUP(G1690,Demos!$B$3:$K$1368,6,FALSE)),"")</f>
        <v>www.de-monstrare.nl/pdf/Bicycle%20wheel%20and%20swivel%20chair.pdf</v>
      </c>
      <c r="Q1690" s="38" t="str">
        <f xml:space="preserve"> IFERROR(IF(VLOOKUP(G1690,Demos!$B$3:$K$1368,8,FALSE)=0,"",VLOOKUP(G1690,Demos!$B$3:$K$1368,8,FALSE)),"")</f>
        <v/>
      </c>
      <c r="R1690" s="38" t="str">
        <f xml:space="preserve"> IFERROR(IF(VLOOKUP(G1690,Demos!$B$3:$K$1368,7,FALSE)=0,"",VLOOKUP(G1690,Demos!$B$3:$K$1368,7,FALSE)),"")</f>
        <v xml:space="preserve">See Collegerama 2022 recording TN1612TU_05 from 01:13:11 - https://collegerama.tudelft.nl/Mediasite/Channel/as-bsc-tn/watch/c62ffe14b9a54c75ada1f93c4d870c901d </v>
      </c>
      <c r="T1690" s="50" t="s">
        <v>1890</v>
      </c>
      <c r="U1690" s="31" t="str">
        <f>IFERROR(VLOOKUP(G1690,Demos!$B$7:N4985,12,FALSE),"")</f>
        <v/>
      </c>
    </row>
    <row r="1691" spans="1:21" ht="45" x14ac:dyDescent="0.25">
      <c r="A1691" s="39">
        <f t="shared" si="26"/>
        <v>1686</v>
      </c>
      <c r="B1691" s="30" t="s">
        <v>38</v>
      </c>
      <c r="C1691" s="29" t="str">
        <f xml:space="preserve"> IFERROR(VLOOKUP(B1691, Courses!$C$3:$E$836, 2, FALSE),"")</f>
        <v>Mechanics and Theory of Relativity</v>
      </c>
      <c r="D1691" s="29" t="str">
        <f xml:space="preserve"> IFERROR(VLOOKUP(MID(G1691,1,1), PIRA!$B$1:$E$1146, 2, FALSE),"")</f>
        <v>1 Mechanics</v>
      </c>
      <c r="E1691" s="31" t="str">
        <f xml:space="preserve"> IFERROR(VLOOKUP(MID(G1691,1,2),PIRA!$B$1:$E$1144,2,FALSE),"")&amp;"
"&amp;IFERROR(VLOOKUP(MID(H1691,1,2),PIRA!$B$1:$E$1144,2,FALSE),"")&amp;"
"&amp;IFERROR(VLOOKUP(MID(I1691,1,2),PIRA!$B$1:$E$1144,2,FALSE),"")</f>
        <v xml:space="preserve">Work and Energy
Magnetic Materials
</v>
      </c>
      <c r="F1691" s="31" t="str">
        <f xml:space="preserve"> IFERROR(VLOOKUP(MID(G1691,1,4),PIRA!$B$1:$E$1144,2,FALSE),"")&amp;"
"&amp;IFERROR(VLOOKUP(MID(H1691,1,4),PIRA!$B$1:$E$1144,2,FALSE),"")&amp;"
"&amp;IFERROR(VLOOKUP(MID(I1691,1,4),PIRA!$B$1:$E$1144,2,FALSE),"")</f>
        <v xml:space="preserve">Conservation of Energy
Magnets
</v>
      </c>
      <c r="G1691" s="32" t="s">
        <v>1158</v>
      </c>
      <c r="H1691" s="31" t="str">
        <f>IFERROR(IF(VLOOKUP(G1691,Demos!$B$3:$K$1368,2,FALSE)=0,"",VLOOKUP(G1691,Demos!$B$3:$K$1368,2,FALSE)),"")</f>
        <v>5G10.80</v>
      </c>
      <c r="I1691" s="79" t="str">
        <f>IFERROR(IF(VLOOKUP(G1691,Demos!$B$3:$K$1368,3,FALSE)=0,"",VLOOKUP(G1691,Demos!$B$3:$K$1368,3,FALSE)),"")</f>
        <v/>
      </c>
      <c r="J1691" s="79" t="str">
        <f>IFERROR(IF(VLOOKUP(G1691,Demos!$B$3:$K$1368,4,FALSE)=0,"",VLOOKUP(G1691,Demos!$B$3:$K$1368,4,FALSE)),"")</f>
        <v/>
      </c>
      <c r="K1691" s="32" t="s">
        <v>22</v>
      </c>
      <c r="L1691" s="32" t="s">
        <v>1060</v>
      </c>
      <c r="M1691" s="71">
        <v>42782</v>
      </c>
      <c r="N1691" s="33" t="str">
        <f>IFERROR(VLOOKUP(G1691,Demos!$B$3:$K$1368,5,FALSE),"")</f>
        <v>Gauss' Rifle</v>
      </c>
      <c r="O1691" s="28">
        <f>IF(N1691="","",COUNTIF($N$6:N3810, N1691))</f>
        <v>37</v>
      </c>
      <c r="P1691" s="33" t="str">
        <f xml:space="preserve"> IFERROR(IF(VLOOKUP(G1691,Demos!$B$3:$K$1368,6,FALSE)=0,"",VLOOKUP(G1691,Demos!$B$3:$K$1368,6,FALSE)),"")</f>
        <v>www.de-monstrare.nl/pdf/Gauss%27s%20rifle.pdf</v>
      </c>
      <c r="Q1691" s="38" t="str">
        <f xml:space="preserve"> IFERROR(IF(VLOOKUP(G1691,Demos!$B$3:$K$1368,8,FALSE)=0,"",VLOOKUP(G1691,Demos!$B$3:$K$1368,8,FALSE)),"")</f>
        <v/>
      </c>
      <c r="R1691" s="38" t="str">
        <f xml:space="preserve"> IFERROR(IF(VLOOKUP(G1691,Demos!$B$3:$K$1368,7,FALSE)=0,"",VLOOKUP(G1691,Demos!$B$3:$K$1368,7,FALSE)),"")</f>
        <v xml:space="preserve">See Collegerama 2022 recording TN1612TU_04 from 00:39:45 - https://collegerama.tudelft.nl/Mediasite/Channel/as-bsc-tn/watch/a26ab3bd246349b59f418a1b22cc67101d </v>
      </c>
      <c r="T1691" s="50" t="s">
        <v>1890</v>
      </c>
      <c r="U1691" s="31" t="str">
        <f>IFERROR(VLOOKUP(G1691,Demos!$B$7:N4986,12,FALSE),"")</f>
        <v/>
      </c>
    </row>
    <row r="1692" spans="1:21" ht="45" x14ac:dyDescent="0.25">
      <c r="A1692" s="39">
        <f t="shared" si="26"/>
        <v>1687</v>
      </c>
      <c r="B1692" s="30" t="s">
        <v>1905</v>
      </c>
      <c r="C1692" s="29" t="str">
        <f xml:space="preserve"> IFERROR(VLOOKUP(B1692, Courses!$C$3:$E$836, 2, FALSE),"")</f>
        <v>Mechanics and Theory of Relativity</v>
      </c>
      <c r="D1692" s="29" t="str">
        <f xml:space="preserve"> IFERROR(VLOOKUP(MID(G1692,1,1), PIRA!$B$1:$E$1146, 2, FALSE),"")</f>
        <v>1 Mechanics</v>
      </c>
      <c r="E1692" s="31" t="str">
        <f xml:space="preserve"> IFERROR(VLOOKUP(MID(G1692,1,2),PIRA!$B$1:$E$1144,2,FALSE),"")&amp;"
"&amp;IFERROR(VLOOKUP(MID(H1692,1,2),PIRA!$B$1:$E$1144,2,FALSE),"")&amp;"
"&amp;IFERROR(VLOOKUP(MID(I1692,1,2),PIRA!$B$1:$E$1144,2,FALSE),"")</f>
        <v xml:space="preserve">Applications of Newton's Laws
</v>
      </c>
      <c r="F1692" s="31" t="str">
        <f xml:space="preserve"> IFERROR(VLOOKUP(MID(G1692,1,4),PIRA!$B$1:$E$1144,2,FALSE),"")&amp;"
"&amp;IFERROR(VLOOKUP(MID(H1692,1,4),PIRA!$B$1:$E$1144,2,FALSE),"")&amp;"
"&amp;IFERROR(VLOOKUP(MID(I1692,1,4),PIRA!$B$1:$E$1144,2,FALSE),"")</f>
        <v xml:space="preserve">Friction
</v>
      </c>
      <c r="G1692" s="32" t="s">
        <v>2010</v>
      </c>
      <c r="H1692" s="31" t="str">
        <f>IFERROR(IF(VLOOKUP(G1692,Demos!$B$3:$K$1368,2,FALSE)=0,"",VLOOKUP(G1692,Demos!$B$3:$K$1368,2,FALSE)),"")</f>
        <v/>
      </c>
      <c r="I1692" s="79" t="str">
        <f>IFERROR(IF(VLOOKUP(G1692,Demos!$B$3:$K$1368,3,FALSE)=0,"",VLOOKUP(G1692,Demos!$B$3:$K$1368,3,FALSE)),"")</f>
        <v/>
      </c>
      <c r="J1692" s="79" t="str">
        <f>IFERROR(IF(VLOOKUP(G1692,Demos!$B$3:$K$1368,4,FALSE)=0,"",VLOOKUP(G1692,Demos!$B$3:$K$1368,4,FALSE)),"")</f>
        <v/>
      </c>
      <c r="K1692" s="30" t="s">
        <v>1897</v>
      </c>
      <c r="M1692" s="71">
        <v>42781</v>
      </c>
      <c r="N1692" s="33" t="str">
        <f>IFERROR(VLOOKUP(G1692,Demos!$B$3:$K$1368,5,FALSE),"")</f>
        <v>Friction Blocks Surface Material</v>
      </c>
      <c r="O1692" s="28">
        <f>IF(N1692="","",COUNTIF($N$6:N3811, N1692))</f>
        <v>11</v>
      </c>
      <c r="P1692" s="33" t="str">
        <f xml:space="preserve"> IFERROR(IF(VLOOKUP(G1692,Demos!$B$3:$K$1368,6,FALSE)=0,"",VLOOKUP(G1692,Demos!$B$3:$K$1368,6,FALSE)),"")</f>
        <v>N/A</v>
      </c>
      <c r="Q1692" s="38" t="str">
        <f xml:space="preserve"> IFERROR(IF(VLOOKUP(G1692,Demos!$B$3:$K$1368,8,FALSE)=0,"",VLOOKUP(G1692,Demos!$B$3:$K$1368,8,FALSE)),"")</f>
        <v>New demonstration 07 Feb 2017</v>
      </c>
      <c r="R1692" s="38" t="str">
        <f xml:space="preserve"> IFERROR(IF(VLOOKUP(G1692,Demos!$B$3:$K$1368,7,FALSE)=0,"",VLOOKUP(G1692,Demos!$B$3:$K$1368,7,FALSE)),"")</f>
        <v/>
      </c>
      <c r="T1692" s="50" t="s">
        <v>1761</v>
      </c>
      <c r="U1692" s="31" t="str">
        <f>IFERROR(VLOOKUP(G1692,Demos!$B$7:N4987,12,FALSE),"")</f>
        <v/>
      </c>
    </row>
    <row r="1693" spans="1:21" ht="45" x14ac:dyDescent="0.25">
      <c r="A1693" s="39">
        <f t="shared" si="26"/>
        <v>1688</v>
      </c>
      <c r="B1693" s="30" t="s">
        <v>38</v>
      </c>
      <c r="C1693" s="29" t="str">
        <f xml:space="preserve"> IFERROR(VLOOKUP(B1693, Courses!$C$3:$E$836, 2, FALSE),"")</f>
        <v>Mechanics and Theory of Relativity</v>
      </c>
      <c r="D1693" s="29" t="str">
        <f xml:space="preserve"> IFERROR(VLOOKUP(MID(G1693,1,1), PIRA!$B$1:$E$1146, 2, FALSE),"")</f>
        <v>1 Mechanics</v>
      </c>
      <c r="E1693" s="31" t="str">
        <f xml:space="preserve"> IFERROR(VLOOKUP(MID(G1693,1,2),PIRA!$B$1:$E$1144,2,FALSE),"")&amp;"
"&amp;IFERROR(VLOOKUP(MID(H1693,1,2),PIRA!$B$1:$E$1144,2,FALSE),"")&amp;"
"&amp;IFERROR(VLOOKUP(MID(I1693,1,2),PIRA!$B$1:$E$1144,2,FALSE),"")</f>
        <v xml:space="preserve">Newton's First Law
</v>
      </c>
      <c r="F1693" s="31" t="str">
        <f xml:space="preserve"> IFERROR(VLOOKUP(MID(G1693,1,4),PIRA!$B$1:$E$1144,2,FALSE),"")&amp;"
"&amp;IFERROR(VLOOKUP(MID(H1693,1,4),PIRA!$B$1:$E$1144,2,FALSE),"")&amp;"
"&amp;IFERROR(VLOOKUP(MID(I1693,1,4),PIRA!$B$1:$E$1144,2,FALSE),"")</f>
        <v xml:space="preserve">Inertia of Rest
</v>
      </c>
      <c r="G1693" s="32" t="s">
        <v>1140</v>
      </c>
      <c r="H1693" s="31" t="str">
        <f>IFERROR(IF(VLOOKUP(G1693,Demos!$B$3:$K$1368,2,FALSE)=0,"",VLOOKUP(G1693,Demos!$B$3:$K$1368,2,FALSE)),"")</f>
        <v/>
      </c>
      <c r="I1693" s="79" t="str">
        <f>IFERROR(IF(VLOOKUP(G1693,Demos!$B$3:$K$1368,3,FALSE)=0,"",VLOOKUP(G1693,Demos!$B$3:$K$1368,3,FALSE)),"")</f>
        <v/>
      </c>
      <c r="J1693" s="79" t="str">
        <f>IFERROR(IF(VLOOKUP(G1693,Demos!$B$3:$K$1368,4,FALSE)=0,"",VLOOKUP(G1693,Demos!$B$3:$K$1368,4,FALSE)),"")</f>
        <v/>
      </c>
      <c r="K1693" s="32" t="s">
        <v>22</v>
      </c>
      <c r="L1693" s="32" t="s">
        <v>1060</v>
      </c>
      <c r="M1693" s="71">
        <v>42780</v>
      </c>
      <c r="N1693" s="33" t="str">
        <f>IFERROR(VLOOKUP(G1693,Demos!$B$3:$K$1368,5,FALSE),"")</f>
        <v>Tablecloth Pull</v>
      </c>
      <c r="O1693" s="28">
        <f>IF(N1693="","",COUNTIF($N$6:N3812, N1693))</f>
        <v>24</v>
      </c>
      <c r="P1693" s="33" t="str">
        <f xml:space="preserve"> IFERROR(IF(VLOOKUP(G1693,Demos!$B$3:$K$1368,6,FALSE)=0,"",VLOOKUP(G1693,Demos!$B$3:$K$1368,6,FALSE)),"")</f>
        <v>www.de-monstrare.nl/pdf/Tablecloth%20pull.pdf</v>
      </c>
      <c r="Q1693" s="38" t="str">
        <f xml:space="preserve"> IFERROR(IF(VLOOKUP(G1693,Demos!$B$3:$K$1368,8,FALSE)=0,"",VLOOKUP(G1693,Demos!$B$3:$K$1368,8,FALSE)),"")</f>
        <v/>
      </c>
      <c r="R1693" s="38" t="str">
        <f xml:space="preserve"> IFERROR(IF(VLOOKUP(G1693,Demos!$B$3:$K$1368,7,FALSE)=0,"",VLOOKUP(G1693,Demos!$B$3:$K$1368,7,FALSE)),"")</f>
        <v xml:space="preserve">See Collegerama 2022 recording TN1612TU_02 from 00:34:45  and 01:38:25 - https://collegerama.tudelft.nl/Mediasite/Channel/as-bsc-tn/watch/8ae6f50a06ea4d7fb72bb50699c07ef41d </v>
      </c>
      <c r="T1693" s="50" t="s">
        <v>1761</v>
      </c>
      <c r="U1693" s="31" t="str">
        <f>IFERROR(VLOOKUP(G1693,Demos!$B$7:N4989,12,FALSE),"")</f>
        <v/>
      </c>
    </row>
    <row r="1694" spans="1:21" ht="45" x14ac:dyDescent="0.25">
      <c r="A1694" s="39">
        <f t="shared" si="26"/>
        <v>1689</v>
      </c>
      <c r="B1694" s="30" t="s">
        <v>38</v>
      </c>
      <c r="C1694" s="29" t="str">
        <f xml:space="preserve"> IFERROR(VLOOKUP(B1694, Courses!$C$3:$E$836, 2, FALSE),"")</f>
        <v>Mechanics and Theory of Relativity</v>
      </c>
      <c r="D1694" s="29" t="str">
        <f xml:space="preserve"> IFERROR(VLOOKUP(MID(G1694,1,1), PIRA!$B$1:$E$1146, 2, FALSE),"")</f>
        <v>1 Mechanics</v>
      </c>
      <c r="E1694" s="31" t="str">
        <f xml:space="preserve"> IFERROR(VLOOKUP(MID(G1694,1,2),PIRA!$B$1:$E$1144,2,FALSE),"")&amp;"
"&amp;IFERROR(VLOOKUP(MID(H1694,1,2),PIRA!$B$1:$E$1144,2,FALSE),"")&amp;"
"&amp;IFERROR(VLOOKUP(MID(I1694,1,2),PIRA!$B$1:$E$1144,2,FALSE),"")</f>
        <v xml:space="preserve">Newton's Second Law
</v>
      </c>
      <c r="F1694" s="31" t="str">
        <f xml:space="preserve"> IFERROR(VLOOKUP(MID(G1694,1,4),PIRA!$B$1:$E$1144,2,FALSE),"")&amp;"
"&amp;IFERROR(VLOOKUP(MID(H1694,1,4),PIRA!$B$1:$E$1144,2,FALSE),"")&amp;"
"&amp;IFERROR(VLOOKUP(MID(I1694,1,4),PIRA!$B$1:$E$1144,2,FALSE),"")</f>
        <v xml:space="preserve">Force, Mass, and Acceleration
</v>
      </c>
      <c r="G1694" s="32" t="s">
        <v>1144</v>
      </c>
      <c r="H1694" s="31" t="str">
        <f>IFERROR(IF(VLOOKUP(G1694,Demos!$B$3:$K$1368,2,FALSE)=0,"",VLOOKUP(G1694,Demos!$B$3:$K$1368,2,FALSE)),"")</f>
        <v/>
      </c>
      <c r="I1694" s="79" t="str">
        <f>IFERROR(IF(VLOOKUP(G1694,Demos!$B$3:$K$1368,3,FALSE)=0,"",VLOOKUP(G1694,Demos!$B$3:$K$1368,3,FALSE)),"")</f>
        <v/>
      </c>
      <c r="J1694" s="79" t="str">
        <f>IFERROR(IF(VLOOKUP(G1694,Demos!$B$3:$K$1368,4,FALSE)=0,"",VLOOKUP(G1694,Demos!$B$3:$K$1368,4,FALSE)),"")</f>
        <v/>
      </c>
      <c r="K1694" s="32" t="s">
        <v>22</v>
      </c>
      <c r="L1694" s="32" t="s">
        <v>1060</v>
      </c>
      <c r="M1694" s="71">
        <v>42780</v>
      </c>
      <c r="N1694" s="33" t="str">
        <f>IFERROR(VLOOKUP(G1694,Demos!$B$3:$K$1368,5,FALSE),"")</f>
        <v>Pulling a Thread</v>
      </c>
      <c r="O1694" s="28">
        <f>IF(N1694="","",COUNTIF($N$6:N3813, N1694))</f>
        <v>33</v>
      </c>
      <c r="P1694" s="33" t="str">
        <f xml:space="preserve"> IFERROR(IF(VLOOKUP(G1694,Demos!$B$3:$K$1368,6,FALSE)=0,"",VLOOKUP(G1694,Demos!$B$3:$K$1368,6,FALSE)),"")</f>
        <v>www.de-monstrare.nl/pdf/Pulling%20a%20thread.pdf</v>
      </c>
      <c r="Q1694" s="38" t="str">
        <f xml:space="preserve"> IFERROR(IF(VLOOKUP(G1694,Demos!$B$3:$K$1368,8,FALSE)=0,"",VLOOKUP(G1694,Demos!$B$3:$K$1368,8,FALSE)),"")</f>
        <v/>
      </c>
      <c r="R1694" s="38" t="str">
        <f xml:space="preserve"> IFERROR(IF(VLOOKUP(G1694,Demos!$B$3:$K$1368,7,FALSE)=0,"",VLOOKUP(G1694,Demos!$B$3:$K$1368,7,FALSE)),"")</f>
        <v xml:space="preserve">See Collegerama 2022 recording TN1612TU_02 from 00:34:45 - https://collegerama.tudelft.nl/Mediasite/Channel/as-bsc-tn/watch/8ae6f50a06ea4d7fb72bb50699c07ef41d </v>
      </c>
      <c r="T1694" s="50" t="s">
        <v>1763</v>
      </c>
      <c r="U1694" s="31" t="str">
        <f>IFERROR(VLOOKUP(G1694,Demos!$B$7:N4990,12,FALSE),"")</f>
        <v/>
      </c>
    </row>
    <row r="1695" spans="1:21" ht="45" x14ac:dyDescent="0.25">
      <c r="A1695" s="39">
        <f t="shared" si="26"/>
        <v>1690</v>
      </c>
      <c r="B1695" s="30" t="s">
        <v>38</v>
      </c>
      <c r="C1695" s="29" t="str">
        <f xml:space="preserve"> IFERROR(VLOOKUP(B1695, Courses!$C$3:$E$836, 2, FALSE),"")</f>
        <v>Mechanics and Theory of Relativity</v>
      </c>
      <c r="D1695" s="29" t="str">
        <f xml:space="preserve"> IFERROR(VLOOKUP(MID(G1695,1,1), PIRA!$B$1:$E$1146, 2, FALSE),"")</f>
        <v>1 Mechanics</v>
      </c>
      <c r="E1695" s="31" t="str">
        <f xml:space="preserve"> IFERROR(VLOOKUP(MID(G1695,1,2),PIRA!$B$1:$E$1144,2,FALSE),"")&amp;"
"&amp;IFERROR(VLOOKUP(MID(H1695,1,2),PIRA!$B$1:$E$1144,2,FALSE),"")&amp;"
"&amp;IFERROR(VLOOKUP(MID(I1695,1,2),PIRA!$B$1:$E$1144,2,FALSE),"")</f>
        <v xml:space="preserve">Newton's Third Law
</v>
      </c>
      <c r="F1695" s="31" t="str">
        <f xml:space="preserve"> IFERROR(VLOOKUP(MID(G1695,1,4),PIRA!$B$1:$E$1144,2,FALSE),"")&amp;"
"&amp;IFERROR(VLOOKUP(MID(H1695,1,4),PIRA!$B$1:$E$1144,2,FALSE),"")&amp;"
"&amp;IFERROR(VLOOKUP(MID(I1695,1,4),PIRA!$B$1:$E$1144,2,FALSE),"")</f>
        <v xml:space="preserve">Action and Reaction
</v>
      </c>
      <c r="G1695" s="32" t="s">
        <v>1147</v>
      </c>
      <c r="H1695" s="31" t="str">
        <f>IFERROR(IF(VLOOKUP(G1695,Demos!$B$3:$K$1368,2,FALSE)=0,"",VLOOKUP(G1695,Demos!$B$3:$K$1368,2,FALSE)),"")</f>
        <v/>
      </c>
      <c r="I1695" s="79" t="str">
        <f>IFERROR(IF(VLOOKUP(G1695,Demos!$B$3:$K$1368,3,FALSE)=0,"",VLOOKUP(G1695,Demos!$B$3:$K$1368,3,FALSE)),"")</f>
        <v/>
      </c>
      <c r="J1695" s="79" t="str">
        <f>IFERROR(IF(VLOOKUP(G1695,Demos!$B$3:$K$1368,4,FALSE)=0,"",VLOOKUP(G1695,Demos!$B$3:$K$1368,4,FALSE)),"")</f>
        <v/>
      </c>
      <c r="K1695" s="32" t="s">
        <v>22</v>
      </c>
      <c r="L1695" s="32" t="s">
        <v>1060</v>
      </c>
      <c r="M1695" s="71">
        <v>42780</v>
      </c>
      <c r="N1695" s="33" t="str">
        <f>IFERROR(VLOOKUP(G1695,Demos!$B$3:$K$1368,5,FALSE),"")</f>
        <v>Trying Hard to Pull Differently</v>
      </c>
      <c r="O1695" s="28">
        <f>IF(N1695="","",COUNTIF($N$6:N3814, N1695))</f>
        <v>15</v>
      </c>
      <c r="P1695" s="33" t="str">
        <f xml:space="preserve"> IFERROR(IF(VLOOKUP(G1695,Demos!$B$3:$K$1368,6,FALSE)=0,"",VLOOKUP(G1695,Demos!$B$3:$K$1368,6,FALSE)),"")</f>
        <v>www.de-monstrare.nl/pdf/trying%20hard%20to%20pull%20differntly.pdf</v>
      </c>
      <c r="Q1695" s="38" t="str">
        <f xml:space="preserve"> IFERROR(IF(VLOOKUP(G1695,Demos!$B$3:$K$1368,8,FALSE)=0,"",VLOOKUP(G1695,Demos!$B$3:$K$1368,8,FALSE)),"")</f>
        <v/>
      </c>
      <c r="R1695" s="38" t="str">
        <f xml:space="preserve"> IFERROR(IF(VLOOKUP(G1695,Demos!$B$3:$K$1368,7,FALSE)=0,"",VLOOKUP(G1695,Demos!$B$3:$K$1368,7,FALSE)),"")</f>
        <v>See Collegerama 2022 recording TN1612TU_02 from 00:34:45  and 01:38:25 - https://collegerama.tudelft.nl/Mediasite/Channel/as-bsc-tn/watch/8ae6f50a06ea4d7fb72bb50699c07ef41d ===============  https://collegerama.tudelft.nl/Mediasite/Channel/as-bsc-tn/watch/f53f1fdd5fa04999b1d52f4922846f1a1d ========================Collegerama.tudelft.nl. TN1612TU_02 - 09/02/2021, recorded on 09 Feb 2021 08:45, demo starts at 00:59:27 ====================</v>
      </c>
      <c r="T1695" s="50" t="s">
        <v>1763</v>
      </c>
      <c r="U1695" s="31" t="str">
        <f>IFERROR(VLOOKUP(G1695,Demos!$B$7:N4988,12,FALSE),"")</f>
        <v/>
      </c>
    </row>
    <row r="1696" spans="1:21" ht="45" x14ac:dyDescent="0.25">
      <c r="A1696" s="39">
        <f t="shared" si="26"/>
        <v>1691</v>
      </c>
      <c r="B1696" s="30" t="s">
        <v>1905</v>
      </c>
      <c r="C1696" s="29" t="str">
        <f xml:space="preserve"> IFERROR(VLOOKUP(B1696, Courses!$C$3:$E$836, 2, FALSE),"")</f>
        <v>Mechanics and Theory of Relativity</v>
      </c>
      <c r="D1696" s="29" t="str">
        <f xml:space="preserve"> IFERROR(VLOOKUP(MID(G1696,1,1), PIRA!$B$1:$E$1146, 2, FALSE),"")</f>
        <v>1 Mechanics</v>
      </c>
      <c r="E1696" s="31" t="str">
        <f xml:space="preserve"> IFERROR(VLOOKUP(MID(G1696,1,2),PIRA!$B$1:$E$1144,2,FALSE),"")&amp;"
"&amp;IFERROR(VLOOKUP(MID(H1696,1,2),PIRA!$B$1:$E$1144,2,FALSE),"")&amp;"
"&amp;IFERROR(VLOOKUP(MID(I1696,1,2),PIRA!$B$1:$E$1144,2,FALSE),"")</f>
        <v xml:space="preserve">Newton's First Law
</v>
      </c>
      <c r="F1696" s="31" t="str">
        <f xml:space="preserve"> IFERROR(VLOOKUP(MID(G1696,1,4),PIRA!$B$1:$E$1144,2,FALSE),"")&amp;"
"&amp;IFERROR(VLOOKUP(MID(H1696,1,4),PIRA!$B$1:$E$1144,2,FALSE),"")&amp;"
"&amp;IFERROR(VLOOKUP(MID(I1696,1,4),PIRA!$B$1:$E$1144,2,FALSE),"")</f>
        <v xml:space="preserve">Inertia of Rest
</v>
      </c>
      <c r="G1696" s="32" t="s">
        <v>1304</v>
      </c>
      <c r="H1696" s="31" t="str">
        <f>IFERROR(IF(VLOOKUP(G1696,Demos!$B$3:$K$1368,2,FALSE)=0,"",VLOOKUP(G1696,Demos!$B$3:$K$1368,2,FALSE)),"")</f>
        <v/>
      </c>
      <c r="I1696" s="79" t="str">
        <f>IFERROR(IF(VLOOKUP(G1696,Demos!$B$3:$K$1368,3,FALSE)=0,"",VLOOKUP(G1696,Demos!$B$3:$K$1368,3,FALSE)),"")</f>
        <v/>
      </c>
      <c r="J1696" s="79" t="str">
        <f>IFERROR(IF(VLOOKUP(G1696,Demos!$B$3:$K$1368,4,FALSE)=0,"",VLOOKUP(G1696,Demos!$B$3:$K$1368,4,FALSE)),"")</f>
        <v/>
      </c>
      <c r="K1696" s="30" t="s">
        <v>1897</v>
      </c>
      <c r="M1696" s="71">
        <v>42779</v>
      </c>
      <c r="N1696" s="33" t="str">
        <f>IFERROR(VLOOKUP(G1696,Demos!$B$3:$K$1368,5,FALSE),"")</f>
        <v>Newton's Hammer</v>
      </c>
      <c r="O1696" s="28">
        <f>IF(N1696="","",COUNTIF($N$6:N3815, N1696))</f>
        <v>2</v>
      </c>
      <c r="P1696" s="33" t="str">
        <f xml:space="preserve"> IFERROR(IF(VLOOKUP(G1696,Demos!$B$3:$K$1368,6,FALSE)=0,"",VLOOKUP(G1696,Demos!$B$3:$K$1368,6,FALSE)),"")</f>
        <v>www.de-monstrare.nl/pdf/Newton%27s%20hammer.pdf</v>
      </c>
      <c r="Q1696" s="38" t="str">
        <f xml:space="preserve"> IFERROR(IF(VLOOKUP(G1696,Demos!$B$3:$K$1368,8,FALSE)=0,"",VLOOKUP(G1696,Demos!$B$3:$K$1368,8,FALSE)),"")</f>
        <v/>
      </c>
      <c r="R1696" s="38" t="str">
        <f xml:space="preserve"> IFERROR(IF(VLOOKUP(G1696,Demos!$B$3:$K$1368,7,FALSE)=0,"",VLOOKUP(G1696,Demos!$B$3:$K$1368,7,FALSE)),"")</f>
        <v/>
      </c>
      <c r="T1696" s="50" t="s">
        <v>1761</v>
      </c>
      <c r="U1696" s="31" t="str">
        <f>IFERROR(VLOOKUP(G1696,Demos!$B$7:N4992,12,FALSE),"")</f>
        <v/>
      </c>
    </row>
    <row r="1697" spans="1:21" ht="45" x14ac:dyDescent="0.25">
      <c r="A1697" s="39">
        <f t="shared" si="26"/>
        <v>1692</v>
      </c>
      <c r="B1697" s="30" t="s">
        <v>38</v>
      </c>
      <c r="C1697" s="29" t="str">
        <f xml:space="preserve"> IFERROR(VLOOKUP(B1697, Courses!$C$3:$E$836, 2, FALSE),"")</f>
        <v>Mechanics and Theory of Relativity</v>
      </c>
      <c r="D1697" s="29" t="str">
        <f xml:space="preserve"> IFERROR(VLOOKUP(MID(G1697,1,1), PIRA!$B$1:$E$1146, 2, FALSE),"")</f>
        <v>1 Mechanics</v>
      </c>
      <c r="E1697" s="31" t="str">
        <f xml:space="preserve"> IFERROR(VLOOKUP(MID(G1697,1,2),PIRA!$B$1:$E$1144,2,FALSE),"")&amp;"
"&amp;IFERROR(VLOOKUP(MID(H1697,1,2),PIRA!$B$1:$E$1144,2,FALSE),"")&amp;"
"&amp;IFERROR(VLOOKUP(MID(I1697,1,2),PIRA!$B$1:$E$1144,2,FALSE),"")</f>
        <v xml:space="preserve">Newton's First Law
</v>
      </c>
      <c r="F1697" s="31" t="str">
        <f xml:space="preserve"> IFERROR(VLOOKUP(MID(G1697,1,4),PIRA!$B$1:$E$1144,2,FALSE),"")&amp;"
"&amp;IFERROR(VLOOKUP(MID(H1697,1,4),PIRA!$B$1:$E$1144,2,FALSE),"")&amp;"
"&amp;IFERROR(VLOOKUP(MID(I1697,1,4),PIRA!$B$1:$E$1144,2,FALSE),"")</f>
        <v xml:space="preserve">Inertia of Motion
</v>
      </c>
      <c r="G1697" s="32" t="s">
        <v>1141</v>
      </c>
      <c r="H1697" s="31" t="str">
        <f>IFERROR(IF(VLOOKUP(G1697,Demos!$B$3:$K$1368,2,FALSE)=0,"",VLOOKUP(G1697,Demos!$B$3:$K$1368,2,FALSE)),"")</f>
        <v/>
      </c>
      <c r="I1697" s="79" t="str">
        <f>IFERROR(IF(VLOOKUP(G1697,Demos!$B$3:$K$1368,3,FALSE)=0,"",VLOOKUP(G1697,Demos!$B$3:$K$1368,3,FALSE)),"")</f>
        <v/>
      </c>
      <c r="J1697" s="79" t="str">
        <f>IFERROR(IF(VLOOKUP(G1697,Demos!$B$3:$K$1368,4,FALSE)=0,"",VLOOKUP(G1697,Demos!$B$3:$K$1368,4,FALSE)),"")</f>
        <v/>
      </c>
      <c r="K1697" s="32" t="s">
        <v>22</v>
      </c>
      <c r="L1697" s="32" t="s">
        <v>1060</v>
      </c>
      <c r="M1697" s="71">
        <v>42779</v>
      </c>
      <c r="N1697" s="33" t="str">
        <f>IFERROR(VLOOKUP(G1697,Demos!$B$3:$K$1368,5,FALSE),"")</f>
        <v>Galileo's Thoughts</v>
      </c>
      <c r="O1697" s="28">
        <f>IF(N1697="","",COUNTIF($N$6:N3816, N1697))</f>
        <v>14</v>
      </c>
      <c r="P1697" s="33" t="str">
        <f xml:space="preserve"> IFERROR(IF(VLOOKUP(G1697,Demos!$B$3:$K$1368,6,FALSE)=0,"",VLOOKUP(G1697,Demos!$B$3:$K$1368,6,FALSE)),"")</f>
        <v>www.de-monstrare.nl/pdf/Galileo%27s%20thoughts.pdf</v>
      </c>
      <c r="Q1697" s="38" t="str">
        <f xml:space="preserve"> IFERROR(IF(VLOOKUP(G1697,Demos!$B$3:$K$1368,8,FALSE)=0,"",VLOOKUP(G1697,Demos!$B$3:$K$1368,8,FALSE)),"")</f>
        <v/>
      </c>
      <c r="R1697" s="38" t="str">
        <f xml:space="preserve"> IFERROR(IF(VLOOKUP(G1697,Demos!$B$3:$K$1368,7,FALSE)=0,"",VLOOKUP(G1697,Demos!$B$3:$K$1368,7,FALSE)),"")</f>
        <v/>
      </c>
      <c r="T1697" s="50" t="s">
        <v>1762</v>
      </c>
      <c r="U1697" s="31" t="str">
        <f>IFERROR(VLOOKUP(G1697,Demos!$B$7:N4995,12,FALSE),"")</f>
        <v/>
      </c>
    </row>
    <row r="1698" spans="1:21" ht="45" x14ac:dyDescent="0.25">
      <c r="A1698" s="29">
        <f t="shared" si="26"/>
        <v>1693</v>
      </c>
      <c r="B1698" s="30" t="s">
        <v>1905</v>
      </c>
      <c r="C1698" s="29" t="str">
        <f xml:space="preserve"> IFERROR(VLOOKUP(B1698, Courses!$C$3:$E$836, 2, FALSE),"")</f>
        <v>Mechanics and Theory of Relativity</v>
      </c>
      <c r="D1698" s="29" t="str">
        <f xml:space="preserve"> IFERROR(VLOOKUP(MID(G1698,1,1), PIRA!$B$1:$E$1146, 2, FALSE),"")</f>
        <v>1 Mechanics</v>
      </c>
      <c r="E1698" s="31" t="str">
        <f xml:space="preserve"> IFERROR(VLOOKUP(MID(G1698,1,2),PIRA!$B$1:$E$1144,2,FALSE),"")&amp;"
"&amp;IFERROR(VLOOKUP(MID(H1698,1,2),PIRA!$B$1:$E$1144,2,FALSE),"")&amp;"
"&amp;IFERROR(VLOOKUP(MID(I1698,1,2),PIRA!$B$1:$E$1144,2,FALSE),"")</f>
        <v xml:space="preserve">Newton's Second Law
</v>
      </c>
      <c r="F1698" s="31" t="str">
        <f xml:space="preserve"> IFERROR(VLOOKUP(MID(G1698,1,4),PIRA!$B$1:$E$1144,2,FALSE),"")&amp;"
"&amp;IFERROR(VLOOKUP(MID(H1698,1,4),PIRA!$B$1:$E$1144,2,FALSE),"")&amp;"
"&amp;IFERROR(VLOOKUP(MID(I1698,1,4),PIRA!$B$1:$E$1144,2,FALSE),"")</f>
        <v xml:space="preserve">Force, Mass, and Acceleration
</v>
      </c>
      <c r="G1698" s="32" t="s">
        <v>1144</v>
      </c>
      <c r="H1698" s="31" t="str">
        <f>IFERROR(IF(VLOOKUP(G1698,Demos!$B$3:$K$1368,2,FALSE)=0,"",VLOOKUP(G1698,Demos!$B$3:$K$1368,2,FALSE)),"")</f>
        <v/>
      </c>
      <c r="I1698" s="79" t="str">
        <f>IFERROR(IF(VLOOKUP(G1698,Demos!$B$3:$K$1368,3,FALSE)=0,"",VLOOKUP(G1698,Demos!$B$3:$K$1368,3,FALSE)),"")</f>
        <v/>
      </c>
      <c r="J1698" s="79" t="str">
        <f>IFERROR(IF(VLOOKUP(G1698,Demos!$B$3:$K$1368,4,FALSE)=0,"",VLOOKUP(G1698,Demos!$B$3:$K$1368,4,FALSE)),"")</f>
        <v/>
      </c>
      <c r="K1698" s="32" t="s">
        <v>1897</v>
      </c>
      <c r="M1698" s="71">
        <v>42779</v>
      </c>
      <c r="N1698" s="33" t="str">
        <f>IFERROR(VLOOKUP(G1698,Demos!$B$3:$K$1368,5,FALSE),"")</f>
        <v>Pulling a Thread</v>
      </c>
      <c r="O1698" s="28">
        <f>IF(N1698="","",COUNTIF($N$6:N3817, N1698))</f>
        <v>33</v>
      </c>
      <c r="P1698" s="33" t="str">
        <f xml:space="preserve"> IFERROR(IF(VLOOKUP(G1698,Demos!$B$3:$K$1368,6,FALSE)=0,"",VLOOKUP(G1698,Demos!$B$3:$K$1368,6,FALSE)),"")</f>
        <v>www.de-monstrare.nl/pdf/Pulling%20a%20thread.pdf</v>
      </c>
      <c r="Q1698" s="38" t="str">
        <f xml:space="preserve"> IFERROR(IF(VLOOKUP(G1698,Demos!$B$3:$K$1368,8,FALSE)=0,"",VLOOKUP(G1698,Demos!$B$3:$K$1368,8,FALSE)),"")</f>
        <v/>
      </c>
      <c r="R1698" s="38" t="str">
        <f xml:space="preserve"> IFERROR(IF(VLOOKUP(G1698,Demos!$B$3:$K$1368,7,FALSE)=0,"",VLOOKUP(G1698,Demos!$B$3:$K$1368,7,FALSE)),"")</f>
        <v xml:space="preserve">See Collegerama 2022 recording TN1612TU_02 from 00:34:45 - https://collegerama.tudelft.nl/Mediasite/Channel/as-bsc-tn/watch/8ae6f50a06ea4d7fb72bb50699c07ef41d </v>
      </c>
      <c r="T1698" s="50" t="s">
        <v>1761</v>
      </c>
      <c r="U1698" s="31" t="str">
        <f>IFERROR(VLOOKUP(G1698,Demos!$B$7:N4991,12,FALSE),"")</f>
        <v/>
      </c>
    </row>
    <row r="1699" spans="1:21" ht="45" x14ac:dyDescent="0.25">
      <c r="A1699" s="29">
        <f t="shared" si="26"/>
        <v>1694</v>
      </c>
      <c r="B1699" s="30" t="s">
        <v>38</v>
      </c>
      <c r="C1699" s="29" t="str">
        <f xml:space="preserve"> IFERROR(VLOOKUP(B1699, Courses!$C$3:$E$836, 2, FALSE),"")</f>
        <v>Mechanics and Theory of Relativity</v>
      </c>
      <c r="D1699" s="29" t="str">
        <f xml:space="preserve"> IFERROR(VLOOKUP(MID(G1699,1,1), PIRA!$B$1:$E$1146, 2, FALSE),"")</f>
        <v>1 Mechanics</v>
      </c>
      <c r="E1699" s="31" t="str">
        <f xml:space="preserve"> IFERROR(VLOOKUP(MID(G1699,1,2),PIRA!$B$1:$E$1144,2,FALSE),"")&amp;"
"&amp;IFERROR(VLOOKUP(MID(H1699,1,2),PIRA!$B$1:$E$1144,2,FALSE),"")&amp;"
"&amp;IFERROR(VLOOKUP(MID(I1699,1,2),PIRA!$B$1:$E$1144,2,FALSE),"")</f>
        <v xml:space="preserve">Newton's Third Law
</v>
      </c>
      <c r="F1699" s="31" t="str">
        <f xml:space="preserve"> IFERROR(VLOOKUP(MID(G1699,1,4),PIRA!$B$1:$E$1144,2,FALSE),"")&amp;"
"&amp;IFERROR(VLOOKUP(MID(H1699,1,4),PIRA!$B$1:$E$1144,2,FALSE),"")&amp;"
"&amp;IFERROR(VLOOKUP(MID(I1699,1,4),PIRA!$B$1:$E$1144,2,FALSE),"")</f>
        <v xml:space="preserve">Action and Reaction
</v>
      </c>
      <c r="G1699" s="32" t="s">
        <v>1146</v>
      </c>
      <c r="H1699" s="31" t="str">
        <f>IFERROR(IF(VLOOKUP(G1699,Demos!$B$3:$K$1368,2,FALSE)=0,"",VLOOKUP(G1699,Demos!$B$3:$K$1368,2,FALSE)),"")</f>
        <v/>
      </c>
      <c r="I1699" s="79" t="str">
        <f>IFERROR(IF(VLOOKUP(G1699,Demos!$B$3:$K$1368,3,FALSE)=0,"",VLOOKUP(G1699,Demos!$B$3:$K$1368,3,FALSE)),"")</f>
        <v/>
      </c>
      <c r="J1699" s="79" t="str">
        <f>IFERROR(IF(VLOOKUP(G1699,Demos!$B$3:$K$1368,4,FALSE)=0,"",VLOOKUP(G1699,Demos!$B$3:$K$1368,4,FALSE)),"")</f>
        <v/>
      </c>
      <c r="K1699" s="32" t="s">
        <v>22</v>
      </c>
      <c r="L1699" s="32" t="s">
        <v>1060</v>
      </c>
      <c r="M1699" s="71">
        <v>42779</v>
      </c>
      <c r="N1699" s="33" t="str">
        <f>IFERROR(VLOOKUP(G1699,Demos!$B$3:$K$1368,5,FALSE),"")</f>
        <v>Who is Pulling?</v>
      </c>
      <c r="O1699" s="28">
        <f>IF(N1699="","",COUNTIF($N$6:N3818, N1699))</f>
        <v>12</v>
      </c>
      <c r="P1699" s="33" t="str">
        <f xml:space="preserve"> IFERROR(IF(VLOOKUP(G1699,Demos!$B$3:$K$1368,6,FALSE)=0,"",VLOOKUP(G1699,Demos!$B$3:$K$1368,6,FALSE)),"")</f>
        <v>www.de-monstrare.nl/pdf/Who%20is%20pulling.pdf</v>
      </c>
      <c r="Q1699" s="38" t="str">
        <f xml:space="preserve"> IFERROR(IF(VLOOKUP(G1699,Demos!$B$3:$K$1368,8,FALSE)=0,"",VLOOKUP(G1699,Demos!$B$3:$K$1368,8,FALSE)),"")</f>
        <v/>
      </c>
      <c r="R1699" s="38" t="str">
        <f xml:space="preserve"> IFERROR(IF(VLOOKUP(G1699,Demos!$B$3:$K$1368,7,FALSE)=0,"",VLOOKUP(G1699,Demos!$B$3:$K$1368,7,FALSE)),"")</f>
        <v/>
      </c>
      <c r="T1699" s="50" t="s">
        <v>1762</v>
      </c>
      <c r="U1699" s="31" t="str">
        <f>IFERROR(VLOOKUP(G1699,Demos!$B$7:N4993,12,FALSE),"")</f>
        <v/>
      </c>
    </row>
    <row r="1700" spans="1:21" ht="45" x14ac:dyDescent="0.25">
      <c r="A1700" s="39">
        <f t="shared" si="26"/>
        <v>1695</v>
      </c>
      <c r="B1700" s="30" t="s">
        <v>38</v>
      </c>
      <c r="C1700" s="29" t="str">
        <f xml:space="preserve"> IFERROR(VLOOKUP(B1700, Courses!$C$3:$E$836, 2, FALSE),"")</f>
        <v>Mechanics and Theory of Relativity</v>
      </c>
      <c r="D1700" s="29" t="str">
        <f xml:space="preserve"> IFERROR(VLOOKUP(MID(G1700,1,1), PIRA!$B$1:$E$1146, 2, FALSE),"")</f>
        <v>1 Mechanics</v>
      </c>
      <c r="E1700" s="31" t="str">
        <f xml:space="preserve"> IFERROR(VLOOKUP(MID(G1700,1,2),PIRA!$B$1:$E$1144,2,FALSE),"")&amp;"
"&amp;IFERROR(VLOOKUP(MID(H1700,1,2),PIRA!$B$1:$E$1144,2,FALSE),"")&amp;"
"&amp;IFERROR(VLOOKUP(MID(I1700,1,2),PIRA!$B$1:$E$1144,2,FALSE),"")</f>
        <v xml:space="preserve">Statics of Rigid Bodies
</v>
      </c>
      <c r="F1700" s="31" t="str">
        <f xml:space="preserve"> IFERROR(VLOOKUP(MID(G1700,1,4),PIRA!$B$1:$E$1144,2,FALSE),"")&amp;"
"&amp;IFERROR(VLOOKUP(MID(H1700,1,4),PIRA!$B$1:$E$1144,2,FALSE),"")&amp;"
"&amp;IFERROR(VLOOKUP(MID(I1700,1,4),PIRA!$B$1:$E$1144,2,FALSE),"")</f>
        <v xml:space="preserve">Resolution of Forces
</v>
      </c>
      <c r="G1700" s="32" t="s">
        <v>1148</v>
      </c>
      <c r="H1700" s="31" t="str">
        <f>IFERROR(IF(VLOOKUP(G1700,Demos!$B$3:$K$1368,2,FALSE)=0,"",VLOOKUP(G1700,Demos!$B$3:$K$1368,2,FALSE)),"")</f>
        <v/>
      </c>
      <c r="I1700" s="79" t="str">
        <f>IFERROR(IF(VLOOKUP(G1700,Demos!$B$3:$K$1368,3,FALSE)=0,"",VLOOKUP(G1700,Demos!$B$3:$K$1368,3,FALSE)),"")</f>
        <v/>
      </c>
      <c r="J1700" s="79" t="str">
        <f>IFERROR(IF(VLOOKUP(G1700,Demos!$B$3:$K$1368,4,FALSE)=0,"",VLOOKUP(G1700,Demos!$B$3:$K$1368,4,FALSE)),"")</f>
        <v/>
      </c>
      <c r="K1700" s="32" t="s">
        <v>22</v>
      </c>
      <c r="L1700" s="32" t="s">
        <v>1060</v>
      </c>
      <c r="M1700" s="71">
        <v>42779</v>
      </c>
      <c r="N1700" s="33" t="str">
        <f>IFERROR(VLOOKUP(G1700,Demos!$B$3:$K$1368,5,FALSE),"")</f>
        <v>Strong Professor (Weak Students)</v>
      </c>
      <c r="O1700" s="28">
        <f>IF(N1700="","",COUNTIF($N$6:N3819, N1700))</f>
        <v>24</v>
      </c>
      <c r="P1700" s="33" t="str">
        <f xml:space="preserve"> IFERROR(IF(VLOOKUP(G1700,Demos!$B$3:$K$1368,6,FALSE)=0,"",VLOOKUP(G1700,Demos!$B$3:$K$1368,6,FALSE)),"")</f>
        <v>www.de-monstrare.nl/pdf/Strong%20professor%20_weak%20students_.pdf</v>
      </c>
      <c r="Q1700" s="38" t="str">
        <f xml:space="preserve"> IFERROR(IF(VLOOKUP(G1700,Demos!$B$3:$K$1368,8,FALSE)=0,"",VLOOKUP(G1700,Demos!$B$3:$K$1368,8,FALSE)),"")</f>
        <v/>
      </c>
      <c r="R1700" s="38" t="str">
        <f xml:space="preserve"> IFERROR(IF(VLOOKUP(G1700,Demos!$B$3:$K$1368,7,FALSE)=0,"",VLOOKUP(G1700,Demos!$B$3:$K$1368,7,FALSE)),"")</f>
        <v xml:space="preserve">=================== https://collegerama.tudelft.nl/Mediasite/Channel/as-bsc-tn/watch/f53f1fdd5fa04999b1d52f4922846f1a1d ========================Collegerama.tudelft.nl. TN1612TU_01 - Klassieke mechanica &amp; relativiteit, recoreded on 08 Feb 2021 13:45, demo </v>
      </c>
      <c r="T1700" s="50" t="s">
        <v>1762</v>
      </c>
      <c r="U1700" s="31" t="str">
        <f>IFERROR(VLOOKUP(G1700,Demos!$B$7:N4994,12,FALSE),"")</f>
        <v/>
      </c>
    </row>
    <row r="1701" spans="1:21" ht="45" x14ac:dyDescent="0.25">
      <c r="A1701" s="39">
        <f t="shared" si="26"/>
        <v>1696</v>
      </c>
      <c r="B1701" s="30" t="s">
        <v>17</v>
      </c>
      <c r="C1701" s="29" t="str">
        <f xml:space="preserve"> IFERROR(VLOOKUP(B1701, Courses!$C$3:$E$836, 2, FALSE),"")</f>
        <v>Introduction to Waves</v>
      </c>
      <c r="D1701" s="29" t="str">
        <f xml:space="preserve"> IFERROR(VLOOKUP(MID(G1701,1,1), PIRA!$B$1:$E$1146, 2, FALSE),"")</f>
        <v>6 Optics</v>
      </c>
      <c r="E1701" s="31" t="str">
        <f xml:space="preserve"> IFERROR(VLOOKUP(MID(G1701,1,2),PIRA!$B$1:$E$1144,2,FALSE),"")&amp;"
"&amp;IFERROR(VLOOKUP(MID(H1701,1,2),PIRA!$B$1:$E$1144,2,FALSE),"")&amp;"
"&amp;IFERROR(VLOOKUP(MID(I1701,1,2),PIRA!$B$1:$E$1144,2,FALSE),"")</f>
        <v xml:space="preserve">Geometrical Optics
</v>
      </c>
      <c r="F1701" s="31" t="str">
        <f xml:space="preserve"> IFERROR(VLOOKUP(MID(G1701,1,4),PIRA!$B$1:$E$1144,2,FALSE),"")&amp;"
"&amp;IFERROR(VLOOKUP(MID(H1701,1,4),PIRA!$B$1:$E$1144,2,FALSE),"")&amp;"
"&amp;IFERROR(VLOOKUP(MID(I1701,1,4),PIRA!$B$1:$E$1144,2,FALSE),"")</f>
        <v xml:space="preserve">Speed of Light
</v>
      </c>
      <c r="G1701" s="32" t="s">
        <v>1674</v>
      </c>
      <c r="H1701" s="31" t="str">
        <f>IFERROR(IF(VLOOKUP(G1701,Demos!$B$3:$K$1368,2,FALSE)=0,"",VLOOKUP(G1701,Demos!$B$3:$K$1368,2,FALSE)),"")</f>
        <v/>
      </c>
      <c r="I1701" s="79" t="str">
        <f>IFERROR(IF(VLOOKUP(G1701,Demos!$B$3:$K$1368,3,FALSE)=0,"",VLOOKUP(G1701,Demos!$B$3:$K$1368,3,FALSE)),"")</f>
        <v/>
      </c>
      <c r="J1701" s="79" t="str">
        <f>IFERROR(IF(VLOOKUP(G1701,Demos!$B$3:$K$1368,4,FALSE)=0,"",VLOOKUP(G1701,Demos!$B$3:$K$1368,4,FALSE)),"")</f>
        <v/>
      </c>
      <c r="K1701" s="30" t="s">
        <v>46</v>
      </c>
      <c r="L1701" s="30" t="s">
        <v>15</v>
      </c>
      <c r="M1701" s="71">
        <v>42763</v>
      </c>
      <c r="N1701" s="33" t="str">
        <f>IFERROR(VLOOKUP(G1701,Demos!$B$3:$K$1368,5,FALSE),"")</f>
        <v>Speed of Light; Foucault-Michelson</v>
      </c>
      <c r="O1701" s="28">
        <f>IF(N1701="","",COUNTIF($N$6:N3820, N1701))</f>
        <v>12</v>
      </c>
      <c r="P1701" s="33" t="str">
        <f xml:space="preserve"> IFERROR(IF(VLOOKUP(G1701,Demos!$B$3:$K$1368,6,FALSE)=0,"",VLOOKUP(G1701,Demos!$B$3:$K$1368,6,FALSE)),"")</f>
        <v>www.de-monstrare.nl/pdf/Speed%20of%20light-Foucault-Michelson.pdf</v>
      </c>
      <c r="Q1701" s="38" t="str">
        <f xml:space="preserve"> IFERROR(IF(VLOOKUP(G1701,Demos!$B$3:$K$1368,8,FALSE)=0,"",VLOOKUP(G1701,Demos!$B$3:$K$1368,8,FALSE)),"")</f>
        <v/>
      </c>
      <c r="R1701" s="38" t="str">
        <f xml:space="preserve"> IFERROR(IF(VLOOKUP(G1701,Demos!$B$3:$K$1368,7,FALSE)=0,"",VLOOKUP(G1701,Demos!$B$3:$K$1368,7,FALSE)),"")</f>
        <v/>
      </c>
      <c r="T1701" s="50" t="s">
        <v>1890</v>
      </c>
      <c r="U1701" s="31" t="str">
        <f>IFERROR(VLOOKUP(G1701,Demos!$B$7:N4996,12,FALSE),"")</f>
        <v/>
      </c>
    </row>
    <row r="1702" spans="1:21" ht="45" x14ac:dyDescent="0.25">
      <c r="A1702" s="39">
        <f t="shared" si="26"/>
        <v>1697</v>
      </c>
      <c r="B1702" s="30" t="s">
        <v>17</v>
      </c>
      <c r="C1702" s="29" t="str">
        <f xml:space="preserve"> IFERROR(VLOOKUP(B1702, Courses!$C$3:$E$836, 2, FALSE),"")</f>
        <v>Introduction to Waves</v>
      </c>
      <c r="D1702" s="29" t="str">
        <f xml:space="preserve"> IFERROR(VLOOKUP(MID(G1702,1,1), PIRA!$B$1:$E$1146, 2, FALSE),"")</f>
        <v>6 Optics</v>
      </c>
      <c r="E1702" s="31" t="str">
        <f xml:space="preserve"> IFERROR(VLOOKUP(MID(G1702,1,2),PIRA!$B$1:$E$1144,2,FALSE),"")&amp;"
"&amp;IFERROR(VLOOKUP(MID(H1702,1,2),PIRA!$B$1:$E$1144,2,FALSE),"")&amp;"
"&amp;IFERROR(VLOOKUP(MID(I1702,1,2),PIRA!$B$1:$E$1144,2,FALSE),"")</f>
        <v>Geometrical Optics
Geometrical Optics
Polarisation</v>
      </c>
      <c r="F1702" s="31" t="str">
        <f xml:space="preserve"> IFERROR(VLOOKUP(MID(G1702,1,4),PIRA!$B$1:$E$1144,2,FALSE),"")&amp;"
"&amp;IFERROR(VLOOKUP(MID(H1702,1,4),PIRA!$B$1:$E$1144,2,FALSE),"")&amp;"
"&amp;IFERROR(VLOOKUP(MID(I1702,1,4),PIRA!$B$1:$E$1144,2,FALSE),"")</f>
        <v>Refraction at Flat Surfaces
Total Internal Reflection
Polarization by Reflection</v>
      </c>
      <c r="G1702" s="32" t="s">
        <v>1201</v>
      </c>
      <c r="H1702" s="31" t="str">
        <f>IFERROR(IF(VLOOKUP(G1702,Demos!$B$3:$K$1368,2,FALSE)=0,"",VLOOKUP(G1702,Demos!$B$3:$K$1368,2,FALSE)),"")</f>
        <v>6A44.01</v>
      </c>
      <c r="I1702" s="79" t="str">
        <f>IFERROR(IF(VLOOKUP(G1702,Demos!$B$3:$K$1368,3,FALSE)=0,"",VLOOKUP(G1702,Demos!$B$3:$K$1368,3,FALSE)),"")</f>
        <v>6H20.01</v>
      </c>
      <c r="J1702" s="79" t="str">
        <f>IFERROR(IF(VLOOKUP(G1702,Demos!$B$3:$K$1368,4,FALSE)=0,"",VLOOKUP(G1702,Demos!$B$3:$K$1368,4,FALSE)),"")</f>
        <v/>
      </c>
      <c r="K1702" s="30" t="s">
        <v>46</v>
      </c>
      <c r="L1702" s="30" t="s">
        <v>15</v>
      </c>
      <c r="M1702" s="71">
        <v>42762</v>
      </c>
      <c r="N1702" s="33" t="str">
        <f>IFERROR(VLOOKUP(G1702,Demos!$B$3:$K$1368,5,FALSE),"")</f>
        <v>Brewser's Angle (3)</v>
      </c>
      <c r="O1702" s="28">
        <f>IF(N1702="","",COUNTIF($N$6:N3821, N1702))</f>
        <v>24</v>
      </c>
      <c r="P1702" s="33" t="str">
        <f xml:space="preserve"> IFERROR(IF(VLOOKUP(G1702,Demos!$B$3:$K$1368,6,FALSE)=0,"",VLOOKUP(G1702,Demos!$B$3:$K$1368,6,FALSE)),"")</f>
        <v>www.de-monstrare.nl/pdf/Brewster%27s%20angle%20_3_.pdf</v>
      </c>
      <c r="Q1702" s="38" t="str">
        <f xml:space="preserve"> IFERROR(IF(VLOOKUP(G1702,Demos!$B$3:$K$1368,8,FALSE)=0,"",VLOOKUP(G1702,Demos!$B$3:$K$1368,8,FALSE)),"")</f>
        <v/>
      </c>
      <c r="R1702" s="38" t="str">
        <f xml:space="preserve"> IFERROR(IF(VLOOKUP(G1702,Demos!$B$3:$K$1368,7,FALSE)=0,"",VLOOKUP(G1702,Demos!$B$3:$K$1368,7,FALSE)),"")</f>
        <v/>
      </c>
      <c r="T1702" s="50" t="s">
        <v>1761</v>
      </c>
      <c r="U1702" s="31" t="str">
        <f>IFERROR(VLOOKUP(G1702,Demos!$B$7:N4998,12,FALSE),"")</f>
        <v/>
      </c>
    </row>
    <row r="1703" spans="1:21" ht="45" x14ac:dyDescent="0.25">
      <c r="A1703" s="39">
        <f t="shared" si="26"/>
        <v>1698</v>
      </c>
      <c r="B1703" s="30" t="s">
        <v>17</v>
      </c>
      <c r="C1703" s="29" t="str">
        <f xml:space="preserve"> IFERROR(VLOOKUP(B1703, Courses!$C$3:$E$836, 2, FALSE),"")</f>
        <v>Introduction to Waves</v>
      </c>
      <c r="D1703" s="29" t="str">
        <f xml:space="preserve"> IFERROR(VLOOKUP(MID(G1703,1,1), PIRA!$B$1:$E$1146, 2, FALSE),"")</f>
        <v>6 Optics</v>
      </c>
      <c r="E1703" s="31" t="str">
        <f xml:space="preserve"> IFERROR(VLOOKUP(MID(G1703,1,2),PIRA!$B$1:$E$1144,2,FALSE),"")&amp;"
"&amp;IFERROR(VLOOKUP(MID(H1703,1,2),PIRA!$B$1:$E$1144,2,FALSE),"")&amp;"
"&amp;IFERROR(VLOOKUP(MID(I1703,1,2),PIRA!$B$1:$E$1144,2,FALSE),"")</f>
        <v xml:space="preserve">Geometrical Optics
</v>
      </c>
      <c r="F1703" s="31" t="str">
        <f xml:space="preserve"> IFERROR(VLOOKUP(MID(G1703,1,4),PIRA!$B$1:$E$1144,2,FALSE),"")&amp;"
"&amp;IFERROR(VLOOKUP(MID(H1703,1,4),PIRA!$B$1:$E$1144,2,FALSE),"")&amp;"
"&amp;IFERROR(VLOOKUP(MID(I1703,1,4),PIRA!$B$1:$E$1144,2,FALSE),"")</f>
        <v xml:space="preserve">Total Internal Reflection
</v>
      </c>
      <c r="G1703" s="32" t="s">
        <v>1683</v>
      </c>
      <c r="H1703" s="31" t="str">
        <f>IFERROR(IF(VLOOKUP(G1703,Demos!$B$3:$K$1368,2,FALSE)=0,"",VLOOKUP(G1703,Demos!$B$3:$K$1368,2,FALSE)),"")</f>
        <v/>
      </c>
      <c r="I1703" s="79" t="str">
        <f>IFERROR(IF(VLOOKUP(G1703,Demos!$B$3:$K$1368,3,FALSE)=0,"",VLOOKUP(G1703,Demos!$B$3:$K$1368,3,FALSE)),"")</f>
        <v/>
      </c>
      <c r="J1703" s="79" t="str">
        <f>IFERROR(IF(VLOOKUP(G1703,Demos!$B$3:$K$1368,4,FALSE)=0,"",VLOOKUP(G1703,Demos!$B$3:$K$1368,4,FALSE)),"")</f>
        <v/>
      </c>
      <c r="K1703" s="30" t="s">
        <v>46</v>
      </c>
      <c r="L1703" s="30" t="s">
        <v>15</v>
      </c>
      <c r="M1703" s="71">
        <v>42762</v>
      </c>
      <c r="N1703" s="33" t="str">
        <f>IFERROR(VLOOKUP(G1703,Demos!$B$3:$K$1368,5,FALSE),"")</f>
        <v>Manneke Pis (laser waterfall)</v>
      </c>
      <c r="O1703" s="28">
        <f>IF(N1703="","",COUNTIF($N$6:N3822, N1703))</f>
        <v>13</v>
      </c>
      <c r="P1703" s="33" t="str">
        <f xml:space="preserve"> IFERROR(IF(VLOOKUP(G1703,Demos!$B$3:$K$1368,6,FALSE)=0,"",VLOOKUP(G1703,Demos!$B$3:$K$1368,6,FALSE)),"")</f>
        <v>N/A</v>
      </c>
      <c r="Q1703" s="38" t="str">
        <f xml:space="preserve"> IFERROR(IF(VLOOKUP(G1703,Demos!$B$3:$K$1368,8,FALSE)=0,"",VLOOKUP(G1703,Demos!$B$3:$K$1368,8,FALSE)),"")</f>
        <v/>
      </c>
      <c r="R1703" s="38" t="str">
        <f xml:space="preserve"> IFERROR(IF(VLOOKUP(G1703,Demos!$B$3:$K$1368,7,FALSE)=0,"",VLOOKUP(G1703,Demos!$B$3:$K$1368,7,FALSE)),"")</f>
        <v>See: https://surfdrive.surf.nl/files/index.php/s/DHZYIhoACURx7O8?path=%2FHaaksman%2FTN2345%2F10.%20Manneke%20Pis</v>
      </c>
      <c r="T1703" s="50" t="s">
        <v>1761</v>
      </c>
      <c r="U1703" s="31" t="str">
        <f>IFERROR(VLOOKUP(G1703,Demos!$B$7:N4997,12,FALSE),"")</f>
        <v/>
      </c>
    </row>
    <row r="1704" spans="1:21" ht="45" x14ac:dyDescent="0.25">
      <c r="A1704" s="39">
        <f t="shared" si="26"/>
        <v>1699</v>
      </c>
      <c r="B1704" s="30" t="s">
        <v>17</v>
      </c>
      <c r="C1704" s="29" t="str">
        <f xml:space="preserve"> IFERROR(VLOOKUP(B1704, Courses!$C$3:$E$836, 2, FALSE),"")</f>
        <v>Introduction to Waves</v>
      </c>
      <c r="D1704" s="29" t="str">
        <f xml:space="preserve"> IFERROR(VLOOKUP(MID(G1704,1,1), PIRA!$B$1:$E$1146, 2, FALSE),"")</f>
        <v>6 Optics</v>
      </c>
      <c r="E1704" s="31" t="str">
        <f xml:space="preserve"> IFERROR(VLOOKUP(MID(G1704,1,2),PIRA!$B$1:$E$1144,2,FALSE),"")&amp;"
"&amp;IFERROR(VLOOKUP(MID(H1704,1,2),PIRA!$B$1:$E$1144,2,FALSE),"")&amp;"
"&amp;IFERROR(VLOOKUP(MID(I1704,1,2),PIRA!$B$1:$E$1144,2,FALSE),"")</f>
        <v xml:space="preserve">Geometrical Optics
Geometrical Optics
</v>
      </c>
      <c r="F1704" s="31" t="str">
        <f xml:space="preserve"> IFERROR(VLOOKUP(MID(G1704,1,4),PIRA!$B$1:$E$1144,2,FALSE),"")&amp;"
"&amp;IFERROR(VLOOKUP(MID(H1704,1,4),PIRA!$B$1:$E$1144,2,FALSE),"")&amp;"
"&amp;IFERROR(VLOOKUP(MID(I1704,1,4),PIRA!$B$1:$E$1144,2,FALSE),"")</f>
        <v xml:space="preserve">Refractive Index
Refractive Index
</v>
      </c>
      <c r="G1704" s="32" t="s">
        <v>485</v>
      </c>
      <c r="H1704" s="31" t="str">
        <f>IFERROR(IF(VLOOKUP(G1704,Demos!$B$3:$K$1368,2,FALSE)=0,"",VLOOKUP(G1704,Demos!$B$3:$K$1368,2,FALSE)),"")</f>
        <v>6A40.47</v>
      </c>
      <c r="I1704" s="79" t="str">
        <f>IFERROR(IF(VLOOKUP(G1704,Demos!$B$3:$K$1368,3,FALSE)=0,"",VLOOKUP(G1704,Demos!$B$3:$K$1368,3,FALSE)),"")</f>
        <v/>
      </c>
      <c r="J1704" s="79" t="str">
        <f>IFERROR(IF(VLOOKUP(G1704,Demos!$B$3:$K$1368,4,FALSE)=0,"",VLOOKUP(G1704,Demos!$B$3:$K$1368,4,FALSE)),"")</f>
        <v/>
      </c>
      <c r="K1704" s="30" t="s">
        <v>46</v>
      </c>
      <c r="L1704" s="30" t="s">
        <v>15</v>
      </c>
      <c r="M1704" s="71">
        <v>42758</v>
      </c>
      <c r="N1704" s="33" t="str">
        <f>IFERROR(VLOOKUP(G1704,Demos!$B$3:$K$1368,5,FALSE),"")</f>
        <v>Curved Lightbeams</v>
      </c>
      <c r="O1704" s="28">
        <f>IF(N1704="","",COUNTIF($N$6:N3823, N1704))</f>
        <v>13</v>
      </c>
      <c r="P1704" s="33" t="str">
        <f xml:space="preserve"> IFERROR(IF(VLOOKUP(G1704,Demos!$B$3:$K$1368,6,FALSE)=0,"",VLOOKUP(G1704,Demos!$B$3:$K$1368,6,FALSE)),"")</f>
        <v>www.de-monstrare.nl/pdf/Curved%20lightbeams.pdf</v>
      </c>
      <c r="Q1704" s="38" t="str">
        <f xml:space="preserve"> IFERROR(IF(VLOOKUP(G1704,Demos!$B$3:$K$1368,8,FALSE)=0,"",VLOOKUP(G1704,Demos!$B$3:$K$1368,8,FALSE)),"")</f>
        <v/>
      </c>
      <c r="R1704" s="38" t="str">
        <f xml:space="preserve"> IFERROR(IF(VLOOKUP(G1704,Demos!$B$3:$K$1368,7,FALSE)=0,"",VLOOKUP(G1704,Demos!$B$3:$K$1368,7,FALSE)),"")</f>
        <v>See: https://surfdrive.surf.nl/files/index.php/s/DHZYIhoACURx7O8?path=%2FHaaksman%2FTN2345%2F8.%20Curved%20Lightbeams</v>
      </c>
      <c r="T1704" s="50" t="s">
        <v>1761</v>
      </c>
      <c r="U1704" s="31" t="str">
        <f>IFERROR(VLOOKUP(G1704,Demos!$B$7:N4999,12,FALSE),"")</f>
        <v/>
      </c>
    </row>
    <row r="1705" spans="1:21" ht="45" x14ac:dyDescent="0.25">
      <c r="A1705" s="39">
        <f t="shared" si="26"/>
        <v>1700</v>
      </c>
      <c r="B1705" s="30" t="s">
        <v>17</v>
      </c>
      <c r="C1705" s="29" t="str">
        <f xml:space="preserve"> IFERROR(VLOOKUP(B1705, Courses!$C$3:$E$836, 2, FALSE),"")</f>
        <v>Introduction to Waves</v>
      </c>
      <c r="D1705" s="29" t="str">
        <f xml:space="preserve"> IFERROR(VLOOKUP(MID(G1705,1,1), PIRA!$B$1:$E$1146, 2, FALSE),"")</f>
        <v>6 Optics</v>
      </c>
      <c r="E1705" s="31" t="str">
        <f xml:space="preserve"> IFERROR(VLOOKUP(MID(G1705,1,2),PIRA!$B$1:$E$1144,2,FALSE),"")&amp;"
"&amp;IFERROR(VLOOKUP(MID(H1705,1,2),PIRA!$B$1:$E$1144,2,FALSE),"")&amp;"
"&amp;IFERROR(VLOOKUP(MID(I1705,1,2),PIRA!$B$1:$E$1144,2,FALSE),"")</f>
        <v xml:space="preserve">Color
Polarisation
</v>
      </c>
      <c r="F1705" s="31" t="str">
        <f xml:space="preserve"> IFERROR(VLOOKUP(MID(G1705,1,4),PIRA!$B$1:$E$1144,2,FALSE),"")&amp;"
"&amp;IFERROR(VLOOKUP(MID(H1705,1,4),PIRA!$B$1:$E$1144,2,FALSE),"")&amp;"
"&amp;IFERROR(VLOOKUP(MID(I1705,1,4),PIRA!$B$1:$E$1144,2,FALSE),"")</f>
        <v xml:space="preserve">Scattering
Polarization by Scattering
</v>
      </c>
      <c r="G1705" s="32" t="s">
        <v>359</v>
      </c>
      <c r="H1705" s="31" t="str">
        <f>IFERROR(IF(VLOOKUP(G1705,Demos!$B$3:$K$1368,2,FALSE)=0,"",VLOOKUP(G1705,Demos!$B$3:$K$1368,2,FALSE)),"")</f>
        <v>6H50.10</v>
      </c>
      <c r="I1705" s="79" t="str">
        <f>IFERROR(IF(VLOOKUP(G1705,Demos!$B$3:$K$1368,3,FALSE)=0,"",VLOOKUP(G1705,Demos!$B$3:$K$1368,3,FALSE)),"")</f>
        <v/>
      </c>
      <c r="J1705" s="79" t="str">
        <f>IFERROR(IF(VLOOKUP(G1705,Demos!$B$3:$K$1368,4,FALSE)=0,"",VLOOKUP(G1705,Demos!$B$3:$K$1368,4,FALSE)),"")</f>
        <v/>
      </c>
      <c r="K1705" s="30" t="s">
        <v>46</v>
      </c>
      <c r="L1705" s="30" t="s">
        <v>15</v>
      </c>
      <c r="M1705" s="71">
        <v>42755</v>
      </c>
      <c r="N1705" s="33" t="str">
        <f>IFERROR(VLOOKUP(G1705,Demos!$B$3:$K$1368,5,FALSE),"")</f>
        <v>Scattering of Light (Rayleigh in milk/water dilution)</v>
      </c>
      <c r="O1705" s="28">
        <f>IF(N1705="","",COUNTIF($N$6:N3824, N1705))</f>
        <v>15</v>
      </c>
      <c r="P1705" s="33" t="str">
        <f xml:space="preserve"> IFERROR(IF(VLOOKUP(G1705,Demos!$B$3:$K$1368,6,FALSE)=0,"",VLOOKUP(G1705,Demos!$B$3:$K$1368,6,FALSE)),"")</f>
        <v>www.de-monstrare.nl/pdf/Scattering%20of%20light.pdf</v>
      </c>
      <c r="Q1705" s="38" t="str">
        <f xml:space="preserve"> IFERROR(IF(VLOOKUP(G1705,Demos!$B$3:$K$1368,8,FALSE)=0,"",VLOOKUP(G1705,Demos!$B$3:$K$1368,8,FALSE)),"")</f>
        <v>The white light is scattered by the fat molecules in the milk. The fat molecules are small enough for Rayleigh scattering to occur (larger particles tend to scatter by Mie scattering, which is not dependent on wavelength). Rayleigh is wavelength dependent. The shorter wavelengths scatter more than the longer wavelengths, hence the blueish light is scattered out over 90 degrees. The forward propagating light therefore appears redish. Furthermore, the Rayleigh scattered light is linear polarised, whereas the forward propagating light is not polarised. This can de demonstrated using a linear polariser.</v>
      </c>
      <c r="R1705" s="38" t="str">
        <f xml:space="preserve"> IFERROR(IF(VLOOKUP(G1705,Demos!$B$3:$K$1368,7,FALSE)=0,"",VLOOKUP(G1705,Demos!$B$3:$K$1368,7,FALSE)),"")</f>
        <v>See: https://surfdrive.surf.nl/files/index.php/s/DHZYIhoACURx7O8?path=%2FHaaksman%2FTN2345%2F7.%20Rayleigh%20Scattering</v>
      </c>
      <c r="T1705" s="50" t="s">
        <v>1761</v>
      </c>
      <c r="U1705" s="31" t="str">
        <f>IFERROR(VLOOKUP(G1705,Demos!$B$7:N5000,12,FALSE),"")</f>
        <v/>
      </c>
    </row>
    <row r="1706" spans="1:21" ht="45" x14ac:dyDescent="0.25">
      <c r="A1706" s="39">
        <f t="shared" si="26"/>
        <v>1701</v>
      </c>
      <c r="B1706" s="30" t="s">
        <v>1893</v>
      </c>
      <c r="C1706" s="29" t="str">
        <f xml:space="preserve"> IFERROR(VLOOKUP(B1706, Courses!$C$3:$E$836, 2, FALSE),"")</f>
        <v>Physics 1A</v>
      </c>
      <c r="D1706" s="29" t="str">
        <f xml:space="preserve"> IFERROR(VLOOKUP(MID(G1706,1,1), PIRA!$B$1:$E$1146, 2, FALSE),"")</f>
        <v>4 Thermodynamics</v>
      </c>
      <c r="E1706" s="31" t="str">
        <f xml:space="preserve"> IFERROR(VLOOKUP(MID(G1706,1,2),PIRA!$B$1:$E$1144,2,FALSE),"")&amp;"
"&amp;IFERROR(VLOOKUP(MID(H1706,1,2),PIRA!$B$1:$E$1144,2,FALSE),"")&amp;"
"&amp;IFERROR(VLOOKUP(MID(I1706,1,2),PIRA!$B$1:$E$1144,2,FALSE),"")</f>
        <v xml:space="preserve">Entropy and the Second Law
</v>
      </c>
      <c r="F1706" s="31" t="str">
        <f xml:space="preserve"> IFERROR(VLOOKUP(MID(G1706,1,4),PIRA!$B$1:$E$1144,2,FALSE),"")&amp;"
"&amp;IFERROR(VLOOKUP(MID(H1706,1,4),PIRA!$B$1:$E$1144,2,FALSE),"")&amp;"
"&amp;IFERROR(VLOOKUP(MID(I1706,1,4),PIRA!$B$1:$E$1144,2,FALSE),"")</f>
        <v xml:space="preserve">Heat Cycles
</v>
      </c>
      <c r="G1706" s="32" t="s">
        <v>1845</v>
      </c>
      <c r="H1706" s="31" t="str">
        <f>IFERROR(IF(VLOOKUP(G1706,Demos!$B$3:$K$1368,2,FALSE)=0,"",VLOOKUP(G1706,Demos!$B$3:$K$1368,2,FALSE)),"")</f>
        <v/>
      </c>
      <c r="I1706" s="79" t="str">
        <f>IFERROR(IF(VLOOKUP(G1706,Demos!$B$3:$K$1368,3,FALSE)=0,"",VLOOKUP(G1706,Demos!$B$3:$K$1368,3,FALSE)),"")</f>
        <v/>
      </c>
      <c r="J1706" s="79" t="str">
        <f>IFERROR(IF(VLOOKUP(G1706,Demos!$B$3:$K$1368,4,FALSE)=0,"",VLOOKUP(G1706,Demos!$B$3:$K$1368,4,FALSE)),"")</f>
        <v/>
      </c>
      <c r="K1706" s="30" t="s">
        <v>1897</v>
      </c>
      <c r="L1706" s="32" t="s">
        <v>1943</v>
      </c>
      <c r="M1706" s="71">
        <v>42754</v>
      </c>
      <c r="N1706" s="33" t="str">
        <f>IFERROR(VLOOKUP(G1706,Demos!$B$3:$K$1368,5,FALSE),"")</f>
        <v>Stirling Engine</v>
      </c>
      <c r="O1706" s="28">
        <f>IF(N1706="","",COUNTIF($N$6:N3825, N1706))</f>
        <v>19</v>
      </c>
      <c r="P1706" s="33" t="str">
        <f xml:space="preserve"> IFERROR(IF(VLOOKUP(G1706,Demos!$B$3:$K$1368,6,FALSE)=0,"",VLOOKUP(G1706,Demos!$B$3:$K$1368,6,FALSE)),"")</f>
        <v>http://www.de-monstrare.nl/pdf/Stirling%20engine.pdf</v>
      </c>
      <c r="Q1706" s="38" t="str">
        <f xml:space="preserve"> IFERROR(IF(VLOOKUP(G1706,Demos!$B$3:$K$1368,8,FALSE)=0,"",VLOOKUP(G1706,Demos!$B$3:$K$1368,8,FALSE)),"")</f>
        <v/>
      </c>
      <c r="R1706" s="38" t="str">
        <f xml:space="preserve"> IFERROR(IF(VLOOKUP(G1706,Demos!$B$3:$K$1368,7,FALSE)=0,"",VLOOKUP(G1706,Demos!$B$3:$K$1368,7,FALSE)),"")</f>
        <v>See from 01:02:03: U:\Elearning TP\Natk4all\college ted\dag 7</v>
      </c>
      <c r="T1706" s="50" t="s">
        <v>2049</v>
      </c>
      <c r="U1706" s="31" t="str">
        <f>IFERROR(VLOOKUP(G1706,Demos!$B$7:N5001,12,FALSE),"")</f>
        <v/>
      </c>
    </row>
    <row r="1707" spans="1:21" ht="45" x14ac:dyDescent="0.25">
      <c r="A1707" s="39">
        <f t="shared" si="26"/>
        <v>1702</v>
      </c>
      <c r="B1707" s="30" t="s">
        <v>17</v>
      </c>
      <c r="C1707" s="29" t="str">
        <f xml:space="preserve"> IFERROR(VLOOKUP(B1707, Courses!$C$3:$E$836, 2, FALSE),"")</f>
        <v>Introduction to Waves</v>
      </c>
      <c r="D1707" s="29" t="str">
        <f xml:space="preserve"> IFERROR(VLOOKUP(MID(G1707,1,1), PIRA!$B$1:$E$1146, 2, FALSE),"")</f>
        <v>3 Oscillations and Waves</v>
      </c>
      <c r="E1707" s="31" t="str">
        <f xml:space="preserve"> IFERROR(VLOOKUP(MID(G1707,1,2),PIRA!$B$1:$E$1144,2,FALSE),"")&amp;"
"&amp;IFERROR(VLOOKUP(MID(H1707,1,2),PIRA!$B$1:$E$1144,2,FALSE),"")&amp;"
"&amp;IFERROR(VLOOKUP(MID(I1707,1,2),PIRA!$B$1:$E$1144,2,FALSE),"")</f>
        <v xml:space="preserve">Wave Motion
</v>
      </c>
      <c r="F1707" s="31" t="str">
        <f xml:space="preserve"> IFERROR(VLOOKUP(MID(G1707,1,4),PIRA!$B$1:$E$1144,2,FALSE),"")&amp;"
"&amp;IFERROR(VLOOKUP(MID(H1707,1,4),PIRA!$B$1:$E$1144,2,FALSE),"")&amp;"
"&amp;IFERROR(VLOOKUP(MID(I1707,1,4),PIRA!$B$1:$E$1144,2,FALSE),"")</f>
        <v xml:space="preserve">Longitudinal Pulses and Waves
</v>
      </c>
      <c r="G1707" s="32" t="s">
        <v>1187</v>
      </c>
      <c r="H1707" s="31" t="str">
        <f>IFERROR(IF(VLOOKUP(G1707,Demos!$B$3:$K$1368,2,FALSE)=0,"",VLOOKUP(G1707,Demos!$B$3:$K$1368,2,FALSE)),"")</f>
        <v/>
      </c>
      <c r="I1707" s="79" t="str">
        <f>IFERROR(IF(VLOOKUP(G1707,Demos!$B$3:$K$1368,3,FALSE)=0,"",VLOOKUP(G1707,Demos!$B$3:$K$1368,3,FALSE)),"")</f>
        <v/>
      </c>
      <c r="J1707" s="79" t="str">
        <f>IFERROR(IF(VLOOKUP(G1707,Demos!$B$3:$K$1368,4,FALSE)=0,"",VLOOKUP(G1707,Demos!$B$3:$K$1368,4,FALSE)),"")</f>
        <v/>
      </c>
      <c r="K1707" s="30" t="s">
        <v>15</v>
      </c>
      <c r="L1707" s="30" t="s">
        <v>46</v>
      </c>
      <c r="M1707" s="71">
        <v>42748</v>
      </c>
      <c r="N1707" s="33" t="str">
        <f>IFERROR(VLOOKUP(G1707,Demos!$B$3:$K$1368,5,FALSE),"")</f>
        <v>Reflected Sound Pulses</v>
      </c>
      <c r="O1707" s="28">
        <f>IF(N1707="","",COUNTIF($N$6:N3826, N1707))</f>
        <v>16</v>
      </c>
      <c r="P1707" s="33" t="str">
        <f xml:space="preserve"> IFERROR(IF(VLOOKUP(G1707,Demos!$B$3:$K$1368,6,FALSE)=0,"",VLOOKUP(G1707,Demos!$B$3:$K$1368,6,FALSE)),"")</f>
        <v>TBC (or?: http://www.de-monstrare.nl/pdf/Reflected%20sound%20pulses.pdf)</v>
      </c>
      <c r="Q1707" s="38" t="str">
        <f xml:space="preserve"> IFERROR(IF(VLOOKUP(G1707,Demos!$B$3:$K$1368,8,FALSE)=0,"",VLOOKUP(G1707,Demos!$B$3:$K$1368,8,FALSE)),"")</f>
        <v/>
      </c>
      <c r="R1707" s="38" t="str">
        <f xml:space="preserve"> IFERROR(IF(VLOOKUP(G1707,Demos!$B$3:$K$1368,7,FALSE)=0,"",VLOOKUP(G1707,Demos!$B$3:$K$1368,7,FALSE)),"")</f>
        <v>See: https://surfdrive.surf.nl/files/index.php/s/DHZYIhoACURx7O8?path=%2FHaaksman%2FTN2345%2F5.%20Reflected%20Sound%20Pulses</v>
      </c>
      <c r="T1707" s="50" t="s">
        <v>1761</v>
      </c>
      <c r="U1707" s="31" t="str">
        <f>IFERROR(VLOOKUP(G1707,Demos!$B$7:N5003,12,FALSE),"")</f>
        <v/>
      </c>
    </row>
    <row r="1708" spans="1:21" ht="45" x14ac:dyDescent="0.25">
      <c r="A1708" s="29">
        <f t="shared" si="26"/>
        <v>1703</v>
      </c>
      <c r="B1708" s="30" t="s">
        <v>17</v>
      </c>
      <c r="C1708" s="29" t="str">
        <f xml:space="preserve"> IFERROR(VLOOKUP(B1708, Courses!$C$3:$E$836, 2, FALSE),"")</f>
        <v>Introduction to Waves</v>
      </c>
      <c r="D1708" s="29" t="str">
        <f xml:space="preserve"> IFERROR(VLOOKUP(MID(G1708,1,1), PIRA!$B$1:$E$1146, 2, FALSE),"")</f>
        <v>3 Oscillations and Waves</v>
      </c>
      <c r="E1708" s="31" t="str">
        <f xml:space="preserve"> IFERROR(VLOOKUP(MID(G1708,1,2),PIRA!$B$1:$E$1144,2,FALSE),"")&amp;"
"&amp;IFERROR(VLOOKUP(MID(H1708,1,2),PIRA!$B$1:$E$1144,2,FALSE),"")&amp;"
"&amp;IFERROR(VLOOKUP(MID(I1708,1,2),PIRA!$B$1:$E$1144,2,FALSE),"")</f>
        <v xml:space="preserve">Wave Motion
</v>
      </c>
      <c r="F1708" s="31" t="str">
        <f xml:space="preserve"> IFERROR(VLOOKUP(MID(G1708,1,4),PIRA!$B$1:$E$1144,2,FALSE),"")&amp;"
"&amp;IFERROR(VLOOKUP(MID(H1708,1,4),PIRA!$B$1:$E$1144,2,FALSE),"")&amp;"
"&amp;IFERROR(VLOOKUP(MID(I1708,1,4),PIRA!$B$1:$E$1144,2,FALSE),"")</f>
        <v xml:space="preserve">Longitudinal Pulses and Waves
</v>
      </c>
      <c r="G1708" s="32" t="s">
        <v>126</v>
      </c>
      <c r="H1708" s="31" t="str">
        <f>IFERROR(IF(VLOOKUP(G1708,Demos!$B$3:$K$1368,2,FALSE)=0,"",VLOOKUP(G1708,Demos!$B$3:$K$1368,2,FALSE)),"")</f>
        <v/>
      </c>
      <c r="I1708" s="79" t="str">
        <f>IFERROR(IF(VLOOKUP(G1708,Demos!$B$3:$K$1368,3,FALSE)=0,"",VLOOKUP(G1708,Demos!$B$3:$K$1368,3,FALSE)),"")</f>
        <v/>
      </c>
      <c r="J1708" s="79" t="str">
        <f>IFERROR(IF(VLOOKUP(G1708,Demos!$B$3:$K$1368,4,FALSE)=0,"",VLOOKUP(G1708,Demos!$B$3:$K$1368,4,FALSE)),"")</f>
        <v/>
      </c>
      <c r="K1708" s="30" t="s">
        <v>15</v>
      </c>
      <c r="L1708" s="30" t="s">
        <v>46</v>
      </c>
      <c r="M1708" s="71">
        <v>42748</v>
      </c>
      <c r="N1708" s="33" t="str">
        <f>IFERROR(VLOOKUP(G1708,Demos!$B$3:$K$1368,5,FALSE),"")</f>
        <v>Wave Machine</v>
      </c>
      <c r="O1708" s="28">
        <f>IF(N1708="","",COUNTIF($N$6:N3827, N1708))</f>
        <v>26</v>
      </c>
      <c r="P1708" s="33" t="str">
        <f xml:space="preserve"> IFERROR(IF(VLOOKUP(G1708,Demos!$B$3:$K$1368,6,FALSE)=0,"",VLOOKUP(G1708,Demos!$B$3:$K$1368,6,FALSE)),"")</f>
        <v>www.de-monstrare.nl/pdf/Reflections%20of%20transverse%20pulses%20_2_.pdf</v>
      </c>
      <c r="Q1708" s="38" t="str">
        <f xml:space="preserve"> IFERROR(IF(VLOOKUP(G1708,Demos!$B$3:$K$1368,8,FALSE)=0,"",VLOOKUP(G1708,Demos!$B$3:$K$1368,8,FALSE)),"")</f>
        <v>Not listed in database yet</v>
      </c>
      <c r="R1708" s="38" t="str">
        <f xml:space="preserve"> IFERROR(IF(VLOOKUP(G1708,Demos!$B$3:$K$1368,7,FALSE)=0,"",VLOOKUP(G1708,Demos!$B$3:$K$1368,7,FALSE)),"")</f>
        <v/>
      </c>
      <c r="T1708" s="50" t="s">
        <v>1761</v>
      </c>
      <c r="U1708" s="31" t="str">
        <f>IFERROR(VLOOKUP(G1708,Demos!$B$7:N5002,12,FALSE),"")</f>
        <v/>
      </c>
    </row>
    <row r="1709" spans="1:21" ht="45" x14ac:dyDescent="0.25">
      <c r="A1709" s="29">
        <f t="shared" si="26"/>
        <v>1704</v>
      </c>
      <c r="B1709" s="30" t="s">
        <v>17</v>
      </c>
      <c r="C1709" s="29" t="str">
        <f xml:space="preserve"> IFERROR(VLOOKUP(B1709, Courses!$C$3:$E$836, 2, FALSE),"")</f>
        <v>Introduction to Waves</v>
      </c>
      <c r="D1709" s="29" t="str">
        <f xml:space="preserve"> IFERROR(VLOOKUP(MID(G1709,1,1), PIRA!$B$1:$E$1146, 2, FALSE),"")</f>
        <v>3 Oscillations and Waves</v>
      </c>
      <c r="E1709" s="31" t="str">
        <f xml:space="preserve"> IFERROR(VLOOKUP(MID(G1709,1,2),PIRA!$B$1:$E$1144,2,FALSE),"")&amp;"
"&amp;IFERROR(VLOOKUP(MID(H1709,1,2),PIRA!$B$1:$E$1144,2,FALSE),"")&amp;"
"&amp;IFERROR(VLOOKUP(MID(I1709,1,2),PIRA!$B$1:$E$1144,2,FALSE),"")</f>
        <v xml:space="preserve">Wave Motion
Wave Motion
</v>
      </c>
      <c r="F1709" s="31" t="str">
        <f xml:space="preserve"> IFERROR(VLOOKUP(MID(G1709,1,4),PIRA!$B$1:$E$1144,2,FALSE),"")&amp;"
"&amp;IFERROR(VLOOKUP(MID(H1709,1,4),PIRA!$B$1:$E$1144,2,FALSE),"")&amp;"
"&amp;IFERROR(VLOOKUP(MID(I1709,1,4),PIRA!$B$1:$E$1144,2,FALSE),"")</f>
        <v xml:space="preserve">Doppler Effect
Beats
</v>
      </c>
      <c r="G1709" s="32" t="s">
        <v>1188</v>
      </c>
      <c r="H1709" s="31" t="str">
        <f>IFERROR(IF(VLOOKUP(G1709,Demos!$B$3:$K$1368,2,FALSE)=0,"",VLOOKUP(G1709,Demos!$B$3:$K$1368,2,FALSE)),"")</f>
        <v>3B60.10</v>
      </c>
      <c r="I1709" s="79" t="str">
        <f>IFERROR(IF(VLOOKUP(G1709,Demos!$B$3:$K$1368,3,FALSE)=0,"",VLOOKUP(G1709,Demos!$B$3:$K$1368,3,FALSE)),"")</f>
        <v/>
      </c>
      <c r="J1709" s="79" t="str">
        <f>IFERROR(IF(VLOOKUP(G1709,Demos!$B$3:$K$1368,4,FALSE)=0,"",VLOOKUP(G1709,Demos!$B$3:$K$1368,4,FALSE)),"")</f>
        <v/>
      </c>
      <c r="K1709" s="30" t="s">
        <v>15</v>
      </c>
      <c r="L1709" s="30" t="s">
        <v>46</v>
      </c>
      <c r="M1709" s="71">
        <v>42748</v>
      </c>
      <c r="N1709" s="33" t="str">
        <f>IFERROR(VLOOKUP(G1709,Demos!$B$3:$K$1368,5,FALSE),"")</f>
        <v>Doppler</v>
      </c>
      <c r="O1709" s="28">
        <f>IF(N1709="","",COUNTIF($N$6:N3828, N1709))</f>
        <v>21</v>
      </c>
      <c r="P1709" s="33" t="str">
        <f xml:space="preserve"> IFERROR(IF(VLOOKUP(G1709,Demos!$B$3:$K$1368,6,FALSE)=0,"",VLOOKUP(G1709,Demos!$B$3:$K$1368,6,FALSE)),"")</f>
        <v>www.de-monstrare.nl/pdf/Doppler.pdf</v>
      </c>
      <c r="Q1709" s="38" t="str">
        <f xml:space="preserve"> IFERROR(IF(VLOOKUP(G1709,Demos!$B$3:$K$1368,8,FALSE)=0,"",VLOOKUP(G1709,Demos!$B$3:$K$1368,8,FALSE)),"")</f>
        <v/>
      </c>
      <c r="R1709" s="38" t="str">
        <f xml:space="preserve"> IFERROR(IF(VLOOKUP(G1709,Demos!$B$3:$K$1368,7,FALSE)=0,"",VLOOKUP(G1709,Demos!$B$3:$K$1368,7,FALSE)),"")</f>
        <v>See: https://surfdrive.surf.nl/files/index.php/s/DHZYIhoACURx7O8?path=%2FHaaksman%2FTN2345%2F6.%20Doppler</v>
      </c>
      <c r="T1709" s="50" t="s">
        <v>1761</v>
      </c>
      <c r="U1709" s="31" t="str">
        <f>IFERROR(VLOOKUP(G1709,Demos!$B$7:N5004,12,FALSE),"")</f>
        <v/>
      </c>
    </row>
    <row r="1710" spans="1:21" ht="45" x14ac:dyDescent="0.25">
      <c r="A1710" s="39">
        <f t="shared" si="26"/>
        <v>1705</v>
      </c>
      <c r="B1710" s="30" t="s">
        <v>1893</v>
      </c>
      <c r="C1710" s="29" t="str">
        <f xml:space="preserve"> IFERROR(VLOOKUP(B1710, Courses!$C$3:$E$836, 2, FALSE),"")</f>
        <v>Physics 1A</v>
      </c>
      <c r="D1710" s="29" t="str">
        <f xml:space="preserve"> IFERROR(VLOOKUP(MID(G1710,1,1), PIRA!$B$1:$E$1146, 2, FALSE),"")</f>
        <v>4 Thermodynamics</v>
      </c>
      <c r="E1710" s="31" t="str">
        <f xml:space="preserve"> IFERROR(VLOOKUP(MID(G1710,1,2),PIRA!$B$1:$E$1144,2,FALSE),"")&amp;"
"&amp;IFERROR(VLOOKUP(MID(H1710,1,2),PIRA!$B$1:$E$1144,2,FALSE),"")&amp;"
"&amp;IFERROR(VLOOKUP(MID(I1710,1,2),PIRA!$B$1:$E$1144,2,FALSE),"")</f>
        <v xml:space="preserve">Heat and the First Law
Heat and the First Law
</v>
      </c>
      <c r="F1710" s="31" t="str">
        <f xml:space="preserve"> IFERROR(VLOOKUP(MID(G1710,1,4),PIRA!$B$1:$E$1144,2,FALSE),"")&amp;"
"&amp;IFERROR(VLOOKUP(MID(H1710,1,4),PIRA!$B$1:$E$1144,2,FALSE),"")&amp;"
"&amp;IFERROR(VLOOKUP(MID(I1710,1,4),PIRA!$B$1:$E$1144,2,FALSE),"")</f>
        <v xml:space="preserve">Heat Capacity and Specific Heat
Mechanical Equivalent of Heat
</v>
      </c>
      <c r="G1710" s="32" t="s">
        <v>1814</v>
      </c>
      <c r="H1710" s="31" t="str">
        <f>IFERROR(IF(VLOOKUP(G1710,Demos!$B$3:$K$1368,2,FALSE)=0,"",VLOOKUP(G1710,Demos!$B$3:$K$1368,2,FALSE)),"")</f>
        <v>4B60.01</v>
      </c>
      <c r="I1710" s="79" t="str">
        <f>IFERROR(IF(VLOOKUP(G1710,Demos!$B$3:$K$1368,3,FALSE)=0,"",VLOOKUP(G1710,Demos!$B$3:$K$1368,3,FALSE)),"")</f>
        <v/>
      </c>
      <c r="J1710" s="79" t="str">
        <f>IFERROR(IF(VLOOKUP(G1710,Demos!$B$3:$K$1368,4,FALSE)=0,"",VLOOKUP(G1710,Demos!$B$3:$K$1368,4,FALSE)),"")</f>
        <v/>
      </c>
      <c r="K1710" s="30" t="s">
        <v>1897</v>
      </c>
      <c r="L1710" s="32" t="s">
        <v>1943</v>
      </c>
      <c r="M1710" s="71">
        <v>42747</v>
      </c>
      <c r="N1710" s="33" t="str">
        <f>IFERROR(VLOOKUP(G1710,Demos!$B$3:$K$1368,5,FALSE),"")</f>
        <v>Joule's Experiment</v>
      </c>
      <c r="O1710" s="28">
        <f>IF(N1710="","",COUNTIF($N$6:N3829, N1710))</f>
        <v>4</v>
      </c>
      <c r="P1710" s="33" t="str">
        <f xml:space="preserve"> IFERROR(IF(VLOOKUP(G1710,Demos!$B$3:$K$1368,6,FALSE)=0,"",VLOOKUP(G1710,Demos!$B$3:$K$1368,6,FALSE)),"")</f>
        <v>http://www.de-monstrare.nl/pdf/Joule%27s%20experiment.pdf</v>
      </c>
      <c r="Q1710" s="38" t="str">
        <f xml:space="preserve"> IFERROR(IF(VLOOKUP(G1710,Demos!$B$3:$K$1368,8,FALSE)=0,"",VLOOKUP(G1710,Demos!$B$3:$K$1368,8,FALSE)),"")</f>
        <v/>
      </c>
      <c r="R1710" s="38" t="str">
        <f xml:space="preserve"> IFERROR(IF(VLOOKUP(G1710,Demos!$B$3:$K$1368,7,FALSE)=0,"",VLOOKUP(G1710,Demos!$B$3:$K$1368,7,FALSE)),"")</f>
        <v>See from 00:21:10: U:\Elearning TP\Natk4all\college ted\dag 3\versie 1</v>
      </c>
      <c r="T1710" s="50" t="s">
        <v>2049</v>
      </c>
      <c r="U1710" s="31" t="str">
        <f>IFERROR(VLOOKUP(G1710,Demos!$B$7:N5006,12,FALSE),"")</f>
        <v/>
      </c>
    </row>
    <row r="1711" spans="1:21" ht="45" x14ac:dyDescent="0.25">
      <c r="A1711" s="39">
        <f t="shared" si="26"/>
        <v>1706</v>
      </c>
      <c r="B1711" s="30" t="s">
        <v>1893</v>
      </c>
      <c r="C1711" s="29" t="str">
        <f xml:space="preserve"> IFERROR(VLOOKUP(B1711, Courses!$C$3:$E$836, 2, FALSE),"")</f>
        <v>Physics 1A</v>
      </c>
      <c r="D1711" s="29" t="str">
        <f xml:space="preserve"> IFERROR(VLOOKUP(MID(G1711,1,1), PIRA!$B$1:$E$1146, 2, FALSE),"")</f>
        <v>4 Thermodynamics</v>
      </c>
      <c r="E1711" s="31" t="str">
        <f xml:space="preserve"> IFERROR(VLOOKUP(MID(G1711,1,2),PIRA!$B$1:$E$1144,2,FALSE),"")&amp;"
"&amp;IFERROR(VLOOKUP(MID(H1711,1,2),PIRA!$B$1:$E$1144,2,FALSE),"")&amp;"
"&amp;IFERROR(VLOOKUP(MID(I1711,1,2),PIRA!$B$1:$E$1144,2,FALSE),"")</f>
        <v xml:space="preserve">Heat and the First Law
</v>
      </c>
      <c r="F1711" s="31" t="str">
        <f xml:space="preserve"> IFERROR(VLOOKUP(MID(G1711,1,4),PIRA!$B$1:$E$1144,2,FALSE),"")&amp;"
"&amp;IFERROR(VLOOKUP(MID(H1711,1,4),PIRA!$B$1:$E$1144,2,FALSE),"")&amp;"
"&amp;IFERROR(VLOOKUP(MID(I1711,1,4),PIRA!$B$1:$E$1144,2,FALSE),"")</f>
        <v xml:space="preserve">Radiation
</v>
      </c>
      <c r="G1711" s="32" t="s">
        <v>1819</v>
      </c>
      <c r="H1711" s="31" t="str">
        <f>IFERROR(IF(VLOOKUP(G1711,Demos!$B$3:$K$1368,2,FALSE)=0,"",VLOOKUP(G1711,Demos!$B$3:$K$1368,2,FALSE)),"")</f>
        <v/>
      </c>
      <c r="I1711" s="79" t="str">
        <f>IFERROR(IF(VLOOKUP(G1711,Demos!$B$3:$K$1368,3,FALSE)=0,"",VLOOKUP(G1711,Demos!$B$3:$K$1368,3,FALSE)),"")</f>
        <v/>
      </c>
      <c r="J1711" s="79" t="str">
        <f>IFERROR(IF(VLOOKUP(G1711,Demos!$B$3:$K$1368,4,FALSE)=0,"",VLOOKUP(G1711,Demos!$B$3:$K$1368,4,FALSE)),"")</f>
        <v/>
      </c>
      <c r="K1711" s="30" t="s">
        <v>1897</v>
      </c>
      <c r="L1711" s="32" t="s">
        <v>1943</v>
      </c>
      <c r="M1711" s="71">
        <v>42747</v>
      </c>
      <c r="N1711" s="33" t="str">
        <f>IFERROR(VLOOKUP(G1711,Demos!$B$3:$K$1368,5,FALSE),"")</f>
        <v>Stefan-Boltzmann Law for Radiation</v>
      </c>
      <c r="O1711" s="28">
        <f>IF(N1711="","",COUNTIF($N$6:N3830, N1711))</f>
        <v>3</v>
      </c>
      <c r="P1711" s="33" t="str">
        <f xml:space="preserve"> IFERROR(IF(VLOOKUP(G1711,Demos!$B$3:$K$1368,6,FALSE)=0,"",VLOOKUP(G1711,Demos!$B$3:$K$1368,6,FALSE)),"")</f>
        <v>http://www.de-monstrare.nl/pdf/Stefan-Boltzmann%20law%20for%20radiation.pdf</v>
      </c>
      <c r="Q1711" s="38" t="str">
        <f xml:space="preserve"> IFERROR(IF(VLOOKUP(G1711,Demos!$B$3:$K$1368,8,FALSE)=0,"",VLOOKUP(G1711,Demos!$B$3:$K$1368,8,FALSE)),"")</f>
        <v/>
      </c>
      <c r="R1711" s="38" t="str">
        <f xml:space="preserve"> IFERROR(IF(VLOOKUP(G1711,Demos!$B$3:$K$1368,7,FALSE)=0,"",VLOOKUP(G1711,Demos!$B$3:$K$1368,7,FALSE)),"")</f>
        <v/>
      </c>
      <c r="T1711" s="50" t="s">
        <v>2049</v>
      </c>
      <c r="U1711" s="31" t="str">
        <f>IFERROR(VLOOKUP(G1711,Demos!$B$7:N5005,12,FALSE),"")</f>
        <v/>
      </c>
    </row>
    <row r="1712" spans="1:21" ht="45" x14ac:dyDescent="0.25">
      <c r="A1712" s="39">
        <f t="shared" si="26"/>
        <v>1707</v>
      </c>
      <c r="B1712" s="30" t="s">
        <v>1893</v>
      </c>
      <c r="C1712" s="29" t="str">
        <f xml:space="preserve"> IFERROR(VLOOKUP(B1712, Courses!$C$3:$E$836, 2, FALSE),"")</f>
        <v>Physics 1A</v>
      </c>
      <c r="D1712" s="29" t="str">
        <f xml:space="preserve"> IFERROR(VLOOKUP(MID(G1712,1,1), PIRA!$B$1:$E$1146, 2, FALSE),"")</f>
        <v>4 Thermodynamics</v>
      </c>
      <c r="E1712" s="31" t="str">
        <f xml:space="preserve"> IFERROR(VLOOKUP(MID(G1712,1,2),PIRA!$B$1:$E$1144,2,FALSE),"")&amp;"
"&amp;IFERROR(VLOOKUP(MID(H1712,1,2),PIRA!$B$1:$E$1144,2,FALSE),"")&amp;"
"&amp;IFERROR(VLOOKUP(MID(I1712,1,2),PIRA!$B$1:$E$1144,2,FALSE),"")</f>
        <v xml:space="preserve">Change of State
</v>
      </c>
      <c r="F1712" s="31" t="str">
        <f xml:space="preserve"> IFERROR(VLOOKUP(MID(G1712,1,4),PIRA!$B$1:$E$1144,2,FALSE),"")&amp;"
"&amp;IFERROR(VLOOKUP(MID(H1712,1,4),PIRA!$B$1:$E$1144,2,FALSE),"")&amp;"
"&amp;IFERROR(VLOOKUP(MID(I1712,1,4),PIRA!$B$1:$E$1144,2,FALSE),"")</f>
        <v xml:space="preserve">Phase Changes: Liquid-Gas
</v>
      </c>
      <c r="G1712" s="32" t="s">
        <v>1842</v>
      </c>
      <c r="H1712" s="31" t="str">
        <f>IFERROR(IF(VLOOKUP(G1712,Demos!$B$3:$K$1368,2,FALSE)=0,"",VLOOKUP(G1712,Demos!$B$3:$K$1368,2,FALSE)),"")</f>
        <v/>
      </c>
      <c r="I1712" s="79" t="str">
        <f>IFERROR(IF(VLOOKUP(G1712,Demos!$B$3:$K$1368,3,FALSE)=0,"",VLOOKUP(G1712,Demos!$B$3:$K$1368,3,FALSE)),"")</f>
        <v/>
      </c>
      <c r="J1712" s="79" t="str">
        <f>IFERROR(IF(VLOOKUP(G1712,Demos!$B$3:$K$1368,4,FALSE)=0,"",VLOOKUP(G1712,Demos!$B$3:$K$1368,4,FALSE)),"")</f>
        <v/>
      </c>
      <c r="K1712" s="30" t="s">
        <v>1897</v>
      </c>
      <c r="L1712" s="30" t="s">
        <v>1943</v>
      </c>
      <c r="M1712" s="71">
        <v>42747</v>
      </c>
      <c r="N1712" s="33" t="str">
        <f>IFERROR(VLOOKUP(G1712,Demos!$B$3:$K$1368,5,FALSE),"")</f>
        <v>Boiling to Freeze</v>
      </c>
      <c r="O1712" s="28">
        <f>IF(N1712="","",COUNTIF($N$6:N3831, N1712))</f>
        <v>3</v>
      </c>
      <c r="P1712" s="33" t="str">
        <f xml:space="preserve"> IFERROR(IF(VLOOKUP(G1712,Demos!$B$3:$K$1368,6,FALSE)=0,"",VLOOKUP(G1712,Demos!$B$3:$K$1368,6,FALSE)),"")</f>
        <v>http://www.de-monstrare.nl/pdf/Boiling%20to%20freeze.pdf</v>
      </c>
      <c r="Q1712" s="38" t="str">
        <f xml:space="preserve"> IFERROR(IF(VLOOKUP(G1712,Demos!$B$3:$K$1368,8,FALSE)=0,"",VLOOKUP(G1712,Demos!$B$3:$K$1368,8,FALSE)),"")</f>
        <v/>
      </c>
      <c r="R1712" s="38" t="str">
        <f xml:space="preserve"> IFERROR(IF(VLOOKUP(G1712,Demos!$B$3:$K$1368,7,FALSE)=0,"",VLOOKUP(G1712,Demos!$B$3:$K$1368,7,FALSE)),"")</f>
        <v/>
      </c>
      <c r="T1712" s="50" t="s">
        <v>2049</v>
      </c>
      <c r="U1712" s="31" t="str">
        <f>IFERROR(VLOOKUP(G1712,Demos!$B$7:N5007,12,FALSE),"")</f>
        <v/>
      </c>
    </row>
    <row r="1713" spans="1:21" ht="45" x14ac:dyDescent="0.25">
      <c r="A1713" s="39">
        <f t="shared" si="26"/>
        <v>1708</v>
      </c>
      <c r="B1713" s="30" t="s">
        <v>17</v>
      </c>
      <c r="C1713" s="29" t="str">
        <f xml:space="preserve"> IFERROR(VLOOKUP(B1713, Courses!$C$3:$E$836, 2, FALSE),"")</f>
        <v>Introduction to Waves</v>
      </c>
      <c r="D1713" s="29" t="str">
        <f xml:space="preserve"> IFERROR(VLOOKUP(MID(G1713,1,1), PIRA!$B$1:$E$1146, 2, FALSE),"")</f>
        <v>3 Oscillations and Waves</v>
      </c>
      <c r="E1713" s="31" t="str">
        <f xml:space="preserve"> IFERROR(VLOOKUP(MID(G1713,1,2),PIRA!$B$1:$E$1144,2,FALSE),"")&amp;"
"&amp;IFERROR(VLOOKUP(MID(H1713,1,2),PIRA!$B$1:$E$1144,2,FALSE),"")&amp;"
"&amp;IFERROR(VLOOKUP(MID(I1713,1,2),PIRA!$B$1:$E$1144,2,FALSE),"")</f>
        <v xml:space="preserve">Instruments
Acoustics
</v>
      </c>
      <c r="F1713" s="31" t="str">
        <f xml:space="preserve"> IFERROR(VLOOKUP(MID(G1713,1,4),PIRA!$B$1:$E$1144,2,FALSE),"")&amp;"
"&amp;IFERROR(VLOOKUP(MID(H1713,1,4),PIRA!$B$1:$E$1144,2,FALSE),"")&amp;"
"&amp;IFERROR(VLOOKUP(MID(I1713,1,4),PIRA!$B$1:$E$1144,2,FALSE),"")</f>
        <v xml:space="preserve">Resonance Cavities
Wave Analysis and Synthesis
</v>
      </c>
      <c r="G1713" s="32" t="s">
        <v>481</v>
      </c>
      <c r="H1713" s="31" t="str">
        <f>IFERROR(IF(VLOOKUP(G1713,Demos!$B$3:$K$1368,2,FALSE)=0,"",VLOOKUP(G1713,Demos!$B$3:$K$1368,2,FALSE)),"")</f>
        <v>3C50.20</v>
      </c>
      <c r="I1713" s="79" t="str">
        <f>IFERROR(IF(VLOOKUP(G1713,Demos!$B$3:$K$1368,3,FALSE)=0,"",VLOOKUP(G1713,Demos!$B$3:$K$1368,3,FALSE)),"")</f>
        <v/>
      </c>
      <c r="J1713" s="79" t="str">
        <f>IFERROR(IF(VLOOKUP(G1713,Demos!$B$3:$K$1368,4,FALSE)=0,"",VLOOKUP(G1713,Demos!$B$3:$K$1368,4,FALSE)),"")</f>
        <v/>
      </c>
      <c r="K1713" s="30" t="s">
        <v>15</v>
      </c>
      <c r="L1713" s="30" t="s">
        <v>46</v>
      </c>
      <c r="M1713" s="71">
        <v>42746</v>
      </c>
      <c r="N1713" s="33" t="str">
        <f>IFERROR(VLOOKUP(G1713,Demos!$B$3:$K$1368,5,FALSE),"")</f>
        <v>Organ Pipe (Sound Resonance Tube)</v>
      </c>
      <c r="O1713" s="28">
        <f>IF(N1713="","",COUNTIF($N$6:N3832, N1713))</f>
        <v>11</v>
      </c>
      <c r="P1713" s="33" t="str">
        <f xml:space="preserve"> IFERROR(IF(VLOOKUP(G1713,Demos!$B$3:$K$1368,6,FALSE)=0,"",VLOOKUP(G1713,Demos!$B$3:$K$1368,6,FALSE)),"")</f>
        <v>N/A</v>
      </c>
      <c r="Q1713" s="38" t="str">
        <f xml:space="preserve"> IFERROR(IF(VLOOKUP(G1713,Demos!$B$3:$K$1368,8,FALSE)=0,"",VLOOKUP(G1713,Demos!$B$3:$K$1368,8,FALSE)),"")</f>
        <v>Not listed in database yet. f = 1 kHz, Variable length</v>
      </c>
      <c r="R1713" s="38" t="str">
        <f xml:space="preserve"> IFERROR(IF(VLOOKUP(G1713,Demos!$B$3:$K$1368,7,FALSE)=0,"",VLOOKUP(G1713,Demos!$B$3:$K$1368,7,FALSE)),"")</f>
        <v/>
      </c>
      <c r="T1713" s="50" t="s">
        <v>1761</v>
      </c>
      <c r="U1713" s="31" t="str">
        <f>IFERROR(VLOOKUP(G1713,Demos!$B$7:N5008,12,FALSE),"")</f>
        <v/>
      </c>
    </row>
    <row r="1714" spans="1:21" ht="45" x14ac:dyDescent="0.25">
      <c r="A1714" s="39">
        <f t="shared" si="26"/>
        <v>1709</v>
      </c>
      <c r="B1714" s="30" t="s">
        <v>17</v>
      </c>
      <c r="C1714" s="29" t="str">
        <f xml:space="preserve"> IFERROR(VLOOKUP(B1714, Courses!$C$3:$E$836, 2, FALSE),"")</f>
        <v>Introduction to Waves</v>
      </c>
      <c r="D1714" s="29" t="str">
        <f xml:space="preserve"> IFERROR(VLOOKUP(MID(G1714,1,1), PIRA!$B$1:$E$1146, 2, FALSE),"")</f>
        <v>3 Oscillations and Waves</v>
      </c>
      <c r="E1714" s="31" t="str">
        <f xml:space="preserve"> IFERROR(VLOOKUP(MID(G1714,1,2),PIRA!$B$1:$E$1144,2,FALSE),"")&amp;"
"&amp;IFERROR(VLOOKUP(MID(H1714,1,2),PIRA!$B$1:$E$1144,2,FALSE),"")&amp;"
"&amp;IFERROR(VLOOKUP(MID(I1714,1,2),PIRA!$B$1:$E$1144,2,FALSE),"")</f>
        <v xml:space="preserve">Instruments
</v>
      </c>
      <c r="F1714" s="31" t="str">
        <f xml:space="preserve"> IFERROR(VLOOKUP(MID(G1714,1,4),PIRA!$B$1:$E$1144,2,FALSE),"")&amp;"
"&amp;IFERROR(VLOOKUP(MID(H1714,1,4),PIRA!$B$1:$E$1144,2,FALSE),"")&amp;"
"&amp;IFERROR(VLOOKUP(MID(I1714,1,4),PIRA!$B$1:$E$1144,2,FALSE),"")</f>
        <v xml:space="preserve">Air Column Instruments
</v>
      </c>
      <c r="G1714" s="32" t="s">
        <v>1809</v>
      </c>
      <c r="H1714" s="31" t="str">
        <f>IFERROR(IF(VLOOKUP(G1714,Demos!$B$3:$K$1368,2,FALSE)=0,"",VLOOKUP(G1714,Demos!$B$3:$K$1368,2,FALSE)),"")</f>
        <v/>
      </c>
      <c r="I1714" s="79" t="str">
        <f>IFERROR(IF(VLOOKUP(G1714,Demos!$B$3:$K$1368,3,FALSE)=0,"",VLOOKUP(G1714,Demos!$B$3:$K$1368,3,FALSE)),"")</f>
        <v/>
      </c>
      <c r="J1714" s="79" t="str">
        <f>IFERROR(IF(VLOOKUP(G1714,Demos!$B$3:$K$1368,4,FALSE)=0,"",VLOOKUP(G1714,Demos!$B$3:$K$1368,4,FALSE)),"")</f>
        <v/>
      </c>
      <c r="K1714" s="30" t="s">
        <v>15</v>
      </c>
      <c r="L1714" s="30" t="s">
        <v>46</v>
      </c>
      <c r="M1714" s="71">
        <v>42746</v>
      </c>
      <c r="N1714" s="33" t="str">
        <f>IFERROR(VLOOKUP(G1714,Demos!$B$3:$K$1368,5,FALSE),"")</f>
        <v>Flute (trekfluit or organ pipe w adjustable stop)</v>
      </c>
      <c r="O1714" s="28">
        <f>IF(N1714="","",COUNTIF($N$6:N3833, N1714))</f>
        <v>11</v>
      </c>
      <c r="P1714" s="33" t="str">
        <f xml:space="preserve"> IFERROR(IF(VLOOKUP(G1714,Demos!$B$3:$K$1368,6,FALSE)=0,"",VLOOKUP(G1714,Demos!$B$3:$K$1368,6,FALSE)),"")</f>
        <v>N/A</v>
      </c>
      <c r="Q1714" s="38" t="str">
        <f xml:space="preserve"> IFERROR(IF(VLOOKUP(G1714,Demos!$B$3:$K$1368,8,FALSE)=0,"",VLOOKUP(G1714,Demos!$B$3:$K$1368,8,FALSE)),"")</f>
        <v>Not listed in database yet. A-tone, Length = 190 mm</v>
      </c>
      <c r="R1714" s="38" t="str">
        <f xml:space="preserve"> IFERROR(IF(VLOOKUP(G1714,Demos!$B$3:$K$1368,7,FALSE)=0,"",VLOOKUP(G1714,Demos!$B$3:$K$1368,7,FALSE)),"")</f>
        <v>See: https://surfdrive.surf.nl/files/index.php/s/DHZYIhoACURx7O8?path=%2FHaaksman%2FTN2345%2F4.%20Flute</v>
      </c>
      <c r="T1714" s="50" t="s">
        <v>1761</v>
      </c>
      <c r="U1714" s="31" t="str">
        <f>IFERROR(VLOOKUP(G1714,Demos!$B$7:N5009,12,FALSE),"")</f>
        <v/>
      </c>
    </row>
    <row r="1715" spans="1:21" ht="45" x14ac:dyDescent="0.25">
      <c r="A1715" s="39">
        <f t="shared" si="26"/>
        <v>1710</v>
      </c>
      <c r="B1715" s="30" t="s">
        <v>17</v>
      </c>
      <c r="C1715" s="29" t="str">
        <f xml:space="preserve"> IFERROR(VLOOKUP(B1715, Courses!$C$3:$E$836, 2, FALSE),"")</f>
        <v>Introduction to Waves</v>
      </c>
      <c r="D1715" s="29" t="str">
        <f xml:space="preserve"> IFERROR(VLOOKUP(MID(G1715,1,1), PIRA!$B$1:$E$1146, 2, FALSE),"")</f>
        <v>3 Oscillations and Waves</v>
      </c>
      <c r="E1715" s="31" t="str">
        <f xml:space="preserve"> IFERROR(VLOOKUP(MID(G1715,1,2),PIRA!$B$1:$E$1144,2,FALSE),"")&amp;"
"&amp;IFERROR(VLOOKUP(MID(H1715,1,2),PIRA!$B$1:$E$1144,2,FALSE),"")&amp;"
"&amp;IFERROR(VLOOKUP(MID(I1715,1,2),PIRA!$B$1:$E$1144,2,FALSE),"")</f>
        <v xml:space="preserve">Wave Motion
</v>
      </c>
      <c r="F1715" s="31" t="str">
        <f xml:space="preserve"> IFERROR(VLOOKUP(MID(G1715,1,4),PIRA!$B$1:$E$1144,2,FALSE),"")&amp;"
"&amp;IFERROR(VLOOKUP(MID(H1715,1,4),PIRA!$B$1:$E$1144,2,FALSE),"")&amp;"
"&amp;IFERROR(VLOOKUP(MID(I1715,1,4),PIRA!$B$1:$E$1144,2,FALSE),"")</f>
        <v xml:space="preserve">Standing Waves
</v>
      </c>
      <c r="G1715" s="32" t="s">
        <v>105</v>
      </c>
      <c r="H1715" s="31" t="str">
        <f>IFERROR(IF(VLOOKUP(G1715,Demos!$B$3:$K$1368,2,FALSE)=0,"",VLOOKUP(G1715,Demos!$B$3:$K$1368,2,FALSE)),"")</f>
        <v/>
      </c>
      <c r="I1715" s="79" t="str">
        <f>IFERROR(IF(VLOOKUP(G1715,Demos!$B$3:$K$1368,3,FALSE)=0,"",VLOOKUP(G1715,Demos!$B$3:$K$1368,3,FALSE)),"")</f>
        <v/>
      </c>
      <c r="J1715" s="79" t="str">
        <f>IFERROR(IF(VLOOKUP(G1715,Demos!$B$3:$K$1368,4,FALSE)=0,"",VLOOKUP(G1715,Demos!$B$3:$K$1368,4,FALSE)),"")</f>
        <v/>
      </c>
      <c r="K1715" s="30" t="s">
        <v>15</v>
      </c>
      <c r="L1715" s="30" t="s">
        <v>46</v>
      </c>
      <c r="M1715" s="71">
        <v>42744</v>
      </c>
      <c r="N1715" s="33" t="str">
        <f>IFERROR(VLOOKUP(G1715,Demos!$B$3:$K$1368,5,FALSE),"")</f>
        <v>Soap Film Standing Waves</v>
      </c>
      <c r="O1715" s="28">
        <f>IF(N1715="","",COUNTIF($N$6:N3834, N1715))</f>
        <v>12</v>
      </c>
      <c r="P1715" s="33" t="str">
        <f xml:space="preserve"> IFERROR(IF(VLOOKUP(G1715,Demos!$B$3:$K$1368,6,FALSE)=0,"",VLOOKUP(G1715,Demos!$B$3:$K$1368,6,FALSE)),"")</f>
        <v>N/A</v>
      </c>
      <c r="Q1715" s="38" t="str">
        <f xml:space="preserve"> IFERROR(IF(VLOOKUP(G1715,Demos!$B$3:$K$1368,8,FALSE)=0,"",VLOOKUP(G1715,Demos!$B$3:$K$1368,8,FALSE)),"")</f>
        <v>Not listed in database yet, see pic P0001577</v>
      </c>
      <c r="R1715" s="38" t="str">
        <f xml:space="preserve"> IFERROR(IF(VLOOKUP(G1715,Demos!$B$3:$K$1368,7,FALSE)=0,"",VLOOKUP(G1715,Demos!$B$3:$K$1368,7,FALSE)),"")</f>
        <v/>
      </c>
      <c r="T1715" s="50" t="s">
        <v>1761</v>
      </c>
      <c r="U1715" s="31" t="str">
        <f>IFERROR(VLOOKUP(G1715,Demos!$B$7:N5010,12,FALSE),"")</f>
        <v/>
      </c>
    </row>
    <row r="1716" spans="1:21" ht="45" x14ac:dyDescent="0.25">
      <c r="A1716" s="39">
        <f t="shared" si="26"/>
        <v>1711</v>
      </c>
      <c r="B1716" s="30" t="s">
        <v>17</v>
      </c>
      <c r="C1716" s="29" t="str">
        <f xml:space="preserve"> IFERROR(VLOOKUP(B1716, Courses!$C$3:$E$836, 2, FALSE),"")</f>
        <v>Introduction to Waves</v>
      </c>
      <c r="D1716" s="29" t="str">
        <f xml:space="preserve"> IFERROR(VLOOKUP(MID(G1716,1,1), PIRA!$B$1:$E$1146, 2, FALSE),"")</f>
        <v>3 Oscillations and Waves</v>
      </c>
      <c r="E1716" s="31" t="str">
        <f xml:space="preserve"> IFERROR(VLOOKUP(MID(G1716,1,2),PIRA!$B$1:$E$1144,2,FALSE),"")&amp;"
"&amp;IFERROR(VLOOKUP(MID(H1716,1,2),PIRA!$B$1:$E$1144,2,FALSE),"")&amp;"
"&amp;IFERROR(VLOOKUP(MID(I1716,1,2),PIRA!$B$1:$E$1144,2,FALSE),"")</f>
        <v xml:space="preserve">Instruments
</v>
      </c>
      <c r="F1716" s="31" t="str">
        <f xml:space="preserve"> IFERROR(VLOOKUP(MID(G1716,1,4),PIRA!$B$1:$E$1144,2,FALSE),"")&amp;"
"&amp;IFERROR(VLOOKUP(MID(H1716,1,4),PIRA!$B$1:$E$1144,2,FALSE),"")&amp;"
"&amp;IFERROR(VLOOKUP(MID(I1716,1,4),PIRA!$B$1:$E$1144,2,FALSE),"")</f>
        <v xml:space="preserve">Resonance in Plates, Bars, Solids
</v>
      </c>
      <c r="G1716" s="32" t="s">
        <v>124</v>
      </c>
      <c r="H1716" s="31" t="str">
        <f>IFERROR(IF(VLOOKUP(G1716,Demos!$B$3:$K$1368,2,FALSE)=0,"",VLOOKUP(G1716,Demos!$B$3:$K$1368,2,FALSE)),"")</f>
        <v/>
      </c>
      <c r="I1716" s="79" t="str">
        <f>IFERROR(IF(VLOOKUP(G1716,Demos!$B$3:$K$1368,3,FALSE)=0,"",VLOOKUP(G1716,Demos!$B$3:$K$1368,3,FALSE)),"")</f>
        <v/>
      </c>
      <c r="J1716" s="79" t="str">
        <f>IFERROR(IF(VLOOKUP(G1716,Demos!$B$3:$K$1368,4,FALSE)=0,"",VLOOKUP(G1716,Demos!$B$3:$K$1368,4,FALSE)),"")</f>
        <v/>
      </c>
      <c r="K1716" s="30" t="s">
        <v>15</v>
      </c>
      <c r="L1716" s="30" t="s">
        <v>46</v>
      </c>
      <c r="M1716" s="71">
        <v>42744</v>
      </c>
      <c r="N1716" s="33" t="str">
        <f>IFERROR(VLOOKUP(G1716,Demos!$B$3:$K$1368,5,FALSE),"")</f>
        <v>Chladni Plates (sand on a vibrating plate)</v>
      </c>
      <c r="O1716" s="28">
        <f>IF(N1716="","",COUNTIF($N$6:N3835, N1716))</f>
        <v>15</v>
      </c>
      <c r="P1716" s="33" t="str">
        <f xml:space="preserve"> IFERROR(IF(VLOOKUP(G1716,Demos!$B$3:$K$1368,6,FALSE)=0,"",VLOOKUP(G1716,Demos!$B$3:$K$1368,6,FALSE)),"")</f>
        <v>N/A</v>
      </c>
      <c r="Q1716" s="38" t="str">
        <f xml:space="preserve"> IFERROR(IF(VLOOKUP(G1716,Demos!$B$3:$K$1368,8,FALSE)=0,"",VLOOKUP(G1716,Demos!$B$3:$K$1368,8,FALSE)),"")</f>
        <v>Not listed in database yet, see pic P0001572</v>
      </c>
      <c r="R1716" s="38" t="str">
        <f xml:space="preserve"> IFERROR(IF(VLOOKUP(G1716,Demos!$B$3:$K$1368,7,FALSE)=0,"",VLOOKUP(G1716,Demos!$B$3:$K$1368,7,FALSE)),"")</f>
        <v>See: https://surfdrive.surf.nl/files/index.php/s/DHZYIhoACURx7O8?path=%2FHaaksman%2FTN2345%2F3.%20Chladni%20Plates</v>
      </c>
      <c r="T1716" s="50" t="s">
        <v>1761</v>
      </c>
      <c r="U1716" s="31" t="str">
        <f>IFERROR(VLOOKUP(G1716,Demos!$B$7:N5011,12,FALSE),"")</f>
        <v/>
      </c>
    </row>
    <row r="1717" spans="1:21" ht="45" x14ac:dyDescent="0.25">
      <c r="A1717" s="39">
        <f t="shared" si="26"/>
        <v>1712</v>
      </c>
      <c r="B1717" s="30" t="s">
        <v>1893</v>
      </c>
      <c r="C1717" s="29" t="str">
        <f xml:space="preserve"> IFERROR(VLOOKUP(B1717, Courses!$C$3:$E$836, 2, FALSE),"")</f>
        <v>Physics 1A</v>
      </c>
      <c r="D1717" s="29" t="str">
        <f xml:space="preserve"> IFERROR(VLOOKUP(MID(G1717,1,1), PIRA!$B$1:$E$1146, 2, FALSE),"")</f>
        <v>1 Mechanics</v>
      </c>
      <c r="E1717" s="31" t="str">
        <f xml:space="preserve"> IFERROR(VLOOKUP(MID(G1717,1,2),PIRA!$B$1:$E$1144,2,FALSE),"")&amp;"
"&amp;IFERROR(VLOOKUP(MID(H1717,1,2),PIRA!$B$1:$E$1144,2,FALSE),"")&amp;"
"&amp;IFERROR(VLOOKUP(MID(I1717,1,2),PIRA!$B$1:$E$1144,2,FALSE),"")</f>
        <v xml:space="preserve">Rotational Dynamics
Rotational Dynamics
</v>
      </c>
      <c r="F1717" s="31" t="str">
        <f xml:space="preserve"> IFERROR(VLOOKUP(MID(G1717,1,4),PIRA!$B$1:$E$1144,2,FALSE),"")&amp;"
"&amp;IFERROR(VLOOKUP(MID(H1717,1,4),PIRA!$B$1:$E$1144,2,FALSE),"")&amp;"
"&amp;IFERROR(VLOOKUP(MID(I1717,1,4),PIRA!$B$1:$E$1144,2,FALSE),"")</f>
        <v xml:space="preserve">Rotational Stability
Conservation of Angular Momentum
</v>
      </c>
      <c r="G1717" s="32" t="s">
        <v>1658</v>
      </c>
      <c r="H1717" s="31" t="str">
        <f>IFERROR(IF(VLOOKUP(G1717,Demos!$B$3:$K$1368,2,FALSE)=0,"",VLOOKUP(G1717,Demos!$B$3:$K$1368,2,FALSE)),"")</f>
        <v>1Q40.12</v>
      </c>
      <c r="I1717" s="79" t="str">
        <f>IFERROR(IF(VLOOKUP(G1717,Demos!$B$3:$K$1368,3,FALSE)=0,"",VLOOKUP(G1717,Demos!$B$3:$K$1368,3,FALSE)),"")</f>
        <v/>
      </c>
      <c r="J1717" s="79" t="str">
        <f>IFERROR(IF(VLOOKUP(G1717,Demos!$B$3:$K$1368,4,FALSE)=0,"",VLOOKUP(G1717,Demos!$B$3:$K$1368,4,FALSE)),"")</f>
        <v/>
      </c>
      <c r="K1717" s="30" t="s">
        <v>1948</v>
      </c>
      <c r="L1717" s="30" t="s">
        <v>1897</v>
      </c>
      <c r="M1717" s="71">
        <v>42741</v>
      </c>
      <c r="N1717" s="33" t="str">
        <f>IFERROR(VLOOKUP(G1717,Demos!$B$3:$K$1368,5,FALSE),"")</f>
        <v>Tippe Top</v>
      </c>
      <c r="O1717" s="28">
        <f>IF(N1717="","",COUNTIF($N$6:N3836, N1717))</f>
        <v>28</v>
      </c>
      <c r="P1717" s="33" t="str">
        <f xml:space="preserve"> IFERROR(IF(VLOOKUP(G1717,Demos!$B$3:$K$1368,6,FALSE)=0,"",VLOOKUP(G1717,Demos!$B$3:$K$1368,6,FALSE)),"")</f>
        <v>www.de-monstrare.nl/pdf/Tippe%20top.pdf</v>
      </c>
      <c r="Q1717" s="38" t="str">
        <f xml:space="preserve"> IFERROR(IF(VLOOKUP(G1717,Demos!$B$3:$K$1368,8,FALSE)=0,"",VLOOKUP(G1717,Demos!$B$3:$K$1368,8,FALSE)),"")</f>
        <v/>
      </c>
      <c r="R1717" s="38" t="str">
        <f xml:space="preserve"> IFERROR(IF(VLOOKUP(G1717,Demos!$B$3:$K$1368,7,FALSE)=0,"",VLOOKUP(G1717,Demos!$B$3:$K$1368,7,FALSE)),"")</f>
        <v xml:space="preserve">See Collegerama 2022 recording TN1612TU_20 - https://collegerama.tudelft.nl/Mediasite/Channel/as-bsc-tn/watch/1a0c74c4eaf54cb7aa9b646d254fee821d </v>
      </c>
      <c r="T1717" s="50" t="s">
        <v>2049</v>
      </c>
      <c r="U1717" s="31" t="str">
        <f>IFERROR(VLOOKUP(G1717,Demos!$B$7:N5012,12,FALSE),"")</f>
        <v/>
      </c>
    </row>
    <row r="1718" spans="1:21" ht="45" x14ac:dyDescent="0.25">
      <c r="A1718" s="39">
        <f t="shared" si="26"/>
        <v>1713</v>
      </c>
      <c r="B1718" s="30" t="s">
        <v>1893</v>
      </c>
      <c r="C1718" s="29" t="str">
        <f xml:space="preserve"> IFERROR(VLOOKUP(B1718, Courses!$C$3:$E$836, 2, FALSE),"")</f>
        <v>Physics 1A</v>
      </c>
      <c r="D1718" s="29" t="str">
        <f xml:space="preserve"> IFERROR(VLOOKUP(MID(G1718,1,1), PIRA!$B$1:$E$1146, 2, FALSE),"")</f>
        <v/>
      </c>
      <c r="E1718" s="31" t="str">
        <f xml:space="preserve"> IFERROR(VLOOKUP(MID(G1718,1,2),PIRA!$B$1:$E$1144,2,FALSE),"")&amp;"
"&amp;IFERROR(VLOOKUP(MID(H1718,1,2),PIRA!$B$1:$E$1144,2,FALSE),"")&amp;"
"&amp;IFERROR(VLOOKUP(MID(I1718,1,2),PIRA!$B$1:$E$1144,2,FALSE),"")</f>
        <v xml:space="preserve">
</v>
      </c>
      <c r="F1718" s="31" t="str">
        <f xml:space="preserve"> IFERROR(VLOOKUP(MID(G1718,1,4),PIRA!$B$1:$E$1144,2,FALSE),"")&amp;"
"&amp;IFERROR(VLOOKUP(MID(H1718,1,4),PIRA!$B$1:$E$1144,2,FALSE),"")&amp;"
"&amp;IFERROR(VLOOKUP(MID(I1718,1,4),PIRA!$B$1:$E$1144,2,FALSE),"")</f>
        <v xml:space="preserve">
</v>
      </c>
      <c r="G1718" s="71" t="s">
        <v>1947</v>
      </c>
      <c r="H1718" s="31" t="str">
        <f>IFERROR(IF(VLOOKUP(G1718,Demos!$B$3:$K$1368,2,FALSE)=0,"",VLOOKUP(G1718,Demos!$B$3:$K$1368,2,FALSE)),"")</f>
        <v/>
      </c>
      <c r="I1718" s="79" t="str">
        <f>IFERROR(IF(VLOOKUP(G1718,Demos!$B$3:$K$1368,3,FALSE)=0,"",VLOOKUP(G1718,Demos!$B$3:$K$1368,3,FALSE)),"")</f>
        <v/>
      </c>
      <c r="J1718" s="79" t="str">
        <f>IFERROR(IF(VLOOKUP(G1718,Demos!$B$3:$K$1368,4,FALSE)=0,"",VLOOKUP(G1718,Demos!$B$3:$K$1368,4,FALSE)),"")</f>
        <v/>
      </c>
      <c r="K1718" s="30" t="s">
        <v>1948</v>
      </c>
      <c r="L1718" s="32" t="s">
        <v>1897</v>
      </c>
      <c r="M1718" s="71">
        <v>42741</v>
      </c>
      <c r="N1718" s="33" t="str">
        <f>IFERROR(VLOOKUP(G1718,Demos!$B$3:$K$1368,5,FALSE),"")</f>
        <v/>
      </c>
      <c r="O1718" s="28" t="str">
        <f>IF(N1718="","",COUNTIF($N$6:N3837, N1718))</f>
        <v/>
      </c>
      <c r="P1718" s="33" t="str">
        <f xml:space="preserve"> IFERROR(IF(VLOOKUP(G1718,Demos!$B$3:$K$1368,6,FALSE)=0,"",VLOOKUP(G1718,Demos!$B$3:$K$1368,6,FALSE)),"")</f>
        <v/>
      </c>
      <c r="Q1718" s="38" t="str">
        <f xml:space="preserve"> IFERROR(IF(VLOOKUP(G1718,Demos!$B$3:$K$1368,8,FALSE)=0,"",VLOOKUP(G1718,Demos!$B$3:$K$1368,8,FALSE)),"")</f>
        <v/>
      </c>
      <c r="R1718" s="38" t="str">
        <f xml:space="preserve"> IFERROR(IF(VLOOKUP(G1718,Demos!$B$3:$K$1368,7,FALSE)=0,"",VLOOKUP(G1718,Demos!$B$3:$K$1368,7,FALSE)),"")</f>
        <v/>
      </c>
      <c r="T1718" s="50" t="s">
        <v>2049</v>
      </c>
      <c r="U1718" s="31" t="str">
        <f>IFERROR(VLOOKUP(G1718,Demos!$B$7:N5013,12,FALSE),"")</f>
        <v/>
      </c>
    </row>
    <row r="1719" spans="1:21" ht="45" x14ac:dyDescent="0.25">
      <c r="A1719" s="39">
        <f t="shared" si="26"/>
        <v>1714</v>
      </c>
      <c r="B1719" s="30" t="s">
        <v>1893</v>
      </c>
      <c r="C1719" s="29" t="str">
        <f xml:space="preserve"> IFERROR(VLOOKUP(B1719, Courses!$C$3:$E$836, 2, FALSE),"")</f>
        <v>Physics 1A</v>
      </c>
      <c r="D1719" s="29" t="str">
        <f xml:space="preserve"> IFERROR(VLOOKUP(MID(G1719,1,1), PIRA!$B$1:$E$1146, 2, FALSE),"")</f>
        <v>1 Mechanics</v>
      </c>
      <c r="E1719" s="31" t="str">
        <f xml:space="preserve"> IFERROR(VLOOKUP(MID(G1719,1,2),PIRA!$B$1:$E$1144,2,FALSE),"")&amp;"
"&amp;IFERROR(VLOOKUP(MID(H1719,1,2),PIRA!$B$1:$E$1144,2,FALSE),"")&amp;"
"&amp;IFERROR(VLOOKUP(MID(I1719,1,2),PIRA!$B$1:$E$1144,2,FALSE),"")</f>
        <v xml:space="preserve">Rotational Dynamics
</v>
      </c>
      <c r="F1719" s="31" t="str">
        <f xml:space="preserve"> IFERROR(VLOOKUP(MID(G1719,1,4),PIRA!$B$1:$E$1144,2,FALSE),"")&amp;"
"&amp;IFERROR(VLOOKUP(MID(H1719,1,4),PIRA!$B$1:$E$1144,2,FALSE),"")&amp;"
"&amp;IFERROR(VLOOKUP(MID(I1719,1,4),PIRA!$B$1:$E$1144,2,FALSE),"")</f>
        <v xml:space="preserve">Gyros
</v>
      </c>
      <c r="G1719" s="32" t="s">
        <v>1176</v>
      </c>
      <c r="H1719" s="31" t="str">
        <f>IFERROR(IF(VLOOKUP(G1719,Demos!$B$3:$K$1368,2,FALSE)=0,"",VLOOKUP(G1719,Demos!$B$3:$K$1368,2,FALSE)),"")</f>
        <v/>
      </c>
      <c r="I1719" s="79" t="str">
        <f>IFERROR(IF(VLOOKUP(G1719,Demos!$B$3:$K$1368,3,FALSE)=0,"",VLOOKUP(G1719,Demos!$B$3:$K$1368,3,FALSE)),"")</f>
        <v/>
      </c>
      <c r="J1719" s="79" t="str">
        <f>IFERROR(IF(VLOOKUP(G1719,Demos!$B$3:$K$1368,4,FALSE)=0,"",VLOOKUP(G1719,Demos!$B$3:$K$1368,4,FALSE)),"")</f>
        <v/>
      </c>
      <c r="K1719" s="30" t="s">
        <v>1948</v>
      </c>
      <c r="L1719" s="32" t="s">
        <v>1897</v>
      </c>
      <c r="M1719" s="71">
        <v>42740</v>
      </c>
      <c r="N1719" s="33" t="str">
        <f>IFERROR(VLOOKUP(G1719,Demos!$B$3:$K$1368,5,FALSE),"")</f>
        <v>Precession (2)</v>
      </c>
      <c r="O1719" s="28">
        <f>IF(N1719="","",COUNTIF($N$6:N3838, N1719))</f>
        <v>67</v>
      </c>
      <c r="P1719" s="33" t="str">
        <f xml:space="preserve"> IFERROR(IF(VLOOKUP(G1719,Demos!$B$3:$K$1368,6,FALSE)=0,"",VLOOKUP(G1719,Demos!$B$3:$K$1368,6,FALSE)),"")</f>
        <v>www.de-monstrare.nl/pdf/Precession%20_2_.pdf</v>
      </c>
      <c r="Q1719" s="38" t="str">
        <f xml:space="preserve"> IFERROR(IF(VLOOKUP(G1719,Demos!$B$3:$K$1368,8,FALSE)=0,"",VLOOKUP(G1719,Demos!$B$3:$K$1368,8,FALSE)),"")</f>
        <v/>
      </c>
      <c r="R1719" s="38" t="str">
        <f xml:space="preserve"> IFERROR(IF(VLOOKUP(G1719,Demos!$B$3:$K$1368,7,FALSE)=0,"",VLOOKUP(G1719,Demos!$B$3:$K$1368,7,FALSE)),"")</f>
        <v/>
      </c>
      <c r="T1719" s="50" t="s">
        <v>2049</v>
      </c>
      <c r="U1719" s="31" t="str">
        <f>IFERROR(VLOOKUP(G1719,Demos!$B$7:N5014,12,FALSE),"")</f>
        <v/>
      </c>
    </row>
    <row r="1720" spans="1:21" ht="45" x14ac:dyDescent="0.25">
      <c r="A1720" s="39">
        <f t="shared" si="26"/>
        <v>1715</v>
      </c>
      <c r="B1720" s="30" t="s">
        <v>1893</v>
      </c>
      <c r="C1720" s="29" t="str">
        <f xml:space="preserve"> IFERROR(VLOOKUP(B1720, Courses!$C$3:$E$836, 2, FALSE),"")</f>
        <v>Physics 1A</v>
      </c>
      <c r="D1720" s="29" t="str">
        <f xml:space="preserve"> IFERROR(VLOOKUP(MID(G1720,1,1), PIRA!$B$1:$E$1146, 2, FALSE),"")</f>
        <v>1 Mechanics</v>
      </c>
      <c r="E1720" s="31" t="str">
        <f xml:space="preserve"> IFERROR(VLOOKUP(MID(G1720,1,2),PIRA!$B$1:$E$1144,2,FALSE),"")&amp;"
"&amp;IFERROR(VLOOKUP(MID(H1720,1,2),PIRA!$B$1:$E$1144,2,FALSE),"")&amp;"
"&amp;IFERROR(VLOOKUP(MID(I1720,1,2),PIRA!$B$1:$E$1144,2,FALSE),"")</f>
        <v xml:space="preserve">Rotational Dynamics
</v>
      </c>
      <c r="F1720" s="31" t="str">
        <f xml:space="preserve"> IFERROR(VLOOKUP(MID(G1720,1,4),PIRA!$B$1:$E$1144,2,FALSE),"")&amp;"
"&amp;IFERROR(VLOOKUP(MID(H1720,1,4),PIRA!$B$1:$E$1144,2,FALSE),"")&amp;"
"&amp;IFERROR(VLOOKUP(MID(I1720,1,4),PIRA!$B$1:$E$1144,2,FALSE),"")</f>
        <v xml:space="preserve">Gyros
</v>
      </c>
      <c r="G1720" s="32" t="s">
        <v>1659</v>
      </c>
      <c r="H1720" s="31" t="str">
        <f>IFERROR(IF(VLOOKUP(G1720,Demos!$B$3:$K$1368,2,FALSE)=0,"",VLOOKUP(G1720,Demos!$B$3:$K$1368,2,FALSE)),"")</f>
        <v/>
      </c>
      <c r="I1720" s="79" t="str">
        <f>IFERROR(IF(VLOOKUP(G1720,Demos!$B$3:$K$1368,3,FALSE)=0,"",VLOOKUP(G1720,Demos!$B$3:$K$1368,3,FALSE)),"")</f>
        <v/>
      </c>
      <c r="J1720" s="79" t="str">
        <f>IFERROR(IF(VLOOKUP(G1720,Demos!$B$3:$K$1368,4,FALSE)=0,"",VLOOKUP(G1720,Demos!$B$3:$K$1368,4,FALSE)),"")</f>
        <v/>
      </c>
      <c r="K1720" s="30" t="s">
        <v>1948</v>
      </c>
      <c r="L1720" s="30" t="s">
        <v>1897</v>
      </c>
      <c r="M1720" s="71">
        <v>42740</v>
      </c>
      <c r="N1720" s="33" t="str">
        <f>IFERROR(VLOOKUP(G1720,Demos!$B$3:$K$1368,5,FALSE),"")</f>
        <v>Gyroscope</v>
      </c>
      <c r="O1720" s="28">
        <f>IF(N1720="","",COUNTIF($N$6:N3839, N1720))</f>
        <v>40</v>
      </c>
      <c r="P1720" s="33" t="str">
        <f xml:space="preserve"> IFERROR(IF(VLOOKUP(G1720,Demos!$B$3:$K$1368,6,FALSE)=0,"",VLOOKUP(G1720,Demos!$B$3:$K$1368,6,FALSE)),"")</f>
        <v>N/A</v>
      </c>
      <c r="Q1720" s="38" t="str">
        <f xml:space="preserve"> IFERROR(IF(VLOOKUP(G1720,Demos!$B$3:$K$1368,8,FALSE)=0,"",VLOOKUP(G1720,Demos!$B$3:$K$1368,8,FALSE)),"")</f>
        <v/>
      </c>
      <c r="R1720" s="38" t="str">
        <f xml:space="preserve"> IFERROR(IF(VLOOKUP(G1720,Demos!$B$3:$K$1368,7,FALSE)=0,"",VLOOKUP(G1720,Demos!$B$3:$K$1368,7,FALSE)),"")</f>
        <v/>
      </c>
      <c r="T1720" s="50" t="s">
        <v>2049</v>
      </c>
      <c r="U1720" s="31" t="str">
        <f>IFERROR(VLOOKUP(G1720,Demos!$B$7:N5015,12,FALSE),"")</f>
        <v/>
      </c>
    </row>
    <row r="1721" spans="1:21" ht="45" x14ac:dyDescent="0.25">
      <c r="A1721" s="39">
        <f t="shared" si="26"/>
        <v>1716</v>
      </c>
      <c r="B1721" s="30" t="s">
        <v>17</v>
      </c>
      <c r="C1721" s="29" t="str">
        <f xml:space="preserve"> IFERROR(VLOOKUP(B1721, Courses!$C$3:$E$836, 2, FALSE),"")</f>
        <v>Introduction to Waves</v>
      </c>
      <c r="D1721" s="29" t="str">
        <f xml:space="preserve"> IFERROR(VLOOKUP(MID(G1721,1,1), PIRA!$B$1:$E$1146, 2, FALSE),"")</f>
        <v>3 Oscillations and Waves</v>
      </c>
      <c r="E1721" s="31" t="str">
        <f xml:space="preserve"> IFERROR(VLOOKUP(MID(G1721,1,2),PIRA!$B$1:$E$1144,2,FALSE),"")&amp;"
"&amp;IFERROR(VLOOKUP(MID(H1721,1,2),PIRA!$B$1:$E$1144,2,FALSE),"")&amp;"
"&amp;IFERROR(VLOOKUP(MID(I1721,1,2),PIRA!$B$1:$E$1144,2,FALSE),"")</f>
        <v xml:space="preserve">
</v>
      </c>
      <c r="F1721" s="31" t="str">
        <f xml:space="preserve"> IFERROR(VLOOKUP(MID(G1721,1,4),PIRA!$B$1:$E$1144,2,FALSE),"")&amp;"
"&amp;IFERROR(VLOOKUP(MID(H1721,1,4),PIRA!$B$1:$E$1144,2,FALSE),"")&amp;"
"&amp;IFERROR(VLOOKUP(MID(I1721,1,4),PIRA!$B$1:$E$1144,2,FALSE),"")</f>
        <v xml:space="preserve">
</v>
      </c>
      <c r="G1721" s="32" t="s">
        <v>1212</v>
      </c>
      <c r="H1721" s="31" t="str">
        <f>IFERROR(IF(VLOOKUP(G1721,Demos!$B$3:$K$1368,2,FALSE)=0,"",VLOOKUP(G1721,Demos!$B$3:$K$1368,2,FALSE)),"")</f>
        <v/>
      </c>
      <c r="I1721" s="79" t="str">
        <f>IFERROR(IF(VLOOKUP(G1721,Demos!$B$3:$K$1368,3,FALSE)=0,"",VLOOKUP(G1721,Demos!$B$3:$K$1368,3,FALSE)),"")</f>
        <v/>
      </c>
      <c r="J1721" s="79" t="str">
        <f>IFERROR(IF(VLOOKUP(G1721,Demos!$B$3:$K$1368,4,FALSE)=0,"",VLOOKUP(G1721,Demos!$B$3:$K$1368,4,FALSE)),"")</f>
        <v/>
      </c>
      <c r="K1721" s="30" t="s">
        <v>15</v>
      </c>
      <c r="L1721" s="30" t="s">
        <v>46</v>
      </c>
      <c r="M1721" s="71">
        <v>42727</v>
      </c>
      <c r="N1721" s="33" t="str">
        <f>IFERROR(VLOOKUP(G1721,Demos!$B$3:$K$1368,5,FALSE),"")</f>
        <v>Reflection at Interface Thick and Thin Rope</v>
      </c>
      <c r="O1721" s="28">
        <f>IF(N1721="","",COUNTIF($N$6:N3840, N1721))</f>
        <v>11</v>
      </c>
      <c r="P1721" s="33" t="str">
        <f xml:space="preserve"> IFERROR(IF(VLOOKUP(G1721,Demos!$B$3:$K$1368,6,FALSE)=0,"",VLOOKUP(G1721,Demos!$B$3:$K$1368,6,FALSE)),"")</f>
        <v>N/A</v>
      </c>
      <c r="Q1721" s="38" t="str">
        <f xml:space="preserve"> IFERROR(IF(VLOOKUP(G1721,Demos!$B$3:$K$1368,8,FALSE)=0,"",VLOOKUP(G1721,Demos!$B$3:$K$1368,8,FALSE)),"")</f>
        <v/>
      </c>
      <c r="R1721" s="38" t="str">
        <f xml:space="preserve"> IFERROR(IF(VLOOKUP(G1721,Demos!$B$3:$K$1368,7,FALSE)=0,"",VLOOKUP(G1721,Demos!$B$3:$K$1368,7,FALSE)),"")</f>
        <v/>
      </c>
      <c r="T1721" s="50" t="s">
        <v>1890</v>
      </c>
      <c r="U1721" s="31" t="str">
        <f>IFERROR(VLOOKUP(G1721,Demos!$B$7:N5016,12,FALSE),"")</f>
        <v/>
      </c>
    </row>
    <row r="1722" spans="1:21" ht="45" x14ac:dyDescent="0.25">
      <c r="A1722" s="39">
        <f t="shared" si="26"/>
        <v>1717</v>
      </c>
      <c r="B1722" s="30" t="s">
        <v>17</v>
      </c>
      <c r="C1722" s="29" t="str">
        <f xml:space="preserve"> IFERROR(VLOOKUP(B1722, Courses!$C$3:$E$836, 2, FALSE),"")</f>
        <v>Introduction to Waves</v>
      </c>
      <c r="D1722" s="29" t="str">
        <f xml:space="preserve"> IFERROR(VLOOKUP(MID(G1722,1,1), PIRA!$B$1:$E$1146, 2, FALSE),"")</f>
        <v>3 Oscillations and Waves</v>
      </c>
      <c r="E1722" s="31" t="str">
        <f xml:space="preserve"> IFERROR(VLOOKUP(MID(G1722,1,2),PIRA!$B$1:$E$1144,2,FALSE),"")&amp;"
"&amp;IFERROR(VLOOKUP(MID(H1722,1,2),PIRA!$B$1:$E$1144,2,FALSE),"")&amp;"
"&amp;IFERROR(VLOOKUP(MID(I1722,1,2),PIRA!$B$1:$E$1144,2,FALSE),"")</f>
        <v xml:space="preserve">Wave Motion
</v>
      </c>
      <c r="F1722" s="31" t="str">
        <f xml:space="preserve"> IFERROR(VLOOKUP(MID(G1722,1,4),PIRA!$B$1:$E$1144,2,FALSE),"")&amp;"
"&amp;IFERROR(VLOOKUP(MID(H1722,1,4),PIRA!$B$1:$E$1144,2,FALSE),"")&amp;"
"&amp;IFERROR(VLOOKUP(MID(I1722,1,4),PIRA!$B$1:$E$1144,2,FALSE),"")</f>
        <v xml:space="preserve">Transverse Pulses and Waves
</v>
      </c>
      <c r="G1722" s="32" t="s">
        <v>1186</v>
      </c>
      <c r="H1722" s="31" t="str">
        <f>IFERROR(IF(VLOOKUP(G1722,Demos!$B$3:$K$1368,2,FALSE)=0,"",VLOOKUP(G1722,Demos!$B$3:$K$1368,2,FALSE)),"")</f>
        <v/>
      </c>
      <c r="I1722" s="79" t="str">
        <f>IFERROR(IF(VLOOKUP(G1722,Demos!$B$3:$K$1368,3,FALSE)=0,"",VLOOKUP(G1722,Demos!$B$3:$K$1368,3,FALSE)),"")</f>
        <v/>
      </c>
      <c r="J1722" s="79" t="str">
        <f>IFERROR(IF(VLOOKUP(G1722,Demos!$B$3:$K$1368,4,FALSE)=0,"",VLOOKUP(G1722,Demos!$B$3:$K$1368,4,FALSE)),"")</f>
        <v/>
      </c>
      <c r="K1722" s="30" t="s">
        <v>15</v>
      </c>
      <c r="L1722" s="30" t="s">
        <v>46</v>
      </c>
      <c r="M1722" s="71">
        <v>42725</v>
      </c>
      <c r="N1722" s="33" t="str">
        <f>IFERROR(VLOOKUP(G1722,Demos!$B$3:$K$1368,5,FALSE),"")</f>
        <v>Speed of a Single Pulse on Different Strings (2)</v>
      </c>
      <c r="O1722" s="28">
        <f>IF(N1722="","",COUNTIF($N$6:N3841, N1722))</f>
        <v>26</v>
      </c>
      <c r="P1722" s="33" t="str">
        <f xml:space="preserve"> IFERROR(IF(VLOOKUP(G1722,Demos!$B$3:$K$1368,6,FALSE)=0,"",VLOOKUP(G1722,Demos!$B$3:$K$1368,6,FALSE)),"")</f>
        <v>www.de-monstrare.nl/pdf/Speed%20of%20a%20single%20pulse%20on%20different%20strings%20_2_.pdf</v>
      </c>
      <c r="Q1722" s="38" t="str">
        <f xml:space="preserve"> IFERROR(IF(VLOOKUP(G1722,Demos!$B$3:$K$1368,8,FALSE)=0,"",VLOOKUP(G1722,Demos!$B$3:$K$1368,8,FALSE)),"")</f>
        <v/>
      </c>
      <c r="R1722" s="38" t="str">
        <f xml:space="preserve"> IFERROR(IF(VLOOKUP(G1722,Demos!$B$3:$K$1368,7,FALSE)=0,"",VLOOKUP(G1722,Demos!$B$3:$K$1368,7,FALSE)),"")</f>
        <v>See: https://surfdrive.surf.nl/files/index.php/s/DHZYIhoACURx7O8?path=%2FHaaksman%2FTN2345%2F2.%20Speed%20of%20a%20Single%20Pulse%20on%20Different%20Strings</v>
      </c>
      <c r="T1722" s="50" t="s">
        <v>1890</v>
      </c>
      <c r="U1722" s="31" t="str">
        <f>IFERROR(VLOOKUP(G1722,Demos!$B$7:N5017,12,FALSE),"")</f>
        <v/>
      </c>
    </row>
    <row r="1723" spans="1:21" ht="45" x14ac:dyDescent="0.25">
      <c r="A1723" s="29">
        <f t="shared" si="26"/>
        <v>1718</v>
      </c>
      <c r="B1723" s="30" t="s">
        <v>17</v>
      </c>
      <c r="C1723" s="29" t="str">
        <f xml:space="preserve"> IFERROR(VLOOKUP(B1723, Courses!$C$3:$E$836, 2, FALSE),"")</f>
        <v>Introduction to Waves</v>
      </c>
      <c r="D1723" s="29" t="str">
        <f xml:space="preserve"> IFERROR(VLOOKUP(MID(G1723,1,1), PIRA!$B$1:$E$1146, 2, FALSE),"")</f>
        <v>3 Oscillations and Waves</v>
      </c>
      <c r="E1723" s="31" t="str">
        <f xml:space="preserve"> IFERROR(VLOOKUP(MID(G1723,1,2),PIRA!$B$1:$E$1144,2,FALSE),"")&amp;"
"&amp;IFERROR(VLOOKUP(MID(H1723,1,2),PIRA!$B$1:$E$1144,2,FALSE),"")&amp;"
"&amp;IFERROR(VLOOKUP(MID(I1723,1,2),PIRA!$B$1:$E$1144,2,FALSE),"")</f>
        <v xml:space="preserve">Acoustics
Wave Motion
</v>
      </c>
      <c r="F1723" s="31" t="str">
        <f xml:space="preserve"> IFERROR(VLOOKUP(MID(G1723,1,4),PIRA!$B$1:$E$1144,2,FALSE),"")&amp;"
"&amp;IFERROR(VLOOKUP(MID(H1723,1,4),PIRA!$B$1:$E$1144,2,FALSE),"")&amp;"
"&amp;IFERROR(VLOOKUP(MID(I1723,1,4),PIRA!$B$1:$E$1144,2,FALSE),"")</f>
        <v xml:space="preserve">Wave Analysis and Synthesis
Standing Waves
</v>
      </c>
      <c r="G1723" s="32" t="s">
        <v>1189</v>
      </c>
      <c r="H1723" s="31" t="str">
        <f>IFERROR(IF(VLOOKUP(G1723,Demos!$B$3:$K$1368,2,FALSE)=0,"",VLOOKUP(G1723,Demos!$B$3:$K$1368,2,FALSE)),"")</f>
        <v>3B22.05</v>
      </c>
      <c r="I1723" s="79" t="str">
        <f>IFERROR(IF(VLOOKUP(G1723,Demos!$B$3:$K$1368,3,FALSE)=0,"",VLOOKUP(G1723,Demos!$B$3:$K$1368,3,FALSE)),"")</f>
        <v/>
      </c>
      <c r="J1723" s="79" t="str">
        <f>IFERROR(IF(VLOOKUP(G1723,Demos!$B$3:$K$1368,4,FALSE)=0,"",VLOOKUP(G1723,Demos!$B$3:$K$1368,4,FALSE)),"")</f>
        <v/>
      </c>
      <c r="K1723" s="30" t="s">
        <v>15</v>
      </c>
      <c r="L1723" s="30" t="s">
        <v>46</v>
      </c>
      <c r="M1723" s="71">
        <v>42725</v>
      </c>
      <c r="N1723" s="33" t="str">
        <f>IFERROR(VLOOKUP(G1723,Demos!$B$3:$K$1368,5,FALSE),"")</f>
        <v>Plucking a String</v>
      </c>
      <c r="O1723" s="28">
        <f>IF(N1723="","",COUNTIF($N$6:N3842, N1723))</f>
        <v>27</v>
      </c>
      <c r="P1723" s="33" t="str">
        <f xml:space="preserve"> IFERROR(IF(VLOOKUP(G1723,Demos!$B$3:$K$1368,6,FALSE)=0,"",VLOOKUP(G1723,Demos!$B$3:$K$1368,6,FALSE)),"")</f>
        <v>www.de-monstrare.nl/pdf/Plucking%20a%20string.pdf</v>
      </c>
      <c r="Q1723" s="38" t="str">
        <f xml:space="preserve"> IFERROR(IF(VLOOKUP(G1723,Demos!$B$3:$K$1368,8,FALSE)=0,"",VLOOKUP(G1723,Demos!$B$3:$K$1368,8,FALSE)),"")</f>
        <v/>
      </c>
      <c r="R1723" s="38" t="str">
        <f xml:space="preserve"> IFERROR(IF(VLOOKUP(G1723,Demos!$B$3:$K$1368,7,FALSE)=0,"",VLOOKUP(G1723,Demos!$B$3:$K$1368,7,FALSE)),"")</f>
        <v>See: https://surfdrive.surf.nl/files/index.php/s/DHZYIhoACURx7O8?path=%2FHaaksman%2FTN2345%2F1.%20Plucking%20a%20String</v>
      </c>
      <c r="T1723" s="50" t="s">
        <v>1890</v>
      </c>
      <c r="U1723" s="31" t="str">
        <f>IFERROR(VLOOKUP(G1723,Demos!$B$7:N5018,12,FALSE),"")</f>
        <v/>
      </c>
    </row>
    <row r="1724" spans="1:21" ht="45" x14ac:dyDescent="0.25">
      <c r="A1724" s="39">
        <f t="shared" si="26"/>
        <v>1719</v>
      </c>
      <c r="B1724" s="30" t="s">
        <v>1893</v>
      </c>
      <c r="C1724" s="29" t="str">
        <f xml:space="preserve"> IFERROR(VLOOKUP(B1724, Courses!$C$3:$E$836, 2, FALSE),"")</f>
        <v>Physics 1A</v>
      </c>
      <c r="D1724" s="29" t="str">
        <f xml:space="preserve"> IFERROR(VLOOKUP(MID(G1724,1,1), PIRA!$B$1:$E$1146, 2, FALSE),"")</f>
        <v>1 Mechanics</v>
      </c>
      <c r="E1724" s="31" t="str">
        <f xml:space="preserve"> IFERROR(VLOOKUP(MID(G1724,1,2),PIRA!$B$1:$E$1144,2,FALSE),"")&amp;"
"&amp;IFERROR(VLOOKUP(MID(H1724,1,2),PIRA!$B$1:$E$1144,2,FALSE),"")&amp;"
"&amp;IFERROR(VLOOKUP(MID(I1724,1,2),PIRA!$B$1:$E$1144,2,FALSE),"")</f>
        <v xml:space="preserve">Rotational Dynamics
</v>
      </c>
      <c r="F1724" s="31" t="str">
        <f xml:space="preserve"> IFERROR(VLOOKUP(MID(G1724,1,4),PIRA!$B$1:$E$1144,2,FALSE),"")&amp;"
"&amp;IFERROR(VLOOKUP(MID(H1724,1,4),PIRA!$B$1:$E$1144,2,FALSE),"")&amp;"
"&amp;IFERROR(VLOOKUP(MID(I1724,1,4),PIRA!$B$1:$E$1144,2,FALSE),"")</f>
        <v xml:space="preserve">Moment of Inertia
</v>
      </c>
      <c r="G1724" s="32" t="s">
        <v>102</v>
      </c>
      <c r="H1724" s="31" t="str">
        <f>IFERROR(IF(VLOOKUP(G1724,Demos!$B$3:$K$1368,2,FALSE)=0,"",VLOOKUP(G1724,Demos!$B$3:$K$1368,2,FALSE)),"")</f>
        <v/>
      </c>
      <c r="I1724" s="79" t="str">
        <f>IFERROR(IF(VLOOKUP(G1724,Demos!$B$3:$K$1368,3,FALSE)=0,"",VLOOKUP(G1724,Demos!$B$3:$K$1368,3,FALSE)),"")</f>
        <v/>
      </c>
      <c r="J1724" s="79" t="str">
        <f>IFERROR(IF(VLOOKUP(G1724,Demos!$B$3:$K$1368,4,FALSE)=0,"",VLOOKUP(G1724,Demos!$B$3:$K$1368,4,FALSE)),"")</f>
        <v/>
      </c>
      <c r="K1724" s="30" t="s">
        <v>1948</v>
      </c>
      <c r="L1724" s="30" t="s">
        <v>1897</v>
      </c>
      <c r="M1724" s="71">
        <v>42720</v>
      </c>
      <c r="N1724" s="33" t="str">
        <f>IFERROR(VLOOKUP(G1724,Demos!$B$3:$K$1368,5,FALSE),"")</f>
        <v>Inertia Wands</v>
      </c>
      <c r="O1724" s="28">
        <f>IF(N1724="","",COUNTIF($N$6:N3843, N1724))</f>
        <v>26</v>
      </c>
      <c r="P1724" s="33" t="str">
        <f xml:space="preserve"> IFERROR(IF(VLOOKUP(G1724,Demos!$B$3:$K$1368,6,FALSE)=0,"",VLOOKUP(G1724,Demos!$B$3:$K$1368,6,FALSE)),"")</f>
        <v>N/A</v>
      </c>
      <c r="Q1724" s="38" t="str">
        <f xml:space="preserve"> IFERROR(IF(VLOOKUP(G1724,Demos!$B$3:$K$1368,8,FALSE)=0,"",VLOOKUP(G1724,Demos!$B$3:$K$1368,8,FALSE)),"")</f>
        <v>Not listed in database yet</v>
      </c>
      <c r="R1724" s="38" t="str">
        <f xml:space="preserve"> IFERROR(IF(VLOOKUP(G1724,Demos!$B$3:$K$1368,7,FALSE)=0,"",VLOOKUP(G1724,Demos!$B$3:$K$1368,7,FALSE)),"")</f>
        <v/>
      </c>
      <c r="T1724" s="50" t="s">
        <v>2049</v>
      </c>
      <c r="U1724" s="31" t="str">
        <f>IFERROR(VLOOKUP(G1724,Demos!$B$7:N5019,12,FALSE),"")</f>
        <v/>
      </c>
    </row>
    <row r="1725" spans="1:21" ht="45" x14ac:dyDescent="0.25">
      <c r="A1725" s="39">
        <f t="shared" si="26"/>
        <v>1720</v>
      </c>
      <c r="B1725" s="30" t="s">
        <v>1893</v>
      </c>
      <c r="C1725" s="29" t="str">
        <f xml:space="preserve"> IFERROR(VLOOKUP(B1725, Courses!$C$3:$E$836, 2, FALSE),"")</f>
        <v>Physics 1A</v>
      </c>
      <c r="D1725" s="29" t="str">
        <f xml:space="preserve"> IFERROR(VLOOKUP(MID(G1725,1,1), PIRA!$B$1:$E$1146, 2, FALSE),"")</f>
        <v>1 Mechanics</v>
      </c>
      <c r="E1725" s="31" t="str">
        <f xml:space="preserve"> IFERROR(VLOOKUP(MID(G1725,1,2),PIRA!$B$1:$E$1144,2,FALSE),"")&amp;"
"&amp;IFERROR(VLOOKUP(MID(H1725,1,2),PIRA!$B$1:$E$1144,2,FALSE),"")&amp;"
"&amp;IFERROR(VLOOKUP(MID(I1725,1,2),PIRA!$B$1:$E$1144,2,FALSE),"")</f>
        <v xml:space="preserve">Rotational Dynamics
</v>
      </c>
      <c r="F1725" s="31" t="str">
        <f xml:space="preserve"> IFERROR(VLOOKUP(MID(G1725,1,4),PIRA!$B$1:$E$1144,2,FALSE),"")&amp;"
"&amp;IFERROR(VLOOKUP(MID(H1725,1,4),PIRA!$B$1:$E$1144,2,FALSE),"")&amp;"
"&amp;IFERROR(VLOOKUP(MID(I1725,1,4),PIRA!$B$1:$E$1144,2,FALSE),"")</f>
        <v xml:space="preserve">Conservation of Angular Momentum
</v>
      </c>
      <c r="G1725" s="32" t="s">
        <v>88</v>
      </c>
      <c r="H1725" s="31" t="str">
        <f>IFERROR(IF(VLOOKUP(G1725,Demos!$B$3:$K$1368,2,FALSE)=0,"",VLOOKUP(G1725,Demos!$B$3:$K$1368,2,FALSE)),"")</f>
        <v/>
      </c>
      <c r="I1725" s="79" t="str">
        <f>IFERROR(IF(VLOOKUP(G1725,Demos!$B$3:$K$1368,3,FALSE)=0,"",VLOOKUP(G1725,Demos!$B$3:$K$1368,3,FALSE)),"")</f>
        <v/>
      </c>
      <c r="J1725" s="79" t="str">
        <f>IFERROR(IF(VLOOKUP(G1725,Demos!$B$3:$K$1368,4,FALSE)=0,"",VLOOKUP(G1725,Demos!$B$3:$K$1368,4,FALSE)),"")</f>
        <v/>
      </c>
      <c r="K1725" s="30" t="s">
        <v>1948</v>
      </c>
      <c r="L1725" s="30" t="s">
        <v>1897</v>
      </c>
      <c r="M1725" s="71">
        <v>42719</v>
      </c>
      <c r="N1725" s="33" t="str">
        <f>IFERROR(VLOOKUP(G1725,Demos!$B$3:$K$1368,5,FALSE),"")</f>
        <v>Train and Track</v>
      </c>
      <c r="O1725" s="28">
        <f>IF(N1725="","",COUNTIF($N$6:N3844, N1725))</f>
        <v>27</v>
      </c>
      <c r="P1725" s="33" t="str">
        <f xml:space="preserve"> IFERROR(IF(VLOOKUP(G1725,Demos!$B$3:$K$1368,6,FALSE)=0,"",VLOOKUP(G1725,Demos!$B$3:$K$1368,6,FALSE)),"")</f>
        <v>www.de-monstrare.nl/pdf/Train%20and%20track.pdf</v>
      </c>
      <c r="Q1725" s="38" t="str">
        <f xml:space="preserve"> IFERROR(IF(VLOOKUP(G1725,Demos!$B$3:$K$1368,8,FALSE)=0,"",VLOOKUP(G1725,Demos!$B$3:$K$1368,8,FALSE)),"")</f>
        <v/>
      </c>
      <c r="R1725" s="38" t="str">
        <f xml:space="preserve"> IFERROR(IF(VLOOKUP(G1725,Demos!$B$3:$K$1368,7,FALSE)=0,"",VLOOKUP(G1725,Demos!$B$3:$K$1368,7,FALSE)),"")</f>
        <v xml:space="preserve">See Collegerama 2022 recording TN1612TU_17 - https://collegerama.tudelft.nl/Mediasite/Channel/as-bsc-tn/watch/068318bc5e2d4c908ecc56ce056d99d81d </v>
      </c>
      <c r="T1725" s="50" t="s">
        <v>2049</v>
      </c>
      <c r="U1725" s="31" t="str">
        <f>IFERROR(VLOOKUP(G1725,Demos!$B$7:N5020,12,FALSE),"")</f>
        <v/>
      </c>
    </row>
    <row r="1726" spans="1:21" ht="45" x14ac:dyDescent="0.25">
      <c r="A1726" s="39">
        <f t="shared" si="26"/>
        <v>1721</v>
      </c>
      <c r="B1726" s="30" t="s">
        <v>43</v>
      </c>
      <c r="C1726" s="29" t="str">
        <f xml:space="preserve"> IFERROR(VLOOKUP(B1726, Courses!$C$3:$E$836, 2, FALSE),"")</f>
        <v>Modern Physics</v>
      </c>
      <c r="D1726" s="29" t="str">
        <f xml:space="preserve"> IFERROR(VLOOKUP(MID(G1726,1,1), PIRA!$B$1:$E$1146, 2, FALSE),"")</f>
        <v>7 Modern Physics</v>
      </c>
      <c r="E1726" s="31" t="str">
        <f xml:space="preserve"> IFERROR(VLOOKUP(MID(G1726,1,2),PIRA!$B$1:$E$1144,2,FALSE),"")&amp;"
"&amp;IFERROR(VLOOKUP(MID(H1726,1,2),PIRA!$B$1:$E$1144,2,FALSE),"")&amp;"
"&amp;IFERROR(VLOOKUP(MID(I1726,1,2),PIRA!$B$1:$E$1144,2,FALSE),"")</f>
        <v xml:space="preserve">Nuclear Physics
</v>
      </c>
      <c r="F1726" s="31" t="str">
        <f xml:space="preserve"> IFERROR(VLOOKUP(MID(G1726,1,4),PIRA!$B$1:$E$1144,2,FALSE),"")&amp;"
"&amp;IFERROR(VLOOKUP(MID(H1726,1,4),PIRA!$B$1:$E$1144,2,FALSE),"")&amp;"
"&amp;IFERROR(VLOOKUP(MID(I1726,1,4),PIRA!$B$1:$E$1144,2,FALSE),"")</f>
        <v xml:space="preserve">Radioactivity
</v>
      </c>
      <c r="G1726" s="32" t="s">
        <v>1208</v>
      </c>
      <c r="H1726" s="31" t="str">
        <f>IFERROR(IF(VLOOKUP(G1726,Demos!$B$3:$K$1368,2,FALSE)=0,"",VLOOKUP(G1726,Demos!$B$3:$K$1368,2,FALSE)),"")</f>
        <v/>
      </c>
      <c r="I1726" s="79" t="str">
        <f>IFERROR(IF(VLOOKUP(G1726,Demos!$B$3:$K$1368,3,FALSE)=0,"",VLOOKUP(G1726,Demos!$B$3:$K$1368,3,FALSE)),"")</f>
        <v/>
      </c>
      <c r="J1726" s="79" t="str">
        <f>IFERROR(IF(VLOOKUP(G1726,Demos!$B$3:$K$1368,4,FALSE)=0,"",VLOOKUP(G1726,Demos!$B$3:$K$1368,4,FALSE)),"")</f>
        <v/>
      </c>
      <c r="K1726" s="30" t="s">
        <v>372</v>
      </c>
      <c r="L1726" s="30" t="s">
        <v>266</v>
      </c>
      <c r="M1726" s="71">
        <v>42709</v>
      </c>
      <c r="N1726" s="33" t="str">
        <f>IFERROR(VLOOKUP(G1726,Demos!$B$3:$K$1368,5,FALSE),"")</f>
        <v>Radioactivity</v>
      </c>
      <c r="O1726" s="28">
        <f>IF(N1726="","",COUNTIF($N$6:N3845, N1726))</f>
        <v>11</v>
      </c>
      <c r="P1726" s="33" t="str">
        <f xml:space="preserve"> IFERROR(IF(VLOOKUP(G1726,Demos!$B$3:$K$1368,6,FALSE)=0,"",VLOOKUP(G1726,Demos!$B$3:$K$1368,6,FALSE)),"")</f>
        <v>N/A</v>
      </c>
      <c r="Q1726" s="38" t="str">
        <f xml:space="preserve"> IFERROR(IF(VLOOKUP(G1726,Demos!$B$3:$K$1368,8,FALSE)=0,"",VLOOKUP(G1726,Demos!$B$3:$K$1368,8,FALSE)),"")</f>
        <v/>
      </c>
      <c r="R1726" s="38" t="str">
        <f xml:space="preserve"> IFERROR(IF(VLOOKUP(G1726,Demos!$B$3:$K$1368,7,FALSE)=0,"",VLOOKUP(G1726,Demos!$B$3:$K$1368,7,FALSE)),"")</f>
        <v xml:space="preserve">See from 23:50 at Collegerama recording TN1312_09 recorded on 29 Nov 2021: https://collegerama.tudelft.nl/Mediasite/Channel/as-bsc-tn/watch/b6f6c02ce5054051864bdc09da6683da1d </v>
      </c>
      <c r="T1726" s="50" t="s">
        <v>1761</v>
      </c>
      <c r="U1726" s="31" t="str">
        <f>IFERROR(VLOOKUP(G1726,Demos!$B$7:N5021,12,FALSE),"")</f>
        <v/>
      </c>
    </row>
    <row r="1727" spans="1:21" ht="45" x14ac:dyDescent="0.25">
      <c r="A1727" s="39">
        <f t="shared" si="26"/>
        <v>1722</v>
      </c>
      <c r="B1727" s="30" t="s">
        <v>1893</v>
      </c>
      <c r="C1727" s="29" t="str">
        <f xml:space="preserve"> IFERROR(VLOOKUP(B1727, Courses!$C$3:$E$836, 2, FALSE),"")</f>
        <v>Physics 1A</v>
      </c>
      <c r="D1727" s="29" t="str">
        <f xml:space="preserve"> IFERROR(VLOOKUP(MID(G1727,1,1), PIRA!$B$1:$E$1146, 2, FALSE),"")</f>
        <v>3 Oscillations and Waves</v>
      </c>
      <c r="E1727" s="31" t="str">
        <f xml:space="preserve"> IFERROR(VLOOKUP(MID(G1727,1,2),PIRA!$B$1:$E$1144,2,FALSE),"")&amp;"
"&amp;IFERROR(VLOOKUP(MID(H1727,1,2),PIRA!$B$1:$E$1144,2,FALSE),"")&amp;"
"&amp;IFERROR(VLOOKUP(MID(I1727,1,2),PIRA!$B$1:$E$1144,2,FALSE),"")</f>
        <v xml:space="preserve">Wave Motion
</v>
      </c>
      <c r="F1727" s="31" t="str">
        <f xml:space="preserve"> IFERROR(VLOOKUP(MID(G1727,1,4),PIRA!$B$1:$E$1144,2,FALSE),"")&amp;"
"&amp;IFERROR(VLOOKUP(MID(H1727,1,4),PIRA!$B$1:$E$1144,2,FALSE),"")&amp;"
"&amp;IFERROR(VLOOKUP(MID(I1727,1,4),PIRA!$B$1:$E$1144,2,FALSE),"")</f>
        <v xml:space="preserve">Longitudinal Pulses and Waves
</v>
      </c>
      <c r="G1727" s="32" t="s">
        <v>126</v>
      </c>
      <c r="H1727" s="31" t="str">
        <f>IFERROR(IF(VLOOKUP(G1727,Demos!$B$3:$K$1368,2,FALSE)=0,"",VLOOKUP(G1727,Demos!$B$3:$K$1368,2,FALSE)),"")</f>
        <v/>
      </c>
      <c r="I1727" s="79" t="str">
        <f>IFERROR(IF(VLOOKUP(G1727,Demos!$B$3:$K$1368,3,FALSE)=0,"",VLOOKUP(G1727,Demos!$B$3:$K$1368,3,FALSE)),"")</f>
        <v/>
      </c>
      <c r="J1727" s="79" t="str">
        <f>IFERROR(IF(VLOOKUP(G1727,Demos!$B$3:$K$1368,4,FALSE)=0,"",VLOOKUP(G1727,Demos!$B$3:$K$1368,4,FALSE)),"")</f>
        <v/>
      </c>
      <c r="K1727" s="30" t="s">
        <v>1948</v>
      </c>
      <c r="L1727" s="32" t="s">
        <v>1897</v>
      </c>
      <c r="M1727" s="71">
        <v>42706</v>
      </c>
      <c r="N1727" s="33" t="str">
        <f>IFERROR(VLOOKUP(G1727,Demos!$B$3:$K$1368,5,FALSE),"")</f>
        <v>Wave Machine</v>
      </c>
      <c r="O1727" s="28">
        <f>IF(N1727="","",COUNTIF($N$6:N3846, N1727))</f>
        <v>26</v>
      </c>
      <c r="P1727" s="33" t="str">
        <f xml:space="preserve"> IFERROR(IF(VLOOKUP(G1727,Demos!$B$3:$K$1368,6,FALSE)=0,"",VLOOKUP(G1727,Demos!$B$3:$K$1368,6,FALSE)),"")</f>
        <v>www.de-monstrare.nl/pdf/Reflections%20of%20transverse%20pulses%20_2_.pdf</v>
      </c>
      <c r="Q1727" s="38" t="str">
        <f xml:space="preserve"> IFERROR(IF(VLOOKUP(G1727,Demos!$B$3:$K$1368,8,FALSE)=0,"",VLOOKUP(G1727,Demos!$B$3:$K$1368,8,FALSE)),"")</f>
        <v>Not listed in database yet</v>
      </c>
      <c r="R1727" s="38" t="str">
        <f xml:space="preserve"> IFERROR(IF(VLOOKUP(G1727,Demos!$B$3:$K$1368,7,FALSE)=0,"",VLOOKUP(G1727,Demos!$B$3:$K$1368,7,FALSE)),"")</f>
        <v/>
      </c>
      <c r="T1727" s="50" t="s">
        <v>2049</v>
      </c>
      <c r="U1727" s="31" t="str">
        <f>IFERROR(VLOOKUP(G1727,Demos!$B$7:N5022,12,FALSE),"")</f>
        <v/>
      </c>
    </row>
    <row r="1728" spans="1:21" ht="45" x14ac:dyDescent="0.25">
      <c r="A1728" s="39">
        <f t="shared" si="26"/>
        <v>1723</v>
      </c>
      <c r="B1728" s="30" t="s">
        <v>1893</v>
      </c>
      <c r="C1728" s="29" t="str">
        <f xml:space="preserve"> IFERROR(VLOOKUP(B1728, Courses!$C$3:$E$836, 2, FALSE),"")</f>
        <v>Physics 1A</v>
      </c>
      <c r="D1728" s="29" t="str">
        <f xml:space="preserve"> IFERROR(VLOOKUP(MID(G1728,1,1), PIRA!$B$1:$E$1146, 2, FALSE),"")</f>
        <v>3 Oscillations and Waves</v>
      </c>
      <c r="E1728" s="31" t="str">
        <f xml:space="preserve"> IFERROR(VLOOKUP(MID(G1728,1,2),PIRA!$B$1:$E$1144,2,FALSE),"")&amp;"
"&amp;IFERROR(VLOOKUP(MID(H1728,1,2),PIRA!$B$1:$E$1144,2,FALSE),"")&amp;"
"&amp;IFERROR(VLOOKUP(MID(I1728,1,2),PIRA!$B$1:$E$1144,2,FALSE),"")</f>
        <v xml:space="preserve">Oscillations
</v>
      </c>
      <c r="F1728" s="31" t="str">
        <f xml:space="preserve"> IFERROR(VLOOKUP(MID(G1728,1,4),PIRA!$B$1:$E$1144,2,FALSE),"")&amp;"
"&amp;IFERROR(VLOOKUP(MID(H1728,1,4),PIRA!$B$1:$E$1144,2,FALSE),"")&amp;"
"&amp;IFERROR(VLOOKUP(MID(I1728,1,4),PIRA!$B$1:$E$1144,2,FALSE),"")</f>
        <v xml:space="preserve">Coupled Oscillations
</v>
      </c>
      <c r="G1728" s="32" t="s">
        <v>1945</v>
      </c>
      <c r="H1728" s="31" t="str">
        <f>IFERROR(IF(VLOOKUP(G1728,Demos!$B$3:$K$1368,2,FALSE)=0,"",VLOOKUP(G1728,Demos!$B$3:$K$1368,2,FALSE)),"")</f>
        <v/>
      </c>
      <c r="I1728" s="79" t="str">
        <f>IFERROR(IF(VLOOKUP(G1728,Demos!$B$3:$K$1368,3,FALSE)=0,"",VLOOKUP(G1728,Demos!$B$3:$K$1368,3,FALSE)),"")</f>
        <v/>
      </c>
      <c r="J1728" s="79" t="str">
        <f>IFERROR(IF(VLOOKUP(G1728,Demos!$B$3:$K$1368,4,FALSE)=0,"",VLOOKUP(G1728,Demos!$B$3:$K$1368,4,FALSE)),"")</f>
        <v/>
      </c>
      <c r="K1728" s="30" t="s">
        <v>1948</v>
      </c>
      <c r="L1728" s="32" t="s">
        <v>1897</v>
      </c>
      <c r="M1728" s="71">
        <v>42705</v>
      </c>
      <c r="N1728" s="33" t="str">
        <f>IFERROR(VLOOKUP(G1728,Demos!$B$3:$K$1368,5,FALSE),"")</f>
        <v>Spring Coupled Pendula</v>
      </c>
      <c r="O1728" s="28">
        <f>IF(N1728="","",COUNTIF($N$6:N3847, N1728))</f>
        <v>13</v>
      </c>
      <c r="P1728" s="33" t="str">
        <f xml:space="preserve"> IFERROR(IF(VLOOKUP(G1728,Demos!$B$3:$K$1368,6,FALSE)=0,"",VLOOKUP(G1728,Demos!$B$3:$K$1368,6,FALSE)),"")</f>
        <v>N/A</v>
      </c>
      <c r="Q1728" s="38" t="str">
        <f xml:space="preserve"> IFERROR(IF(VLOOKUP(G1728,Demos!$B$3:$K$1368,8,FALSE)=0,"",VLOOKUP(G1728,Demos!$B$3:$K$1368,8,FALSE)),"")</f>
        <v>Not listed in database yet</v>
      </c>
      <c r="R1728" s="38" t="str">
        <f xml:space="preserve"> IFERROR(IF(VLOOKUP(G1728,Demos!$B$3:$K$1368,7,FALSE)=0,"",VLOOKUP(G1728,Demos!$B$3:$K$1368,7,FALSE)),"")</f>
        <v/>
      </c>
      <c r="T1728" s="50" t="s">
        <v>2049</v>
      </c>
      <c r="U1728" s="31" t="str">
        <f>IFERROR(VLOOKUP(G1728,Demos!$B$7:N5023,12,FALSE),"")</f>
        <v/>
      </c>
    </row>
    <row r="1729" spans="1:21" ht="45" x14ac:dyDescent="0.25">
      <c r="A1729" s="39">
        <f t="shared" si="26"/>
        <v>1724</v>
      </c>
      <c r="B1729" s="30" t="s">
        <v>11</v>
      </c>
      <c r="C1729" s="29" t="str">
        <f xml:space="preserve"> IFERROR(VLOOKUP(B1729, Courses!$C$3:$E$836, 2, FALSE),"")</f>
        <v>Classical Mechanics</v>
      </c>
      <c r="D1729" s="29" t="str">
        <f xml:space="preserve"> IFERROR(VLOOKUP(MID(G1729,1,1), PIRA!$B$1:$E$1146, 2, FALSE),"")</f>
        <v>2 Fluid Mechanics</v>
      </c>
      <c r="E1729" s="31" t="str">
        <f xml:space="preserve"> IFERROR(VLOOKUP(MID(G1729,1,2),PIRA!$B$1:$E$1144,2,FALSE),"")&amp;"
"&amp;IFERROR(VLOOKUP(MID(H1729,1,2),PIRA!$B$1:$E$1144,2,FALSE),"")&amp;"
"&amp;IFERROR(VLOOKUP(MID(I1729,1,2),PIRA!$B$1:$E$1144,2,FALSE),"")</f>
        <v xml:space="preserve">
</v>
      </c>
      <c r="F1729" s="31" t="str">
        <f xml:space="preserve"> IFERROR(VLOOKUP(MID(G1729,1,4),PIRA!$B$1:$E$1144,2,FALSE),"")&amp;"
"&amp;IFERROR(VLOOKUP(MID(H1729,1,4),PIRA!$B$1:$E$1144,2,FALSE),"")&amp;"
"&amp;IFERROR(VLOOKUP(MID(I1729,1,4),PIRA!$B$1:$E$1144,2,FALSE),"")</f>
        <v xml:space="preserve">
</v>
      </c>
      <c r="G1729" s="32" t="s">
        <v>1611</v>
      </c>
      <c r="H1729" s="31" t="str">
        <f>IFERROR(IF(VLOOKUP(G1729,Demos!$B$3:$K$1368,2,FALSE)=0,"",VLOOKUP(G1729,Demos!$B$3:$K$1368,2,FALSE)),"")</f>
        <v/>
      </c>
      <c r="I1729" s="79" t="str">
        <f>IFERROR(IF(VLOOKUP(G1729,Demos!$B$3:$K$1368,3,FALSE)=0,"",VLOOKUP(G1729,Demos!$B$3:$K$1368,3,FALSE)),"")</f>
        <v/>
      </c>
      <c r="J1729" s="79" t="str">
        <f>IFERROR(IF(VLOOKUP(G1729,Demos!$B$3:$K$1368,4,FALSE)=0,"",VLOOKUP(G1729,Demos!$B$3:$K$1368,4,FALSE)),"")</f>
        <v/>
      </c>
      <c r="K1729" s="30" t="s">
        <v>1066</v>
      </c>
      <c r="L1729" s="30" t="s">
        <v>1953</v>
      </c>
      <c r="M1729" s="71">
        <v>42704</v>
      </c>
      <c r="N1729" s="33" t="str">
        <f>IFERROR(VLOOKUP(G1729,Demos!$B$3:$K$1368,5,FALSE),"")</f>
        <v>Soap Bubble between two Rings</v>
      </c>
      <c r="O1729" s="28">
        <f>IF(N1729="","",COUNTIF($N$6:N3848, N1729))</f>
        <v>11</v>
      </c>
      <c r="P1729" s="33" t="str">
        <f xml:space="preserve"> IFERROR(IF(VLOOKUP(G1729,Demos!$B$3:$K$1368,6,FALSE)=0,"",VLOOKUP(G1729,Demos!$B$3:$K$1368,6,FALSE)),"")</f>
        <v>N/A</v>
      </c>
      <c r="Q1729" s="38" t="str">
        <f xml:space="preserve"> IFERROR(IF(VLOOKUP(G1729,Demos!$B$3:$K$1368,8,FALSE)=0,"",VLOOKUP(G1729,Demos!$B$3:$K$1368,8,FALSE)),"")</f>
        <v>Not listed in database yet, see pic P0001715</v>
      </c>
      <c r="R1729" s="38" t="str">
        <f xml:space="preserve"> IFERROR(IF(VLOOKUP(G1729,Demos!$B$3:$K$1368,7,FALSE)=0,"",VLOOKUP(G1729,Demos!$B$3:$K$1368,7,FALSE)),"")</f>
        <v/>
      </c>
      <c r="T1729" s="50" t="s">
        <v>1762</v>
      </c>
      <c r="U1729" s="31" t="str">
        <f>IFERROR(VLOOKUP(G1729,Demos!$B$7:N5024,12,FALSE),"")</f>
        <v/>
      </c>
    </row>
    <row r="1730" spans="1:21" ht="45" x14ac:dyDescent="0.25">
      <c r="A1730" s="39">
        <f t="shared" si="26"/>
        <v>1725</v>
      </c>
      <c r="B1730" s="30" t="s">
        <v>43</v>
      </c>
      <c r="C1730" s="29" t="str">
        <f xml:space="preserve"> IFERROR(VLOOKUP(B1730, Courses!$C$3:$E$836, 2, FALSE),"")</f>
        <v>Modern Physics</v>
      </c>
      <c r="D1730" s="29" t="str">
        <f xml:space="preserve"> IFERROR(VLOOKUP(MID(G1730,1,1), PIRA!$B$1:$E$1146, 2, FALSE),"")</f>
        <v>7 Modern Physics</v>
      </c>
      <c r="E1730" s="31" t="str">
        <f xml:space="preserve"> IFERROR(VLOOKUP(MID(G1730,1,2),PIRA!$B$1:$E$1144,2,FALSE),"")&amp;"
"&amp;IFERROR(VLOOKUP(MID(H1730,1,2),PIRA!$B$1:$E$1144,2,FALSE),"")&amp;"
"&amp;IFERROR(VLOOKUP(MID(I1730,1,2),PIRA!$B$1:$E$1144,2,FALSE),"")</f>
        <v xml:space="preserve">Atomic Physics
</v>
      </c>
      <c r="F1730" s="31" t="str">
        <f xml:space="preserve"> IFERROR(VLOOKUP(MID(G1730,1,4),PIRA!$B$1:$E$1144,2,FALSE),"")&amp;"
"&amp;IFERROR(VLOOKUP(MID(H1730,1,4),PIRA!$B$1:$E$1144,2,FALSE),"")&amp;"
"&amp;IFERROR(VLOOKUP(MID(I1730,1,4),PIRA!$B$1:$E$1144,2,FALSE),"")</f>
        <v xml:space="preserve">Spectra
</v>
      </c>
      <c r="G1730" s="32" t="s">
        <v>1207</v>
      </c>
      <c r="H1730" s="31" t="str">
        <f>IFERROR(IF(VLOOKUP(G1730,Demos!$B$3:$K$1368,2,FALSE)=0,"",VLOOKUP(G1730,Demos!$B$3:$K$1368,2,FALSE)),"")</f>
        <v/>
      </c>
      <c r="I1730" s="79" t="str">
        <f>IFERROR(IF(VLOOKUP(G1730,Demos!$B$3:$K$1368,3,FALSE)=0,"",VLOOKUP(G1730,Demos!$B$3:$K$1368,3,FALSE)),"")</f>
        <v/>
      </c>
      <c r="J1730" s="79" t="str">
        <f>IFERROR(IF(VLOOKUP(G1730,Demos!$B$3:$K$1368,4,FALSE)=0,"",VLOOKUP(G1730,Demos!$B$3:$K$1368,4,FALSE)),"")</f>
        <v/>
      </c>
      <c r="K1730" s="30" t="s">
        <v>266</v>
      </c>
      <c r="L1730" s="30" t="s">
        <v>372</v>
      </c>
      <c r="M1730" s="71">
        <v>42703</v>
      </c>
      <c r="N1730" s="33" t="str">
        <f>IFERROR(VLOOKUP(G1730,Demos!$B$3:$K$1368,5,FALSE),"")</f>
        <v>Balmer Series</v>
      </c>
      <c r="O1730" s="28">
        <f>IF(N1730="","",COUNTIF($N$6:N3849, N1730))</f>
        <v>12</v>
      </c>
      <c r="P1730" s="33" t="str">
        <f xml:space="preserve"> IFERROR(IF(VLOOKUP(G1730,Demos!$B$3:$K$1368,6,FALSE)=0,"",VLOOKUP(G1730,Demos!$B$3:$K$1368,6,FALSE)),"")</f>
        <v>www.de-monstrare.nl/pdf/Balmer%20series.pdf</v>
      </c>
      <c r="Q1730" s="38" t="str">
        <f xml:space="preserve"> IFERROR(IF(VLOOKUP(G1730,Demos!$B$3:$K$1368,8,FALSE)=0,"",VLOOKUP(G1730,Demos!$B$3:$K$1368,8,FALSE)),"")</f>
        <v/>
      </c>
      <c r="R1730" s="38" t="str">
        <f xml:space="preserve"> IFERROR(IF(VLOOKUP(G1730,Demos!$B$3:$K$1368,7,FALSE)=0,"",VLOOKUP(G1730,Demos!$B$3:$K$1368,7,FALSE)),"")</f>
        <v xml:space="preserve">See Collegerama recording TN1312_06 recorded on 24 Nov 2021 -  https://collegerama.tudelft.nl/Mediasite/Channel/as-bsc-tn/watch/ba2fe29f58d148b3bf4da84cb770a5211d </v>
      </c>
      <c r="T1730" s="50" t="s">
        <v>1761</v>
      </c>
      <c r="U1730" s="31" t="str">
        <f>IFERROR(VLOOKUP(G1730,Demos!$B$7:N5025,12,FALSE),"")</f>
        <v/>
      </c>
    </row>
    <row r="1731" spans="1:21" ht="45" x14ac:dyDescent="0.25">
      <c r="A1731" s="29">
        <f t="shared" si="26"/>
        <v>1726</v>
      </c>
      <c r="B1731" s="30" t="s">
        <v>1893</v>
      </c>
      <c r="C1731" s="29" t="str">
        <f xml:space="preserve"> IFERROR(VLOOKUP(B1731, Courses!$C$3:$E$836, 2, FALSE),"")</f>
        <v>Physics 1A</v>
      </c>
      <c r="D1731" s="29" t="str">
        <f xml:space="preserve"> IFERROR(VLOOKUP(MID(G1731,1,1), PIRA!$B$1:$E$1146, 2, FALSE),"")</f>
        <v>1 Mechanics</v>
      </c>
      <c r="E1731" s="31" t="str">
        <f xml:space="preserve"> IFERROR(VLOOKUP(MID(G1731,1,2),PIRA!$B$1:$E$1144,2,FALSE),"")&amp;"
"&amp;IFERROR(VLOOKUP(MID(H1731,1,2),PIRA!$B$1:$E$1144,2,FALSE),"")&amp;"
"&amp;IFERROR(VLOOKUP(MID(I1731,1,2),PIRA!$B$1:$E$1144,2,FALSE),"")</f>
        <v>Linear Momentum and Collisions
Stellar Astronomy
Relative Motion</v>
      </c>
      <c r="F1731" s="31" t="str">
        <f xml:space="preserve"> IFERROR(VLOOKUP(MID(G1731,1,4),PIRA!$B$1:$E$1144,2,FALSE),"")&amp;"
"&amp;IFERROR(VLOOKUP(MID(H1731,1,4),PIRA!$B$1:$E$1144,2,FALSE),"")&amp;"
"&amp;IFERROR(VLOOKUP(MID(I1731,1,4),PIRA!$B$1:$E$1144,2,FALSE),"")</f>
        <v>Collisions in One Dimension
The Sun
Moving Reference Frames</v>
      </c>
      <c r="G1731" s="32" t="s">
        <v>471</v>
      </c>
      <c r="H1731" s="31" t="str">
        <f>IFERROR(IF(VLOOKUP(G1731,Demos!$B$3:$K$1368,2,FALSE)=0,"",VLOOKUP(G1731,Demos!$B$3:$K$1368,2,FALSE)),"")</f>
        <v>8B10.50</v>
      </c>
      <c r="I1731" s="79" t="str">
        <f>IFERROR(IF(VLOOKUP(G1731,Demos!$B$3:$K$1368,3,FALSE)=0,"",VLOOKUP(G1731,Demos!$B$3:$K$1368,3,FALSE)),"")</f>
        <v>1E10.01</v>
      </c>
      <c r="J1731" s="79" t="str">
        <f>IFERROR(IF(VLOOKUP(G1731,Demos!$B$3:$K$1368,4,FALSE)=0,"",VLOOKUP(G1731,Demos!$B$3:$K$1368,4,FALSE)),"")</f>
        <v>1N20.09</v>
      </c>
      <c r="K1731" s="30" t="s">
        <v>1948</v>
      </c>
      <c r="L1731" s="32" t="s">
        <v>1897</v>
      </c>
      <c r="M1731" s="71">
        <v>42699</v>
      </c>
      <c r="N1731" s="33" t="str">
        <f>IFERROR(VLOOKUP(G1731,Demos!$B$3:$K$1368,5,FALSE),"")</f>
        <v>Super Balls, Double Ball Drop</v>
      </c>
      <c r="O1731" s="28">
        <f>IF(N1731="","",COUNTIF($N$6:N3850, N1731))</f>
        <v>56</v>
      </c>
      <c r="P1731" s="33" t="str">
        <f xml:space="preserve"> IFERROR(IF(VLOOKUP(G1731,Demos!$B$3:$K$1368,6,FALSE)=0,"",VLOOKUP(G1731,Demos!$B$3:$K$1368,6,FALSE)),"")</f>
        <v>www.de-monstrare.nl/pdf/Superballs.pdf</v>
      </c>
      <c r="Q1731" s="38" t="str">
        <f xml:space="preserve"> IFERROR(IF(VLOOKUP(G1731,Demos!$B$3:$K$1368,8,FALSE)=0,"",VLOOKUP(G1731,Demos!$B$3:$K$1368,8,FALSE)),"")</f>
        <v/>
      </c>
      <c r="R1731" s="38" t="str">
        <f xml:space="preserve"> IFERROR(IF(VLOOKUP(G1731,Demos!$B$3:$K$1368,7,FALSE)=0,"",VLOOKUP(G1731,Demos!$B$3:$K$1368,7,FALSE)),"")</f>
        <v xml:space="preserve">See Collegerama 2022 recording TN1612TU_10 from 01:17:10 - https://collegerama.tudelft.nl/Mediasite/Channel/as-bsc-tn/watch/b282d0ac7af745eba483f6120bc37f2d1d </v>
      </c>
      <c r="T1731" s="50" t="s">
        <v>2049</v>
      </c>
      <c r="U1731" s="31" t="str">
        <f>IFERROR(VLOOKUP(G1731,Demos!$B$7:N5026,12,FALSE),"")</f>
        <v/>
      </c>
    </row>
    <row r="1732" spans="1:21" ht="45" x14ac:dyDescent="0.25">
      <c r="A1732" s="29">
        <f t="shared" si="26"/>
        <v>1727</v>
      </c>
      <c r="B1732" s="30" t="s">
        <v>43</v>
      </c>
      <c r="C1732" s="29" t="str">
        <f xml:space="preserve"> IFERROR(VLOOKUP(B1732, Courses!$C$3:$E$836, 2, FALSE),"")</f>
        <v>Modern Physics</v>
      </c>
      <c r="D1732" s="29" t="str">
        <f xml:space="preserve"> IFERROR(VLOOKUP(MID(G1732,1,1), PIRA!$B$1:$E$1146, 2, FALSE),"")</f>
        <v>7 Modern Physics</v>
      </c>
      <c r="E1732" s="31" t="str">
        <f xml:space="preserve"> IFERROR(VLOOKUP(MID(G1732,1,2),PIRA!$B$1:$E$1144,2,FALSE),"")&amp;"
"&amp;IFERROR(VLOOKUP(MID(H1732,1,2),PIRA!$B$1:$E$1144,2,FALSE),"")&amp;"
"&amp;IFERROR(VLOOKUP(MID(I1732,1,2),PIRA!$B$1:$E$1144,2,FALSE),"")</f>
        <v xml:space="preserve">Quantum Effects
Geometrical Optics
</v>
      </c>
      <c r="F1732" s="31" t="str">
        <f xml:space="preserve"> IFERROR(VLOOKUP(MID(G1732,1,4),PIRA!$B$1:$E$1144,2,FALSE),"")&amp;"
"&amp;IFERROR(VLOOKUP(MID(H1732,1,4),PIRA!$B$1:$E$1144,2,FALSE),"")&amp;"
"&amp;IFERROR(VLOOKUP(MID(I1732,1,4),PIRA!$B$1:$E$1144,2,FALSE),"")</f>
        <v xml:space="preserve">Wave Mechanics
Total Internal Reflection
</v>
      </c>
      <c r="G1732" s="32" t="s">
        <v>1206</v>
      </c>
      <c r="H1732" s="31" t="str">
        <f>IFERROR(IF(VLOOKUP(G1732,Demos!$B$3:$K$1368,2,FALSE)=0,"",VLOOKUP(G1732,Demos!$B$3:$K$1368,2,FALSE)),"")</f>
        <v>6A44.42</v>
      </c>
      <c r="I1732" s="79" t="str">
        <f>IFERROR(IF(VLOOKUP(G1732,Demos!$B$3:$K$1368,3,FALSE)=0,"",VLOOKUP(G1732,Demos!$B$3:$K$1368,3,FALSE)),"")</f>
        <v/>
      </c>
      <c r="J1732" s="79" t="str">
        <f>IFERROR(IF(VLOOKUP(G1732,Demos!$B$3:$K$1368,4,FALSE)=0,"",VLOOKUP(G1732,Demos!$B$3:$K$1368,4,FALSE)),"")</f>
        <v/>
      </c>
      <c r="K1732" s="30" t="s">
        <v>266</v>
      </c>
      <c r="L1732" s="30" t="s">
        <v>372</v>
      </c>
      <c r="M1732" s="71">
        <v>42699</v>
      </c>
      <c r="N1732" s="33" t="str">
        <f>IFERROR(VLOOKUP(G1732,Demos!$B$3:$K$1368,5,FALSE),"")</f>
        <v>Tunneling (1)</v>
      </c>
      <c r="O1732" s="28">
        <f>IF(N1732="","",COUNTIF($N$6:N3851, N1732))</f>
        <v>12</v>
      </c>
      <c r="P1732" s="33" t="str">
        <f xml:space="preserve"> IFERROR(IF(VLOOKUP(G1732,Demos!$B$3:$K$1368,6,FALSE)=0,"",VLOOKUP(G1732,Demos!$B$3:$K$1368,6,FALSE)),"")</f>
        <v>www.de-monstrare.nl/pdf/Tunneling_1_.pdf</v>
      </c>
      <c r="Q1732" s="38" t="str">
        <f xml:space="preserve"> IFERROR(IF(VLOOKUP(G1732,Demos!$B$3:$K$1368,8,FALSE)=0,"",VLOOKUP(G1732,Demos!$B$3:$K$1368,8,FALSE)),"")</f>
        <v/>
      </c>
      <c r="R1732" s="38" t="str">
        <f xml:space="preserve"> IFERROR(IF(VLOOKUP(G1732,Demos!$B$3:$K$1368,7,FALSE)=0,"",VLOOKUP(G1732,Demos!$B$3:$K$1368,7,FALSE)),"")</f>
        <v>See from 19 minutes https://collegerama.tudelft.nl/Mediasite/Channel/as-bsc-tn/watch/ed8b2a520cc04edcb2dcb0dac51306641d =============== At the end of the 1st hour I demonstrated in lecture hall B. https://collegerama.tudelft.nl/Mediasite/Channel/as-bsc-tn/watch/2ab810a948854bedaca54a0ded094bba1d</v>
      </c>
      <c r="T1732" s="50" t="s">
        <v>1761</v>
      </c>
      <c r="U1732" s="31" t="str">
        <f>IFERROR(VLOOKUP(G1732,Demos!$B$7:N5027,12,FALSE),"")</f>
        <v/>
      </c>
    </row>
    <row r="1733" spans="1:21" ht="45" x14ac:dyDescent="0.25">
      <c r="A1733" s="29">
        <f t="shared" si="26"/>
        <v>1728</v>
      </c>
      <c r="B1733" s="30" t="s">
        <v>1893</v>
      </c>
      <c r="C1733" s="29" t="str">
        <f xml:space="preserve"> IFERROR(VLOOKUP(B1733, Courses!$C$3:$E$836, 2, FALSE),"")</f>
        <v>Physics 1A</v>
      </c>
      <c r="D1733" s="29" t="str">
        <f xml:space="preserve"> IFERROR(VLOOKUP(MID(G1733,1,1), PIRA!$B$1:$E$1146, 2, FALSE),"")</f>
        <v>1 Mechanics</v>
      </c>
      <c r="E1733" s="31" t="str">
        <f xml:space="preserve"> IFERROR(VLOOKUP(MID(G1733,1,2),PIRA!$B$1:$E$1144,2,FALSE),"")&amp;"
"&amp;IFERROR(VLOOKUP(MID(H1733,1,2),PIRA!$B$1:$E$1144,2,FALSE),"")&amp;"
"&amp;IFERROR(VLOOKUP(MID(I1733,1,2),PIRA!$B$1:$E$1144,2,FALSE),"")</f>
        <v xml:space="preserve">Motion in two Dimensions
</v>
      </c>
      <c r="F1733" s="31" t="str">
        <f xml:space="preserve"> IFERROR(VLOOKUP(MID(G1733,1,4),PIRA!$B$1:$E$1144,2,FALSE),"")&amp;"
"&amp;IFERROR(VLOOKUP(MID(H1733,1,4),PIRA!$B$1:$E$1144,2,FALSE),"")&amp;"
"&amp;IFERROR(VLOOKUP(MID(I1733,1,4),PIRA!$B$1:$E$1144,2,FALSE),"")</f>
        <v xml:space="preserve">Motion of the Center of Mass
</v>
      </c>
      <c r="G1733" s="32" t="s">
        <v>1130</v>
      </c>
      <c r="H1733" s="31" t="str">
        <f>IFERROR(IF(VLOOKUP(G1733,Demos!$B$3:$K$1368,2,FALSE)=0,"",VLOOKUP(G1733,Demos!$B$3:$K$1368,2,FALSE)),"")</f>
        <v/>
      </c>
      <c r="I1733" s="79" t="str">
        <f>IFERROR(IF(VLOOKUP(G1733,Demos!$B$3:$K$1368,3,FALSE)=0,"",VLOOKUP(G1733,Demos!$B$3:$K$1368,3,FALSE)),"")</f>
        <v/>
      </c>
      <c r="J1733" s="79" t="str">
        <f>IFERROR(IF(VLOOKUP(G1733,Demos!$B$3:$K$1368,4,FALSE)=0,"",VLOOKUP(G1733,Demos!$B$3:$K$1368,4,FALSE)),"")</f>
        <v/>
      </c>
      <c r="K1733" s="30" t="s">
        <v>1948</v>
      </c>
      <c r="L1733" s="32" t="s">
        <v>1897</v>
      </c>
      <c r="M1733" s="71">
        <v>42698</v>
      </c>
      <c r="N1733" s="33" t="str">
        <f>IFERROR(VLOOKUP(G1733,Demos!$B$3:$K$1368,5,FALSE),"")</f>
        <v>Centre of Mass</v>
      </c>
      <c r="O1733" s="28">
        <f>IF(N1733="","",COUNTIF($N$6:N3852, N1733))</f>
        <v>42</v>
      </c>
      <c r="P1733" s="33" t="str">
        <f xml:space="preserve"> IFERROR(IF(VLOOKUP(G1733,Demos!$B$3:$K$1368,6,FALSE)=0,"",VLOOKUP(G1733,Demos!$B$3:$K$1368,6,FALSE)),"")</f>
        <v>www.de-monstrare.nl/pdf/Centre%20of%20mass.pdf</v>
      </c>
      <c r="Q1733" s="38" t="str">
        <f xml:space="preserve"> IFERROR(IF(VLOOKUP(G1733,Demos!$B$3:$K$1368,8,FALSE)=0,"",VLOOKUP(G1733,Demos!$B$3:$K$1368,8,FALSE)),"")</f>
        <v/>
      </c>
      <c r="R1733" s="38" t="str">
        <f xml:space="preserve"> IFERROR(IF(VLOOKUP(G1733,Demos!$B$3:$K$1368,7,FALSE)=0,"",VLOOKUP(G1733,Demos!$B$3:$K$1368,7,FALSE)),"")</f>
        <v xml:space="preserve">See Collegerama 2022 recording TN1612TU_14 - https://collegerama.tudelft.nl/Mediasite/Channel/as-bsc-tn/watch/64cb5e5c7d2546fb9f465306d41a128b1d </v>
      </c>
      <c r="T1733" s="50" t="s">
        <v>2049</v>
      </c>
      <c r="U1733" s="31" t="str">
        <f>IFERROR(VLOOKUP(G1733,Demos!$B$7:N5028,12,FALSE),"")</f>
        <v/>
      </c>
    </row>
    <row r="1734" spans="1:21" ht="45" x14ac:dyDescent="0.25">
      <c r="A1734" s="39">
        <f t="shared" ref="A1734:A1797" si="27">ROW()-5</f>
        <v>1729</v>
      </c>
      <c r="B1734" s="30" t="s">
        <v>43</v>
      </c>
      <c r="C1734" s="29" t="str">
        <f xml:space="preserve"> IFERROR(VLOOKUP(B1734, Courses!$C$3:$E$836, 2, FALSE),"")</f>
        <v>Modern Physics</v>
      </c>
      <c r="D1734" s="29" t="str">
        <f xml:space="preserve"> IFERROR(VLOOKUP(MID(G1734,1,1), PIRA!$B$1:$E$1146, 2, FALSE),"")</f>
        <v>7 Modern Physics</v>
      </c>
      <c r="E1734" s="31" t="str">
        <f xml:space="preserve"> IFERROR(VLOOKUP(MID(G1734,1,2),PIRA!$B$1:$E$1144,2,FALSE),"")&amp;"
"&amp;IFERROR(VLOOKUP(MID(H1734,1,2),PIRA!$B$1:$E$1144,2,FALSE),"")&amp;"
"&amp;IFERROR(VLOOKUP(MID(I1734,1,2),PIRA!$B$1:$E$1144,2,FALSE),"")</f>
        <v xml:space="preserve">Quantum Effects
</v>
      </c>
      <c r="F1734" s="31" t="str">
        <f xml:space="preserve"> IFERROR(VLOOKUP(MID(G1734,1,4),PIRA!$B$1:$E$1144,2,FALSE),"")&amp;"
"&amp;IFERROR(VLOOKUP(MID(H1734,1,4),PIRA!$B$1:$E$1144,2,FALSE),"")&amp;"
"&amp;IFERROR(VLOOKUP(MID(I1734,1,4),PIRA!$B$1:$E$1144,2,FALSE),"")</f>
        <v xml:space="preserve">Photoelectric Effect
</v>
      </c>
      <c r="G1734" s="32" t="s">
        <v>134</v>
      </c>
      <c r="H1734" s="31" t="str">
        <f>IFERROR(IF(VLOOKUP(G1734,Demos!$B$3:$K$1368,2,FALSE)=0,"",VLOOKUP(G1734,Demos!$B$3:$K$1368,2,FALSE)),"")</f>
        <v/>
      </c>
      <c r="I1734" s="79" t="str">
        <f>IFERROR(IF(VLOOKUP(G1734,Demos!$B$3:$K$1368,3,FALSE)=0,"",VLOOKUP(G1734,Demos!$B$3:$K$1368,3,FALSE)),"")</f>
        <v/>
      </c>
      <c r="J1734" s="79" t="str">
        <f>IFERROR(IF(VLOOKUP(G1734,Demos!$B$3:$K$1368,4,FALSE)=0,"",VLOOKUP(G1734,Demos!$B$3:$K$1368,4,FALSE)),"")</f>
        <v/>
      </c>
      <c r="K1734" s="30" t="s">
        <v>372</v>
      </c>
      <c r="L1734" s="30" t="s">
        <v>266</v>
      </c>
      <c r="M1734" s="71">
        <v>42695</v>
      </c>
      <c r="N1734" s="33" t="str">
        <f>IFERROR(VLOOKUP(G1734,Demos!$B$3:$K$1368,5,FALSE),"")</f>
        <v>Photoelectric Effect (discharging a zinc plate)</v>
      </c>
      <c r="O1734" s="28">
        <f>IF(N1734="","",COUNTIF($N$6:N3853, N1734))</f>
        <v>14</v>
      </c>
      <c r="P1734" s="33" t="str">
        <f xml:space="preserve"> IFERROR(IF(VLOOKUP(G1734,Demos!$B$3:$K$1368,6,FALSE)=0,"",VLOOKUP(G1734,Demos!$B$3:$K$1368,6,FALSE)),"")</f>
        <v>N/A</v>
      </c>
      <c r="Q1734" s="38" t="str">
        <f xml:space="preserve"> IFERROR(IF(VLOOKUP(G1734,Demos!$B$3:$K$1368,8,FALSE)=0,"",VLOOKUP(G1734,Demos!$B$3:$K$1368,8,FALSE)),"")</f>
        <v/>
      </c>
      <c r="R1734" s="38" t="str">
        <f xml:space="preserve"> IFERROR(IF(VLOOKUP(G1734,Demos!$B$3:$K$1368,7,FALSE)=0,"",VLOOKUP(G1734,Demos!$B$3:$K$1368,7,FALSE)),"")</f>
        <v/>
      </c>
      <c r="T1734" s="50" t="s">
        <v>1761</v>
      </c>
      <c r="U1734" s="31" t="str">
        <f>IFERROR(VLOOKUP(G1734,Demos!$B$7:N5029,12,FALSE),"")</f>
        <v/>
      </c>
    </row>
    <row r="1735" spans="1:21" ht="45" x14ac:dyDescent="0.25">
      <c r="A1735" s="39">
        <f t="shared" si="27"/>
        <v>1730</v>
      </c>
      <c r="B1735" s="30" t="s">
        <v>1893</v>
      </c>
      <c r="C1735" s="29" t="str">
        <f xml:space="preserve"> IFERROR(VLOOKUP(B1735, Courses!$C$3:$E$836, 2, FALSE),"")</f>
        <v>Physics 1A</v>
      </c>
      <c r="D1735" s="29" t="str">
        <f xml:space="preserve"> IFERROR(VLOOKUP(MID(G1735,1,1), PIRA!$B$1:$E$1146, 2, FALSE),"")</f>
        <v>1 Mechanics</v>
      </c>
      <c r="E1735" s="31" t="str">
        <f xml:space="preserve"> IFERROR(VLOOKUP(MID(G1735,1,2),PIRA!$B$1:$E$1144,2,FALSE),"")&amp;"
"&amp;IFERROR(VLOOKUP(MID(H1735,1,2),PIRA!$B$1:$E$1144,2,FALSE),"")&amp;"
"&amp;IFERROR(VLOOKUP(MID(I1735,1,2),PIRA!$B$1:$E$1144,2,FALSE),"")</f>
        <v xml:space="preserve">Work and Energy
Magnetic Materials
</v>
      </c>
      <c r="F1735" s="31" t="str">
        <f xml:space="preserve"> IFERROR(VLOOKUP(MID(G1735,1,4),PIRA!$B$1:$E$1144,2,FALSE),"")&amp;"
"&amp;IFERROR(VLOOKUP(MID(H1735,1,4),PIRA!$B$1:$E$1144,2,FALSE),"")&amp;"
"&amp;IFERROR(VLOOKUP(MID(I1735,1,4),PIRA!$B$1:$E$1144,2,FALSE),"")</f>
        <v xml:space="preserve">Conservation of Energy
Magnets
</v>
      </c>
      <c r="G1735" s="32" t="s">
        <v>1158</v>
      </c>
      <c r="H1735" s="31" t="str">
        <f>IFERROR(IF(VLOOKUP(G1735,Demos!$B$3:$K$1368,2,FALSE)=0,"",VLOOKUP(G1735,Demos!$B$3:$K$1368,2,FALSE)),"")</f>
        <v>5G10.80</v>
      </c>
      <c r="I1735" s="79" t="str">
        <f>IFERROR(IF(VLOOKUP(G1735,Demos!$B$3:$K$1368,3,FALSE)=0,"",VLOOKUP(G1735,Demos!$B$3:$K$1368,3,FALSE)),"")</f>
        <v/>
      </c>
      <c r="J1735" s="79" t="str">
        <f>IFERROR(IF(VLOOKUP(G1735,Demos!$B$3:$K$1368,4,FALSE)=0,"",VLOOKUP(G1735,Demos!$B$3:$K$1368,4,FALSE)),"")</f>
        <v/>
      </c>
      <c r="K1735" s="30" t="s">
        <v>1897</v>
      </c>
      <c r="L1735" s="32" t="s">
        <v>1943</v>
      </c>
      <c r="M1735" s="71">
        <v>42691</v>
      </c>
      <c r="N1735" s="33" t="str">
        <f>IFERROR(VLOOKUP(G1735,Demos!$B$3:$K$1368,5,FALSE),"")</f>
        <v>Gauss' Rifle</v>
      </c>
      <c r="O1735" s="28">
        <f>IF(N1735="","",COUNTIF($N$6:N3854, N1735))</f>
        <v>37</v>
      </c>
      <c r="P1735" s="33" t="str">
        <f xml:space="preserve"> IFERROR(IF(VLOOKUP(G1735,Demos!$B$3:$K$1368,6,FALSE)=0,"",VLOOKUP(G1735,Demos!$B$3:$K$1368,6,FALSE)),"")</f>
        <v>www.de-monstrare.nl/pdf/Gauss%27s%20rifle.pdf</v>
      </c>
      <c r="Q1735" s="38" t="str">
        <f xml:space="preserve"> IFERROR(IF(VLOOKUP(G1735,Demos!$B$3:$K$1368,8,FALSE)=0,"",VLOOKUP(G1735,Demos!$B$3:$K$1368,8,FALSE)),"")</f>
        <v/>
      </c>
      <c r="R1735" s="38" t="str">
        <f xml:space="preserve"> IFERROR(IF(VLOOKUP(G1735,Demos!$B$3:$K$1368,7,FALSE)=0,"",VLOOKUP(G1735,Demos!$B$3:$K$1368,7,FALSE)),"")</f>
        <v xml:space="preserve">See Collegerama 2022 recording TN1612TU_04 from 00:39:45 - https://collegerama.tudelft.nl/Mediasite/Channel/as-bsc-tn/watch/a26ab3bd246349b59f418a1b22cc67101d </v>
      </c>
      <c r="T1735" s="50" t="s">
        <v>2049</v>
      </c>
      <c r="U1735" s="31" t="str">
        <f>IFERROR(VLOOKUP(G1735,Demos!$B$7:N5030,12,FALSE),"")</f>
        <v/>
      </c>
    </row>
    <row r="1736" spans="1:21" ht="45" x14ac:dyDescent="0.25">
      <c r="A1736" s="39">
        <f t="shared" si="27"/>
        <v>1731</v>
      </c>
      <c r="B1736" s="30" t="s">
        <v>43</v>
      </c>
      <c r="C1736" s="29" t="str">
        <f xml:space="preserve"> IFERROR(VLOOKUP(B1736, Courses!$C$3:$E$836, 2, FALSE),"")</f>
        <v>Modern Physics</v>
      </c>
      <c r="D1736" s="29" t="str">
        <f xml:space="preserve"> IFERROR(VLOOKUP(MID(G1736,1,1), PIRA!$B$1:$E$1146, 2, FALSE),"")</f>
        <v>6 Optics</v>
      </c>
      <c r="E1736" s="31" t="str">
        <f xml:space="preserve"> IFERROR(VLOOKUP(MID(G1736,1,2),PIRA!$B$1:$E$1144,2,FALSE),"")&amp;"
"&amp;IFERROR(VLOOKUP(MID(H1736,1,2),PIRA!$B$1:$E$1144,2,FALSE),"")&amp;"
"&amp;IFERROR(VLOOKUP(MID(I1736,1,2),PIRA!$B$1:$E$1144,2,FALSE),"")</f>
        <v xml:space="preserve">Interference
</v>
      </c>
      <c r="F1736" s="31" t="str">
        <f xml:space="preserve"> IFERROR(VLOOKUP(MID(G1736,1,4),PIRA!$B$1:$E$1144,2,FALSE),"")&amp;"
"&amp;IFERROR(VLOOKUP(MID(H1736,1,4),PIRA!$B$1:$E$1144,2,FALSE),"")&amp;"
"&amp;IFERROR(VLOOKUP(MID(I1736,1,4),PIRA!$B$1:$E$1144,2,FALSE),"")</f>
        <v xml:space="preserve">Interferometers
</v>
      </c>
      <c r="G1736" s="32" t="s">
        <v>327</v>
      </c>
      <c r="H1736" s="31" t="str">
        <f>IFERROR(IF(VLOOKUP(G1736,Demos!$B$3:$K$1368,2,FALSE)=0,"",VLOOKUP(G1736,Demos!$B$3:$K$1368,2,FALSE)),"")</f>
        <v/>
      </c>
      <c r="I1736" s="79" t="str">
        <f>IFERROR(IF(VLOOKUP(G1736,Demos!$B$3:$K$1368,3,FALSE)=0,"",VLOOKUP(G1736,Demos!$B$3:$K$1368,3,FALSE)),"")</f>
        <v/>
      </c>
      <c r="J1736" s="79" t="str">
        <f>IFERROR(IF(VLOOKUP(G1736,Demos!$B$3:$K$1368,4,FALSE)=0,"",VLOOKUP(G1736,Demos!$B$3:$K$1368,4,FALSE)),"")</f>
        <v/>
      </c>
      <c r="K1736" s="30" t="s">
        <v>372</v>
      </c>
      <c r="L1736" s="30" t="s">
        <v>266</v>
      </c>
      <c r="M1736" s="71">
        <v>42688</v>
      </c>
      <c r="N1736" s="33" t="str">
        <f>IFERROR(VLOOKUP(G1736,Demos!$B$3:$K$1368,5,FALSE),"")</f>
        <v>Michelson-Morley Interferometer</v>
      </c>
      <c r="O1736" s="28">
        <f>IF(N1736="","",COUNTIF($N$6:N3855, N1736))</f>
        <v>42</v>
      </c>
      <c r="P1736" s="33" t="str">
        <f xml:space="preserve"> IFERROR(IF(VLOOKUP(G1736,Demos!$B$3:$K$1368,6,FALSE)=0,"",VLOOKUP(G1736,Demos!$B$3:$K$1368,6,FALSE)),"")</f>
        <v>www.de-monstrare.nl/pdf/Michelson-Morley%20interferometer.pdf</v>
      </c>
      <c r="Q1736" s="38" t="str">
        <f xml:space="preserve"> IFERROR(IF(VLOOKUP(G1736,Demos!$B$3:$K$1368,8,FALSE)=0,"",VLOOKUP(G1736,Demos!$B$3:$K$1368,8,FALSE)),"")</f>
        <v/>
      </c>
      <c r="R1736" s="38" t="str">
        <f xml:space="preserve"> IFERROR(IF(VLOOKUP(G1736,Demos!$B$3:$K$1368,7,FALSE)=0,"",VLOOKUP(G1736,Demos!$B$3:$K$1368,7,FALSE)),"")</f>
        <v xml:space="preserve">See 2022 recording TN1612TU_24. https://collegerama.tudelft.nl/Mediasite/Channel/as-bsc-tn/watch/7474e760f1e14321b537b197c972eb3e1d </v>
      </c>
      <c r="T1736" s="50" t="s">
        <v>1761</v>
      </c>
      <c r="U1736" s="31" t="str">
        <f>IFERROR(VLOOKUP(G1736,Demos!$B$7:N5031,12,FALSE),"")</f>
        <v/>
      </c>
    </row>
    <row r="1737" spans="1:21" ht="45" x14ac:dyDescent="0.25">
      <c r="A1737" s="39">
        <f t="shared" si="27"/>
        <v>1732</v>
      </c>
      <c r="B1737" s="30" t="s">
        <v>1893</v>
      </c>
      <c r="C1737" s="29" t="str">
        <f xml:space="preserve"> IFERROR(VLOOKUP(B1737, Courses!$C$3:$E$836, 2, FALSE),"")</f>
        <v>Physics 1A</v>
      </c>
      <c r="D1737" s="29" t="str">
        <f xml:space="preserve"> IFERROR(VLOOKUP(MID(G1737,1,1), PIRA!$B$1:$E$1146, 2, FALSE),"")</f>
        <v>1 Mechanics</v>
      </c>
      <c r="E1737" s="31" t="str">
        <f xml:space="preserve"> IFERROR(VLOOKUP(MID(G1737,1,2),PIRA!$B$1:$E$1144,2,FALSE),"")&amp;"
"&amp;IFERROR(VLOOKUP(MID(H1737,1,2),PIRA!$B$1:$E$1144,2,FALSE),"")&amp;"
"&amp;IFERROR(VLOOKUP(MID(I1737,1,2),PIRA!$B$1:$E$1144,2,FALSE),"")</f>
        <v xml:space="preserve">Newton's Second Law
</v>
      </c>
      <c r="F1737" s="31" t="str">
        <f xml:space="preserve"> IFERROR(VLOOKUP(MID(G1737,1,4),PIRA!$B$1:$E$1144,2,FALSE),"")&amp;"
"&amp;IFERROR(VLOOKUP(MID(H1737,1,4),PIRA!$B$1:$E$1144,2,FALSE),"")&amp;"
"&amp;IFERROR(VLOOKUP(MID(I1737,1,4),PIRA!$B$1:$E$1144,2,FALSE),"")</f>
        <v xml:space="preserve">Force, Mass, and Acceleration
</v>
      </c>
      <c r="G1737" s="32" t="s">
        <v>1144</v>
      </c>
      <c r="H1737" s="31" t="str">
        <f>IFERROR(IF(VLOOKUP(G1737,Demos!$B$3:$K$1368,2,FALSE)=0,"",VLOOKUP(G1737,Demos!$B$3:$K$1368,2,FALSE)),"")</f>
        <v/>
      </c>
      <c r="I1737" s="79" t="str">
        <f>IFERROR(IF(VLOOKUP(G1737,Demos!$B$3:$K$1368,3,FALSE)=0,"",VLOOKUP(G1737,Demos!$B$3:$K$1368,3,FALSE)),"")</f>
        <v/>
      </c>
      <c r="J1737" s="79" t="str">
        <f>IFERROR(IF(VLOOKUP(G1737,Demos!$B$3:$K$1368,4,FALSE)=0,"",VLOOKUP(G1737,Demos!$B$3:$K$1368,4,FALSE)),"")</f>
        <v/>
      </c>
      <c r="K1737" s="30" t="s">
        <v>1897</v>
      </c>
      <c r="L1737" s="32" t="s">
        <v>1943</v>
      </c>
      <c r="M1737" s="71">
        <v>42684</v>
      </c>
      <c r="N1737" s="33" t="str">
        <f>IFERROR(VLOOKUP(G1737,Demos!$B$3:$K$1368,5,FALSE),"")</f>
        <v>Pulling a Thread</v>
      </c>
      <c r="O1737" s="28">
        <f>IF(N1737="","",COUNTIF($N$6:N3856, N1737))</f>
        <v>33</v>
      </c>
      <c r="P1737" s="33" t="str">
        <f xml:space="preserve"> IFERROR(IF(VLOOKUP(G1737,Demos!$B$3:$K$1368,6,FALSE)=0,"",VLOOKUP(G1737,Demos!$B$3:$K$1368,6,FALSE)),"")</f>
        <v>www.de-monstrare.nl/pdf/Pulling%20a%20thread.pdf</v>
      </c>
      <c r="Q1737" s="38" t="str">
        <f xml:space="preserve"> IFERROR(IF(VLOOKUP(G1737,Demos!$B$3:$K$1368,8,FALSE)=0,"",VLOOKUP(G1737,Demos!$B$3:$K$1368,8,FALSE)),"")</f>
        <v/>
      </c>
      <c r="R1737" s="38" t="str">
        <f xml:space="preserve"> IFERROR(IF(VLOOKUP(G1737,Demos!$B$3:$K$1368,7,FALSE)=0,"",VLOOKUP(G1737,Demos!$B$3:$K$1368,7,FALSE)),"")</f>
        <v xml:space="preserve">See Collegerama 2022 recording TN1612TU_02 from 00:34:45 - https://collegerama.tudelft.nl/Mediasite/Channel/as-bsc-tn/watch/8ae6f50a06ea4d7fb72bb50699c07ef41d </v>
      </c>
      <c r="T1737" s="50" t="s">
        <v>2049</v>
      </c>
      <c r="U1737" s="31" t="str">
        <f>IFERROR(VLOOKUP(G1737,Demos!$B$7:N5032,12,FALSE),"")</f>
        <v/>
      </c>
    </row>
    <row r="1738" spans="1:21" ht="45" x14ac:dyDescent="0.25">
      <c r="A1738" s="39">
        <f t="shared" si="27"/>
        <v>1733</v>
      </c>
      <c r="B1738" s="30" t="s">
        <v>1877</v>
      </c>
      <c r="C1738" s="29" t="str">
        <f xml:space="preserve"> IFERROR(VLOOKUP(B1738, Courses!$C$3:$E$836, 2, FALSE),"")</f>
        <v>Electromagnetism</v>
      </c>
      <c r="D1738" s="29" t="str">
        <f xml:space="preserve"> IFERROR(VLOOKUP(MID(G1738,1,1), PIRA!$B$1:$E$1146, 2, FALSE),"")</f>
        <v>5 Electricity and Magnetism</v>
      </c>
      <c r="E1738" s="31" t="str">
        <f xml:space="preserve"> IFERROR(VLOOKUP(MID(G1738,1,2),PIRA!$B$1:$E$1144,2,FALSE),"")&amp;"
"&amp;IFERROR(VLOOKUP(MID(H1738,1,2),PIRA!$B$1:$E$1144,2,FALSE),"")&amp;"
"&amp;IFERROR(VLOOKUP(MID(I1738,1,2),PIRA!$B$1:$E$1144,2,FALSE),"")</f>
        <v xml:space="preserve">Electromagnetic Radiation
Wave Motion
</v>
      </c>
      <c r="F1738" s="31" t="str">
        <f xml:space="preserve"> IFERROR(VLOOKUP(MID(G1738,1,4),PIRA!$B$1:$E$1144,2,FALSE),"")&amp;"
"&amp;IFERROR(VLOOKUP(MID(H1738,1,4),PIRA!$B$1:$E$1144,2,FALSE),"")&amp;"
"&amp;IFERROR(VLOOKUP(MID(I1738,1,4),PIRA!$B$1:$E$1144,2,FALSE),"")</f>
        <v xml:space="preserve">Transmission Lines and Antennas
Standing Waves
</v>
      </c>
      <c r="G1738" s="32" t="s">
        <v>484</v>
      </c>
      <c r="H1738" s="31" t="str">
        <f>IFERROR(IF(VLOOKUP(G1738,Demos!$B$3:$K$1368,2,FALSE)=0,"",VLOOKUP(G1738,Demos!$B$3:$K$1368,2,FALSE)),"")</f>
        <v>3B22.09</v>
      </c>
      <c r="I1738" s="79" t="str">
        <f>IFERROR(IF(VLOOKUP(G1738,Demos!$B$3:$K$1368,3,FALSE)=0,"",VLOOKUP(G1738,Demos!$B$3:$K$1368,3,FALSE)),"")</f>
        <v/>
      </c>
      <c r="J1738" s="79" t="str">
        <f>IFERROR(IF(VLOOKUP(G1738,Demos!$B$3:$K$1368,4,FALSE)=0,"",VLOOKUP(G1738,Demos!$B$3:$K$1368,4,FALSE)),"")</f>
        <v/>
      </c>
      <c r="K1738" s="30" t="s">
        <v>177</v>
      </c>
      <c r="L1738" s="30" t="s">
        <v>246</v>
      </c>
      <c r="M1738" s="71">
        <v>42678</v>
      </c>
      <c r="N1738" s="33" t="str">
        <f>IFERROR(VLOOKUP(G1738,Demos!$B$3:$K$1368,5,FALSE),"")</f>
        <v>Microwave Oven Standing Waves</v>
      </c>
      <c r="O1738" s="28">
        <f>IF(N1738="","",COUNTIF($N$6:N3857, N1738))</f>
        <v>5</v>
      </c>
      <c r="P1738" s="33" t="str">
        <f xml:space="preserve"> IFERROR(IF(VLOOKUP(G1738,Demos!$B$3:$K$1368,6,FALSE)=0,"",VLOOKUP(G1738,Demos!$B$3:$K$1368,6,FALSE)),"")</f>
        <v>www.de-monstrare.nl/pdf/Microwave%20oven.pdf</v>
      </c>
      <c r="Q1738" s="38" t="str">
        <f xml:space="preserve"> IFERROR(IF(VLOOKUP(G1738,Demos!$B$3:$K$1368,8,FALSE)=0,"",VLOOKUP(G1738,Demos!$B$3:$K$1368,8,FALSE)),"")</f>
        <v/>
      </c>
      <c r="R1738" s="38" t="str">
        <f xml:space="preserve"> IFERROR(IF(VLOOKUP(G1738,Demos!$B$3:$K$1368,7,FALSE)=0,"",VLOOKUP(G1738,Demos!$B$3:$K$1368,7,FALSE)),"")</f>
        <v/>
      </c>
      <c r="T1738" s="50" t="s">
        <v>1890</v>
      </c>
      <c r="U1738" s="31" t="str">
        <f>IFERROR(VLOOKUP(G1738,Demos!$B$7:N5033,12,FALSE),"")</f>
        <v/>
      </c>
    </row>
    <row r="1739" spans="1:21" ht="45" x14ac:dyDescent="0.25">
      <c r="A1739" s="39">
        <f t="shared" si="27"/>
        <v>1734</v>
      </c>
      <c r="B1739" s="30" t="s">
        <v>151</v>
      </c>
      <c r="C1739" s="29" t="str">
        <f xml:space="preserve"> IFERROR(VLOOKUP(B1739, Courses!$C$3:$E$836, 2, FALSE),"")</f>
        <v>Introduction to Electricity and Magnetism</v>
      </c>
      <c r="D1739" s="29" t="str">
        <f xml:space="preserve"> IFERROR(VLOOKUP(MID(G1739,1,1), PIRA!$B$1:$E$1146, 2, FALSE),"")</f>
        <v>5 Electricity and Magnetism</v>
      </c>
      <c r="E1739" s="31" t="str">
        <f xml:space="preserve"> IFERROR(VLOOKUP(MID(G1739,1,2),PIRA!$B$1:$E$1144,2,FALSE),"")&amp;"
"&amp;IFERROR(VLOOKUP(MID(H1739,1,2),PIRA!$B$1:$E$1144,2,FALSE),"")&amp;"
"&amp;IFERROR(VLOOKUP(MID(I1739,1,2),PIRA!$B$1:$E$1144,2,FALSE),"")</f>
        <v xml:space="preserve">Electromagnetic Radiation
</v>
      </c>
      <c r="F1739" s="31" t="str">
        <f xml:space="preserve"> IFERROR(VLOOKUP(MID(G1739,1,4),PIRA!$B$1:$E$1144,2,FALSE),"")&amp;"
"&amp;IFERROR(VLOOKUP(MID(H1739,1,4),PIRA!$B$1:$E$1144,2,FALSE),"")&amp;"
"&amp;IFERROR(VLOOKUP(MID(I1739,1,4),PIRA!$B$1:$E$1144,2,FALSE),"")</f>
        <v xml:space="preserve">Transmission Lines and Antennas
</v>
      </c>
      <c r="G1739" s="32" t="s">
        <v>239</v>
      </c>
      <c r="H1739" s="31" t="str">
        <f>IFERROR(IF(VLOOKUP(G1739,Demos!$B$3:$K$1368,2,FALSE)=0,"",VLOOKUP(G1739,Demos!$B$3:$K$1368,2,FALSE)),"")</f>
        <v/>
      </c>
      <c r="I1739" s="79" t="str">
        <f>IFERROR(IF(VLOOKUP(G1739,Demos!$B$3:$K$1368,3,FALSE)=0,"",VLOOKUP(G1739,Demos!$B$3:$K$1368,3,FALSE)),"")</f>
        <v/>
      </c>
      <c r="J1739" s="79" t="str">
        <f>IFERROR(IF(VLOOKUP(G1739,Demos!$B$3:$K$1368,4,FALSE)=0,"",VLOOKUP(G1739,Demos!$B$3:$K$1368,4,FALSE)),"")</f>
        <v/>
      </c>
      <c r="K1739" s="30" t="s">
        <v>1064</v>
      </c>
      <c r="L1739" s="30" t="s">
        <v>1923</v>
      </c>
      <c r="M1739" s="71">
        <v>42677</v>
      </c>
      <c r="N1739" s="33" t="str">
        <f>IFERROR(VLOOKUP(G1739,Demos!$B$3:$K$1368,5,FALSE),"")</f>
        <v>Electromagnetic Waves (Lecher Lines)</v>
      </c>
      <c r="O1739" s="28">
        <f>IF(N1739="","",COUNTIF($N$6:N3858, N1739))</f>
        <v>20</v>
      </c>
      <c r="P1739" s="33" t="str">
        <f xml:space="preserve"> IFERROR(IF(VLOOKUP(G1739,Demos!$B$3:$K$1368,6,FALSE)=0,"",VLOOKUP(G1739,Demos!$B$3:$K$1368,6,FALSE)),"")</f>
        <v>www.de-monstrare.nl/pdf/electromagnetic%20waves.pdf</v>
      </c>
      <c r="Q1739" s="38" t="str">
        <f xml:space="preserve"> IFERROR(IF(VLOOKUP(G1739,Demos!$B$3:$K$1368,8,FALSE)=0,"",VLOOKUP(G1739,Demos!$B$3:$K$1368,8,FALSE)),"")</f>
        <v>Reflection, transmission, absorption, polarisation</v>
      </c>
      <c r="R1739" s="38" t="str">
        <f xml:space="preserve"> IFERROR(IF(VLOOKUP(G1739,Demos!$B$3:$K$1368,7,FALSE)=0,"",VLOOKUP(G1739,Demos!$B$3:$K$1368,7,FALSE)),"")</f>
        <v/>
      </c>
      <c r="T1739" s="50" t="s">
        <v>1761</v>
      </c>
      <c r="U1739" s="31" t="str">
        <f>IFERROR(VLOOKUP(G1739,Demos!$B$7:N5034,12,FALSE),"")</f>
        <v/>
      </c>
    </row>
    <row r="1740" spans="1:21" ht="45" x14ac:dyDescent="0.25">
      <c r="A1740" s="29">
        <f t="shared" si="27"/>
        <v>1735</v>
      </c>
      <c r="B1740" s="30" t="s">
        <v>151</v>
      </c>
      <c r="C1740" s="29" t="str">
        <f xml:space="preserve"> IFERROR(VLOOKUP(B1740, Courses!$C$3:$E$836, 2, FALSE),"")</f>
        <v>Introduction to Electricity and Magnetism</v>
      </c>
      <c r="D1740" s="29" t="str">
        <f xml:space="preserve"> IFERROR(VLOOKUP(MID(G1740,1,1), PIRA!$B$1:$E$1146, 2, FALSE),"")</f>
        <v>5 Electricity and Magnetism</v>
      </c>
      <c r="E1740" s="31" t="str">
        <f xml:space="preserve"> IFERROR(VLOOKUP(MID(G1740,1,2),PIRA!$B$1:$E$1144,2,FALSE),"")&amp;"
"&amp;IFERROR(VLOOKUP(MID(H1740,1,2),PIRA!$B$1:$E$1144,2,FALSE),"")&amp;"
"&amp;IFERROR(VLOOKUP(MID(I1740,1,2),PIRA!$B$1:$E$1144,2,FALSE),"")</f>
        <v xml:space="preserve">Electrostatics
Electrostatics
</v>
      </c>
      <c r="F1740" s="31" t="str">
        <f xml:space="preserve"> IFERROR(VLOOKUP(MID(G1740,1,4),PIRA!$B$1:$E$1144,2,FALSE),"")&amp;"
"&amp;IFERROR(VLOOKUP(MID(H1740,1,4),PIRA!$B$1:$E$1144,2,FALSE),"")&amp;"
"&amp;IFERROR(VLOOKUP(MID(I1740,1,4),PIRA!$B$1:$E$1144,2,FALSE),"")</f>
        <v xml:space="preserve">Induced Charge
Electrostatic Machines
</v>
      </c>
      <c r="G1740" s="32" t="s">
        <v>1700</v>
      </c>
      <c r="H1740" s="31" t="str">
        <f>IFERROR(IF(VLOOKUP(G1740,Demos!$B$3:$K$1368,2,FALSE)=0,"",VLOOKUP(G1740,Demos!$B$3:$K$1368,2,FALSE)),"")</f>
        <v>5A50.01</v>
      </c>
      <c r="I1740" s="79" t="str">
        <f>IFERROR(IF(VLOOKUP(G1740,Demos!$B$3:$K$1368,3,FALSE)=0,"",VLOOKUP(G1740,Demos!$B$3:$K$1368,3,FALSE)),"")</f>
        <v/>
      </c>
      <c r="J1740" s="79" t="str">
        <f>IFERROR(IF(VLOOKUP(G1740,Demos!$B$3:$K$1368,4,FALSE)=0,"",VLOOKUP(G1740,Demos!$B$3:$K$1368,4,FALSE)),"")</f>
        <v/>
      </c>
      <c r="K1740" s="30" t="s">
        <v>1064</v>
      </c>
      <c r="L1740" s="30" t="s">
        <v>1923</v>
      </c>
      <c r="M1740" s="71">
        <v>42675</v>
      </c>
      <c r="N1740" s="33" t="str">
        <f>IFERROR(VLOOKUP(G1740,Demos!$B$3:$K$1368,5,FALSE),"")</f>
        <v>Water Dropper (almost Kelvin water dropper)</v>
      </c>
      <c r="O1740" s="28">
        <f>IF(N1740="","",COUNTIF($N$6:N3859, N1740))</f>
        <v>12</v>
      </c>
      <c r="P1740" s="33" t="str">
        <f xml:space="preserve"> IFERROR(IF(VLOOKUP(G1740,Demos!$B$3:$K$1368,6,FALSE)=0,"",VLOOKUP(G1740,Demos!$B$3:$K$1368,6,FALSE)),"")</f>
        <v>www.de-monstrare.nl/pdf/Water%20dropper.pdf</v>
      </c>
      <c r="Q1740" s="38" t="str">
        <f xml:space="preserve"> IFERROR(IF(VLOOKUP(G1740,Demos!$B$3:$K$1368,8,FALSE)=0,"",VLOOKUP(G1740,Demos!$B$3:$K$1368,8,FALSE)),"")</f>
        <v/>
      </c>
      <c r="R1740" s="38" t="str">
        <f xml:space="preserve"> IFERROR(IF(VLOOKUP(G1740,Demos!$B$3:$K$1368,7,FALSE)=0,"",VLOOKUP(G1740,Demos!$B$3:$K$1368,7,FALSE)),"")</f>
        <v/>
      </c>
      <c r="T1740" s="50" t="s">
        <v>1890</v>
      </c>
      <c r="U1740" s="31" t="str">
        <f>IFERROR(VLOOKUP(G1740,Demos!$B$7:N5035,12,FALSE),"")</f>
        <v/>
      </c>
    </row>
    <row r="1741" spans="1:21" ht="45" x14ac:dyDescent="0.25">
      <c r="A1741" s="29">
        <f t="shared" si="27"/>
        <v>1736</v>
      </c>
      <c r="B1741" s="30" t="s">
        <v>151</v>
      </c>
      <c r="C1741" s="29" t="str">
        <f xml:space="preserve"> IFERROR(VLOOKUP(B1741, Courses!$C$3:$E$836, 2, FALSE),"")</f>
        <v>Introduction to Electricity and Magnetism</v>
      </c>
      <c r="D1741" s="29" t="str">
        <f xml:space="preserve"> IFERROR(VLOOKUP(MID(G1741,1,1), PIRA!$B$1:$E$1146, 2, FALSE),"")</f>
        <v>5 Electricity and Magnetism</v>
      </c>
      <c r="E1741" s="31" t="str">
        <f xml:space="preserve"> IFERROR(VLOOKUP(MID(G1741,1,2),PIRA!$B$1:$E$1144,2,FALSE),"")&amp;"
"&amp;IFERROR(VLOOKUP(MID(H1741,1,2),PIRA!$B$1:$E$1144,2,FALSE),"")&amp;"
"&amp;IFERROR(VLOOKUP(MID(I1741,1,2),PIRA!$B$1:$E$1144,2,FALSE),"")</f>
        <v xml:space="preserve">AC Circuits
</v>
      </c>
      <c r="F1741" s="31" t="str">
        <f xml:space="preserve"> IFERROR(VLOOKUP(MID(G1741,1,4),PIRA!$B$1:$E$1144,2,FALSE),"")&amp;"
"&amp;IFERROR(VLOOKUP(MID(H1741,1,4),PIRA!$B$1:$E$1144,2,FALSE),"")&amp;"
"&amp;IFERROR(VLOOKUP(MID(I1741,1,4),PIRA!$B$1:$E$1144,2,FALSE),"")</f>
        <v xml:space="preserve">LCR Circuits - AC
</v>
      </c>
      <c r="G1741" s="32" t="s">
        <v>234</v>
      </c>
      <c r="H1741" s="31" t="str">
        <f>IFERROR(IF(VLOOKUP(G1741,Demos!$B$3:$K$1368,2,FALSE)=0,"",VLOOKUP(G1741,Demos!$B$3:$K$1368,2,FALSE)),"")</f>
        <v/>
      </c>
      <c r="I1741" s="79" t="str">
        <f>IFERROR(IF(VLOOKUP(G1741,Demos!$B$3:$K$1368,3,FALSE)=0,"",VLOOKUP(G1741,Demos!$B$3:$K$1368,3,FALSE)),"")</f>
        <v/>
      </c>
      <c r="J1741" s="79" t="str">
        <f>IFERROR(IF(VLOOKUP(G1741,Demos!$B$3:$K$1368,4,FALSE)=0,"",VLOOKUP(G1741,Demos!$B$3:$K$1368,4,FALSE)),"")</f>
        <v/>
      </c>
      <c r="K1741" s="30" t="s">
        <v>1064</v>
      </c>
      <c r="L1741" s="30" t="s">
        <v>1923</v>
      </c>
      <c r="M1741" s="71">
        <v>42675</v>
      </c>
      <c r="N1741" s="33" t="str">
        <f>IFERROR(VLOOKUP(G1741,Demos!$B$3:$K$1368,5,FALSE),"")</f>
        <v>LRC Circuits</v>
      </c>
      <c r="O1741" s="28">
        <f>IF(N1741="","",COUNTIF($N$6:N3860, N1741))</f>
        <v>14</v>
      </c>
      <c r="P1741" s="33" t="str">
        <f xml:space="preserve"> IFERROR(IF(VLOOKUP(G1741,Demos!$B$3:$K$1368,6,FALSE)=0,"",VLOOKUP(G1741,Demos!$B$3:$K$1368,6,FALSE)),"")</f>
        <v>www.de-monstrare.nl/pdf/LRC%20circuits.pdf</v>
      </c>
      <c r="Q1741" s="38" t="str">
        <f xml:space="preserve"> IFERROR(IF(VLOOKUP(G1741,Demos!$B$3:$K$1368,8,FALSE)=0,"",VLOOKUP(G1741,Demos!$B$3:$K$1368,8,FALSE)),"")</f>
        <v/>
      </c>
      <c r="R1741" s="38" t="str">
        <f xml:space="preserve"> IFERROR(IF(VLOOKUP(G1741,Demos!$B$3:$K$1368,7,FALSE)=0,"",VLOOKUP(G1741,Demos!$B$3:$K$1368,7,FALSE)),"")</f>
        <v/>
      </c>
      <c r="T1741" s="50" t="s">
        <v>1761</v>
      </c>
      <c r="U1741" s="31" t="str">
        <f>IFERROR(VLOOKUP(G1741,Demos!$B$7:N5036,12,FALSE),"")</f>
        <v/>
      </c>
    </row>
    <row r="1742" spans="1:21" ht="45" x14ac:dyDescent="0.25">
      <c r="A1742" s="29">
        <f t="shared" si="27"/>
        <v>1737</v>
      </c>
      <c r="B1742" s="30" t="s">
        <v>151</v>
      </c>
      <c r="C1742" s="29" t="str">
        <f xml:space="preserve"> IFERROR(VLOOKUP(B1742, Courses!$C$3:$E$836, 2, FALSE),"")</f>
        <v>Introduction to Electricity and Magnetism</v>
      </c>
      <c r="D1742" s="29" t="str">
        <f xml:space="preserve"> IFERROR(VLOOKUP(MID(G1742,1,1), PIRA!$B$1:$E$1146, 2, FALSE),"")</f>
        <v>5 Electricity and Magnetism</v>
      </c>
      <c r="E1742" s="31" t="str">
        <f xml:space="preserve"> IFERROR(VLOOKUP(MID(G1742,1,2),PIRA!$B$1:$E$1144,2,FALSE),"")&amp;"
"&amp;IFERROR(VLOOKUP(MID(H1742,1,2),PIRA!$B$1:$E$1144,2,FALSE),"")&amp;"
"&amp;IFERROR(VLOOKUP(MID(I1742,1,2),PIRA!$B$1:$E$1144,2,FALSE),"")</f>
        <v xml:space="preserve">Magnetic Materials
</v>
      </c>
      <c r="F1742" s="31" t="str">
        <f xml:space="preserve"> IFERROR(VLOOKUP(MID(G1742,1,4),PIRA!$B$1:$E$1144,2,FALSE),"")&amp;"
"&amp;IFERROR(VLOOKUP(MID(H1742,1,4),PIRA!$B$1:$E$1144,2,FALSE),"")&amp;"
"&amp;IFERROR(VLOOKUP(MID(I1742,1,4),PIRA!$B$1:$E$1144,2,FALSE),"")</f>
        <v xml:space="preserve">Temperature and Magnetism
</v>
      </c>
      <c r="G1742" s="32" t="s">
        <v>1713</v>
      </c>
      <c r="H1742" s="31" t="str">
        <f>IFERROR(IF(VLOOKUP(G1742,Demos!$B$3:$K$1368,2,FALSE)=0,"",VLOOKUP(G1742,Demos!$B$3:$K$1368,2,FALSE)),"")</f>
        <v/>
      </c>
      <c r="I1742" s="79" t="str">
        <f>IFERROR(IF(VLOOKUP(G1742,Demos!$B$3:$K$1368,3,FALSE)=0,"",VLOOKUP(G1742,Demos!$B$3:$K$1368,3,FALSE)),"")</f>
        <v/>
      </c>
      <c r="J1742" s="79" t="str">
        <f>IFERROR(IF(VLOOKUP(G1742,Demos!$B$3:$K$1368,4,FALSE)=0,"",VLOOKUP(G1742,Demos!$B$3:$K$1368,4,FALSE)),"")</f>
        <v/>
      </c>
      <c r="K1742" s="30" t="s">
        <v>1064</v>
      </c>
      <c r="L1742" s="30" t="s">
        <v>1923</v>
      </c>
      <c r="M1742" s="71">
        <v>42671</v>
      </c>
      <c r="N1742" s="33" t="str">
        <f>IFERROR(VLOOKUP(G1742,Demos!$B$3:$K$1368,5,FALSE),"")</f>
        <v>Levitation (superconductivity, flux pinning)</v>
      </c>
      <c r="O1742" s="28">
        <f>IF(N1742="","",COUNTIF($N$6:N3861, N1742))</f>
        <v>18</v>
      </c>
      <c r="P1742" s="33" t="str">
        <f xml:space="preserve"> IFERROR(IF(VLOOKUP(G1742,Demos!$B$3:$K$1368,6,FALSE)=0,"",VLOOKUP(G1742,Demos!$B$3:$K$1368,6,FALSE)),"")</f>
        <v>N/A</v>
      </c>
      <c r="Q1742" s="38" t="str">
        <f xml:space="preserve"> IFERROR(IF(VLOOKUP(G1742,Demos!$B$3:$K$1368,8,FALSE)=0,"",VLOOKUP(G1742,Demos!$B$3:$K$1368,8,FALSE)),"")</f>
        <v/>
      </c>
      <c r="R1742" s="38" t="str">
        <f xml:space="preserve"> IFERROR(IF(VLOOKUP(G1742,Demos!$B$3:$K$1368,7,FALSE)=0,"",VLOOKUP(G1742,Demos!$B$3:$K$1368,7,FALSE)),"")</f>
        <v>See: https://www.youtube.com/watch?v=H3GuLepOKFY&amp;list=PLYMFB4TVFdJJ4DsfXdY6yzDCDgLLiC4ya&amp;index=5</v>
      </c>
      <c r="T1742" s="50" t="s">
        <v>1761</v>
      </c>
      <c r="U1742" s="31" t="str">
        <f>IFERROR(VLOOKUP(G1742,Demos!$B$7:N5037,12,FALSE),"")</f>
        <v/>
      </c>
    </row>
    <row r="1743" spans="1:21" ht="45" x14ac:dyDescent="0.25">
      <c r="A1743" s="39">
        <f t="shared" si="27"/>
        <v>1738</v>
      </c>
      <c r="B1743" s="30" t="s">
        <v>151</v>
      </c>
      <c r="C1743" s="29" t="str">
        <f xml:space="preserve"> IFERROR(VLOOKUP(B1743, Courses!$C$3:$E$836, 2, FALSE),"")</f>
        <v>Introduction to Electricity and Magnetism</v>
      </c>
      <c r="D1743" s="29" t="str">
        <f xml:space="preserve"> IFERROR(VLOOKUP(MID(G1743,1,1), PIRA!$B$1:$E$1146, 2, FALSE),"")</f>
        <v>5 Electricity and Magnetism</v>
      </c>
      <c r="E1743" s="31" t="str">
        <f xml:space="preserve"> IFERROR(VLOOKUP(MID(G1743,1,2),PIRA!$B$1:$E$1144,2,FALSE),"")&amp;"
"&amp;IFERROR(VLOOKUP(MID(H1743,1,2),PIRA!$B$1:$E$1144,2,FALSE),"")&amp;"
"&amp;IFERROR(VLOOKUP(MID(I1743,1,2),PIRA!$B$1:$E$1144,2,FALSE),"")</f>
        <v xml:space="preserve">Electromagnetic Induction
</v>
      </c>
      <c r="F1743" s="31" t="str">
        <f xml:space="preserve"> IFERROR(VLOOKUP(MID(G1743,1,4),PIRA!$B$1:$E$1144,2,FALSE),"")&amp;"
"&amp;IFERROR(VLOOKUP(MID(H1743,1,4),PIRA!$B$1:$E$1144,2,FALSE),"")&amp;"
"&amp;IFERROR(VLOOKUP(MID(I1743,1,4),PIRA!$B$1:$E$1144,2,FALSE),"")</f>
        <v xml:space="preserve">Eddy Currents
</v>
      </c>
      <c r="G1743" s="32" t="s">
        <v>227</v>
      </c>
      <c r="H1743" s="31" t="str">
        <f>IFERROR(IF(VLOOKUP(G1743,Demos!$B$3:$K$1368,2,FALSE)=0,"",VLOOKUP(G1743,Demos!$B$3:$K$1368,2,FALSE)),"")</f>
        <v/>
      </c>
      <c r="I1743" s="79" t="str">
        <f>IFERROR(IF(VLOOKUP(G1743,Demos!$B$3:$K$1368,3,FALSE)=0,"",VLOOKUP(G1743,Demos!$B$3:$K$1368,3,FALSE)),"")</f>
        <v/>
      </c>
      <c r="J1743" s="79" t="str">
        <f>IFERROR(IF(VLOOKUP(G1743,Demos!$B$3:$K$1368,4,FALSE)=0,"",VLOOKUP(G1743,Demos!$B$3:$K$1368,4,FALSE)),"")</f>
        <v/>
      </c>
      <c r="K1743" s="30" t="s">
        <v>1064</v>
      </c>
      <c r="L1743" s="30" t="s">
        <v>1923</v>
      </c>
      <c r="M1743" s="71">
        <v>42670</v>
      </c>
      <c r="N1743" s="33" t="str">
        <f>IFERROR(VLOOKUP(G1743,Demos!$B$3:$K$1368,5,FALSE),"")</f>
        <v>Eddy Current Tube</v>
      </c>
      <c r="O1743" s="28">
        <f>IF(N1743="","",COUNTIF($N$6:N3862, N1743))</f>
        <v>13</v>
      </c>
      <c r="P1743" s="33" t="str">
        <f xml:space="preserve"> IFERROR(IF(VLOOKUP(G1743,Demos!$B$3:$K$1368,6,FALSE)=0,"",VLOOKUP(G1743,Demos!$B$3:$K$1368,6,FALSE)),"")</f>
        <v>N/A</v>
      </c>
      <c r="Q1743" s="38" t="str">
        <f xml:space="preserve"> IFERROR(IF(VLOOKUP(G1743,Demos!$B$3:$K$1368,8,FALSE)=0,"",VLOOKUP(G1743,Demos!$B$3:$K$1368,8,FALSE)),"")</f>
        <v/>
      </c>
      <c r="R1743" s="38" t="str">
        <f xml:space="preserve"> IFERROR(IF(VLOOKUP(G1743,Demos!$B$3:$K$1368,7,FALSE)=0,"",VLOOKUP(G1743,Demos!$B$3:$K$1368,7,FALSE)),"")</f>
        <v/>
      </c>
      <c r="T1743" s="50" t="s">
        <v>1761</v>
      </c>
      <c r="U1743" s="31" t="str">
        <f>IFERROR(VLOOKUP(G1743,Demos!$B$7:N5038,12,FALSE),"")</f>
        <v/>
      </c>
    </row>
    <row r="1744" spans="1:21" ht="45" x14ac:dyDescent="0.25">
      <c r="A1744" s="39">
        <f t="shared" si="27"/>
        <v>1739</v>
      </c>
      <c r="B1744" s="30" t="s">
        <v>151</v>
      </c>
      <c r="C1744" s="29" t="str">
        <f xml:space="preserve"> IFERROR(VLOOKUP(B1744, Courses!$C$3:$E$836, 2, FALSE),"")</f>
        <v>Introduction to Electricity and Magnetism</v>
      </c>
      <c r="D1744" s="29" t="str">
        <f xml:space="preserve"> IFERROR(VLOOKUP(MID(G1744,1,1), PIRA!$B$1:$E$1146, 2, FALSE),"")</f>
        <v>5 Electricity and Magnetism</v>
      </c>
      <c r="E1744" s="31" t="str">
        <f xml:space="preserve"> IFERROR(VLOOKUP(MID(G1744,1,2),PIRA!$B$1:$E$1144,2,FALSE),"")&amp;"
"&amp;IFERROR(VLOOKUP(MID(H1744,1,2),PIRA!$B$1:$E$1144,2,FALSE),"")&amp;"
"&amp;IFERROR(VLOOKUP(MID(I1744,1,2),PIRA!$B$1:$E$1144,2,FALSE),"")</f>
        <v xml:space="preserve">Magnetic Fields and Forces
</v>
      </c>
      <c r="F1744" s="31" t="str">
        <f xml:space="preserve"> IFERROR(VLOOKUP(MID(G1744,1,4),PIRA!$B$1:$E$1144,2,FALSE),"")&amp;"
"&amp;IFERROR(VLOOKUP(MID(H1744,1,4),PIRA!$B$1:$E$1144,2,FALSE),"")&amp;"
"&amp;IFERROR(VLOOKUP(MID(I1744,1,4),PIRA!$B$1:$E$1144,2,FALSE),"")</f>
        <v xml:space="preserve">Force on Current in Wires
</v>
      </c>
      <c r="G1744" s="32" t="s">
        <v>202</v>
      </c>
      <c r="H1744" s="31" t="str">
        <f>IFERROR(IF(VLOOKUP(G1744,Demos!$B$3:$K$1368,2,FALSE)=0,"",VLOOKUP(G1744,Demos!$B$3:$K$1368,2,FALSE)),"")</f>
        <v/>
      </c>
      <c r="I1744" s="79" t="str">
        <f>IFERROR(IF(VLOOKUP(G1744,Demos!$B$3:$K$1368,3,FALSE)=0,"",VLOOKUP(G1744,Demos!$B$3:$K$1368,3,FALSE)),"")</f>
        <v/>
      </c>
      <c r="J1744" s="79" t="str">
        <f>IFERROR(IF(VLOOKUP(G1744,Demos!$B$3:$K$1368,4,FALSE)=0,"",VLOOKUP(G1744,Demos!$B$3:$K$1368,4,FALSE)),"")</f>
        <v/>
      </c>
      <c r="K1744" s="30" t="s">
        <v>1064</v>
      </c>
      <c r="L1744" s="30" t="s">
        <v>1923</v>
      </c>
      <c r="M1744" s="71">
        <v>42667</v>
      </c>
      <c r="N1744" s="33" t="str">
        <f>IFERROR(VLOOKUP(G1744,Demos!$B$3:$K$1368,5,FALSE),"")</f>
        <v>Parallel Wires</v>
      </c>
      <c r="O1744" s="28">
        <f>IF(N1744="","",COUNTIF($N$6:N3863, N1744))</f>
        <v>19</v>
      </c>
      <c r="P1744" s="33" t="str">
        <f xml:space="preserve"> IFERROR(IF(VLOOKUP(G1744,Demos!$B$3:$K$1368,6,FALSE)=0,"",VLOOKUP(G1744,Demos!$B$3:$K$1368,6,FALSE)),"")</f>
        <v>www.de-monstrare.nl/pdf/parallel%20wires.pdf</v>
      </c>
      <c r="Q1744" s="38" t="str">
        <f xml:space="preserve"> IFERROR(IF(VLOOKUP(G1744,Demos!$B$3:$K$1368,8,FALSE)=0,"",VLOOKUP(G1744,Demos!$B$3:$K$1368,8,FALSE)),"")</f>
        <v/>
      </c>
      <c r="R1744" s="38" t="str">
        <f xml:space="preserve"> IFERROR(IF(VLOOKUP(G1744,Demos!$B$3:$K$1368,7,FALSE)=0,"",VLOOKUP(G1744,Demos!$B$3:$K$1368,7,FALSE)),"")</f>
        <v/>
      </c>
      <c r="T1744" s="50" t="s">
        <v>1761</v>
      </c>
      <c r="U1744" s="31" t="str">
        <f>IFERROR(VLOOKUP(G1744,Demos!$B$7:N5039,12,FALSE),"")</f>
        <v/>
      </c>
    </row>
    <row r="1745" spans="1:21" ht="45" x14ac:dyDescent="0.25">
      <c r="A1745" s="39">
        <f t="shared" si="27"/>
        <v>1740</v>
      </c>
      <c r="B1745" s="30" t="s">
        <v>151</v>
      </c>
      <c r="C1745" s="29" t="str">
        <f xml:space="preserve"> IFERROR(VLOOKUP(B1745, Courses!$C$3:$E$836, 2, FALSE),"")</f>
        <v>Introduction to Electricity and Magnetism</v>
      </c>
      <c r="D1745" s="29" t="str">
        <f xml:space="preserve"> IFERROR(VLOOKUP(MID(G1745,1,1), PIRA!$B$1:$E$1146, 2, FALSE),"")</f>
        <v>5 Electricity and Magnetism</v>
      </c>
      <c r="E1745" s="31" t="str">
        <f xml:space="preserve"> IFERROR(VLOOKUP(MID(G1745,1,2),PIRA!$B$1:$E$1144,2,FALSE),"")&amp;"
"&amp;IFERROR(VLOOKUP(MID(H1745,1,2),PIRA!$B$1:$E$1144,2,FALSE),"")&amp;"
"&amp;IFERROR(VLOOKUP(MID(I1745,1,2),PIRA!$B$1:$E$1144,2,FALSE),"")</f>
        <v xml:space="preserve">Resistance
</v>
      </c>
      <c r="F1745" s="31" t="str">
        <f xml:space="preserve"> IFERROR(VLOOKUP(MID(G1745,1,4),PIRA!$B$1:$E$1144,2,FALSE),"")&amp;"
"&amp;IFERROR(VLOOKUP(MID(H1745,1,4),PIRA!$B$1:$E$1144,2,FALSE),"")&amp;"
"&amp;IFERROR(VLOOKUP(MID(I1745,1,4),PIRA!$B$1:$E$1144,2,FALSE),"")</f>
        <v xml:space="preserve">Resistivity and Temperature
</v>
      </c>
      <c r="G1745" s="32" t="s">
        <v>1196</v>
      </c>
      <c r="H1745" s="31" t="str">
        <f>IFERROR(IF(VLOOKUP(G1745,Demos!$B$3:$K$1368,2,FALSE)=0,"",VLOOKUP(G1745,Demos!$B$3:$K$1368,2,FALSE)),"")</f>
        <v/>
      </c>
      <c r="I1745" s="79" t="str">
        <f>IFERROR(IF(VLOOKUP(G1745,Demos!$B$3:$K$1368,3,FALSE)=0,"",VLOOKUP(G1745,Demos!$B$3:$K$1368,3,FALSE)),"")</f>
        <v/>
      </c>
      <c r="J1745" s="79" t="str">
        <f>IFERROR(IF(VLOOKUP(G1745,Demos!$B$3:$K$1368,4,FALSE)=0,"",VLOOKUP(G1745,Demos!$B$3:$K$1368,4,FALSE)),"")</f>
        <v/>
      </c>
      <c r="K1745" s="30" t="s">
        <v>1944</v>
      </c>
      <c r="L1745" s="30" t="s">
        <v>1064</v>
      </c>
      <c r="M1745" s="71">
        <v>42664</v>
      </c>
      <c r="N1745" s="33" t="str">
        <f>IFERROR(VLOOKUP(G1745,Demos!$B$3:$K$1368,5,FALSE),"")</f>
        <v>Positive Temperature Coefficient</v>
      </c>
      <c r="O1745" s="28">
        <f>IF(N1745="","",COUNTIF($N$6:N3864, N1745))</f>
        <v>12</v>
      </c>
      <c r="P1745" s="33" t="str">
        <f xml:space="preserve"> IFERROR(IF(VLOOKUP(G1745,Demos!$B$3:$K$1368,6,FALSE)=0,"",VLOOKUP(G1745,Demos!$B$3:$K$1368,6,FALSE)),"")</f>
        <v>www.de-monstrare.nl/pdf/Positive%20temperature%20coefficient.pdf</v>
      </c>
      <c r="Q1745" s="38" t="str">
        <f xml:space="preserve"> IFERROR(IF(VLOOKUP(G1745,Demos!$B$3:$K$1368,8,FALSE)=0,"",VLOOKUP(G1745,Demos!$B$3:$K$1368,8,FALSE)),"")</f>
        <v/>
      </c>
      <c r="R1745" s="38" t="str">
        <f xml:space="preserve"> IFERROR(IF(VLOOKUP(G1745,Demos!$B$3:$K$1368,7,FALSE)=0,"",VLOOKUP(G1745,Demos!$B$3:$K$1368,7,FALSE)),"")</f>
        <v>See: https://www.youtube.com/watch?v=riR-e0m83Q8&amp;list=PLYMFB4TVFdJJ4DsfXdY6yzDCDgLLiC4ya&amp;index=7</v>
      </c>
      <c r="T1745" s="50" t="s">
        <v>1761</v>
      </c>
      <c r="U1745" s="31" t="str">
        <f>IFERROR(VLOOKUP(G1745,Demos!$B$7:N5040,12,FALSE),"")</f>
        <v/>
      </c>
    </row>
    <row r="1746" spans="1:21" ht="45" x14ac:dyDescent="0.25">
      <c r="A1746" s="39">
        <f t="shared" si="27"/>
        <v>1741</v>
      </c>
      <c r="B1746" s="30" t="s">
        <v>151</v>
      </c>
      <c r="C1746" s="29" t="str">
        <f xml:space="preserve"> IFERROR(VLOOKUP(B1746, Courses!$C$3:$E$836, 2, FALSE),"")</f>
        <v>Introduction to Electricity and Magnetism</v>
      </c>
      <c r="D1746" s="29" t="str">
        <f xml:space="preserve"> IFERROR(VLOOKUP(MID(G1746,1,1), PIRA!$B$1:$E$1146, 2, FALSE),"")</f>
        <v>5 Electricity and Magnetism</v>
      </c>
      <c r="E1746" s="31" t="str">
        <f xml:space="preserve"> IFERROR(VLOOKUP(MID(G1746,1,2),PIRA!$B$1:$E$1144,2,FALSE),"")&amp;"
"&amp;IFERROR(VLOOKUP(MID(H1746,1,2),PIRA!$B$1:$E$1144,2,FALSE),"")&amp;"
"&amp;IFERROR(VLOOKUP(MID(I1746,1,2),PIRA!$B$1:$E$1144,2,FALSE),"")</f>
        <v xml:space="preserve">Resistance
</v>
      </c>
      <c r="F1746" s="31" t="str">
        <f xml:space="preserve"> IFERROR(VLOOKUP(MID(G1746,1,4),PIRA!$B$1:$E$1144,2,FALSE),"")&amp;"
"&amp;IFERROR(VLOOKUP(MID(H1746,1,4),PIRA!$B$1:$E$1144,2,FALSE),"")&amp;"
"&amp;IFERROR(VLOOKUP(MID(I1746,1,4),PIRA!$B$1:$E$1144,2,FALSE),"")</f>
        <v xml:space="preserve">Resistivity and Temperature
</v>
      </c>
      <c r="G1746" s="32" t="s">
        <v>1197</v>
      </c>
      <c r="H1746" s="31" t="str">
        <f>IFERROR(IF(VLOOKUP(G1746,Demos!$B$3:$K$1368,2,FALSE)=0,"",VLOOKUP(G1746,Demos!$B$3:$K$1368,2,FALSE)),"")</f>
        <v/>
      </c>
      <c r="I1746" s="79" t="str">
        <f>IFERROR(IF(VLOOKUP(G1746,Demos!$B$3:$K$1368,3,FALSE)=0,"",VLOOKUP(G1746,Demos!$B$3:$K$1368,3,FALSE)),"")</f>
        <v/>
      </c>
      <c r="J1746" s="79" t="str">
        <f>IFERROR(IF(VLOOKUP(G1746,Demos!$B$3:$K$1368,4,FALSE)=0,"",VLOOKUP(G1746,Demos!$B$3:$K$1368,4,FALSE)),"")</f>
        <v/>
      </c>
      <c r="K1746" s="30" t="s">
        <v>1944</v>
      </c>
      <c r="L1746" s="30" t="s">
        <v>1064</v>
      </c>
      <c r="M1746" s="71">
        <v>42663</v>
      </c>
      <c r="N1746" s="33" t="str">
        <f>IFERROR(VLOOKUP(G1746,Demos!$B$3:$K$1368,5,FALSE),"")</f>
        <v>Negative Temperature Coefficient</v>
      </c>
      <c r="O1746" s="28">
        <f>IF(N1746="","",COUNTIF($N$6:N3865, N1746))</f>
        <v>12</v>
      </c>
      <c r="P1746" s="33" t="str">
        <f xml:space="preserve"> IFERROR(IF(VLOOKUP(G1746,Demos!$B$3:$K$1368,6,FALSE)=0,"",VLOOKUP(G1746,Demos!$B$3:$K$1368,6,FALSE)),"")</f>
        <v>www.de-monstrare.nl/pdf/Negative%20temperature%20coefficient.pdf</v>
      </c>
      <c r="Q1746" s="38" t="str">
        <f xml:space="preserve"> IFERROR(IF(VLOOKUP(G1746,Demos!$B$3:$K$1368,8,FALSE)=0,"",VLOOKUP(G1746,Demos!$B$3:$K$1368,8,FALSE)),"")</f>
        <v/>
      </c>
      <c r="R1746" s="38" t="str">
        <f xml:space="preserve"> IFERROR(IF(VLOOKUP(G1746,Demos!$B$3:$K$1368,7,FALSE)=0,"",VLOOKUP(G1746,Demos!$B$3:$K$1368,7,FALSE)),"")</f>
        <v>See: https://www.youtube.com/watch?v=riR-e0m83Q8&amp;list=PLYMFB4TVFdJJ4DsfXdY6yzDCDgLLiC4ya&amp;index=7</v>
      </c>
      <c r="T1746" s="50" t="s">
        <v>1761</v>
      </c>
      <c r="U1746" s="31" t="str">
        <f>IFERROR(VLOOKUP(G1746,Demos!$B$7:N5041,12,FALSE),"")</f>
        <v/>
      </c>
    </row>
    <row r="1747" spans="1:21" ht="45" x14ac:dyDescent="0.25">
      <c r="A1747" s="39">
        <f t="shared" si="27"/>
        <v>1742</v>
      </c>
      <c r="B1747" s="30" t="s">
        <v>151</v>
      </c>
      <c r="C1747" s="29" t="str">
        <f xml:space="preserve"> IFERROR(VLOOKUP(B1747, Courses!$C$3:$E$836, 2, FALSE),"")</f>
        <v>Introduction to Electricity and Magnetism</v>
      </c>
      <c r="D1747" s="29" t="str">
        <f xml:space="preserve"> IFERROR(VLOOKUP(MID(G1747,1,1), PIRA!$B$1:$E$1146, 2, FALSE),"")</f>
        <v>5 Electricity and Magnetism</v>
      </c>
      <c r="E1747" s="31" t="str">
        <f xml:space="preserve"> IFERROR(VLOOKUP(MID(G1747,1,2),PIRA!$B$1:$E$1144,2,FALSE),"")&amp;"
"&amp;IFERROR(VLOOKUP(MID(H1747,1,2),PIRA!$B$1:$E$1144,2,FALSE),"")&amp;"
"&amp;IFERROR(VLOOKUP(MID(I1747,1,2),PIRA!$B$1:$E$1144,2,FALSE),"")</f>
        <v xml:space="preserve">Capacitance
Capacitance
</v>
      </c>
      <c r="F1747" s="31" t="str">
        <f xml:space="preserve"> IFERROR(VLOOKUP(MID(G1747,1,4),PIRA!$B$1:$E$1144,2,FALSE),"")&amp;"
"&amp;IFERROR(VLOOKUP(MID(H1747,1,4),PIRA!$B$1:$E$1144,2,FALSE),"")&amp;"
"&amp;IFERROR(VLOOKUP(MID(I1747,1,4),PIRA!$B$1:$E$1144,2,FALSE),"")</f>
        <v xml:space="preserve">Dielectric
Energy Stored in a Capacitor
</v>
      </c>
      <c r="G1747" s="32" t="s">
        <v>482</v>
      </c>
      <c r="H1747" s="31" t="str">
        <f>IFERROR(IF(VLOOKUP(G1747,Demos!$B$3:$K$1368,2,FALSE)=0,"",VLOOKUP(G1747,Demos!$B$3:$K$1368,2,FALSE)),"")</f>
        <v>5C30.01</v>
      </c>
      <c r="I1747" s="79" t="str">
        <f>IFERROR(IF(VLOOKUP(G1747,Demos!$B$3:$K$1368,3,FALSE)=0,"",VLOOKUP(G1747,Demos!$B$3:$K$1368,3,FALSE)),"")</f>
        <v/>
      </c>
      <c r="J1747" s="79" t="str">
        <f>IFERROR(IF(VLOOKUP(G1747,Demos!$B$3:$K$1368,4,FALSE)=0,"",VLOOKUP(G1747,Demos!$B$3:$K$1368,4,FALSE)),"")</f>
        <v/>
      </c>
      <c r="K1747" s="30" t="s">
        <v>1944</v>
      </c>
      <c r="L1747" s="30" t="s">
        <v>1064</v>
      </c>
      <c r="M1747" s="71">
        <v>42661</v>
      </c>
      <c r="N1747" s="33" t="str">
        <f>IFERROR(VLOOKUP(G1747,Demos!$B$3:$K$1368,5,FALSE),"")</f>
        <v>Capacitor (2) Different Dielectrics</v>
      </c>
      <c r="O1747" s="28">
        <f>IF(N1747="","",COUNTIF($N$6:N3866, N1747))</f>
        <v>17</v>
      </c>
      <c r="P1747" s="33" t="str">
        <f xml:space="preserve"> IFERROR(IF(VLOOKUP(G1747,Demos!$B$3:$K$1368,6,FALSE)=0,"",VLOOKUP(G1747,Demos!$B$3:$K$1368,6,FALSE)),"")</f>
        <v>www.de-monstrare.nl/pdf/Capacitor%20_2_Different%20dielectrics.pdf</v>
      </c>
      <c r="Q1747" s="38" t="str">
        <f xml:space="preserve"> IFERROR(IF(VLOOKUP(G1747,Demos!$B$3:$K$1368,8,FALSE)=0,"",VLOOKUP(G1747,Demos!$B$3:$K$1368,8,FALSE)),"")</f>
        <v/>
      </c>
      <c r="R1747" s="38" t="str">
        <f xml:space="preserve"> IFERROR(IF(VLOOKUP(G1747,Demos!$B$3:$K$1368,7,FALSE)=0,"",VLOOKUP(G1747,Demos!$B$3:$K$1368,7,FALSE)),"")</f>
        <v/>
      </c>
      <c r="T1747" s="50" t="s">
        <v>1761</v>
      </c>
      <c r="U1747" s="31" t="str">
        <f>IFERROR(VLOOKUP(G1747,Demos!$B$7:N5042,12,FALSE),"")</f>
        <v/>
      </c>
    </row>
    <row r="1748" spans="1:21" ht="45" x14ac:dyDescent="0.25">
      <c r="A1748" s="39">
        <f t="shared" si="27"/>
        <v>1743</v>
      </c>
      <c r="B1748" s="30" t="s">
        <v>151</v>
      </c>
      <c r="C1748" s="29" t="str">
        <f xml:space="preserve"> IFERROR(VLOOKUP(B1748, Courses!$C$3:$E$836, 2, FALSE),"")</f>
        <v>Introduction to Electricity and Magnetism</v>
      </c>
      <c r="D1748" s="29" t="str">
        <f xml:space="preserve"> IFERROR(VLOOKUP(MID(G1748,1,1), PIRA!$B$1:$E$1146, 2, FALSE),"")</f>
        <v>5 Electricity and Magnetism</v>
      </c>
      <c r="E1748" s="31" t="str">
        <f xml:space="preserve"> IFERROR(VLOOKUP(MID(G1748,1,2),PIRA!$B$1:$E$1144,2,FALSE),"")&amp;"
"&amp;IFERROR(VLOOKUP(MID(H1748,1,2),PIRA!$B$1:$E$1144,2,FALSE),"")&amp;"
"&amp;IFERROR(VLOOKUP(MID(I1748,1,2),PIRA!$B$1:$E$1144,2,FALSE),"")</f>
        <v xml:space="preserve">Capacitance
</v>
      </c>
      <c r="F1748" s="31" t="str">
        <f xml:space="preserve"> IFERROR(VLOOKUP(MID(G1748,1,4),PIRA!$B$1:$E$1144,2,FALSE),"")&amp;"
"&amp;IFERROR(VLOOKUP(MID(H1748,1,4),PIRA!$B$1:$E$1144,2,FALSE),"")&amp;"
"&amp;IFERROR(VLOOKUP(MID(I1748,1,4),PIRA!$B$1:$E$1144,2,FALSE),"")</f>
        <v xml:space="preserve">Capacitors
</v>
      </c>
      <c r="G1748" s="32" t="s">
        <v>248</v>
      </c>
      <c r="H1748" s="31" t="str">
        <f>IFERROR(IF(VLOOKUP(G1748,Demos!$B$3:$K$1368,2,FALSE)=0,"",VLOOKUP(G1748,Demos!$B$3:$K$1368,2,FALSE)),"")</f>
        <v/>
      </c>
      <c r="I1748" s="79" t="str">
        <f>IFERROR(IF(VLOOKUP(G1748,Demos!$B$3:$K$1368,3,FALSE)=0,"",VLOOKUP(G1748,Demos!$B$3:$K$1368,3,FALSE)),"")</f>
        <v/>
      </c>
      <c r="J1748" s="79" t="str">
        <f>IFERROR(IF(VLOOKUP(G1748,Demos!$B$3:$K$1368,4,FALSE)=0,"",VLOOKUP(G1748,Demos!$B$3:$K$1368,4,FALSE)),"")</f>
        <v/>
      </c>
      <c r="K1748" s="30" t="s">
        <v>1944</v>
      </c>
      <c r="L1748" s="30" t="s">
        <v>1064</v>
      </c>
      <c r="M1748" s="71">
        <v>42660</v>
      </c>
      <c r="N1748" s="33" t="str">
        <f>IFERROR(VLOOKUP(G1748,Demos!$B$3:$K$1368,5,FALSE),"")</f>
        <v>Capacitor (1) Spacing between the Plates</v>
      </c>
      <c r="O1748" s="28">
        <f>IF(N1748="","",COUNTIF($N$6:N3867, N1748))</f>
        <v>22</v>
      </c>
      <c r="P1748" s="33" t="str">
        <f xml:space="preserve"> IFERROR(IF(VLOOKUP(G1748,Demos!$B$3:$K$1368,6,FALSE)=0,"",VLOOKUP(G1748,Demos!$B$3:$K$1368,6,FALSE)),"")</f>
        <v>www.de-monstrare.nl/.../Capacitor%20_1_ %20Spacing%20between%20the%20plates.pdf</v>
      </c>
      <c r="Q1748" s="38" t="str">
        <f xml:space="preserve"> IFERROR(IF(VLOOKUP(G1748,Demos!$B$3:$K$1368,8,FALSE)=0,"",VLOOKUP(G1748,Demos!$B$3:$K$1368,8,FALSE)),"")</f>
        <v/>
      </c>
      <c r="R1748" s="38" t="str">
        <f xml:space="preserve"> IFERROR(IF(VLOOKUP(G1748,Demos!$B$3:$K$1368,7,FALSE)=0,"",VLOOKUP(G1748,Demos!$B$3:$K$1368,7,FALSE)),"")</f>
        <v/>
      </c>
      <c r="T1748" s="50" t="s">
        <v>1762</v>
      </c>
      <c r="U1748" s="31" t="str">
        <f>IFERROR(VLOOKUP(G1748,Demos!$B$7:N5043,12,FALSE),"")</f>
        <v/>
      </c>
    </row>
    <row r="1749" spans="1:21" ht="45" x14ac:dyDescent="0.25">
      <c r="A1749" s="39">
        <f t="shared" si="27"/>
        <v>1744</v>
      </c>
      <c r="B1749" s="30" t="s">
        <v>151</v>
      </c>
      <c r="C1749" s="29" t="str">
        <f xml:space="preserve"> IFERROR(VLOOKUP(B1749, Courses!$C$3:$E$836, 2, FALSE),"")</f>
        <v>Introduction to Electricity and Magnetism</v>
      </c>
      <c r="D1749" s="29" t="str">
        <f xml:space="preserve"> IFERROR(VLOOKUP(MID(G1749,1,1), PIRA!$B$1:$E$1146, 2, FALSE),"")</f>
        <v>5 Electricity and Magnetism</v>
      </c>
      <c r="E1749" s="31" t="str">
        <f xml:space="preserve"> IFERROR(VLOOKUP(MID(G1749,1,2),PIRA!$B$1:$E$1144,2,FALSE),"")&amp;"
"&amp;IFERROR(VLOOKUP(MID(H1749,1,2),PIRA!$B$1:$E$1144,2,FALSE),"")&amp;"
"&amp;IFERROR(VLOOKUP(MID(I1749,1,2),PIRA!$B$1:$E$1144,2,FALSE),"")</f>
        <v xml:space="preserve">Electrostatics
</v>
      </c>
      <c r="F1749" s="31" t="str">
        <f xml:space="preserve"> IFERROR(VLOOKUP(MID(G1749,1,4),PIRA!$B$1:$E$1144,2,FALSE),"")&amp;"
"&amp;IFERROR(VLOOKUP(MID(H1749,1,4),PIRA!$B$1:$E$1144,2,FALSE),"")&amp;"
"&amp;IFERROR(VLOOKUP(MID(I1749,1,4),PIRA!$B$1:$E$1144,2,FALSE),"")</f>
        <v xml:space="preserve">Coulomb's Law
</v>
      </c>
      <c r="G1749" s="32" t="s">
        <v>245</v>
      </c>
      <c r="H1749" s="31" t="str">
        <f>IFERROR(IF(VLOOKUP(G1749,Demos!$B$3:$K$1368,2,FALSE)=0,"",VLOOKUP(G1749,Demos!$B$3:$K$1368,2,FALSE)),"")</f>
        <v/>
      </c>
      <c r="I1749" s="79" t="str">
        <f>IFERROR(IF(VLOOKUP(G1749,Demos!$B$3:$K$1368,3,FALSE)=0,"",VLOOKUP(G1749,Demos!$B$3:$K$1368,3,FALSE)),"")</f>
        <v/>
      </c>
      <c r="J1749" s="79" t="str">
        <f>IFERROR(IF(VLOOKUP(G1749,Demos!$B$3:$K$1368,4,FALSE)=0,"",VLOOKUP(G1749,Demos!$B$3:$K$1368,4,FALSE)),"")</f>
        <v/>
      </c>
      <c r="K1749" s="30" t="s">
        <v>1064</v>
      </c>
      <c r="L1749" s="30" t="s">
        <v>1923</v>
      </c>
      <c r="M1749" s="71">
        <v>42657</v>
      </c>
      <c r="N1749" s="33" t="str">
        <f>IFERROR(VLOOKUP(G1749,Demos!$B$3:$K$1368,5,FALSE),"")</f>
        <v>Coulomb's Law (2)</v>
      </c>
      <c r="O1749" s="28">
        <f>IF(N1749="","",COUNTIF($N$6:N3868, N1749))</f>
        <v>17</v>
      </c>
      <c r="P1749" s="33" t="str">
        <f xml:space="preserve"> IFERROR(IF(VLOOKUP(G1749,Demos!$B$3:$K$1368,6,FALSE)=0,"",VLOOKUP(G1749,Demos!$B$3:$K$1368,6,FALSE)),"")</f>
        <v>www.de-monstrare.nl/pdf/Coulomb's%20law%20_2_.pdf</v>
      </c>
      <c r="Q1749" s="38" t="str">
        <f xml:space="preserve"> IFERROR(IF(VLOOKUP(G1749,Demos!$B$3:$K$1368,8,FALSE)=0,"",VLOOKUP(G1749,Demos!$B$3:$K$1368,8,FALSE)),"")</f>
        <v/>
      </c>
      <c r="R1749" s="38" t="str">
        <f xml:space="preserve"> IFERROR(IF(VLOOKUP(G1749,Demos!$B$3:$K$1368,7,FALSE)=0,"",VLOOKUP(G1749,Demos!$B$3:$K$1368,7,FALSE)),"")</f>
        <v/>
      </c>
      <c r="T1749" s="50" t="s">
        <v>1890</v>
      </c>
      <c r="U1749" s="31" t="str">
        <f>IFERROR(VLOOKUP(G1749,Demos!$B$7:N5045,12,FALSE),"")</f>
        <v/>
      </c>
    </row>
    <row r="1750" spans="1:21" ht="45" x14ac:dyDescent="0.25">
      <c r="A1750" s="39">
        <f t="shared" si="27"/>
        <v>1745</v>
      </c>
      <c r="B1750" s="30" t="s">
        <v>151</v>
      </c>
      <c r="C1750" s="29" t="str">
        <f xml:space="preserve"> IFERROR(VLOOKUP(B1750, Courses!$C$3:$E$836, 2, FALSE),"")</f>
        <v>Introduction to Electricity and Magnetism</v>
      </c>
      <c r="D1750" s="29" t="str">
        <f xml:space="preserve"> IFERROR(VLOOKUP(MID(G1750,1,1), PIRA!$B$1:$E$1146, 2, FALSE),"")</f>
        <v>5 Electricity and Magnetism</v>
      </c>
      <c r="E1750" s="31" t="str">
        <f xml:space="preserve"> IFERROR(VLOOKUP(MID(G1750,1,2),PIRA!$B$1:$E$1144,2,FALSE),"")&amp;"
"&amp;IFERROR(VLOOKUP(MID(H1750,1,2),PIRA!$B$1:$E$1144,2,FALSE),"")&amp;"
"&amp;IFERROR(VLOOKUP(MID(I1750,1,2),PIRA!$B$1:$E$1144,2,FALSE),"")</f>
        <v xml:space="preserve">Electric Fields and Potential
</v>
      </c>
      <c r="F1750" s="31" t="str">
        <f xml:space="preserve"> IFERROR(VLOOKUP(MID(G1750,1,4),PIRA!$B$1:$E$1144,2,FALSE),"")&amp;"
"&amp;IFERROR(VLOOKUP(MID(H1750,1,4),PIRA!$B$1:$E$1144,2,FALSE),"")&amp;"
"&amp;IFERROR(VLOOKUP(MID(I1750,1,4),PIRA!$B$1:$E$1144,2,FALSE),"")</f>
        <v xml:space="preserve">Electric Field
</v>
      </c>
      <c r="G1750" s="32" t="s">
        <v>1193</v>
      </c>
      <c r="H1750" s="31" t="str">
        <f>IFERROR(IF(VLOOKUP(G1750,Demos!$B$3:$K$1368,2,FALSE)=0,"",VLOOKUP(G1750,Demos!$B$3:$K$1368,2,FALSE)),"")</f>
        <v/>
      </c>
      <c r="I1750" s="79" t="str">
        <f>IFERROR(IF(VLOOKUP(G1750,Demos!$B$3:$K$1368,3,FALSE)=0,"",VLOOKUP(G1750,Demos!$B$3:$K$1368,3,FALSE)),"")</f>
        <v/>
      </c>
      <c r="J1750" s="79" t="str">
        <f>IFERROR(IF(VLOOKUP(G1750,Demos!$B$3:$K$1368,4,FALSE)=0,"",VLOOKUP(G1750,Demos!$B$3:$K$1368,4,FALSE)),"")</f>
        <v/>
      </c>
      <c r="K1750" s="30" t="s">
        <v>1944</v>
      </c>
      <c r="L1750" s="30" t="s">
        <v>1064</v>
      </c>
      <c r="M1750" s="71">
        <v>42657</v>
      </c>
      <c r="N1750" s="33" t="str">
        <f>IFERROR(VLOOKUP(G1750,Demos!$B$3:$K$1368,5,FALSE),"")</f>
        <v>E-Field Direction (vd Graaff and electric dipole)</v>
      </c>
      <c r="O1750" s="28">
        <f>IF(N1750="","",COUNTIF($N$6:N3869, N1750))</f>
        <v>12</v>
      </c>
      <c r="P1750" s="33" t="str">
        <f xml:space="preserve"> IFERROR(IF(VLOOKUP(G1750,Demos!$B$3:$K$1368,6,FALSE)=0,"",VLOOKUP(G1750,Demos!$B$3:$K$1368,6,FALSE)),"")</f>
        <v>www.de-monstrare.nl/pdf/E-field%20direction.pdf</v>
      </c>
      <c r="Q1750" s="38" t="str">
        <f xml:space="preserve"> IFERROR(IF(VLOOKUP(G1750,Demos!$B$3:$K$1368,8,FALSE)=0,"",VLOOKUP(G1750,Demos!$B$3:$K$1368,8,FALSE)),"")</f>
        <v>Produce an E-dipole and suspend it in the E-field of a vd Graaff</v>
      </c>
      <c r="R1750" s="38" t="str">
        <f xml:space="preserve"> IFERROR(IF(VLOOKUP(G1750,Demos!$B$3:$K$1368,7,FALSE)=0,"",VLOOKUP(G1750,Demos!$B$3:$K$1368,7,FALSE)),"")</f>
        <v>See: https://www.youtube.com/watch?v=5yedECuZIs0&amp;list=PLYMFB4TVFdJJ4DsfXdY6yzDCDgLLiC4ya&amp;index=4</v>
      </c>
      <c r="T1750" s="50" t="s">
        <v>1762</v>
      </c>
      <c r="U1750" s="31" t="str">
        <f>IFERROR(VLOOKUP(G1750,Demos!$B$7:N5044,12,FALSE),"")</f>
        <v/>
      </c>
    </row>
    <row r="1751" spans="1:21" ht="45" x14ac:dyDescent="0.25">
      <c r="A1751" s="39">
        <f t="shared" si="27"/>
        <v>1746</v>
      </c>
      <c r="B1751" s="30" t="s">
        <v>151</v>
      </c>
      <c r="C1751" s="29" t="str">
        <f xml:space="preserve"> IFERROR(VLOOKUP(B1751, Courses!$C$3:$E$836, 2, FALSE),"")</f>
        <v>Introduction to Electricity and Magnetism</v>
      </c>
      <c r="D1751" s="29" t="str">
        <f xml:space="preserve"> IFERROR(VLOOKUP(MID(G1751,1,1), PIRA!$B$1:$E$1146, 2, FALSE),"")</f>
        <v>5 Electricity and Magnetism</v>
      </c>
      <c r="E1751" s="31" t="str">
        <f xml:space="preserve"> IFERROR(VLOOKUP(MID(G1751,1,2),PIRA!$B$1:$E$1144,2,FALSE),"")&amp;"
"&amp;IFERROR(VLOOKUP(MID(H1751,1,2),PIRA!$B$1:$E$1144,2,FALSE),"")&amp;"
"&amp;IFERROR(VLOOKUP(MID(I1751,1,2),PIRA!$B$1:$E$1144,2,FALSE),"")</f>
        <v xml:space="preserve">Electric Fields and Potential
Electric Fields and Potential
</v>
      </c>
      <c r="F1751" s="31" t="str">
        <f xml:space="preserve"> IFERROR(VLOOKUP(MID(G1751,1,4),PIRA!$B$1:$E$1144,2,FALSE),"")&amp;"
"&amp;IFERROR(VLOOKUP(MID(H1751,1,4),PIRA!$B$1:$E$1144,2,FALSE),"")&amp;"
"&amp;IFERROR(VLOOKUP(MID(I1751,1,4),PIRA!$B$1:$E$1144,2,FALSE),"")</f>
        <v xml:space="preserve">Electric Field
Gauss' Law
</v>
      </c>
      <c r="G1751" s="32" t="s">
        <v>1194</v>
      </c>
      <c r="H1751" s="31" t="str">
        <f>IFERROR(IF(VLOOKUP(G1751,Demos!$B$3:$K$1368,2,FALSE)=0,"",VLOOKUP(G1751,Demos!$B$3:$K$1368,2,FALSE)),"")</f>
        <v>5B20.10</v>
      </c>
      <c r="I1751" s="79" t="str">
        <f>IFERROR(IF(VLOOKUP(G1751,Demos!$B$3:$K$1368,3,FALSE)=0,"",VLOOKUP(G1751,Demos!$B$3:$K$1368,3,FALSE)),"")</f>
        <v/>
      </c>
      <c r="J1751" s="79" t="str">
        <f>IFERROR(IF(VLOOKUP(G1751,Demos!$B$3:$K$1368,4,FALSE)=0,"",VLOOKUP(G1751,Demos!$B$3:$K$1368,4,FALSE)),"")</f>
        <v/>
      </c>
      <c r="K1751" s="30" t="s">
        <v>1944</v>
      </c>
      <c r="L1751" s="30" t="s">
        <v>1064</v>
      </c>
      <c r="M1751" s="71">
        <v>42656</v>
      </c>
      <c r="N1751" s="33" t="str">
        <f>IFERROR(VLOOKUP(G1751,Demos!$B$3:$K$1368,5,FALSE),"")</f>
        <v>Charge and Field; inside and/or outside?</v>
      </c>
      <c r="O1751" s="28">
        <f>IF(N1751="","",COUNTIF($N$6:N3870, N1751))</f>
        <v>13</v>
      </c>
      <c r="P1751" s="33" t="str">
        <f xml:space="preserve"> IFERROR(IF(VLOOKUP(G1751,Demos!$B$3:$K$1368,6,FALSE)=0,"",VLOOKUP(G1751,Demos!$B$3:$K$1368,6,FALSE)),"")</f>
        <v>www.de-monstrare.nl/.../ Charge%20and%20field%20inside%20and%20or%20outside.pdf</v>
      </c>
      <c r="Q1751" s="38" t="str">
        <f xml:space="preserve"> IFERROR(IF(VLOOKUP(G1751,Demos!$B$3:$K$1368,8,FALSE)=0,"",VLOOKUP(G1751,Demos!$B$3:$K$1368,8,FALSE)),"")</f>
        <v/>
      </c>
      <c r="R1751" s="38" t="str">
        <f xml:space="preserve"> IFERROR(IF(VLOOKUP(G1751,Demos!$B$3:$K$1368,7,FALSE)=0,"",VLOOKUP(G1751,Demos!$B$3:$K$1368,7,FALSE)),"")</f>
        <v>See: https://www.youtube.com/watch?v=11BL47PklLw&amp;list=PLYMFB4TVFdJJ4DsfXdY6yzDCDgLLiC4ya&amp;index=3</v>
      </c>
      <c r="T1751" s="50" t="s">
        <v>1761</v>
      </c>
      <c r="U1751" s="31" t="str">
        <f>IFERROR(VLOOKUP(G1751,Demos!$B$7:N5046,12,FALSE),"")</f>
        <v/>
      </c>
    </row>
    <row r="1752" spans="1:21" ht="45" x14ac:dyDescent="0.25">
      <c r="A1752" s="39">
        <f t="shared" si="27"/>
        <v>1747</v>
      </c>
      <c r="B1752" s="30" t="s">
        <v>151</v>
      </c>
      <c r="C1752" s="29" t="str">
        <f xml:space="preserve"> IFERROR(VLOOKUP(B1752, Courses!$C$3:$E$836, 2, FALSE),"")</f>
        <v>Introduction to Electricity and Magnetism</v>
      </c>
      <c r="D1752" s="29" t="str">
        <f xml:space="preserve"> IFERROR(VLOOKUP(MID(G1752,1,1), PIRA!$B$1:$E$1146, 2, FALSE),"")</f>
        <v>5 Electricity and Magnetism</v>
      </c>
      <c r="E1752" s="31" t="str">
        <f xml:space="preserve"> IFERROR(VLOOKUP(MID(G1752,1,2),PIRA!$B$1:$E$1144,2,FALSE),"")&amp;"
"&amp;IFERROR(VLOOKUP(MID(H1752,1,2),PIRA!$B$1:$E$1144,2,FALSE),"")&amp;"
"&amp;IFERROR(VLOOKUP(MID(I1752,1,2),PIRA!$B$1:$E$1144,2,FALSE),"")</f>
        <v xml:space="preserve">Electrostatics
</v>
      </c>
      <c r="F1752" s="31" t="str">
        <f xml:space="preserve"> IFERROR(VLOOKUP(MID(G1752,1,4),PIRA!$B$1:$E$1144,2,FALSE),"")&amp;"
"&amp;IFERROR(VLOOKUP(MID(H1752,1,4),PIRA!$B$1:$E$1144,2,FALSE),"")&amp;"
"&amp;IFERROR(VLOOKUP(MID(I1752,1,4),PIRA!$B$1:$E$1144,2,FALSE),"")</f>
        <v xml:space="preserve">Induced Charge
</v>
      </c>
      <c r="G1752" s="32" t="s">
        <v>1191</v>
      </c>
      <c r="H1752" s="31" t="str">
        <f>IFERROR(IF(VLOOKUP(G1752,Demos!$B$3:$K$1368,2,FALSE)=0,"",VLOOKUP(G1752,Demos!$B$3:$K$1368,2,FALSE)),"")</f>
        <v/>
      </c>
      <c r="I1752" s="79" t="str">
        <f>IFERROR(IF(VLOOKUP(G1752,Demos!$B$3:$K$1368,3,FALSE)=0,"",VLOOKUP(G1752,Demos!$B$3:$K$1368,3,FALSE)),"")</f>
        <v/>
      </c>
      <c r="J1752" s="79" t="str">
        <f>IFERROR(IF(VLOOKUP(G1752,Demos!$B$3:$K$1368,4,FALSE)=0,"",VLOOKUP(G1752,Demos!$B$3:$K$1368,4,FALSE)),"")</f>
        <v/>
      </c>
      <c r="K1752" s="30" t="s">
        <v>1064</v>
      </c>
      <c r="L1752" s="30" t="s">
        <v>1923</v>
      </c>
      <c r="M1752" s="71">
        <v>42654</v>
      </c>
      <c r="N1752" s="33" t="str">
        <f>IFERROR(VLOOKUP(G1752,Demos!$B$3:$K$1368,5,FALSE),"")</f>
        <v>Charging by Induction</v>
      </c>
      <c r="O1752" s="28">
        <f>IF(N1752="","",COUNTIF($N$6:N3871, N1752))</f>
        <v>12</v>
      </c>
      <c r="P1752" s="33" t="str">
        <f xml:space="preserve"> IFERROR(IF(VLOOKUP(G1752,Demos!$B$3:$K$1368,6,FALSE)=0,"",VLOOKUP(G1752,Demos!$B$3:$K$1368,6,FALSE)),"")</f>
        <v>www.de-monstrare.nl/pdf/Charging%20by%20induction.pdf</v>
      </c>
      <c r="Q1752" s="38" t="str">
        <f xml:space="preserve"> IFERROR(IF(VLOOKUP(G1752,Demos!$B$3:$K$1368,8,FALSE)=0,"",VLOOKUP(G1752,Demos!$B$3:$K$1368,8,FALSE)),"")</f>
        <v/>
      </c>
      <c r="R1752" s="38" t="str">
        <f xml:space="preserve"> IFERROR(IF(VLOOKUP(G1752,Demos!$B$3:$K$1368,7,FALSE)=0,"",VLOOKUP(G1752,Demos!$B$3:$K$1368,7,FALSE)),"")</f>
        <v>See: https://www.youtube.com/watch?v=5u-WR7oNJ00&amp;list=PLYMFB4TVFdJJ4DsfXdY6yzDCDgLLiC4ya&amp;index=2</v>
      </c>
      <c r="T1752" s="50" t="s">
        <v>1761</v>
      </c>
      <c r="U1752" s="31" t="str">
        <f>IFERROR(VLOOKUP(G1752,Demos!$B$7:N5047,12,FALSE),"")</f>
        <v/>
      </c>
    </row>
    <row r="1753" spans="1:21" ht="45" x14ac:dyDescent="0.25">
      <c r="A1753" s="39">
        <f t="shared" si="27"/>
        <v>1748</v>
      </c>
      <c r="B1753" s="30" t="s">
        <v>151</v>
      </c>
      <c r="C1753" s="29" t="str">
        <f xml:space="preserve"> IFERROR(VLOOKUP(B1753, Courses!$C$3:$E$836, 2, FALSE),"")</f>
        <v>Introduction to Electricity and Magnetism</v>
      </c>
      <c r="D1753" s="29" t="str">
        <f xml:space="preserve"> IFERROR(VLOOKUP(MID(G1753,1,1), PIRA!$B$1:$E$1146, 2, FALSE),"")</f>
        <v>5 Electricity and Magnetism</v>
      </c>
      <c r="E1753" s="31" t="str">
        <f xml:space="preserve"> IFERROR(VLOOKUP(MID(G1753,1,2),PIRA!$B$1:$E$1144,2,FALSE),"")&amp;"
"&amp;IFERROR(VLOOKUP(MID(H1753,1,2),PIRA!$B$1:$E$1144,2,FALSE),"")&amp;"
"&amp;IFERROR(VLOOKUP(MID(I1753,1,2),PIRA!$B$1:$E$1144,2,FALSE),"")</f>
        <v xml:space="preserve">Electric Fields and Potential
</v>
      </c>
      <c r="F1753" s="31" t="str">
        <f xml:space="preserve"> IFERROR(VLOOKUP(MID(G1753,1,4),PIRA!$B$1:$E$1144,2,FALSE),"")&amp;"
"&amp;IFERROR(VLOOKUP(MID(H1753,1,4),PIRA!$B$1:$E$1144,2,FALSE),"")&amp;"
"&amp;IFERROR(VLOOKUP(MID(I1753,1,4),PIRA!$B$1:$E$1144,2,FALSE),"")</f>
        <v xml:space="preserve">Electric Field
</v>
      </c>
      <c r="G1753" s="32" t="s">
        <v>1740</v>
      </c>
      <c r="H1753" s="31" t="str">
        <f>IFERROR(IF(VLOOKUP(G1753,Demos!$B$3:$K$1368,2,FALSE)=0,"",VLOOKUP(G1753,Demos!$B$3:$K$1368,2,FALSE)),"")</f>
        <v/>
      </c>
      <c r="I1753" s="79" t="str">
        <f>IFERROR(IF(VLOOKUP(G1753,Demos!$B$3:$K$1368,3,FALSE)=0,"",VLOOKUP(G1753,Demos!$B$3:$K$1368,3,FALSE)),"")</f>
        <v/>
      </c>
      <c r="J1753" s="79" t="str">
        <f>IFERROR(IF(VLOOKUP(G1753,Demos!$B$3:$K$1368,4,FALSE)=0,"",VLOOKUP(G1753,Demos!$B$3:$K$1368,4,FALSE)),"")</f>
        <v/>
      </c>
      <c r="K1753" s="30" t="s">
        <v>1064</v>
      </c>
      <c r="L1753" s="30" t="s">
        <v>1923</v>
      </c>
      <c r="M1753" s="71">
        <v>42653</v>
      </c>
      <c r="N1753" s="33" t="str">
        <f>IFERROR(VLOOKUP(G1753,Demos!$B$3:$K$1368,5,FALSE),"")</f>
        <v>Squid on vd Graaff</v>
      </c>
      <c r="O1753" s="28">
        <f>IF(N1753="","",COUNTIF($N$6:N3872, N1753))</f>
        <v>12</v>
      </c>
      <c r="P1753" s="33" t="str">
        <f xml:space="preserve"> IFERROR(IF(VLOOKUP(G1753,Demos!$B$3:$K$1368,6,FALSE)=0,"",VLOOKUP(G1753,Demos!$B$3:$K$1368,6,FALSE)),"")</f>
        <v>N/A</v>
      </c>
      <c r="Q1753" s="38" t="str">
        <f xml:space="preserve"> IFERROR(IF(VLOOKUP(G1753,Demos!$B$3:$K$1368,8,FALSE)=0,"",VLOOKUP(G1753,Demos!$B$3:$K$1368,8,FALSE)),"")</f>
        <v>A small stand with thin paper strips is placed on an electrostatic generator</v>
      </c>
      <c r="R1753" s="38" t="str">
        <f xml:space="preserve"> IFERROR(IF(VLOOKUP(G1753,Demos!$B$3:$K$1368,7,FALSE)=0,"",VLOOKUP(G1753,Demos!$B$3:$K$1368,7,FALSE)),"")</f>
        <v/>
      </c>
      <c r="T1753" s="50" t="s">
        <v>1761</v>
      </c>
      <c r="U1753" s="31" t="str">
        <f>IFERROR(VLOOKUP(G1753,Demos!$B$7:N5048,12,FALSE),"")</f>
        <v/>
      </c>
    </row>
    <row r="1754" spans="1:21" ht="45" x14ac:dyDescent="0.25">
      <c r="A1754" s="39">
        <f t="shared" si="27"/>
        <v>1749</v>
      </c>
      <c r="B1754" s="30" t="s">
        <v>1877</v>
      </c>
      <c r="C1754" s="29" t="str">
        <f xml:space="preserve"> IFERROR(VLOOKUP(B1754, Courses!$C$3:$E$836, 2, FALSE),"")</f>
        <v>Electromagnetism</v>
      </c>
      <c r="D1754" s="29" t="str">
        <f xml:space="preserve"> IFERROR(VLOOKUP(MID(G1754,1,1), PIRA!$B$1:$E$1146, 2, FALSE),"")</f>
        <v>5 Electricity and Magnetism</v>
      </c>
      <c r="E1754" s="31" t="str">
        <f xml:space="preserve"> IFERROR(VLOOKUP(MID(G1754,1,2),PIRA!$B$1:$E$1144,2,FALSE),"")&amp;"
"&amp;IFERROR(VLOOKUP(MID(H1754,1,2),PIRA!$B$1:$E$1144,2,FALSE),"")&amp;"
"&amp;IFERROR(VLOOKUP(MID(I1754,1,2),PIRA!$B$1:$E$1144,2,FALSE),"")</f>
        <v xml:space="preserve">Capacitance
</v>
      </c>
      <c r="F1754" s="31" t="str">
        <f xml:space="preserve"> IFERROR(VLOOKUP(MID(G1754,1,4),PIRA!$B$1:$E$1144,2,FALSE),"")&amp;"
"&amp;IFERROR(VLOOKUP(MID(H1754,1,4),PIRA!$B$1:$E$1144,2,FALSE),"")&amp;"
"&amp;IFERROR(VLOOKUP(MID(I1754,1,4),PIRA!$B$1:$E$1144,2,FALSE),"")</f>
        <v xml:space="preserve">Dielectric
</v>
      </c>
      <c r="G1754" s="32" t="s">
        <v>263</v>
      </c>
      <c r="H1754" s="31" t="str">
        <f>IFERROR(IF(VLOOKUP(G1754,Demos!$B$3:$K$1368,2,FALSE)=0,"",VLOOKUP(G1754,Demos!$B$3:$K$1368,2,FALSE)),"")</f>
        <v/>
      </c>
      <c r="I1754" s="79" t="str">
        <f>IFERROR(IF(VLOOKUP(G1754,Demos!$B$3:$K$1368,3,FALSE)=0,"",VLOOKUP(G1754,Demos!$B$3:$K$1368,3,FALSE)),"")</f>
        <v/>
      </c>
      <c r="J1754" s="79" t="str">
        <f>IFERROR(IF(VLOOKUP(G1754,Demos!$B$3:$K$1368,4,FALSE)=0,"",VLOOKUP(G1754,Demos!$B$3:$K$1368,4,FALSE)),"")</f>
        <v/>
      </c>
      <c r="K1754" s="30" t="s">
        <v>177</v>
      </c>
      <c r="L1754" s="30" t="s">
        <v>246</v>
      </c>
      <c r="M1754" s="71">
        <v>42643</v>
      </c>
      <c r="N1754" s="33" t="str">
        <f>IFERROR(VLOOKUP(G1754,Demos!$B$3:$K$1368,5,FALSE),"")</f>
        <v>Fringing through Dielectric in Capacitor</v>
      </c>
      <c r="O1754" s="28">
        <f>IF(N1754="","",COUNTIF($N$6:N3873, N1754))</f>
        <v>4</v>
      </c>
      <c r="P1754" s="33" t="str">
        <f xml:space="preserve"> IFERROR(IF(VLOOKUP(G1754,Demos!$B$3:$K$1368,6,FALSE)=0,"",VLOOKUP(G1754,Demos!$B$3:$K$1368,6,FALSE)),"")</f>
        <v>N/A</v>
      </c>
      <c r="Q1754" s="38" t="str">
        <f xml:space="preserve"> IFERROR(IF(VLOOKUP(G1754,Demos!$B$3:$K$1368,8,FALSE)=0,"",VLOOKUP(G1754,Demos!$B$3:$K$1368,8,FALSE)),"")</f>
        <v>A light styrofoam slab suspended gets pulled between two capacitor plates</v>
      </c>
      <c r="R1754" s="38" t="str">
        <f xml:space="preserve"> IFERROR(IF(VLOOKUP(G1754,Demos!$B$3:$K$1368,7,FALSE)=0,"",VLOOKUP(G1754,Demos!$B$3:$K$1368,7,FALSE)),"")</f>
        <v/>
      </c>
      <c r="T1754" s="50" t="s">
        <v>1761</v>
      </c>
      <c r="U1754" s="31" t="str">
        <f>IFERROR(VLOOKUP(G1754,Demos!$B$7:N5049,12,FALSE),"")</f>
        <v/>
      </c>
    </row>
    <row r="1755" spans="1:21" ht="45" x14ac:dyDescent="0.25">
      <c r="A1755" s="39">
        <f t="shared" si="27"/>
        <v>1750</v>
      </c>
      <c r="B1755" s="30" t="s">
        <v>29</v>
      </c>
      <c r="C1755" s="29" t="str">
        <f xml:space="preserve"> IFERROR(VLOOKUP(B1755, Courses!$C$3:$E$836, 2, FALSE),"")</f>
        <v>Classical and Quantum Mechanics</v>
      </c>
      <c r="D1755" s="29" t="str">
        <f xml:space="preserve"> IFERROR(VLOOKUP(MID(G1755,1,1), PIRA!$B$1:$E$1146, 2, FALSE),"")</f>
        <v>3 Oscillations and Waves</v>
      </c>
      <c r="E1755" s="31" t="str">
        <f xml:space="preserve"> IFERROR(VLOOKUP(MID(G1755,1,2),PIRA!$B$1:$E$1144,2,FALSE),"")&amp;"
"&amp;IFERROR(VLOOKUP(MID(H1755,1,2),PIRA!$B$1:$E$1144,2,FALSE),"")&amp;"
"&amp;IFERROR(VLOOKUP(MID(I1755,1,2),PIRA!$B$1:$E$1144,2,FALSE),"")</f>
        <v xml:space="preserve">Wave Motion
</v>
      </c>
      <c r="F1755" s="31" t="str">
        <f xml:space="preserve"> IFERROR(VLOOKUP(MID(G1755,1,4),PIRA!$B$1:$E$1144,2,FALSE),"")&amp;"
"&amp;IFERROR(VLOOKUP(MID(H1755,1,4),PIRA!$B$1:$E$1144,2,FALSE),"")&amp;"
"&amp;IFERROR(VLOOKUP(MID(I1755,1,4),PIRA!$B$1:$E$1144,2,FALSE),"")</f>
        <v xml:space="preserve">Transverse Pulses and Waves
</v>
      </c>
      <c r="G1755" s="32" t="s">
        <v>1186</v>
      </c>
      <c r="H1755" s="31" t="str">
        <f>IFERROR(IF(VLOOKUP(G1755,Demos!$B$3:$K$1368,2,FALSE)=0,"",VLOOKUP(G1755,Demos!$B$3:$K$1368,2,FALSE)),"")</f>
        <v/>
      </c>
      <c r="I1755" s="79" t="str">
        <f>IFERROR(IF(VLOOKUP(G1755,Demos!$B$3:$K$1368,3,FALSE)=0,"",VLOOKUP(G1755,Demos!$B$3:$K$1368,3,FALSE)),"")</f>
        <v/>
      </c>
      <c r="J1755" s="79" t="str">
        <f>IFERROR(IF(VLOOKUP(G1755,Demos!$B$3:$K$1368,4,FALSE)=0,"",VLOOKUP(G1755,Demos!$B$3:$K$1368,4,FALSE)),"")</f>
        <v/>
      </c>
      <c r="K1755" s="32" t="s">
        <v>373</v>
      </c>
      <c r="L1755" s="32"/>
      <c r="M1755" s="71">
        <v>42642</v>
      </c>
      <c r="N1755" s="33" t="str">
        <f>IFERROR(VLOOKUP(G1755,Demos!$B$3:$K$1368,5,FALSE),"")</f>
        <v>Speed of a Single Pulse on Different Strings (2)</v>
      </c>
      <c r="O1755" s="28">
        <f>IF(N1755="","",COUNTIF($N$6:N3874, N1755))</f>
        <v>26</v>
      </c>
      <c r="P1755" s="33" t="str">
        <f xml:space="preserve"> IFERROR(IF(VLOOKUP(G1755,Demos!$B$3:$K$1368,6,FALSE)=0,"",VLOOKUP(G1755,Demos!$B$3:$K$1368,6,FALSE)),"")</f>
        <v>www.de-monstrare.nl/pdf/Speed%20of%20a%20single%20pulse%20on%20different%20strings%20_2_.pdf</v>
      </c>
      <c r="Q1755" s="38" t="str">
        <f xml:space="preserve"> IFERROR(IF(VLOOKUP(G1755,Demos!$B$3:$K$1368,8,FALSE)=0,"",VLOOKUP(G1755,Demos!$B$3:$K$1368,8,FALSE)),"")</f>
        <v/>
      </c>
      <c r="R1755" s="38" t="str">
        <f xml:space="preserve"> IFERROR(IF(VLOOKUP(G1755,Demos!$B$3:$K$1368,7,FALSE)=0,"",VLOOKUP(G1755,Demos!$B$3:$K$1368,7,FALSE)),"")</f>
        <v>See: https://surfdrive.surf.nl/files/index.php/s/DHZYIhoACURx7O8?path=%2FHaaksman%2FTN2345%2F2.%20Speed%20of%20a%20Single%20Pulse%20on%20Different%20Strings</v>
      </c>
      <c r="T1755" s="50" t="s">
        <v>1761</v>
      </c>
      <c r="U1755" s="31" t="str">
        <f>IFERROR(VLOOKUP(G1755,Demos!$B$7:N5051,12,FALSE),"")</f>
        <v/>
      </c>
    </row>
    <row r="1756" spans="1:21" ht="45" x14ac:dyDescent="0.25">
      <c r="A1756" s="39">
        <f t="shared" si="27"/>
        <v>1751</v>
      </c>
      <c r="B1756" s="30" t="s">
        <v>29</v>
      </c>
      <c r="C1756" s="29" t="str">
        <f xml:space="preserve"> IFERROR(VLOOKUP(B1756, Courses!$C$3:$E$836, 2, FALSE),"")</f>
        <v>Classical and Quantum Mechanics</v>
      </c>
      <c r="D1756" s="29" t="str">
        <f xml:space="preserve"> IFERROR(VLOOKUP(MID(G1756,1,1), PIRA!$B$1:$E$1146, 2, FALSE),"")</f>
        <v>3 Oscillations and Waves</v>
      </c>
      <c r="E1756" s="31" t="str">
        <f xml:space="preserve"> IFERROR(VLOOKUP(MID(G1756,1,2),PIRA!$B$1:$E$1144,2,FALSE),"")&amp;"
"&amp;IFERROR(VLOOKUP(MID(H1756,1,2),PIRA!$B$1:$E$1144,2,FALSE),"")&amp;"
"&amp;IFERROR(VLOOKUP(MID(I1756,1,2),PIRA!$B$1:$E$1144,2,FALSE),"")</f>
        <v xml:space="preserve">Wave Motion
</v>
      </c>
      <c r="F1756" s="31" t="str">
        <f xml:space="preserve"> IFERROR(VLOOKUP(MID(G1756,1,4),PIRA!$B$1:$E$1144,2,FALSE),"")&amp;"
"&amp;IFERROR(VLOOKUP(MID(H1756,1,4),PIRA!$B$1:$E$1144,2,FALSE),"")&amp;"
"&amp;IFERROR(VLOOKUP(MID(I1756,1,4),PIRA!$B$1:$E$1144,2,FALSE),"")</f>
        <v xml:space="preserve">Longitudinal Pulses and Waves
</v>
      </c>
      <c r="G1756" s="32" t="s">
        <v>126</v>
      </c>
      <c r="H1756" s="31" t="str">
        <f>IFERROR(IF(VLOOKUP(G1756,Demos!$B$3:$K$1368,2,FALSE)=0,"",VLOOKUP(G1756,Demos!$B$3:$K$1368,2,FALSE)),"")</f>
        <v/>
      </c>
      <c r="I1756" s="79" t="str">
        <f>IFERROR(IF(VLOOKUP(G1756,Demos!$B$3:$K$1368,3,FALSE)=0,"",VLOOKUP(G1756,Demos!$B$3:$K$1368,3,FALSE)),"")</f>
        <v/>
      </c>
      <c r="J1756" s="79" t="str">
        <f>IFERROR(IF(VLOOKUP(G1756,Demos!$B$3:$K$1368,4,FALSE)=0,"",VLOOKUP(G1756,Demos!$B$3:$K$1368,4,FALSE)),"")</f>
        <v/>
      </c>
      <c r="K1756" s="32" t="s">
        <v>373</v>
      </c>
      <c r="L1756" s="32"/>
      <c r="M1756" s="71">
        <v>42642</v>
      </c>
      <c r="N1756" s="33" t="str">
        <f>IFERROR(VLOOKUP(G1756,Demos!$B$3:$K$1368,5,FALSE),"")</f>
        <v>Wave Machine</v>
      </c>
      <c r="O1756" s="28">
        <f>IF(N1756="","",COUNTIF($N$6:N3875, N1756))</f>
        <v>26</v>
      </c>
      <c r="P1756" s="33" t="str">
        <f xml:space="preserve"> IFERROR(IF(VLOOKUP(G1756,Demos!$B$3:$K$1368,6,FALSE)=0,"",VLOOKUP(G1756,Demos!$B$3:$K$1368,6,FALSE)),"")</f>
        <v>www.de-monstrare.nl/pdf/Reflections%20of%20transverse%20pulses%20_2_.pdf</v>
      </c>
      <c r="Q1756" s="38" t="str">
        <f xml:space="preserve"> IFERROR(IF(VLOOKUP(G1756,Demos!$B$3:$K$1368,8,FALSE)=0,"",VLOOKUP(G1756,Demos!$B$3:$K$1368,8,FALSE)),"")</f>
        <v>Not listed in database yet</v>
      </c>
      <c r="R1756" s="38" t="str">
        <f xml:space="preserve"> IFERROR(IF(VLOOKUP(G1756,Demos!$B$3:$K$1368,7,FALSE)=0,"",VLOOKUP(G1756,Demos!$B$3:$K$1368,7,FALSE)),"")</f>
        <v/>
      </c>
      <c r="T1756" s="50" t="s">
        <v>1763</v>
      </c>
      <c r="U1756" s="31" t="str">
        <f>IFERROR(VLOOKUP(G1756,Demos!$B$7:N5050,12,FALSE),"")</f>
        <v/>
      </c>
    </row>
    <row r="1757" spans="1:21" ht="45" x14ac:dyDescent="0.25">
      <c r="A1757" s="39">
        <f t="shared" si="27"/>
        <v>1752</v>
      </c>
      <c r="B1757" s="30" t="s">
        <v>29</v>
      </c>
      <c r="C1757" s="29" t="str">
        <f xml:space="preserve"> IFERROR(VLOOKUP(B1757, Courses!$C$3:$E$836, 2, FALSE),"")</f>
        <v>Classical and Quantum Mechanics</v>
      </c>
      <c r="D1757" s="29" t="str">
        <f xml:space="preserve"> IFERROR(VLOOKUP(MID(G1757,1,1), PIRA!$B$1:$E$1146, 2, FALSE),"")</f>
        <v>3 Oscillations and Waves</v>
      </c>
      <c r="E1757" s="31" t="str">
        <f xml:space="preserve"> IFERROR(VLOOKUP(MID(G1757,1,2),PIRA!$B$1:$E$1144,2,FALSE),"")&amp;"
"&amp;IFERROR(VLOOKUP(MID(H1757,1,2),PIRA!$B$1:$E$1144,2,FALSE),"")&amp;"
"&amp;IFERROR(VLOOKUP(MID(I1757,1,2),PIRA!$B$1:$E$1144,2,FALSE),"")</f>
        <v xml:space="preserve">Acoustics
Wave Motion
</v>
      </c>
      <c r="F1757" s="31" t="str">
        <f xml:space="preserve"> IFERROR(VLOOKUP(MID(G1757,1,4),PIRA!$B$1:$E$1144,2,FALSE),"")&amp;"
"&amp;IFERROR(VLOOKUP(MID(H1757,1,4),PIRA!$B$1:$E$1144,2,FALSE),"")&amp;"
"&amp;IFERROR(VLOOKUP(MID(I1757,1,4),PIRA!$B$1:$E$1144,2,FALSE),"")</f>
        <v xml:space="preserve">Wave Analysis and Synthesis
Standing Waves
</v>
      </c>
      <c r="G1757" s="32" t="s">
        <v>1189</v>
      </c>
      <c r="H1757" s="31" t="str">
        <f>IFERROR(IF(VLOOKUP(G1757,Demos!$B$3:$K$1368,2,FALSE)=0,"",VLOOKUP(G1757,Demos!$B$3:$K$1368,2,FALSE)),"")</f>
        <v>3B22.05</v>
      </c>
      <c r="I1757" s="79" t="str">
        <f>IFERROR(IF(VLOOKUP(G1757,Demos!$B$3:$K$1368,3,FALSE)=0,"",VLOOKUP(G1757,Demos!$B$3:$K$1368,3,FALSE)),"")</f>
        <v/>
      </c>
      <c r="J1757" s="79" t="str">
        <f>IFERROR(IF(VLOOKUP(G1757,Demos!$B$3:$K$1368,4,FALSE)=0,"",VLOOKUP(G1757,Demos!$B$3:$K$1368,4,FALSE)),"")</f>
        <v/>
      </c>
      <c r="K1757" s="32" t="s">
        <v>373</v>
      </c>
      <c r="L1757" s="32"/>
      <c r="M1757" s="71">
        <v>42642</v>
      </c>
      <c r="N1757" s="33" t="str">
        <f>IFERROR(VLOOKUP(G1757,Demos!$B$3:$K$1368,5,FALSE),"")</f>
        <v>Plucking a String</v>
      </c>
      <c r="O1757" s="28">
        <f>IF(N1757="","",COUNTIF($N$6:N3876, N1757))</f>
        <v>27</v>
      </c>
      <c r="P1757" s="33" t="str">
        <f xml:space="preserve"> IFERROR(IF(VLOOKUP(G1757,Demos!$B$3:$K$1368,6,FALSE)=0,"",VLOOKUP(G1757,Demos!$B$3:$K$1368,6,FALSE)),"")</f>
        <v>www.de-monstrare.nl/pdf/Plucking%20a%20string.pdf</v>
      </c>
      <c r="Q1757" s="38" t="str">
        <f xml:space="preserve"> IFERROR(IF(VLOOKUP(G1757,Demos!$B$3:$K$1368,8,FALSE)=0,"",VLOOKUP(G1757,Demos!$B$3:$K$1368,8,FALSE)),"")</f>
        <v/>
      </c>
      <c r="R1757" s="38" t="str">
        <f xml:space="preserve"> IFERROR(IF(VLOOKUP(G1757,Demos!$B$3:$K$1368,7,FALSE)=0,"",VLOOKUP(G1757,Demos!$B$3:$K$1368,7,FALSE)),"")</f>
        <v>See: https://surfdrive.surf.nl/files/index.php/s/DHZYIhoACURx7O8?path=%2FHaaksman%2FTN2345%2F1.%20Plucking%20a%20String</v>
      </c>
      <c r="T1757" s="50" t="s">
        <v>1763</v>
      </c>
      <c r="U1757" s="31" t="str">
        <f>IFERROR(VLOOKUP(G1757,Demos!$B$7:N5052,12,FALSE),"")</f>
        <v/>
      </c>
    </row>
    <row r="1758" spans="1:21" ht="45" x14ac:dyDescent="0.25">
      <c r="A1758" s="39">
        <f t="shared" si="27"/>
        <v>1753</v>
      </c>
      <c r="B1758" s="30" t="s">
        <v>29</v>
      </c>
      <c r="C1758" s="29" t="str">
        <f xml:space="preserve"> IFERROR(VLOOKUP(B1758, Courses!$C$3:$E$836, 2, FALSE),"")</f>
        <v>Classical and Quantum Mechanics</v>
      </c>
      <c r="D1758" s="29" t="str">
        <f xml:space="preserve"> IFERROR(VLOOKUP(MID(G1758,1,1), PIRA!$B$1:$E$1146, 2, FALSE),"")</f>
        <v>3 Oscillations and Waves</v>
      </c>
      <c r="E1758" s="31" t="str">
        <f xml:space="preserve"> IFERROR(VLOOKUP(MID(G1758,1,2),PIRA!$B$1:$E$1144,2,FALSE),"")&amp;"
"&amp;IFERROR(VLOOKUP(MID(H1758,1,2),PIRA!$B$1:$E$1144,2,FALSE),"")&amp;"
"&amp;IFERROR(VLOOKUP(MID(I1758,1,2),PIRA!$B$1:$E$1144,2,FALSE),"")</f>
        <v xml:space="preserve">Instruments
</v>
      </c>
      <c r="F1758" s="31" t="str">
        <f xml:space="preserve"> IFERROR(VLOOKUP(MID(G1758,1,4),PIRA!$B$1:$E$1144,2,FALSE),"")&amp;"
"&amp;IFERROR(VLOOKUP(MID(H1758,1,4),PIRA!$B$1:$E$1144,2,FALSE),"")&amp;"
"&amp;IFERROR(VLOOKUP(MID(I1758,1,4),PIRA!$B$1:$E$1144,2,FALSE),"")</f>
        <v xml:space="preserve">Tuning Forks
</v>
      </c>
      <c r="G1758" s="32" t="s">
        <v>1190</v>
      </c>
      <c r="H1758" s="31" t="str">
        <f>IFERROR(IF(VLOOKUP(G1758,Demos!$B$3:$K$1368,2,FALSE)=0,"",VLOOKUP(G1758,Demos!$B$3:$K$1368,2,FALSE)),"")</f>
        <v/>
      </c>
      <c r="I1758" s="79" t="str">
        <f>IFERROR(IF(VLOOKUP(G1758,Demos!$B$3:$K$1368,3,FALSE)=0,"",VLOOKUP(G1758,Demos!$B$3:$K$1368,3,FALSE)),"")</f>
        <v/>
      </c>
      <c r="J1758" s="79" t="str">
        <f>IFERROR(IF(VLOOKUP(G1758,Demos!$B$3:$K$1368,4,FALSE)=0,"",VLOOKUP(G1758,Demos!$B$3:$K$1368,4,FALSE)),"")</f>
        <v/>
      </c>
      <c r="K1758" s="32" t="s">
        <v>373</v>
      </c>
      <c r="L1758" s="32"/>
      <c r="M1758" s="71">
        <v>42642</v>
      </c>
      <c r="N1758" s="33" t="str">
        <f>IFERROR(VLOOKUP(G1758,Demos!$B$3:$K$1368,5,FALSE),"")</f>
        <v>Beats between Tuning Forks</v>
      </c>
      <c r="O1758" s="28">
        <f>IF(N1758="","",COUNTIF($N$6:N3877, N1758))</f>
        <v>12</v>
      </c>
      <c r="P1758" s="33" t="str">
        <f xml:space="preserve"> IFERROR(IF(VLOOKUP(G1758,Demos!$B$3:$K$1368,6,FALSE)=0,"",VLOOKUP(G1758,Demos!$B$3:$K$1368,6,FALSE)),"")</f>
        <v>N/A</v>
      </c>
      <c r="Q1758" s="38" t="str">
        <f xml:space="preserve"> IFERROR(IF(VLOOKUP(G1758,Demos!$B$3:$K$1368,8,FALSE)=0,"",VLOOKUP(G1758,Demos!$B$3:$K$1368,8,FALSE)),"")</f>
        <v/>
      </c>
      <c r="R1758" s="38" t="str">
        <f xml:space="preserve"> IFERROR(IF(VLOOKUP(G1758,Demos!$B$3:$K$1368,7,FALSE)=0,"",VLOOKUP(G1758,Demos!$B$3:$K$1368,7,FALSE)),"")</f>
        <v/>
      </c>
      <c r="T1758" s="50" t="s">
        <v>1762</v>
      </c>
      <c r="U1758" s="31" t="str">
        <f>IFERROR(VLOOKUP(G1758,Demos!$B$7:N5053,12,FALSE),"")</f>
        <v/>
      </c>
    </row>
    <row r="1759" spans="1:21" ht="45" x14ac:dyDescent="0.25">
      <c r="A1759" s="39">
        <f t="shared" si="27"/>
        <v>1754</v>
      </c>
      <c r="B1759" s="30" t="s">
        <v>148</v>
      </c>
      <c r="C1759" s="29" t="str">
        <f xml:space="preserve"> IFERROR(VLOOKUP(B1759, Courses!$C$3:$E$836, 2, FALSE),"")</f>
        <v>Introduction to Mechanics, Waves and Optics</v>
      </c>
      <c r="D1759" s="29" t="str">
        <f xml:space="preserve"> IFERROR(VLOOKUP(MID(G1759,1,1), PIRA!$B$1:$E$1146, 2, FALSE),"")</f>
        <v>6 Optics</v>
      </c>
      <c r="E1759" s="31" t="str">
        <f xml:space="preserve"> IFERROR(VLOOKUP(MID(G1759,1,2),PIRA!$B$1:$E$1144,2,FALSE),"")&amp;"
"&amp;IFERROR(VLOOKUP(MID(H1759,1,2),PIRA!$B$1:$E$1144,2,FALSE),"")&amp;"
"&amp;IFERROR(VLOOKUP(MID(I1759,1,2),PIRA!$B$1:$E$1144,2,FALSE),"")</f>
        <v xml:space="preserve">Interference
Diffraction
</v>
      </c>
      <c r="F1759" s="31" t="str">
        <f xml:space="preserve"> IFERROR(VLOOKUP(MID(G1759,1,4),PIRA!$B$1:$E$1144,2,FALSE),"")&amp;"
"&amp;IFERROR(VLOOKUP(MID(H1759,1,4),PIRA!$B$1:$E$1144,2,FALSE),"")&amp;"
"&amp;IFERROR(VLOOKUP(MID(I1759,1,4),PIRA!$B$1:$E$1144,2,FALSE),"")</f>
        <v xml:space="preserve">Interference From Two Sources
Diffraction Through One Slit
</v>
      </c>
      <c r="G1759" s="32" t="s">
        <v>487</v>
      </c>
      <c r="H1759" s="31" t="str">
        <f>IFERROR(IF(VLOOKUP(G1759,Demos!$B$3:$K$1368,2,FALSE)=0,"",VLOOKUP(G1759,Demos!$B$3:$K$1368,2,FALSE)),"")</f>
        <v>6C10.26</v>
      </c>
      <c r="I1759" s="79" t="str">
        <f>IFERROR(IF(VLOOKUP(G1759,Demos!$B$3:$K$1368,3,FALSE)=0,"",VLOOKUP(G1759,Demos!$B$3:$K$1368,3,FALSE)),"")</f>
        <v/>
      </c>
      <c r="J1759" s="79" t="str">
        <f>IFERROR(IF(VLOOKUP(G1759,Demos!$B$3:$K$1368,4,FALSE)=0,"",VLOOKUP(G1759,Demos!$B$3:$K$1368,4,FALSE)),"")</f>
        <v/>
      </c>
      <c r="K1759" s="30" t="s">
        <v>252</v>
      </c>
      <c r="L1759" s="30" t="s">
        <v>150</v>
      </c>
      <c r="M1759" s="71">
        <v>42642</v>
      </c>
      <c r="N1759" s="33" t="str">
        <f>IFERROR(VLOOKUP(G1759,Demos!$B$3:$K$1368,5,FALSE),"")</f>
        <v>Young's Double Slit</v>
      </c>
      <c r="O1759" s="28">
        <f>IF(N1759="","",COUNTIF($N$6:N3878, N1759))</f>
        <v>20</v>
      </c>
      <c r="P1759" s="33" t="str">
        <f xml:space="preserve"> IFERROR(IF(VLOOKUP(G1759,Demos!$B$3:$K$1368,6,FALSE)=0,"",VLOOKUP(G1759,Demos!$B$3:$K$1368,6,FALSE)),"")</f>
        <v>www.de-monstrare.nl/pdf/Young%27s%20double%20slit.pdf</v>
      </c>
      <c r="Q1759" s="38" t="str">
        <f xml:space="preserve"> IFERROR(IF(VLOOKUP(G1759,Demos!$B$3:$K$1368,8,FALSE)=0,"",VLOOKUP(G1759,Demos!$B$3:$K$1368,8,FALSE)),"")</f>
        <v>Not in database yet</v>
      </c>
      <c r="R1759" s="38" t="str">
        <f xml:space="preserve"> IFERROR(IF(VLOOKUP(G1759,Demos!$B$3:$K$1368,7,FALSE)=0,"",VLOOKUP(G1759,Demos!$B$3:$K$1368,7,FALSE)),"")</f>
        <v>See 09 Apr 2019 Collegerama recoring TN2421_10 from 01:29:55 - https://collegerama.tudelft.nl/Mediasite/Channel/as-bsc-tn/watch/a70c41f4099e41a3966d61dab00a21c61d</v>
      </c>
      <c r="T1759" s="50" t="s">
        <v>1904</v>
      </c>
      <c r="U1759" s="31" t="str">
        <f>IFERROR(VLOOKUP(G1759,Demos!$B$7:N5054,12,FALSE),"")</f>
        <v/>
      </c>
    </row>
    <row r="1760" spans="1:21" ht="45" x14ac:dyDescent="0.25">
      <c r="A1760" s="39">
        <f t="shared" si="27"/>
        <v>1755</v>
      </c>
      <c r="B1760" s="30" t="s">
        <v>148</v>
      </c>
      <c r="C1760" s="29" t="str">
        <f xml:space="preserve"> IFERROR(VLOOKUP(B1760, Courses!$C$3:$E$836, 2, FALSE),"")</f>
        <v>Introduction to Mechanics, Waves and Optics</v>
      </c>
      <c r="D1760" s="29" t="str">
        <f xml:space="preserve"> IFERROR(VLOOKUP(MID(G1760,1,1), PIRA!$B$1:$E$1146, 2, FALSE),"")</f>
        <v>6 Optics</v>
      </c>
      <c r="E1760" s="31" t="str">
        <f xml:space="preserve"> IFERROR(VLOOKUP(MID(G1760,1,2),PIRA!$B$1:$E$1144,2,FALSE),"")&amp;"
"&amp;IFERROR(VLOOKUP(MID(H1760,1,2),PIRA!$B$1:$E$1144,2,FALSE),"")&amp;"
"&amp;IFERROR(VLOOKUP(MID(I1760,1,2),PIRA!$B$1:$E$1144,2,FALSE),"")</f>
        <v xml:space="preserve">Geometrical Optics
</v>
      </c>
      <c r="F1760" s="31" t="str">
        <f xml:space="preserve"> IFERROR(VLOOKUP(MID(G1760,1,4),PIRA!$B$1:$E$1144,2,FALSE),"")&amp;"
"&amp;IFERROR(VLOOKUP(MID(H1760,1,4),PIRA!$B$1:$E$1144,2,FALSE),"")&amp;"
"&amp;IFERROR(VLOOKUP(MID(I1760,1,4),PIRA!$B$1:$E$1144,2,FALSE),"")</f>
        <v xml:space="preserve">Refraction at Flat Surfaces
</v>
      </c>
      <c r="G1760" s="32" t="s">
        <v>374</v>
      </c>
      <c r="H1760" s="31" t="str">
        <f>IFERROR(IF(VLOOKUP(G1760,Demos!$B$3:$K$1368,2,FALSE)=0,"",VLOOKUP(G1760,Demos!$B$3:$K$1368,2,FALSE)),"")</f>
        <v/>
      </c>
      <c r="I1760" s="79" t="str">
        <f>IFERROR(IF(VLOOKUP(G1760,Demos!$B$3:$K$1368,3,FALSE)=0,"",VLOOKUP(G1760,Demos!$B$3:$K$1368,3,FALSE)),"")</f>
        <v/>
      </c>
      <c r="J1760" s="79" t="str">
        <f>IFERROR(IF(VLOOKUP(G1760,Demos!$B$3:$K$1368,4,FALSE)=0,"",VLOOKUP(G1760,Demos!$B$3:$K$1368,4,FALSE)),"")</f>
        <v/>
      </c>
      <c r="K1760" s="30" t="s">
        <v>252</v>
      </c>
      <c r="L1760" s="30" t="s">
        <v>150</v>
      </c>
      <c r="M1760" s="71">
        <v>42640</v>
      </c>
      <c r="N1760" s="33" t="str">
        <f>IFERROR(VLOOKUP(G1760,Demos!$B$3:$K$1368,5,FALSE),"")</f>
        <v>Rays through a Slab, Prism and Semi-Circular Block</v>
      </c>
      <c r="O1760" s="28">
        <f>IF(N1760="","",COUNTIF($N$6:N3879, N1760))</f>
        <v>13</v>
      </c>
      <c r="P1760" s="33" t="str">
        <f xml:space="preserve"> IFERROR(IF(VLOOKUP(G1760,Demos!$B$3:$K$1368,6,FALSE)=0,"",VLOOKUP(G1760,Demos!$B$3:$K$1368,6,FALSE)),"")</f>
        <v>N/A</v>
      </c>
      <c r="Q1760" s="38" t="str">
        <f xml:space="preserve"> IFERROR(IF(VLOOKUP(G1760,Demos!$B$3:$K$1368,8,FALSE)=0,"",VLOOKUP(G1760,Demos!$B$3:$K$1368,8,FALSE)),"")</f>
        <v/>
      </c>
      <c r="R1760" s="38" t="str">
        <f xml:space="preserve"> IFERROR(IF(VLOOKUP(G1760,Demos!$B$3:$K$1368,7,FALSE)=0,"",VLOOKUP(G1760,Demos!$B$3:$K$1368,7,FALSE)),"")</f>
        <v/>
      </c>
      <c r="T1760" s="50" t="s">
        <v>1762</v>
      </c>
      <c r="U1760" s="31" t="str">
        <f>IFERROR(VLOOKUP(G1760,Demos!$B$7:N5055,12,FALSE),"")</f>
        <v/>
      </c>
    </row>
    <row r="1761" spans="1:21" ht="45" x14ac:dyDescent="0.25">
      <c r="A1761" s="39">
        <f t="shared" si="27"/>
        <v>1756</v>
      </c>
      <c r="B1761" s="30" t="s">
        <v>29</v>
      </c>
      <c r="C1761" s="29" t="str">
        <f xml:space="preserve"> IFERROR(VLOOKUP(B1761, Courses!$C$3:$E$836, 2, FALSE),"")</f>
        <v>Classical and Quantum Mechanics</v>
      </c>
      <c r="D1761" s="29" t="str">
        <f xml:space="preserve"> IFERROR(VLOOKUP(MID(G1761,1,1), PIRA!$B$1:$E$1146, 2, FALSE),"")</f>
        <v>3 Oscillations and Waves</v>
      </c>
      <c r="E1761" s="31" t="str">
        <f xml:space="preserve"> IFERROR(VLOOKUP(MID(G1761,1,2),PIRA!$B$1:$E$1144,2,FALSE),"")&amp;"
"&amp;IFERROR(VLOOKUP(MID(H1761,1,2),PIRA!$B$1:$E$1144,2,FALSE),"")&amp;"
"&amp;IFERROR(VLOOKUP(MID(I1761,1,2),PIRA!$B$1:$E$1144,2,FALSE),"")</f>
        <v xml:space="preserve">Oscillations
</v>
      </c>
      <c r="F1761" s="31" t="str">
        <f xml:space="preserve"> IFERROR(VLOOKUP(MID(G1761,1,4),PIRA!$B$1:$E$1144,2,FALSE),"")&amp;"
"&amp;IFERROR(VLOOKUP(MID(H1761,1,4),PIRA!$B$1:$E$1144,2,FALSE),"")&amp;"
"&amp;IFERROR(VLOOKUP(MID(I1761,1,4),PIRA!$B$1:$E$1144,2,FALSE),"")</f>
        <v xml:space="preserve">Physical Pendula
</v>
      </c>
      <c r="G1761" s="32" t="s">
        <v>1181</v>
      </c>
      <c r="H1761" s="31" t="str">
        <f>IFERROR(IF(VLOOKUP(G1761,Demos!$B$3:$K$1368,2,FALSE)=0,"",VLOOKUP(G1761,Demos!$B$3:$K$1368,2,FALSE)),"")</f>
        <v/>
      </c>
      <c r="I1761" s="79" t="str">
        <f>IFERROR(IF(VLOOKUP(G1761,Demos!$B$3:$K$1368,3,FALSE)=0,"",VLOOKUP(G1761,Demos!$B$3:$K$1368,3,FALSE)),"")</f>
        <v/>
      </c>
      <c r="J1761" s="79" t="str">
        <f>IFERROR(IF(VLOOKUP(G1761,Demos!$B$3:$K$1368,4,FALSE)=0,"",VLOOKUP(G1761,Demos!$B$3:$K$1368,4,FALSE)),"")</f>
        <v/>
      </c>
      <c r="K1761" s="32" t="s">
        <v>373</v>
      </c>
      <c r="L1761" s="32"/>
      <c r="M1761" s="71">
        <v>42639</v>
      </c>
      <c r="N1761" s="33" t="str">
        <f>IFERROR(VLOOKUP(G1761,Demos!$B$3:$K$1368,5,FALSE),"")</f>
        <v>Physical Pendulum (1) Compound Pendulum</v>
      </c>
      <c r="O1761" s="28">
        <f>IF(N1761="","",COUNTIF($N$6:N3880, N1761))</f>
        <v>12</v>
      </c>
      <c r="P1761" s="33" t="str">
        <f xml:space="preserve"> IFERROR(IF(VLOOKUP(G1761,Demos!$B$3:$K$1368,6,FALSE)=0,"",VLOOKUP(G1761,Demos!$B$3:$K$1368,6,FALSE)),"")</f>
        <v>www.de-monstrare.nl/pdf/Physical%20pendulum%20_1_%20-%20Compound%20pendulum.pdf</v>
      </c>
      <c r="Q1761" s="38" t="str">
        <f xml:space="preserve"> IFERROR(IF(VLOOKUP(G1761,Demos!$B$3:$K$1368,8,FALSE)=0,"",VLOOKUP(G1761,Demos!$B$3:$K$1368,8,FALSE)),"")</f>
        <v/>
      </c>
      <c r="R1761" s="38" t="str">
        <f xml:space="preserve"> IFERROR(IF(VLOOKUP(G1761,Demos!$B$3:$K$1368,7,FALSE)=0,"",VLOOKUP(G1761,Demos!$B$3:$K$1368,7,FALSE)),"")</f>
        <v/>
      </c>
      <c r="T1761" s="50" t="s">
        <v>1890</v>
      </c>
      <c r="U1761" s="31" t="str">
        <f>IFERROR(VLOOKUP(G1761,Demos!$B$7:N5057,12,FALSE),"")</f>
        <v/>
      </c>
    </row>
    <row r="1762" spans="1:21" ht="45" x14ac:dyDescent="0.25">
      <c r="A1762" s="39">
        <f t="shared" si="27"/>
        <v>1757</v>
      </c>
      <c r="B1762" s="30" t="s">
        <v>29</v>
      </c>
      <c r="C1762" s="29" t="str">
        <f xml:space="preserve"> IFERROR(VLOOKUP(B1762, Courses!$C$3:$E$836, 2, FALSE),"")</f>
        <v>Classical and Quantum Mechanics</v>
      </c>
      <c r="D1762" s="29" t="str">
        <f xml:space="preserve"> IFERROR(VLOOKUP(MID(G1762,1,1), PIRA!$B$1:$E$1146, 2, FALSE),"")</f>
        <v>3 Oscillations and Waves</v>
      </c>
      <c r="E1762" s="31" t="str">
        <f xml:space="preserve"> IFERROR(VLOOKUP(MID(G1762,1,2),PIRA!$B$1:$E$1144,2,FALSE),"")&amp;"
"&amp;IFERROR(VLOOKUP(MID(H1762,1,2),PIRA!$B$1:$E$1144,2,FALSE),"")&amp;"
"&amp;IFERROR(VLOOKUP(MID(I1762,1,2),PIRA!$B$1:$E$1144,2,FALSE),"")</f>
        <v xml:space="preserve">Oscillations
</v>
      </c>
      <c r="F1762" s="31" t="str">
        <f xml:space="preserve"> IFERROR(VLOOKUP(MID(G1762,1,4),PIRA!$B$1:$E$1144,2,FALSE),"")&amp;"
"&amp;IFERROR(VLOOKUP(MID(H1762,1,4),PIRA!$B$1:$E$1144,2,FALSE),"")&amp;"
"&amp;IFERROR(VLOOKUP(MID(I1762,1,4),PIRA!$B$1:$E$1144,2,FALSE),"")</f>
        <v xml:space="preserve">Simple Harmonic Motion
</v>
      </c>
      <c r="G1762" s="32" t="s">
        <v>1182</v>
      </c>
      <c r="H1762" s="31" t="str">
        <f>IFERROR(IF(VLOOKUP(G1762,Demos!$B$3:$K$1368,2,FALSE)=0,"",VLOOKUP(G1762,Demos!$B$3:$K$1368,2,FALSE)),"")</f>
        <v/>
      </c>
      <c r="I1762" s="79" t="str">
        <f>IFERROR(IF(VLOOKUP(G1762,Demos!$B$3:$K$1368,3,FALSE)=0,"",VLOOKUP(G1762,Demos!$B$3:$K$1368,3,FALSE)),"")</f>
        <v/>
      </c>
      <c r="J1762" s="79" t="str">
        <f>IFERROR(IF(VLOOKUP(G1762,Demos!$B$3:$K$1368,4,FALSE)=0,"",VLOOKUP(G1762,Demos!$B$3:$K$1368,4,FALSE)),"")</f>
        <v/>
      </c>
      <c r="K1762" s="32" t="s">
        <v>373</v>
      </c>
      <c r="L1762" s="32"/>
      <c r="M1762" s="71">
        <v>42639</v>
      </c>
      <c r="N1762" s="33" t="str">
        <f>IFERROR(VLOOKUP(G1762,Demos!$B$3:$K$1368,5,FALSE),"")</f>
        <v>Simple Harmonic Motion (SHM) (3)</v>
      </c>
      <c r="O1762" s="28">
        <f>IF(N1762="","",COUNTIF($N$6:N3881, N1762))</f>
        <v>15</v>
      </c>
      <c r="P1762" s="33" t="str">
        <f xml:space="preserve"> IFERROR(IF(VLOOKUP(G1762,Demos!$B$3:$K$1368,6,FALSE)=0,"",VLOOKUP(G1762,Demos!$B$3:$K$1368,6,FALSE)),"")</f>
        <v>www.de-monstrare.nl/pdf/Simple%20harmonic%20motion%20_SHM_%20_3_.pdf</v>
      </c>
      <c r="Q1762" s="38" t="str">
        <f xml:space="preserve"> IFERROR(IF(VLOOKUP(G1762,Demos!$B$3:$K$1368,8,FALSE)=0,"",VLOOKUP(G1762,Demos!$B$3:$K$1368,8,FALSE)),"")</f>
        <v/>
      </c>
      <c r="R1762" s="38" t="str">
        <f xml:space="preserve"> IFERROR(IF(VLOOKUP(G1762,Demos!$B$3:$K$1368,7,FALSE)=0,"",VLOOKUP(G1762,Demos!$B$3:$K$1368,7,FALSE)),"")</f>
        <v/>
      </c>
      <c r="T1762" s="50" t="s">
        <v>1763</v>
      </c>
      <c r="U1762" s="31" t="str">
        <f>IFERROR(VLOOKUP(G1762,Demos!$B$7:N5056,12,FALSE),"")</f>
        <v/>
      </c>
    </row>
    <row r="1763" spans="1:21" ht="45" x14ac:dyDescent="0.25">
      <c r="A1763" s="39">
        <f t="shared" si="27"/>
        <v>1758</v>
      </c>
      <c r="B1763" s="30" t="s">
        <v>29</v>
      </c>
      <c r="C1763" s="29" t="str">
        <f xml:space="preserve"> IFERROR(VLOOKUP(B1763, Courses!$C$3:$E$836, 2, FALSE),"")</f>
        <v>Classical and Quantum Mechanics</v>
      </c>
      <c r="D1763" s="29" t="str">
        <f xml:space="preserve"> IFERROR(VLOOKUP(MID(G1763,1,1), PIRA!$B$1:$E$1146, 2, FALSE),"")</f>
        <v>3 Oscillations and Waves</v>
      </c>
      <c r="E1763" s="31" t="str">
        <f xml:space="preserve"> IFERROR(VLOOKUP(MID(G1763,1,2),PIRA!$B$1:$E$1144,2,FALSE),"")&amp;"
"&amp;IFERROR(VLOOKUP(MID(H1763,1,2),PIRA!$B$1:$E$1144,2,FALSE),"")&amp;"
"&amp;IFERROR(VLOOKUP(MID(I1763,1,2),PIRA!$B$1:$E$1144,2,FALSE),"")</f>
        <v xml:space="preserve">Oscillations
</v>
      </c>
      <c r="F1763" s="31" t="str">
        <f xml:space="preserve"> IFERROR(VLOOKUP(MID(G1763,1,4),PIRA!$B$1:$E$1144,2,FALSE),"")&amp;"
"&amp;IFERROR(VLOOKUP(MID(H1763,1,4),PIRA!$B$1:$E$1144,2,FALSE),"")&amp;"
"&amp;IFERROR(VLOOKUP(MID(I1763,1,4),PIRA!$B$1:$E$1144,2,FALSE),"")</f>
        <v xml:space="preserve">Damped Oscillators
</v>
      </c>
      <c r="G1763" s="32" t="s">
        <v>1183</v>
      </c>
      <c r="H1763" s="31" t="str">
        <f>IFERROR(IF(VLOOKUP(G1763,Demos!$B$3:$K$1368,2,FALSE)=0,"",VLOOKUP(G1763,Demos!$B$3:$K$1368,2,FALSE)),"")</f>
        <v/>
      </c>
      <c r="I1763" s="79" t="str">
        <f>IFERROR(IF(VLOOKUP(G1763,Demos!$B$3:$K$1368,3,FALSE)=0,"",VLOOKUP(G1763,Demos!$B$3:$K$1368,3,FALSE)),"")</f>
        <v/>
      </c>
      <c r="J1763" s="79" t="str">
        <f>IFERROR(IF(VLOOKUP(G1763,Demos!$B$3:$K$1368,4,FALSE)=0,"",VLOOKUP(G1763,Demos!$B$3:$K$1368,4,FALSE)),"")</f>
        <v/>
      </c>
      <c r="K1763" s="32" t="s">
        <v>373</v>
      </c>
      <c r="L1763" s="32"/>
      <c r="M1763" s="71">
        <v>42639</v>
      </c>
      <c r="N1763" s="33" t="str">
        <f>IFERROR(VLOOKUP(G1763,Demos!$B$3:$K$1368,5,FALSE),"")</f>
        <v>Damped Harmonic Motion</v>
      </c>
      <c r="O1763" s="28">
        <f>IF(N1763="","",COUNTIF($N$6:N3882, N1763))</f>
        <v>12</v>
      </c>
      <c r="P1763" s="33" t="str">
        <f xml:space="preserve"> IFERROR(IF(VLOOKUP(G1763,Demos!$B$3:$K$1368,6,FALSE)=0,"",VLOOKUP(G1763,Demos!$B$3:$K$1368,6,FALSE)),"")</f>
        <v>www.de-monstrare.nl/pdf/Damped%20harmonic%20motion.pdf</v>
      </c>
      <c r="Q1763" s="38" t="str">
        <f xml:space="preserve"> IFERROR(IF(VLOOKUP(G1763,Demos!$B$3:$K$1368,8,FALSE)=0,"",VLOOKUP(G1763,Demos!$B$3:$K$1368,8,FALSE)),"")</f>
        <v/>
      </c>
      <c r="R1763" s="38" t="str">
        <f xml:space="preserve"> IFERROR(IF(VLOOKUP(G1763,Demos!$B$3:$K$1368,7,FALSE)=0,"",VLOOKUP(G1763,Demos!$B$3:$K$1368,7,FALSE)),"")</f>
        <v/>
      </c>
      <c r="T1763" s="50" t="s">
        <v>1763</v>
      </c>
      <c r="U1763" s="31" t="str">
        <f>IFERROR(VLOOKUP(G1763,Demos!$B$7:N5059,12,FALSE),"")</f>
        <v/>
      </c>
    </row>
    <row r="1764" spans="1:21" ht="45" x14ac:dyDescent="0.25">
      <c r="A1764" s="39">
        <f t="shared" si="27"/>
        <v>1759</v>
      </c>
      <c r="B1764" s="30" t="s">
        <v>29</v>
      </c>
      <c r="C1764" s="29" t="str">
        <f xml:space="preserve"> IFERROR(VLOOKUP(B1764, Courses!$C$3:$E$836, 2, FALSE),"")</f>
        <v>Classical and Quantum Mechanics</v>
      </c>
      <c r="D1764" s="29" t="str">
        <f xml:space="preserve"> IFERROR(VLOOKUP(MID(G1764,1,1), PIRA!$B$1:$E$1146, 2, FALSE),"")</f>
        <v>3 Oscillations and Waves</v>
      </c>
      <c r="E1764" s="31" t="str">
        <f xml:space="preserve"> IFERROR(VLOOKUP(MID(G1764,1,2),PIRA!$B$1:$E$1144,2,FALSE),"")&amp;"
"&amp;IFERROR(VLOOKUP(MID(H1764,1,2),PIRA!$B$1:$E$1144,2,FALSE),"")&amp;"
"&amp;IFERROR(VLOOKUP(MID(I1764,1,2),PIRA!$B$1:$E$1144,2,FALSE),"")</f>
        <v xml:space="preserve">Instruments
</v>
      </c>
      <c r="F1764" s="31" t="str">
        <f xml:space="preserve"> IFERROR(VLOOKUP(MID(G1764,1,4),PIRA!$B$1:$E$1144,2,FALSE),"")&amp;"
"&amp;IFERROR(VLOOKUP(MID(H1764,1,4),PIRA!$B$1:$E$1144,2,FALSE),"")&amp;"
"&amp;IFERROR(VLOOKUP(MID(I1764,1,4),PIRA!$B$1:$E$1144,2,FALSE),"")</f>
        <v xml:space="preserve">Resonance in Plates, Bars, Solids
</v>
      </c>
      <c r="G1764" s="32" t="s">
        <v>2008</v>
      </c>
      <c r="H1764" s="31" t="str">
        <f>IFERROR(IF(VLOOKUP(G1764,Demos!$B$3:$K$1368,2,FALSE)=0,"",VLOOKUP(G1764,Demos!$B$3:$K$1368,2,FALSE)),"")</f>
        <v/>
      </c>
      <c r="I1764" s="79" t="str">
        <f>IFERROR(IF(VLOOKUP(G1764,Demos!$B$3:$K$1368,3,FALSE)=0,"",VLOOKUP(G1764,Demos!$B$3:$K$1368,3,FALSE)),"")</f>
        <v/>
      </c>
      <c r="J1764" s="79" t="str">
        <f>IFERROR(IF(VLOOKUP(G1764,Demos!$B$3:$K$1368,4,FALSE)=0,"",VLOOKUP(G1764,Demos!$B$3:$K$1368,4,FALSE)),"")</f>
        <v/>
      </c>
      <c r="K1764" s="32" t="s">
        <v>373</v>
      </c>
      <c r="L1764" s="32"/>
      <c r="M1764" s="71">
        <v>42639</v>
      </c>
      <c r="N1764" s="33" t="str">
        <f>IFERROR(VLOOKUP(G1764,Demos!$B$3:$K$1368,5,FALSE),"")</f>
        <v>Glass Breaking with Sound</v>
      </c>
      <c r="O1764" s="28">
        <f>IF(N1764="","",COUNTIF($N$6:N3883, N1764))</f>
        <v>16</v>
      </c>
      <c r="P1764" s="33" t="str">
        <f xml:space="preserve"> IFERROR(IF(VLOOKUP(G1764,Demos!$B$3:$K$1368,6,FALSE)=0,"",VLOOKUP(G1764,Demos!$B$3:$K$1368,6,FALSE)),"")</f>
        <v>N/A</v>
      </c>
      <c r="Q1764" s="38" t="str">
        <f xml:space="preserve"> IFERROR(IF(VLOOKUP(G1764,Demos!$B$3:$K$1368,8,FALSE)=0,"",VLOOKUP(G1764,Demos!$B$3:$K$1368,8,FALSE)),"")</f>
        <v>Not listed in database yet</v>
      </c>
      <c r="R1764" s="38" t="str">
        <f xml:space="preserve"> IFERROR(IF(VLOOKUP(G1764,Demos!$B$3:$K$1368,7,FALSE)=0,"",VLOOKUP(G1764,Demos!$B$3:$K$1368,7,FALSE)),"")</f>
        <v/>
      </c>
      <c r="T1764" s="50" t="s">
        <v>1770</v>
      </c>
      <c r="U1764" s="31" t="str">
        <f>IFERROR(VLOOKUP(G1764,Demos!$B$7:N5058,12,FALSE),"")</f>
        <v/>
      </c>
    </row>
    <row r="1765" spans="1:21" ht="45" x14ac:dyDescent="0.25">
      <c r="A1765" s="39">
        <f t="shared" si="27"/>
        <v>1760</v>
      </c>
      <c r="B1765" s="30" t="s">
        <v>148</v>
      </c>
      <c r="C1765" s="29" t="str">
        <f xml:space="preserve"> IFERROR(VLOOKUP(B1765, Courses!$C$3:$E$836, 2, FALSE),"")</f>
        <v>Introduction to Mechanics, Waves and Optics</v>
      </c>
      <c r="D1765" s="29" t="str">
        <f xml:space="preserve"> IFERROR(VLOOKUP(MID(G1765,1,1), PIRA!$B$1:$E$1146, 2, FALSE),"")</f>
        <v>6 Optics</v>
      </c>
      <c r="E1765" s="31" t="str">
        <f xml:space="preserve"> IFERROR(VLOOKUP(MID(G1765,1,2),PIRA!$B$1:$E$1144,2,FALSE),"")&amp;"
"&amp;IFERROR(VLOOKUP(MID(H1765,1,2),PIRA!$B$1:$E$1144,2,FALSE),"")&amp;"
"&amp;IFERROR(VLOOKUP(MID(I1765,1,2),PIRA!$B$1:$E$1144,2,FALSE),"")</f>
        <v xml:space="preserve">Geometrical Optics
</v>
      </c>
      <c r="F1765" s="31" t="str">
        <f xml:space="preserve"> IFERROR(VLOOKUP(MID(G1765,1,4),PIRA!$B$1:$E$1144,2,FALSE),"")&amp;"
"&amp;IFERROR(VLOOKUP(MID(H1765,1,4),PIRA!$B$1:$E$1144,2,FALSE),"")&amp;"
"&amp;IFERROR(VLOOKUP(MID(I1765,1,4),PIRA!$B$1:$E$1144,2,FALSE),"")</f>
        <v xml:space="preserve">Refraction at Flat Surfaces
</v>
      </c>
      <c r="G1765" s="32" t="s">
        <v>374</v>
      </c>
      <c r="H1765" s="31" t="str">
        <f>IFERROR(IF(VLOOKUP(G1765,Demos!$B$3:$K$1368,2,FALSE)=0,"",VLOOKUP(G1765,Demos!$B$3:$K$1368,2,FALSE)),"")</f>
        <v/>
      </c>
      <c r="I1765" s="79" t="str">
        <f>IFERROR(IF(VLOOKUP(G1765,Demos!$B$3:$K$1368,3,FALSE)=0,"",VLOOKUP(G1765,Demos!$B$3:$K$1368,3,FALSE)),"")</f>
        <v/>
      </c>
      <c r="J1765" s="79" t="str">
        <f>IFERROR(IF(VLOOKUP(G1765,Demos!$B$3:$K$1368,4,FALSE)=0,"",VLOOKUP(G1765,Demos!$B$3:$K$1368,4,FALSE)),"")</f>
        <v/>
      </c>
      <c r="K1765" s="30" t="s">
        <v>252</v>
      </c>
      <c r="L1765" s="30" t="s">
        <v>150</v>
      </c>
      <c r="M1765" s="71">
        <v>42639</v>
      </c>
      <c r="N1765" s="33" t="str">
        <f>IFERROR(VLOOKUP(G1765,Demos!$B$3:$K$1368,5,FALSE),"")</f>
        <v>Rays through a Slab, Prism and Semi-Circular Block</v>
      </c>
      <c r="O1765" s="28">
        <f>IF(N1765="","",COUNTIF($N$6:N3884, N1765))</f>
        <v>13</v>
      </c>
      <c r="P1765" s="33" t="str">
        <f xml:space="preserve"> IFERROR(IF(VLOOKUP(G1765,Demos!$B$3:$K$1368,6,FALSE)=0,"",VLOOKUP(G1765,Demos!$B$3:$K$1368,6,FALSE)),"")</f>
        <v>N/A</v>
      </c>
      <c r="Q1765" s="38" t="str">
        <f xml:space="preserve"> IFERROR(IF(VLOOKUP(G1765,Demos!$B$3:$K$1368,8,FALSE)=0,"",VLOOKUP(G1765,Demos!$B$3:$K$1368,8,FALSE)),"")</f>
        <v/>
      </c>
      <c r="R1765" s="38" t="str">
        <f xml:space="preserve"> IFERROR(IF(VLOOKUP(G1765,Demos!$B$3:$K$1368,7,FALSE)=0,"",VLOOKUP(G1765,Demos!$B$3:$K$1368,7,FALSE)),"")</f>
        <v/>
      </c>
      <c r="T1765" s="50" t="s">
        <v>1762</v>
      </c>
      <c r="U1765" s="31" t="str">
        <f>IFERROR(VLOOKUP(G1765,Demos!$B$7:N5060,12,FALSE),"")</f>
        <v/>
      </c>
    </row>
    <row r="1766" spans="1:21" ht="45" x14ac:dyDescent="0.25">
      <c r="A1766" s="39">
        <f t="shared" si="27"/>
        <v>1761</v>
      </c>
      <c r="B1766" s="30" t="s">
        <v>29</v>
      </c>
      <c r="C1766" s="29" t="str">
        <f xml:space="preserve"> IFERROR(VLOOKUP(B1766, Courses!$C$3:$E$836, 2, FALSE),"")</f>
        <v>Classical and Quantum Mechanics</v>
      </c>
      <c r="D1766" s="29" t="str">
        <f xml:space="preserve"> IFERROR(VLOOKUP(MID(G1766,1,1), PIRA!$B$1:$E$1146, 2, FALSE),"")</f>
        <v>1 Mechanics</v>
      </c>
      <c r="E1766" s="31" t="str">
        <f xml:space="preserve"> IFERROR(VLOOKUP(MID(G1766,1,2),PIRA!$B$1:$E$1144,2,FALSE),"")&amp;"
"&amp;IFERROR(VLOOKUP(MID(H1766,1,2),PIRA!$B$1:$E$1144,2,FALSE),"")&amp;"
"&amp;IFERROR(VLOOKUP(MID(I1766,1,2),PIRA!$B$1:$E$1144,2,FALSE),"")</f>
        <v xml:space="preserve">Rotational Dynamics
Rotational Dynamics
</v>
      </c>
      <c r="F1766" s="31" t="str">
        <f xml:space="preserve"> IFERROR(VLOOKUP(MID(G1766,1,4),PIRA!$B$1:$E$1144,2,FALSE),"")&amp;"
"&amp;IFERROR(VLOOKUP(MID(H1766,1,4),PIRA!$B$1:$E$1144,2,FALSE),"")&amp;"
"&amp;IFERROR(VLOOKUP(MID(I1766,1,4),PIRA!$B$1:$E$1144,2,FALSE),"")</f>
        <v xml:space="preserve">Conservation of Angular Momentum
Moment of Inertia
</v>
      </c>
      <c r="G1766" s="32" t="s">
        <v>1171</v>
      </c>
      <c r="H1766" s="31" t="str">
        <f>IFERROR(IF(VLOOKUP(G1766,Demos!$B$3:$K$1368,2,FALSE)=0,"",VLOOKUP(G1766,Demos!$B$3:$K$1368,2,FALSE)),"")</f>
        <v>1Q10.XX</v>
      </c>
      <c r="I1766" s="79" t="str">
        <f>IFERROR(IF(VLOOKUP(G1766,Demos!$B$3:$K$1368,3,FALSE)=0,"",VLOOKUP(G1766,Demos!$B$3:$K$1368,3,FALSE)),"")</f>
        <v/>
      </c>
      <c r="J1766" s="79" t="str">
        <f>IFERROR(IF(VLOOKUP(G1766,Demos!$B$3:$K$1368,4,FALSE)=0,"",VLOOKUP(G1766,Demos!$B$3:$K$1368,4,FALSE)),"")</f>
        <v/>
      </c>
      <c r="K1766" s="32" t="s">
        <v>373</v>
      </c>
      <c r="L1766" s="32"/>
      <c r="M1766" s="71">
        <v>42635</v>
      </c>
      <c r="N1766" s="33" t="str">
        <f>IFERROR(VLOOKUP(G1766,Demos!$B$3:$K$1368,5,FALSE),"")</f>
        <v>Matchbox and Wineglass</v>
      </c>
      <c r="O1766" s="28">
        <f>IF(N1766="","",COUNTIF($N$6:N3885, N1766))</f>
        <v>40</v>
      </c>
      <c r="P1766" s="33" t="str">
        <f xml:space="preserve"> IFERROR(IF(VLOOKUP(G1766,Demos!$B$3:$K$1368,6,FALSE)=0,"",VLOOKUP(G1766,Demos!$B$3:$K$1368,6,FALSE)),"")</f>
        <v>www.de-monstrare.nl/pdf/Matchbox%20and%20wineglass.pdf</v>
      </c>
      <c r="Q1766" s="38" t="str">
        <f xml:space="preserve"> IFERROR(IF(VLOOKUP(G1766,Demos!$B$3:$K$1368,8,FALSE)=0,"",VLOOKUP(G1766,Demos!$B$3:$K$1368,8,FALSE)),"")</f>
        <v/>
      </c>
      <c r="R1766" s="38" t="str">
        <f xml:space="preserve"> IFERROR(IF(VLOOKUP(G1766,Demos!$B$3:$K$1368,7,FALSE)=0,"",VLOOKUP(G1766,Demos!$B$3:$K$1368,7,FALSE)),"")</f>
        <v xml:space="preserve">See Collegerama 2022 recording TN1612TU_17 from about 40 minutes - https://collegerama.tudelft.nl/Mediasite/Channel/as-bsc-tn/watch/068318bc5e2d4c908ecc56ce056d99d81d </v>
      </c>
      <c r="T1766" s="50" t="s">
        <v>1890</v>
      </c>
      <c r="U1766" s="31" t="str">
        <f>IFERROR(VLOOKUP(G1766,Demos!$B$7:N5063,12,FALSE),"")</f>
        <v/>
      </c>
    </row>
    <row r="1767" spans="1:21" ht="45" x14ac:dyDescent="0.25">
      <c r="A1767" s="39">
        <f t="shared" si="27"/>
        <v>1762</v>
      </c>
      <c r="B1767" s="30" t="s">
        <v>29</v>
      </c>
      <c r="C1767" s="29" t="str">
        <f xml:space="preserve"> IFERROR(VLOOKUP(B1767, Courses!$C$3:$E$836, 2, FALSE),"")</f>
        <v>Classical and Quantum Mechanics</v>
      </c>
      <c r="D1767" s="29" t="str">
        <f xml:space="preserve"> IFERROR(VLOOKUP(MID(G1767,1,1), PIRA!$B$1:$E$1146, 2, FALSE),"")</f>
        <v>1 Mechanics</v>
      </c>
      <c r="E1767" s="31" t="str">
        <f xml:space="preserve"> IFERROR(VLOOKUP(MID(G1767,1,2),PIRA!$B$1:$E$1144,2,FALSE),"")&amp;"
"&amp;IFERROR(VLOOKUP(MID(H1767,1,2),PIRA!$B$1:$E$1144,2,FALSE),"")&amp;"
"&amp;IFERROR(VLOOKUP(MID(I1767,1,2),PIRA!$B$1:$E$1144,2,FALSE),"")</f>
        <v xml:space="preserve">Rotational Dynamics
Rotational Dynamics
</v>
      </c>
      <c r="F1767" s="31" t="str">
        <f xml:space="preserve"> IFERROR(VLOOKUP(MID(G1767,1,4),PIRA!$B$1:$E$1144,2,FALSE),"")&amp;"
"&amp;IFERROR(VLOOKUP(MID(H1767,1,4),PIRA!$B$1:$E$1144,2,FALSE),"")&amp;"
"&amp;IFERROR(VLOOKUP(MID(I1767,1,4),PIRA!$B$1:$E$1144,2,FALSE),"")</f>
        <v xml:space="preserve">Conservation of Angular Momentum
Moment of Inertia
</v>
      </c>
      <c r="G1767" s="32" t="s">
        <v>81</v>
      </c>
      <c r="H1767" s="31" t="str">
        <f>IFERROR(IF(VLOOKUP(G1767,Demos!$B$3:$K$1368,2,FALSE)=0,"",VLOOKUP(G1767,Demos!$B$3:$K$1368,2,FALSE)),"")</f>
        <v>1Q10.01</v>
      </c>
      <c r="I1767" s="79" t="str">
        <f>IFERROR(IF(VLOOKUP(G1767,Demos!$B$3:$K$1368,3,FALSE)=0,"",VLOOKUP(G1767,Demos!$B$3:$K$1368,3,FALSE)),"")</f>
        <v/>
      </c>
      <c r="J1767" s="79" t="str">
        <f>IFERROR(IF(VLOOKUP(G1767,Demos!$B$3:$K$1368,4,FALSE)=0,"",VLOOKUP(G1767,Demos!$B$3:$K$1368,4,FALSE)),"")</f>
        <v/>
      </c>
      <c r="K1767" s="32" t="s">
        <v>373</v>
      </c>
      <c r="L1767" s="32"/>
      <c r="M1767" s="71">
        <v>42635</v>
      </c>
      <c r="N1767" s="33" t="str">
        <f>IFERROR(VLOOKUP(G1767,Demos!$B$3:$K$1368,5,FALSE),"")</f>
        <v>Pirouette</v>
      </c>
      <c r="O1767" s="28">
        <f>IF(N1767="","",COUNTIF($N$6:N3886, N1767))</f>
        <v>23</v>
      </c>
      <c r="P1767" s="33" t="str">
        <f xml:space="preserve"> IFERROR(IF(VLOOKUP(G1767,Demos!$B$3:$K$1368,6,FALSE)=0,"",VLOOKUP(G1767,Demos!$B$3:$K$1368,6,FALSE)),"")</f>
        <v>www.de-monstrare.nl/pdf/Pirouette.pdf</v>
      </c>
      <c r="Q1767" s="38" t="str">
        <f xml:space="preserve"> IFERROR(IF(VLOOKUP(G1767,Demos!$B$3:$K$1368,8,FALSE)=0,"",VLOOKUP(G1767,Demos!$B$3:$K$1368,8,FALSE)),"")</f>
        <v/>
      </c>
      <c r="R1767" s="38" t="str">
        <f xml:space="preserve"> IFERROR(IF(VLOOKUP(G1767,Demos!$B$3:$K$1368,7,FALSE)=0,"",VLOOKUP(G1767,Demos!$B$3:$K$1368,7,FALSE)),"")</f>
        <v/>
      </c>
      <c r="T1767" s="50" t="s">
        <v>1890</v>
      </c>
      <c r="U1767" s="31" t="str">
        <f>IFERROR(VLOOKUP(G1767,Demos!$B$7:N5062,12,FALSE),"")</f>
        <v/>
      </c>
    </row>
    <row r="1768" spans="1:21" ht="45" x14ac:dyDescent="0.25">
      <c r="A1768" s="39">
        <f t="shared" si="27"/>
        <v>1763</v>
      </c>
      <c r="B1768" s="30" t="s">
        <v>29</v>
      </c>
      <c r="C1768" s="29" t="str">
        <f xml:space="preserve"> IFERROR(VLOOKUP(B1768, Courses!$C$3:$E$836, 2, FALSE),"")</f>
        <v>Classical and Quantum Mechanics</v>
      </c>
      <c r="D1768" s="29" t="str">
        <f xml:space="preserve"> IFERROR(VLOOKUP(MID(G1768,1,1), PIRA!$B$1:$E$1146, 2, FALSE),"")</f>
        <v>1 Mechanics</v>
      </c>
      <c r="E1768" s="31" t="str">
        <f xml:space="preserve"> IFERROR(VLOOKUP(MID(G1768,1,2),PIRA!$B$1:$E$1144,2,FALSE),"")&amp;"
"&amp;IFERROR(VLOOKUP(MID(H1768,1,2),PIRA!$B$1:$E$1144,2,FALSE),"")&amp;"
"&amp;IFERROR(VLOOKUP(MID(I1768,1,2),PIRA!$B$1:$E$1144,2,FALSE),"")</f>
        <v xml:space="preserve">Rotational Dynamics
Rotational Dynamics
</v>
      </c>
      <c r="F1768" s="31" t="str">
        <f xml:space="preserve"> IFERROR(VLOOKUP(MID(G1768,1,4),PIRA!$B$1:$E$1144,2,FALSE),"")&amp;"
"&amp;IFERROR(VLOOKUP(MID(H1768,1,4),PIRA!$B$1:$E$1144,2,FALSE),"")&amp;"
"&amp;IFERROR(VLOOKUP(MID(I1768,1,4),PIRA!$B$1:$E$1144,2,FALSE),"")</f>
        <v xml:space="preserve">Conservation of Angular Momentum
Transfer of Angular Momentum
</v>
      </c>
      <c r="G1768" s="32" t="s">
        <v>84</v>
      </c>
      <c r="H1768" s="31" t="str">
        <f>IFERROR(IF(VLOOKUP(G1768,Demos!$B$3:$K$1368,2,FALSE)=0,"",VLOOKUP(G1768,Demos!$B$3:$K$1368,2,FALSE)),"")</f>
        <v>1Q30.10</v>
      </c>
      <c r="I1768" s="79" t="str">
        <f>IFERROR(IF(VLOOKUP(G1768,Demos!$B$3:$K$1368,3,FALSE)=0,"",VLOOKUP(G1768,Demos!$B$3:$K$1368,3,FALSE)),"")</f>
        <v/>
      </c>
      <c r="J1768" s="79" t="str">
        <f>IFERROR(IF(VLOOKUP(G1768,Demos!$B$3:$K$1368,4,FALSE)=0,"",VLOOKUP(G1768,Demos!$B$3:$K$1368,4,FALSE)),"")</f>
        <v/>
      </c>
      <c r="K1768" s="30" t="s">
        <v>373</v>
      </c>
      <c r="M1768" s="71">
        <v>42635</v>
      </c>
      <c r="N1768" s="33" t="str">
        <f>IFERROR(VLOOKUP(G1768,Demos!$B$3:$K$1368,5,FALSE),"")</f>
        <v>Bicycle Wheel and Swivel Chair</v>
      </c>
      <c r="O1768" s="28">
        <f>IF(N1768="","",COUNTIF($N$6:N3887, N1768))</f>
        <v>39</v>
      </c>
      <c r="P1768" s="33" t="str">
        <f xml:space="preserve"> IFERROR(IF(VLOOKUP(G1768,Demos!$B$3:$K$1368,6,FALSE)=0,"",VLOOKUP(G1768,Demos!$B$3:$K$1368,6,FALSE)),"")</f>
        <v>www.de-monstrare.nl/pdf/Bicycle%20wheel%20and%20swivel%20chair.pdf</v>
      </c>
      <c r="Q1768" s="38" t="str">
        <f xml:space="preserve"> IFERROR(IF(VLOOKUP(G1768,Demos!$B$3:$K$1368,8,FALSE)=0,"",VLOOKUP(G1768,Demos!$B$3:$K$1368,8,FALSE)),"")</f>
        <v/>
      </c>
      <c r="R1768" s="38" t="str">
        <f xml:space="preserve"> IFERROR(IF(VLOOKUP(G1768,Demos!$B$3:$K$1368,7,FALSE)=0,"",VLOOKUP(G1768,Demos!$B$3:$K$1368,7,FALSE)),"")</f>
        <v xml:space="preserve">See Collegerama 2022 recording TN1612TU_05 from 01:13:11 - https://collegerama.tudelft.nl/Mediasite/Channel/as-bsc-tn/watch/c62ffe14b9a54c75ada1f93c4d870c901d </v>
      </c>
      <c r="T1768" s="50" t="s">
        <v>1762</v>
      </c>
      <c r="U1768" s="31" t="str">
        <f>IFERROR(VLOOKUP(G1768,Demos!$B$7:N5065,12,FALSE),"")</f>
        <v/>
      </c>
    </row>
    <row r="1769" spans="1:21" ht="45" x14ac:dyDescent="0.25">
      <c r="A1769" s="39">
        <f t="shared" si="27"/>
        <v>1764</v>
      </c>
      <c r="B1769" s="30" t="s">
        <v>29</v>
      </c>
      <c r="C1769" s="29" t="str">
        <f xml:space="preserve"> IFERROR(VLOOKUP(B1769, Courses!$C$3:$E$836, 2, FALSE),"")</f>
        <v>Classical and Quantum Mechanics</v>
      </c>
      <c r="D1769" s="29" t="str">
        <f xml:space="preserve"> IFERROR(VLOOKUP(MID(G1769,1,1), PIRA!$B$1:$E$1146, 2, FALSE),"")</f>
        <v>1 Mechanics</v>
      </c>
      <c r="E1769" s="31" t="str">
        <f xml:space="preserve"> IFERROR(VLOOKUP(MID(G1769,1,2),PIRA!$B$1:$E$1144,2,FALSE),"")&amp;"
"&amp;IFERROR(VLOOKUP(MID(H1769,1,2),PIRA!$B$1:$E$1144,2,FALSE),"")&amp;"
"&amp;IFERROR(VLOOKUP(MID(I1769,1,2),PIRA!$B$1:$E$1144,2,FALSE),"")</f>
        <v xml:space="preserve">Rotational Dynamics
</v>
      </c>
      <c r="F1769" s="31" t="str">
        <f xml:space="preserve"> IFERROR(VLOOKUP(MID(G1769,1,4),PIRA!$B$1:$E$1144,2,FALSE),"")&amp;"
"&amp;IFERROR(VLOOKUP(MID(H1769,1,4),PIRA!$B$1:$E$1144,2,FALSE),"")&amp;"
"&amp;IFERROR(VLOOKUP(MID(I1769,1,4),PIRA!$B$1:$E$1144,2,FALSE),"")</f>
        <v xml:space="preserve">Gyros
</v>
      </c>
      <c r="G1769" s="32" t="s">
        <v>1176</v>
      </c>
      <c r="H1769" s="31" t="str">
        <f>IFERROR(IF(VLOOKUP(G1769,Demos!$B$3:$K$1368,2,FALSE)=0,"",VLOOKUP(G1769,Demos!$B$3:$K$1368,2,FALSE)),"")</f>
        <v/>
      </c>
      <c r="I1769" s="79" t="str">
        <f>IFERROR(IF(VLOOKUP(G1769,Demos!$B$3:$K$1368,3,FALSE)=0,"",VLOOKUP(G1769,Demos!$B$3:$K$1368,3,FALSE)),"")</f>
        <v/>
      </c>
      <c r="J1769" s="79" t="str">
        <f>IFERROR(IF(VLOOKUP(G1769,Demos!$B$3:$K$1368,4,FALSE)=0,"",VLOOKUP(G1769,Demos!$B$3:$K$1368,4,FALSE)),"")</f>
        <v/>
      </c>
      <c r="K1769" s="32" t="s">
        <v>373</v>
      </c>
      <c r="L1769" s="32"/>
      <c r="M1769" s="71">
        <v>42635</v>
      </c>
      <c r="N1769" s="33" t="str">
        <f>IFERROR(VLOOKUP(G1769,Demos!$B$3:$K$1368,5,FALSE),"")</f>
        <v>Precession (2)</v>
      </c>
      <c r="O1769" s="28">
        <f>IF(N1769="","",COUNTIF($N$6:N3888, N1769))</f>
        <v>67</v>
      </c>
      <c r="P1769" s="33" t="str">
        <f xml:space="preserve"> IFERROR(IF(VLOOKUP(G1769,Demos!$B$3:$K$1368,6,FALSE)=0,"",VLOOKUP(G1769,Demos!$B$3:$K$1368,6,FALSE)),"")</f>
        <v>www.de-monstrare.nl/pdf/Precession%20_2_.pdf</v>
      </c>
      <c r="Q1769" s="38" t="str">
        <f xml:space="preserve"> IFERROR(IF(VLOOKUP(G1769,Demos!$B$3:$K$1368,8,FALSE)=0,"",VLOOKUP(G1769,Demos!$B$3:$K$1368,8,FALSE)),"")</f>
        <v/>
      </c>
      <c r="R1769" s="38" t="str">
        <f xml:space="preserve"> IFERROR(IF(VLOOKUP(G1769,Demos!$B$3:$K$1368,7,FALSE)=0,"",VLOOKUP(G1769,Demos!$B$3:$K$1368,7,FALSE)),"")</f>
        <v/>
      </c>
      <c r="T1769" s="50" t="s">
        <v>1762</v>
      </c>
      <c r="U1769" s="31" t="str">
        <f>IFERROR(VLOOKUP(G1769,Demos!$B$7:N5061,12,FALSE),"")</f>
        <v/>
      </c>
    </row>
    <row r="1770" spans="1:21" ht="45" x14ac:dyDescent="0.25">
      <c r="A1770" s="39">
        <f t="shared" si="27"/>
        <v>1765</v>
      </c>
      <c r="B1770" s="30" t="s">
        <v>29</v>
      </c>
      <c r="C1770" s="29" t="str">
        <f xml:space="preserve"> IFERROR(VLOOKUP(B1770, Courses!$C$3:$E$836, 2, FALSE),"")</f>
        <v>Classical and Quantum Mechanics</v>
      </c>
      <c r="D1770" s="29" t="str">
        <f xml:space="preserve"> IFERROR(VLOOKUP(MID(G1770,1,1), PIRA!$B$1:$E$1146, 2, FALSE),"")</f>
        <v>1 Mechanics</v>
      </c>
      <c r="E1770" s="31" t="str">
        <f xml:space="preserve"> IFERROR(VLOOKUP(MID(G1770,1,2),PIRA!$B$1:$E$1144,2,FALSE),"")&amp;"
"&amp;IFERROR(VLOOKUP(MID(H1770,1,2),PIRA!$B$1:$E$1144,2,FALSE),"")&amp;"
"&amp;IFERROR(VLOOKUP(MID(I1770,1,2),PIRA!$B$1:$E$1144,2,FALSE),"")</f>
        <v xml:space="preserve">Rotational Dynamics
</v>
      </c>
      <c r="F1770" s="31" t="str">
        <f xml:space="preserve"> IFERROR(VLOOKUP(MID(G1770,1,4),PIRA!$B$1:$E$1144,2,FALSE),"")&amp;"
"&amp;IFERROR(VLOOKUP(MID(H1770,1,4),PIRA!$B$1:$E$1144,2,FALSE),"")&amp;"
"&amp;IFERROR(VLOOKUP(MID(I1770,1,4),PIRA!$B$1:$E$1144,2,FALSE),"")</f>
        <v xml:space="preserve">Gyros
</v>
      </c>
      <c r="G1770" s="32" t="s">
        <v>1659</v>
      </c>
      <c r="H1770" s="31" t="str">
        <f>IFERROR(IF(VLOOKUP(G1770,Demos!$B$3:$K$1368,2,FALSE)=0,"",VLOOKUP(G1770,Demos!$B$3:$K$1368,2,FALSE)),"")</f>
        <v/>
      </c>
      <c r="I1770" s="79" t="str">
        <f>IFERROR(IF(VLOOKUP(G1770,Demos!$B$3:$K$1368,3,FALSE)=0,"",VLOOKUP(G1770,Demos!$B$3:$K$1368,3,FALSE)),"")</f>
        <v/>
      </c>
      <c r="J1770" s="79" t="str">
        <f>IFERROR(IF(VLOOKUP(G1770,Demos!$B$3:$K$1368,4,FALSE)=0,"",VLOOKUP(G1770,Demos!$B$3:$K$1368,4,FALSE)),"")</f>
        <v/>
      </c>
      <c r="K1770" s="30" t="s">
        <v>373</v>
      </c>
      <c r="M1770" s="71">
        <v>42635</v>
      </c>
      <c r="N1770" s="33" t="str">
        <f>IFERROR(VLOOKUP(G1770,Demos!$B$3:$K$1368,5,FALSE),"")</f>
        <v>Gyroscope</v>
      </c>
      <c r="O1770" s="28">
        <f>IF(N1770="","",COUNTIF($N$6:N3889, N1770))</f>
        <v>40</v>
      </c>
      <c r="P1770" s="33" t="str">
        <f xml:space="preserve"> IFERROR(IF(VLOOKUP(G1770,Demos!$B$3:$K$1368,6,FALSE)=0,"",VLOOKUP(G1770,Demos!$B$3:$K$1368,6,FALSE)),"")</f>
        <v>N/A</v>
      </c>
      <c r="Q1770" s="38" t="str">
        <f xml:space="preserve"> IFERROR(IF(VLOOKUP(G1770,Demos!$B$3:$K$1368,8,FALSE)=0,"",VLOOKUP(G1770,Demos!$B$3:$K$1368,8,FALSE)),"")</f>
        <v/>
      </c>
      <c r="R1770" s="38" t="str">
        <f xml:space="preserve"> IFERROR(IF(VLOOKUP(G1770,Demos!$B$3:$K$1368,7,FALSE)=0,"",VLOOKUP(G1770,Demos!$B$3:$K$1368,7,FALSE)),"")</f>
        <v/>
      </c>
      <c r="T1770" s="50" t="s">
        <v>1763</v>
      </c>
      <c r="U1770" s="31" t="str">
        <f>IFERROR(VLOOKUP(G1770,Demos!$B$7:N5064,12,FALSE),"")</f>
        <v/>
      </c>
    </row>
    <row r="1771" spans="1:21" ht="45" x14ac:dyDescent="0.25">
      <c r="A1771" s="39">
        <f t="shared" si="27"/>
        <v>1766</v>
      </c>
      <c r="B1771" s="30" t="s">
        <v>148</v>
      </c>
      <c r="C1771" s="29" t="str">
        <f xml:space="preserve"> IFERROR(VLOOKUP(B1771, Courses!$C$3:$E$836, 2, FALSE),"")</f>
        <v>Introduction to Mechanics, Waves and Optics</v>
      </c>
      <c r="D1771" s="29" t="str">
        <f xml:space="preserve"> IFERROR(VLOOKUP(MID(G1771,1,1), PIRA!$B$1:$E$1146, 2, FALSE),"")</f>
        <v>3 Oscillations and Waves</v>
      </c>
      <c r="E1771" s="31" t="str">
        <f xml:space="preserve"> IFERROR(VLOOKUP(MID(G1771,1,2),PIRA!$B$1:$E$1144,2,FALSE),"")&amp;"
"&amp;IFERROR(VLOOKUP(MID(H1771,1,2),PIRA!$B$1:$E$1144,2,FALSE),"")&amp;"
"&amp;IFERROR(VLOOKUP(MID(I1771,1,2),PIRA!$B$1:$E$1144,2,FALSE),"")</f>
        <v xml:space="preserve">Wave Motion
</v>
      </c>
      <c r="F1771" s="31" t="str">
        <f xml:space="preserve"> IFERROR(VLOOKUP(MID(G1771,1,4),PIRA!$B$1:$E$1144,2,FALSE),"")&amp;"
"&amp;IFERROR(VLOOKUP(MID(H1771,1,4),PIRA!$B$1:$E$1144,2,FALSE),"")&amp;"
"&amp;IFERROR(VLOOKUP(MID(I1771,1,4),PIRA!$B$1:$E$1144,2,FALSE),"")</f>
        <v xml:space="preserve">Transverse Pulses and Waves
</v>
      </c>
      <c r="G1771" s="32" t="s">
        <v>1469</v>
      </c>
      <c r="H1771" s="31" t="str">
        <f>IFERROR(IF(VLOOKUP(G1771,Demos!$B$3:$K$1368,2,FALSE)=0,"",VLOOKUP(G1771,Demos!$B$3:$K$1368,2,FALSE)),"")</f>
        <v/>
      </c>
      <c r="I1771" s="79" t="str">
        <f>IFERROR(IF(VLOOKUP(G1771,Demos!$B$3:$K$1368,3,FALSE)=0,"",VLOOKUP(G1771,Demos!$B$3:$K$1368,3,FALSE)),"")</f>
        <v/>
      </c>
      <c r="J1771" s="79" t="str">
        <f>IFERROR(IF(VLOOKUP(G1771,Demos!$B$3:$K$1368,4,FALSE)=0,"",VLOOKUP(G1771,Demos!$B$3:$K$1368,4,FALSE)),"")</f>
        <v/>
      </c>
      <c r="K1771" s="30" t="s">
        <v>252</v>
      </c>
      <c r="L1771" s="30" t="s">
        <v>150</v>
      </c>
      <c r="M1771" s="71">
        <v>42635</v>
      </c>
      <c r="N1771" s="33" t="str">
        <f>IFERROR(VLOOKUP(G1771,Demos!$B$3:$K$1368,5,FALSE),"")</f>
        <v>Reflections of Transverse Pulses (1)</v>
      </c>
      <c r="O1771" s="28">
        <f>IF(N1771="","",COUNTIF($N$6:N3890, N1771))</f>
        <v>11</v>
      </c>
      <c r="P1771" s="33" t="str">
        <f xml:space="preserve"> IFERROR(IF(VLOOKUP(G1771,Demos!$B$3:$K$1368,6,FALSE)=0,"",VLOOKUP(G1771,Demos!$B$3:$K$1368,6,FALSE)),"")</f>
        <v>www.de-monstrare.nl/pdf/Reflections%20of%20transverse%20pulses%20_1_.pdf</v>
      </c>
      <c r="Q1771" s="38" t="str">
        <f xml:space="preserve"> IFERROR(IF(VLOOKUP(G1771,Demos!$B$3:$K$1368,8,FALSE)=0,"",VLOOKUP(G1771,Demos!$B$3:$K$1368,8,FALSE)),"")</f>
        <v/>
      </c>
      <c r="R1771" s="38" t="str">
        <f xml:space="preserve"> IFERROR(IF(VLOOKUP(G1771,Demos!$B$3:$K$1368,7,FALSE)=0,"",VLOOKUP(G1771,Demos!$B$3:$K$1368,7,FALSE)),"")</f>
        <v/>
      </c>
      <c r="T1771" s="50" t="s">
        <v>1761</v>
      </c>
      <c r="U1771" s="31" t="str">
        <f>IFERROR(VLOOKUP(G1771,Demos!$B$7:N5066,12,FALSE),"")</f>
        <v/>
      </c>
    </row>
    <row r="1772" spans="1:21" ht="45" x14ac:dyDescent="0.25">
      <c r="A1772" s="39">
        <f t="shared" si="27"/>
        <v>1767</v>
      </c>
      <c r="B1772" s="30" t="s">
        <v>148</v>
      </c>
      <c r="C1772" s="29" t="str">
        <f xml:space="preserve"> IFERROR(VLOOKUP(B1772, Courses!$C$3:$E$836, 2, FALSE),"")</f>
        <v>Introduction to Mechanics, Waves and Optics</v>
      </c>
      <c r="D1772" s="29" t="str">
        <f xml:space="preserve"> IFERROR(VLOOKUP(MID(G1772,1,1), PIRA!$B$1:$E$1146, 2, FALSE),"")</f>
        <v>3 Oscillations and Waves</v>
      </c>
      <c r="E1772" s="31" t="str">
        <f xml:space="preserve"> IFERROR(VLOOKUP(MID(G1772,1,2),PIRA!$B$1:$E$1144,2,FALSE),"")&amp;"
"&amp;IFERROR(VLOOKUP(MID(H1772,1,2),PIRA!$B$1:$E$1144,2,FALSE),"")&amp;"
"&amp;IFERROR(VLOOKUP(MID(I1772,1,2),PIRA!$B$1:$E$1144,2,FALSE),"")</f>
        <v xml:space="preserve">Oscillations
</v>
      </c>
      <c r="F1772" s="31" t="str">
        <f xml:space="preserve"> IFERROR(VLOOKUP(MID(G1772,1,4),PIRA!$B$1:$E$1144,2,FALSE),"")&amp;"
"&amp;IFERROR(VLOOKUP(MID(H1772,1,4),PIRA!$B$1:$E$1144,2,FALSE),"")&amp;"
"&amp;IFERROR(VLOOKUP(MID(I1772,1,4),PIRA!$B$1:$E$1144,2,FALSE),"")</f>
        <v xml:space="preserve">Simple Harmonic Motion
</v>
      </c>
      <c r="G1772" s="32" t="s">
        <v>1450</v>
      </c>
      <c r="H1772" s="31" t="str">
        <f>IFERROR(IF(VLOOKUP(G1772,Demos!$B$3:$K$1368,2,FALSE)=0,"",VLOOKUP(G1772,Demos!$B$3:$K$1368,2,FALSE)),"")</f>
        <v/>
      </c>
      <c r="I1772" s="79" t="str">
        <f>IFERROR(IF(VLOOKUP(G1772,Demos!$B$3:$K$1368,3,FALSE)=0,"",VLOOKUP(G1772,Demos!$B$3:$K$1368,3,FALSE)),"")</f>
        <v/>
      </c>
      <c r="J1772" s="79" t="str">
        <f>IFERROR(IF(VLOOKUP(G1772,Demos!$B$3:$K$1368,4,FALSE)=0,"",VLOOKUP(G1772,Demos!$B$3:$K$1368,4,FALSE)),"")</f>
        <v/>
      </c>
      <c r="K1772" s="30" t="s">
        <v>252</v>
      </c>
      <c r="L1772" s="30" t="s">
        <v>150</v>
      </c>
      <c r="M1772" s="71">
        <v>42633</v>
      </c>
      <c r="N1772" s="33" t="str">
        <f>IFERROR(VLOOKUP(G1772,Demos!$B$3:$K$1368,5,FALSE),"")</f>
        <v>Simple Harmonic Motion (SHM) (1)</v>
      </c>
      <c r="O1772" s="28">
        <f>IF(N1772="","",COUNTIF($N$6:N3891, N1772))</f>
        <v>11</v>
      </c>
      <c r="P1772" s="33" t="str">
        <f xml:space="preserve"> IFERROR(IF(VLOOKUP(G1772,Demos!$B$3:$K$1368,6,FALSE)=0,"",VLOOKUP(G1772,Demos!$B$3:$K$1368,6,FALSE)),"")</f>
        <v>www.de-monstrare.nl/pdf/Simple%20harmonic%20motion%20_SHM_%20_1_.pdf</v>
      </c>
      <c r="Q1772" s="38" t="str">
        <f xml:space="preserve"> IFERROR(IF(VLOOKUP(G1772,Demos!$B$3:$K$1368,8,FALSE)=0,"",VLOOKUP(G1772,Demos!$B$3:$K$1368,8,FALSE)),"")</f>
        <v/>
      </c>
      <c r="R1772" s="38" t="str">
        <f xml:space="preserve"> IFERROR(IF(VLOOKUP(G1772,Demos!$B$3:$K$1368,7,FALSE)=0,"",VLOOKUP(G1772,Demos!$B$3:$K$1368,7,FALSE)),"")</f>
        <v/>
      </c>
      <c r="T1772" s="50" t="s">
        <v>1762</v>
      </c>
      <c r="U1772" s="31" t="str">
        <f>IFERROR(VLOOKUP(G1772,Demos!$B$7:N5067,12,FALSE),"")</f>
        <v/>
      </c>
    </row>
    <row r="1773" spans="1:21" ht="45" x14ac:dyDescent="0.25">
      <c r="A1773" s="39">
        <f t="shared" si="27"/>
        <v>1768</v>
      </c>
      <c r="B1773" s="30" t="s">
        <v>29</v>
      </c>
      <c r="C1773" s="29" t="str">
        <f xml:space="preserve"> IFERROR(VLOOKUP(B1773, Courses!$C$3:$E$836, 2, FALSE),"")</f>
        <v>Classical and Quantum Mechanics</v>
      </c>
      <c r="D1773" s="29" t="str">
        <f xml:space="preserve"> IFERROR(VLOOKUP(MID(G1773,1,1), PIRA!$B$1:$E$1146, 2, FALSE),"")</f>
        <v>1 Mechanics</v>
      </c>
      <c r="E1773" s="31" t="str">
        <f xml:space="preserve"> IFERROR(VLOOKUP(MID(G1773,1,2),PIRA!$B$1:$E$1144,2,FALSE),"")&amp;"
"&amp;IFERROR(VLOOKUP(MID(H1773,1,2),PIRA!$B$1:$E$1144,2,FALSE),"")&amp;"
"&amp;IFERROR(VLOOKUP(MID(I1773,1,2),PIRA!$B$1:$E$1144,2,FALSE),"")</f>
        <v xml:space="preserve">Rotational Dynamics
</v>
      </c>
      <c r="F1773" s="31" t="str">
        <f xml:space="preserve"> IFERROR(VLOOKUP(MID(G1773,1,4),PIRA!$B$1:$E$1144,2,FALSE),"")&amp;"
"&amp;IFERROR(VLOOKUP(MID(H1773,1,4),PIRA!$B$1:$E$1144,2,FALSE),"")&amp;"
"&amp;IFERROR(VLOOKUP(MID(I1773,1,4),PIRA!$B$1:$E$1144,2,FALSE),"")</f>
        <v xml:space="preserve">Rotational Energy
</v>
      </c>
      <c r="G1773" s="32" t="s">
        <v>1165</v>
      </c>
      <c r="H1773" s="31" t="str">
        <f>IFERROR(IF(VLOOKUP(G1773,Demos!$B$3:$K$1368,2,FALSE)=0,"",VLOOKUP(G1773,Demos!$B$3:$K$1368,2,FALSE)),"")</f>
        <v/>
      </c>
      <c r="I1773" s="79" t="str">
        <f>IFERROR(IF(VLOOKUP(G1773,Demos!$B$3:$K$1368,3,FALSE)=0,"",VLOOKUP(G1773,Demos!$B$3:$K$1368,3,FALSE)),"")</f>
        <v/>
      </c>
      <c r="J1773" s="79" t="str">
        <f>IFERROR(IF(VLOOKUP(G1773,Demos!$B$3:$K$1368,4,FALSE)=0,"",VLOOKUP(G1773,Demos!$B$3:$K$1368,4,FALSE)),"")</f>
        <v/>
      </c>
      <c r="K1773" s="30" t="s">
        <v>373</v>
      </c>
      <c r="M1773" s="71">
        <v>42632</v>
      </c>
      <c r="N1773" s="33" t="str">
        <f>IFERROR(VLOOKUP(G1773,Demos!$B$3:$K$1368,5,FALSE),"")</f>
        <v>Dropping Rolls of Toilet Paper</v>
      </c>
      <c r="O1773" s="28">
        <f>IF(N1773="","",COUNTIF($N$6:N3892, N1773))</f>
        <v>12</v>
      </c>
      <c r="P1773" s="33" t="str">
        <f xml:space="preserve"> IFERROR(IF(VLOOKUP(G1773,Demos!$B$3:$K$1368,6,FALSE)=0,"",VLOOKUP(G1773,Demos!$B$3:$K$1368,6,FALSE)),"")</f>
        <v>www.de-monstrare.nl/pdf/Dropping%20rolls%20of%20toilet%20paper.pdf</v>
      </c>
      <c r="Q1773" s="38" t="str">
        <f xml:space="preserve"> IFERROR(IF(VLOOKUP(G1773,Demos!$B$3:$K$1368,8,FALSE)=0,"",VLOOKUP(G1773,Demos!$B$3:$K$1368,8,FALSE)),"")</f>
        <v/>
      </c>
      <c r="R1773" s="38" t="str">
        <f xml:space="preserve"> IFERROR(IF(VLOOKUP(G1773,Demos!$B$3:$K$1368,7,FALSE)=0,"",VLOOKUP(G1773,Demos!$B$3:$K$1368,7,FALSE)),"")</f>
        <v/>
      </c>
      <c r="T1773" s="50" t="s">
        <v>1762</v>
      </c>
      <c r="U1773" s="31" t="str">
        <f>IFERROR(VLOOKUP(G1773,Demos!$B$7:N5071,12,FALSE),"")</f>
        <v/>
      </c>
    </row>
    <row r="1774" spans="1:21" ht="45" x14ac:dyDescent="0.25">
      <c r="A1774" s="39">
        <f t="shared" si="27"/>
        <v>1769</v>
      </c>
      <c r="B1774" s="30" t="s">
        <v>29</v>
      </c>
      <c r="C1774" s="29" t="str">
        <f xml:space="preserve"> IFERROR(VLOOKUP(B1774, Courses!$C$3:$E$836, 2, FALSE),"")</f>
        <v>Classical and Quantum Mechanics</v>
      </c>
      <c r="D1774" s="29" t="str">
        <f xml:space="preserve"> IFERROR(VLOOKUP(MID(G1774,1,1), PIRA!$B$1:$E$1146, 2, FALSE),"")</f>
        <v>1 Mechanics</v>
      </c>
      <c r="E1774" s="31" t="str">
        <f xml:space="preserve"> IFERROR(VLOOKUP(MID(G1774,1,2),PIRA!$B$1:$E$1144,2,FALSE),"")&amp;"
"&amp;IFERROR(VLOOKUP(MID(H1774,1,2),PIRA!$B$1:$E$1144,2,FALSE),"")&amp;"
"&amp;IFERROR(VLOOKUP(MID(I1774,1,2),PIRA!$B$1:$E$1144,2,FALSE),"")</f>
        <v xml:space="preserve">Rotational Dynamics
</v>
      </c>
      <c r="F1774" s="31" t="str">
        <f xml:space="preserve"> IFERROR(VLOOKUP(MID(G1774,1,4),PIRA!$B$1:$E$1144,2,FALSE),"")&amp;"
"&amp;IFERROR(VLOOKUP(MID(H1774,1,4),PIRA!$B$1:$E$1144,2,FALSE),"")&amp;"
"&amp;IFERROR(VLOOKUP(MID(I1774,1,4),PIRA!$B$1:$E$1144,2,FALSE),"")</f>
        <v xml:space="preserve">Rotational Energy
</v>
      </c>
      <c r="G1774" s="32" t="s">
        <v>1167</v>
      </c>
      <c r="H1774" s="31" t="str">
        <f>IFERROR(IF(VLOOKUP(G1774,Demos!$B$3:$K$1368,2,FALSE)=0,"",VLOOKUP(G1774,Demos!$B$3:$K$1368,2,FALSE)),"")</f>
        <v/>
      </c>
      <c r="I1774" s="79" t="str">
        <f>IFERROR(IF(VLOOKUP(G1774,Demos!$B$3:$K$1368,3,FALSE)=0,"",VLOOKUP(G1774,Demos!$B$3:$K$1368,3,FALSE)),"")</f>
        <v/>
      </c>
      <c r="J1774" s="79" t="str">
        <f>IFERROR(IF(VLOOKUP(G1774,Demos!$B$3:$K$1368,4,FALSE)=0,"",VLOOKUP(G1774,Demos!$B$3:$K$1368,4,FALSE)),"")</f>
        <v/>
      </c>
      <c r="K1774" s="30" t="s">
        <v>373</v>
      </c>
      <c r="M1774" s="71">
        <v>42632</v>
      </c>
      <c r="N1774" s="33" t="str">
        <f>IFERROR(VLOOKUP(G1774,Demos!$B$3:$K$1368,5,FALSE),"")</f>
        <v>Maxwheel</v>
      </c>
      <c r="O1774" s="28">
        <f>IF(N1774="","",COUNTIF($N$6:N3893, N1774))</f>
        <v>12</v>
      </c>
      <c r="P1774" s="33" t="str">
        <f xml:space="preserve"> IFERROR(IF(VLOOKUP(G1774,Demos!$B$3:$K$1368,6,FALSE)=0,"",VLOOKUP(G1774,Demos!$B$3:$K$1368,6,FALSE)),"")</f>
        <v>www.de-monstrare.nl/pdf/Maxwheel.pdf</v>
      </c>
      <c r="Q1774" s="38" t="str">
        <f xml:space="preserve"> IFERROR(IF(VLOOKUP(G1774,Demos!$B$3:$K$1368,8,FALSE)=0,"",VLOOKUP(G1774,Demos!$B$3:$K$1368,8,FALSE)),"")</f>
        <v/>
      </c>
      <c r="R1774" s="38" t="str">
        <f xml:space="preserve"> IFERROR(IF(VLOOKUP(G1774,Demos!$B$3:$K$1368,7,FALSE)=0,"",VLOOKUP(G1774,Demos!$B$3:$K$1368,7,FALSE)),"")</f>
        <v/>
      </c>
      <c r="T1774" s="50" t="s">
        <v>1904</v>
      </c>
      <c r="U1774" s="31" t="str">
        <f>IFERROR(VLOOKUP(G1774,Demos!$B$7:N5070,12,FALSE),"")</f>
        <v/>
      </c>
    </row>
    <row r="1775" spans="1:21" ht="45" x14ac:dyDescent="0.25">
      <c r="A1775" s="39">
        <f t="shared" si="27"/>
        <v>1770</v>
      </c>
      <c r="B1775" s="30" t="s">
        <v>29</v>
      </c>
      <c r="C1775" s="29" t="str">
        <f xml:space="preserve"> IFERROR(VLOOKUP(B1775, Courses!$C$3:$E$836, 2, FALSE),"")</f>
        <v>Classical and Quantum Mechanics</v>
      </c>
      <c r="D1775" s="29" t="str">
        <f xml:space="preserve"> IFERROR(VLOOKUP(MID(G1775,1,1), PIRA!$B$1:$E$1146, 2, FALSE),"")</f>
        <v>1 Mechanics</v>
      </c>
      <c r="E1775" s="31" t="str">
        <f xml:space="preserve"> IFERROR(VLOOKUP(MID(G1775,1,2),PIRA!$B$1:$E$1144,2,FALSE),"")&amp;"
"&amp;IFERROR(VLOOKUP(MID(H1775,1,2),PIRA!$B$1:$E$1144,2,FALSE),"")&amp;"
"&amp;IFERROR(VLOOKUP(MID(I1775,1,2),PIRA!$B$1:$E$1144,2,FALSE),"")</f>
        <v xml:space="preserve">Rotational Dynamics
Rotational Dynamics
</v>
      </c>
      <c r="F1775" s="31" t="str">
        <f xml:space="preserve"> IFERROR(VLOOKUP(MID(G1775,1,4),PIRA!$B$1:$E$1144,2,FALSE),"")&amp;"
"&amp;IFERROR(VLOOKUP(MID(H1775,1,4),PIRA!$B$1:$E$1144,2,FALSE),"")&amp;"
"&amp;IFERROR(VLOOKUP(MID(I1775,1,4),PIRA!$B$1:$E$1144,2,FALSE),"")</f>
        <v xml:space="preserve">Rotational Energy
Moment of Inertia
</v>
      </c>
      <c r="G1775" s="32" t="s">
        <v>1168</v>
      </c>
      <c r="H1775" s="31" t="str">
        <f>IFERROR(IF(VLOOKUP(G1775,Demos!$B$3:$K$1368,2,FALSE)=0,"",VLOOKUP(G1775,Demos!$B$3:$K$1368,2,FALSE)),"")</f>
        <v>1Q10.02</v>
      </c>
      <c r="I1775" s="79" t="str">
        <f>IFERROR(IF(VLOOKUP(G1775,Demos!$B$3:$K$1368,3,FALSE)=0,"",VLOOKUP(G1775,Demos!$B$3:$K$1368,3,FALSE)),"")</f>
        <v/>
      </c>
      <c r="J1775" s="79" t="str">
        <f>IFERROR(IF(VLOOKUP(G1775,Demos!$B$3:$K$1368,4,FALSE)=0,"",VLOOKUP(G1775,Demos!$B$3:$K$1368,4,FALSE)),"")</f>
        <v/>
      </c>
      <c r="K1775" s="30" t="s">
        <v>373</v>
      </c>
      <c r="M1775" s="71">
        <v>42632</v>
      </c>
      <c r="N1775" s="33" t="str">
        <f>IFERROR(VLOOKUP(G1775,Demos!$B$3:$K$1368,5,FALSE),"")</f>
        <v>Rolling Downhill</v>
      </c>
      <c r="O1775" s="28">
        <f>IF(N1775="","",COUNTIF($N$6:N3894, N1775))</f>
        <v>35</v>
      </c>
      <c r="P1775" s="33" t="str">
        <f xml:space="preserve"> IFERROR(IF(VLOOKUP(G1775,Demos!$B$3:$K$1368,6,FALSE)=0,"",VLOOKUP(G1775,Demos!$B$3:$K$1368,6,FALSE)),"")</f>
        <v>www.de-monstrare.nl/pdf/Rolling%20downhill.pdf</v>
      </c>
      <c r="Q1775" s="38" t="str">
        <f xml:space="preserve"> IFERROR(IF(VLOOKUP(G1775,Demos!$B$3:$K$1368,8,FALSE)=0,"",VLOOKUP(G1775,Demos!$B$3:$K$1368,8,FALSE)),"")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1775" s="38" t="str">
        <f xml:space="preserve"> IFERROR(IF(VLOOKUP(G1775,Demos!$B$3:$K$1368,7,FALSE)=0,"",VLOOKUP(G1775,Demos!$B$3:$K$1368,7,FALSE)),"")</f>
        <v xml:space="preserve">See Collegerama 2022 recording TN1612TU_17 - https://collegerama.tudelft.nl/Mediasite/Channel/as-bsc-tn/watch/068318bc5e2d4c908ecc56ce056d99d81d  </v>
      </c>
      <c r="T1775" s="50" t="s">
        <v>1762</v>
      </c>
      <c r="U1775" s="31" t="str">
        <f>IFERROR(VLOOKUP(G1775,Demos!$B$7:N5068,12,FALSE),"")</f>
        <v/>
      </c>
    </row>
    <row r="1776" spans="1:21" ht="45" x14ac:dyDescent="0.25">
      <c r="A1776" s="39">
        <f t="shared" si="27"/>
        <v>1771</v>
      </c>
      <c r="B1776" s="30" t="s">
        <v>29</v>
      </c>
      <c r="C1776" s="29" t="str">
        <f xml:space="preserve"> IFERROR(VLOOKUP(B1776, Courses!$C$3:$E$836, 2, FALSE),"")</f>
        <v>Classical and Quantum Mechanics</v>
      </c>
      <c r="D1776" s="29" t="str">
        <f xml:space="preserve"> IFERROR(VLOOKUP(MID(G1776,1,1), PIRA!$B$1:$E$1146, 2, FALSE),"")</f>
        <v>1 Mechanics</v>
      </c>
      <c r="E1776" s="31" t="str">
        <f xml:space="preserve"> IFERROR(VLOOKUP(MID(G1776,1,2),PIRA!$B$1:$E$1144,2,FALSE),"")&amp;"
"&amp;IFERROR(VLOOKUP(MID(H1776,1,2),PIRA!$B$1:$E$1144,2,FALSE),"")&amp;"
"&amp;IFERROR(VLOOKUP(MID(I1776,1,2),PIRA!$B$1:$E$1144,2,FALSE),"")</f>
        <v xml:space="preserve">Rotational Dynamics
Applications of Newton's Laws
</v>
      </c>
      <c r="F1776" s="31" t="str">
        <f xml:space="preserve"> IFERROR(VLOOKUP(MID(G1776,1,4),PIRA!$B$1:$E$1144,2,FALSE),"")&amp;"
"&amp;IFERROR(VLOOKUP(MID(H1776,1,4),PIRA!$B$1:$E$1144,2,FALSE),"")&amp;"
"&amp;IFERROR(VLOOKUP(MID(I1776,1,4),PIRA!$B$1:$E$1144,2,FALSE),"")</f>
        <v xml:space="preserve">Conservation of Angular Momentum
Dynamic Torque
</v>
      </c>
      <c r="G1776" s="32" t="s">
        <v>1169</v>
      </c>
      <c r="H1776" s="31" t="str">
        <f>IFERROR(IF(VLOOKUP(G1776,Demos!$B$3:$K$1368,2,FALSE)=0,"",VLOOKUP(G1776,Demos!$B$3:$K$1368,2,FALSE)),"")</f>
        <v>1K10.01</v>
      </c>
      <c r="I1776" s="79" t="str">
        <f>IFERROR(IF(VLOOKUP(G1776,Demos!$B$3:$K$1368,3,FALSE)=0,"",VLOOKUP(G1776,Demos!$B$3:$K$1368,3,FALSE)),"")</f>
        <v/>
      </c>
      <c r="J1776" s="79" t="str">
        <f>IFERROR(IF(VLOOKUP(G1776,Demos!$B$3:$K$1368,4,FALSE)=0,"",VLOOKUP(G1776,Demos!$B$3:$K$1368,4,FALSE)),"")</f>
        <v/>
      </c>
      <c r="K1776" s="30" t="s">
        <v>373</v>
      </c>
      <c r="M1776" s="71">
        <v>42632</v>
      </c>
      <c r="N1776" s="33" t="str">
        <f>IFERROR(VLOOKUP(G1776,Demos!$B$3:$K$1368,5,FALSE),"")</f>
        <v>Pulling a Spool (a.k.a. Oma's Garenklosje)</v>
      </c>
      <c r="O1776" s="28">
        <f>IF(N1776="","",COUNTIF($N$6:N3895, N1776))</f>
        <v>39</v>
      </c>
      <c r="P1776" s="33" t="str">
        <f xml:space="preserve"> IFERROR(IF(VLOOKUP(G1776,Demos!$B$3:$K$1368,6,FALSE)=0,"",VLOOKUP(G1776,Demos!$B$3:$K$1368,6,FALSE)),"")</f>
        <v>www.de-monstrare.nl/pdf/Pulling%20a%20spool.pdf</v>
      </c>
      <c r="Q1776" s="38" t="str">
        <f xml:space="preserve"> IFERROR(IF(VLOOKUP(G1776,Demos!$B$3:$K$1368,8,FALSE)=0,"",VLOOKUP(G1776,Demos!$B$3:$K$1368,8,FALSE)),"")</f>
        <v/>
      </c>
      <c r="R1776" s="38" t="str">
        <f xml:space="preserve"> IFERROR(IF(VLOOKUP(G1776,Demos!$B$3:$K$1368,7,FALSE)=0,"",VLOOKUP(G1776,Demos!$B$3:$K$1368,7,FALSE)),"")</f>
        <v xml:space="preserve">See Collegerame 2022 recording TN1612TU_19 - https://collegerama.tudelft.nl/Mediasite/Channel/as-bsc-tn/watch/1525734e9e3e40e6a0113a2e79f6fd7b1d </v>
      </c>
      <c r="T1776" s="50" t="s">
        <v>1904</v>
      </c>
      <c r="U1776" s="31" t="str">
        <f>IFERROR(VLOOKUP(G1776,Demos!$B$7:N5069,12,FALSE),"")</f>
        <v/>
      </c>
    </row>
    <row r="1777" spans="1:21" ht="45" x14ac:dyDescent="0.25">
      <c r="A1777" s="39">
        <f t="shared" si="27"/>
        <v>1772</v>
      </c>
      <c r="B1777" s="30" t="s">
        <v>148</v>
      </c>
      <c r="C1777" s="29" t="str">
        <f xml:space="preserve"> IFERROR(VLOOKUP(B1777, Courses!$C$3:$E$836, 2, FALSE),"")</f>
        <v>Introduction to Mechanics, Waves and Optics</v>
      </c>
      <c r="D1777" s="29" t="str">
        <f xml:space="preserve"> IFERROR(VLOOKUP(MID(G1777,1,1), PIRA!$B$1:$E$1146, 2, FALSE),"")</f>
        <v>1 Mechanics</v>
      </c>
      <c r="E1777" s="31" t="str">
        <f xml:space="preserve"> IFERROR(VLOOKUP(MID(G1777,1,2),PIRA!$B$1:$E$1144,2,FALSE),"")&amp;"
"&amp;IFERROR(VLOOKUP(MID(H1777,1,2),PIRA!$B$1:$E$1144,2,FALSE),"")&amp;"
"&amp;IFERROR(VLOOKUP(MID(I1777,1,2),PIRA!$B$1:$E$1144,2,FALSE),"")</f>
        <v xml:space="preserve">Rotational Dynamics
Rotational Dynamics
</v>
      </c>
      <c r="F1777" s="31" t="str">
        <f xml:space="preserve"> IFERROR(VLOOKUP(MID(G1777,1,4),PIRA!$B$1:$E$1144,2,FALSE),"")&amp;"
"&amp;IFERROR(VLOOKUP(MID(H1777,1,4),PIRA!$B$1:$E$1144,2,FALSE),"")&amp;"
"&amp;IFERROR(VLOOKUP(MID(I1777,1,4),PIRA!$B$1:$E$1144,2,FALSE),"")</f>
        <v xml:space="preserve">Conservation of Angular Momentum
Transfer of Angular Momentum
</v>
      </c>
      <c r="G1777" s="32" t="s">
        <v>84</v>
      </c>
      <c r="H1777" s="31" t="str">
        <f>IFERROR(IF(VLOOKUP(G1777,Demos!$B$3:$K$1368,2,FALSE)=0,"",VLOOKUP(G1777,Demos!$B$3:$K$1368,2,FALSE)),"")</f>
        <v>1Q30.10</v>
      </c>
      <c r="I1777" s="79" t="str">
        <f>IFERROR(IF(VLOOKUP(G1777,Demos!$B$3:$K$1368,3,FALSE)=0,"",VLOOKUP(G1777,Demos!$B$3:$K$1368,3,FALSE)),"")</f>
        <v/>
      </c>
      <c r="J1777" s="79" t="str">
        <f>IFERROR(IF(VLOOKUP(G1777,Demos!$B$3:$K$1368,4,FALSE)=0,"",VLOOKUP(G1777,Demos!$B$3:$K$1368,4,FALSE)),"")</f>
        <v/>
      </c>
      <c r="K1777" s="30" t="s">
        <v>150</v>
      </c>
      <c r="L1777" s="30" t="s">
        <v>252</v>
      </c>
      <c r="M1777" s="71">
        <v>42629</v>
      </c>
      <c r="N1777" s="33" t="str">
        <f>IFERROR(VLOOKUP(G1777,Demos!$B$3:$K$1368,5,FALSE),"")</f>
        <v>Bicycle Wheel and Swivel Chair</v>
      </c>
      <c r="O1777" s="28">
        <f>IF(N1777="","",COUNTIF($N$6:N3896, N1777))</f>
        <v>39</v>
      </c>
      <c r="P1777" s="33" t="str">
        <f xml:space="preserve"> IFERROR(IF(VLOOKUP(G1777,Demos!$B$3:$K$1368,6,FALSE)=0,"",VLOOKUP(G1777,Demos!$B$3:$K$1368,6,FALSE)),"")</f>
        <v>www.de-monstrare.nl/pdf/Bicycle%20wheel%20and%20swivel%20chair.pdf</v>
      </c>
      <c r="Q1777" s="38" t="str">
        <f xml:space="preserve"> IFERROR(IF(VLOOKUP(G1777,Demos!$B$3:$K$1368,8,FALSE)=0,"",VLOOKUP(G1777,Demos!$B$3:$K$1368,8,FALSE)),"")</f>
        <v/>
      </c>
      <c r="R1777" s="38" t="str">
        <f xml:space="preserve"> IFERROR(IF(VLOOKUP(G1777,Demos!$B$3:$K$1368,7,FALSE)=0,"",VLOOKUP(G1777,Demos!$B$3:$K$1368,7,FALSE)),"")</f>
        <v xml:space="preserve">See Collegerama 2022 recording TN1612TU_05 from 01:13:11 - https://collegerama.tudelft.nl/Mediasite/Channel/as-bsc-tn/watch/c62ffe14b9a54c75ada1f93c4d870c901d </v>
      </c>
      <c r="T1777" s="50" t="s">
        <v>1761</v>
      </c>
      <c r="U1777" s="31" t="str">
        <f>IFERROR(VLOOKUP(G1777,Demos!$B$7:N5072,12,FALSE),"")</f>
        <v/>
      </c>
    </row>
    <row r="1778" spans="1:21" ht="45" x14ac:dyDescent="0.25">
      <c r="A1778" s="39">
        <f t="shared" si="27"/>
        <v>1773</v>
      </c>
      <c r="B1778" s="30" t="s">
        <v>1877</v>
      </c>
      <c r="C1778" s="29" t="str">
        <f xml:space="preserve"> IFERROR(VLOOKUP(B1778, Courses!$C$3:$E$836, 2, FALSE),"")</f>
        <v>Electromagnetism</v>
      </c>
      <c r="D1778" s="29" t="str">
        <f xml:space="preserve"> IFERROR(VLOOKUP(MID(G1778,1,1), PIRA!$B$1:$E$1146, 2, FALSE),"")</f>
        <v>5 Electricity and Magnetism</v>
      </c>
      <c r="E1778" s="31" t="str">
        <f xml:space="preserve"> IFERROR(VLOOKUP(MID(G1778,1,2),PIRA!$B$1:$E$1144,2,FALSE),"")&amp;"
"&amp;IFERROR(VLOOKUP(MID(H1778,1,2),PIRA!$B$1:$E$1144,2,FALSE),"")&amp;"
"&amp;IFERROR(VLOOKUP(MID(I1778,1,2),PIRA!$B$1:$E$1144,2,FALSE),"")</f>
        <v xml:space="preserve">Capacitance
</v>
      </c>
      <c r="F1778" s="31" t="str">
        <f xml:space="preserve"> IFERROR(VLOOKUP(MID(G1778,1,4),PIRA!$B$1:$E$1144,2,FALSE),"")&amp;"
"&amp;IFERROR(VLOOKUP(MID(H1778,1,4),PIRA!$B$1:$E$1144,2,FALSE),"")&amp;"
"&amp;IFERROR(VLOOKUP(MID(I1778,1,4),PIRA!$B$1:$E$1144,2,FALSE),"")</f>
        <v xml:space="preserve">Capacitors
</v>
      </c>
      <c r="G1778" s="32" t="s">
        <v>248</v>
      </c>
      <c r="H1778" s="31" t="str">
        <f>IFERROR(IF(VLOOKUP(G1778,Demos!$B$3:$K$1368,2,FALSE)=0,"",VLOOKUP(G1778,Demos!$B$3:$K$1368,2,FALSE)),"")</f>
        <v/>
      </c>
      <c r="I1778" s="79" t="str">
        <f>IFERROR(IF(VLOOKUP(G1778,Demos!$B$3:$K$1368,3,FALSE)=0,"",VLOOKUP(G1778,Demos!$B$3:$K$1368,3,FALSE)),"")</f>
        <v/>
      </c>
      <c r="J1778" s="79" t="str">
        <f>IFERROR(IF(VLOOKUP(G1778,Demos!$B$3:$K$1368,4,FALSE)=0,"",VLOOKUP(G1778,Demos!$B$3:$K$1368,4,FALSE)),"")</f>
        <v/>
      </c>
      <c r="K1778" s="30" t="s">
        <v>177</v>
      </c>
      <c r="L1778" s="30" t="s">
        <v>246</v>
      </c>
      <c r="M1778" s="71">
        <v>42629</v>
      </c>
      <c r="N1778" s="33" t="str">
        <f>IFERROR(VLOOKUP(G1778,Demos!$B$3:$K$1368,5,FALSE),"")</f>
        <v>Capacitor (1) Spacing between the Plates</v>
      </c>
      <c r="O1778" s="28">
        <f>IF(N1778="","",COUNTIF($N$6:N3897, N1778))</f>
        <v>22</v>
      </c>
      <c r="P1778" s="33" t="str">
        <f xml:space="preserve"> IFERROR(IF(VLOOKUP(G1778,Demos!$B$3:$K$1368,6,FALSE)=0,"",VLOOKUP(G1778,Demos!$B$3:$K$1368,6,FALSE)),"")</f>
        <v>www.de-monstrare.nl/.../Capacitor%20_1_ %20Spacing%20between%20the%20plates.pdf</v>
      </c>
      <c r="Q1778" s="38" t="str">
        <f xml:space="preserve"> IFERROR(IF(VLOOKUP(G1778,Demos!$B$3:$K$1368,8,FALSE)=0,"",VLOOKUP(G1778,Demos!$B$3:$K$1368,8,FALSE)),"")</f>
        <v/>
      </c>
      <c r="R1778" s="38" t="str">
        <f xml:space="preserve"> IFERROR(IF(VLOOKUP(G1778,Demos!$B$3:$K$1368,7,FALSE)=0,"",VLOOKUP(G1778,Demos!$B$3:$K$1368,7,FALSE)),"")</f>
        <v/>
      </c>
      <c r="T1778" s="50" t="s">
        <v>1761</v>
      </c>
      <c r="U1778" s="31" t="str">
        <f>IFERROR(VLOOKUP(G1778,Demos!$B$7:N5073,12,FALSE),"")</f>
        <v/>
      </c>
    </row>
    <row r="1779" spans="1:21" ht="45" x14ac:dyDescent="0.25">
      <c r="A1779" s="39">
        <f t="shared" si="27"/>
        <v>1774</v>
      </c>
      <c r="B1779" s="30" t="s">
        <v>29</v>
      </c>
      <c r="C1779" s="29" t="str">
        <f xml:space="preserve"> IFERROR(VLOOKUP(B1779, Courses!$C$3:$E$836, 2, FALSE),"")</f>
        <v>Classical and Quantum Mechanics</v>
      </c>
      <c r="D1779" s="29" t="str">
        <f xml:space="preserve"> IFERROR(VLOOKUP(MID(G1779,1,1), PIRA!$B$1:$E$1146, 2, FALSE),"")</f>
        <v>1 Mechanics</v>
      </c>
      <c r="E1779" s="31" t="str">
        <f xml:space="preserve"> IFERROR(VLOOKUP(MID(G1779,1,2),PIRA!$B$1:$E$1144,2,FALSE),"")&amp;"
"&amp;IFERROR(VLOOKUP(MID(H1779,1,2),PIRA!$B$1:$E$1144,2,FALSE),"")&amp;"
"&amp;IFERROR(VLOOKUP(MID(I1779,1,2),PIRA!$B$1:$E$1144,2,FALSE),"")</f>
        <v xml:space="preserve">Motion in two Dimensions
</v>
      </c>
      <c r="F1779" s="31" t="str">
        <f xml:space="preserve"> IFERROR(VLOOKUP(MID(G1779,1,4),PIRA!$B$1:$E$1144,2,FALSE),"")&amp;"
"&amp;IFERROR(VLOOKUP(MID(H1779,1,4),PIRA!$B$1:$E$1144,2,FALSE),"")&amp;"
"&amp;IFERROR(VLOOKUP(MID(I1779,1,4),PIRA!$B$1:$E$1144,2,FALSE),"")</f>
        <v xml:space="preserve">Motion of the Center of Mass
</v>
      </c>
      <c r="G1779" s="32" t="s">
        <v>1130</v>
      </c>
      <c r="H1779" s="31" t="str">
        <f>IFERROR(IF(VLOOKUP(G1779,Demos!$B$3:$K$1368,2,FALSE)=0,"",VLOOKUP(G1779,Demos!$B$3:$K$1368,2,FALSE)),"")</f>
        <v/>
      </c>
      <c r="I1779" s="79" t="str">
        <f>IFERROR(IF(VLOOKUP(G1779,Demos!$B$3:$K$1368,3,FALSE)=0,"",VLOOKUP(G1779,Demos!$B$3:$K$1368,3,FALSE)),"")</f>
        <v/>
      </c>
      <c r="J1779" s="79" t="str">
        <f>IFERROR(IF(VLOOKUP(G1779,Demos!$B$3:$K$1368,4,FALSE)=0,"",VLOOKUP(G1779,Demos!$B$3:$K$1368,4,FALSE)),"")</f>
        <v/>
      </c>
      <c r="K1779" s="30" t="s">
        <v>373</v>
      </c>
      <c r="M1779" s="71">
        <v>42628</v>
      </c>
      <c r="N1779" s="33" t="str">
        <f>IFERROR(VLOOKUP(G1779,Demos!$B$3:$K$1368,5,FALSE),"")</f>
        <v>Centre of Mass</v>
      </c>
      <c r="O1779" s="28">
        <f>IF(N1779="","",COUNTIF($N$6:N3898, N1779))</f>
        <v>42</v>
      </c>
      <c r="P1779" s="33" t="str">
        <f xml:space="preserve"> IFERROR(IF(VLOOKUP(G1779,Demos!$B$3:$K$1368,6,FALSE)=0,"",VLOOKUP(G1779,Demos!$B$3:$K$1368,6,FALSE)),"")</f>
        <v>www.de-monstrare.nl/pdf/Centre%20of%20mass.pdf</v>
      </c>
      <c r="Q1779" s="38" t="str">
        <f xml:space="preserve"> IFERROR(IF(VLOOKUP(G1779,Demos!$B$3:$K$1368,8,FALSE)=0,"",VLOOKUP(G1779,Demos!$B$3:$K$1368,8,FALSE)),"")</f>
        <v/>
      </c>
      <c r="R1779" s="38" t="str">
        <f xml:space="preserve"> IFERROR(IF(VLOOKUP(G1779,Demos!$B$3:$K$1368,7,FALSE)=0,"",VLOOKUP(G1779,Demos!$B$3:$K$1368,7,FALSE)),"")</f>
        <v xml:space="preserve">See Collegerama 2022 recording TN1612TU_14 - https://collegerama.tudelft.nl/Mediasite/Channel/as-bsc-tn/watch/64cb5e5c7d2546fb9f465306d41a128b1d </v>
      </c>
      <c r="T1779" s="50" t="s">
        <v>1890</v>
      </c>
      <c r="U1779" s="31" t="str">
        <f>IFERROR(VLOOKUP(G1779,Demos!$B$7:N5078,12,FALSE),"")</f>
        <v/>
      </c>
    </row>
    <row r="1780" spans="1:21" ht="45" x14ac:dyDescent="0.25">
      <c r="A1780" s="39">
        <f t="shared" si="27"/>
        <v>1775</v>
      </c>
      <c r="B1780" s="30" t="s">
        <v>29</v>
      </c>
      <c r="C1780" s="29" t="str">
        <f xml:space="preserve"> IFERROR(VLOOKUP(B1780, Courses!$C$3:$E$836, 2, FALSE),"")</f>
        <v>Classical and Quantum Mechanics</v>
      </c>
      <c r="D1780" s="29" t="str">
        <f xml:space="preserve"> IFERROR(VLOOKUP(MID(G1780,1,1), PIRA!$B$1:$E$1146, 2, FALSE),"")</f>
        <v>1 Mechanics</v>
      </c>
      <c r="E1780" s="31" t="str">
        <f xml:space="preserve"> IFERROR(VLOOKUP(MID(G1780,1,2),PIRA!$B$1:$E$1144,2,FALSE),"")&amp;"
"&amp;IFERROR(VLOOKUP(MID(H1780,1,2),PIRA!$B$1:$E$1144,2,FALSE),"")&amp;"
"&amp;IFERROR(VLOOKUP(MID(I1780,1,2),PIRA!$B$1:$E$1144,2,FALSE),"")</f>
        <v xml:space="preserve">Work and Energy
Motion in one Dimension
</v>
      </c>
      <c r="F1780" s="31" t="str">
        <f xml:space="preserve"> IFERROR(VLOOKUP(MID(G1780,1,4),PIRA!$B$1:$E$1144,2,FALSE),"")&amp;"
"&amp;IFERROR(VLOOKUP(MID(H1780,1,4),PIRA!$B$1:$E$1144,2,FALSE),"")&amp;"
"&amp;IFERROR(VLOOKUP(MID(I1780,1,4),PIRA!$B$1:$E$1144,2,FALSE),"")</f>
        <v xml:space="preserve">Conservation of Energy
Velocity
</v>
      </c>
      <c r="G1780" s="32" t="s">
        <v>1280</v>
      </c>
      <c r="H1780" s="31" t="str">
        <f>IFERROR(IF(VLOOKUP(G1780,Demos!$B$3:$K$1368,2,FALSE)=0,"",VLOOKUP(G1780,Demos!$B$3:$K$1368,2,FALSE)),"")</f>
        <v>1C10.01</v>
      </c>
      <c r="I1780" s="79" t="str">
        <f>IFERROR(IF(VLOOKUP(G1780,Demos!$B$3:$K$1368,3,FALSE)=0,"",VLOOKUP(G1780,Demos!$B$3:$K$1368,3,FALSE)),"")</f>
        <v/>
      </c>
      <c r="J1780" s="79" t="str">
        <f>IFERROR(IF(VLOOKUP(G1780,Demos!$B$3:$K$1368,4,FALSE)=0,"",VLOOKUP(G1780,Demos!$B$3:$K$1368,4,FALSE)),"")</f>
        <v/>
      </c>
      <c r="K1780" s="30" t="s">
        <v>373</v>
      </c>
      <c r="M1780" s="71">
        <v>42628</v>
      </c>
      <c r="N1780" s="33" t="str">
        <f>IFERROR(VLOOKUP(G1780,Demos!$B$3:$K$1368,5,FALSE),"")</f>
        <v>Ballistic Pendulum</v>
      </c>
      <c r="O1780" s="28">
        <f>IF(N1780="","",COUNTIF($N$6:N3899, N1780))</f>
        <v>27</v>
      </c>
      <c r="P1780" s="33" t="str">
        <f xml:space="preserve"> IFERROR(IF(VLOOKUP(G1780,Demos!$B$3:$K$1368,6,FALSE)=0,"",VLOOKUP(G1780,Demos!$B$3:$K$1368,6,FALSE)),"")</f>
        <v>N/A</v>
      </c>
      <c r="Q1780" s="38" t="str">
        <f xml:space="preserve"> IFERROR(IF(VLOOKUP(G1780,Demos!$B$3:$K$1368,8,FALSE)=0,"",VLOOKUP(G1780,Demos!$B$3:$K$1368,8,FALSE)),"")</f>
        <v/>
      </c>
      <c r="R1780" s="38" t="str">
        <f xml:space="preserve"> IFERROR(IF(VLOOKUP(G1780,Demos!$B$3:$K$1368,7,FALSE)=0,"",VLOOKUP(G1780,Demos!$B$3:$K$1368,7,FALSE)),"")</f>
        <v/>
      </c>
      <c r="T1780" s="50" t="s">
        <v>1763</v>
      </c>
      <c r="U1780" s="31" t="str">
        <f>IFERROR(VLOOKUP(G1780,Demos!$B$7:N5079,12,FALSE),"")</f>
        <v/>
      </c>
    </row>
    <row r="1781" spans="1:21" ht="45" x14ac:dyDescent="0.25">
      <c r="A1781" s="39">
        <f t="shared" si="27"/>
        <v>1776</v>
      </c>
      <c r="B1781" s="30" t="s">
        <v>29</v>
      </c>
      <c r="C1781" s="29" t="str">
        <f xml:space="preserve"> IFERROR(VLOOKUP(B1781, Courses!$C$3:$E$836, 2, FALSE),"")</f>
        <v>Classical and Quantum Mechanics</v>
      </c>
      <c r="D1781" s="29" t="str">
        <f xml:space="preserve"> IFERROR(VLOOKUP(MID(G1781,1,1), PIRA!$B$1:$E$1146, 2, FALSE),"")</f>
        <v>1 Mechanics</v>
      </c>
      <c r="E1781" s="31" t="str">
        <f xml:space="preserve"> IFERROR(VLOOKUP(MID(G1781,1,2),PIRA!$B$1:$E$1144,2,FALSE),"")&amp;"
"&amp;IFERROR(VLOOKUP(MID(H1781,1,2),PIRA!$B$1:$E$1144,2,FALSE),"")&amp;"
"&amp;IFERROR(VLOOKUP(MID(I1781,1,2),PIRA!$B$1:$E$1144,2,FALSE),"")</f>
        <v xml:space="preserve">Linear Momentum and Collisions
</v>
      </c>
      <c r="F1781" s="31" t="str">
        <f xml:space="preserve"> IFERROR(VLOOKUP(MID(G1781,1,4),PIRA!$B$1:$E$1144,2,FALSE),"")&amp;"
"&amp;IFERROR(VLOOKUP(MID(H1781,1,4),PIRA!$B$1:$E$1144,2,FALSE),"")&amp;"
"&amp;IFERROR(VLOOKUP(MID(I1781,1,4),PIRA!$B$1:$E$1144,2,FALSE),"")</f>
        <v xml:space="preserve">Conservation of Linear Momentum
</v>
      </c>
      <c r="G1781" s="32" t="s">
        <v>1161</v>
      </c>
      <c r="H1781" s="31" t="str">
        <f>IFERROR(IF(VLOOKUP(G1781,Demos!$B$3:$K$1368,2,FALSE)=0,"",VLOOKUP(G1781,Demos!$B$3:$K$1368,2,FALSE)),"")</f>
        <v/>
      </c>
      <c r="I1781" s="79" t="str">
        <f>IFERROR(IF(VLOOKUP(G1781,Demos!$B$3:$K$1368,3,FALSE)=0,"",VLOOKUP(G1781,Demos!$B$3:$K$1368,3,FALSE)),"")</f>
        <v/>
      </c>
      <c r="J1781" s="79" t="str">
        <f>IFERROR(IF(VLOOKUP(G1781,Demos!$B$3:$K$1368,4,FALSE)=0,"",VLOOKUP(G1781,Demos!$B$3:$K$1368,4,FALSE)),"")</f>
        <v/>
      </c>
      <c r="K1781" s="30" t="s">
        <v>373</v>
      </c>
      <c r="M1781" s="71">
        <v>42628</v>
      </c>
      <c r="N1781" s="33" t="str">
        <f>IFERROR(VLOOKUP(G1781,Demos!$B$3:$K$1368,5,FALSE),"")</f>
        <v>Elastic Collisions</v>
      </c>
      <c r="O1781" s="28">
        <f>IF(N1781="","",COUNTIF($N$6:N3900, N1781))</f>
        <v>19</v>
      </c>
      <c r="P1781" s="33" t="str">
        <f xml:space="preserve"> IFERROR(IF(VLOOKUP(G1781,Demos!$B$3:$K$1368,6,FALSE)=0,"",VLOOKUP(G1781,Demos!$B$3:$K$1368,6,FALSE)),"")</f>
        <v>www.de-monstrare.nl/pdf/Elastic%20collisions.pdf</v>
      </c>
      <c r="Q1781" s="38" t="str">
        <f xml:space="preserve"> IFERROR(IF(VLOOKUP(G1781,Demos!$B$3:$K$1368,8,FALSE)=0,"",VLOOKUP(G1781,Demos!$B$3:$K$1368,8,FALSE)),"")</f>
        <v/>
      </c>
      <c r="R1781" s="38" t="str">
        <f xml:space="preserve"> IFERROR(IF(VLOOKUP(G1781,Demos!$B$3:$K$1368,7,FALSE)=0,"",VLOOKUP(G1781,Demos!$B$3:$K$1368,7,FALSE)),"")</f>
        <v/>
      </c>
      <c r="T1781" s="50" t="s">
        <v>1762</v>
      </c>
      <c r="U1781" s="31" t="str">
        <f>IFERROR(VLOOKUP(G1781,Demos!$B$7:N5077,12,FALSE),"")</f>
        <v/>
      </c>
    </row>
    <row r="1782" spans="1:21" ht="45" x14ac:dyDescent="0.25">
      <c r="A1782" s="39">
        <f t="shared" si="27"/>
        <v>1777</v>
      </c>
      <c r="B1782" s="30" t="s">
        <v>29</v>
      </c>
      <c r="C1782" s="29" t="str">
        <f xml:space="preserve"> IFERROR(VLOOKUP(B1782, Courses!$C$3:$E$836, 2, FALSE),"")</f>
        <v>Classical and Quantum Mechanics</v>
      </c>
      <c r="D1782" s="29" t="str">
        <f xml:space="preserve"> IFERROR(VLOOKUP(MID(G1782,1,1), PIRA!$B$1:$E$1146, 2, FALSE),"")</f>
        <v>1 Mechanics</v>
      </c>
      <c r="E1782" s="31" t="str">
        <f xml:space="preserve"> IFERROR(VLOOKUP(MID(G1782,1,2),PIRA!$B$1:$E$1144,2,FALSE),"")&amp;"
"&amp;IFERROR(VLOOKUP(MID(H1782,1,2),PIRA!$B$1:$E$1144,2,FALSE),"")&amp;"
"&amp;IFERROR(VLOOKUP(MID(I1782,1,2),PIRA!$B$1:$E$1144,2,FALSE),"")</f>
        <v xml:space="preserve">Linear Momentum and Collisions
</v>
      </c>
      <c r="F1782" s="31" t="str">
        <f xml:space="preserve"> IFERROR(VLOOKUP(MID(G1782,1,4),PIRA!$B$1:$E$1144,2,FALSE),"")&amp;"
"&amp;IFERROR(VLOOKUP(MID(H1782,1,4),PIRA!$B$1:$E$1144,2,FALSE),"")&amp;"
"&amp;IFERROR(VLOOKUP(MID(I1782,1,4),PIRA!$B$1:$E$1144,2,FALSE),"")</f>
        <v xml:space="preserve">Conservation of Linear Momentum
</v>
      </c>
      <c r="G1782" s="32" t="s">
        <v>1162</v>
      </c>
      <c r="H1782" s="31" t="str">
        <f>IFERROR(IF(VLOOKUP(G1782,Demos!$B$3:$K$1368,2,FALSE)=0,"",VLOOKUP(G1782,Demos!$B$3:$K$1368,2,FALSE)),"")</f>
        <v/>
      </c>
      <c r="I1782" s="79" t="str">
        <f>IFERROR(IF(VLOOKUP(G1782,Demos!$B$3:$K$1368,3,FALSE)=0,"",VLOOKUP(G1782,Demos!$B$3:$K$1368,3,FALSE)),"")</f>
        <v/>
      </c>
      <c r="J1782" s="79" t="str">
        <f>IFERROR(IF(VLOOKUP(G1782,Demos!$B$3:$K$1368,4,FALSE)=0,"",VLOOKUP(G1782,Demos!$B$3:$K$1368,4,FALSE)),"")</f>
        <v/>
      </c>
      <c r="K1782" s="30" t="s">
        <v>373</v>
      </c>
      <c r="M1782" s="71">
        <v>42628</v>
      </c>
      <c r="N1782" s="33" t="str">
        <f>IFERROR(VLOOKUP(G1782,Demos!$B$3:$K$1368,5,FALSE),"")</f>
        <v>Inelastic Collisions</v>
      </c>
      <c r="O1782" s="28">
        <f>IF(N1782="","",COUNTIF($N$6:N3901, N1782))</f>
        <v>19</v>
      </c>
      <c r="P1782" s="33" t="str">
        <f xml:space="preserve"> IFERROR(IF(VLOOKUP(G1782,Demos!$B$3:$K$1368,6,FALSE)=0,"",VLOOKUP(G1782,Demos!$B$3:$K$1368,6,FALSE)),"")</f>
        <v>www.de-monstrare.nl/pdf/Inelastic%20collisions.pdf</v>
      </c>
      <c r="Q1782" s="38" t="str">
        <f xml:space="preserve"> IFERROR(IF(VLOOKUP(G1782,Demos!$B$3:$K$1368,8,FALSE)=0,"",VLOOKUP(G1782,Demos!$B$3:$K$1368,8,FALSE)),"")</f>
        <v/>
      </c>
      <c r="R1782" s="38" t="str">
        <f xml:space="preserve"> IFERROR(IF(VLOOKUP(G1782,Demos!$B$3:$K$1368,7,FALSE)=0,"",VLOOKUP(G1782,Demos!$B$3:$K$1368,7,FALSE)),"")</f>
        <v/>
      </c>
      <c r="T1782" s="50" t="s">
        <v>1890</v>
      </c>
      <c r="U1782" s="31" t="str">
        <f>IFERROR(VLOOKUP(G1782,Demos!$B$7:N5075,12,FALSE),"")</f>
        <v/>
      </c>
    </row>
    <row r="1783" spans="1:21" ht="45" x14ac:dyDescent="0.25">
      <c r="A1783" s="39">
        <f t="shared" si="27"/>
        <v>1778</v>
      </c>
      <c r="B1783" s="30" t="s">
        <v>29</v>
      </c>
      <c r="C1783" s="29" t="str">
        <f xml:space="preserve"> IFERROR(VLOOKUP(B1783, Courses!$C$3:$E$836, 2, FALSE),"")</f>
        <v>Classical and Quantum Mechanics</v>
      </c>
      <c r="D1783" s="29" t="str">
        <f xml:space="preserve"> IFERROR(VLOOKUP(MID(G1783,1,1), PIRA!$B$1:$E$1146, 2, FALSE),"")</f>
        <v>1 Mechanics</v>
      </c>
      <c r="E1783" s="31" t="str">
        <f xml:space="preserve"> IFERROR(VLOOKUP(MID(G1783,1,2),PIRA!$B$1:$E$1144,2,FALSE),"")&amp;"
"&amp;IFERROR(VLOOKUP(MID(H1783,1,2),PIRA!$B$1:$E$1144,2,FALSE),"")&amp;"
"&amp;IFERROR(VLOOKUP(MID(I1783,1,2),PIRA!$B$1:$E$1144,2,FALSE),"")</f>
        <v xml:space="preserve">Linear Momentum and Collisions
</v>
      </c>
      <c r="F1783" s="31" t="str">
        <f xml:space="preserve"> IFERROR(VLOOKUP(MID(G1783,1,4),PIRA!$B$1:$E$1144,2,FALSE),"")&amp;"
"&amp;IFERROR(VLOOKUP(MID(H1783,1,4),PIRA!$B$1:$E$1144,2,FALSE),"")&amp;"
"&amp;IFERROR(VLOOKUP(MID(I1783,1,4),PIRA!$B$1:$E$1144,2,FALSE),"")</f>
        <v xml:space="preserve">Conservation of Linear Momentum
</v>
      </c>
      <c r="G1783" s="32" t="s">
        <v>1163</v>
      </c>
      <c r="H1783" s="31" t="str">
        <f>IFERROR(IF(VLOOKUP(G1783,Demos!$B$3:$K$1368,2,FALSE)=0,"",VLOOKUP(G1783,Demos!$B$3:$K$1368,2,FALSE)),"")</f>
        <v/>
      </c>
      <c r="I1783" s="79" t="str">
        <f>IFERROR(IF(VLOOKUP(G1783,Demos!$B$3:$K$1368,3,FALSE)=0,"",VLOOKUP(G1783,Demos!$B$3:$K$1368,3,FALSE)),"")</f>
        <v/>
      </c>
      <c r="J1783" s="79" t="str">
        <f>IFERROR(IF(VLOOKUP(G1783,Demos!$B$3:$K$1368,4,FALSE)=0,"",VLOOKUP(G1783,Demos!$B$3:$K$1368,4,FALSE)),"")</f>
        <v/>
      </c>
      <c r="K1783" s="30" t="s">
        <v>373</v>
      </c>
      <c r="M1783" s="71">
        <v>42628</v>
      </c>
      <c r="N1783" s="33" t="str">
        <f>IFERROR(VLOOKUP(G1783,Demos!$B$3:$K$1368,5,FALSE),"")</f>
        <v>Explosion</v>
      </c>
      <c r="O1783" s="28">
        <f>IF(N1783="","",COUNTIF($N$6:N3902, N1783))</f>
        <v>26</v>
      </c>
      <c r="P1783" s="33" t="str">
        <f xml:space="preserve"> IFERROR(IF(VLOOKUP(G1783,Demos!$B$3:$K$1368,6,FALSE)=0,"",VLOOKUP(G1783,Demos!$B$3:$K$1368,6,FALSE)),"")</f>
        <v>www.de-monstrare.nl/pdf/Explosion.pdf</v>
      </c>
      <c r="Q1783" s="38" t="str">
        <f xml:space="preserve"> IFERROR(IF(VLOOKUP(G1783,Demos!$B$3:$K$1368,8,FALSE)=0,"",VLOOKUP(G1783,Demos!$B$3:$K$1368,8,FALSE)),"")</f>
        <v/>
      </c>
      <c r="R1783" s="38" t="str">
        <f xml:space="preserve"> IFERROR(IF(VLOOKUP(G1783,Demos!$B$3:$K$1368,7,FALSE)=0,"",VLOOKUP(G1783,Demos!$B$3:$K$1368,7,FALSE)),"")</f>
        <v xml:space="preserve">See Collegerama 2022 recording TN1612TU_14 - https://collegerama.tudelft.nl/Mediasite/Channel/as-bsc-tn/watch/64cb5e5c7d2546fb9f465306d41a128b1d </v>
      </c>
      <c r="T1783" s="50" t="s">
        <v>1762</v>
      </c>
      <c r="U1783" s="31" t="str">
        <f>IFERROR(VLOOKUP(G1783,Demos!$B$7:N5076,12,FALSE),"")</f>
        <v/>
      </c>
    </row>
    <row r="1784" spans="1:21" ht="45" x14ac:dyDescent="0.25">
      <c r="A1784" s="39">
        <f t="shared" si="27"/>
        <v>1779</v>
      </c>
      <c r="B1784" s="30" t="s">
        <v>29</v>
      </c>
      <c r="C1784" s="29" t="str">
        <f xml:space="preserve"> IFERROR(VLOOKUP(B1784, Courses!$C$3:$E$836, 2, FALSE),"")</f>
        <v>Classical and Quantum Mechanics</v>
      </c>
      <c r="D1784" s="29" t="str">
        <f xml:space="preserve"> IFERROR(VLOOKUP(MID(G1784,1,1), PIRA!$B$1:$E$1146, 2, FALSE),"")</f>
        <v>1 Mechanics</v>
      </c>
      <c r="E1784" s="31" t="str">
        <f xml:space="preserve"> IFERROR(VLOOKUP(MID(G1784,1,2),PIRA!$B$1:$E$1144,2,FALSE),"")&amp;"
"&amp;IFERROR(VLOOKUP(MID(H1784,1,2),PIRA!$B$1:$E$1144,2,FALSE),"")&amp;"
"&amp;IFERROR(VLOOKUP(MID(I1784,1,2),PIRA!$B$1:$E$1144,2,FALSE),"")</f>
        <v>Linear Momentum and Collisions
Stellar Astronomy
Relative Motion</v>
      </c>
      <c r="F1784" s="31" t="str">
        <f xml:space="preserve"> IFERROR(VLOOKUP(MID(G1784,1,4),PIRA!$B$1:$E$1144,2,FALSE),"")&amp;"
"&amp;IFERROR(VLOOKUP(MID(H1784,1,4),PIRA!$B$1:$E$1144,2,FALSE),"")&amp;"
"&amp;IFERROR(VLOOKUP(MID(I1784,1,4),PIRA!$B$1:$E$1144,2,FALSE),"")</f>
        <v>Collisions in One Dimension
The Sun
Moving Reference Frames</v>
      </c>
      <c r="G1784" s="32" t="s">
        <v>471</v>
      </c>
      <c r="H1784" s="31" t="str">
        <f>IFERROR(IF(VLOOKUP(G1784,Demos!$B$3:$K$1368,2,FALSE)=0,"",VLOOKUP(G1784,Demos!$B$3:$K$1368,2,FALSE)),"")</f>
        <v>8B10.50</v>
      </c>
      <c r="I1784" s="79" t="str">
        <f>IFERROR(IF(VLOOKUP(G1784,Demos!$B$3:$K$1368,3,FALSE)=0,"",VLOOKUP(G1784,Demos!$B$3:$K$1368,3,FALSE)),"")</f>
        <v>1E10.01</v>
      </c>
      <c r="J1784" s="79" t="str">
        <f>IFERROR(IF(VLOOKUP(G1784,Demos!$B$3:$K$1368,4,FALSE)=0,"",VLOOKUP(G1784,Demos!$B$3:$K$1368,4,FALSE)),"")</f>
        <v>1N20.09</v>
      </c>
      <c r="K1784" s="30" t="s">
        <v>373</v>
      </c>
      <c r="M1784" s="71">
        <v>42628</v>
      </c>
      <c r="N1784" s="33" t="str">
        <f>IFERROR(VLOOKUP(G1784,Demos!$B$3:$K$1368,5,FALSE),"")</f>
        <v>Super Balls, Double Ball Drop</v>
      </c>
      <c r="O1784" s="28">
        <f>IF(N1784="","",COUNTIF($N$6:N3903, N1784))</f>
        <v>56</v>
      </c>
      <c r="P1784" s="33" t="str">
        <f xml:space="preserve"> IFERROR(IF(VLOOKUP(G1784,Demos!$B$3:$K$1368,6,FALSE)=0,"",VLOOKUP(G1784,Demos!$B$3:$K$1368,6,FALSE)),"")</f>
        <v>www.de-monstrare.nl/pdf/Superballs.pdf</v>
      </c>
      <c r="Q1784" s="38" t="str">
        <f xml:space="preserve"> IFERROR(IF(VLOOKUP(G1784,Demos!$B$3:$K$1368,8,FALSE)=0,"",VLOOKUP(G1784,Demos!$B$3:$K$1368,8,FALSE)),"")</f>
        <v/>
      </c>
      <c r="R1784" s="38" t="str">
        <f xml:space="preserve"> IFERROR(IF(VLOOKUP(G1784,Demos!$B$3:$K$1368,7,FALSE)=0,"",VLOOKUP(G1784,Demos!$B$3:$K$1368,7,FALSE)),"")</f>
        <v xml:space="preserve">See Collegerama 2022 recording TN1612TU_10 from 01:17:10 - https://collegerama.tudelft.nl/Mediasite/Channel/as-bsc-tn/watch/b282d0ac7af745eba483f6120bc37f2d1d </v>
      </c>
      <c r="T1784" s="50" t="s">
        <v>1762</v>
      </c>
      <c r="U1784" s="31" t="str">
        <f>IFERROR(VLOOKUP(G1784,Demos!$B$7:N5074,12,FALSE),"")</f>
        <v/>
      </c>
    </row>
    <row r="1785" spans="1:21" ht="45" x14ac:dyDescent="0.25">
      <c r="A1785" s="39">
        <f t="shared" si="27"/>
        <v>1780</v>
      </c>
      <c r="B1785" s="30" t="s">
        <v>148</v>
      </c>
      <c r="C1785" s="29" t="str">
        <f xml:space="preserve"> IFERROR(VLOOKUP(B1785, Courses!$C$3:$E$836, 2, FALSE),"")</f>
        <v>Introduction to Mechanics, Waves and Optics</v>
      </c>
      <c r="D1785" s="29" t="str">
        <f xml:space="preserve"> IFERROR(VLOOKUP(MID(G1785,1,1), PIRA!$B$1:$E$1146, 2, FALSE),"")</f>
        <v>1 Mechanics</v>
      </c>
      <c r="E1785" s="31" t="str">
        <f xml:space="preserve"> IFERROR(VLOOKUP(MID(G1785,1,2),PIRA!$B$1:$E$1144,2,FALSE),"")&amp;"
"&amp;IFERROR(VLOOKUP(MID(H1785,1,2),PIRA!$B$1:$E$1144,2,FALSE),"")&amp;"
"&amp;IFERROR(VLOOKUP(MID(I1785,1,2),PIRA!$B$1:$E$1144,2,FALSE),"")</f>
        <v xml:space="preserve">Rotational Dynamics
Rotational Dynamics
</v>
      </c>
      <c r="F1785" s="31" t="str">
        <f xml:space="preserve"> IFERROR(VLOOKUP(MID(G1785,1,4),PIRA!$B$1:$E$1144,2,FALSE),"")&amp;"
"&amp;IFERROR(VLOOKUP(MID(H1785,1,4),PIRA!$B$1:$E$1144,2,FALSE),"")&amp;"
"&amp;IFERROR(VLOOKUP(MID(I1785,1,4),PIRA!$B$1:$E$1144,2,FALSE),"")</f>
        <v xml:space="preserve">Conservation of Angular Momentum
Moment of Inertia
</v>
      </c>
      <c r="G1785" s="32" t="s">
        <v>81</v>
      </c>
      <c r="H1785" s="31" t="str">
        <f>IFERROR(IF(VLOOKUP(G1785,Demos!$B$3:$K$1368,2,FALSE)=0,"",VLOOKUP(G1785,Demos!$B$3:$K$1368,2,FALSE)),"")</f>
        <v>1Q10.01</v>
      </c>
      <c r="I1785" s="79" t="str">
        <f>IFERROR(IF(VLOOKUP(G1785,Demos!$B$3:$K$1368,3,FALSE)=0,"",VLOOKUP(G1785,Demos!$B$3:$K$1368,3,FALSE)),"")</f>
        <v/>
      </c>
      <c r="J1785" s="79" t="str">
        <f>IFERROR(IF(VLOOKUP(G1785,Demos!$B$3:$K$1368,4,FALSE)=0,"",VLOOKUP(G1785,Demos!$B$3:$K$1368,4,FALSE)),"")</f>
        <v/>
      </c>
      <c r="K1785" s="30" t="s">
        <v>150</v>
      </c>
      <c r="L1785" s="30" t="s">
        <v>1614</v>
      </c>
      <c r="M1785" s="71">
        <v>42628</v>
      </c>
      <c r="N1785" s="33" t="str">
        <f>IFERROR(VLOOKUP(G1785,Demos!$B$3:$K$1368,5,FALSE),"")</f>
        <v>Pirouette</v>
      </c>
      <c r="O1785" s="28">
        <f>IF(N1785="","",COUNTIF($N$6:N3904, N1785))</f>
        <v>23</v>
      </c>
      <c r="P1785" s="33" t="str">
        <f xml:space="preserve"> IFERROR(IF(VLOOKUP(G1785,Demos!$B$3:$K$1368,6,FALSE)=0,"",VLOOKUP(G1785,Demos!$B$3:$K$1368,6,FALSE)),"")</f>
        <v>www.de-monstrare.nl/pdf/Pirouette.pdf</v>
      </c>
      <c r="Q1785" s="38" t="str">
        <f xml:space="preserve"> IFERROR(IF(VLOOKUP(G1785,Demos!$B$3:$K$1368,8,FALSE)=0,"",VLOOKUP(G1785,Demos!$B$3:$K$1368,8,FALSE)),"")</f>
        <v/>
      </c>
      <c r="R1785" s="38" t="str">
        <f xml:space="preserve"> IFERROR(IF(VLOOKUP(G1785,Demos!$B$3:$K$1368,7,FALSE)=0,"",VLOOKUP(G1785,Demos!$B$3:$K$1368,7,FALSE)),"")</f>
        <v/>
      </c>
      <c r="T1785" s="50" t="s">
        <v>1763</v>
      </c>
      <c r="U1785" s="31" t="str">
        <f>IFERROR(VLOOKUP(G1785,Demos!$B$7:N5080,12,FALSE),"")</f>
        <v/>
      </c>
    </row>
    <row r="1786" spans="1:21" ht="45" x14ac:dyDescent="0.25">
      <c r="A1786" s="39">
        <f t="shared" si="27"/>
        <v>1781</v>
      </c>
      <c r="B1786" s="30" t="s">
        <v>148</v>
      </c>
      <c r="C1786" s="29" t="str">
        <f xml:space="preserve"> IFERROR(VLOOKUP(B1786, Courses!$C$3:$E$836, 2, FALSE),"")</f>
        <v>Introduction to Mechanics, Waves and Optics</v>
      </c>
      <c r="D1786" s="29" t="str">
        <f xml:space="preserve"> IFERROR(VLOOKUP(MID(G1786,1,1), PIRA!$B$1:$E$1146, 2, FALSE),"")</f>
        <v>1 Mechanics</v>
      </c>
      <c r="E1786" s="31" t="str">
        <f xml:space="preserve"> IFERROR(VLOOKUP(MID(G1786,1,2),PIRA!$B$1:$E$1144,2,FALSE),"")&amp;"
"&amp;IFERROR(VLOOKUP(MID(H1786,1,2),PIRA!$B$1:$E$1144,2,FALSE),"")&amp;"
"&amp;IFERROR(VLOOKUP(MID(I1786,1,2),PIRA!$B$1:$E$1144,2,FALSE),"")</f>
        <v xml:space="preserve">Rotational Dynamics
Rotational Dynamics
</v>
      </c>
      <c r="F1786" s="31" t="str">
        <f xml:space="preserve"> IFERROR(VLOOKUP(MID(G1786,1,4),PIRA!$B$1:$E$1144,2,FALSE),"")&amp;"
"&amp;IFERROR(VLOOKUP(MID(H1786,1,4),PIRA!$B$1:$E$1144,2,FALSE),"")&amp;"
"&amp;IFERROR(VLOOKUP(MID(I1786,1,4),PIRA!$B$1:$E$1144,2,FALSE),"")</f>
        <v xml:space="preserve">Rotational Energy
Moment of Inertia
</v>
      </c>
      <c r="G1786" s="32" t="s">
        <v>1168</v>
      </c>
      <c r="H1786" s="31" t="str">
        <f>IFERROR(IF(VLOOKUP(G1786,Demos!$B$3:$K$1368,2,FALSE)=0,"",VLOOKUP(G1786,Demos!$B$3:$K$1368,2,FALSE)),"")</f>
        <v>1Q10.02</v>
      </c>
      <c r="I1786" s="79" t="str">
        <f>IFERROR(IF(VLOOKUP(G1786,Demos!$B$3:$K$1368,3,FALSE)=0,"",VLOOKUP(G1786,Demos!$B$3:$K$1368,3,FALSE)),"")</f>
        <v/>
      </c>
      <c r="J1786" s="79" t="str">
        <f>IFERROR(IF(VLOOKUP(G1786,Demos!$B$3:$K$1368,4,FALSE)=0,"",VLOOKUP(G1786,Demos!$B$3:$K$1368,4,FALSE)),"")</f>
        <v/>
      </c>
      <c r="K1786" s="30" t="s">
        <v>150</v>
      </c>
      <c r="L1786" s="30" t="s">
        <v>252</v>
      </c>
      <c r="M1786" s="71">
        <v>42626</v>
      </c>
      <c r="N1786" s="33" t="str">
        <f>IFERROR(VLOOKUP(G1786,Demos!$B$3:$K$1368,5,FALSE),"")</f>
        <v>Rolling Downhill</v>
      </c>
      <c r="O1786" s="28">
        <f>IF(N1786="","",COUNTIF($N$6:N3905, N1786))</f>
        <v>35</v>
      </c>
      <c r="P1786" s="33" t="str">
        <f xml:space="preserve"> IFERROR(IF(VLOOKUP(G1786,Demos!$B$3:$K$1368,6,FALSE)=0,"",VLOOKUP(G1786,Demos!$B$3:$K$1368,6,FALSE)),"")</f>
        <v>www.de-monstrare.nl/pdf/Rolling%20downhill.pdf</v>
      </c>
      <c r="Q1786" s="38" t="str">
        <f xml:space="preserve"> IFERROR(IF(VLOOKUP(G1786,Demos!$B$3:$K$1368,8,FALSE)=0,"",VLOOKUP(G1786,Demos!$B$3:$K$1368,8,FALSE)),"")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1786" s="38" t="str">
        <f xml:space="preserve"> IFERROR(IF(VLOOKUP(G1786,Demos!$B$3:$K$1368,7,FALSE)=0,"",VLOOKUP(G1786,Demos!$B$3:$K$1368,7,FALSE)),"")</f>
        <v xml:space="preserve">See Collegerama 2022 recording TN1612TU_17 - https://collegerama.tudelft.nl/Mediasite/Channel/as-bsc-tn/watch/068318bc5e2d4c908ecc56ce056d99d81d  </v>
      </c>
      <c r="T1786" s="50" t="s">
        <v>1761</v>
      </c>
      <c r="U1786" s="31" t="str">
        <f>IFERROR(VLOOKUP(G1786,Demos!$B$7:N5081,12,FALSE),"")</f>
        <v/>
      </c>
    </row>
    <row r="1787" spans="1:21" ht="45" x14ac:dyDescent="0.25">
      <c r="A1787" s="39">
        <f t="shared" si="27"/>
        <v>1782</v>
      </c>
      <c r="B1787" s="30" t="s">
        <v>29</v>
      </c>
      <c r="C1787" s="29" t="str">
        <f xml:space="preserve"> IFERROR(VLOOKUP(B1787, Courses!$C$3:$E$836, 2, FALSE),"")</f>
        <v>Classical and Quantum Mechanics</v>
      </c>
      <c r="D1787" s="29" t="str">
        <f xml:space="preserve"> IFERROR(VLOOKUP(MID(G1787,1,1), PIRA!$B$1:$E$1146, 2, FALSE),"")</f>
        <v>1 Mechanics</v>
      </c>
      <c r="E1787" s="31" t="str">
        <f xml:space="preserve"> IFERROR(VLOOKUP(MID(G1787,1,2),PIRA!$B$1:$E$1144,2,FALSE),"")&amp;"
"&amp;IFERROR(VLOOKUP(MID(H1787,1,2),PIRA!$B$1:$E$1144,2,FALSE),"")&amp;"
"&amp;IFERROR(VLOOKUP(MID(I1787,1,2),PIRA!$B$1:$E$1144,2,FALSE),"")</f>
        <v xml:space="preserve">Newton's Second Law
</v>
      </c>
      <c r="F1787" s="31" t="str">
        <f xml:space="preserve"> IFERROR(VLOOKUP(MID(G1787,1,4),PIRA!$B$1:$E$1144,2,FALSE),"")&amp;"
"&amp;IFERROR(VLOOKUP(MID(H1787,1,4),PIRA!$B$1:$E$1144,2,FALSE),"")&amp;"
"&amp;IFERROR(VLOOKUP(MID(I1787,1,4),PIRA!$B$1:$E$1144,2,FALSE),"")</f>
        <v xml:space="preserve">Force, Mass, and Acceleration
</v>
      </c>
      <c r="G1787" s="32" t="s">
        <v>1143</v>
      </c>
      <c r="H1787" s="31" t="str">
        <f>IFERROR(IF(VLOOKUP(G1787,Demos!$B$3:$K$1368,2,FALSE)=0,"",VLOOKUP(G1787,Demos!$B$3:$K$1368,2,FALSE)),"")</f>
        <v/>
      </c>
      <c r="I1787" s="79" t="str">
        <f>IFERROR(IF(VLOOKUP(G1787,Demos!$B$3:$K$1368,3,FALSE)=0,"",VLOOKUP(G1787,Demos!$B$3:$K$1368,3,FALSE)),"")</f>
        <v/>
      </c>
      <c r="J1787" s="79" t="str">
        <f>IFERROR(IF(VLOOKUP(G1787,Demos!$B$3:$K$1368,4,FALSE)=0,"",VLOOKUP(G1787,Demos!$B$3:$K$1368,4,FALSE)),"")</f>
        <v/>
      </c>
      <c r="K1787" s="30" t="s">
        <v>373</v>
      </c>
      <c r="M1787" s="71">
        <v>42625</v>
      </c>
      <c r="N1787" s="33" t="str">
        <f>IFERROR(VLOOKUP(G1787,Demos!$B$3:$K$1368,5,FALSE),"")</f>
        <v>Bungee Jumper</v>
      </c>
      <c r="O1787" s="28">
        <f>IF(N1787="","",COUNTIF($N$6:N3906, N1787))</f>
        <v>12</v>
      </c>
      <c r="P1787" s="33" t="str">
        <f xml:space="preserve"> IFERROR(IF(VLOOKUP(G1787,Demos!$B$3:$K$1368,6,FALSE)=0,"",VLOOKUP(G1787,Demos!$B$3:$K$1368,6,FALSE)),"")</f>
        <v>www.de-monstrare.nl/pdf/Bungee%20jumper.pdf</v>
      </c>
      <c r="Q1787" s="38" t="str">
        <f xml:space="preserve"> IFERROR(IF(VLOOKUP(G1787,Demos!$B$3:$K$1368,8,FALSE)=0,"",VLOOKUP(G1787,Demos!$B$3:$K$1368,8,FALSE)),"")</f>
        <v/>
      </c>
      <c r="R1787" s="38" t="str">
        <f xml:space="preserve"> IFERROR(IF(VLOOKUP(G1787,Demos!$B$3:$K$1368,7,FALSE)=0,"",VLOOKUP(G1787,Demos!$B$3:$K$1368,7,FALSE)),"")</f>
        <v/>
      </c>
      <c r="T1787" s="50" t="s">
        <v>1762</v>
      </c>
      <c r="U1787" s="31" t="str">
        <f>IFERROR(VLOOKUP(G1787,Demos!$B$7:N5085,12,FALSE),"")</f>
        <v/>
      </c>
    </row>
    <row r="1788" spans="1:21" ht="45" x14ac:dyDescent="0.25">
      <c r="A1788" s="39">
        <f t="shared" si="27"/>
        <v>1783</v>
      </c>
      <c r="B1788" s="30" t="s">
        <v>29</v>
      </c>
      <c r="C1788" s="29" t="str">
        <f xml:space="preserve"> IFERROR(VLOOKUP(B1788, Courses!$C$3:$E$836, 2, FALSE),"")</f>
        <v>Classical and Quantum Mechanics</v>
      </c>
      <c r="D1788" s="29" t="str">
        <f xml:space="preserve"> IFERROR(VLOOKUP(MID(G1788,1,1), PIRA!$B$1:$E$1146, 2, FALSE),"")</f>
        <v>1 Mechanics</v>
      </c>
      <c r="E1788" s="31" t="str">
        <f xml:space="preserve"> IFERROR(VLOOKUP(MID(G1788,1,2),PIRA!$B$1:$E$1144,2,FALSE),"")&amp;"
"&amp;IFERROR(VLOOKUP(MID(H1788,1,2),PIRA!$B$1:$E$1144,2,FALSE),"")&amp;"
"&amp;IFERROR(VLOOKUP(MID(I1788,1,2),PIRA!$B$1:$E$1144,2,FALSE),"")</f>
        <v xml:space="preserve">Work and Energy
</v>
      </c>
      <c r="F1788" s="31" t="str">
        <f xml:space="preserve"> IFERROR(VLOOKUP(MID(G1788,1,4),PIRA!$B$1:$E$1144,2,FALSE),"")&amp;"
"&amp;IFERROR(VLOOKUP(MID(H1788,1,4),PIRA!$B$1:$E$1144,2,FALSE),"")&amp;"
"&amp;IFERROR(VLOOKUP(MID(I1788,1,4),PIRA!$B$1:$E$1144,2,FALSE),"")</f>
        <v xml:space="preserve">Work
</v>
      </c>
      <c r="G1788" s="32" t="s">
        <v>1157</v>
      </c>
      <c r="H1788" s="31" t="str">
        <f>IFERROR(IF(VLOOKUP(G1788,Demos!$B$3:$K$1368,2,FALSE)=0,"",VLOOKUP(G1788,Demos!$B$3:$K$1368,2,FALSE)),"")</f>
        <v/>
      </c>
      <c r="I1788" s="79" t="str">
        <f>IFERROR(IF(VLOOKUP(G1788,Demos!$B$3:$K$1368,3,FALSE)=0,"",VLOOKUP(G1788,Demos!$B$3:$K$1368,3,FALSE)),"")</f>
        <v/>
      </c>
      <c r="J1788" s="79" t="str">
        <f>IFERROR(IF(VLOOKUP(G1788,Demos!$B$3:$K$1368,4,FALSE)=0,"",VLOOKUP(G1788,Demos!$B$3:$K$1368,4,FALSE)),"")</f>
        <v/>
      </c>
      <c r="K1788" s="30" t="s">
        <v>373</v>
      </c>
      <c r="M1788" s="71">
        <v>42625</v>
      </c>
      <c r="N1788" s="33" t="str">
        <f>IFERROR(VLOOKUP(G1788,Demos!$B$3:$K$1368,5,FALSE),"")</f>
        <v>How much Work to Break a Soup Tureen?</v>
      </c>
      <c r="O1788" s="28">
        <f>IF(N1788="","",COUNTIF($N$6:N3907, N1788))</f>
        <v>12</v>
      </c>
      <c r="P1788" s="33" t="str">
        <f xml:space="preserve"> IFERROR(IF(VLOOKUP(G1788,Demos!$B$3:$K$1368,6,FALSE)=0,"",VLOOKUP(G1788,Demos!$B$3:$K$1368,6,FALSE)),"")</f>
        <v>www.de-monstrare.nl/pdf/How%20much%20work%20to%20break%20a%20soup-tureen.pdf</v>
      </c>
      <c r="Q1788" s="38" t="str">
        <f xml:space="preserve"> IFERROR(IF(VLOOKUP(G1788,Demos!$B$3:$K$1368,8,FALSE)=0,"",VLOOKUP(G1788,Demos!$B$3:$K$1368,8,FALSE)),"")</f>
        <v/>
      </c>
      <c r="R1788" s="38" t="str">
        <f xml:space="preserve"> IFERROR(IF(VLOOKUP(G1788,Demos!$B$3:$K$1368,7,FALSE)=0,"",VLOOKUP(G1788,Demos!$B$3:$K$1368,7,FALSE)),"")</f>
        <v/>
      </c>
      <c r="T1788" s="50" t="s">
        <v>1904</v>
      </c>
      <c r="U1788" s="31" t="str">
        <f>IFERROR(VLOOKUP(G1788,Demos!$B$7:N5084,12,FALSE),"")</f>
        <v/>
      </c>
    </row>
    <row r="1789" spans="1:21" ht="45" x14ac:dyDescent="0.25">
      <c r="A1789" s="39">
        <f t="shared" si="27"/>
        <v>1784</v>
      </c>
      <c r="B1789" s="30" t="s">
        <v>29</v>
      </c>
      <c r="C1789" s="29" t="str">
        <f xml:space="preserve"> IFERROR(VLOOKUP(B1789, Courses!$C$3:$E$836, 2, FALSE),"")</f>
        <v>Classical and Quantum Mechanics</v>
      </c>
      <c r="D1789" s="29" t="str">
        <f xml:space="preserve"> IFERROR(VLOOKUP(MID(G1789,1,1), PIRA!$B$1:$E$1146, 2, FALSE),"")</f>
        <v>1 Mechanics</v>
      </c>
      <c r="E1789" s="31" t="str">
        <f xml:space="preserve"> IFERROR(VLOOKUP(MID(G1789,1,2),PIRA!$B$1:$E$1144,2,FALSE),"")&amp;"
"&amp;IFERROR(VLOOKUP(MID(H1789,1,2),PIRA!$B$1:$E$1144,2,FALSE),"")&amp;"
"&amp;IFERROR(VLOOKUP(MID(I1789,1,2),PIRA!$B$1:$E$1144,2,FALSE),"")</f>
        <v xml:space="preserve">Work and Energy
</v>
      </c>
      <c r="F1789" s="31" t="str">
        <f xml:space="preserve"> IFERROR(VLOOKUP(MID(G1789,1,4),PIRA!$B$1:$E$1144,2,FALSE),"")&amp;"
"&amp;IFERROR(VLOOKUP(MID(H1789,1,4),PIRA!$B$1:$E$1144,2,FALSE),"")&amp;"
"&amp;IFERROR(VLOOKUP(MID(I1789,1,4),PIRA!$B$1:$E$1144,2,FALSE),"")</f>
        <v xml:space="preserve">Conservation of Energy
</v>
      </c>
      <c r="G1789" s="32" t="s">
        <v>1160</v>
      </c>
      <c r="H1789" s="31" t="str">
        <f>IFERROR(IF(VLOOKUP(G1789,Demos!$B$3:$K$1368,2,FALSE)=0,"",VLOOKUP(G1789,Demos!$B$3:$K$1368,2,FALSE)),"")</f>
        <v/>
      </c>
      <c r="I1789" s="79" t="str">
        <f>IFERROR(IF(VLOOKUP(G1789,Demos!$B$3:$K$1368,3,FALSE)=0,"",VLOOKUP(G1789,Demos!$B$3:$K$1368,3,FALSE)),"")</f>
        <v/>
      </c>
      <c r="J1789" s="79" t="str">
        <f>IFERROR(IF(VLOOKUP(G1789,Demos!$B$3:$K$1368,4,FALSE)=0,"",VLOOKUP(G1789,Demos!$B$3:$K$1368,4,FALSE)),"")</f>
        <v/>
      </c>
      <c r="K1789" s="30" t="s">
        <v>373</v>
      </c>
      <c r="M1789" s="71">
        <v>42625</v>
      </c>
      <c r="N1789" s="33" t="str">
        <f>IFERROR(VLOOKUP(G1789,Demos!$B$3:$K$1368,5,FALSE),"")</f>
        <v>Mortar</v>
      </c>
      <c r="O1789" s="28">
        <f>IF(N1789="","",COUNTIF($N$6:N3908, N1789))</f>
        <v>15</v>
      </c>
      <c r="P1789" s="33" t="str">
        <f xml:space="preserve"> IFERROR(IF(VLOOKUP(G1789,Demos!$B$3:$K$1368,6,FALSE)=0,"",VLOOKUP(G1789,Demos!$B$3:$K$1368,6,FALSE)),"")</f>
        <v>www.de-monstrare.nl/pdf/Mortar.pdf</v>
      </c>
      <c r="Q1789" s="38" t="str">
        <f xml:space="preserve"> IFERROR(IF(VLOOKUP(G1789,Demos!$B$3:$K$1368,8,FALSE)=0,"",VLOOKUP(G1789,Demos!$B$3:$K$1368,8,FALSE)),"")</f>
        <v/>
      </c>
      <c r="R1789" s="38" t="str">
        <f xml:space="preserve"> IFERROR(IF(VLOOKUP(G1789,Demos!$B$3:$K$1368,7,FALSE)=0,"",VLOOKUP(G1789,Demos!$B$3:$K$1368,7,FALSE)),"")</f>
        <v/>
      </c>
      <c r="T1789" s="50" t="s">
        <v>1762</v>
      </c>
      <c r="U1789" s="31" t="str">
        <f>IFERROR(VLOOKUP(G1789,Demos!$B$7:N5083,12,FALSE),"")</f>
        <v/>
      </c>
    </row>
    <row r="1790" spans="1:21" ht="45" x14ac:dyDescent="0.25">
      <c r="A1790" s="39">
        <f t="shared" si="27"/>
        <v>1785</v>
      </c>
      <c r="B1790" s="30" t="s">
        <v>29</v>
      </c>
      <c r="C1790" s="29" t="str">
        <f xml:space="preserve"> IFERROR(VLOOKUP(B1790, Courses!$C$3:$E$836, 2, FALSE),"")</f>
        <v>Classical and Quantum Mechanics</v>
      </c>
      <c r="D1790" s="29" t="str">
        <f xml:space="preserve"> IFERROR(VLOOKUP(MID(G1790,1,1), PIRA!$B$1:$E$1146, 2, FALSE),"")</f>
        <v>1 Mechanics</v>
      </c>
      <c r="E1790" s="31" t="str">
        <f xml:space="preserve"> IFERROR(VLOOKUP(MID(G1790,1,2),PIRA!$B$1:$E$1144,2,FALSE),"")&amp;"
"&amp;IFERROR(VLOOKUP(MID(H1790,1,2),PIRA!$B$1:$E$1144,2,FALSE),"")&amp;"
"&amp;IFERROR(VLOOKUP(MID(I1790,1,2),PIRA!$B$1:$E$1144,2,FALSE),"")</f>
        <v xml:space="preserve">Work and Energy
</v>
      </c>
      <c r="F1790" s="31" t="str">
        <f xml:space="preserve"> IFERROR(VLOOKUP(MID(G1790,1,4),PIRA!$B$1:$E$1144,2,FALSE),"")&amp;"
"&amp;IFERROR(VLOOKUP(MID(H1790,1,4),PIRA!$B$1:$E$1144,2,FALSE),"")&amp;"
"&amp;IFERROR(VLOOKUP(MID(I1790,1,4),PIRA!$B$1:$E$1144,2,FALSE),"")</f>
        <v xml:space="preserve">Conservation of Energy
</v>
      </c>
      <c r="G1790" s="32" t="s">
        <v>362</v>
      </c>
      <c r="H1790" s="31" t="str">
        <f>IFERROR(IF(VLOOKUP(G1790,Demos!$B$3:$K$1368,2,FALSE)=0,"",VLOOKUP(G1790,Demos!$B$3:$K$1368,2,FALSE)),"")</f>
        <v/>
      </c>
      <c r="I1790" s="79" t="str">
        <f>IFERROR(IF(VLOOKUP(G1790,Demos!$B$3:$K$1368,3,FALSE)=0,"",VLOOKUP(G1790,Demos!$B$3:$K$1368,3,FALSE)),"")</f>
        <v/>
      </c>
      <c r="J1790" s="79" t="str">
        <f>IFERROR(IF(VLOOKUP(G1790,Demos!$B$3:$K$1368,4,FALSE)=0,"",VLOOKUP(G1790,Demos!$B$3:$K$1368,4,FALSE)),"")</f>
        <v/>
      </c>
      <c r="K1790" s="30" t="s">
        <v>373</v>
      </c>
      <c r="M1790" s="71">
        <v>42625</v>
      </c>
      <c r="N1790" s="33" t="str">
        <f>IFERROR(VLOOKUP(G1790,Demos!$B$3:$K$1368,5,FALSE),"")</f>
        <v>Pendulum of Death</v>
      </c>
      <c r="O1790" s="28">
        <f>IF(N1790="","",COUNTIF($N$6:N3909, N1790))</f>
        <v>20</v>
      </c>
      <c r="P1790" s="33" t="str">
        <f xml:space="preserve"> IFERROR(IF(VLOOKUP(G1790,Demos!$B$3:$K$1368,6,FALSE)=0,"",VLOOKUP(G1790,Demos!$B$3:$K$1368,6,FALSE)),"")</f>
        <v>www.de-monstrare.nl/pdf/Pendulum%20of%20death.pdf</v>
      </c>
      <c r="Q1790" s="38" t="str">
        <f xml:space="preserve"> IFERROR(IF(VLOOKUP(G1790,Demos!$B$3:$K$1368,8,FALSE)=0,"",VLOOKUP(G1790,Demos!$B$3:$K$1368,8,FALSE)),"")</f>
        <v>Height floor to hook in the ceiling h = 6.871 m</v>
      </c>
      <c r="R1790" s="38" t="str">
        <f xml:space="preserve"> IFERROR(IF(VLOOKUP(G1790,Demos!$B$3:$K$1368,7,FALSE)=0,"",VLOOKUP(G1790,Demos!$B$3:$K$1368,7,FALSE)),"")</f>
        <v/>
      </c>
      <c r="T1790" s="50" t="s">
        <v>1770</v>
      </c>
      <c r="U1790" s="31" t="str">
        <f>IFERROR(VLOOKUP(G1790,Demos!$B$7:N5082,12,FALSE),"")</f>
        <v/>
      </c>
    </row>
    <row r="1791" spans="1:21" ht="45" x14ac:dyDescent="0.25">
      <c r="A1791" s="39">
        <f t="shared" si="27"/>
        <v>1786</v>
      </c>
      <c r="B1791" s="30" t="s">
        <v>148</v>
      </c>
      <c r="C1791" s="29" t="str">
        <f xml:space="preserve"> IFERROR(VLOOKUP(B1791, Courses!$C$3:$E$836, 2, FALSE),"")</f>
        <v>Introduction to Mechanics, Waves and Optics</v>
      </c>
      <c r="D1791" s="29" t="str">
        <f xml:space="preserve"> IFERROR(VLOOKUP(MID(G1791,1,1), PIRA!$B$1:$E$1146, 2, FALSE),"")</f>
        <v>1 Mechanics</v>
      </c>
      <c r="E1791" s="31" t="str">
        <f xml:space="preserve"> IFERROR(VLOOKUP(MID(G1791,1,2),PIRA!$B$1:$E$1144,2,FALSE),"")&amp;"
"&amp;IFERROR(VLOOKUP(MID(H1791,1,2),PIRA!$B$1:$E$1144,2,FALSE),"")&amp;"
"&amp;IFERROR(VLOOKUP(MID(I1791,1,2),PIRA!$B$1:$E$1144,2,FALSE),"")</f>
        <v xml:space="preserve">Linear Momentum and Collisions
</v>
      </c>
      <c r="F1791" s="31" t="str">
        <f xml:space="preserve"> IFERROR(VLOOKUP(MID(G1791,1,4),PIRA!$B$1:$E$1144,2,FALSE),"")&amp;"
"&amp;IFERROR(VLOOKUP(MID(H1791,1,4),PIRA!$B$1:$E$1144,2,FALSE),"")&amp;"
"&amp;IFERROR(VLOOKUP(MID(I1791,1,4),PIRA!$B$1:$E$1144,2,FALSE),"")</f>
        <v xml:space="preserve">Conservation of Linear Momentum
</v>
      </c>
      <c r="G1791" s="32" t="s">
        <v>1164</v>
      </c>
      <c r="H1791" s="31" t="str">
        <f>IFERROR(IF(VLOOKUP(G1791,Demos!$B$3:$K$1368,2,FALSE)=0,"",VLOOKUP(G1791,Demos!$B$3:$K$1368,2,FALSE)),"")</f>
        <v/>
      </c>
      <c r="I1791" s="79" t="str">
        <f>IFERROR(IF(VLOOKUP(G1791,Demos!$B$3:$K$1368,3,FALSE)=0,"",VLOOKUP(G1791,Demos!$B$3:$K$1368,3,FALSE)),"")</f>
        <v/>
      </c>
      <c r="J1791" s="79" t="str">
        <f>IFERROR(IF(VLOOKUP(G1791,Demos!$B$3:$K$1368,4,FALSE)=0,"",VLOOKUP(G1791,Demos!$B$3:$K$1368,4,FALSE)),"")</f>
        <v/>
      </c>
      <c r="K1791" s="30" t="s">
        <v>150</v>
      </c>
      <c r="L1791" s="30" t="s">
        <v>252</v>
      </c>
      <c r="M1791" s="71">
        <v>42625</v>
      </c>
      <c r="N1791" s="33" t="str">
        <f>IFERROR(VLOOKUP(G1791,Demos!$B$3:$K$1368,5,FALSE),"")</f>
        <v>Colliding Balls (1)</v>
      </c>
      <c r="O1791" s="28">
        <f>IF(N1791="","",COUNTIF($N$6:N3910, N1791))</f>
        <v>22</v>
      </c>
      <c r="P1791" s="33" t="str">
        <f xml:space="preserve"> IFERROR(IF(VLOOKUP(G1791,Demos!$B$3:$K$1368,6,FALSE)=0,"",VLOOKUP(G1791,Demos!$B$3:$K$1368,6,FALSE)),"")</f>
        <v>www.de-monstrare.nl/pdf/Colliding%20balls%20_1_.pdf</v>
      </c>
      <c r="Q1791" s="38" t="str">
        <f xml:space="preserve"> IFERROR(IF(VLOOKUP(G1791,Demos!$B$3:$K$1368,8,FALSE)=0,"",VLOOKUP(G1791,Demos!$B$3:$K$1368,8,FALSE)),"")</f>
        <v/>
      </c>
      <c r="R1791" s="38" t="str">
        <f xml:space="preserve"> IFERROR(IF(VLOOKUP(G1791,Demos!$B$3:$K$1368,7,FALSE)=0,"",VLOOKUP(G1791,Demos!$B$3:$K$1368,7,FALSE)),"")</f>
        <v xml:space="preserve">See Collegerama 2022 recording TN1612TU_10 from 01:17:10 - https://collegerama.tudelft.nl/Mediasite/Channel/as-bsc-tn/watch/b282d0ac7af745eba483f6120bc37f2d1d </v>
      </c>
      <c r="T1791" s="50" t="s">
        <v>1761</v>
      </c>
      <c r="U1791" s="31" t="str">
        <f>IFERROR(VLOOKUP(G1791,Demos!$B$7:N5086,12,FALSE),"")</f>
        <v/>
      </c>
    </row>
    <row r="1792" spans="1:21" ht="45" x14ac:dyDescent="0.25">
      <c r="A1792" s="39">
        <f t="shared" si="27"/>
        <v>1787</v>
      </c>
      <c r="B1792" s="30" t="s">
        <v>2002</v>
      </c>
      <c r="C1792" s="29" t="str">
        <f xml:space="preserve"> IFERROR(VLOOKUP(B1792, Courses!$C$3:$E$836, 2, FALSE),"")</f>
        <v>Natuurkundig Practicum</v>
      </c>
      <c r="D1792" s="29" t="str">
        <f xml:space="preserve"> IFERROR(VLOOKUP(MID(G1792,1,1), PIRA!$B$1:$E$1146, 2, FALSE),"")</f>
        <v>1 Mechanics</v>
      </c>
      <c r="E1792" s="31" t="str">
        <f xml:space="preserve"> IFERROR(VLOOKUP(MID(G1792,1,2),PIRA!$B$1:$E$1144,2,FALSE),"")&amp;"
"&amp;IFERROR(VLOOKUP(MID(H1792,1,2),PIRA!$B$1:$E$1144,2,FALSE),"")&amp;"
"&amp;IFERROR(VLOOKUP(MID(I1792,1,2),PIRA!$B$1:$E$1144,2,FALSE),"")</f>
        <v xml:space="preserve">Measurement
</v>
      </c>
      <c r="F1792" s="31" t="str">
        <f xml:space="preserve"> IFERROR(VLOOKUP(MID(G1792,1,4),PIRA!$B$1:$E$1144,2,FALSE),"")&amp;"
"&amp;IFERROR(VLOOKUP(MID(H1792,1,4),PIRA!$B$1:$E$1144,2,FALSE),"")&amp;"
"&amp;IFERROR(VLOOKUP(MID(I1792,1,4),PIRA!$B$1:$E$1144,2,FALSE),"")</f>
        <v xml:space="preserve">Error and Accuracy
</v>
      </c>
      <c r="G1792" s="32" t="s">
        <v>1997</v>
      </c>
      <c r="H1792" s="31" t="str">
        <f>IFERROR(IF(VLOOKUP(G1792,Demos!$B$3:$K$1368,2,FALSE)=0,"",VLOOKUP(G1792,Demos!$B$3:$K$1368,2,FALSE)),"")</f>
        <v/>
      </c>
      <c r="I1792" s="79" t="str">
        <f>IFERROR(IF(VLOOKUP(G1792,Demos!$B$3:$K$1368,3,FALSE)=0,"",VLOOKUP(G1792,Demos!$B$3:$K$1368,3,FALSE)),"")</f>
        <v/>
      </c>
      <c r="J1792" s="79" t="str">
        <f>IFERROR(IF(VLOOKUP(G1792,Demos!$B$3:$K$1368,4,FALSE)=0,"",VLOOKUP(G1792,Demos!$B$3:$K$1368,4,FALSE)),"")</f>
        <v/>
      </c>
      <c r="K1792" s="30" t="s">
        <v>373</v>
      </c>
      <c r="M1792" s="71">
        <v>42622</v>
      </c>
      <c r="N1792" s="33" t="str">
        <f>IFERROR(VLOOKUP(G1792,Demos!$B$3:$K$1368,5,FALSE),"")</f>
        <v>Error Analysis (1)</v>
      </c>
      <c r="O1792" s="28">
        <f>IF(N1792="","",COUNTIF($N$6:N3911, N1792))</f>
        <v>8</v>
      </c>
      <c r="P1792" s="33" t="str">
        <f xml:space="preserve"> IFERROR(IF(VLOOKUP(G1792,Demos!$B$3:$K$1368,6,FALSE)=0,"",VLOOKUP(G1792,Demos!$B$3:$K$1368,6,FALSE)),"")</f>
        <v>N/A</v>
      </c>
      <c r="Q1792" s="38" t="str">
        <f xml:space="preserve"> IFERROR(IF(VLOOKUP(G1792,Demos!$B$3:$K$1368,8,FALSE)=0,"",VLOOKUP(G1792,Demos!$B$3:$K$1368,8,FALSE)),"")</f>
        <v>Let a ruler slip through your fingers and catch it to determine your reaction time.</v>
      </c>
      <c r="R1792" s="38" t="str">
        <f xml:space="preserve"> IFERROR(IF(VLOOKUP(G1792,Demos!$B$3:$K$1368,7,FALSE)=0,"",VLOOKUP(G1792,Demos!$B$3:$K$1368,7,FALSE)),"")</f>
        <v/>
      </c>
      <c r="T1792" s="50" t="s">
        <v>1762</v>
      </c>
      <c r="U1792" s="31" t="str">
        <f>IFERROR(VLOOKUP(G1792,Demos!$B$7:N5088,12,FALSE),"")</f>
        <v/>
      </c>
    </row>
    <row r="1793" spans="1:21" ht="45" x14ac:dyDescent="0.25">
      <c r="A1793" s="39">
        <f t="shared" si="27"/>
        <v>1788</v>
      </c>
      <c r="B1793" s="30" t="s">
        <v>2002</v>
      </c>
      <c r="C1793" s="29" t="str">
        <f xml:space="preserve"> IFERROR(VLOOKUP(B1793, Courses!$C$3:$E$836, 2, FALSE),"")</f>
        <v>Natuurkundig Practicum</v>
      </c>
      <c r="D1793" s="29" t="str">
        <f xml:space="preserve"> IFERROR(VLOOKUP(MID(G1793,1,1), PIRA!$B$1:$E$1146, 2, FALSE),"")</f>
        <v>1 Mechanics</v>
      </c>
      <c r="E1793" s="31" t="str">
        <f xml:space="preserve"> IFERROR(VLOOKUP(MID(G1793,1,2),PIRA!$B$1:$E$1144,2,FALSE),"")&amp;"
"&amp;IFERROR(VLOOKUP(MID(H1793,1,2),PIRA!$B$1:$E$1144,2,FALSE),"")&amp;"
"&amp;IFERROR(VLOOKUP(MID(I1793,1,2),PIRA!$B$1:$E$1144,2,FALSE),"")</f>
        <v xml:space="preserve">Measurement
</v>
      </c>
      <c r="F1793" s="31" t="str">
        <f xml:space="preserve"> IFERROR(VLOOKUP(MID(G1793,1,4),PIRA!$B$1:$E$1144,2,FALSE),"")&amp;"
"&amp;IFERROR(VLOOKUP(MID(H1793,1,4),PIRA!$B$1:$E$1144,2,FALSE),"")&amp;"
"&amp;IFERROR(VLOOKUP(MID(I1793,1,4),PIRA!$B$1:$E$1144,2,FALSE),"")</f>
        <v xml:space="preserve">Error and Accuracy
</v>
      </c>
      <c r="G1793" s="32" t="s">
        <v>1998</v>
      </c>
      <c r="H1793" s="31" t="str">
        <f>IFERROR(IF(VLOOKUP(G1793,Demos!$B$3:$K$1368,2,FALSE)=0,"",VLOOKUP(G1793,Demos!$B$3:$K$1368,2,FALSE)),"")</f>
        <v/>
      </c>
      <c r="I1793" s="79" t="str">
        <f>IFERROR(IF(VLOOKUP(G1793,Demos!$B$3:$K$1368,3,FALSE)=0,"",VLOOKUP(G1793,Demos!$B$3:$K$1368,3,FALSE)),"")</f>
        <v/>
      </c>
      <c r="J1793" s="79" t="str">
        <f>IFERROR(IF(VLOOKUP(G1793,Demos!$B$3:$K$1368,4,FALSE)=0,"",VLOOKUP(G1793,Demos!$B$3:$K$1368,4,FALSE)),"")</f>
        <v/>
      </c>
      <c r="K1793" s="30" t="s">
        <v>373</v>
      </c>
      <c r="M1793" s="71">
        <v>42622</v>
      </c>
      <c r="N1793" s="33" t="str">
        <f>IFERROR(VLOOKUP(G1793,Demos!$B$3:$K$1368,5,FALSE),"")</f>
        <v>Error Analysis (2)</v>
      </c>
      <c r="O1793" s="28">
        <f>IF(N1793="","",COUNTIF($N$6:N3912, N1793))</f>
        <v>8</v>
      </c>
      <c r="P1793" s="33" t="str">
        <f xml:space="preserve"> IFERROR(IF(VLOOKUP(G1793,Demos!$B$3:$K$1368,6,FALSE)=0,"",VLOOKUP(G1793,Demos!$B$3:$K$1368,6,FALSE)),"")</f>
        <v>N/A</v>
      </c>
      <c r="Q1793" s="38" t="str">
        <f xml:space="preserve"> IFERROR(IF(VLOOKUP(G1793,Demos!$B$3:$K$1368,8,FALSE)=0,"",VLOOKUP(G1793,Demos!$B$3:$K$1368,8,FALSE)),"")</f>
        <v>Determine the uncertainty of the on-time of the flashing light by measuring the time that the bulb is on ten times.</v>
      </c>
      <c r="R1793" s="38" t="str">
        <f xml:space="preserve"> IFERROR(IF(VLOOKUP(G1793,Demos!$B$3:$K$1368,7,FALSE)=0,"",VLOOKUP(G1793,Demos!$B$3:$K$1368,7,FALSE)),"")</f>
        <v/>
      </c>
      <c r="T1793" s="50" t="s">
        <v>1762</v>
      </c>
      <c r="U1793" s="31" t="str">
        <f>IFERROR(VLOOKUP(G1793,Demos!$B$7:N5087,12,FALSE),"")</f>
        <v/>
      </c>
    </row>
    <row r="1794" spans="1:21" ht="45" x14ac:dyDescent="0.25">
      <c r="A1794" s="39">
        <f t="shared" si="27"/>
        <v>1789</v>
      </c>
      <c r="B1794" s="30" t="s">
        <v>2002</v>
      </c>
      <c r="C1794" s="29" t="str">
        <f xml:space="preserve"> IFERROR(VLOOKUP(B1794, Courses!$C$3:$E$836, 2, FALSE),"")</f>
        <v>Natuurkundig Practicum</v>
      </c>
      <c r="D1794" s="29" t="str">
        <f xml:space="preserve"> IFERROR(VLOOKUP(MID(G1794,1,1), PIRA!$B$1:$E$1146, 2, FALSE),"")</f>
        <v>1 Mechanics</v>
      </c>
      <c r="E1794" s="31" t="str">
        <f xml:space="preserve"> IFERROR(VLOOKUP(MID(G1794,1,2),PIRA!$B$1:$E$1144,2,FALSE),"")&amp;"
"&amp;IFERROR(VLOOKUP(MID(H1794,1,2),PIRA!$B$1:$E$1144,2,FALSE),"")&amp;"
"&amp;IFERROR(VLOOKUP(MID(I1794,1,2),PIRA!$B$1:$E$1144,2,FALSE),"")</f>
        <v xml:space="preserve">Measurement
</v>
      </c>
      <c r="F1794" s="31" t="str">
        <f xml:space="preserve"> IFERROR(VLOOKUP(MID(G1794,1,4),PIRA!$B$1:$E$1144,2,FALSE),"")&amp;"
"&amp;IFERROR(VLOOKUP(MID(H1794,1,4),PIRA!$B$1:$E$1144,2,FALSE),"")&amp;"
"&amp;IFERROR(VLOOKUP(MID(I1794,1,4),PIRA!$B$1:$E$1144,2,FALSE),"")</f>
        <v xml:space="preserve">Error and Accuracy
</v>
      </c>
      <c r="G1794" s="32" t="s">
        <v>1997</v>
      </c>
      <c r="H1794" s="31" t="str">
        <f>IFERROR(IF(VLOOKUP(G1794,Demos!$B$3:$K$1368,2,FALSE)=0,"",VLOOKUP(G1794,Demos!$B$3:$K$1368,2,FALSE)),"")</f>
        <v/>
      </c>
      <c r="I1794" s="79" t="str">
        <f>IFERROR(IF(VLOOKUP(G1794,Demos!$B$3:$K$1368,3,FALSE)=0,"",VLOOKUP(G1794,Demos!$B$3:$K$1368,3,FALSE)),"")</f>
        <v/>
      </c>
      <c r="J1794" s="79" t="str">
        <f>IFERROR(IF(VLOOKUP(G1794,Demos!$B$3:$K$1368,4,FALSE)=0,"",VLOOKUP(G1794,Demos!$B$3:$K$1368,4,FALSE)),"")</f>
        <v/>
      </c>
      <c r="K1794" s="30" t="s">
        <v>373</v>
      </c>
      <c r="M1794" s="71">
        <v>42621</v>
      </c>
      <c r="N1794" s="33" t="str">
        <f>IFERROR(VLOOKUP(G1794,Demos!$B$3:$K$1368,5,FALSE),"")</f>
        <v>Error Analysis (1)</v>
      </c>
      <c r="O1794" s="28">
        <f>IF(N1794="","",COUNTIF($N$6:N3913, N1794))</f>
        <v>8</v>
      </c>
      <c r="P1794" s="33" t="str">
        <f xml:space="preserve"> IFERROR(IF(VLOOKUP(G1794,Demos!$B$3:$K$1368,6,FALSE)=0,"",VLOOKUP(G1794,Demos!$B$3:$K$1368,6,FALSE)),"")</f>
        <v>N/A</v>
      </c>
      <c r="Q1794" s="38" t="str">
        <f xml:space="preserve"> IFERROR(IF(VLOOKUP(G1794,Demos!$B$3:$K$1368,8,FALSE)=0,"",VLOOKUP(G1794,Demos!$B$3:$K$1368,8,FALSE)),"")</f>
        <v>Let a ruler slip through your fingers and catch it to determine your reaction time.</v>
      </c>
      <c r="R1794" s="38" t="str">
        <f xml:space="preserve"> IFERROR(IF(VLOOKUP(G1794,Demos!$B$3:$K$1368,7,FALSE)=0,"",VLOOKUP(G1794,Demos!$B$3:$K$1368,7,FALSE)),"")</f>
        <v/>
      </c>
      <c r="T1794" s="50" t="s">
        <v>1762</v>
      </c>
      <c r="U1794" s="31" t="str">
        <f>IFERROR(VLOOKUP(G1794,Demos!$B$7:N5094,12,FALSE),"")</f>
        <v/>
      </c>
    </row>
    <row r="1795" spans="1:21" ht="45" x14ac:dyDescent="0.25">
      <c r="A1795" s="39">
        <f t="shared" si="27"/>
        <v>1790</v>
      </c>
      <c r="B1795" s="30" t="s">
        <v>2002</v>
      </c>
      <c r="C1795" s="29" t="str">
        <f xml:space="preserve"> IFERROR(VLOOKUP(B1795, Courses!$C$3:$E$836, 2, FALSE),"")</f>
        <v>Natuurkundig Practicum</v>
      </c>
      <c r="D1795" s="29" t="str">
        <f xml:space="preserve"> IFERROR(VLOOKUP(MID(G1795,1,1), PIRA!$B$1:$E$1146, 2, FALSE),"")</f>
        <v>1 Mechanics</v>
      </c>
      <c r="E1795" s="31" t="str">
        <f xml:space="preserve"> IFERROR(VLOOKUP(MID(G1795,1,2),PIRA!$B$1:$E$1144,2,FALSE),"")&amp;"
"&amp;IFERROR(VLOOKUP(MID(H1795,1,2),PIRA!$B$1:$E$1144,2,FALSE),"")&amp;"
"&amp;IFERROR(VLOOKUP(MID(I1795,1,2),PIRA!$B$1:$E$1144,2,FALSE),"")</f>
        <v xml:space="preserve">Measurement
</v>
      </c>
      <c r="F1795" s="31" t="str">
        <f xml:space="preserve"> IFERROR(VLOOKUP(MID(G1795,1,4),PIRA!$B$1:$E$1144,2,FALSE),"")&amp;"
"&amp;IFERROR(VLOOKUP(MID(H1795,1,4),PIRA!$B$1:$E$1144,2,FALSE),"")&amp;"
"&amp;IFERROR(VLOOKUP(MID(I1795,1,4),PIRA!$B$1:$E$1144,2,FALSE),"")</f>
        <v xml:space="preserve">Error and Accuracy
</v>
      </c>
      <c r="G1795" s="32" t="s">
        <v>1998</v>
      </c>
      <c r="H1795" s="31" t="str">
        <f>IFERROR(IF(VLOOKUP(G1795,Demos!$B$3:$K$1368,2,FALSE)=0,"",VLOOKUP(G1795,Demos!$B$3:$K$1368,2,FALSE)),"")</f>
        <v/>
      </c>
      <c r="I1795" s="79" t="str">
        <f>IFERROR(IF(VLOOKUP(G1795,Demos!$B$3:$K$1368,3,FALSE)=0,"",VLOOKUP(G1795,Demos!$B$3:$K$1368,3,FALSE)),"")</f>
        <v/>
      </c>
      <c r="J1795" s="79" t="str">
        <f>IFERROR(IF(VLOOKUP(G1795,Demos!$B$3:$K$1368,4,FALSE)=0,"",VLOOKUP(G1795,Demos!$B$3:$K$1368,4,FALSE)),"")</f>
        <v/>
      </c>
      <c r="K1795" s="30" t="s">
        <v>373</v>
      </c>
      <c r="M1795" s="71">
        <v>42621</v>
      </c>
      <c r="N1795" s="33" t="str">
        <f>IFERROR(VLOOKUP(G1795,Demos!$B$3:$K$1368,5,FALSE),"")</f>
        <v>Error Analysis (2)</v>
      </c>
      <c r="O1795" s="28">
        <f>IF(N1795="","",COUNTIF($N$6:N3914, N1795))</f>
        <v>8</v>
      </c>
      <c r="P1795" s="33" t="str">
        <f xml:space="preserve"> IFERROR(IF(VLOOKUP(G1795,Demos!$B$3:$K$1368,6,FALSE)=0,"",VLOOKUP(G1795,Demos!$B$3:$K$1368,6,FALSE)),"")</f>
        <v>N/A</v>
      </c>
      <c r="Q1795" s="38" t="str">
        <f xml:space="preserve"> IFERROR(IF(VLOOKUP(G1795,Demos!$B$3:$K$1368,8,FALSE)=0,"",VLOOKUP(G1795,Demos!$B$3:$K$1368,8,FALSE)),"")</f>
        <v>Determine the uncertainty of the on-time of the flashing light by measuring the time that the bulb is on ten times.</v>
      </c>
      <c r="R1795" s="38" t="str">
        <f xml:space="preserve"> IFERROR(IF(VLOOKUP(G1795,Demos!$B$3:$K$1368,7,FALSE)=0,"",VLOOKUP(G1795,Demos!$B$3:$K$1368,7,FALSE)),"")</f>
        <v/>
      </c>
      <c r="T1795" s="50" t="s">
        <v>1762</v>
      </c>
      <c r="U1795" s="31" t="str">
        <f>IFERROR(VLOOKUP(G1795,Demos!$B$7:N5093,12,FALSE),"")</f>
        <v/>
      </c>
    </row>
    <row r="1796" spans="1:21" ht="45" x14ac:dyDescent="0.25">
      <c r="A1796" s="39">
        <f t="shared" si="27"/>
        <v>1791</v>
      </c>
      <c r="B1796" s="30" t="s">
        <v>29</v>
      </c>
      <c r="C1796" s="29" t="str">
        <f xml:space="preserve"> IFERROR(VLOOKUP(B1796, Courses!$C$3:$E$836, 2, FALSE),"")</f>
        <v>Classical and Quantum Mechanics</v>
      </c>
      <c r="D1796" s="29" t="str">
        <f xml:space="preserve"> IFERROR(VLOOKUP(MID(G1796,1,1), PIRA!$B$1:$E$1146, 2, FALSE),"")</f>
        <v>1 Mechanics</v>
      </c>
      <c r="E1796" s="31" t="str">
        <f xml:space="preserve"> IFERROR(VLOOKUP(MID(G1796,1,2),PIRA!$B$1:$E$1144,2,FALSE),"")&amp;"
"&amp;IFERROR(VLOOKUP(MID(H1796,1,2),PIRA!$B$1:$E$1144,2,FALSE),"")&amp;"
"&amp;IFERROR(VLOOKUP(MID(I1796,1,2),PIRA!$B$1:$E$1144,2,FALSE),"")</f>
        <v xml:space="preserve">Newton's Third Law
</v>
      </c>
      <c r="F1796" s="31" t="str">
        <f xml:space="preserve"> IFERROR(VLOOKUP(MID(G1796,1,4),PIRA!$B$1:$E$1144,2,FALSE),"")&amp;"
"&amp;IFERROR(VLOOKUP(MID(H1796,1,4),PIRA!$B$1:$E$1144,2,FALSE),"")&amp;"
"&amp;IFERROR(VLOOKUP(MID(I1796,1,4),PIRA!$B$1:$E$1144,2,FALSE),"")</f>
        <v xml:space="preserve">Action and Reaction
</v>
      </c>
      <c r="G1796" s="32" t="s">
        <v>1145</v>
      </c>
      <c r="H1796" s="31" t="str">
        <f>IFERROR(IF(VLOOKUP(G1796,Demos!$B$3:$K$1368,2,FALSE)=0,"",VLOOKUP(G1796,Demos!$B$3:$K$1368,2,FALSE)),"")</f>
        <v/>
      </c>
      <c r="I1796" s="79" t="str">
        <f>IFERROR(IF(VLOOKUP(G1796,Demos!$B$3:$K$1368,3,FALSE)=0,"",VLOOKUP(G1796,Demos!$B$3:$K$1368,3,FALSE)),"")</f>
        <v/>
      </c>
      <c r="J1796" s="79" t="str">
        <f>IFERROR(IF(VLOOKUP(G1796,Demos!$B$3:$K$1368,4,FALSE)=0,"",VLOOKUP(G1796,Demos!$B$3:$K$1368,4,FALSE)),"")</f>
        <v/>
      </c>
      <c r="K1796" s="30" t="s">
        <v>373</v>
      </c>
      <c r="M1796" s="71">
        <v>42621</v>
      </c>
      <c r="N1796" s="33" t="str">
        <f>IFERROR(VLOOKUP(G1796,Demos!$B$3:$K$1368,5,FALSE),"")</f>
        <v>Who is the Strongest in a Collision?</v>
      </c>
      <c r="O1796" s="28">
        <f>IF(N1796="","",COUNTIF($N$6:N3915, N1796))</f>
        <v>12</v>
      </c>
      <c r="P1796" s="33" t="str">
        <f xml:space="preserve"> IFERROR(IF(VLOOKUP(G1796,Demos!$B$3:$K$1368,6,FALSE)=0,"",VLOOKUP(G1796,Demos!$B$3:$K$1368,6,FALSE)),"")</f>
        <v>www.de-monstrare.nl/pdf/Who%20is%20the%20strongest%20in%20a%20collision.pdf</v>
      </c>
      <c r="Q1796" s="38" t="str">
        <f xml:space="preserve"> IFERROR(IF(VLOOKUP(G1796,Demos!$B$3:$K$1368,8,FALSE)=0,"",VLOOKUP(G1796,Demos!$B$3:$K$1368,8,FALSE)),"")</f>
        <v/>
      </c>
      <c r="R1796" s="38" t="str">
        <f xml:space="preserve"> IFERROR(IF(VLOOKUP(G1796,Demos!$B$3:$K$1368,7,FALSE)=0,"",VLOOKUP(G1796,Demos!$B$3:$K$1368,7,FALSE)),"")</f>
        <v/>
      </c>
      <c r="T1796" s="50" t="s">
        <v>1761</v>
      </c>
      <c r="U1796" s="31" t="str">
        <f>IFERROR(VLOOKUP(G1796,Demos!$B$7:N5089,12,FALSE),"")</f>
        <v/>
      </c>
    </row>
    <row r="1797" spans="1:21" ht="45" x14ac:dyDescent="0.25">
      <c r="A1797" s="39">
        <f t="shared" si="27"/>
        <v>1792</v>
      </c>
      <c r="B1797" s="30" t="s">
        <v>29</v>
      </c>
      <c r="C1797" s="29" t="str">
        <f xml:space="preserve"> IFERROR(VLOOKUP(B1797, Courses!$C$3:$E$836, 2, FALSE),"")</f>
        <v>Classical and Quantum Mechanics</v>
      </c>
      <c r="D1797" s="29" t="str">
        <f xml:space="preserve"> IFERROR(VLOOKUP(MID(G1797,1,1), PIRA!$B$1:$E$1146, 2, FALSE),"")</f>
        <v>1 Mechanics</v>
      </c>
      <c r="E1797" s="31" t="str">
        <f xml:space="preserve"> IFERROR(VLOOKUP(MID(G1797,1,2),PIRA!$B$1:$E$1144,2,FALSE),"")&amp;"
"&amp;IFERROR(VLOOKUP(MID(H1797,1,2),PIRA!$B$1:$E$1144,2,FALSE),"")&amp;"
"&amp;IFERROR(VLOOKUP(MID(I1797,1,2),PIRA!$B$1:$E$1144,2,FALSE),"")</f>
        <v xml:space="preserve">Applications of Newton's Laws
</v>
      </c>
      <c r="F1797" s="31" t="str">
        <f xml:space="preserve"> IFERROR(VLOOKUP(MID(G1797,1,4),PIRA!$B$1:$E$1144,2,FALSE),"")&amp;"
"&amp;IFERROR(VLOOKUP(MID(H1797,1,4),PIRA!$B$1:$E$1144,2,FALSE),"")&amp;"
"&amp;IFERROR(VLOOKUP(MID(I1797,1,4),PIRA!$B$1:$E$1144,2,FALSE),"")</f>
        <v xml:space="preserve">Friction
</v>
      </c>
      <c r="G1797" s="32" t="s">
        <v>1152</v>
      </c>
      <c r="H1797" s="31" t="str">
        <f>IFERROR(IF(VLOOKUP(G1797,Demos!$B$3:$K$1368,2,FALSE)=0,"",VLOOKUP(G1797,Demos!$B$3:$K$1368,2,FALSE)),"")</f>
        <v/>
      </c>
      <c r="I1797" s="79" t="str">
        <f>IFERROR(IF(VLOOKUP(G1797,Demos!$B$3:$K$1368,3,FALSE)=0,"",VLOOKUP(G1797,Demos!$B$3:$K$1368,3,FALSE)),"")</f>
        <v/>
      </c>
      <c r="J1797" s="79" t="str">
        <f>IFERROR(IF(VLOOKUP(G1797,Demos!$B$3:$K$1368,4,FALSE)=0,"",VLOOKUP(G1797,Demos!$B$3:$K$1368,4,FALSE)),"")</f>
        <v/>
      </c>
      <c r="K1797" s="30" t="s">
        <v>373</v>
      </c>
      <c r="M1797" s="71">
        <v>42621</v>
      </c>
      <c r="N1797" s="33" t="str">
        <f>IFERROR(VLOOKUP(G1797,Demos!$B$3:$K$1368,5,FALSE),"")</f>
        <v>Braking</v>
      </c>
      <c r="O1797" s="28">
        <f>IF(N1797="","",COUNTIF($N$6:N3916, N1797))</f>
        <v>19</v>
      </c>
      <c r="P1797" s="33" t="str">
        <f xml:space="preserve"> IFERROR(IF(VLOOKUP(G1797,Demos!$B$3:$K$1368,6,FALSE)=0,"",VLOOKUP(G1797,Demos!$B$3:$K$1368,6,FALSE)),"")</f>
        <v>www.de-monstrare.nl/pdf/Braking.pdf</v>
      </c>
      <c r="Q1797" s="38" t="str">
        <f xml:space="preserve"> IFERROR(IF(VLOOKUP(G1797,Demos!$B$3:$K$1368,8,FALSE)=0,"",VLOOKUP(G1797,Demos!$B$3:$K$1368,8,FALSE)),"")</f>
        <v/>
      </c>
      <c r="R1797" s="38" t="str">
        <f xml:space="preserve"> IFERROR(IF(VLOOKUP(G1797,Demos!$B$3:$K$1368,7,FALSE)=0,"",VLOOKUP(G1797,Demos!$B$3:$K$1368,7,FALSE)),"")</f>
        <v/>
      </c>
      <c r="T1797" s="50" t="s">
        <v>1890</v>
      </c>
      <c r="U1797" s="31" t="str">
        <f>IFERROR(VLOOKUP(G1797,Demos!$B$7:N5091,12,FALSE),"")</f>
        <v/>
      </c>
    </row>
    <row r="1798" spans="1:21" ht="45" x14ac:dyDescent="0.25">
      <c r="A1798" s="39">
        <f t="shared" ref="A1798:A1861" si="28">ROW()-5</f>
        <v>1793</v>
      </c>
      <c r="B1798" s="30" t="s">
        <v>29</v>
      </c>
      <c r="C1798" s="29" t="str">
        <f xml:space="preserve"> IFERROR(VLOOKUP(B1798, Courses!$C$3:$E$836, 2, FALSE),"")</f>
        <v>Classical and Quantum Mechanics</v>
      </c>
      <c r="D1798" s="29" t="str">
        <f xml:space="preserve"> IFERROR(VLOOKUP(MID(G1798,1,1), PIRA!$B$1:$E$1146, 2, FALSE),"")</f>
        <v>1 Mechanics</v>
      </c>
      <c r="E1798" s="31" t="str">
        <f xml:space="preserve"> IFERROR(VLOOKUP(MID(G1798,1,2),PIRA!$B$1:$E$1144,2,FALSE),"")&amp;"
"&amp;IFERROR(VLOOKUP(MID(H1798,1,2),PIRA!$B$1:$E$1144,2,FALSE),"")&amp;"
"&amp;IFERROR(VLOOKUP(MID(I1798,1,2),PIRA!$B$1:$E$1144,2,FALSE),"")</f>
        <v xml:space="preserve">Applications of Newton's Laws
</v>
      </c>
      <c r="F1798" s="31" t="str">
        <f xml:space="preserve"> IFERROR(VLOOKUP(MID(G1798,1,4),PIRA!$B$1:$E$1144,2,FALSE),"")&amp;"
"&amp;IFERROR(VLOOKUP(MID(H1798,1,4),PIRA!$B$1:$E$1144,2,FALSE),"")&amp;"
"&amp;IFERROR(VLOOKUP(MID(I1798,1,4),PIRA!$B$1:$E$1144,2,FALSE),"")</f>
        <v xml:space="preserve">Friction
</v>
      </c>
      <c r="G1798" s="32" t="s">
        <v>1153</v>
      </c>
      <c r="H1798" s="31" t="str">
        <f>IFERROR(IF(VLOOKUP(G1798,Demos!$B$3:$K$1368,2,FALSE)=0,"",VLOOKUP(G1798,Demos!$B$3:$K$1368,2,FALSE)),"")</f>
        <v/>
      </c>
      <c r="I1798" s="79" t="str">
        <f>IFERROR(IF(VLOOKUP(G1798,Demos!$B$3:$K$1368,3,FALSE)=0,"",VLOOKUP(G1798,Demos!$B$3:$K$1368,3,FALSE)),"")</f>
        <v/>
      </c>
      <c r="J1798" s="79" t="str">
        <f>IFERROR(IF(VLOOKUP(G1798,Demos!$B$3:$K$1368,4,FALSE)=0,"",VLOOKUP(G1798,Demos!$B$3:$K$1368,4,FALSE)),"")</f>
        <v/>
      </c>
      <c r="K1798" s="30" t="s">
        <v>373</v>
      </c>
      <c r="M1798" s="71">
        <v>42621</v>
      </c>
      <c r="N1798" s="33" t="str">
        <f>IFERROR(VLOOKUP(G1798,Demos!$B$3:$K$1368,5,FALSE),"")</f>
        <v>Phonebook Friction</v>
      </c>
      <c r="O1798" s="28">
        <f>IF(N1798="","",COUNTIF($N$6:N3917, N1798))</f>
        <v>13</v>
      </c>
      <c r="P1798" s="33" t="str">
        <f xml:space="preserve"> IFERROR(IF(VLOOKUP(G1798,Demos!$B$3:$K$1368,6,FALSE)=0,"",VLOOKUP(G1798,Demos!$B$3:$K$1368,6,FALSE)),"")</f>
        <v>www.de-monstrare.nl/pdf/Phonebook%20friction.pdf</v>
      </c>
      <c r="Q1798" s="38" t="str">
        <f xml:space="preserve"> IFERROR(IF(VLOOKUP(G1798,Demos!$B$3:$K$1368,8,FALSE)=0,"",VLOOKUP(G1798,Demos!$B$3:$K$1368,8,FALSE)),"")</f>
        <v/>
      </c>
      <c r="R1798" s="38" t="str">
        <f xml:space="preserve"> IFERROR(IF(VLOOKUP(G1798,Demos!$B$3:$K$1368,7,FALSE)=0,"",VLOOKUP(G1798,Demos!$B$3:$K$1368,7,FALSE)),"")</f>
        <v/>
      </c>
      <c r="T1798" s="50" t="s">
        <v>1890</v>
      </c>
      <c r="U1798" s="31" t="str">
        <f>IFERROR(VLOOKUP(G1798,Demos!$B$7:N5090,12,FALSE),"")</f>
        <v/>
      </c>
    </row>
    <row r="1799" spans="1:21" ht="45" x14ac:dyDescent="0.25">
      <c r="A1799" s="39">
        <f t="shared" si="28"/>
        <v>1794</v>
      </c>
      <c r="B1799" s="30" t="s">
        <v>148</v>
      </c>
      <c r="C1799" s="29" t="str">
        <f xml:space="preserve"> IFERROR(VLOOKUP(B1799, Courses!$C$3:$E$836, 2, FALSE),"")</f>
        <v>Introduction to Mechanics, Waves and Optics</v>
      </c>
      <c r="D1799" s="29" t="str">
        <f xml:space="preserve"> IFERROR(VLOOKUP(MID(G1799,1,1), PIRA!$B$1:$E$1146, 2, FALSE),"")</f>
        <v>1 Mechanics</v>
      </c>
      <c r="E1799" s="31" t="str">
        <f xml:space="preserve"> IFERROR(VLOOKUP(MID(G1799,1,2),PIRA!$B$1:$E$1144,2,FALSE),"")&amp;"
"&amp;IFERROR(VLOOKUP(MID(H1799,1,2),PIRA!$B$1:$E$1144,2,FALSE),"")&amp;"
"&amp;IFERROR(VLOOKUP(MID(I1799,1,2),PIRA!$B$1:$E$1144,2,FALSE),"")</f>
        <v xml:space="preserve">Work and Energy
</v>
      </c>
      <c r="F1799" s="31" t="str">
        <f xml:space="preserve"> IFERROR(VLOOKUP(MID(G1799,1,4),PIRA!$B$1:$E$1144,2,FALSE),"")&amp;"
"&amp;IFERROR(VLOOKUP(MID(H1799,1,4),PIRA!$B$1:$E$1144,2,FALSE),"")&amp;"
"&amp;IFERROR(VLOOKUP(MID(I1799,1,4),PIRA!$B$1:$E$1144,2,FALSE),"")</f>
        <v xml:space="preserve">Conservation of Energy
</v>
      </c>
      <c r="G1799" s="32" t="s">
        <v>362</v>
      </c>
      <c r="H1799" s="31" t="str">
        <f>IFERROR(IF(VLOOKUP(G1799,Demos!$B$3:$K$1368,2,FALSE)=0,"",VLOOKUP(G1799,Demos!$B$3:$K$1368,2,FALSE)),"")</f>
        <v/>
      </c>
      <c r="I1799" s="79" t="str">
        <f>IFERROR(IF(VLOOKUP(G1799,Demos!$B$3:$K$1368,3,FALSE)=0,"",VLOOKUP(G1799,Demos!$B$3:$K$1368,3,FALSE)),"")</f>
        <v/>
      </c>
      <c r="J1799" s="79" t="str">
        <f>IFERROR(IF(VLOOKUP(G1799,Demos!$B$3:$K$1368,4,FALSE)=0,"",VLOOKUP(G1799,Demos!$B$3:$K$1368,4,FALSE)),"")</f>
        <v/>
      </c>
      <c r="K1799" s="30" t="s">
        <v>150</v>
      </c>
      <c r="L1799" s="30" t="s">
        <v>150</v>
      </c>
      <c r="M1799" s="71">
        <v>42621</v>
      </c>
      <c r="N1799" s="33" t="str">
        <f>IFERROR(VLOOKUP(G1799,Demos!$B$3:$K$1368,5,FALSE),"")</f>
        <v>Pendulum of Death</v>
      </c>
      <c r="O1799" s="28">
        <f>IF(N1799="","",COUNTIF($N$6:N3918, N1799))</f>
        <v>20</v>
      </c>
      <c r="P1799" s="33" t="str">
        <f xml:space="preserve"> IFERROR(IF(VLOOKUP(G1799,Demos!$B$3:$K$1368,6,FALSE)=0,"",VLOOKUP(G1799,Demos!$B$3:$K$1368,6,FALSE)),"")</f>
        <v>www.de-monstrare.nl/pdf/Pendulum%20of%20death.pdf</v>
      </c>
      <c r="Q1799" s="38" t="str">
        <f xml:space="preserve"> IFERROR(IF(VLOOKUP(G1799,Demos!$B$3:$K$1368,8,FALSE)=0,"",VLOOKUP(G1799,Demos!$B$3:$K$1368,8,FALSE)),"")</f>
        <v>Height floor to hook in the ceiling h = 6.871 m</v>
      </c>
      <c r="R1799" s="38" t="str">
        <f xml:space="preserve"> IFERROR(IF(VLOOKUP(G1799,Demos!$B$3:$K$1368,7,FALSE)=0,"",VLOOKUP(G1799,Demos!$B$3:$K$1368,7,FALSE)),"")</f>
        <v/>
      </c>
      <c r="T1799" s="50" t="s">
        <v>1890</v>
      </c>
      <c r="U1799" s="31" t="str">
        <f>IFERROR(VLOOKUP(G1799,Demos!$B$7:N5092,12,FALSE),"")</f>
        <v/>
      </c>
    </row>
    <row r="1800" spans="1:21" ht="45" x14ac:dyDescent="0.25">
      <c r="A1800" s="39">
        <f t="shared" si="28"/>
        <v>1795</v>
      </c>
      <c r="B1800" s="30" t="s">
        <v>29</v>
      </c>
      <c r="C1800" s="29" t="str">
        <f xml:space="preserve"> IFERROR(VLOOKUP(B1800, Courses!$C$3:$E$836, 2, FALSE),"")</f>
        <v>Classical and Quantum Mechanics</v>
      </c>
      <c r="D1800" s="29" t="str">
        <f xml:space="preserve"> IFERROR(VLOOKUP(MID(G1800,1,1), PIRA!$B$1:$E$1146, 2, FALSE),"")</f>
        <v>1 Mechanics</v>
      </c>
      <c r="E1800" s="31" t="str">
        <f xml:space="preserve"> IFERROR(VLOOKUP(MID(G1800,1,2),PIRA!$B$1:$E$1144,2,FALSE),"")&amp;"
"&amp;IFERROR(VLOOKUP(MID(H1800,1,2),PIRA!$B$1:$E$1144,2,FALSE),"")&amp;"
"&amp;IFERROR(VLOOKUP(MID(I1800,1,2),PIRA!$B$1:$E$1144,2,FALSE),"")</f>
        <v xml:space="preserve">Relative Motion
</v>
      </c>
      <c r="F1800" s="31" t="str">
        <f xml:space="preserve"> IFERROR(VLOOKUP(MID(G1800,1,4),PIRA!$B$1:$E$1144,2,FALSE),"")&amp;"
"&amp;IFERROR(VLOOKUP(MID(H1800,1,4),PIRA!$B$1:$E$1144,2,FALSE),"")&amp;"
"&amp;IFERROR(VLOOKUP(MID(I1800,1,4),PIRA!$B$1:$E$1144,2,FALSE),"")</f>
        <v xml:space="preserve">Moving Reference Frames
</v>
      </c>
      <c r="G1800" s="32" t="s">
        <v>1135</v>
      </c>
      <c r="H1800" s="31" t="str">
        <f>IFERROR(IF(VLOOKUP(G1800,Demos!$B$3:$K$1368,2,FALSE)=0,"",VLOOKUP(G1800,Demos!$B$3:$K$1368,2,FALSE)),"")</f>
        <v/>
      </c>
      <c r="I1800" s="79" t="str">
        <f>IFERROR(IF(VLOOKUP(G1800,Demos!$B$3:$K$1368,3,FALSE)=0,"",VLOOKUP(G1800,Demos!$B$3:$K$1368,3,FALSE)),"")</f>
        <v/>
      </c>
      <c r="J1800" s="79" t="str">
        <f>IFERROR(IF(VLOOKUP(G1800,Demos!$B$3:$K$1368,4,FALSE)=0,"",VLOOKUP(G1800,Demos!$B$3:$K$1368,4,FALSE)),"")</f>
        <v/>
      </c>
      <c r="K1800" s="30" t="s">
        <v>373</v>
      </c>
      <c r="M1800" s="71">
        <v>42619</v>
      </c>
      <c r="N1800" s="33" t="str">
        <f>IFERROR(VLOOKUP(G1800,Demos!$B$3:$K$1368,5,FALSE),"")</f>
        <v>Shoot and Catch</v>
      </c>
      <c r="O1800" s="28">
        <f>IF(N1800="","",COUNTIF($N$6:N3919, N1800))</f>
        <v>26</v>
      </c>
      <c r="P1800" s="33" t="str">
        <f xml:space="preserve"> IFERROR(IF(VLOOKUP(G1800,Demos!$B$3:$K$1368,6,FALSE)=0,"",VLOOKUP(G1800,Demos!$B$3:$K$1368,6,FALSE)),"")</f>
        <v>www.de-monstrare.nl/pdf/Shoot%20and%20catch.pdf</v>
      </c>
      <c r="Q1800" s="38" t="str">
        <f xml:space="preserve"> IFERROR(IF(VLOOKUP(G1800,Demos!$B$3:$K$1368,8,FALSE)=0,"",VLOOKUP(G1800,Demos!$B$3:$K$1368,8,FALSE)),"")</f>
        <v/>
      </c>
      <c r="R1800" s="38" t="str">
        <f xml:space="preserve"> IFERROR(IF(VLOOKUP(G1800,Demos!$B$3:$K$1368,7,FALSE)=0,"",VLOOKUP(G1800,Demos!$B$3:$K$1368,7,FALSE)),"")</f>
        <v xml:space="preserve">See Collegerama 2022 recording TN1612TU_09 from 00:38:10 - https://collegerama.tudelft.nl/Mediasite/Channel/as-bsc-tn/watch/01a81742333b4cfeb1cb2f79a689016f1d </v>
      </c>
      <c r="T1800" s="50" t="s">
        <v>1762</v>
      </c>
      <c r="U1800" s="31" t="str">
        <f>IFERROR(VLOOKUP(G1800,Demos!$B$7:N5096,12,FALSE),"")</f>
        <v/>
      </c>
    </row>
    <row r="1801" spans="1:21" ht="45" x14ac:dyDescent="0.25">
      <c r="A1801" s="39">
        <f t="shared" si="28"/>
        <v>1796</v>
      </c>
      <c r="B1801" s="30" t="s">
        <v>148</v>
      </c>
      <c r="C1801" s="29" t="str">
        <f xml:space="preserve"> IFERROR(VLOOKUP(B1801, Courses!$C$3:$E$836, 2, FALSE),"")</f>
        <v>Introduction to Mechanics, Waves and Optics</v>
      </c>
      <c r="D1801" s="29" t="str">
        <f xml:space="preserve"> IFERROR(VLOOKUP(MID(G1801,1,1), PIRA!$B$1:$E$1146, 2, FALSE),"")</f>
        <v>1 Mechanics</v>
      </c>
      <c r="E1801" s="31" t="str">
        <f xml:space="preserve"> IFERROR(VLOOKUP(MID(G1801,1,2),PIRA!$B$1:$E$1144,2,FALSE),"")&amp;"
"&amp;IFERROR(VLOOKUP(MID(H1801,1,2),PIRA!$B$1:$E$1144,2,FALSE),"")&amp;"
"&amp;IFERROR(VLOOKUP(MID(I1801,1,2),PIRA!$B$1:$E$1144,2,FALSE),"")</f>
        <v xml:space="preserve">Newton's Second Law
</v>
      </c>
      <c r="F1801" s="31" t="str">
        <f xml:space="preserve"> IFERROR(VLOOKUP(MID(G1801,1,4),PIRA!$B$1:$E$1144,2,FALSE),"")&amp;"
"&amp;IFERROR(VLOOKUP(MID(H1801,1,4),PIRA!$B$1:$E$1144,2,FALSE),"")&amp;"
"&amp;IFERROR(VLOOKUP(MID(I1801,1,4),PIRA!$B$1:$E$1144,2,FALSE),"")</f>
        <v xml:space="preserve">Force, Mass, and Acceleration
</v>
      </c>
      <c r="G1801" s="32" t="s">
        <v>1142</v>
      </c>
      <c r="H1801" s="31" t="str">
        <f>IFERROR(IF(VLOOKUP(G1801,Demos!$B$3:$K$1368,2,FALSE)=0,"",VLOOKUP(G1801,Demos!$B$3:$K$1368,2,FALSE)),"")</f>
        <v/>
      </c>
      <c r="I1801" s="79" t="str">
        <f>IFERROR(IF(VLOOKUP(G1801,Demos!$B$3:$K$1368,3,FALSE)=0,"",VLOOKUP(G1801,Demos!$B$3:$K$1368,3,FALSE)),"")</f>
        <v/>
      </c>
      <c r="J1801" s="79" t="str">
        <f>IFERROR(IF(VLOOKUP(G1801,Demos!$B$3:$K$1368,4,FALSE)=0,"",VLOOKUP(G1801,Demos!$B$3:$K$1368,4,FALSE)),"")</f>
        <v/>
      </c>
      <c r="K1801" s="30" t="s">
        <v>252</v>
      </c>
      <c r="L1801" s="30" t="s">
        <v>150</v>
      </c>
      <c r="M1801" s="71">
        <v>42619</v>
      </c>
      <c r="N1801" s="33" t="str">
        <f>IFERROR(VLOOKUP(G1801,Demos!$B$3:$K$1368,5,FALSE),"")</f>
        <v>Throwing Eggs</v>
      </c>
      <c r="O1801" s="28">
        <f>IF(N1801="","",COUNTIF($N$6:N3920, N1801))</f>
        <v>11</v>
      </c>
      <c r="P1801" s="33" t="str">
        <f xml:space="preserve"> IFERROR(IF(VLOOKUP(G1801,Demos!$B$3:$K$1368,6,FALSE)=0,"",VLOOKUP(G1801,Demos!$B$3:$K$1368,6,FALSE)),"")</f>
        <v>www.de-monstrare.nl/pdf/Throwing%20eggs.pdf</v>
      </c>
      <c r="Q1801" s="38" t="str">
        <f xml:space="preserve"> IFERROR(IF(VLOOKUP(G1801,Demos!$B$3:$K$1368,8,FALSE)=0,"",VLOOKUP(G1801,Demos!$B$3:$K$1368,8,FALSE)),"")</f>
        <v/>
      </c>
      <c r="R1801" s="38" t="str">
        <f xml:space="preserve"> IFERROR(IF(VLOOKUP(G1801,Demos!$B$3:$K$1368,7,FALSE)=0,"",VLOOKUP(G1801,Demos!$B$3:$K$1368,7,FALSE)),"")</f>
        <v/>
      </c>
      <c r="T1801" s="50" t="s">
        <v>1761</v>
      </c>
      <c r="U1801" s="31" t="str">
        <f>IFERROR(VLOOKUP(G1801,Demos!$B$7:N5098,12,FALSE),"")</f>
        <v/>
      </c>
    </row>
    <row r="1802" spans="1:21" ht="45" x14ac:dyDescent="0.25">
      <c r="A1802" s="39">
        <f t="shared" si="28"/>
        <v>1797</v>
      </c>
      <c r="B1802" s="30" t="s">
        <v>148</v>
      </c>
      <c r="C1802" s="29" t="str">
        <f xml:space="preserve"> IFERROR(VLOOKUP(B1802, Courses!$C$3:$E$836, 2, FALSE),"")</f>
        <v>Introduction to Mechanics, Waves and Optics</v>
      </c>
      <c r="D1802" s="29" t="str">
        <f xml:space="preserve"> IFERROR(VLOOKUP(MID(G1802,1,1), PIRA!$B$1:$E$1146, 2, FALSE),"")</f>
        <v>1 Mechanics</v>
      </c>
      <c r="E1802" s="31" t="str">
        <f xml:space="preserve"> IFERROR(VLOOKUP(MID(G1802,1,2),PIRA!$B$1:$E$1144,2,FALSE),"")&amp;"
"&amp;IFERROR(VLOOKUP(MID(H1802,1,2),PIRA!$B$1:$E$1144,2,FALSE),"")&amp;"
"&amp;IFERROR(VLOOKUP(MID(I1802,1,2),PIRA!$B$1:$E$1144,2,FALSE),"")</f>
        <v xml:space="preserve">Newton's Second Law
</v>
      </c>
      <c r="F1802" s="31" t="str">
        <f xml:space="preserve"> IFERROR(VLOOKUP(MID(G1802,1,4),PIRA!$B$1:$E$1144,2,FALSE),"")&amp;"
"&amp;IFERROR(VLOOKUP(MID(H1802,1,4),PIRA!$B$1:$E$1144,2,FALSE),"")&amp;"
"&amp;IFERROR(VLOOKUP(MID(I1802,1,4),PIRA!$B$1:$E$1144,2,FALSE),"")</f>
        <v xml:space="preserve">Accelerated Reference Frames
</v>
      </c>
      <c r="G1802" s="32" t="s">
        <v>1919</v>
      </c>
      <c r="H1802" s="31" t="str">
        <f>IFERROR(IF(VLOOKUP(G1802,Demos!$B$3:$K$1368,2,FALSE)=0,"",VLOOKUP(G1802,Demos!$B$3:$K$1368,2,FALSE)),"")</f>
        <v/>
      </c>
      <c r="I1802" s="79" t="str">
        <f>IFERROR(IF(VLOOKUP(G1802,Demos!$B$3:$K$1368,3,FALSE)=0,"",VLOOKUP(G1802,Demos!$B$3:$K$1368,3,FALSE)),"")</f>
        <v/>
      </c>
      <c r="J1802" s="79" t="str">
        <f>IFERROR(IF(VLOOKUP(G1802,Demos!$B$3:$K$1368,4,FALSE)=0,"",VLOOKUP(G1802,Demos!$B$3:$K$1368,4,FALSE)),"")</f>
        <v/>
      </c>
      <c r="K1802" s="30" t="s">
        <v>150</v>
      </c>
      <c r="L1802" s="30" t="s">
        <v>252</v>
      </c>
      <c r="M1802" s="71">
        <v>42619</v>
      </c>
      <c r="N1802" s="33" t="str">
        <f>IFERROR(VLOOKUP(G1802,Demos!$B$3:$K$1368,5,FALSE),"")</f>
        <v>Vanishing Weight (Apparent weight)</v>
      </c>
      <c r="O1802" s="28">
        <f>IF(N1802="","",COUNTIF($N$6:N3921, N1802))</f>
        <v>9</v>
      </c>
      <c r="P1802" s="33" t="str">
        <f xml:space="preserve"> IFERROR(IF(VLOOKUP(G1802,Demos!$B$3:$K$1368,6,FALSE)=0,"",VLOOKUP(G1802,Demos!$B$3:$K$1368,6,FALSE)),"")</f>
        <v>N/A</v>
      </c>
      <c r="Q1802" s="38" t="str">
        <f xml:space="preserve"> IFERROR(IF(VLOOKUP(G1802,Demos!$B$3:$K$1368,8,FALSE)=0,"",VLOOKUP(G1802,Demos!$B$3:$K$1368,8,FALSE)),"")</f>
        <v/>
      </c>
      <c r="R1802" s="38" t="str">
        <f xml:space="preserve"> IFERROR(IF(VLOOKUP(G1802,Demos!$B$3:$K$1368,7,FALSE)=0,"",VLOOKUP(G1802,Demos!$B$3:$K$1368,7,FALSE)),"")</f>
        <v/>
      </c>
      <c r="T1802" s="50" t="s">
        <v>1761</v>
      </c>
      <c r="U1802" s="31" t="str">
        <f>IFERROR(VLOOKUP(G1802,Demos!$B$7:N5097,12,FALSE),"")</f>
        <v/>
      </c>
    </row>
    <row r="1803" spans="1:21" ht="45" x14ac:dyDescent="0.25">
      <c r="A1803" s="39">
        <f t="shared" si="28"/>
        <v>1798</v>
      </c>
      <c r="B1803" s="30" t="s">
        <v>29</v>
      </c>
      <c r="C1803" s="29" t="str">
        <f xml:space="preserve"> IFERROR(VLOOKUP(B1803, Courses!$C$3:$E$836, 2, FALSE),"")</f>
        <v>Classical and Quantum Mechanics</v>
      </c>
      <c r="D1803" s="29" t="str">
        <f xml:space="preserve"> IFERROR(VLOOKUP(MID(G1803,1,1), PIRA!$B$1:$E$1146, 2, FALSE),"")</f>
        <v>1 Mechanics</v>
      </c>
      <c r="E1803" s="31" t="str">
        <f xml:space="preserve"> IFERROR(VLOOKUP(MID(G1803,1,2),PIRA!$B$1:$E$1144,2,FALSE),"")&amp;"
"&amp;IFERROR(VLOOKUP(MID(H1803,1,2),PIRA!$B$1:$E$1144,2,FALSE),"")&amp;"
"&amp;IFERROR(VLOOKUP(MID(I1803,1,2),PIRA!$B$1:$E$1144,2,FALSE),"")</f>
        <v xml:space="preserve">Statics of Rigid Bodies
</v>
      </c>
      <c r="F1803" s="31" t="str">
        <f xml:space="preserve"> IFERROR(VLOOKUP(MID(G1803,1,4),PIRA!$B$1:$E$1144,2,FALSE),"")&amp;"
"&amp;IFERROR(VLOOKUP(MID(H1803,1,4),PIRA!$B$1:$E$1144,2,FALSE),"")&amp;"
"&amp;IFERROR(VLOOKUP(MID(I1803,1,4),PIRA!$B$1:$E$1144,2,FALSE),"")</f>
        <v xml:space="preserve">Resolution of Forces
</v>
      </c>
      <c r="G1803" s="32" t="s">
        <v>1148</v>
      </c>
      <c r="H1803" s="31" t="str">
        <f>IFERROR(IF(VLOOKUP(G1803,Demos!$B$3:$K$1368,2,FALSE)=0,"",VLOOKUP(G1803,Demos!$B$3:$K$1368,2,FALSE)),"")</f>
        <v/>
      </c>
      <c r="I1803" s="79" t="str">
        <f>IFERROR(IF(VLOOKUP(G1803,Demos!$B$3:$K$1368,3,FALSE)=0,"",VLOOKUP(G1803,Demos!$B$3:$K$1368,3,FALSE)),"")</f>
        <v/>
      </c>
      <c r="J1803" s="79" t="str">
        <f>IFERROR(IF(VLOOKUP(G1803,Demos!$B$3:$K$1368,4,FALSE)=0,"",VLOOKUP(G1803,Demos!$B$3:$K$1368,4,FALSE)),"")</f>
        <v/>
      </c>
      <c r="K1803" s="30" t="s">
        <v>373</v>
      </c>
      <c r="M1803" s="71">
        <v>42619</v>
      </c>
      <c r="N1803" s="33" t="str">
        <f>IFERROR(VLOOKUP(G1803,Demos!$B$3:$K$1368,5,FALSE),"")</f>
        <v>Strong Professor (Weak Students)</v>
      </c>
      <c r="O1803" s="28">
        <f>IF(N1803="","",COUNTIF($N$6:N3922, N1803))</f>
        <v>24</v>
      </c>
      <c r="P1803" s="33" t="str">
        <f xml:space="preserve"> IFERROR(IF(VLOOKUP(G1803,Demos!$B$3:$K$1368,6,FALSE)=0,"",VLOOKUP(G1803,Demos!$B$3:$K$1368,6,FALSE)),"")</f>
        <v>www.de-monstrare.nl/pdf/Strong%20professor%20_weak%20students_.pdf</v>
      </c>
      <c r="Q1803" s="38" t="str">
        <f xml:space="preserve"> IFERROR(IF(VLOOKUP(G1803,Demos!$B$3:$K$1368,8,FALSE)=0,"",VLOOKUP(G1803,Demos!$B$3:$K$1368,8,FALSE)),"")</f>
        <v/>
      </c>
      <c r="R1803" s="38" t="str">
        <f xml:space="preserve"> IFERROR(IF(VLOOKUP(G1803,Demos!$B$3:$K$1368,7,FALSE)=0,"",VLOOKUP(G1803,Demos!$B$3:$K$1368,7,FALSE)),"")</f>
        <v xml:space="preserve">=================== https://collegerama.tudelft.nl/Mediasite/Channel/as-bsc-tn/watch/f53f1fdd5fa04999b1d52f4922846f1a1d ========================Collegerama.tudelft.nl. TN1612TU_01 - Klassieke mechanica &amp; relativiteit, recoreded on 08 Feb 2021 13:45, demo </v>
      </c>
      <c r="T1803" s="50" t="s">
        <v>1762</v>
      </c>
      <c r="U1803" s="31" t="str">
        <f>IFERROR(VLOOKUP(G1803,Demos!$B$7:N5095,12,FALSE),"")</f>
        <v/>
      </c>
    </row>
    <row r="1804" spans="1:21" ht="45" x14ac:dyDescent="0.25">
      <c r="A1804" s="39">
        <f t="shared" si="28"/>
        <v>1799</v>
      </c>
      <c r="B1804" s="30" t="s">
        <v>151</v>
      </c>
      <c r="C1804" s="29" t="str">
        <f xml:space="preserve"> IFERROR(VLOOKUP(B1804, Courses!$C$3:$E$836, 2, FALSE),"")</f>
        <v>Introduction to Electricity and Magnetism</v>
      </c>
      <c r="D1804" s="29" t="str">
        <f xml:space="preserve"> IFERROR(VLOOKUP(MID(G1804,1,1), PIRA!$B$1:$E$1146, 2, FALSE),"")</f>
        <v>5 Electricity and Magnetism</v>
      </c>
      <c r="E1804" s="31" t="str">
        <f xml:space="preserve"> IFERROR(VLOOKUP(MID(G1804,1,2),PIRA!$B$1:$E$1144,2,FALSE),"")&amp;"
"&amp;IFERROR(VLOOKUP(MID(H1804,1,2),PIRA!$B$1:$E$1144,2,FALSE),"")&amp;"
"&amp;IFERROR(VLOOKUP(MID(I1804,1,2),PIRA!$B$1:$E$1144,2,FALSE),"")</f>
        <v xml:space="preserve">Electrostatics
</v>
      </c>
      <c r="F1804" s="31" t="str">
        <f xml:space="preserve"> IFERROR(VLOOKUP(MID(G1804,1,4),PIRA!$B$1:$E$1144,2,FALSE),"")&amp;"
"&amp;IFERROR(VLOOKUP(MID(H1804,1,4),PIRA!$B$1:$E$1144,2,FALSE),"")&amp;"
"&amp;IFERROR(VLOOKUP(MID(I1804,1,4),PIRA!$B$1:$E$1144,2,FALSE),"")</f>
        <v xml:space="preserve">Producing Static Charge
</v>
      </c>
      <c r="G1804" s="32" t="s">
        <v>1737</v>
      </c>
      <c r="H1804" s="31" t="str">
        <f>IFERROR(IF(VLOOKUP(G1804,Demos!$B$3:$K$1368,2,FALSE)=0,"",VLOOKUP(G1804,Demos!$B$3:$K$1368,2,FALSE)),"")</f>
        <v/>
      </c>
      <c r="I1804" s="79" t="str">
        <f>IFERROR(IF(VLOOKUP(G1804,Demos!$B$3:$K$1368,3,FALSE)=0,"",VLOOKUP(G1804,Demos!$B$3:$K$1368,3,FALSE)),"")</f>
        <v/>
      </c>
      <c r="J1804" s="79" t="str">
        <f>IFERROR(IF(VLOOKUP(G1804,Demos!$B$3:$K$1368,4,FALSE)=0,"",VLOOKUP(G1804,Demos!$B$3:$K$1368,4,FALSE)),"")</f>
        <v/>
      </c>
      <c r="K1804" s="30" t="s">
        <v>1944</v>
      </c>
      <c r="L1804" s="30" t="s">
        <v>1064</v>
      </c>
      <c r="M1804" s="71">
        <v>42584</v>
      </c>
      <c r="N1804" s="33" t="str">
        <f>IFERROR(VLOOKUP(G1804,Demos!$B$3:$K$1368,5,FALSE),"")</f>
        <v>Electroscope</v>
      </c>
      <c r="O1804" s="28">
        <f>IF(N1804="","",COUNTIF($N$6:N3923, N1804))</f>
        <v>3</v>
      </c>
      <c r="P1804" s="33" t="str">
        <f xml:space="preserve"> IFERROR(IF(VLOOKUP(G1804,Demos!$B$3:$K$1368,6,FALSE)=0,"",VLOOKUP(G1804,Demos!$B$3:$K$1368,6,FALSE)),"")</f>
        <v>N/A</v>
      </c>
      <c r="Q1804" s="38" t="str">
        <f xml:space="preserve"> IFERROR(IF(VLOOKUP(G1804,Demos!$B$3:$K$1368,8,FALSE)=0,"",VLOOKUP(G1804,Demos!$B$3:$K$1368,8,FALSE)),"")</f>
        <v>Both induction and charge transfer by physical contact (use rabit fur w glas rod and PVC pipe)</v>
      </c>
      <c r="R1804" s="38" t="str">
        <f xml:space="preserve"> IFERROR(IF(VLOOKUP(G1804,Demos!$B$3:$K$1368,7,FALSE)=0,"",VLOOKUP(G1804,Demos!$B$3:$K$1368,7,FALSE)),"")</f>
        <v/>
      </c>
      <c r="U1804" s="31" t="str">
        <f>IFERROR(VLOOKUP(G1804,Demos!$B$7:N5100,12,FALSE),"")</f>
        <v/>
      </c>
    </row>
    <row r="1805" spans="1:21" ht="45" x14ac:dyDescent="0.25">
      <c r="A1805" s="39">
        <f t="shared" si="28"/>
        <v>1800</v>
      </c>
      <c r="B1805" s="30" t="s">
        <v>151</v>
      </c>
      <c r="C1805" s="29" t="str">
        <f xml:space="preserve"> IFERROR(VLOOKUP(B1805, Courses!$C$3:$E$836, 2, FALSE),"")</f>
        <v>Introduction to Electricity and Magnetism</v>
      </c>
      <c r="D1805" s="29" t="str">
        <f xml:space="preserve"> IFERROR(VLOOKUP(MID(G1805,1,1), PIRA!$B$1:$E$1146, 2, FALSE),"")</f>
        <v>5 Electricity and Magnetism</v>
      </c>
      <c r="E1805" s="31" t="str">
        <f xml:space="preserve"> IFERROR(VLOOKUP(MID(G1805,1,2),PIRA!$B$1:$E$1144,2,FALSE),"")&amp;"
"&amp;IFERROR(VLOOKUP(MID(H1805,1,2),PIRA!$B$1:$E$1144,2,FALSE),"")&amp;"
"&amp;IFERROR(VLOOKUP(MID(I1805,1,2),PIRA!$B$1:$E$1144,2,FALSE),"")</f>
        <v xml:space="preserve">Electric Fields and Potential
Electrostatics
</v>
      </c>
      <c r="F1805" s="31" t="str">
        <f xml:space="preserve"> IFERROR(VLOOKUP(MID(G1805,1,4),PIRA!$B$1:$E$1144,2,FALSE),"")&amp;"
"&amp;IFERROR(VLOOKUP(MID(H1805,1,4),PIRA!$B$1:$E$1144,2,FALSE),"")&amp;"
"&amp;IFERROR(VLOOKUP(MID(I1805,1,4),PIRA!$B$1:$E$1144,2,FALSE),"")</f>
        <v xml:space="preserve">Electric Field
Coulomb's Law
</v>
      </c>
      <c r="G1805" s="32" t="s">
        <v>1734</v>
      </c>
      <c r="H1805" s="31" t="str">
        <f>IFERROR(IF(VLOOKUP(G1805,Demos!$B$3:$K$1368,2,FALSE)=0,"",VLOOKUP(G1805,Demos!$B$3:$K$1368,2,FALSE)),"")</f>
        <v>5A20.30</v>
      </c>
      <c r="I1805" s="79" t="str">
        <f>IFERROR(IF(VLOOKUP(G1805,Demos!$B$3:$K$1368,3,FALSE)=0,"",VLOOKUP(G1805,Demos!$B$3:$K$1368,3,FALSE)),"")</f>
        <v/>
      </c>
      <c r="J1805" s="79" t="str">
        <f>IFERROR(IF(VLOOKUP(G1805,Demos!$B$3:$K$1368,4,FALSE)=0,"",VLOOKUP(G1805,Demos!$B$3:$K$1368,4,FALSE)),"")</f>
        <v/>
      </c>
      <c r="K1805" s="32" t="s">
        <v>1944</v>
      </c>
      <c r="L1805" s="32" t="s">
        <v>1064</v>
      </c>
      <c r="M1805" s="71">
        <v>42584</v>
      </c>
      <c r="N1805" s="33" t="str">
        <f>IFERROR(VLOOKUP(G1805,Demos!$B$3:$K$1368,5,FALSE),"")</f>
        <v>Hair and van de Graaff</v>
      </c>
      <c r="O1805" s="28">
        <f>IF(N1805="","",COUNTIF($N$6:N3924, N1805))</f>
        <v>3</v>
      </c>
      <c r="P1805" s="33" t="str">
        <f xml:space="preserve"> IFERROR(IF(VLOOKUP(G1805,Demos!$B$3:$K$1368,6,FALSE)=0,"",VLOOKUP(G1805,Demos!$B$3:$K$1368,6,FALSE)),"")</f>
        <v>http://demoroom.physics.ncsu.edu/html/demos/113.html</v>
      </c>
      <c r="Q1805" s="38" t="str">
        <f xml:space="preserve"> IFERROR(IF(VLOOKUP(G1805,Demos!$B$3:$K$1368,8,FALSE)=0,"",VLOOKUP(G1805,Demos!$B$3:$K$1368,8,FALSE)),"")</f>
        <v/>
      </c>
      <c r="R1805" s="38" t="str">
        <f xml:space="preserve"> IFERROR(IF(VLOOKUP(G1805,Demos!$B$3:$K$1368,7,FALSE)=0,"",VLOOKUP(G1805,Demos!$B$3:$K$1368,7,FALSE)),"")</f>
        <v/>
      </c>
      <c r="U1805" s="31" t="str">
        <f>IFERROR(VLOOKUP(G1805,Demos!$B$7:N5099,12,FALSE),"")</f>
        <v/>
      </c>
    </row>
    <row r="1806" spans="1:21" ht="45" x14ac:dyDescent="0.25">
      <c r="A1806" s="39">
        <f t="shared" si="28"/>
        <v>1801</v>
      </c>
      <c r="B1806" s="30" t="s">
        <v>1993</v>
      </c>
      <c r="C1806" s="29" t="str">
        <f xml:space="preserve"> IFERROR(VLOOKUP(B1806, Courses!$C$3:$E$836, 2, FALSE),"")</f>
        <v>Optics and Microscopy</v>
      </c>
      <c r="D1806" s="29" t="str">
        <f xml:space="preserve"> IFERROR(VLOOKUP(MID(G1806,1,1), PIRA!$B$1:$E$1146, 2, FALSE),"")</f>
        <v>6 Optics</v>
      </c>
      <c r="E1806" s="31" t="str">
        <f xml:space="preserve"> IFERROR(VLOOKUP(MID(G1806,1,2),PIRA!$B$1:$E$1144,2,FALSE),"")&amp;"
"&amp;IFERROR(VLOOKUP(MID(H1806,1,2),PIRA!$B$1:$E$1144,2,FALSE),"")&amp;"
"&amp;IFERROR(VLOOKUP(MID(I1806,1,2),PIRA!$B$1:$E$1144,2,FALSE),"")</f>
        <v xml:space="preserve">Polarisation
</v>
      </c>
      <c r="F1806" s="31" t="str">
        <f xml:space="preserve"> IFERROR(VLOOKUP(MID(G1806,1,4),PIRA!$B$1:$E$1144,2,FALSE),"")&amp;"
"&amp;IFERROR(VLOOKUP(MID(H1806,1,4),PIRA!$B$1:$E$1144,2,FALSE),"")&amp;"
"&amp;IFERROR(VLOOKUP(MID(I1806,1,4),PIRA!$B$1:$E$1144,2,FALSE),"")</f>
        <v xml:space="preserve">Birefringence
</v>
      </c>
      <c r="G1806" s="32" t="s">
        <v>1204</v>
      </c>
      <c r="H1806" s="31" t="str">
        <f>IFERROR(IF(VLOOKUP(G1806,Demos!$B$3:$K$1368,2,FALSE)=0,"",VLOOKUP(G1806,Demos!$B$3:$K$1368,2,FALSE)),"")</f>
        <v/>
      </c>
      <c r="I1806" s="79" t="str">
        <f>IFERROR(IF(VLOOKUP(G1806,Demos!$B$3:$K$1368,3,FALSE)=0,"",VLOOKUP(G1806,Demos!$B$3:$K$1368,3,FALSE)),"")</f>
        <v/>
      </c>
      <c r="J1806" s="79" t="str">
        <f>IFERROR(IF(VLOOKUP(G1806,Demos!$B$3:$K$1368,4,FALSE)=0,"",VLOOKUP(G1806,Demos!$B$3:$K$1368,4,FALSE)),"")</f>
        <v/>
      </c>
      <c r="K1806" s="30" t="s">
        <v>1062</v>
      </c>
      <c r="M1806" s="71">
        <v>42523</v>
      </c>
      <c r="N1806" s="33" t="str">
        <f>IFERROR(VLOOKUP(G1806,Demos!$B$3:$K$1368,5,FALSE),"")</f>
        <v>Kaleidoscope</v>
      </c>
      <c r="O1806" s="28">
        <f>IF(N1806="","",COUNTIF($N$6:N3925, N1806))</f>
        <v>14</v>
      </c>
      <c r="P1806" s="33" t="str">
        <f xml:space="preserve"> IFERROR(IF(VLOOKUP(G1806,Demos!$B$3:$K$1368,6,FALSE)=0,"",VLOOKUP(G1806,Demos!$B$3:$K$1368,6,FALSE)),"")</f>
        <v>N/A</v>
      </c>
      <c r="Q1806" s="38" t="str">
        <f xml:space="preserve"> IFERROR(IF(VLOOKUP(G1806,Demos!$B$3:$K$1368,8,FALSE)=0,"",VLOOKUP(G1806,Demos!$B$3:$K$1368,8,FALSE)),"")</f>
        <v/>
      </c>
      <c r="R1806" s="38" t="str">
        <f xml:space="preserve"> IFERROR(IF(VLOOKUP(G1806,Demos!$B$3:$K$1368,7,FALSE)=0,"",VLOOKUP(G1806,Demos!$B$3:$K$1368,7,FALSE)),"")</f>
        <v/>
      </c>
      <c r="T1806" s="50" t="s">
        <v>1762</v>
      </c>
      <c r="U1806" s="31" t="str">
        <f>IFERROR(VLOOKUP(G1806,Demos!$B$7:N5101,12,FALSE),"")</f>
        <v/>
      </c>
    </row>
    <row r="1807" spans="1:21" ht="45" x14ac:dyDescent="0.25">
      <c r="A1807" s="39">
        <f t="shared" si="28"/>
        <v>1802</v>
      </c>
      <c r="B1807" s="30" t="s">
        <v>145</v>
      </c>
      <c r="C1807" s="29" t="str">
        <f xml:space="preserve"> IFERROR(VLOOKUP(B1807, Courses!$C$3:$E$836, 2, FALSE),"")</f>
        <v>Thermodynamics</v>
      </c>
      <c r="D1807" s="29" t="str">
        <f xml:space="preserve"> IFERROR(VLOOKUP(MID(G1807,1,1), PIRA!$B$1:$E$1146, 2, FALSE),"")</f>
        <v>4 Thermodynamics</v>
      </c>
      <c r="E1807" s="31" t="str">
        <f xml:space="preserve"> IFERROR(VLOOKUP(MID(G1807,1,2),PIRA!$B$1:$E$1144,2,FALSE),"")&amp;"
"&amp;IFERROR(VLOOKUP(MID(H1807,1,2),PIRA!$B$1:$E$1144,2,FALSE),"")&amp;"
"&amp;IFERROR(VLOOKUP(MID(I1807,1,2),PIRA!$B$1:$E$1144,2,FALSE),"")</f>
        <v xml:space="preserve">Change of State
</v>
      </c>
      <c r="F1807" s="31" t="str">
        <f xml:space="preserve"> IFERROR(VLOOKUP(MID(G1807,1,4),PIRA!$B$1:$E$1144,2,FALSE),"")&amp;"
"&amp;IFERROR(VLOOKUP(MID(H1807,1,4),PIRA!$B$1:$E$1144,2,FALSE),"")&amp;"
"&amp;IFERROR(VLOOKUP(MID(I1807,1,4),PIRA!$B$1:$E$1144,2,FALSE),"")</f>
        <v xml:space="preserve">Critical Point
</v>
      </c>
      <c r="G1807" s="32" t="s">
        <v>1881</v>
      </c>
      <c r="H1807" s="31" t="str">
        <f>IFERROR(IF(VLOOKUP(G1807,Demos!$B$3:$K$1368,2,FALSE)=0,"",VLOOKUP(G1807,Demos!$B$3:$K$1368,2,FALSE)),"")</f>
        <v/>
      </c>
      <c r="I1807" s="79" t="str">
        <f>IFERROR(IF(VLOOKUP(G1807,Demos!$B$3:$K$1368,3,FALSE)=0,"",VLOOKUP(G1807,Demos!$B$3:$K$1368,3,FALSE)),"")</f>
        <v/>
      </c>
      <c r="J1807" s="79" t="str">
        <f>IFERROR(IF(VLOOKUP(G1807,Demos!$B$3:$K$1368,4,FALSE)=0,"",VLOOKUP(G1807,Demos!$B$3:$K$1368,4,FALSE)),"")</f>
        <v/>
      </c>
      <c r="K1807" s="30" t="s">
        <v>147</v>
      </c>
      <c r="L1807" s="30" t="s">
        <v>1057</v>
      </c>
      <c r="M1807" s="71">
        <v>42488</v>
      </c>
      <c r="N1807" s="33" t="str">
        <f>IFERROR(VLOOKUP(G1807,Demos!$B$3:$K$1368,5,FALSE),"")</f>
        <v>Critical Opalscence</v>
      </c>
      <c r="O1807" s="28">
        <f>IF(N1807="","",COUNTIF($N$6:N3926, N1807))</f>
        <v>11</v>
      </c>
      <c r="P1807" s="33" t="str">
        <f xml:space="preserve"> IFERROR(IF(VLOOKUP(G1807,Demos!$B$3:$K$1368,6,FALSE)=0,"",VLOOKUP(G1807,Demos!$B$3:$K$1368,6,FALSE)),"")</f>
        <v>N/A</v>
      </c>
      <c r="Q1807" s="38" t="str">
        <f xml:space="preserve"> IFERROR(IF(VLOOKUP(G1807,Demos!$B$3:$K$1368,8,FALSE)=0,"",VLOOKUP(G1807,Demos!$B$3:$K$1368,8,FALSE)),"")</f>
        <v/>
      </c>
      <c r="R1807" s="38" t="str">
        <f xml:space="preserve"> IFERROR(IF(VLOOKUP(G1807,Demos!$B$3:$K$1368,7,FALSE)=0,"",VLOOKUP(G1807,Demos!$B$3:$K$1368,7,FALSE)),"")</f>
        <v/>
      </c>
      <c r="T1807" s="50" t="s">
        <v>1761</v>
      </c>
      <c r="U1807" s="31" t="str">
        <f>IFERROR(VLOOKUP(G1807,Demos!$B$7:N5102,12,FALSE),"")</f>
        <v/>
      </c>
    </row>
    <row r="1808" spans="1:21" ht="45" x14ac:dyDescent="0.25">
      <c r="A1808" s="39">
        <f t="shared" si="28"/>
        <v>1803</v>
      </c>
      <c r="B1808" s="30" t="s">
        <v>145</v>
      </c>
      <c r="C1808" s="29" t="str">
        <f xml:space="preserve"> IFERROR(VLOOKUP(B1808, Courses!$C$3:$E$836, 2, FALSE),"")</f>
        <v>Thermodynamics</v>
      </c>
      <c r="D1808" s="29" t="str">
        <f xml:space="preserve"> IFERROR(VLOOKUP(MID(G1808,1,1), PIRA!$B$1:$E$1146, 2, FALSE),"")</f>
        <v>4 Thermodynamics</v>
      </c>
      <c r="E1808" s="31" t="str">
        <f xml:space="preserve"> IFERROR(VLOOKUP(MID(G1808,1,2),PIRA!$B$1:$E$1144,2,FALSE),"")&amp;"
"&amp;IFERROR(VLOOKUP(MID(H1808,1,2),PIRA!$B$1:$E$1144,2,FALSE),"")&amp;"
"&amp;IFERROR(VLOOKUP(MID(I1808,1,2),PIRA!$B$1:$E$1144,2,FALSE),"")</f>
        <v xml:space="preserve">Change of State
</v>
      </c>
      <c r="F1808" s="31" t="str">
        <f xml:space="preserve"> IFERROR(VLOOKUP(MID(G1808,1,4),PIRA!$B$1:$E$1144,2,FALSE),"")&amp;"
"&amp;IFERROR(VLOOKUP(MID(H1808,1,4),PIRA!$B$1:$E$1144,2,FALSE),"")&amp;"
"&amp;IFERROR(VLOOKUP(MID(I1808,1,4),PIRA!$B$1:$E$1144,2,FALSE),"")</f>
        <v xml:space="preserve">Vapor Pressure
</v>
      </c>
      <c r="G1808" s="32" t="s">
        <v>1846</v>
      </c>
      <c r="H1808" s="31" t="str">
        <f>IFERROR(IF(VLOOKUP(G1808,Demos!$B$3:$K$1368,2,FALSE)=0,"",VLOOKUP(G1808,Demos!$B$3:$K$1368,2,FALSE)),"")</f>
        <v/>
      </c>
      <c r="I1808" s="79" t="str">
        <f>IFERROR(IF(VLOOKUP(G1808,Demos!$B$3:$K$1368,3,FALSE)=0,"",VLOOKUP(G1808,Demos!$B$3:$K$1368,3,FALSE)),"")</f>
        <v/>
      </c>
      <c r="J1808" s="79" t="str">
        <f>IFERROR(IF(VLOOKUP(G1808,Demos!$B$3:$K$1368,4,FALSE)=0,"",VLOOKUP(G1808,Demos!$B$3:$K$1368,4,FALSE)),"")</f>
        <v/>
      </c>
      <c r="K1808" s="30" t="s">
        <v>147</v>
      </c>
      <c r="L1808" s="30" t="s">
        <v>1057</v>
      </c>
      <c r="M1808" s="71">
        <v>42486</v>
      </c>
      <c r="N1808" s="33" t="str">
        <f>IFERROR(VLOOKUP(G1808,Demos!$B$3:$K$1368,5,FALSE),"")</f>
        <v>Boiling Water at Reduced Pressure</v>
      </c>
      <c r="O1808" s="28">
        <f>IF(N1808="","",COUNTIF($N$6:N3927, N1808))</f>
        <v>10</v>
      </c>
      <c r="P1808" s="33" t="str">
        <f xml:space="preserve"> IFERROR(IF(VLOOKUP(G1808,Demos!$B$3:$K$1368,6,FALSE)=0,"",VLOOKUP(G1808,Demos!$B$3:$K$1368,6,FALSE)),"")</f>
        <v>http://www.de-monstrare.nl/pdf/Boiling%20water%20at%20reduced%20pressure.pdf</v>
      </c>
      <c r="Q1808" s="38" t="str">
        <f xml:space="preserve"> IFERROR(IF(VLOOKUP(G1808,Demos!$B$3:$K$1368,8,FALSE)=0,"",VLOOKUP(G1808,Demos!$B$3:$K$1368,8,FALSE)),"")</f>
        <v/>
      </c>
      <c r="R1808" s="38" t="str">
        <f xml:space="preserve"> IFERROR(IF(VLOOKUP(G1808,Demos!$B$3:$K$1368,7,FALSE)=0,"",VLOOKUP(G1808,Demos!$B$3:$K$1368,7,FALSE)),"")</f>
        <v/>
      </c>
      <c r="T1808" s="50" t="s">
        <v>1761</v>
      </c>
      <c r="U1808" s="31" t="str">
        <f>IFERROR(VLOOKUP(G1808,Demos!$B$7:N5103,12,FALSE),"")</f>
        <v/>
      </c>
    </row>
    <row r="1809" spans="1:21" ht="45" x14ac:dyDescent="0.25">
      <c r="A1809" s="39">
        <f t="shared" si="28"/>
        <v>1804</v>
      </c>
      <c r="B1809" s="30" t="s">
        <v>145</v>
      </c>
      <c r="C1809" s="29" t="str">
        <f xml:space="preserve"> IFERROR(VLOOKUP(B1809, Courses!$C$3:$E$836, 2, FALSE),"")</f>
        <v>Thermodynamics</v>
      </c>
      <c r="D1809" s="29" t="str">
        <f xml:space="preserve"> IFERROR(VLOOKUP(MID(G1809,1,1), PIRA!$B$1:$E$1146, 2, FALSE),"")</f>
        <v>4 Thermodynamics</v>
      </c>
      <c r="E1809" s="31" t="str">
        <f xml:space="preserve"> IFERROR(VLOOKUP(MID(G1809,1,2),PIRA!$B$1:$E$1144,2,FALSE),"")&amp;"
"&amp;IFERROR(VLOOKUP(MID(H1809,1,2),PIRA!$B$1:$E$1144,2,FALSE),"")&amp;"
"&amp;IFERROR(VLOOKUP(MID(I1809,1,2),PIRA!$B$1:$E$1144,2,FALSE),"")</f>
        <v xml:space="preserve">Entropy and the Second Law
</v>
      </c>
      <c r="F1809" s="31" t="str">
        <f xml:space="preserve"> IFERROR(VLOOKUP(MID(G1809,1,4),PIRA!$B$1:$E$1144,2,FALSE),"")&amp;"
"&amp;IFERROR(VLOOKUP(MID(H1809,1,4),PIRA!$B$1:$E$1144,2,FALSE),"")&amp;"
"&amp;IFERROR(VLOOKUP(MID(I1809,1,4),PIRA!$B$1:$E$1144,2,FALSE),"")</f>
        <v xml:space="preserve">Heat Cycles
</v>
      </c>
      <c r="G1809" s="32" t="s">
        <v>1845</v>
      </c>
      <c r="H1809" s="31" t="str">
        <f>IFERROR(IF(VLOOKUP(G1809,Demos!$B$3:$K$1368,2,FALSE)=0,"",VLOOKUP(G1809,Demos!$B$3:$K$1368,2,FALSE)),"")</f>
        <v/>
      </c>
      <c r="I1809" s="79" t="str">
        <f>IFERROR(IF(VLOOKUP(G1809,Demos!$B$3:$K$1368,3,FALSE)=0,"",VLOOKUP(G1809,Demos!$B$3:$K$1368,3,FALSE)),"")</f>
        <v/>
      </c>
      <c r="J1809" s="79" t="str">
        <f>IFERROR(IF(VLOOKUP(G1809,Demos!$B$3:$K$1368,4,FALSE)=0,"",VLOOKUP(G1809,Demos!$B$3:$K$1368,4,FALSE)),"")</f>
        <v/>
      </c>
      <c r="K1809" s="30" t="s">
        <v>147</v>
      </c>
      <c r="L1809" s="30" t="s">
        <v>1057</v>
      </c>
      <c r="M1809" s="71">
        <v>42480</v>
      </c>
      <c r="N1809" s="33" t="str">
        <f>IFERROR(VLOOKUP(G1809,Demos!$B$3:$K$1368,5,FALSE),"")</f>
        <v>Stirling Engine</v>
      </c>
      <c r="O1809" s="28">
        <f>IF(N1809="","",COUNTIF($N$6:N3928, N1809))</f>
        <v>19</v>
      </c>
      <c r="P1809" s="33" t="str">
        <f xml:space="preserve"> IFERROR(IF(VLOOKUP(G1809,Demos!$B$3:$K$1368,6,FALSE)=0,"",VLOOKUP(G1809,Demos!$B$3:$K$1368,6,FALSE)),"")</f>
        <v>http://www.de-monstrare.nl/pdf/Stirling%20engine.pdf</v>
      </c>
      <c r="Q1809" s="38" t="str">
        <f xml:space="preserve"> IFERROR(IF(VLOOKUP(G1809,Demos!$B$3:$K$1368,8,FALSE)=0,"",VLOOKUP(G1809,Demos!$B$3:$K$1368,8,FALSE)),"")</f>
        <v/>
      </c>
      <c r="R1809" s="38" t="str">
        <f xml:space="preserve"> IFERROR(IF(VLOOKUP(G1809,Demos!$B$3:$K$1368,7,FALSE)=0,"",VLOOKUP(G1809,Demos!$B$3:$K$1368,7,FALSE)),"")</f>
        <v>See from 01:02:03: U:\Elearning TP\Natk4all\college ted\dag 7</v>
      </c>
      <c r="T1809" s="50" t="s">
        <v>1761</v>
      </c>
      <c r="U1809" s="31" t="str">
        <f>IFERROR(VLOOKUP(G1809,Demos!$B$7:N5104,12,FALSE),"")</f>
        <v/>
      </c>
    </row>
    <row r="1810" spans="1:21" ht="45" x14ac:dyDescent="0.25">
      <c r="A1810" s="39">
        <f t="shared" si="28"/>
        <v>1805</v>
      </c>
      <c r="B1810" s="30" t="s">
        <v>145</v>
      </c>
      <c r="C1810" s="29" t="str">
        <f xml:space="preserve"> IFERROR(VLOOKUP(B1810, Courses!$C$3:$E$836, 2, FALSE),"")</f>
        <v>Thermodynamics</v>
      </c>
      <c r="D1810" s="29" t="str">
        <f xml:space="preserve"> IFERROR(VLOOKUP(MID(G1810,1,1), PIRA!$B$1:$E$1146, 2, FALSE),"")</f>
        <v>4 Thermodynamics</v>
      </c>
      <c r="E1810" s="31" t="str">
        <f xml:space="preserve"> IFERROR(VLOOKUP(MID(G1810,1,2),PIRA!$B$1:$E$1144,2,FALSE),"")&amp;"
"&amp;IFERROR(VLOOKUP(MID(H1810,1,2),PIRA!$B$1:$E$1144,2,FALSE),"")&amp;"
"&amp;IFERROR(VLOOKUP(MID(I1810,1,2),PIRA!$B$1:$E$1144,2,FALSE),"")</f>
        <v xml:space="preserve">Heat and the First Law
</v>
      </c>
      <c r="F1810" s="31" t="str">
        <f xml:space="preserve"> IFERROR(VLOOKUP(MID(G1810,1,4),PIRA!$B$1:$E$1144,2,FALSE),"")&amp;"
"&amp;IFERROR(VLOOKUP(MID(H1810,1,4),PIRA!$B$1:$E$1144,2,FALSE),"")&amp;"
"&amp;IFERROR(VLOOKUP(MID(I1810,1,4),PIRA!$B$1:$E$1144,2,FALSE),"")</f>
        <v xml:space="preserve">Mechanical Equivalent of Heat
</v>
      </c>
      <c r="G1810" s="32" t="s">
        <v>1880</v>
      </c>
      <c r="H1810" s="31" t="str">
        <f>IFERROR(IF(VLOOKUP(G1810,Demos!$B$3:$K$1368,2,FALSE)=0,"",VLOOKUP(G1810,Demos!$B$3:$K$1368,2,FALSE)),"")</f>
        <v/>
      </c>
      <c r="I1810" s="79" t="str">
        <f>IFERROR(IF(VLOOKUP(G1810,Demos!$B$3:$K$1368,3,FALSE)=0,"",VLOOKUP(G1810,Demos!$B$3:$K$1368,3,FALSE)),"")</f>
        <v/>
      </c>
      <c r="J1810" s="79" t="str">
        <f>IFERROR(IF(VLOOKUP(G1810,Demos!$B$3:$K$1368,4,FALSE)=0,"",VLOOKUP(G1810,Demos!$B$3:$K$1368,4,FALSE)),"")</f>
        <v/>
      </c>
      <c r="K1810" s="30" t="s">
        <v>147</v>
      </c>
      <c r="L1810" s="30" t="s">
        <v>1057</v>
      </c>
      <c r="M1810" s="71">
        <v>42479</v>
      </c>
      <c r="N1810" s="33" t="str">
        <f>IFERROR(VLOOKUP(G1810,Demos!$B$3:$K$1368,5,FALSE),"")</f>
        <v>Dropping Lead Shot</v>
      </c>
      <c r="O1810" s="28">
        <f>IF(N1810="","",COUNTIF($N$6:N3929, N1810))</f>
        <v>10</v>
      </c>
      <c r="P1810" s="33" t="str">
        <f xml:space="preserve"> IFERROR(IF(VLOOKUP(G1810,Demos!$B$3:$K$1368,6,FALSE)=0,"",VLOOKUP(G1810,Demos!$B$3:$K$1368,6,FALSE)),"")</f>
        <v>N/A</v>
      </c>
      <c r="Q1810" s="38" t="str">
        <f xml:space="preserve"> IFERROR(IF(VLOOKUP(G1810,Demos!$B$3:$K$1368,8,FALSE)=0,"",VLOOKUP(G1810,Demos!$B$3:$K$1368,8,FALSE)),"")</f>
        <v/>
      </c>
      <c r="R1810" s="38" t="str">
        <f xml:space="preserve"> IFERROR(IF(VLOOKUP(G1810,Demos!$B$3:$K$1368,7,FALSE)=0,"",VLOOKUP(G1810,Demos!$B$3:$K$1368,7,FALSE)),"")</f>
        <v/>
      </c>
      <c r="T1810" s="50" t="s">
        <v>1761</v>
      </c>
      <c r="U1810" s="31" t="str">
        <f>IFERROR(VLOOKUP(G1810,Demos!$B$7:N5106,12,FALSE),"")</f>
        <v/>
      </c>
    </row>
    <row r="1811" spans="1:21" ht="45" x14ac:dyDescent="0.25">
      <c r="A1811" s="39">
        <f t="shared" si="28"/>
        <v>1806</v>
      </c>
      <c r="B1811" s="30" t="s">
        <v>145</v>
      </c>
      <c r="C1811" s="29" t="str">
        <f xml:space="preserve"> IFERROR(VLOOKUP(B1811, Courses!$C$3:$E$836, 2, FALSE),"")</f>
        <v>Thermodynamics</v>
      </c>
      <c r="D1811" s="29" t="str">
        <f xml:space="preserve"> IFERROR(VLOOKUP(MID(G1811,1,1), PIRA!$B$1:$E$1146, 2, FALSE),"")</f>
        <v>4 Thermodynamics</v>
      </c>
      <c r="E1811" s="31" t="str">
        <f xml:space="preserve"> IFERROR(VLOOKUP(MID(G1811,1,2),PIRA!$B$1:$E$1144,2,FALSE),"")&amp;"
"&amp;IFERROR(VLOOKUP(MID(H1811,1,2),PIRA!$B$1:$E$1144,2,FALSE),"")&amp;"
"&amp;IFERROR(VLOOKUP(MID(I1811,1,2),PIRA!$B$1:$E$1144,2,FALSE),"")</f>
        <v xml:space="preserve">Change of State
</v>
      </c>
      <c r="F1811" s="31" t="str">
        <f xml:space="preserve"> IFERROR(VLOOKUP(MID(G1811,1,4),PIRA!$B$1:$E$1144,2,FALSE),"")&amp;"
"&amp;IFERROR(VLOOKUP(MID(H1811,1,4),PIRA!$B$1:$E$1144,2,FALSE),"")&amp;"
"&amp;IFERROR(VLOOKUP(MID(I1811,1,4),PIRA!$B$1:$E$1144,2,FALSE),"")</f>
        <v xml:space="preserve">PVT Surfaces
</v>
      </c>
      <c r="G1811" s="32" t="s">
        <v>1841</v>
      </c>
      <c r="H1811" s="31" t="str">
        <f>IFERROR(IF(VLOOKUP(G1811,Demos!$B$3:$K$1368,2,FALSE)=0,"",VLOOKUP(G1811,Demos!$B$3:$K$1368,2,FALSE)),"")</f>
        <v/>
      </c>
      <c r="I1811" s="79" t="str">
        <f>IFERROR(IF(VLOOKUP(G1811,Demos!$B$3:$K$1368,3,FALSE)=0,"",VLOOKUP(G1811,Demos!$B$3:$K$1368,3,FALSE)),"")</f>
        <v/>
      </c>
      <c r="J1811" s="79" t="str">
        <f>IFERROR(IF(VLOOKUP(G1811,Demos!$B$3:$K$1368,4,FALSE)=0,"",VLOOKUP(G1811,Demos!$B$3:$K$1368,4,FALSE)),"")</f>
        <v/>
      </c>
      <c r="K1811" s="30" t="s">
        <v>147</v>
      </c>
      <c r="L1811" s="30" t="s">
        <v>1057</v>
      </c>
      <c r="M1811" s="71">
        <v>42479</v>
      </c>
      <c r="N1811" s="33" t="str">
        <f>IFERROR(VLOOKUP(G1811,Demos!$B$3:$K$1368,5,FALSE),"")</f>
        <v>Work = int(PdV)</v>
      </c>
      <c r="O1811" s="28">
        <f>IF(N1811="","",COUNTIF($N$6:N3930, N1811))</f>
        <v>12</v>
      </c>
      <c r="P1811" s="33" t="str">
        <f xml:space="preserve"> IFERROR(IF(VLOOKUP(G1811,Demos!$B$3:$K$1368,6,FALSE)=0,"",VLOOKUP(G1811,Demos!$B$3:$K$1368,6,FALSE)),"")</f>
        <v>http://www.de-monstrare.nl/pdf/pdV.pdf</v>
      </c>
      <c r="Q1811" s="38" t="str">
        <f xml:space="preserve"> IFERROR(IF(VLOOKUP(G1811,Demos!$B$3:$K$1368,8,FALSE)=0,"",VLOOKUP(G1811,Demos!$B$3:$K$1368,8,FALSE)),"")</f>
        <v/>
      </c>
      <c r="R1811" s="38" t="str">
        <f xml:space="preserve"> IFERROR(IF(VLOOKUP(G1811,Demos!$B$3:$K$1368,7,FALSE)=0,"",VLOOKUP(G1811,Demos!$B$3:$K$1368,7,FALSE)),"")</f>
        <v/>
      </c>
      <c r="T1811" s="50" t="s">
        <v>1761</v>
      </c>
      <c r="U1811" s="31" t="str">
        <f>IFERROR(VLOOKUP(G1811,Demos!$B$7:N5105,12,FALSE),"")</f>
        <v/>
      </c>
    </row>
    <row r="1812" spans="1:21" ht="45" x14ac:dyDescent="0.25">
      <c r="A1812" s="39">
        <f t="shared" si="28"/>
        <v>1807</v>
      </c>
      <c r="B1812" s="30" t="s">
        <v>145</v>
      </c>
      <c r="C1812" s="29" t="str">
        <f xml:space="preserve"> IFERROR(VLOOKUP(B1812, Courses!$C$3:$E$836, 2, FALSE),"")</f>
        <v>Thermodynamics</v>
      </c>
      <c r="D1812" s="29" t="str">
        <f xml:space="preserve"> IFERROR(VLOOKUP(MID(G1812,1,1), PIRA!$B$1:$E$1146, 2, FALSE),"")</f>
        <v>4 Thermodynamics</v>
      </c>
      <c r="E1812" s="31" t="str">
        <f xml:space="preserve"> IFERROR(VLOOKUP(MID(G1812,1,2),PIRA!$B$1:$E$1144,2,FALSE),"")&amp;"
"&amp;IFERROR(VLOOKUP(MID(H1812,1,2),PIRA!$B$1:$E$1144,2,FALSE),"")&amp;"
"&amp;IFERROR(VLOOKUP(MID(I1812,1,2),PIRA!$B$1:$E$1144,2,FALSE),"")</f>
        <v xml:space="preserve">Thermal Properties of Matter
</v>
      </c>
      <c r="F1812" s="31" t="str">
        <f xml:space="preserve"> IFERROR(VLOOKUP(MID(G1812,1,4),PIRA!$B$1:$E$1144,2,FALSE),"")&amp;"
"&amp;IFERROR(VLOOKUP(MID(H1812,1,4),PIRA!$B$1:$E$1144,2,FALSE),"")&amp;"
"&amp;IFERROR(VLOOKUP(MID(I1812,1,4),PIRA!$B$1:$E$1144,2,FALSE),"")</f>
        <v xml:space="preserve">Thermometry
</v>
      </c>
      <c r="G1812" s="32" t="s">
        <v>1835</v>
      </c>
      <c r="H1812" s="31" t="str">
        <f>IFERROR(IF(VLOOKUP(G1812,Demos!$B$3:$K$1368,2,FALSE)=0,"",VLOOKUP(G1812,Demos!$B$3:$K$1368,2,FALSE)),"")</f>
        <v/>
      </c>
      <c r="I1812" s="79" t="str">
        <f>IFERROR(IF(VLOOKUP(G1812,Demos!$B$3:$K$1368,3,FALSE)=0,"",VLOOKUP(G1812,Demos!$B$3:$K$1368,3,FALSE)),"")</f>
        <v/>
      </c>
      <c r="J1812" s="79" t="str">
        <f>IFERROR(IF(VLOOKUP(G1812,Demos!$B$3:$K$1368,4,FALSE)=0,"",VLOOKUP(G1812,Demos!$B$3:$K$1368,4,FALSE)),"")</f>
        <v/>
      </c>
      <c r="K1812" s="30" t="s">
        <v>147</v>
      </c>
      <c r="L1812" s="30" t="s">
        <v>1057</v>
      </c>
      <c r="M1812" s="71">
        <v>42478</v>
      </c>
      <c r="N1812" s="33" t="str">
        <f>IFERROR(VLOOKUP(G1812,Demos!$B$3:$K$1368,5,FALSE),"")</f>
        <v>Inverted Thermometer</v>
      </c>
      <c r="O1812" s="28">
        <f>IF(N1812="","",COUNTIF($N$6:N3931, N1812))</f>
        <v>10</v>
      </c>
      <c r="P1812" s="33" t="str">
        <f xml:space="preserve"> IFERROR(IF(VLOOKUP(G1812,Demos!$B$3:$K$1368,6,FALSE)=0,"",VLOOKUP(G1812,Demos!$B$3:$K$1368,6,FALSE)),"")</f>
        <v>http://www.de-monstrare.nl/pdf/Inverted%20thermometer.pdf</v>
      </c>
      <c r="Q1812" s="38" t="str">
        <f xml:space="preserve"> IFERROR(IF(VLOOKUP(G1812,Demos!$B$3:$K$1368,8,FALSE)=0,"",VLOOKUP(G1812,Demos!$B$3:$K$1368,8,FALSE)),"")</f>
        <v/>
      </c>
      <c r="R1812" s="38" t="str">
        <f xml:space="preserve"> IFERROR(IF(VLOOKUP(G1812,Demos!$B$3:$K$1368,7,FALSE)=0,"",VLOOKUP(G1812,Demos!$B$3:$K$1368,7,FALSE)),"")</f>
        <v/>
      </c>
      <c r="T1812" s="50" t="s">
        <v>1761</v>
      </c>
      <c r="U1812" s="31" t="str">
        <f>IFERROR(VLOOKUP(G1812,Demos!$B$7:N5107,12,FALSE),"")</f>
        <v/>
      </c>
    </row>
    <row r="1813" spans="1:21" ht="45" x14ac:dyDescent="0.25">
      <c r="A1813" s="39">
        <f t="shared" si="28"/>
        <v>1808</v>
      </c>
      <c r="B1813" s="30" t="s">
        <v>275</v>
      </c>
      <c r="C1813" s="29" t="str">
        <f xml:space="preserve"> IFERROR(VLOOKUP(B1813, Courses!$C$3:$E$836, 2, FALSE),"")</f>
        <v>Optics</v>
      </c>
      <c r="D1813" s="29" t="str">
        <f xml:space="preserve"> IFERROR(VLOOKUP(MID(G1813,1,1), PIRA!$B$1:$E$1146, 2, FALSE),"")</f>
        <v>6 Optics</v>
      </c>
      <c r="E1813" s="31" t="str">
        <f xml:space="preserve"> IFERROR(VLOOKUP(MID(G1813,1,2),PIRA!$B$1:$E$1144,2,FALSE),"")&amp;"
"&amp;IFERROR(VLOOKUP(MID(H1813,1,2),PIRA!$B$1:$E$1144,2,FALSE),"")&amp;"
"&amp;IFERROR(VLOOKUP(MID(I1813,1,2),PIRA!$B$1:$E$1144,2,FALSE),"")</f>
        <v xml:space="preserve">Diffraction
</v>
      </c>
      <c r="F1813" s="31" t="str">
        <f xml:space="preserve"> IFERROR(VLOOKUP(MID(G1813,1,4),PIRA!$B$1:$E$1144,2,FALSE),"")&amp;"
"&amp;IFERROR(VLOOKUP(MID(H1813,1,4),PIRA!$B$1:$E$1144,2,FALSE),"")&amp;"
"&amp;IFERROR(VLOOKUP(MID(I1813,1,4),PIRA!$B$1:$E$1144,2,FALSE),"")</f>
        <v xml:space="preserve">
</v>
      </c>
      <c r="G1813" s="32" t="s">
        <v>1987</v>
      </c>
      <c r="H1813" s="31" t="str">
        <f>IFERROR(IF(VLOOKUP(G1813,Demos!$B$3:$K$1368,2,FALSE)=0,"",VLOOKUP(G1813,Demos!$B$3:$K$1368,2,FALSE)),"")</f>
        <v/>
      </c>
      <c r="I1813" s="79" t="str">
        <f>IFERROR(IF(VLOOKUP(G1813,Demos!$B$3:$K$1368,3,FALSE)=0,"",VLOOKUP(G1813,Demos!$B$3:$K$1368,3,FALSE)),"")</f>
        <v/>
      </c>
      <c r="J1813" s="79" t="str">
        <f>IFERROR(IF(VLOOKUP(G1813,Demos!$B$3:$K$1368,4,FALSE)=0,"",VLOOKUP(G1813,Demos!$B$3:$K$1368,4,FALSE)),"")</f>
        <v/>
      </c>
      <c r="K1813" s="30" t="s">
        <v>1983</v>
      </c>
      <c r="L1813" s="30" t="s">
        <v>1614</v>
      </c>
      <c r="M1813" s="71">
        <v>42468</v>
      </c>
      <c r="N1813" s="33" t="str">
        <f>IFERROR(VLOOKUP(G1813,Demos!$B$3:$K$1368,5,FALSE),"")</f>
        <v>Diffraction NEMO kit</v>
      </c>
      <c r="O1813" s="28">
        <f>IF(N1813="","",COUNTIF($N$6:N3932, N1813))</f>
        <v>10</v>
      </c>
      <c r="P1813" s="33" t="str">
        <f xml:space="preserve"> IFERROR(IF(VLOOKUP(G1813,Demos!$B$3:$K$1368,6,FALSE)=0,"",VLOOKUP(G1813,Demos!$B$3:$K$1368,6,FALSE)),"")</f>
        <v>N/A</v>
      </c>
      <c r="Q1813" s="38" t="str">
        <f xml:space="preserve"> IFERROR(IF(VLOOKUP(G1813,Demos!$B$3:$K$1368,8,FALSE)=0,"",VLOOKUP(G1813,Demos!$B$3:$K$1368,8,FALSE)),"")</f>
        <v/>
      </c>
      <c r="R1813" s="38" t="str">
        <f xml:space="preserve"> IFERROR(IF(VLOOKUP(G1813,Demos!$B$3:$K$1368,7,FALSE)=0,"",VLOOKUP(G1813,Demos!$B$3:$K$1368,7,FALSE)),"")</f>
        <v/>
      </c>
      <c r="T1813" s="50" t="s">
        <v>1761</v>
      </c>
      <c r="U1813" s="31" t="str">
        <f>IFERROR(VLOOKUP(G1813,Demos!$B$7:N5108,12,FALSE),"")</f>
        <v/>
      </c>
    </row>
    <row r="1814" spans="1:21" ht="45" x14ac:dyDescent="0.25">
      <c r="A1814" s="39">
        <f t="shared" si="28"/>
        <v>1809</v>
      </c>
      <c r="B1814" s="30" t="s">
        <v>275</v>
      </c>
      <c r="C1814" s="29" t="str">
        <f xml:space="preserve"> IFERROR(VLOOKUP(B1814, Courses!$C$3:$E$836, 2, FALSE),"")</f>
        <v>Optics</v>
      </c>
      <c r="D1814" s="29" t="str">
        <f xml:space="preserve"> IFERROR(VLOOKUP(MID(G1814,1,1), PIRA!$B$1:$E$1146, 2, FALSE),"")</f>
        <v>6 Optics</v>
      </c>
      <c r="E1814" s="31" t="str">
        <f xml:space="preserve"> IFERROR(VLOOKUP(MID(G1814,1,2),PIRA!$B$1:$E$1144,2,FALSE),"")&amp;"
"&amp;IFERROR(VLOOKUP(MID(H1814,1,2),PIRA!$B$1:$E$1144,2,FALSE),"")&amp;"
"&amp;IFERROR(VLOOKUP(MID(I1814,1,2),PIRA!$B$1:$E$1144,2,FALSE),"")</f>
        <v xml:space="preserve">Diffraction
</v>
      </c>
      <c r="F1814" s="31" t="str">
        <f xml:space="preserve"> IFERROR(VLOOKUP(MID(G1814,1,4),PIRA!$B$1:$E$1144,2,FALSE),"")&amp;"
"&amp;IFERROR(VLOOKUP(MID(H1814,1,4),PIRA!$B$1:$E$1144,2,FALSE),"")&amp;"
"&amp;IFERROR(VLOOKUP(MID(I1814,1,4),PIRA!$B$1:$E$1144,2,FALSE),"")</f>
        <v xml:space="preserve">Diffraction Through One Slit
</v>
      </c>
      <c r="G1814" s="32" t="s">
        <v>1562</v>
      </c>
      <c r="H1814" s="31" t="str">
        <f>IFERROR(IF(VLOOKUP(G1814,Demos!$B$3:$K$1368,2,FALSE)=0,"",VLOOKUP(G1814,Demos!$B$3:$K$1368,2,FALSE)),"")</f>
        <v/>
      </c>
      <c r="I1814" s="79" t="str">
        <f>IFERROR(IF(VLOOKUP(G1814,Demos!$B$3:$K$1368,3,FALSE)=0,"",VLOOKUP(G1814,Demos!$B$3:$K$1368,3,FALSE)),"")</f>
        <v/>
      </c>
      <c r="J1814" s="79" t="str">
        <f>IFERROR(IF(VLOOKUP(G1814,Demos!$B$3:$K$1368,4,FALSE)=0,"",VLOOKUP(G1814,Demos!$B$3:$K$1368,4,FALSE)),"")</f>
        <v/>
      </c>
      <c r="K1814" s="30" t="s">
        <v>1983</v>
      </c>
      <c r="L1814" s="30" t="s">
        <v>1614</v>
      </c>
      <c r="M1814" s="71">
        <v>42466</v>
      </c>
      <c r="N1814" s="33" t="str">
        <f>IFERROR(VLOOKUP(G1814,Demos!$B$3:$K$1368,5,FALSE),"")</f>
        <v>Resolution</v>
      </c>
      <c r="O1814" s="28">
        <f>IF(N1814="","",COUNTIF($N$6:N3933, N1814))</f>
        <v>1</v>
      </c>
      <c r="P1814" s="33" t="str">
        <f xml:space="preserve"> IFERROR(IF(VLOOKUP(G1814,Demos!$B$3:$K$1368,6,FALSE)=0,"",VLOOKUP(G1814,Demos!$B$3:$K$1368,6,FALSE)),"")</f>
        <v>www.de-monstrare.nl/pdf/Resolution.pdf</v>
      </c>
      <c r="Q1814" s="38" t="str">
        <f xml:space="preserve"> IFERROR(IF(VLOOKUP(G1814,Demos!$B$3:$K$1368,8,FALSE)=0,"",VLOOKUP(G1814,Demos!$B$3:$K$1368,8,FALSE)),"")</f>
        <v/>
      </c>
      <c r="R1814" s="38" t="str">
        <f xml:space="preserve"> IFERROR(IF(VLOOKUP(G1814,Demos!$B$3:$K$1368,7,FALSE)=0,"",VLOOKUP(G1814,Demos!$B$3:$K$1368,7,FALSE)),"")</f>
        <v/>
      </c>
      <c r="T1814" s="50" t="s">
        <v>1996</v>
      </c>
      <c r="U1814" s="31" t="str">
        <f>IFERROR(VLOOKUP(G1814,Demos!$B$7:N5110,12,FALSE),"")</f>
        <v/>
      </c>
    </row>
    <row r="1815" spans="1:21" ht="45" x14ac:dyDescent="0.25">
      <c r="A1815" s="39">
        <f t="shared" si="28"/>
        <v>1810</v>
      </c>
      <c r="B1815" s="30" t="s">
        <v>275</v>
      </c>
      <c r="C1815" s="29" t="str">
        <f xml:space="preserve"> IFERROR(VLOOKUP(B1815, Courses!$C$3:$E$836, 2, FALSE),"")</f>
        <v>Optics</v>
      </c>
      <c r="D1815" s="29" t="str">
        <f xml:space="preserve"> IFERROR(VLOOKUP(MID(G1815,1,1), PIRA!$B$1:$E$1146, 2, FALSE),"")</f>
        <v>6 Optics</v>
      </c>
      <c r="E1815" s="31" t="str">
        <f xml:space="preserve"> IFERROR(VLOOKUP(MID(G1815,1,2),PIRA!$B$1:$E$1144,2,FALSE),"")&amp;"
"&amp;IFERROR(VLOOKUP(MID(H1815,1,2),PIRA!$B$1:$E$1144,2,FALSE),"")&amp;"
"&amp;IFERROR(VLOOKUP(MID(I1815,1,2),PIRA!$B$1:$E$1144,2,FALSE),"")</f>
        <v xml:space="preserve">Interference
Diffraction
</v>
      </c>
      <c r="F1815" s="31" t="str">
        <f xml:space="preserve"> IFERROR(VLOOKUP(MID(G1815,1,4),PIRA!$B$1:$E$1144,2,FALSE),"")&amp;"
"&amp;IFERROR(VLOOKUP(MID(H1815,1,4),PIRA!$B$1:$E$1144,2,FALSE),"")&amp;"
"&amp;IFERROR(VLOOKUP(MID(I1815,1,4),PIRA!$B$1:$E$1144,2,FALSE),"")</f>
        <v xml:space="preserve">Interference From Two Sources
Diffraction Through One Slit
</v>
      </c>
      <c r="G1815" s="32" t="s">
        <v>487</v>
      </c>
      <c r="H1815" s="31" t="str">
        <f>IFERROR(IF(VLOOKUP(G1815,Demos!$B$3:$K$1368,2,FALSE)=0,"",VLOOKUP(G1815,Demos!$B$3:$K$1368,2,FALSE)),"")</f>
        <v>6C10.26</v>
      </c>
      <c r="I1815" s="79" t="str">
        <f>IFERROR(IF(VLOOKUP(G1815,Demos!$B$3:$K$1368,3,FALSE)=0,"",VLOOKUP(G1815,Demos!$B$3:$K$1368,3,FALSE)),"")</f>
        <v/>
      </c>
      <c r="J1815" s="79" t="str">
        <f>IFERROR(IF(VLOOKUP(G1815,Demos!$B$3:$K$1368,4,FALSE)=0,"",VLOOKUP(G1815,Demos!$B$3:$K$1368,4,FALSE)),"")</f>
        <v/>
      </c>
      <c r="K1815" s="30" t="s">
        <v>1983</v>
      </c>
      <c r="L1815" s="30" t="s">
        <v>1614</v>
      </c>
      <c r="M1815" s="71">
        <v>42466</v>
      </c>
      <c r="N1815" s="33" t="str">
        <f>IFERROR(VLOOKUP(G1815,Demos!$B$3:$K$1368,5,FALSE),"")</f>
        <v>Young's Double Slit</v>
      </c>
      <c r="O1815" s="28">
        <f>IF(N1815="","",COUNTIF($N$6:N3934, N1815))</f>
        <v>20</v>
      </c>
      <c r="P1815" s="33" t="str">
        <f xml:space="preserve"> IFERROR(IF(VLOOKUP(G1815,Demos!$B$3:$K$1368,6,FALSE)=0,"",VLOOKUP(G1815,Demos!$B$3:$K$1368,6,FALSE)),"")</f>
        <v>www.de-monstrare.nl/pdf/Young%27s%20double%20slit.pdf</v>
      </c>
      <c r="Q1815" s="38" t="str">
        <f xml:space="preserve"> IFERROR(IF(VLOOKUP(G1815,Demos!$B$3:$K$1368,8,FALSE)=0,"",VLOOKUP(G1815,Demos!$B$3:$K$1368,8,FALSE)),"")</f>
        <v>Not in database yet</v>
      </c>
      <c r="R1815" s="38" t="str">
        <f xml:space="preserve"> IFERROR(IF(VLOOKUP(G1815,Demos!$B$3:$K$1368,7,FALSE)=0,"",VLOOKUP(G1815,Demos!$B$3:$K$1368,7,FALSE)),"")</f>
        <v>See 09 Apr 2019 Collegerama recoring TN2421_10 from 01:29:55 - https://collegerama.tudelft.nl/Mediasite/Channel/as-bsc-tn/watch/a70c41f4099e41a3966d61dab00a21c61d</v>
      </c>
      <c r="T1815" s="50" t="s">
        <v>1761</v>
      </c>
      <c r="U1815" s="31" t="str">
        <f>IFERROR(VLOOKUP(G1815,Demos!$B$7:N5109,12,FALSE),"")</f>
        <v/>
      </c>
    </row>
    <row r="1816" spans="1:21" ht="45" x14ac:dyDescent="0.25">
      <c r="A1816" s="39">
        <f t="shared" si="28"/>
        <v>1811</v>
      </c>
      <c r="B1816" s="30" t="s">
        <v>275</v>
      </c>
      <c r="C1816" s="29" t="str">
        <f xml:space="preserve"> IFERROR(VLOOKUP(B1816, Courses!$C$3:$E$836, 2, FALSE),"")</f>
        <v>Optics</v>
      </c>
      <c r="D1816" s="29" t="str">
        <f xml:space="preserve"> IFERROR(VLOOKUP(MID(G1816,1,1), PIRA!$B$1:$E$1146, 2, FALSE),"")</f>
        <v>6 Optics</v>
      </c>
      <c r="E1816" s="31" t="str">
        <f xml:space="preserve"> IFERROR(VLOOKUP(MID(G1816,1,2),PIRA!$B$1:$E$1144,2,FALSE),"")&amp;"
"&amp;IFERROR(VLOOKUP(MID(H1816,1,2),PIRA!$B$1:$E$1144,2,FALSE),"")&amp;"
"&amp;IFERROR(VLOOKUP(MID(I1816,1,2),PIRA!$B$1:$E$1144,2,FALSE),"")</f>
        <v xml:space="preserve">Diffraction
</v>
      </c>
      <c r="F1816" s="31" t="str">
        <f xml:space="preserve"> IFERROR(VLOOKUP(MID(G1816,1,4),PIRA!$B$1:$E$1144,2,FALSE),"")&amp;"
"&amp;IFERROR(VLOOKUP(MID(H1816,1,4),PIRA!$B$1:$E$1144,2,FALSE),"")&amp;"
"&amp;IFERROR(VLOOKUP(MID(I1816,1,4),PIRA!$B$1:$E$1144,2,FALSE),"")</f>
        <v xml:space="preserve">
</v>
      </c>
      <c r="G1816" s="32" t="s">
        <v>1987</v>
      </c>
      <c r="H1816" s="31" t="str">
        <f>IFERROR(IF(VLOOKUP(G1816,Demos!$B$3:$K$1368,2,FALSE)=0,"",VLOOKUP(G1816,Demos!$B$3:$K$1368,2,FALSE)),"")</f>
        <v/>
      </c>
      <c r="I1816" s="79" t="str">
        <f>IFERROR(IF(VLOOKUP(G1816,Demos!$B$3:$K$1368,3,FALSE)=0,"",VLOOKUP(G1816,Demos!$B$3:$K$1368,3,FALSE)),"")</f>
        <v/>
      </c>
      <c r="J1816" s="79" t="str">
        <f>IFERROR(IF(VLOOKUP(G1816,Demos!$B$3:$K$1368,4,FALSE)=0,"",VLOOKUP(G1816,Demos!$B$3:$K$1368,4,FALSE)),"")</f>
        <v/>
      </c>
      <c r="K1816" s="30" t="s">
        <v>1983</v>
      </c>
      <c r="L1816" s="30" t="s">
        <v>1614</v>
      </c>
      <c r="M1816" s="71">
        <v>42465</v>
      </c>
      <c r="N1816" s="33" t="str">
        <f>IFERROR(VLOOKUP(G1816,Demos!$B$3:$K$1368,5,FALSE),"")</f>
        <v>Diffraction NEMO kit</v>
      </c>
      <c r="O1816" s="28">
        <f>IF(N1816="","",COUNTIF($N$6:N3935, N1816))</f>
        <v>10</v>
      </c>
      <c r="P1816" s="33" t="str">
        <f xml:space="preserve"> IFERROR(IF(VLOOKUP(G1816,Demos!$B$3:$K$1368,6,FALSE)=0,"",VLOOKUP(G1816,Demos!$B$3:$K$1368,6,FALSE)),"")</f>
        <v>N/A</v>
      </c>
      <c r="Q1816" s="38" t="str">
        <f xml:space="preserve"> IFERROR(IF(VLOOKUP(G1816,Demos!$B$3:$K$1368,8,FALSE)=0,"",VLOOKUP(G1816,Demos!$B$3:$K$1368,8,FALSE)),"")</f>
        <v/>
      </c>
      <c r="R1816" s="38" t="str">
        <f xml:space="preserve"> IFERROR(IF(VLOOKUP(G1816,Demos!$B$3:$K$1368,7,FALSE)=0,"",VLOOKUP(G1816,Demos!$B$3:$K$1368,7,FALSE)),"")</f>
        <v/>
      </c>
      <c r="T1816" s="50" t="s">
        <v>1761</v>
      </c>
      <c r="U1816" s="31" t="str">
        <f>IFERROR(VLOOKUP(G1816,Demos!$B$7:N5113,12,FALSE),"")</f>
        <v/>
      </c>
    </row>
    <row r="1817" spans="1:21" ht="45" x14ac:dyDescent="0.25">
      <c r="A1817" s="39">
        <f t="shared" si="28"/>
        <v>1812</v>
      </c>
      <c r="B1817" s="30" t="s">
        <v>275</v>
      </c>
      <c r="C1817" s="29" t="str">
        <f xml:space="preserve"> IFERROR(VLOOKUP(B1817, Courses!$C$3:$E$836, 2, FALSE),"")</f>
        <v>Optics</v>
      </c>
      <c r="D1817" s="29" t="str">
        <f xml:space="preserve"> IFERROR(VLOOKUP(MID(G1817,1,1), PIRA!$B$1:$E$1146, 2, FALSE),"")</f>
        <v>6 Optics</v>
      </c>
      <c r="E1817" s="31" t="str">
        <f xml:space="preserve"> IFERROR(VLOOKUP(MID(G1817,1,2),PIRA!$B$1:$E$1144,2,FALSE),"")&amp;"
"&amp;IFERROR(VLOOKUP(MID(H1817,1,2),PIRA!$B$1:$E$1144,2,FALSE),"")&amp;"
"&amp;IFERROR(VLOOKUP(MID(I1817,1,2),PIRA!$B$1:$E$1144,2,FALSE),"")</f>
        <v>Diffraction
Modern Optics
Diffraction</v>
      </c>
      <c r="F1817" s="31" t="str">
        <f xml:space="preserve"> IFERROR(VLOOKUP(MID(G1817,1,4),PIRA!$B$1:$E$1144,2,FALSE),"")&amp;"
"&amp;IFERROR(VLOOKUP(MID(H1817,1,4),PIRA!$B$1:$E$1144,2,FALSE),"")&amp;"
"&amp;IFERROR(VLOOKUP(MID(I1817,1,4),PIRA!$B$1:$E$1144,2,FALSE),"")</f>
        <v>Diffraction Through One Slit
Physical Optics
Diffraction Around Objects</v>
      </c>
      <c r="G1817" s="32" t="s">
        <v>488</v>
      </c>
      <c r="H1817" s="31" t="str">
        <f>IFERROR(IF(VLOOKUP(G1817,Demos!$B$3:$K$1368,2,FALSE)=0,"",VLOOKUP(G1817,Demos!$B$3:$K$1368,2,FALSE)),"")</f>
        <v>6Q20.21</v>
      </c>
      <c r="I1817" s="79" t="str">
        <f>IFERROR(IF(VLOOKUP(G1817,Demos!$B$3:$K$1368,3,FALSE)=0,"",VLOOKUP(G1817,Demos!$B$3:$K$1368,3,FALSE)),"")</f>
        <v>6C20.18</v>
      </c>
      <c r="J1817" s="79" t="str">
        <f>IFERROR(IF(VLOOKUP(G1817,Demos!$B$3:$K$1368,4,FALSE)=0,"",VLOOKUP(G1817,Demos!$B$3:$K$1368,4,FALSE)),"")</f>
        <v/>
      </c>
      <c r="K1817" s="32" t="s">
        <v>1056</v>
      </c>
      <c r="L1817" s="32" t="s">
        <v>1614</v>
      </c>
      <c r="M1817" s="71">
        <v>42465</v>
      </c>
      <c r="N1817" s="33" t="str">
        <f>IFERROR(VLOOKUP(G1817,Demos!$B$3:$K$1368,5,FALSE),"")</f>
        <v>Fraunhofer and Fresnel Diffraction</v>
      </c>
      <c r="O1817" s="28">
        <f>IF(N1817="","",COUNTIF($N$6:N3936, N1817))</f>
        <v>5</v>
      </c>
      <c r="P1817" s="33" t="str">
        <f xml:space="preserve"> IFERROR(IF(VLOOKUP(G1817,Demos!$B$3:$K$1368,6,FALSE)=0,"",VLOOKUP(G1817,Demos!$B$3:$K$1368,6,FALSE)),"")</f>
        <v>www.de-monstrare.nl/pdf/Fraunhofer%20-%20and%20Fresnel%20diffraction.pdf</v>
      </c>
      <c r="Q1817" s="38" t="str">
        <f xml:space="preserve"> IFERROR(IF(VLOOKUP(G1817,Demos!$B$3:$K$1368,8,FALSE)=0,"",VLOOKUP(G1817,Demos!$B$3:$K$1368,8,FALSE)),"")</f>
        <v/>
      </c>
      <c r="R1817" s="38" t="str">
        <f xml:space="preserve"> IFERROR(IF(VLOOKUP(G1817,Demos!$B$3:$K$1368,7,FALSE)=0,"",VLOOKUP(G1817,Demos!$B$3:$K$1368,7,FALSE)),"")</f>
        <v>See 05 Apr 2019 Collegerama recording TN2421_09 from 01:23:38 - https://collegerama.tudelft.nl/Mediasite/Channel/as-bsc-tn/watch/556b44abfbb545d184afa87a44b212111d</v>
      </c>
      <c r="T1817" s="50" t="s">
        <v>1761</v>
      </c>
      <c r="U1817" s="31" t="str">
        <f>IFERROR(VLOOKUP(G1817,Demos!$B$7:N5112,12,FALSE),"")</f>
        <v/>
      </c>
    </row>
    <row r="1818" spans="1:21" ht="45" x14ac:dyDescent="0.25">
      <c r="A1818" s="39">
        <f t="shared" si="28"/>
        <v>1813</v>
      </c>
      <c r="B1818" s="30" t="s">
        <v>1993</v>
      </c>
      <c r="C1818" s="29" t="str">
        <f xml:space="preserve"> IFERROR(VLOOKUP(B1818, Courses!$C$3:$E$836, 2, FALSE),"")</f>
        <v>Optics and Microscopy</v>
      </c>
      <c r="D1818" s="29" t="str">
        <f xml:space="preserve"> IFERROR(VLOOKUP(MID(G1818,1,1), PIRA!$B$1:$E$1146, 2, FALSE),"")</f>
        <v>6 Optics</v>
      </c>
      <c r="E1818" s="31" t="str">
        <f xml:space="preserve"> IFERROR(VLOOKUP(MID(G1818,1,2),PIRA!$B$1:$E$1144,2,FALSE),"")&amp;"
"&amp;IFERROR(VLOOKUP(MID(H1818,1,2),PIRA!$B$1:$E$1144,2,FALSE),"")&amp;"
"&amp;IFERROR(VLOOKUP(MID(I1818,1,2),PIRA!$B$1:$E$1144,2,FALSE),"")</f>
        <v xml:space="preserve">Polarisation
</v>
      </c>
      <c r="F1818" s="31" t="str">
        <f xml:space="preserve"> IFERROR(VLOOKUP(MID(G1818,1,4),PIRA!$B$1:$E$1144,2,FALSE),"")&amp;"
"&amp;IFERROR(VLOOKUP(MID(H1818,1,4),PIRA!$B$1:$E$1144,2,FALSE),"")&amp;"
"&amp;IFERROR(VLOOKUP(MID(I1818,1,4),PIRA!$B$1:$E$1144,2,FALSE),"")</f>
        <v xml:space="preserve">Birefringence
</v>
      </c>
      <c r="G1818" s="32" t="s">
        <v>1204</v>
      </c>
      <c r="H1818" s="31" t="str">
        <f>IFERROR(IF(VLOOKUP(G1818,Demos!$B$3:$K$1368,2,FALSE)=0,"",VLOOKUP(G1818,Demos!$B$3:$K$1368,2,FALSE)),"")</f>
        <v/>
      </c>
      <c r="I1818" s="79" t="str">
        <f>IFERROR(IF(VLOOKUP(G1818,Demos!$B$3:$K$1368,3,FALSE)=0,"",VLOOKUP(G1818,Demos!$B$3:$K$1368,3,FALSE)),"")</f>
        <v/>
      </c>
      <c r="J1818" s="79" t="str">
        <f>IFERROR(IF(VLOOKUP(G1818,Demos!$B$3:$K$1368,4,FALSE)=0,"",VLOOKUP(G1818,Demos!$B$3:$K$1368,4,FALSE)),"")</f>
        <v/>
      </c>
      <c r="K1818" s="30" t="s">
        <v>1062</v>
      </c>
      <c r="L1818" s="30" t="s">
        <v>46</v>
      </c>
      <c r="M1818" s="71">
        <v>42465</v>
      </c>
      <c r="N1818" s="33" t="str">
        <f>IFERROR(VLOOKUP(G1818,Demos!$B$3:$K$1368,5,FALSE),"")</f>
        <v>Kaleidoscope</v>
      </c>
      <c r="O1818" s="28">
        <f>IF(N1818="","",COUNTIF($N$6:N3937, N1818))</f>
        <v>14</v>
      </c>
      <c r="P1818" s="33" t="str">
        <f xml:space="preserve"> IFERROR(IF(VLOOKUP(G1818,Demos!$B$3:$K$1368,6,FALSE)=0,"",VLOOKUP(G1818,Demos!$B$3:$K$1368,6,FALSE)),"")</f>
        <v>N/A</v>
      </c>
      <c r="Q1818" s="38" t="str">
        <f xml:space="preserve"> IFERROR(IF(VLOOKUP(G1818,Demos!$B$3:$K$1368,8,FALSE)=0,"",VLOOKUP(G1818,Demos!$B$3:$K$1368,8,FALSE)),"")</f>
        <v/>
      </c>
      <c r="R1818" s="38" t="str">
        <f xml:space="preserve"> IFERROR(IF(VLOOKUP(G1818,Demos!$B$3:$K$1368,7,FALSE)=0,"",VLOOKUP(G1818,Demos!$B$3:$K$1368,7,FALSE)),"")</f>
        <v/>
      </c>
      <c r="T1818" s="50" t="s">
        <v>1762</v>
      </c>
      <c r="U1818" s="31" t="str">
        <f>IFERROR(VLOOKUP(G1818,Demos!$B$7:N5111,12,FALSE),"")</f>
        <v/>
      </c>
    </row>
    <row r="1819" spans="1:21" ht="45" x14ac:dyDescent="0.25">
      <c r="A1819" s="39">
        <f t="shared" si="28"/>
        <v>1814</v>
      </c>
      <c r="B1819" s="30" t="s">
        <v>38</v>
      </c>
      <c r="C1819" s="29" t="str">
        <f xml:space="preserve"> IFERROR(VLOOKUP(B1819, Courses!$C$3:$E$836, 2, FALSE),"")</f>
        <v>Mechanics and Theory of Relativity</v>
      </c>
      <c r="D1819" s="29" t="str">
        <f xml:space="preserve"> IFERROR(VLOOKUP(MID(G1819,1,1), PIRA!$B$1:$E$1146, 2, FALSE),"")</f>
        <v>1 Mechanics</v>
      </c>
      <c r="E1819" s="31" t="str">
        <f xml:space="preserve"> IFERROR(VLOOKUP(MID(G1819,1,2),PIRA!$B$1:$E$1144,2,FALSE),"")&amp;"
"&amp;IFERROR(VLOOKUP(MID(H1819,1,2),PIRA!$B$1:$E$1144,2,FALSE),"")&amp;"
"&amp;IFERROR(VLOOKUP(MID(I1819,1,2),PIRA!$B$1:$E$1144,2,FALSE),"")</f>
        <v xml:space="preserve">Relative Motion
</v>
      </c>
      <c r="F1819" s="31" t="str">
        <f xml:space="preserve"> IFERROR(VLOOKUP(MID(G1819,1,4),PIRA!$B$1:$E$1144,2,FALSE),"")&amp;"
"&amp;IFERROR(VLOOKUP(MID(H1819,1,4),PIRA!$B$1:$E$1144,2,FALSE),"")&amp;"
"&amp;IFERROR(VLOOKUP(MID(I1819,1,4),PIRA!$B$1:$E$1144,2,FALSE),"")</f>
        <v xml:space="preserve">Rotating Reference Frames
</v>
      </c>
      <c r="G1819" s="32" t="s">
        <v>1139</v>
      </c>
      <c r="H1819" s="31" t="str">
        <f>IFERROR(IF(VLOOKUP(G1819,Demos!$B$3:$K$1368,2,FALSE)=0,"",VLOOKUP(G1819,Demos!$B$3:$K$1368,2,FALSE)),"")</f>
        <v/>
      </c>
      <c r="I1819" s="79" t="str">
        <f>IFERROR(IF(VLOOKUP(G1819,Demos!$B$3:$K$1368,3,FALSE)=0,"",VLOOKUP(G1819,Demos!$B$3:$K$1368,3,FALSE)),"")</f>
        <v/>
      </c>
      <c r="J1819" s="79" t="str">
        <f>IFERROR(IF(VLOOKUP(G1819,Demos!$B$3:$K$1368,4,FALSE)=0,"",VLOOKUP(G1819,Demos!$B$3:$K$1368,4,FALSE)),"")</f>
        <v/>
      </c>
      <c r="K1819" s="32" t="s">
        <v>1060</v>
      </c>
      <c r="L1819" s="32" t="s">
        <v>22</v>
      </c>
      <c r="M1819" s="71">
        <v>42459</v>
      </c>
      <c r="N1819" s="33" t="str">
        <f>IFERROR(VLOOKUP(G1819,Demos!$B$3:$K$1368,5,FALSE),"")</f>
        <v>Coriolis Merry-go-Round</v>
      </c>
      <c r="O1819" s="28">
        <f>IF(N1819="","",COUNTIF($N$6:N3938, N1819))</f>
        <v>15</v>
      </c>
      <c r="P1819" s="33" t="str">
        <f xml:space="preserve"> IFERROR(IF(VLOOKUP(G1819,Demos!$B$3:$K$1368,6,FALSE)=0,"",VLOOKUP(G1819,Demos!$B$3:$K$1368,6,FALSE)),"")</f>
        <v>www.de-monstrare.nl/pdf/Coriolis%20merry-go-round.pdf</v>
      </c>
      <c r="Q1819" s="38" t="str">
        <f xml:space="preserve"> IFERROR(IF(VLOOKUP(G1819,Demos!$B$3:$K$1368,8,FALSE)=0,"",VLOOKUP(G1819,Demos!$B$3:$K$1368,8,FALSE)),"")</f>
        <v/>
      </c>
      <c r="R1819" s="38" t="str">
        <f xml:space="preserve"> IFERROR(IF(VLOOKUP(G1819,Demos!$B$3:$K$1368,7,FALSE)=0,"",VLOOKUP(G1819,Demos!$B$3:$K$1368,7,FALSE)),"")</f>
        <v/>
      </c>
      <c r="T1819" s="50" t="s">
        <v>1761</v>
      </c>
      <c r="U1819" s="31" t="str">
        <f>IFERROR(VLOOKUP(G1819,Demos!$B$7:N5114,12,FALSE),"")</f>
        <v/>
      </c>
    </row>
    <row r="1820" spans="1:21" ht="45" x14ac:dyDescent="0.25">
      <c r="A1820" s="39">
        <f t="shared" si="28"/>
        <v>1815</v>
      </c>
      <c r="B1820" s="30" t="s">
        <v>275</v>
      </c>
      <c r="C1820" s="29" t="str">
        <f xml:space="preserve"> IFERROR(VLOOKUP(B1820, Courses!$C$3:$E$836, 2, FALSE),"")</f>
        <v>Optics</v>
      </c>
      <c r="D1820" s="29" t="str">
        <f xml:space="preserve"> IFERROR(VLOOKUP(MID(G1820,1,1), PIRA!$B$1:$E$1146, 2, FALSE),"")</f>
        <v>6 Optics</v>
      </c>
      <c r="E1820" s="31" t="str">
        <f xml:space="preserve"> IFERROR(VLOOKUP(MID(G1820,1,2),PIRA!$B$1:$E$1144,2,FALSE),"")&amp;"
"&amp;IFERROR(VLOOKUP(MID(H1820,1,2),PIRA!$B$1:$E$1144,2,FALSE),"")&amp;"
"&amp;IFERROR(VLOOKUP(MID(I1820,1,2),PIRA!$B$1:$E$1144,2,FALSE),"")</f>
        <v xml:space="preserve">Interference
</v>
      </c>
      <c r="F1820" s="31" t="str">
        <f xml:space="preserve"> IFERROR(VLOOKUP(MID(G1820,1,4),PIRA!$B$1:$E$1144,2,FALSE),"")&amp;"
"&amp;IFERROR(VLOOKUP(MID(H1820,1,4),PIRA!$B$1:$E$1144,2,FALSE),"")&amp;"
"&amp;IFERROR(VLOOKUP(MID(I1820,1,4),PIRA!$B$1:$E$1144,2,FALSE),"")</f>
        <v xml:space="preserve">Interferometers
</v>
      </c>
      <c r="G1820" s="32" t="s">
        <v>327</v>
      </c>
      <c r="H1820" s="31" t="str">
        <f>IFERROR(IF(VLOOKUP(G1820,Demos!$B$3:$K$1368,2,FALSE)=0,"",VLOOKUP(G1820,Demos!$B$3:$K$1368,2,FALSE)),"")</f>
        <v/>
      </c>
      <c r="I1820" s="79" t="str">
        <f>IFERROR(IF(VLOOKUP(G1820,Demos!$B$3:$K$1368,3,FALSE)=0,"",VLOOKUP(G1820,Demos!$B$3:$K$1368,3,FALSE)),"")</f>
        <v/>
      </c>
      <c r="J1820" s="79" t="str">
        <f>IFERROR(IF(VLOOKUP(G1820,Demos!$B$3:$K$1368,4,FALSE)=0,"",VLOOKUP(G1820,Demos!$B$3:$K$1368,4,FALSE)),"")</f>
        <v/>
      </c>
      <c r="K1820" s="32" t="s">
        <v>1056</v>
      </c>
      <c r="L1820" s="32" t="s">
        <v>1614</v>
      </c>
      <c r="M1820" s="71">
        <v>42459</v>
      </c>
      <c r="N1820" s="33" t="str">
        <f>IFERROR(VLOOKUP(G1820,Demos!$B$3:$K$1368,5,FALSE),"")</f>
        <v>Michelson-Morley Interferometer</v>
      </c>
      <c r="O1820" s="28">
        <f>IF(N1820="","",COUNTIF($N$6:N3939, N1820))</f>
        <v>42</v>
      </c>
      <c r="P1820" s="33" t="str">
        <f xml:space="preserve"> IFERROR(IF(VLOOKUP(G1820,Demos!$B$3:$K$1368,6,FALSE)=0,"",VLOOKUP(G1820,Demos!$B$3:$K$1368,6,FALSE)),"")</f>
        <v>www.de-monstrare.nl/pdf/Michelson-Morley%20interferometer.pdf</v>
      </c>
      <c r="Q1820" s="38" t="str">
        <f xml:space="preserve"> IFERROR(IF(VLOOKUP(G1820,Demos!$B$3:$K$1368,8,FALSE)=0,"",VLOOKUP(G1820,Demos!$B$3:$K$1368,8,FALSE)),"")</f>
        <v/>
      </c>
      <c r="R1820" s="38" t="str">
        <f xml:space="preserve"> IFERROR(IF(VLOOKUP(G1820,Demos!$B$3:$K$1368,7,FALSE)=0,"",VLOOKUP(G1820,Demos!$B$3:$K$1368,7,FALSE)),"")</f>
        <v xml:space="preserve">See 2022 recording TN1612TU_24. https://collegerama.tudelft.nl/Mediasite/Channel/as-bsc-tn/watch/7474e760f1e14321b537b197c972eb3e1d </v>
      </c>
      <c r="T1820" s="50" t="s">
        <v>1761</v>
      </c>
      <c r="U1820" s="31" t="str">
        <f>IFERROR(VLOOKUP(G1820,Demos!$B$7:N5115,12,FALSE),"")</f>
        <v/>
      </c>
    </row>
    <row r="1821" spans="1:21" ht="45" x14ac:dyDescent="0.25">
      <c r="A1821" s="39">
        <f t="shared" si="28"/>
        <v>1816</v>
      </c>
      <c r="B1821" s="30" t="s">
        <v>275</v>
      </c>
      <c r="C1821" s="29" t="str">
        <f xml:space="preserve"> IFERROR(VLOOKUP(B1821, Courses!$C$3:$E$836, 2, FALSE),"")</f>
        <v>Optics</v>
      </c>
      <c r="D1821" s="29" t="str">
        <f xml:space="preserve"> IFERROR(VLOOKUP(MID(G1821,1,1), PIRA!$B$1:$E$1146, 2, FALSE),"")</f>
        <v>6 Optics</v>
      </c>
      <c r="E1821" s="31" t="str">
        <f xml:space="preserve"> IFERROR(VLOOKUP(MID(G1821,1,2),PIRA!$B$1:$E$1144,2,FALSE),"")&amp;"
"&amp;IFERROR(VLOOKUP(MID(H1821,1,2),PIRA!$B$1:$E$1144,2,FALSE),"")&amp;"
"&amp;IFERROR(VLOOKUP(MID(I1821,1,2),PIRA!$B$1:$E$1144,2,FALSE),"")</f>
        <v xml:space="preserve">Geometrical Optics
</v>
      </c>
      <c r="F1821" s="31" t="str">
        <f xml:space="preserve"> IFERROR(VLOOKUP(MID(G1821,1,4),PIRA!$B$1:$E$1144,2,FALSE),"")&amp;"
"&amp;IFERROR(VLOOKUP(MID(H1821,1,4),PIRA!$B$1:$E$1144,2,FALSE),"")&amp;"
"&amp;IFERROR(VLOOKUP(MID(I1821,1,4),PIRA!$B$1:$E$1144,2,FALSE),"")</f>
        <v xml:space="preserve">Optical Instruments
</v>
      </c>
      <c r="G1821" s="32" t="s">
        <v>1995</v>
      </c>
      <c r="H1821" s="31" t="str">
        <f>IFERROR(IF(VLOOKUP(G1821,Demos!$B$3:$K$1368,2,FALSE)=0,"",VLOOKUP(G1821,Demos!$B$3:$K$1368,2,FALSE)),"")</f>
        <v/>
      </c>
      <c r="I1821" s="79" t="str">
        <f>IFERROR(IF(VLOOKUP(G1821,Demos!$B$3:$K$1368,3,FALSE)=0,"",VLOOKUP(G1821,Demos!$B$3:$K$1368,3,FALSE)),"")</f>
        <v/>
      </c>
      <c r="J1821" s="79" t="str">
        <f>IFERROR(IF(VLOOKUP(G1821,Demos!$B$3:$K$1368,4,FALSE)=0,"",VLOOKUP(G1821,Demos!$B$3:$K$1368,4,FALSE)),"")</f>
        <v/>
      </c>
      <c r="K1821" s="32" t="s">
        <v>1056</v>
      </c>
      <c r="L1821" s="32" t="s">
        <v>1614</v>
      </c>
      <c r="M1821" s="71">
        <v>42458</v>
      </c>
      <c r="N1821" s="33" t="str">
        <f>IFERROR(VLOOKUP(G1821,Demos!$B$3:$K$1368,5,FALSE),"")</f>
        <v>Keplerian Telescope</v>
      </c>
      <c r="O1821" s="28">
        <f>IF(N1821="","",COUNTIF($N$6:N3940, N1821))</f>
        <v>9</v>
      </c>
      <c r="P1821" s="33" t="str">
        <f xml:space="preserve"> IFERROR(IF(VLOOKUP(G1821,Demos!$B$3:$K$1368,6,FALSE)=0,"",VLOOKUP(G1821,Demos!$B$3:$K$1368,6,FALSE)),"")</f>
        <v>N/A</v>
      </c>
      <c r="Q1821" s="38" t="str">
        <f xml:space="preserve"> IFERROR(IF(VLOOKUP(G1821,Demos!$B$3:$K$1368,8,FALSE)=0,"",VLOOKUP(G1821,Demos!$B$3:$K$1368,8,FALSE)),"")</f>
        <v/>
      </c>
      <c r="R1821" s="38" t="str">
        <f xml:space="preserve"> IFERROR(IF(VLOOKUP(G1821,Demos!$B$3:$K$1368,7,FALSE)=0,"",VLOOKUP(G1821,Demos!$B$3:$K$1368,7,FALSE)),"")</f>
        <v>See Collegerama 26 Mar 2019 recording TN2421_04 from 01:11:00 - https://collegerama.tudelft.nl/Mediasite/Channel/as-bsc-tn/watch/5986b73fc03045928aacec9507916c621d</v>
      </c>
      <c r="T1821" s="50" t="s">
        <v>1761</v>
      </c>
      <c r="U1821" s="31" t="str">
        <f>IFERROR(VLOOKUP(G1821,Demos!$B$7:N5117,12,FALSE),"")</f>
        <v/>
      </c>
    </row>
    <row r="1822" spans="1:21" ht="45" x14ac:dyDescent="0.25">
      <c r="A1822" s="39">
        <f t="shared" si="28"/>
        <v>1817</v>
      </c>
      <c r="B1822" s="30" t="s">
        <v>1993</v>
      </c>
      <c r="C1822" s="29" t="str">
        <f xml:space="preserve"> IFERROR(VLOOKUP(B1822, Courses!$C$3:$E$836, 2, FALSE),"")</f>
        <v>Optics and Microscopy</v>
      </c>
      <c r="D1822" s="29" t="str">
        <f xml:space="preserve"> IFERROR(VLOOKUP(MID(G1822,1,1), PIRA!$B$1:$E$1146, 2, FALSE),"")</f>
        <v>6 Optics</v>
      </c>
      <c r="E1822" s="31" t="str">
        <f xml:space="preserve"> IFERROR(VLOOKUP(MID(G1822,1,2),PIRA!$B$1:$E$1144,2,FALSE),"")&amp;"
"&amp;IFERROR(VLOOKUP(MID(H1822,1,2),PIRA!$B$1:$E$1144,2,FALSE),"")&amp;"
"&amp;IFERROR(VLOOKUP(MID(I1822,1,2),PIRA!$B$1:$E$1144,2,FALSE),"")</f>
        <v xml:space="preserve">Diffraction
</v>
      </c>
      <c r="F1822" s="31" t="str">
        <f xml:space="preserve"> IFERROR(VLOOKUP(MID(G1822,1,4),PIRA!$B$1:$E$1144,2,FALSE),"")&amp;"
"&amp;IFERROR(VLOOKUP(MID(H1822,1,4),PIRA!$B$1:$E$1144,2,FALSE),"")&amp;"
"&amp;IFERROR(VLOOKUP(MID(I1822,1,4),PIRA!$B$1:$E$1144,2,FALSE),"")</f>
        <v xml:space="preserve">
</v>
      </c>
      <c r="G1822" s="32" t="s">
        <v>1987</v>
      </c>
      <c r="H1822" s="31" t="str">
        <f>IFERROR(IF(VLOOKUP(G1822,Demos!$B$3:$K$1368,2,FALSE)=0,"",VLOOKUP(G1822,Demos!$B$3:$K$1368,2,FALSE)),"")</f>
        <v/>
      </c>
      <c r="I1822" s="79" t="str">
        <f>IFERROR(IF(VLOOKUP(G1822,Demos!$B$3:$K$1368,3,FALSE)=0,"",VLOOKUP(G1822,Demos!$B$3:$K$1368,3,FALSE)),"")</f>
        <v/>
      </c>
      <c r="J1822" s="79" t="str">
        <f>IFERROR(IF(VLOOKUP(G1822,Demos!$B$3:$K$1368,4,FALSE)=0,"",VLOOKUP(G1822,Demos!$B$3:$K$1368,4,FALSE)),"")</f>
        <v/>
      </c>
      <c r="K1822" s="30" t="s">
        <v>1062</v>
      </c>
      <c r="L1822" s="30" t="s">
        <v>46</v>
      </c>
      <c r="M1822" s="71">
        <v>42458</v>
      </c>
      <c r="N1822" s="33" t="str">
        <f>IFERROR(VLOOKUP(G1822,Demos!$B$3:$K$1368,5,FALSE),"")</f>
        <v>Diffraction NEMO kit</v>
      </c>
      <c r="O1822" s="28">
        <f>IF(N1822="","",COUNTIF($N$6:N3941, N1822))</f>
        <v>10</v>
      </c>
      <c r="P1822" s="33" t="str">
        <f xml:space="preserve"> IFERROR(IF(VLOOKUP(G1822,Demos!$B$3:$K$1368,6,FALSE)=0,"",VLOOKUP(G1822,Demos!$B$3:$K$1368,6,FALSE)),"")</f>
        <v>N/A</v>
      </c>
      <c r="Q1822" s="38" t="str">
        <f xml:space="preserve"> IFERROR(IF(VLOOKUP(G1822,Demos!$B$3:$K$1368,8,FALSE)=0,"",VLOOKUP(G1822,Demos!$B$3:$K$1368,8,FALSE)),"")</f>
        <v/>
      </c>
      <c r="R1822" s="38" t="str">
        <f xml:space="preserve"> IFERROR(IF(VLOOKUP(G1822,Demos!$B$3:$K$1368,7,FALSE)=0,"",VLOOKUP(G1822,Demos!$B$3:$K$1368,7,FALSE)),"")</f>
        <v/>
      </c>
      <c r="T1822" s="50" t="s">
        <v>1762</v>
      </c>
      <c r="U1822" s="31" t="str">
        <f>IFERROR(VLOOKUP(G1822,Demos!$B$7:N5116,12,FALSE),"")</f>
        <v/>
      </c>
    </row>
    <row r="1823" spans="1:21" ht="45" x14ac:dyDescent="0.25">
      <c r="A1823" s="39">
        <f t="shared" si="28"/>
        <v>1818</v>
      </c>
      <c r="B1823" s="30" t="s">
        <v>275</v>
      </c>
      <c r="C1823" s="29" t="str">
        <f xml:space="preserve"> IFERROR(VLOOKUP(B1823, Courses!$C$3:$E$836, 2, FALSE),"")</f>
        <v>Optics</v>
      </c>
      <c r="D1823" s="29" t="str">
        <f xml:space="preserve"> IFERROR(VLOOKUP(MID(G1823,1,1), PIRA!$B$1:$E$1146, 2, FALSE),"")</f>
        <v>6 Optics</v>
      </c>
      <c r="E1823" s="31" t="str">
        <f xml:space="preserve"> IFERROR(VLOOKUP(MID(G1823,1,2),PIRA!$B$1:$E$1144,2,FALSE),"")&amp;"
"&amp;IFERROR(VLOOKUP(MID(H1823,1,2),PIRA!$B$1:$E$1144,2,FALSE),"")&amp;"
"&amp;IFERROR(VLOOKUP(MID(I1823,1,2),PIRA!$B$1:$E$1144,2,FALSE),"")</f>
        <v xml:space="preserve">Geometrical Optics
Geometrical Optics
</v>
      </c>
      <c r="F1823" s="31" t="str">
        <f xml:space="preserve"> IFERROR(VLOOKUP(MID(G1823,1,4),PIRA!$B$1:$E$1144,2,FALSE),"")&amp;"
"&amp;IFERROR(VLOOKUP(MID(H1823,1,4),PIRA!$B$1:$E$1144,2,FALSE),"")&amp;"
"&amp;IFERROR(VLOOKUP(MID(I1823,1,4),PIRA!$B$1:$E$1144,2,FALSE),"")</f>
        <v xml:space="preserve">Refractive Index
Refractive Index
</v>
      </c>
      <c r="G1823" s="32" t="s">
        <v>485</v>
      </c>
      <c r="H1823" s="31" t="str">
        <f>IFERROR(IF(VLOOKUP(G1823,Demos!$B$3:$K$1368,2,FALSE)=0,"",VLOOKUP(G1823,Demos!$B$3:$K$1368,2,FALSE)),"")</f>
        <v>6A40.47</v>
      </c>
      <c r="I1823" s="79" t="str">
        <f>IFERROR(IF(VLOOKUP(G1823,Demos!$B$3:$K$1368,3,FALSE)=0,"",VLOOKUP(G1823,Demos!$B$3:$K$1368,3,FALSE)),"")</f>
        <v/>
      </c>
      <c r="J1823" s="79" t="str">
        <f>IFERROR(IF(VLOOKUP(G1823,Demos!$B$3:$K$1368,4,FALSE)=0,"",VLOOKUP(G1823,Demos!$B$3:$K$1368,4,FALSE)),"")</f>
        <v/>
      </c>
      <c r="K1823" s="32" t="s">
        <v>1983</v>
      </c>
      <c r="L1823" s="32" t="s">
        <v>1614</v>
      </c>
      <c r="M1823" s="71">
        <v>42452</v>
      </c>
      <c r="N1823" s="33" t="str">
        <f>IFERROR(VLOOKUP(G1823,Demos!$B$3:$K$1368,5,FALSE),"")</f>
        <v>Curved Lightbeams</v>
      </c>
      <c r="O1823" s="28">
        <f>IF(N1823="","",COUNTIF($N$6:N3942, N1823))</f>
        <v>13</v>
      </c>
      <c r="P1823" s="33" t="str">
        <f xml:space="preserve"> IFERROR(IF(VLOOKUP(G1823,Demos!$B$3:$K$1368,6,FALSE)=0,"",VLOOKUP(G1823,Demos!$B$3:$K$1368,6,FALSE)),"")</f>
        <v>www.de-monstrare.nl/pdf/Curved%20lightbeams.pdf</v>
      </c>
      <c r="Q1823" s="38" t="str">
        <f xml:space="preserve"> IFERROR(IF(VLOOKUP(G1823,Demos!$B$3:$K$1368,8,FALSE)=0,"",VLOOKUP(G1823,Demos!$B$3:$K$1368,8,FALSE)),"")</f>
        <v/>
      </c>
      <c r="R1823" s="38" t="str">
        <f xml:space="preserve"> IFERROR(IF(VLOOKUP(G1823,Demos!$B$3:$K$1368,7,FALSE)=0,"",VLOOKUP(G1823,Demos!$B$3:$K$1368,7,FALSE)),"")</f>
        <v>See: https://surfdrive.surf.nl/files/index.php/s/DHZYIhoACURx7O8?path=%2FHaaksman%2FTN2345%2F8.%20Curved%20Lightbeams</v>
      </c>
      <c r="T1823" s="50" t="s">
        <v>1761</v>
      </c>
      <c r="U1823" s="31" t="str">
        <f>IFERROR(VLOOKUP(G1823,Demos!$B$7:N5118,12,FALSE),"")</f>
        <v/>
      </c>
    </row>
    <row r="1824" spans="1:21" ht="45" x14ac:dyDescent="0.25">
      <c r="A1824" s="39">
        <f t="shared" si="28"/>
        <v>1819</v>
      </c>
      <c r="B1824" s="30" t="s">
        <v>38</v>
      </c>
      <c r="C1824" s="29" t="str">
        <f xml:space="preserve"> IFERROR(VLOOKUP(B1824, Courses!$C$3:$E$836, 2, FALSE),"")</f>
        <v>Mechanics and Theory of Relativity</v>
      </c>
      <c r="D1824" s="29" t="str">
        <f xml:space="preserve"> IFERROR(VLOOKUP(MID(G1824,1,1), PIRA!$B$1:$E$1146, 2, FALSE),"")</f>
        <v>1 Mechanics</v>
      </c>
      <c r="E1824" s="31" t="str">
        <f xml:space="preserve"> IFERROR(VLOOKUP(MID(G1824,1,2),PIRA!$B$1:$E$1144,2,FALSE),"")&amp;"
"&amp;IFERROR(VLOOKUP(MID(H1824,1,2),PIRA!$B$1:$E$1144,2,FALSE),"")&amp;"
"&amp;IFERROR(VLOOKUP(MID(I1824,1,2),PIRA!$B$1:$E$1144,2,FALSE),"")</f>
        <v xml:space="preserve">Relative Motion
</v>
      </c>
      <c r="F1824" s="31" t="str">
        <f xml:space="preserve"> IFERROR(VLOOKUP(MID(G1824,1,4),PIRA!$B$1:$E$1144,2,FALSE),"")&amp;"
"&amp;IFERROR(VLOOKUP(MID(H1824,1,4),PIRA!$B$1:$E$1144,2,FALSE),"")&amp;"
"&amp;IFERROR(VLOOKUP(MID(I1824,1,4),PIRA!$B$1:$E$1144,2,FALSE),"")</f>
        <v xml:space="preserve">Rotating Reference Frames
</v>
      </c>
      <c r="G1824" s="32" t="s">
        <v>1137</v>
      </c>
      <c r="H1824" s="31" t="str">
        <f>IFERROR(IF(VLOOKUP(G1824,Demos!$B$3:$K$1368,2,FALSE)=0,"",VLOOKUP(G1824,Demos!$B$3:$K$1368,2,FALSE)),"")</f>
        <v/>
      </c>
      <c r="I1824" s="79" t="str">
        <f>IFERROR(IF(VLOOKUP(G1824,Demos!$B$3:$K$1368,3,FALSE)=0,"",VLOOKUP(G1824,Demos!$B$3:$K$1368,3,FALSE)),"")</f>
        <v/>
      </c>
      <c r="J1824" s="79" t="str">
        <f>IFERROR(IF(VLOOKUP(G1824,Demos!$B$3:$K$1368,4,FALSE)=0,"",VLOOKUP(G1824,Demos!$B$3:$K$1368,4,FALSE)),"")</f>
        <v/>
      </c>
      <c r="K1824" s="30" t="s">
        <v>1060</v>
      </c>
      <c r="L1824" s="30" t="s">
        <v>22</v>
      </c>
      <c r="M1824" s="71">
        <v>42451</v>
      </c>
      <c r="N1824" s="33" t="str">
        <f>IFERROR(VLOOKUP(G1824,Demos!$B$3:$K$1368,5,FALSE),"")</f>
        <v>Coriolis (1a)</v>
      </c>
      <c r="O1824" s="28">
        <f>IF(N1824="","",COUNTIF($N$6:N3943, N1824))</f>
        <v>11</v>
      </c>
      <c r="P1824" s="33" t="str">
        <f xml:space="preserve"> IFERROR(IF(VLOOKUP(G1824,Demos!$B$3:$K$1368,6,FALSE)=0,"",VLOOKUP(G1824,Demos!$B$3:$K$1368,6,FALSE)),"")</f>
        <v>www.de-monstrare.nl/pdf/Coriolis%20_1a_.pdf</v>
      </c>
      <c r="Q1824" s="38" t="str">
        <f xml:space="preserve"> IFERROR(IF(VLOOKUP(G1824,Demos!$B$3:$K$1368,8,FALSE)=0,"",VLOOKUP(G1824,Demos!$B$3:$K$1368,8,FALSE)),"")</f>
        <v/>
      </c>
      <c r="R1824" s="38" t="str">
        <f xml:space="preserve"> IFERROR(IF(VLOOKUP(G1824,Demos!$B$3:$K$1368,7,FALSE)=0,"",VLOOKUP(G1824,Demos!$B$3:$K$1368,7,FALSE)),"")</f>
        <v xml:space="preserve">See Collegerama 2022 recording TN1612TU_22 - https://collegerama.tudelft.nl/Mediasite/Channel/as-bsc-tn/watch/18ed1dabe394424f863782ea19d168bf1d </v>
      </c>
      <c r="T1824" s="50" t="s">
        <v>1904</v>
      </c>
      <c r="U1824" s="31" t="str">
        <f>IFERROR(VLOOKUP(G1824,Demos!$B$7:N5121,12,FALSE),"")</f>
        <v/>
      </c>
    </row>
    <row r="1825" spans="1:21" ht="45" x14ac:dyDescent="0.25">
      <c r="A1825" s="39">
        <f t="shared" si="28"/>
        <v>1820</v>
      </c>
      <c r="B1825" s="30" t="s">
        <v>38</v>
      </c>
      <c r="C1825" s="29" t="str">
        <f xml:space="preserve"> IFERROR(VLOOKUP(B1825, Courses!$C$3:$E$836, 2, FALSE),"")</f>
        <v>Mechanics and Theory of Relativity</v>
      </c>
      <c r="D1825" s="29" t="str">
        <f xml:space="preserve"> IFERROR(VLOOKUP(MID(G1825,1,1), PIRA!$B$1:$E$1146, 2, FALSE),"")</f>
        <v>1 Mechanics</v>
      </c>
      <c r="E1825" s="31" t="str">
        <f xml:space="preserve"> IFERROR(VLOOKUP(MID(G1825,1,2),PIRA!$B$1:$E$1144,2,FALSE),"")&amp;"
"&amp;IFERROR(VLOOKUP(MID(H1825,1,2),PIRA!$B$1:$E$1144,2,FALSE),"")&amp;"
"&amp;IFERROR(VLOOKUP(MID(I1825,1,2),PIRA!$B$1:$E$1144,2,FALSE),"")</f>
        <v xml:space="preserve">Relative Motion
</v>
      </c>
      <c r="F1825" s="31" t="str">
        <f xml:space="preserve"> IFERROR(VLOOKUP(MID(G1825,1,4),PIRA!$B$1:$E$1144,2,FALSE),"")&amp;"
"&amp;IFERROR(VLOOKUP(MID(H1825,1,4),PIRA!$B$1:$E$1144,2,FALSE),"")&amp;"
"&amp;IFERROR(VLOOKUP(MID(I1825,1,4),PIRA!$B$1:$E$1144,2,FALSE),"")</f>
        <v xml:space="preserve">Rotating Reference Frames
</v>
      </c>
      <c r="G1825" s="32" t="s">
        <v>1138</v>
      </c>
      <c r="H1825" s="31" t="str">
        <f>IFERROR(IF(VLOOKUP(G1825,Demos!$B$3:$K$1368,2,FALSE)=0,"",VLOOKUP(G1825,Demos!$B$3:$K$1368,2,FALSE)),"")</f>
        <v/>
      </c>
      <c r="I1825" s="79" t="str">
        <f>IFERROR(IF(VLOOKUP(G1825,Demos!$B$3:$K$1368,3,FALSE)=0,"",VLOOKUP(G1825,Demos!$B$3:$K$1368,3,FALSE)),"")</f>
        <v/>
      </c>
      <c r="J1825" s="79" t="str">
        <f>IFERROR(IF(VLOOKUP(G1825,Demos!$B$3:$K$1368,4,FALSE)=0,"",VLOOKUP(G1825,Demos!$B$3:$K$1368,4,FALSE)),"")</f>
        <v/>
      </c>
      <c r="K1825" s="30" t="s">
        <v>1060</v>
      </c>
      <c r="L1825" s="30" t="s">
        <v>22</v>
      </c>
      <c r="M1825" s="71">
        <v>42451</v>
      </c>
      <c r="N1825" s="33" t="str">
        <f>IFERROR(VLOOKUP(G1825,Demos!$B$3:$K$1368,5,FALSE),"")</f>
        <v>Coriolis (1b)</v>
      </c>
      <c r="O1825" s="28">
        <f>IF(N1825="","",COUNTIF($N$6:N3944, N1825))</f>
        <v>34</v>
      </c>
      <c r="P1825" s="33" t="str">
        <f xml:space="preserve"> IFERROR(IF(VLOOKUP(G1825,Demos!$B$3:$K$1368,6,FALSE)=0,"",VLOOKUP(G1825,Demos!$B$3:$K$1368,6,FALSE)),"")</f>
        <v>www.de-monstrare.nl/pdf/Coriolis%20_1b_.pdf</v>
      </c>
      <c r="Q1825" s="38" t="str">
        <f xml:space="preserve"> IFERROR(IF(VLOOKUP(G1825,Demos!$B$3:$K$1368,8,FALSE)=0,"",VLOOKUP(G1825,Demos!$B$3:$K$1368,8,FALSE)),"")</f>
        <v/>
      </c>
      <c r="R1825" s="38" t="str">
        <f xml:space="preserve"> IFERROR(IF(VLOOKUP(G1825,Demos!$B$3:$K$1368,7,FALSE)=0,"",VLOOKUP(G1825,Demos!$B$3:$K$1368,7,FALSE)),"")</f>
        <v xml:space="preserve">See Collegerama 2022 recording TN1612TU_22 - https://collegerama.tudelft.nl/Mediasite/Channel/as-bsc-tn/watch/18ed1dabe394424f863782ea19d168bf1d </v>
      </c>
      <c r="T1825" s="50" t="s">
        <v>1904</v>
      </c>
      <c r="U1825" s="31" t="str">
        <f>IFERROR(VLOOKUP(G1825,Demos!$B$7:N5120,12,FALSE),"")</f>
        <v/>
      </c>
    </row>
    <row r="1826" spans="1:21" ht="45" x14ac:dyDescent="0.25">
      <c r="A1826" s="39">
        <f t="shared" si="28"/>
        <v>1821</v>
      </c>
      <c r="B1826" s="30" t="s">
        <v>38</v>
      </c>
      <c r="C1826" s="29" t="str">
        <f xml:space="preserve"> IFERROR(VLOOKUP(B1826, Courses!$C$3:$E$836, 2, FALSE),"")</f>
        <v>Mechanics and Theory of Relativity</v>
      </c>
      <c r="D1826" s="29" t="str">
        <f xml:space="preserve"> IFERROR(VLOOKUP(MID(G1826,1,1), PIRA!$B$1:$E$1146, 2, FALSE),"")</f>
        <v>5 Electricity and Magnetism</v>
      </c>
      <c r="E1826" s="31" t="str">
        <f xml:space="preserve"> IFERROR(VLOOKUP(MID(G1826,1,2),PIRA!$B$1:$E$1144,2,FALSE),"")&amp;"
"&amp;IFERROR(VLOOKUP(MID(H1826,1,2),PIRA!$B$1:$E$1144,2,FALSE),"")&amp;"
"&amp;IFERROR(VLOOKUP(MID(I1826,1,2),PIRA!$B$1:$E$1144,2,FALSE),"")</f>
        <v xml:space="preserve">Magnetic Fields and Forces
</v>
      </c>
      <c r="F1826" s="31" t="str">
        <f xml:space="preserve"> IFERROR(VLOOKUP(MID(G1826,1,4),PIRA!$B$1:$E$1144,2,FALSE),"")&amp;"
"&amp;IFERROR(VLOOKUP(MID(H1826,1,4),PIRA!$B$1:$E$1144,2,FALSE),"")&amp;"
"&amp;IFERROR(VLOOKUP(MID(I1826,1,4),PIRA!$B$1:$E$1144,2,FALSE),"")</f>
        <v xml:space="preserve">Force on Moving Charges
</v>
      </c>
      <c r="G1826" s="32" t="s">
        <v>1715</v>
      </c>
      <c r="H1826" s="31" t="str">
        <f>IFERROR(IF(VLOOKUP(G1826,Demos!$B$3:$K$1368,2,FALSE)=0,"",VLOOKUP(G1826,Demos!$B$3:$K$1368,2,FALSE)),"")</f>
        <v/>
      </c>
      <c r="I1826" s="79" t="str">
        <f>IFERROR(IF(VLOOKUP(G1826,Demos!$B$3:$K$1368,3,FALSE)=0,"",VLOOKUP(G1826,Demos!$B$3:$K$1368,3,FALSE)),"")</f>
        <v/>
      </c>
      <c r="J1826" s="79" t="str">
        <f>IFERROR(IF(VLOOKUP(G1826,Demos!$B$3:$K$1368,4,FALSE)=0,"",VLOOKUP(G1826,Demos!$B$3:$K$1368,4,FALSE)),"")</f>
        <v/>
      </c>
      <c r="K1826" s="32" t="s">
        <v>1060</v>
      </c>
      <c r="L1826" s="32" t="s">
        <v>22</v>
      </c>
      <c r="M1826" s="71">
        <v>42451</v>
      </c>
      <c r="N1826" s="33" t="str">
        <f>IFERROR(VLOOKUP(G1826,Demos!$B$3:$K$1368,5,FALSE),"")</f>
        <v>Force on Electrons in a Magnetic Field (2)</v>
      </c>
      <c r="O1826" s="28">
        <f>IF(N1826="","",COUNTIF($N$6:N3945, N1826))</f>
        <v>5</v>
      </c>
      <c r="P1826" s="33" t="str">
        <f xml:space="preserve"> IFERROR(IF(VLOOKUP(G1826,Demos!$B$3:$K$1368,6,FALSE)=0,"",VLOOKUP(G1826,Demos!$B$3:$K$1368,6,FALSE)),"")</f>
        <v>www.de-monstrare.nl/.../ Force%20on%20electrons%20in%20a%20magnetic%20field%20_2_.pdf</v>
      </c>
      <c r="Q1826" s="38" t="str">
        <f xml:space="preserve"> IFERROR(IF(VLOOKUP(G1826,Demos!$B$3:$K$1368,8,FALSE)=0,"",VLOOKUP(G1826,Demos!$B$3:$K$1368,8,FALSE)),"")</f>
        <v/>
      </c>
      <c r="R1826" s="38" t="str">
        <f xml:space="preserve"> IFERROR(IF(VLOOKUP(G1826,Demos!$B$3:$K$1368,7,FALSE)=0,"",VLOOKUP(G1826,Demos!$B$3:$K$1368,7,FALSE)),"")</f>
        <v/>
      </c>
      <c r="T1826" s="50" t="s">
        <v>1762</v>
      </c>
      <c r="U1826" s="31" t="str">
        <f>IFERROR(VLOOKUP(G1826,Demos!$B$7:N5119,12,FALSE),"")</f>
        <v/>
      </c>
    </row>
    <row r="1827" spans="1:21" ht="45" x14ac:dyDescent="0.25">
      <c r="A1827" s="39">
        <f t="shared" si="28"/>
        <v>1822</v>
      </c>
      <c r="B1827" s="30" t="s">
        <v>275</v>
      </c>
      <c r="C1827" s="29" t="str">
        <f xml:space="preserve"> IFERROR(VLOOKUP(B1827, Courses!$C$3:$E$836, 2, FALSE),"")</f>
        <v>Optics</v>
      </c>
      <c r="D1827" s="29" t="str">
        <f xml:space="preserve"> IFERROR(VLOOKUP(MID(G1827,1,1), PIRA!$B$1:$E$1146, 2, FALSE),"")</f>
        <v>6 Optics</v>
      </c>
      <c r="E1827" s="31" t="str">
        <f xml:space="preserve"> IFERROR(VLOOKUP(MID(G1827,1,2),PIRA!$B$1:$E$1144,2,FALSE),"")&amp;"
"&amp;IFERROR(VLOOKUP(MID(H1827,1,2),PIRA!$B$1:$E$1144,2,FALSE),"")&amp;"
"&amp;IFERROR(VLOOKUP(MID(I1827,1,2),PIRA!$B$1:$E$1144,2,FALSE),"")</f>
        <v xml:space="preserve">Geometrical Optics
</v>
      </c>
      <c r="F1827" s="31" t="str">
        <f xml:space="preserve"> IFERROR(VLOOKUP(MID(G1827,1,4),PIRA!$B$1:$E$1144,2,FALSE),"")&amp;"
"&amp;IFERROR(VLOOKUP(MID(H1827,1,4),PIRA!$B$1:$E$1144,2,FALSE),"")&amp;"
"&amp;IFERROR(VLOOKUP(MID(I1827,1,4),PIRA!$B$1:$E$1144,2,FALSE),"")</f>
        <v xml:space="preserve">Optical Instruments
</v>
      </c>
      <c r="G1827" s="32" t="s">
        <v>1990</v>
      </c>
      <c r="H1827" s="31" t="str">
        <f>IFERROR(IF(VLOOKUP(G1827,Demos!$B$3:$K$1368,2,FALSE)=0,"",VLOOKUP(G1827,Demos!$B$3:$K$1368,2,FALSE)),"")</f>
        <v/>
      </c>
      <c r="I1827" s="79" t="str">
        <f>IFERROR(IF(VLOOKUP(G1827,Demos!$B$3:$K$1368,3,FALSE)=0,"",VLOOKUP(G1827,Demos!$B$3:$K$1368,3,FALSE)),"")</f>
        <v/>
      </c>
      <c r="J1827" s="79" t="str">
        <f>IFERROR(IF(VLOOKUP(G1827,Demos!$B$3:$K$1368,4,FALSE)=0,"",VLOOKUP(G1827,Demos!$B$3:$K$1368,4,FALSE)),"")</f>
        <v/>
      </c>
      <c r="K1827" s="30" t="s">
        <v>1983</v>
      </c>
      <c r="L1827" s="30" t="s">
        <v>1614</v>
      </c>
      <c r="M1827" s="71">
        <v>42451</v>
      </c>
      <c r="N1827" s="33" t="str">
        <f>IFERROR(VLOOKUP(G1827,Demos!$B$3:$K$1368,5,FALSE),"")</f>
        <v>Camera Model</v>
      </c>
      <c r="O1827" s="28">
        <f>IF(N1827="","",COUNTIF($N$6:N3946, N1827))</f>
        <v>9</v>
      </c>
      <c r="P1827" s="33" t="str">
        <f xml:space="preserve"> IFERROR(IF(VLOOKUP(G1827,Demos!$B$3:$K$1368,6,FALSE)=0,"",VLOOKUP(G1827,Demos!$B$3:$K$1368,6,FALSE)),"")</f>
        <v>N/A</v>
      </c>
      <c r="Q1827" s="38" t="str">
        <f xml:space="preserve"> IFERROR(IF(VLOOKUP(G1827,Demos!$B$3:$K$1368,8,FALSE)=0,"",VLOOKUP(G1827,Demos!$B$3:$K$1368,8,FALSE)),"")</f>
        <v>Ray Optics Demonstration Set (RODS) from Kvant Ltd.</v>
      </c>
      <c r="R1827" s="38" t="str">
        <f xml:space="preserve"> IFERROR(IF(VLOOKUP(G1827,Demos!$B$3:$K$1368,7,FALSE)=0,"",VLOOKUP(G1827,Demos!$B$3:$K$1368,7,FALSE)),"")</f>
        <v>See Collegerama 22 Mar 2019 recording TN2421_03 from 01:03:24 - https://collegerama.tudelft.nl/Mediasite/Channel/as-bsc-tn/watch/7c8258fc2522409bbf4ee846f39c1ecc1d</v>
      </c>
      <c r="T1827" s="50" t="s">
        <v>1761</v>
      </c>
      <c r="U1827" s="31" t="str">
        <f>IFERROR(VLOOKUP(G1827,Demos!$B$7:N5122,12,FALSE),"")</f>
        <v/>
      </c>
    </row>
    <row r="1828" spans="1:21" ht="45" x14ac:dyDescent="0.25">
      <c r="A1828" s="39">
        <f t="shared" si="28"/>
        <v>1823</v>
      </c>
      <c r="B1828" s="30" t="s">
        <v>38</v>
      </c>
      <c r="C1828" s="29" t="str">
        <f xml:space="preserve"> IFERROR(VLOOKUP(B1828, Courses!$C$3:$E$836, 2, FALSE),"")</f>
        <v>Mechanics and Theory of Relativity</v>
      </c>
      <c r="D1828" s="29" t="str">
        <f xml:space="preserve"> IFERROR(VLOOKUP(MID(G1828,1,1), PIRA!$B$1:$E$1146, 2, FALSE),"")</f>
        <v>1 Mechanics</v>
      </c>
      <c r="E1828" s="31" t="str">
        <f xml:space="preserve"> IFERROR(VLOOKUP(MID(G1828,1,2),PIRA!$B$1:$E$1144,2,FALSE),"")&amp;"
"&amp;IFERROR(VLOOKUP(MID(H1828,1,2),PIRA!$B$1:$E$1144,2,FALSE),"")&amp;"
"&amp;IFERROR(VLOOKUP(MID(I1828,1,2),PIRA!$B$1:$E$1144,2,FALSE),"")</f>
        <v xml:space="preserve">Motion in two Dimensions
</v>
      </c>
      <c r="F1828" s="31" t="str">
        <f xml:space="preserve"> IFERROR(VLOOKUP(MID(G1828,1,4),PIRA!$B$1:$E$1144,2,FALSE),"")&amp;"
"&amp;IFERROR(VLOOKUP(MID(H1828,1,4),PIRA!$B$1:$E$1144,2,FALSE),"")&amp;"
"&amp;IFERROR(VLOOKUP(MID(I1828,1,4),PIRA!$B$1:$E$1144,2,FALSE),"")</f>
        <v xml:space="preserve">Central Forces
</v>
      </c>
      <c r="G1828" s="32" t="s">
        <v>1132</v>
      </c>
      <c r="H1828" s="31" t="str">
        <f>IFERROR(IF(VLOOKUP(G1828,Demos!$B$3:$K$1368,2,FALSE)=0,"",VLOOKUP(G1828,Demos!$B$3:$K$1368,2,FALSE)),"")</f>
        <v/>
      </c>
      <c r="I1828" s="79" t="str">
        <f>IFERROR(IF(VLOOKUP(G1828,Demos!$B$3:$K$1368,3,FALSE)=0,"",VLOOKUP(G1828,Demos!$B$3:$K$1368,3,FALSE)),"")</f>
        <v xml:space="preserve"> </v>
      </c>
      <c r="J1828" s="79" t="str">
        <f>IFERROR(IF(VLOOKUP(G1828,Demos!$B$3:$K$1368,4,FALSE)=0,"",VLOOKUP(G1828,Demos!$B$3:$K$1368,4,FALSE)),"")</f>
        <v/>
      </c>
      <c r="K1828" s="30" t="s">
        <v>1060</v>
      </c>
      <c r="L1828" s="30" t="s">
        <v>22</v>
      </c>
      <c r="M1828" s="71">
        <v>42450</v>
      </c>
      <c r="N1828" s="33" t="str">
        <f>IFERROR(VLOOKUP(G1828,Demos!$B$3:$K$1368,5,FALSE),"")</f>
        <v>Going Round in Circles</v>
      </c>
      <c r="O1828" s="28">
        <f>IF(N1828="","",COUNTIF($N$6:N3947, N1828))</f>
        <v>11</v>
      </c>
      <c r="P1828" s="33" t="str">
        <f xml:space="preserve"> IFERROR(IF(VLOOKUP(G1828,Demos!$B$3:$K$1368,6,FALSE)=0,"",VLOOKUP(G1828,Demos!$B$3:$K$1368,6,FALSE)),"")</f>
        <v>www.de-monstrare.nl/pdf/Going%20round%20in%20circles.pdf</v>
      </c>
      <c r="Q1828" s="38" t="str">
        <f xml:space="preserve"> IFERROR(IF(VLOOKUP(G1828,Demos!$B$3:$K$1368,8,FALSE)=0,"",VLOOKUP(G1828,Demos!$B$3:$K$1368,8,FALSE)),"")</f>
        <v/>
      </c>
      <c r="R1828" s="38" t="str">
        <f xml:space="preserve"> IFERROR(IF(VLOOKUP(G1828,Demos!$B$3:$K$1368,7,FALSE)=0,"",VLOOKUP(G1828,Demos!$B$3:$K$1368,7,FALSE)),"")</f>
        <v/>
      </c>
      <c r="T1828" s="50" t="s">
        <v>1904</v>
      </c>
      <c r="U1828" s="31" t="str">
        <f>IFERROR(VLOOKUP(G1828,Demos!$B$7:N5124,12,FALSE),"")</f>
        <v/>
      </c>
    </row>
    <row r="1829" spans="1:21" ht="45" x14ac:dyDescent="0.25">
      <c r="A1829" s="39">
        <f t="shared" si="28"/>
        <v>1824</v>
      </c>
      <c r="B1829" s="30" t="s">
        <v>38</v>
      </c>
      <c r="C1829" s="29" t="str">
        <f xml:space="preserve"> IFERROR(VLOOKUP(B1829, Courses!$C$3:$E$836, 2, FALSE),"")</f>
        <v>Mechanics and Theory of Relativity</v>
      </c>
      <c r="D1829" s="29" t="str">
        <f xml:space="preserve"> IFERROR(VLOOKUP(MID(G1829,1,1), PIRA!$B$1:$E$1146, 2, FALSE),"")</f>
        <v>1 Mechanics</v>
      </c>
      <c r="E1829" s="31" t="str">
        <f xml:space="preserve"> IFERROR(VLOOKUP(MID(G1829,1,2),PIRA!$B$1:$E$1144,2,FALSE),"")&amp;"
"&amp;IFERROR(VLOOKUP(MID(H1829,1,2),PIRA!$B$1:$E$1144,2,FALSE),"")&amp;"
"&amp;IFERROR(VLOOKUP(MID(I1829,1,2),PIRA!$B$1:$E$1144,2,FALSE),"")</f>
        <v xml:space="preserve">Relative Motion
</v>
      </c>
      <c r="F1829" s="31" t="str">
        <f xml:space="preserve"> IFERROR(VLOOKUP(MID(G1829,1,4),PIRA!$B$1:$E$1144,2,FALSE),"")&amp;"
"&amp;IFERROR(VLOOKUP(MID(H1829,1,4),PIRA!$B$1:$E$1144,2,FALSE),"")&amp;"
"&amp;IFERROR(VLOOKUP(MID(I1829,1,4),PIRA!$B$1:$E$1144,2,FALSE),"")</f>
        <v xml:space="preserve">Rotating Reference Frames
</v>
      </c>
      <c r="G1829" s="32" t="s">
        <v>1664</v>
      </c>
      <c r="H1829" s="31" t="str">
        <f>IFERROR(IF(VLOOKUP(G1829,Demos!$B$3:$K$1368,2,FALSE)=0,"",VLOOKUP(G1829,Demos!$B$3:$K$1368,2,FALSE)),"")</f>
        <v/>
      </c>
      <c r="I1829" s="79" t="str">
        <f>IFERROR(IF(VLOOKUP(G1829,Demos!$B$3:$K$1368,3,FALSE)=0,"",VLOOKUP(G1829,Demos!$B$3:$K$1368,3,FALSE)),"")</f>
        <v/>
      </c>
      <c r="J1829" s="79" t="str">
        <f>IFERROR(IF(VLOOKUP(G1829,Demos!$B$3:$K$1368,4,FALSE)=0,"",VLOOKUP(G1829,Demos!$B$3:$K$1368,4,FALSE)),"")</f>
        <v/>
      </c>
      <c r="K1829" s="30" t="s">
        <v>1060</v>
      </c>
      <c r="L1829" s="30" t="s">
        <v>22</v>
      </c>
      <c r="M1829" s="71">
        <v>42450</v>
      </c>
      <c r="N1829" s="33" t="str">
        <f>IFERROR(VLOOKUP(G1829,Demos!$B$3:$K$1368,5,FALSE),"")</f>
        <v>Foucault Pendulum</v>
      </c>
      <c r="O1829" s="28">
        <f>IF(N1829="","",COUNTIF($N$6:N3948, N1829))</f>
        <v>8</v>
      </c>
      <c r="P1829" s="33" t="str">
        <f xml:space="preserve"> IFERROR(IF(VLOOKUP(G1829,Demos!$B$3:$K$1368,6,FALSE)=0,"",VLOOKUP(G1829,Demos!$B$3:$K$1368,6,FALSE)),"")</f>
        <v>N/A</v>
      </c>
      <c r="Q1829" s="38" t="str">
        <f xml:space="preserve"> IFERROR(IF(VLOOKUP(G1829,Demos!$B$3:$K$1368,8,FALSE)=0,"",VLOOKUP(G1829,Demos!$B$3:$K$1368,8,FALSE)),"")</f>
        <v xml:space="preserve">Placed order w Gieterij Neede for cast iron sphere w mass 25 kg dd. 09 May 2014. </v>
      </c>
      <c r="R1829" s="38" t="str">
        <f xml:space="preserve"> IFERROR(IF(VLOOKUP(G1829,Demos!$B$3:$K$1368,7,FALSE)=0,"",VLOOKUP(G1829,Demos!$B$3:$K$1368,7,FALSE)),"")</f>
        <v xml:space="preserve">See Collegerama 2022 recording TN1612TU_22 - https://collegerama.tudelft.nl/Mediasite/Channel/as-bsc-tn/watch/18ed1dabe394424f863782ea19d168bf1d </v>
      </c>
      <c r="T1829" s="50" t="s">
        <v>1762</v>
      </c>
      <c r="U1829" s="31" t="str">
        <f>IFERROR(VLOOKUP(G1829,Demos!$B$7:N5125,12,FALSE),"")</f>
        <v/>
      </c>
    </row>
    <row r="1830" spans="1:21" ht="45" x14ac:dyDescent="0.25">
      <c r="A1830" s="39">
        <f t="shared" si="28"/>
        <v>1825</v>
      </c>
      <c r="B1830" s="30" t="s">
        <v>1905</v>
      </c>
      <c r="C1830" s="29" t="str">
        <f xml:space="preserve"> IFERROR(VLOOKUP(B1830, Courses!$C$3:$E$836, 2, FALSE),"")</f>
        <v>Mechanics and Theory of Relativity</v>
      </c>
      <c r="D1830" s="29" t="str">
        <f xml:space="preserve"> IFERROR(VLOOKUP(MID(G1830,1,1), PIRA!$B$1:$E$1146, 2, FALSE),"")</f>
        <v>6 Optics</v>
      </c>
      <c r="E1830" s="31" t="str">
        <f xml:space="preserve"> IFERROR(VLOOKUP(MID(G1830,1,2),PIRA!$B$1:$E$1144,2,FALSE),"")&amp;"
"&amp;IFERROR(VLOOKUP(MID(H1830,1,2),PIRA!$B$1:$E$1144,2,FALSE),"")&amp;"
"&amp;IFERROR(VLOOKUP(MID(I1830,1,2),PIRA!$B$1:$E$1144,2,FALSE),"")</f>
        <v xml:space="preserve">Interference
</v>
      </c>
      <c r="F1830" s="31" t="str">
        <f xml:space="preserve"> IFERROR(VLOOKUP(MID(G1830,1,4),PIRA!$B$1:$E$1144,2,FALSE),"")&amp;"
"&amp;IFERROR(VLOOKUP(MID(H1830,1,4),PIRA!$B$1:$E$1144,2,FALSE),"")&amp;"
"&amp;IFERROR(VLOOKUP(MID(I1830,1,4),PIRA!$B$1:$E$1144,2,FALSE),"")</f>
        <v xml:space="preserve">Interferometers
</v>
      </c>
      <c r="G1830" s="32" t="s">
        <v>327</v>
      </c>
      <c r="H1830" s="31" t="str">
        <f>IFERROR(IF(VLOOKUP(G1830,Demos!$B$3:$K$1368,2,FALSE)=0,"",VLOOKUP(G1830,Demos!$B$3:$K$1368,2,FALSE)),"")</f>
        <v/>
      </c>
      <c r="I1830" s="79" t="str">
        <f>IFERROR(IF(VLOOKUP(G1830,Demos!$B$3:$K$1368,3,FALSE)=0,"",VLOOKUP(G1830,Demos!$B$3:$K$1368,3,FALSE)),"")</f>
        <v/>
      </c>
      <c r="J1830" s="79" t="str">
        <f>IFERROR(IF(VLOOKUP(G1830,Demos!$B$3:$K$1368,4,FALSE)=0,"",VLOOKUP(G1830,Demos!$B$3:$K$1368,4,FALSE)),"")</f>
        <v/>
      </c>
      <c r="K1830" s="30" t="s">
        <v>1897</v>
      </c>
      <c r="M1830" s="71">
        <v>42450</v>
      </c>
      <c r="N1830" s="33" t="str">
        <f>IFERROR(VLOOKUP(G1830,Demos!$B$3:$K$1368,5,FALSE),"")</f>
        <v>Michelson-Morley Interferometer</v>
      </c>
      <c r="O1830" s="28">
        <f>IF(N1830="","",COUNTIF($N$6:N3949, N1830))</f>
        <v>42</v>
      </c>
      <c r="P1830" s="33" t="str">
        <f xml:space="preserve"> IFERROR(IF(VLOOKUP(G1830,Demos!$B$3:$K$1368,6,FALSE)=0,"",VLOOKUP(G1830,Demos!$B$3:$K$1368,6,FALSE)),"")</f>
        <v>www.de-monstrare.nl/pdf/Michelson-Morley%20interferometer.pdf</v>
      </c>
      <c r="Q1830" s="38" t="str">
        <f xml:space="preserve"> IFERROR(IF(VLOOKUP(G1830,Demos!$B$3:$K$1368,8,FALSE)=0,"",VLOOKUP(G1830,Demos!$B$3:$K$1368,8,FALSE)),"")</f>
        <v/>
      </c>
      <c r="R1830" s="38" t="str">
        <f xml:space="preserve"> IFERROR(IF(VLOOKUP(G1830,Demos!$B$3:$K$1368,7,FALSE)=0,"",VLOOKUP(G1830,Demos!$B$3:$K$1368,7,FALSE)),"")</f>
        <v xml:space="preserve">See 2022 recording TN1612TU_24. https://collegerama.tudelft.nl/Mediasite/Channel/as-bsc-tn/watch/7474e760f1e14321b537b197c972eb3e1d </v>
      </c>
      <c r="T1830" s="50" t="s">
        <v>1761</v>
      </c>
      <c r="U1830" s="31" t="str">
        <f>IFERROR(VLOOKUP(G1830,Demos!$B$7:N5123,12,FALSE),"")</f>
        <v/>
      </c>
    </row>
    <row r="1831" spans="1:21" ht="45" x14ac:dyDescent="0.25">
      <c r="A1831" s="39">
        <f t="shared" si="28"/>
        <v>1826</v>
      </c>
      <c r="B1831" s="30" t="s">
        <v>38</v>
      </c>
      <c r="C1831" s="29" t="str">
        <f xml:space="preserve"> IFERROR(VLOOKUP(B1831, Courses!$C$3:$E$836, 2, FALSE),"")</f>
        <v>Mechanics and Theory of Relativity</v>
      </c>
      <c r="D1831" s="29" t="str">
        <f xml:space="preserve"> IFERROR(VLOOKUP(MID(G1831,1,1), PIRA!$B$1:$E$1146, 2, FALSE),"")</f>
        <v>1 Mechanics</v>
      </c>
      <c r="E1831" s="31" t="str">
        <f xml:space="preserve"> IFERROR(VLOOKUP(MID(G1831,1,2),PIRA!$B$1:$E$1144,2,FALSE),"")&amp;"
"&amp;IFERROR(VLOOKUP(MID(H1831,1,2),PIRA!$B$1:$E$1144,2,FALSE),"")&amp;"
"&amp;IFERROR(VLOOKUP(MID(I1831,1,2),PIRA!$B$1:$E$1144,2,FALSE),"")</f>
        <v xml:space="preserve">Work and Energy
Motion in one Dimension
</v>
      </c>
      <c r="F1831" s="31" t="str">
        <f xml:space="preserve"> IFERROR(VLOOKUP(MID(G1831,1,4),PIRA!$B$1:$E$1144,2,FALSE),"")&amp;"
"&amp;IFERROR(VLOOKUP(MID(H1831,1,4),PIRA!$B$1:$E$1144,2,FALSE),"")&amp;"
"&amp;IFERROR(VLOOKUP(MID(I1831,1,4),PIRA!$B$1:$E$1144,2,FALSE),"")</f>
        <v xml:space="preserve">Conservation of Energy
Velocity
</v>
      </c>
      <c r="G1831" s="32" t="s">
        <v>1280</v>
      </c>
      <c r="H1831" s="31" t="str">
        <f>IFERROR(IF(VLOOKUP(G1831,Demos!$B$3:$K$1368,2,FALSE)=0,"",VLOOKUP(G1831,Demos!$B$3:$K$1368,2,FALSE)),"")</f>
        <v>1C10.01</v>
      </c>
      <c r="I1831" s="79" t="str">
        <f>IFERROR(IF(VLOOKUP(G1831,Demos!$B$3:$K$1368,3,FALSE)=0,"",VLOOKUP(G1831,Demos!$B$3:$K$1368,3,FALSE)),"")</f>
        <v/>
      </c>
      <c r="J1831" s="79" t="str">
        <f>IFERROR(IF(VLOOKUP(G1831,Demos!$B$3:$K$1368,4,FALSE)=0,"",VLOOKUP(G1831,Demos!$B$3:$K$1368,4,FALSE)),"")</f>
        <v/>
      </c>
      <c r="K1831" s="32" t="s">
        <v>1060</v>
      </c>
      <c r="L1831" s="32" t="s">
        <v>22</v>
      </c>
      <c r="M1831" s="71">
        <v>42448</v>
      </c>
      <c r="N1831" s="33" t="str">
        <f>IFERROR(VLOOKUP(G1831,Demos!$B$3:$K$1368,5,FALSE),"")</f>
        <v>Ballistic Pendulum</v>
      </c>
      <c r="O1831" s="28">
        <f>IF(N1831="","",COUNTIF($N$6:N3950, N1831))</f>
        <v>27</v>
      </c>
      <c r="P1831" s="33" t="str">
        <f xml:space="preserve"> IFERROR(IF(VLOOKUP(G1831,Demos!$B$3:$K$1368,6,FALSE)=0,"",VLOOKUP(G1831,Demos!$B$3:$K$1368,6,FALSE)),"")</f>
        <v>N/A</v>
      </c>
      <c r="Q1831" s="38" t="str">
        <f xml:space="preserve"> IFERROR(IF(VLOOKUP(G1831,Demos!$B$3:$K$1368,8,FALSE)=0,"",VLOOKUP(G1831,Demos!$B$3:$K$1368,8,FALSE)),"")</f>
        <v/>
      </c>
      <c r="R1831" s="38" t="str">
        <f xml:space="preserve"> IFERROR(IF(VLOOKUP(G1831,Demos!$B$3:$K$1368,7,FALSE)=0,"",VLOOKUP(G1831,Demos!$B$3:$K$1368,7,FALSE)),"")</f>
        <v/>
      </c>
      <c r="T1831" s="50" t="s">
        <v>1904</v>
      </c>
      <c r="U1831" s="31" t="str">
        <f>IFERROR(VLOOKUP(G1831,Demos!$B$7:N5126,12,FALSE),"")</f>
        <v/>
      </c>
    </row>
    <row r="1832" spans="1:21" ht="45" x14ac:dyDescent="0.25">
      <c r="A1832" s="39">
        <f t="shared" si="28"/>
        <v>1827</v>
      </c>
      <c r="B1832" s="30" t="s">
        <v>275</v>
      </c>
      <c r="C1832" s="29" t="str">
        <f xml:space="preserve"> IFERROR(VLOOKUP(B1832, Courses!$C$3:$E$836, 2, FALSE),"")</f>
        <v>Optics</v>
      </c>
      <c r="D1832" s="29" t="str">
        <f xml:space="preserve"> IFERROR(VLOOKUP(MID(G1832,1,1), PIRA!$B$1:$E$1146, 2, FALSE),"")</f>
        <v>6 Optics</v>
      </c>
      <c r="E1832" s="31" t="str">
        <f xml:space="preserve"> IFERROR(VLOOKUP(MID(G1832,1,2),PIRA!$B$1:$E$1144,2,FALSE),"")&amp;"
"&amp;IFERROR(VLOOKUP(MID(H1832,1,2),PIRA!$B$1:$E$1144,2,FALSE),"")&amp;"
"&amp;IFERROR(VLOOKUP(MID(I1832,1,2),PIRA!$B$1:$E$1144,2,FALSE),"")</f>
        <v xml:space="preserve">Diffraction
</v>
      </c>
      <c r="F1832" s="31" t="str">
        <f xml:space="preserve"> IFERROR(VLOOKUP(MID(G1832,1,4),PIRA!$B$1:$E$1144,2,FALSE),"")&amp;"
"&amp;IFERROR(VLOOKUP(MID(H1832,1,4),PIRA!$B$1:$E$1144,2,FALSE),"")&amp;"
"&amp;IFERROR(VLOOKUP(MID(I1832,1,4),PIRA!$B$1:$E$1144,2,FALSE),"")</f>
        <v xml:space="preserve">Diffraction Around Objects
</v>
      </c>
      <c r="G1832" s="32" t="s">
        <v>1573</v>
      </c>
      <c r="H1832" s="31" t="str">
        <f>IFERROR(IF(VLOOKUP(G1832,Demos!$B$3:$K$1368,2,FALSE)=0,"",VLOOKUP(G1832,Demos!$B$3:$K$1368,2,FALSE)),"")</f>
        <v/>
      </c>
      <c r="I1832" s="79" t="str">
        <f>IFERROR(IF(VLOOKUP(G1832,Demos!$B$3:$K$1368,3,FALSE)=0,"",VLOOKUP(G1832,Demos!$B$3:$K$1368,3,FALSE)),"")</f>
        <v/>
      </c>
      <c r="J1832" s="79" t="str">
        <f>IFERROR(IF(VLOOKUP(G1832,Demos!$B$3:$K$1368,4,FALSE)=0,"",VLOOKUP(G1832,Demos!$B$3:$K$1368,4,FALSE)),"")</f>
        <v/>
      </c>
      <c r="K1832" s="30" t="s">
        <v>1983</v>
      </c>
      <c r="L1832" s="30" t="s">
        <v>1614</v>
      </c>
      <c r="M1832" s="71">
        <v>42447</v>
      </c>
      <c r="N1832" s="33" t="str">
        <f>IFERROR(VLOOKUP(G1832,Demos!$B$3:$K$1368,5,FALSE),"")</f>
        <v>Diffraction (2b), Single Slit</v>
      </c>
      <c r="O1832" s="28">
        <f>IF(N1832="","",COUNTIF($N$6:N3951, N1832))</f>
        <v>12</v>
      </c>
      <c r="P1832" s="33" t="str">
        <f xml:space="preserve"> IFERROR(IF(VLOOKUP(G1832,Demos!$B$3:$K$1368,6,FALSE)=0,"",VLOOKUP(G1832,Demos!$B$3:$K$1368,6,FALSE)),"")</f>
        <v>www.de-monstrare.nl/pdf/Diffraction_2b_,%20single%20slit.pdf</v>
      </c>
      <c r="Q1832" s="38" t="str">
        <f xml:space="preserve"> IFERROR(IF(VLOOKUP(G1832,Demos!$B$3:$K$1368,8,FALSE)=0,"",VLOOKUP(G1832,Demos!$B$3:$K$1368,8,FALSE)),"")</f>
        <v/>
      </c>
      <c r="R1832" s="38" t="str">
        <f xml:space="preserve"> IFERROR(IF(VLOOKUP(G1832,Demos!$B$3:$K$1368,7,FALSE)=0,"",VLOOKUP(G1832,Demos!$B$3:$K$1368,7,FALSE)),"")</f>
        <v/>
      </c>
      <c r="T1832" s="50" t="s">
        <v>1761</v>
      </c>
      <c r="U1832" s="31" t="str">
        <f>IFERROR(VLOOKUP(G1832,Demos!$B$7:N5127,12,FALSE),"")</f>
        <v/>
      </c>
    </row>
    <row r="1833" spans="1:21" ht="45" x14ac:dyDescent="0.25">
      <c r="A1833" s="39">
        <f t="shared" si="28"/>
        <v>1828</v>
      </c>
      <c r="B1833" s="30" t="s">
        <v>38</v>
      </c>
      <c r="C1833" s="29" t="str">
        <f xml:space="preserve"> IFERROR(VLOOKUP(B1833, Courses!$C$3:$E$836, 2, FALSE),"")</f>
        <v>Mechanics and Theory of Relativity</v>
      </c>
      <c r="D1833" s="29" t="str">
        <f xml:space="preserve"> IFERROR(VLOOKUP(MID(G1833,1,1), PIRA!$B$1:$E$1146, 2, FALSE),"")</f>
        <v>1 Mechanics</v>
      </c>
      <c r="E1833" s="31" t="str">
        <f xml:space="preserve"> IFERROR(VLOOKUP(MID(G1833,1,2),PIRA!$B$1:$E$1144,2,FALSE),"")&amp;"
"&amp;IFERROR(VLOOKUP(MID(H1833,1,2),PIRA!$B$1:$E$1144,2,FALSE),"")&amp;"
"&amp;IFERROR(VLOOKUP(MID(I1833,1,2),PIRA!$B$1:$E$1144,2,FALSE),"")</f>
        <v xml:space="preserve">Relative Motion
</v>
      </c>
      <c r="F1833" s="31" t="str">
        <f xml:space="preserve"> IFERROR(VLOOKUP(MID(G1833,1,4),PIRA!$B$1:$E$1144,2,FALSE),"")&amp;"
"&amp;IFERROR(VLOOKUP(MID(H1833,1,4),PIRA!$B$1:$E$1144,2,FALSE),"")&amp;"
"&amp;IFERROR(VLOOKUP(MID(I1833,1,4),PIRA!$B$1:$E$1144,2,FALSE),"")</f>
        <v xml:space="preserve">
</v>
      </c>
      <c r="G1833" s="32" t="s">
        <v>1984</v>
      </c>
      <c r="H1833" s="31" t="str">
        <f>IFERROR(IF(VLOOKUP(G1833,Demos!$B$3:$K$1368,2,FALSE)=0,"",VLOOKUP(G1833,Demos!$B$3:$K$1368,2,FALSE)),"")</f>
        <v/>
      </c>
      <c r="I1833" s="79" t="str">
        <f>IFERROR(IF(VLOOKUP(G1833,Demos!$B$3:$K$1368,3,FALSE)=0,"",VLOOKUP(G1833,Demos!$B$3:$K$1368,3,FALSE)),"")</f>
        <v/>
      </c>
      <c r="J1833" s="79" t="str">
        <f>IFERROR(IF(VLOOKUP(G1833,Demos!$B$3:$K$1368,4,FALSE)=0,"",VLOOKUP(G1833,Demos!$B$3:$K$1368,4,FALSE)),"")</f>
        <v/>
      </c>
      <c r="K1833" s="30" t="s">
        <v>1060</v>
      </c>
      <c r="L1833" s="30" t="s">
        <v>22</v>
      </c>
      <c r="M1833" s="71">
        <v>42445</v>
      </c>
      <c r="N1833" s="33" t="str">
        <f>IFERROR(VLOOKUP(G1833,Demos!$B$3:$K$1368,5,FALSE),"")</f>
        <v>Person in Wheeled chair</v>
      </c>
      <c r="O1833" s="28">
        <f>IF(N1833="","",COUNTIF($N$6:N3952, N1833))</f>
        <v>10</v>
      </c>
      <c r="P1833" s="33" t="str">
        <f xml:space="preserve"> IFERROR(IF(VLOOKUP(G1833,Demos!$B$3:$K$1368,6,FALSE)=0,"",VLOOKUP(G1833,Demos!$B$3:$K$1368,6,FALSE)),"")</f>
        <v>N/A</v>
      </c>
      <c r="Q1833" s="38" t="str">
        <f xml:space="preserve"> IFERROR(IF(VLOOKUP(G1833,Demos!$B$3:$K$1368,8,FALSE)=0,"",VLOOKUP(G1833,Demos!$B$3:$K$1368,8,FALSE)),"")</f>
        <v>As a demonstration of existance of fictitious forces, push a student whilst sitting in a chair on wheels, so they can feel the force that pushes them into the back rest of the chair.</v>
      </c>
      <c r="R1833" s="38" t="str">
        <f xml:space="preserve"> IFERROR(IF(VLOOKUP(G1833,Demos!$B$3:$K$1368,7,FALSE)=0,"",VLOOKUP(G1833,Demos!$B$3:$K$1368,7,FALSE)),"")</f>
        <v/>
      </c>
      <c r="T1833" s="50" t="s">
        <v>1762</v>
      </c>
      <c r="U1833" s="31" t="str">
        <f>IFERROR(VLOOKUP(G1833,Demos!$B$7:N5128,12,FALSE),"")</f>
        <v/>
      </c>
    </row>
    <row r="1834" spans="1:21" ht="45" x14ac:dyDescent="0.25">
      <c r="A1834" s="39">
        <f t="shared" si="28"/>
        <v>1829</v>
      </c>
      <c r="B1834" s="30" t="s">
        <v>275</v>
      </c>
      <c r="C1834" s="29" t="str">
        <f xml:space="preserve"> IFERROR(VLOOKUP(B1834, Courses!$C$3:$E$836, 2, FALSE),"")</f>
        <v>Optics</v>
      </c>
      <c r="D1834" s="29" t="str">
        <f xml:space="preserve"> IFERROR(VLOOKUP(MID(G1834,1,1), PIRA!$B$1:$E$1146, 2, FALSE),"")</f>
        <v>6 Optics</v>
      </c>
      <c r="E1834" s="31" t="str">
        <f xml:space="preserve"> IFERROR(VLOOKUP(MID(G1834,1,2),PIRA!$B$1:$E$1144,2,FALSE),"")&amp;"
"&amp;IFERROR(VLOOKUP(MID(H1834,1,2),PIRA!$B$1:$E$1144,2,FALSE),"")&amp;"
"&amp;IFERROR(VLOOKUP(MID(I1834,1,2),PIRA!$B$1:$E$1144,2,FALSE),"")</f>
        <v>Geometrical Optics
Geometrical Optics
Polarisation</v>
      </c>
      <c r="F1834" s="31" t="str">
        <f xml:space="preserve"> IFERROR(VLOOKUP(MID(G1834,1,4),PIRA!$B$1:$E$1144,2,FALSE),"")&amp;"
"&amp;IFERROR(VLOOKUP(MID(H1834,1,4),PIRA!$B$1:$E$1144,2,FALSE),"")&amp;"
"&amp;IFERROR(VLOOKUP(MID(I1834,1,4),PIRA!$B$1:$E$1144,2,FALSE),"")</f>
        <v>Refraction at Flat Surfaces
Total Internal Reflection
Polarization by Reflection</v>
      </c>
      <c r="G1834" s="32" t="s">
        <v>1201</v>
      </c>
      <c r="H1834" s="31" t="str">
        <f>IFERROR(IF(VLOOKUP(G1834,Demos!$B$3:$K$1368,2,FALSE)=0,"",VLOOKUP(G1834,Demos!$B$3:$K$1368,2,FALSE)),"")</f>
        <v>6A44.01</v>
      </c>
      <c r="I1834" s="79" t="str">
        <f>IFERROR(IF(VLOOKUP(G1834,Demos!$B$3:$K$1368,3,FALSE)=0,"",VLOOKUP(G1834,Demos!$B$3:$K$1368,3,FALSE)),"")</f>
        <v>6H20.01</v>
      </c>
      <c r="J1834" s="79" t="str">
        <f>IFERROR(IF(VLOOKUP(G1834,Demos!$B$3:$K$1368,4,FALSE)=0,"",VLOOKUP(G1834,Demos!$B$3:$K$1368,4,FALSE)),"")</f>
        <v/>
      </c>
      <c r="K1834" s="30" t="s">
        <v>1983</v>
      </c>
      <c r="L1834" s="32" t="s">
        <v>1614</v>
      </c>
      <c r="M1834" s="71">
        <v>42445</v>
      </c>
      <c r="N1834" s="33" t="str">
        <f>IFERROR(VLOOKUP(G1834,Demos!$B$3:$K$1368,5,FALSE),"")</f>
        <v>Brewser's Angle (3)</v>
      </c>
      <c r="O1834" s="28">
        <f>IF(N1834="","",COUNTIF($N$6:N3953, N1834))</f>
        <v>24</v>
      </c>
      <c r="P1834" s="33" t="str">
        <f xml:space="preserve"> IFERROR(IF(VLOOKUP(G1834,Demos!$B$3:$K$1368,6,FALSE)=0,"",VLOOKUP(G1834,Demos!$B$3:$K$1368,6,FALSE)),"")</f>
        <v>www.de-monstrare.nl/pdf/Brewster%27s%20angle%20_3_.pdf</v>
      </c>
      <c r="Q1834" s="38" t="str">
        <f xml:space="preserve"> IFERROR(IF(VLOOKUP(G1834,Demos!$B$3:$K$1368,8,FALSE)=0,"",VLOOKUP(G1834,Demos!$B$3:$K$1368,8,FALSE)),"")</f>
        <v/>
      </c>
      <c r="R1834" s="38" t="str">
        <f xml:space="preserve"> IFERROR(IF(VLOOKUP(G1834,Demos!$B$3:$K$1368,7,FALSE)=0,"",VLOOKUP(G1834,Demos!$B$3:$K$1368,7,FALSE)),"")</f>
        <v/>
      </c>
      <c r="T1834" s="50" t="s">
        <v>1761</v>
      </c>
      <c r="U1834" s="31" t="str">
        <f>IFERROR(VLOOKUP(G1834,Demos!$B$7:N5129,12,FALSE),"")</f>
        <v/>
      </c>
    </row>
    <row r="1835" spans="1:21" ht="45" x14ac:dyDescent="0.25">
      <c r="A1835" s="39">
        <f t="shared" si="28"/>
        <v>1830</v>
      </c>
      <c r="B1835" s="30" t="s">
        <v>38</v>
      </c>
      <c r="C1835" s="29" t="str">
        <f xml:space="preserve"> IFERROR(VLOOKUP(B1835, Courses!$C$3:$E$836, 2, FALSE),"")</f>
        <v>Mechanics and Theory of Relativity</v>
      </c>
      <c r="D1835" s="29" t="str">
        <f xml:space="preserve"> IFERROR(VLOOKUP(MID(G1835,1,1), PIRA!$B$1:$E$1146, 2, FALSE),"")</f>
        <v>1 Mechanics</v>
      </c>
      <c r="E1835" s="31" t="str">
        <f xml:space="preserve"> IFERROR(VLOOKUP(MID(G1835,1,2),PIRA!$B$1:$E$1144,2,FALSE),"")&amp;"
"&amp;IFERROR(VLOOKUP(MID(H1835,1,2),PIRA!$B$1:$E$1144,2,FALSE),"")&amp;"
"&amp;IFERROR(VLOOKUP(MID(I1835,1,2),PIRA!$B$1:$E$1144,2,FALSE),"")</f>
        <v xml:space="preserve">Rotational Dynamics
</v>
      </c>
      <c r="F1835" s="31" t="str">
        <f xml:space="preserve"> IFERROR(VLOOKUP(MID(G1835,1,4),PIRA!$B$1:$E$1144,2,FALSE),"")&amp;"
"&amp;IFERROR(VLOOKUP(MID(H1835,1,4),PIRA!$B$1:$E$1144,2,FALSE),"")&amp;"
"&amp;IFERROR(VLOOKUP(MID(I1835,1,4),PIRA!$B$1:$E$1144,2,FALSE),"")</f>
        <v xml:space="preserve">Conservation of Angular Momentum
</v>
      </c>
      <c r="G1835" s="32" t="s">
        <v>1172</v>
      </c>
      <c r="H1835" s="31" t="str">
        <f>IFERROR(IF(VLOOKUP(G1835,Demos!$B$3:$K$1368,2,FALSE)=0,"",VLOOKUP(G1835,Demos!$B$3:$K$1368,2,FALSE)),"")</f>
        <v/>
      </c>
      <c r="I1835" s="79" t="str">
        <f>IFERROR(IF(VLOOKUP(G1835,Demos!$B$3:$K$1368,3,FALSE)=0,"",VLOOKUP(G1835,Demos!$B$3:$K$1368,3,FALSE)),"")</f>
        <v/>
      </c>
      <c r="J1835" s="79" t="str">
        <f>IFERROR(IF(VLOOKUP(G1835,Demos!$B$3:$K$1368,4,FALSE)=0,"",VLOOKUP(G1835,Demos!$B$3:$K$1368,4,FALSE)),"")</f>
        <v/>
      </c>
      <c r="K1835" s="32" t="s">
        <v>22</v>
      </c>
      <c r="L1835" s="32" t="s">
        <v>1060</v>
      </c>
      <c r="M1835" s="71">
        <v>42443</v>
      </c>
      <c r="N1835" s="33" t="str">
        <f>IFERROR(VLOOKUP(G1835,Demos!$B$3:$K$1368,5,FALSE),"")</f>
        <v>Sweet Spot</v>
      </c>
      <c r="O1835" s="28">
        <f>IF(N1835="","",COUNTIF($N$6:N3954, N1835))</f>
        <v>7</v>
      </c>
      <c r="P1835" s="33" t="str">
        <f xml:space="preserve"> IFERROR(IF(VLOOKUP(G1835,Demos!$B$3:$K$1368,6,FALSE)=0,"",VLOOKUP(G1835,Demos!$B$3:$K$1368,6,FALSE)),"")</f>
        <v>www.de-monstrare.nl/pdf/Sweet%20spot.pdf</v>
      </c>
      <c r="Q1835" s="38" t="str">
        <f xml:space="preserve"> IFERROR(IF(VLOOKUP(G1835,Demos!$B$3:$K$1368,8,FALSE)=0,"",VLOOKUP(G1835,Demos!$B$3:$K$1368,8,FALSE)),"")</f>
        <v/>
      </c>
      <c r="R1835" s="38" t="str">
        <f xml:space="preserve"> IFERROR(IF(VLOOKUP(G1835,Demos!$B$3:$K$1368,7,FALSE)=0,"",VLOOKUP(G1835,Demos!$B$3:$K$1368,7,FALSE)),"")</f>
        <v/>
      </c>
      <c r="T1835" s="50" t="s">
        <v>1890</v>
      </c>
      <c r="U1835" s="31" t="str">
        <f>IFERROR(VLOOKUP(G1835,Demos!$B$7:N5131,12,FALSE),"")</f>
        <v/>
      </c>
    </row>
    <row r="1836" spans="1:21" ht="45" x14ac:dyDescent="0.25">
      <c r="A1836" s="39">
        <f t="shared" si="28"/>
        <v>1831</v>
      </c>
      <c r="B1836" s="30" t="s">
        <v>38</v>
      </c>
      <c r="C1836" s="29" t="str">
        <f xml:space="preserve"> IFERROR(VLOOKUP(B1836, Courses!$C$3:$E$836, 2, FALSE),"")</f>
        <v>Mechanics and Theory of Relativity</v>
      </c>
      <c r="D1836" s="29" t="str">
        <f xml:space="preserve"> IFERROR(VLOOKUP(MID(G1836,1,1), PIRA!$B$1:$E$1146, 2, FALSE),"")</f>
        <v>1 Mechanics</v>
      </c>
      <c r="E1836" s="31" t="str">
        <f xml:space="preserve"> IFERROR(VLOOKUP(MID(G1836,1,2),PIRA!$B$1:$E$1144,2,FALSE),"")&amp;"
"&amp;IFERROR(VLOOKUP(MID(H1836,1,2),PIRA!$B$1:$E$1144,2,FALSE),"")&amp;"
"&amp;IFERROR(VLOOKUP(MID(I1836,1,2),PIRA!$B$1:$E$1144,2,FALSE),"")</f>
        <v xml:space="preserve">Rotational Dynamics
</v>
      </c>
      <c r="F1836" s="31" t="str">
        <f xml:space="preserve"> IFERROR(VLOOKUP(MID(G1836,1,4),PIRA!$B$1:$E$1144,2,FALSE),"")&amp;"
"&amp;IFERROR(VLOOKUP(MID(H1836,1,4),PIRA!$B$1:$E$1144,2,FALSE),"")&amp;"
"&amp;IFERROR(VLOOKUP(MID(I1836,1,4),PIRA!$B$1:$E$1144,2,FALSE),"")</f>
        <v xml:space="preserve">Gyros
</v>
      </c>
      <c r="G1836" s="32" t="s">
        <v>1659</v>
      </c>
      <c r="H1836" s="31" t="str">
        <f>IFERROR(IF(VLOOKUP(G1836,Demos!$B$3:$K$1368,2,FALSE)=0,"",VLOOKUP(G1836,Demos!$B$3:$K$1368,2,FALSE)),"")</f>
        <v/>
      </c>
      <c r="I1836" s="79" t="str">
        <f>IFERROR(IF(VLOOKUP(G1836,Demos!$B$3:$K$1368,3,FALSE)=0,"",VLOOKUP(G1836,Demos!$B$3:$K$1368,3,FALSE)),"")</f>
        <v/>
      </c>
      <c r="J1836" s="79" t="str">
        <f>IFERROR(IF(VLOOKUP(G1836,Demos!$B$3:$K$1368,4,FALSE)=0,"",VLOOKUP(G1836,Demos!$B$3:$K$1368,4,FALSE)),"")</f>
        <v/>
      </c>
      <c r="K1836" s="32" t="s">
        <v>22</v>
      </c>
      <c r="L1836" s="32" t="s">
        <v>1060</v>
      </c>
      <c r="M1836" s="71">
        <v>42443</v>
      </c>
      <c r="N1836" s="33" t="str">
        <f>IFERROR(VLOOKUP(G1836,Demos!$B$3:$K$1368,5,FALSE),"")</f>
        <v>Gyroscope</v>
      </c>
      <c r="O1836" s="28">
        <f>IF(N1836="","",COUNTIF($N$6:N3955, N1836))</f>
        <v>40</v>
      </c>
      <c r="P1836" s="33" t="str">
        <f xml:space="preserve"> IFERROR(IF(VLOOKUP(G1836,Demos!$B$3:$K$1368,6,FALSE)=0,"",VLOOKUP(G1836,Demos!$B$3:$K$1368,6,FALSE)),"")</f>
        <v>N/A</v>
      </c>
      <c r="Q1836" s="38" t="str">
        <f xml:space="preserve"> IFERROR(IF(VLOOKUP(G1836,Demos!$B$3:$K$1368,8,FALSE)=0,"",VLOOKUP(G1836,Demos!$B$3:$K$1368,8,FALSE)),"")</f>
        <v/>
      </c>
      <c r="R1836" s="38" t="str">
        <f xml:space="preserve"> IFERROR(IF(VLOOKUP(G1836,Demos!$B$3:$K$1368,7,FALSE)=0,"",VLOOKUP(G1836,Demos!$B$3:$K$1368,7,FALSE)),"")</f>
        <v/>
      </c>
      <c r="T1836" s="50" t="s">
        <v>1762</v>
      </c>
      <c r="U1836" s="31" t="str">
        <f>IFERROR(VLOOKUP(G1836,Demos!$B$7:N5134,12,FALSE),"")</f>
        <v/>
      </c>
    </row>
    <row r="1837" spans="1:21" ht="45" x14ac:dyDescent="0.25">
      <c r="A1837" s="39">
        <f t="shared" si="28"/>
        <v>1832</v>
      </c>
      <c r="B1837" s="30" t="s">
        <v>38</v>
      </c>
      <c r="C1837" s="29" t="str">
        <f xml:space="preserve"> IFERROR(VLOOKUP(B1837, Courses!$C$3:$E$836, 2, FALSE),"")</f>
        <v>Mechanics and Theory of Relativity</v>
      </c>
      <c r="D1837" s="29" t="str">
        <f xml:space="preserve"> IFERROR(VLOOKUP(MID(G1837,1,1), PIRA!$B$1:$E$1146, 2, FALSE),"")</f>
        <v>1 Mechanics</v>
      </c>
      <c r="E1837" s="31" t="str">
        <f xml:space="preserve"> IFERROR(VLOOKUP(MID(G1837,1,2),PIRA!$B$1:$E$1144,2,FALSE),"")&amp;"
"&amp;IFERROR(VLOOKUP(MID(H1837,1,2),PIRA!$B$1:$E$1144,2,FALSE),"")&amp;"
"&amp;IFERROR(VLOOKUP(MID(I1837,1,2),PIRA!$B$1:$E$1144,2,FALSE),"")</f>
        <v xml:space="preserve">Rotational Dynamics
</v>
      </c>
      <c r="F1837" s="31" t="str">
        <f xml:space="preserve"> IFERROR(VLOOKUP(MID(G1837,1,4),PIRA!$B$1:$E$1144,2,FALSE),"")&amp;"
"&amp;IFERROR(VLOOKUP(MID(H1837,1,4),PIRA!$B$1:$E$1144,2,FALSE),"")&amp;"
"&amp;IFERROR(VLOOKUP(MID(I1837,1,4),PIRA!$B$1:$E$1144,2,FALSE),"")</f>
        <v xml:space="preserve">Gyros
</v>
      </c>
      <c r="G1837" s="32" t="s">
        <v>91</v>
      </c>
      <c r="H1837" s="31" t="str">
        <f>IFERROR(IF(VLOOKUP(G1837,Demos!$B$3:$K$1368,2,FALSE)=0,"",VLOOKUP(G1837,Demos!$B$3:$K$1368,2,FALSE)),"")</f>
        <v/>
      </c>
      <c r="I1837" s="79" t="str">
        <f>IFERROR(IF(VLOOKUP(G1837,Demos!$B$3:$K$1368,3,FALSE)=0,"",VLOOKUP(G1837,Demos!$B$3:$K$1368,3,FALSE)),"")</f>
        <v/>
      </c>
      <c r="J1837" s="79" t="str">
        <f>IFERROR(IF(VLOOKUP(G1837,Demos!$B$3:$K$1368,4,FALSE)=0,"",VLOOKUP(G1837,Demos!$B$3:$K$1368,4,FALSE)),"")</f>
        <v/>
      </c>
      <c r="K1837" s="32" t="s">
        <v>22</v>
      </c>
      <c r="L1837" s="32" t="s">
        <v>1060</v>
      </c>
      <c r="M1837" s="71">
        <v>42443</v>
      </c>
      <c r="N1837" s="33" t="str">
        <f>IFERROR(VLOOKUP(G1837,Demos!$B$3:$K$1368,5,FALSE),"")</f>
        <v>Suitcase with Flywheel</v>
      </c>
      <c r="O1837" s="28">
        <f>IF(N1837="","",COUNTIF($N$6:N3956, N1837))</f>
        <v>26</v>
      </c>
      <c r="P1837" s="33" t="str">
        <f xml:space="preserve"> IFERROR(IF(VLOOKUP(G1837,Demos!$B$3:$K$1368,6,FALSE)=0,"",VLOOKUP(G1837,Demos!$B$3:$K$1368,6,FALSE)),"")</f>
        <v>N/A</v>
      </c>
      <c r="Q1837" s="38" t="str">
        <f xml:space="preserve"> IFERROR(IF(VLOOKUP(G1837,Demos!$B$3:$K$1368,8,FALSE)=0,"",VLOOKUP(G1837,Demos!$B$3:$K$1368,8,FALSE)),"")</f>
        <v/>
      </c>
      <c r="R1837" s="38" t="str">
        <f xml:space="preserve"> IFERROR(IF(VLOOKUP(G1837,Demos!$B$3:$K$1368,7,FALSE)=0,"",VLOOKUP(G1837,Demos!$B$3:$K$1368,7,FALSE)),"")</f>
        <v xml:space="preserve">See Collegerama 2022 recording TN1612TU_20 - https://collegerama.tudelft.nl/Mediasite/Channel/as-bsc-tn/watch/1a0c74c4eaf54cb7aa9b646d254fee821d </v>
      </c>
      <c r="T1837" s="50" t="s">
        <v>1890</v>
      </c>
      <c r="U1837" s="31" t="str">
        <f>IFERROR(VLOOKUP(G1837,Demos!$B$7:N5132,12,FALSE),"")</f>
        <v/>
      </c>
    </row>
    <row r="1838" spans="1:21" ht="45" x14ac:dyDescent="0.25">
      <c r="A1838" s="39">
        <f t="shared" si="28"/>
        <v>1833</v>
      </c>
      <c r="B1838" s="30" t="s">
        <v>38</v>
      </c>
      <c r="C1838" s="29" t="str">
        <f xml:space="preserve"> IFERROR(VLOOKUP(B1838, Courses!$C$3:$E$836, 2, FALSE),"")</f>
        <v>Mechanics and Theory of Relativity</v>
      </c>
      <c r="D1838" s="29" t="str">
        <f xml:space="preserve"> IFERROR(VLOOKUP(MID(G1838,1,1), PIRA!$B$1:$E$1146, 2, FALSE),"")</f>
        <v>1 Mechanics</v>
      </c>
      <c r="E1838" s="31" t="str">
        <f xml:space="preserve"> IFERROR(VLOOKUP(MID(G1838,1,2),PIRA!$B$1:$E$1144,2,FALSE),"")&amp;"
"&amp;IFERROR(VLOOKUP(MID(H1838,1,2),PIRA!$B$1:$E$1144,2,FALSE),"")&amp;"
"&amp;IFERROR(VLOOKUP(MID(I1838,1,2),PIRA!$B$1:$E$1144,2,FALSE),"")</f>
        <v xml:space="preserve">Rotational Dynamics
</v>
      </c>
      <c r="F1838" s="31" t="str">
        <f xml:space="preserve"> IFERROR(VLOOKUP(MID(G1838,1,4),PIRA!$B$1:$E$1144,2,FALSE),"")&amp;"
"&amp;IFERROR(VLOOKUP(MID(H1838,1,4),PIRA!$B$1:$E$1144,2,FALSE),"")&amp;"
"&amp;IFERROR(VLOOKUP(MID(I1838,1,4),PIRA!$B$1:$E$1144,2,FALSE),"")</f>
        <v xml:space="preserve">Rotational Stability
</v>
      </c>
      <c r="G1838" s="32" t="s">
        <v>1177</v>
      </c>
      <c r="H1838" s="31" t="str">
        <f>IFERROR(IF(VLOOKUP(G1838,Demos!$B$3:$K$1368,2,FALSE)=0,"",VLOOKUP(G1838,Demos!$B$3:$K$1368,2,FALSE)),"")</f>
        <v/>
      </c>
      <c r="I1838" s="79" t="str">
        <f>IFERROR(IF(VLOOKUP(G1838,Demos!$B$3:$K$1368,3,FALSE)=0,"",VLOOKUP(G1838,Demos!$B$3:$K$1368,3,FALSE)),"")</f>
        <v/>
      </c>
      <c r="J1838" s="79" t="str">
        <f>IFERROR(IF(VLOOKUP(G1838,Demos!$B$3:$K$1368,4,FALSE)=0,"",VLOOKUP(G1838,Demos!$B$3:$K$1368,4,FALSE)),"")</f>
        <v/>
      </c>
      <c r="K1838" s="32" t="s">
        <v>22</v>
      </c>
      <c r="L1838" s="32" t="s">
        <v>1060</v>
      </c>
      <c r="M1838" s="71">
        <v>42443</v>
      </c>
      <c r="N1838" s="33" t="str">
        <f>IFERROR(VLOOKUP(G1838,Demos!$B$3:$K$1368,5,FALSE),"")</f>
        <v>Stable Wheel</v>
      </c>
      <c r="O1838" s="28">
        <f>IF(N1838="","",COUNTIF($N$6:N3957, N1838))</f>
        <v>16</v>
      </c>
      <c r="P1838" s="33" t="str">
        <f xml:space="preserve"> IFERROR(IF(VLOOKUP(G1838,Demos!$B$3:$K$1368,6,FALSE)=0,"",VLOOKUP(G1838,Demos!$B$3:$K$1368,6,FALSE)),"")</f>
        <v>www.de-monstrare.nl/pdf/Stable%20wheel.pdf</v>
      </c>
      <c r="Q1838" s="38" t="str">
        <f xml:space="preserve"> IFERROR(IF(VLOOKUP(G1838,Demos!$B$3:$K$1368,8,FALSE)=0,"",VLOOKUP(G1838,Demos!$B$3:$K$1368,8,FALSE)),"")</f>
        <v/>
      </c>
      <c r="R1838" s="38" t="str">
        <f xml:space="preserve"> IFERROR(IF(VLOOKUP(G1838,Demos!$B$3:$K$1368,7,FALSE)=0,"",VLOOKUP(G1838,Demos!$B$3:$K$1368,7,FALSE)),"")</f>
        <v xml:space="preserve">See Collegerama 2022 recording TN1612TU_20 - https://collegerama.tudelft.nl/Mediasite/Channel/as-bsc-tn/watch/1a0c74c4eaf54cb7aa9b646d254fee821d </v>
      </c>
      <c r="T1838" s="50" t="s">
        <v>1762</v>
      </c>
      <c r="U1838" s="31" t="str">
        <f>IFERROR(VLOOKUP(G1838,Demos!$B$7:N5133,12,FALSE),"")</f>
        <v/>
      </c>
    </row>
    <row r="1839" spans="1:21" ht="45" x14ac:dyDescent="0.25">
      <c r="A1839" s="39">
        <f t="shared" si="28"/>
        <v>1834</v>
      </c>
      <c r="B1839" s="30" t="s">
        <v>38</v>
      </c>
      <c r="C1839" s="29" t="str">
        <f xml:space="preserve"> IFERROR(VLOOKUP(B1839, Courses!$C$3:$E$836, 2, FALSE),"")</f>
        <v>Mechanics and Theory of Relativity</v>
      </c>
      <c r="D1839" s="29" t="str">
        <f xml:space="preserve"> IFERROR(VLOOKUP(MID(G1839,1,1), PIRA!$B$1:$E$1146, 2, FALSE),"")</f>
        <v>1 Mechanics</v>
      </c>
      <c r="E1839" s="31" t="str">
        <f xml:space="preserve"> IFERROR(VLOOKUP(MID(G1839,1,2),PIRA!$B$1:$E$1144,2,FALSE),"")&amp;"
"&amp;IFERROR(VLOOKUP(MID(H1839,1,2),PIRA!$B$1:$E$1144,2,FALSE),"")&amp;"
"&amp;IFERROR(VLOOKUP(MID(I1839,1,2),PIRA!$B$1:$E$1144,2,FALSE),"")</f>
        <v xml:space="preserve">Rotational Dynamics
Rotational Dynamics
</v>
      </c>
      <c r="F1839" s="31" t="str">
        <f xml:space="preserve"> IFERROR(VLOOKUP(MID(G1839,1,4),PIRA!$B$1:$E$1144,2,FALSE),"")&amp;"
"&amp;IFERROR(VLOOKUP(MID(H1839,1,4),PIRA!$B$1:$E$1144,2,FALSE),"")&amp;"
"&amp;IFERROR(VLOOKUP(MID(I1839,1,4),PIRA!$B$1:$E$1144,2,FALSE),"")</f>
        <v xml:space="preserve">Rotational Stability
Conservation of Angular Momentum
</v>
      </c>
      <c r="G1839" s="32" t="s">
        <v>1658</v>
      </c>
      <c r="H1839" s="31" t="str">
        <f>IFERROR(IF(VLOOKUP(G1839,Demos!$B$3:$K$1368,2,FALSE)=0,"",VLOOKUP(G1839,Demos!$B$3:$K$1368,2,FALSE)),"")</f>
        <v>1Q40.12</v>
      </c>
      <c r="I1839" s="79" t="str">
        <f>IFERROR(IF(VLOOKUP(G1839,Demos!$B$3:$K$1368,3,FALSE)=0,"",VLOOKUP(G1839,Demos!$B$3:$K$1368,3,FALSE)),"")</f>
        <v/>
      </c>
      <c r="J1839" s="79" t="str">
        <f>IFERROR(IF(VLOOKUP(G1839,Demos!$B$3:$K$1368,4,FALSE)=0,"",VLOOKUP(G1839,Demos!$B$3:$K$1368,4,FALSE)),"")</f>
        <v/>
      </c>
      <c r="K1839" s="32" t="s">
        <v>22</v>
      </c>
      <c r="L1839" s="32" t="s">
        <v>1060</v>
      </c>
      <c r="M1839" s="71">
        <v>42443</v>
      </c>
      <c r="N1839" s="33" t="str">
        <f>IFERROR(VLOOKUP(G1839,Demos!$B$3:$K$1368,5,FALSE),"")</f>
        <v>Tippe Top</v>
      </c>
      <c r="O1839" s="28">
        <f>IF(N1839="","",COUNTIF($N$6:N3958, N1839))</f>
        <v>28</v>
      </c>
      <c r="P1839" s="33" t="str">
        <f xml:space="preserve"> IFERROR(IF(VLOOKUP(G1839,Demos!$B$3:$K$1368,6,FALSE)=0,"",VLOOKUP(G1839,Demos!$B$3:$K$1368,6,FALSE)),"")</f>
        <v>www.de-monstrare.nl/pdf/Tippe%20top.pdf</v>
      </c>
      <c r="Q1839" s="38" t="str">
        <f xml:space="preserve"> IFERROR(IF(VLOOKUP(G1839,Demos!$B$3:$K$1368,8,FALSE)=0,"",VLOOKUP(G1839,Demos!$B$3:$K$1368,8,FALSE)),"")</f>
        <v/>
      </c>
      <c r="R1839" s="38" t="str">
        <f xml:space="preserve"> IFERROR(IF(VLOOKUP(G1839,Demos!$B$3:$K$1368,7,FALSE)=0,"",VLOOKUP(G1839,Demos!$B$3:$K$1368,7,FALSE)),"")</f>
        <v xml:space="preserve">See Collegerama 2022 recording TN1612TU_20 - https://collegerama.tudelft.nl/Mediasite/Channel/as-bsc-tn/watch/1a0c74c4eaf54cb7aa9b646d254fee821d </v>
      </c>
      <c r="T1839" s="50" t="s">
        <v>1762</v>
      </c>
      <c r="U1839" s="31" t="str">
        <f>IFERROR(VLOOKUP(G1839,Demos!$B$7:N5130,12,FALSE),"")</f>
        <v/>
      </c>
    </row>
    <row r="1840" spans="1:21" ht="45" x14ac:dyDescent="0.25">
      <c r="A1840" s="39">
        <f t="shared" si="28"/>
        <v>1835</v>
      </c>
      <c r="B1840" s="30" t="s">
        <v>1905</v>
      </c>
      <c r="C1840" s="29" t="str">
        <f xml:space="preserve"> IFERROR(VLOOKUP(B1840, Courses!$C$3:$E$836, 2, FALSE),"")</f>
        <v>Mechanics and Theory of Relativity</v>
      </c>
      <c r="D1840" s="29" t="str">
        <f xml:space="preserve"> IFERROR(VLOOKUP(MID(G1840,1,1), PIRA!$B$1:$E$1146, 2, FALSE),"")</f>
        <v>1 Mechanics</v>
      </c>
      <c r="E1840" s="31" t="str">
        <f xml:space="preserve"> IFERROR(VLOOKUP(MID(G1840,1,2),PIRA!$B$1:$E$1144,2,FALSE),"")&amp;"
"&amp;IFERROR(VLOOKUP(MID(H1840,1,2),PIRA!$B$1:$E$1144,2,FALSE),"")&amp;"
"&amp;IFERROR(VLOOKUP(MID(I1840,1,2),PIRA!$B$1:$E$1144,2,FALSE),"")</f>
        <v xml:space="preserve">Relative Motion
</v>
      </c>
      <c r="F1840" s="31" t="str">
        <f xml:space="preserve"> IFERROR(VLOOKUP(MID(G1840,1,4),PIRA!$B$1:$E$1144,2,FALSE),"")&amp;"
"&amp;IFERROR(VLOOKUP(MID(H1840,1,4),PIRA!$B$1:$E$1144,2,FALSE),"")&amp;"
"&amp;IFERROR(VLOOKUP(MID(I1840,1,4),PIRA!$B$1:$E$1144,2,FALSE),"")</f>
        <v xml:space="preserve">Rotating Reference Frames
</v>
      </c>
      <c r="G1840" s="32" t="s">
        <v>1139</v>
      </c>
      <c r="H1840" s="31" t="str">
        <f>IFERROR(IF(VLOOKUP(G1840,Demos!$B$3:$K$1368,2,FALSE)=0,"",VLOOKUP(G1840,Demos!$B$3:$K$1368,2,FALSE)),"")</f>
        <v/>
      </c>
      <c r="I1840" s="79" t="str">
        <f>IFERROR(IF(VLOOKUP(G1840,Demos!$B$3:$K$1368,3,FALSE)=0,"",VLOOKUP(G1840,Demos!$B$3:$K$1368,3,FALSE)),"")</f>
        <v/>
      </c>
      <c r="J1840" s="79" t="str">
        <f>IFERROR(IF(VLOOKUP(G1840,Demos!$B$3:$K$1368,4,FALSE)=0,"",VLOOKUP(G1840,Demos!$B$3:$K$1368,4,FALSE)),"")</f>
        <v/>
      </c>
      <c r="K1840" s="30" t="s">
        <v>1897</v>
      </c>
      <c r="M1840" s="71">
        <v>42438</v>
      </c>
      <c r="N1840" s="33" t="str">
        <f>IFERROR(VLOOKUP(G1840,Demos!$B$3:$K$1368,5,FALSE),"")</f>
        <v>Coriolis Merry-go-Round</v>
      </c>
      <c r="O1840" s="28">
        <f>IF(N1840="","",COUNTIF($N$6:N3959, N1840))</f>
        <v>15</v>
      </c>
      <c r="P1840" s="33" t="str">
        <f xml:space="preserve"> IFERROR(IF(VLOOKUP(G1840,Demos!$B$3:$K$1368,6,FALSE)=0,"",VLOOKUP(G1840,Demos!$B$3:$K$1368,6,FALSE)),"")</f>
        <v>www.de-monstrare.nl/pdf/Coriolis%20merry-go-round.pdf</v>
      </c>
      <c r="Q1840" s="38" t="str">
        <f xml:space="preserve"> IFERROR(IF(VLOOKUP(G1840,Demos!$B$3:$K$1368,8,FALSE)=0,"",VLOOKUP(G1840,Demos!$B$3:$K$1368,8,FALSE)),"")</f>
        <v/>
      </c>
      <c r="R1840" s="38" t="str">
        <f xml:space="preserve"> IFERROR(IF(VLOOKUP(G1840,Demos!$B$3:$K$1368,7,FALSE)=0,"",VLOOKUP(G1840,Demos!$B$3:$K$1368,7,FALSE)),"")</f>
        <v/>
      </c>
      <c r="T1840" s="50" t="s">
        <v>1769</v>
      </c>
      <c r="U1840" s="31" t="str">
        <f>IFERROR(VLOOKUP(G1840,Demos!$B$7:N5137,12,FALSE),"")</f>
        <v/>
      </c>
    </row>
    <row r="1841" spans="1:21" ht="45" x14ac:dyDescent="0.25">
      <c r="A1841" s="39">
        <f t="shared" si="28"/>
        <v>1836</v>
      </c>
      <c r="B1841" s="30" t="s">
        <v>1905</v>
      </c>
      <c r="C1841" s="29" t="str">
        <f xml:space="preserve"> IFERROR(VLOOKUP(B1841, Courses!$C$3:$E$836, 2, FALSE),"")</f>
        <v>Mechanics and Theory of Relativity</v>
      </c>
      <c r="D1841" s="29" t="str">
        <f xml:space="preserve"> IFERROR(VLOOKUP(MID(G1841,1,1), PIRA!$B$1:$E$1146, 2, FALSE),"")</f>
        <v>1 Mechanics</v>
      </c>
      <c r="E1841" s="31" t="str">
        <f xml:space="preserve"> IFERROR(VLOOKUP(MID(G1841,1,2),PIRA!$B$1:$E$1144,2,FALSE),"")&amp;"
"&amp;IFERROR(VLOOKUP(MID(H1841,1,2),PIRA!$B$1:$E$1144,2,FALSE),"")&amp;"
"&amp;IFERROR(VLOOKUP(MID(I1841,1,2),PIRA!$B$1:$E$1144,2,FALSE),"")</f>
        <v>Gravity
Planetary Astronomy
Rotational Dynamics</v>
      </c>
      <c r="F1841" s="31" t="str">
        <f xml:space="preserve"> IFERROR(VLOOKUP(MID(G1841,1,4),PIRA!$B$1:$E$1144,2,FALSE),"")&amp;"
"&amp;IFERROR(VLOOKUP(MID(H1841,1,4),PIRA!$B$1:$E$1144,2,FALSE),"")&amp;"
"&amp;IFERROR(VLOOKUP(MID(I1841,1,4),PIRA!$B$1:$E$1144,2,FALSE),"")</f>
        <v>Orbits
Solar System Mechanics
Gyros</v>
      </c>
      <c r="G1841" s="32" t="s">
        <v>1660</v>
      </c>
      <c r="H1841" s="31" t="str">
        <f>IFERROR(IF(VLOOKUP(G1841,Demos!$B$3:$K$1368,2,FALSE)=0,"",VLOOKUP(G1841,Demos!$B$3:$K$1368,2,FALSE)),"")</f>
        <v>8A10.02</v>
      </c>
      <c r="I1841" s="79" t="str">
        <f>IFERROR(IF(VLOOKUP(G1841,Demos!$B$3:$K$1368,3,FALSE)=0,"",VLOOKUP(G1841,Demos!$B$3:$K$1368,3,FALSE)),"")</f>
        <v>1Q50.02</v>
      </c>
      <c r="J1841" s="79" t="str">
        <f>IFERROR(IF(VLOOKUP(G1841,Demos!$B$3:$K$1368,4,FALSE)=0,"",VLOOKUP(G1841,Demos!$B$3:$K$1368,4,FALSE)),"")</f>
        <v/>
      </c>
      <c r="K1841" s="30" t="s">
        <v>1897</v>
      </c>
      <c r="M1841" s="71">
        <v>42438</v>
      </c>
      <c r="N1841" s="33" t="str">
        <f>IFERROR(VLOOKUP(G1841,Demos!$B$3:$K$1368,5,FALSE),"")</f>
        <v>Precessing Orbit (1)</v>
      </c>
      <c r="O1841" s="28">
        <f>IF(N1841="","",COUNTIF($N$6:N3960, N1841))</f>
        <v>15</v>
      </c>
      <c r="P1841" s="33" t="str">
        <f xml:space="preserve"> IFERROR(IF(VLOOKUP(G1841,Demos!$B$3:$K$1368,6,FALSE)=0,"",VLOOKUP(G1841,Demos!$B$3:$K$1368,6,FALSE)),"")</f>
        <v>www.de-monstrare.nl/pdf/Precessing%20orbit%20_1_.pdf</v>
      </c>
      <c r="Q1841" s="38" t="str">
        <f xml:space="preserve"> IFERROR(IF(VLOOKUP(G1841,Demos!$B$3:$K$1368,8,FALSE)=0,"",VLOOKUP(G1841,Demos!$B$3:$K$1368,8,FALSE)),"")</f>
        <v/>
      </c>
      <c r="R1841" s="38" t="str">
        <f xml:space="preserve"> IFERROR(IF(VLOOKUP(G1841,Demos!$B$3:$K$1368,7,FALSE)=0,"",VLOOKUP(G1841,Demos!$B$3:$K$1368,7,FALSE)),"")</f>
        <v/>
      </c>
      <c r="T1841" s="50" t="s">
        <v>1762</v>
      </c>
      <c r="U1841" s="31" t="str">
        <f>IFERROR(VLOOKUP(G1841,Demos!$B$7:N5135,12,FALSE),"")</f>
        <v/>
      </c>
    </row>
    <row r="1842" spans="1:21" ht="45" x14ac:dyDescent="0.25">
      <c r="A1842" s="39">
        <f t="shared" si="28"/>
        <v>1837</v>
      </c>
      <c r="B1842" s="30" t="s">
        <v>1905</v>
      </c>
      <c r="C1842" s="29" t="str">
        <f xml:space="preserve"> IFERROR(VLOOKUP(B1842, Courses!$C$3:$E$836, 2, FALSE),"")</f>
        <v>Mechanics and Theory of Relativity</v>
      </c>
      <c r="D1842" s="29" t="str">
        <f xml:space="preserve"> IFERROR(VLOOKUP(MID(G1842,1,1), PIRA!$B$1:$E$1146, 2, FALSE),"")</f>
        <v>1 Mechanics</v>
      </c>
      <c r="E1842" s="31" t="str">
        <f xml:space="preserve"> IFERROR(VLOOKUP(MID(G1842,1,2),PIRA!$B$1:$E$1144,2,FALSE),"")&amp;"
"&amp;IFERROR(VLOOKUP(MID(H1842,1,2),PIRA!$B$1:$E$1144,2,FALSE),"")&amp;"
"&amp;IFERROR(VLOOKUP(MID(I1842,1,2),PIRA!$B$1:$E$1144,2,FALSE),"")</f>
        <v xml:space="preserve">Rotational Dynamics
Rotational Dynamics
</v>
      </c>
      <c r="F1842" s="31" t="str">
        <f xml:space="preserve"> IFERROR(VLOOKUP(MID(G1842,1,4),PIRA!$B$1:$E$1144,2,FALSE),"")&amp;"
"&amp;IFERROR(VLOOKUP(MID(H1842,1,4),PIRA!$B$1:$E$1144,2,FALSE),"")&amp;"
"&amp;IFERROR(VLOOKUP(MID(I1842,1,4),PIRA!$B$1:$E$1144,2,FALSE),"")</f>
        <v xml:space="preserve">Conservation of Angular Momentum
Rotational Stability
</v>
      </c>
      <c r="G1842" s="32" t="s">
        <v>1400</v>
      </c>
      <c r="H1842" s="31" t="str">
        <f>IFERROR(IF(VLOOKUP(G1842,Demos!$B$3:$K$1368,2,FALSE)=0,"",VLOOKUP(G1842,Demos!$B$3:$K$1368,2,FALSE)),"")</f>
        <v>1Q60.02</v>
      </c>
      <c r="I1842" s="79" t="str">
        <f>IFERROR(IF(VLOOKUP(G1842,Demos!$B$3:$K$1368,3,FALSE)=0,"",VLOOKUP(G1842,Demos!$B$3:$K$1368,3,FALSE)),"")</f>
        <v/>
      </c>
      <c r="J1842" s="79" t="str">
        <f>IFERROR(IF(VLOOKUP(G1842,Demos!$B$3:$K$1368,4,FALSE)=0,"",VLOOKUP(G1842,Demos!$B$3:$K$1368,4,FALSE)),"")</f>
        <v/>
      </c>
      <c r="K1842" s="30" t="s">
        <v>1897</v>
      </c>
      <c r="M1842" s="71">
        <v>42438</v>
      </c>
      <c r="N1842" s="33" t="str">
        <f>IFERROR(VLOOKUP(G1842,Demos!$B$3:$K$1368,5,FALSE),"")</f>
        <v>Dumb-Bell</v>
      </c>
      <c r="O1842" s="28">
        <f>IF(N1842="","",COUNTIF($N$6:N3961, N1842))</f>
        <v>2</v>
      </c>
      <c r="P1842" s="33" t="str">
        <f xml:space="preserve"> IFERROR(IF(VLOOKUP(G1842,Demos!$B$3:$K$1368,6,FALSE)=0,"",VLOOKUP(G1842,Demos!$B$3:$K$1368,6,FALSE)),"")</f>
        <v>www.de-monstrare.nl/pdf/Dumb-bell.pdf</v>
      </c>
      <c r="Q1842" s="38" t="str">
        <f xml:space="preserve"> IFERROR(IF(VLOOKUP(G1842,Demos!$B$3:$K$1368,8,FALSE)=0,"",VLOOKUP(G1842,Demos!$B$3:$K$1368,8,FALSE)),"")</f>
        <v/>
      </c>
      <c r="R1842" s="38" t="str">
        <f xml:space="preserve"> IFERROR(IF(VLOOKUP(G1842,Demos!$B$3:$K$1368,7,FALSE)=0,"",VLOOKUP(G1842,Demos!$B$3:$K$1368,7,FALSE)),"")</f>
        <v/>
      </c>
      <c r="U1842" s="31" t="str">
        <f>IFERROR(VLOOKUP(G1842,Demos!$B$7:N5136,12,FALSE),"")</f>
        <v/>
      </c>
    </row>
    <row r="1843" spans="1:21" ht="45" x14ac:dyDescent="0.25">
      <c r="A1843" s="39">
        <f t="shared" si="28"/>
        <v>1838</v>
      </c>
      <c r="B1843" s="30" t="s">
        <v>1905</v>
      </c>
      <c r="C1843" s="29" t="str">
        <f xml:space="preserve"> IFERROR(VLOOKUP(B1843, Courses!$C$3:$E$836, 2, FALSE),"")</f>
        <v>Mechanics and Theory of Relativity</v>
      </c>
      <c r="D1843" s="29" t="str">
        <f xml:space="preserve"> IFERROR(VLOOKUP(MID(G1843,1,1), PIRA!$B$1:$E$1146, 2, FALSE),"")</f>
        <v/>
      </c>
      <c r="E1843" s="31" t="str">
        <f xml:space="preserve"> IFERROR(VLOOKUP(MID(G1843,1,2),PIRA!$B$1:$E$1144,2,FALSE),"")&amp;"
"&amp;IFERROR(VLOOKUP(MID(H1843,1,2),PIRA!$B$1:$E$1144,2,FALSE),"")&amp;"
"&amp;IFERROR(VLOOKUP(MID(I1843,1,2),PIRA!$B$1:$E$1144,2,FALSE),"")</f>
        <v xml:space="preserve">
</v>
      </c>
      <c r="F1843" s="31" t="str">
        <f xml:space="preserve"> IFERROR(VLOOKUP(MID(G1843,1,4),PIRA!$B$1:$E$1144,2,FALSE),"")&amp;"
"&amp;IFERROR(VLOOKUP(MID(H1843,1,4),PIRA!$B$1:$E$1144,2,FALSE),"")&amp;"
"&amp;IFERROR(VLOOKUP(MID(I1843,1,4),PIRA!$B$1:$E$1144,2,FALSE),"")</f>
        <v xml:space="preserve">
</v>
      </c>
      <c r="G1843" s="32" t="s">
        <v>1982</v>
      </c>
      <c r="H1843" s="31" t="str">
        <f>IFERROR(IF(VLOOKUP(G1843,Demos!$B$3:$K$1368,2,FALSE)=0,"",VLOOKUP(G1843,Demos!$B$3:$K$1368,2,FALSE)),"")</f>
        <v/>
      </c>
      <c r="I1843" s="79" t="str">
        <f>IFERROR(IF(VLOOKUP(G1843,Demos!$B$3:$K$1368,3,FALSE)=0,"",VLOOKUP(G1843,Demos!$B$3:$K$1368,3,FALSE)),"")</f>
        <v/>
      </c>
      <c r="J1843" s="79" t="str">
        <f>IFERROR(IF(VLOOKUP(G1843,Demos!$B$3:$K$1368,4,FALSE)=0,"",VLOOKUP(G1843,Demos!$B$3:$K$1368,4,FALSE)),"")</f>
        <v/>
      </c>
      <c r="K1843" s="30" t="s">
        <v>1897</v>
      </c>
      <c r="M1843" s="71">
        <v>42438</v>
      </c>
      <c r="N1843" s="33" t="str">
        <f>IFERROR(VLOOKUP(G1843,Demos!$B$3:$K$1368,5,FALSE),"")</f>
        <v/>
      </c>
      <c r="O1843" s="28" t="str">
        <f>IF(N1843="","",COUNTIF($N$6:N3962, N1843))</f>
        <v/>
      </c>
      <c r="P1843" s="33" t="str">
        <f xml:space="preserve"> IFERROR(IF(VLOOKUP(G1843,Demos!$B$3:$K$1368,6,FALSE)=0,"",VLOOKUP(G1843,Demos!$B$3:$K$1368,6,FALSE)),"")</f>
        <v/>
      </c>
      <c r="Q1843" s="38" t="str">
        <f xml:space="preserve"> IFERROR(IF(VLOOKUP(G1843,Demos!$B$3:$K$1368,8,FALSE)=0,"",VLOOKUP(G1843,Demos!$B$3:$K$1368,8,FALSE)),"")</f>
        <v/>
      </c>
      <c r="R1843" s="38" t="str">
        <f xml:space="preserve"> IFERROR(IF(VLOOKUP(G1843,Demos!$B$3:$K$1368,7,FALSE)=0,"",VLOOKUP(G1843,Demos!$B$3:$K$1368,7,FALSE)),"")</f>
        <v/>
      </c>
      <c r="U1843" s="31" t="str">
        <f>IFERROR(VLOOKUP(G1843,Demos!$B$7:N5138,12,FALSE),"")</f>
        <v/>
      </c>
    </row>
    <row r="1844" spans="1:21" ht="45" x14ac:dyDescent="0.25">
      <c r="A1844" s="39">
        <f t="shared" si="28"/>
        <v>1839</v>
      </c>
      <c r="B1844" s="30" t="s">
        <v>1905</v>
      </c>
      <c r="C1844" s="29" t="str">
        <f xml:space="preserve"> IFERROR(VLOOKUP(B1844, Courses!$C$3:$E$836, 2, FALSE),"")</f>
        <v>Mechanics and Theory of Relativity</v>
      </c>
      <c r="D1844" s="29" t="str">
        <f xml:space="preserve"> IFERROR(VLOOKUP(MID(G1844,1,1), PIRA!$B$1:$E$1146, 2, FALSE),"")</f>
        <v>1 Mechanics</v>
      </c>
      <c r="E1844" s="31" t="str">
        <f xml:space="preserve"> IFERROR(VLOOKUP(MID(G1844,1,2),PIRA!$B$1:$E$1144,2,FALSE),"")&amp;"
"&amp;IFERROR(VLOOKUP(MID(H1844,1,2),PIRA!$B$1:$E$1144,2,FALSE),"")&amp;"
"&amp;IFERROR(VLOOKUP(MID(I1844,1,2),PIRA!$B$1:$E$1144,2,FALSE),"")</f>
        <v xml:space="preserve">Rotational Dynamics
</v>
      </c>
      <c r="F1844" s="31" t="str">
        <f xml:space="preserve"> IFERROR(VLOOKUP(MID(G1844,1,4),PIRA!$B$1:$E$1144,2,FALSE),"")&amp;"
"&amp;IFERROR(VLOOKUP(MID(H1844,1,4),PIRA!$B$1:$E$1144,2,FALSE),"")&amp;"
"&amp;IFERROR(VLOOKUP(MID(I1844,1,4),PIRA!$B$1:$E$1144,2,FALSE),"")</f>
        <v xml:space="preserve">Gyros
</v>
      </c>
      <c r="G1844" s="32" t="s">
        <v>1176</v>
      </c>
      <c r="H1844" s="31" t="str">
        <f>IFERROR(IF(VLOOKUP(G1844,Demos!$B$3:$K$1368,2,FALSE)=0,"",VLOOKUP(G1844,Demos!$B$3:$K$1368,2,FALSE)),"")</f>
        <v/>
      </c>
      <c r="I1844" s="79" t="str">
        <f>IFERROR(IF(VLOOKUP(G1844,Demos!$B$3:$K$1368,3,FALSE)=0,"",VLOOKUP(G1844,Demos!$B$3:$K$1368,3,FALSE)),"")</f>
        <v/>
      </c>
      <c r="J1844" s="79" t="str">
        <f>IFERROR(IF(VLOOKUP(G1844,Demos!$B$3:$K$1368,4,FALSE)=0,"",VLOOKUP(G1844,Demos!$B$3:$K$1368,4,FALSE)),"")</f>
        <v/>
      </c>
      <c r="K1844" s="32" t="s">
        <v>1897</v>
      </c>
      <c r="M1844" s="71">
        <v>42436</v>
      </c>
      <c r="N1844" s="33" t="str">
        <f>IFERROR(VLOOKUP(G1844,Demos!$B$3:$K$1368,5,FALSE),"")</f>
        <v>Precession (2)</v>
      </c>
      <c r="O1844" s="28">
        <f>IF(N1844="","",COUNTIF($N$6:N3963, N1844))</f>
        <v>67</v>
      </c>
      <c r="P1844" s="33" t="str">
        <f xml:space="preserve"> IFERROR(IF(VLOOKUP(G1844,Demos!$B$3:$K$1368,6,FALSE)=0,"",VLOOKUP(G1844,Demos!$B$3:$K$1368,6,FALSE)),"")</f>
        <v>www.de-monstrare.nl/pdf/Precession%20_2_.pdf</v>
      </c>
      <c r="Q1844" s="38" t="str">
        <f xml:space="preserve"> IFERROR(IF(VLOOKUP(G1844,Demos!$B$3:$K$1368,8,FALSE)=0,"",VLOOKUP(G1844,Demos!$B$3:$K$1368,8,FALSE)),"")</f>
        <v/>
      </c>
      <c r="R1844" s="38" t="str">
        <f xml:space="preserve"> IFERROR(IF(VLOOKUP(G1844,Demos!$B$3:$K$1368,7,FALSE)=0,"",VLOOKUP(G1844,Demos!$B$3:$K$1368,7,FALSE)),"")</f>
        <v/>
      </c>
      <c r="T1844" s="50" t="s">
        <v>1763</v>
      </c>
      <c r="U1844" s="31" t="str">
        <f>IFERROR(VLOOKUP(G1844,Demos!$B$7:N5142,12,FALSE),"")</f>
        <v/>
      </c>
    </row>
    <row r="1845" spans="1:21" ht="45" x14ac:dyDescent="0.25">
      <c r="A1845" s="39">
        <f t="shared" si="28"/>
        <v>1840</v>
      </c>
      <c r="B1845" s="30" t="s">
        <v>1905</v>
      </c>
      <c r="C1845" s="29" t="str">
        <f xml:space="preserve"> IFERROR(VLOOKUP(B1845, Courses!$C$3:$E$836, 2, FALSE),"")</f>
        <v>Mechanics and Theory of Relativity</v>
      </c>
      <c r="D1845" s="29" t="str">
        <f xml:space="preserve"> IFERROR(VLOOKUP(MID(G1845,1,1), PIRA!$B$1:$E$1146, 2, FALSE),"")</f>
        <v>1 Mechanics</v>
      </c>
      <c r="E1845" s="31" t="str">
        <f xml:space="preserve"> IFERROR(VLOOKUP(MID(G1845,1,2),PIRA!$B$1:$E$1144,2,FALSE),"")&amp;"
"&amp;IFERROR(VLOOKUP(MID(H1845,1,2),PIRA!$B$1:$E$1144,2,FALSE),"")&amp;"
"&amp;IFERROR(VLOOKUP(MID(I1845,1,2),PIRA!$B$1:$E$1144,2,FALSE),"")</f>
        <v xml:space="preserve">Rotational Dynamics
</v>
      </c>
      <c r="F1845" s="31" t="str">
        <f xml:space="preserve"> IFERROR(VLOOKUP(MID(G1845,1,4),PIRA!$B$1:$E$1144,2,FALSE),"")&amp;"
"&amp;IFERROR(VLOOKUP(MID(H1845,1,4),PIRA!$B$1:$E$1144,2,FALSE),"")&amp;"
"&amp;IFERROR(VLOOKUP(MID(I1845,1,4),PIRA!$B$1:$E$1144,2,FALSE),"")</f>
        <v xml:space="preserve">Gyros
</v>
      </c>
      <c r="G1845" s="32" t="s">
        <v>1659</v>
      </c>
      <c r="H1845" s="31" t="str">
        <f>IFERROR(IF(VLOOKUP(G1845,Demos!$B$3:$K$1368,2,FALSE)=0,"",VLOOKUP(G1845,Demos!$B$3:$K$1368,2,FALSE)),"")</f>
        <v/>
      </c>
      <c r="I1845" s="79" t="str">
        <f>IFERROR(IF(VLOOKUP(G1845,Demos!$B$3:$K$1368,3,FALSE)=0,"",VLOOKUP(G1845,Demos!$B$3:$K$1368,3,FALSE)),"")</f>
        <v/>
      </c>
      <c r="J1845" s="79" t="str">
        <f>IFERROR(IF(VLOOKUP(G1845,Demos!$B$3:$K$1368,4,FALSE)=0,"",VLOOKUP(G1845,Demos!$B$3:$K$1368,4,FALSE)),"")</f>
        <v/>
      </c>
      <c r="K1845" s="30" t="s">
        <v>1897</v>
      </c>
      <c r="M1845" s="71">
        <v>42436</v>
      </c>
      <c r="N1845" s="33" t="str">
        <f>IFERROR(VLOOKUP(G1845,Demos!$B$3:$K$1368,5,FALSE),"")</f>
        <v>Gyroscope</v>
      </c>
      <c r="O1845" s="28">
        <f>IF(N1845="","",COUNTIF($N$6:N3964, N1845))</f>
        <v>40</v>
      </c>
      <c r="P1845" s="33" t="str">
        <f xml:space="preserve"> IFERROR(IF(VLOOKUP(G1845,Demos!$B$3:$K$1368,6,FALSE)=0,"",VLOOKUP(G1845,Demos!$B$3:$K$1368,6,FALSE)),"")</f>
        <v>N/A</v>
      </c>
      <c r="Q1845" s="38" t="str">
        <f xml:space="preserve"> IFERROR(IF(VLOOKUP(G1845,Demos!$B$3:$K$1368,8,FALSE)=0,"",VLOOKUP(G1845,Demos!$B$3:$K$1368,8,FALSE)),"")</f>
        <v/>
      </c>
      <c r="R1845" s="38" t="str">
        <f xml:space="preserve"> IFERROR(IF(VLOOKUP(G1845,Demos!$B$3:$K$1368,7,FALSE)=0,"",VLOOKUP(G1845,Demos!$B$3:$K$1368,7,FALSE)),"")</f>
        <v/>
      </c>
      <c r="T1845" s="50" t="s">
        <v>1763</v>
      </c>
      <c r="U1845" s="31" t="str">
        <f>IFERROR(VLOOKUP(G1845,Demos!$B$7:N5143,12,FALSE),"")</f>
        <v/>
      </c>
    </row>
    <row r="1846" spans="1:21" ht="45" x14ac:dyDescent="0.25">
      <c r="A1846" s="39">
        <f t="shared" si="28"/>
        <v>1841</v>
      </c>
      <c r="B1846" s="30" t="s">
        <v>1905</v>
      </c>
      <c r="C1846" s="29" t="str">
        <f xml:space="preserve"> IFERROR(VLOOKUP(B1846, Courses!$C$3:$E$836, 2, FALSE),"")</f>
        <v>Mechanics and Theory of Relativity</v>
      </c>
      <c r="D1846" s="29" t="str">
        <f xml:space="preserve"> IFERROR(VLOOKUP(MID(G1846,1,1), PIRA!$B$1:$E$1146, 2, FALSE),"")</f>
        <v>1 Mechanics</v>
      </c>
      <c r="E1846" s="31" t="str">
        <f xml:space="preserve"> IFERROR(VLOOKUP(MID(G1846,1,2),PIRA!$B$1:$E$1144,2,FALSE),"")&amp;"
"&amp;IFERROR(VLOOKUP(MID(H1846,1,2),PIRA!$B$1:$E$1144,2,FALSE),"")&amp;"
"&amp;IFERROR(VLOOKUP(MID(I1846,1,2),PIRA!$B$1:$E$1144,2,FALSE),"")</f>
        <v xml:space="preserve">Rotational Dynamics
</v>
      </c>
      <c r="F1846" s="31" t="str">
        <f xml:space="preserve"> IFERROR(VLOOKUP(MID(G1846,1,4),PIRA!$B$1:$E$1144,2,FALSE),"")&amp;"
"&amp;IFERROR(VLOOKUP(MID(H1846,1,4),PIRA!$B$1:$E$1144,2,FALSE),"")&amp;"
"&amp;IFERROR(VLOOKUP(MID(I1846,1,4),PIRA!$B$1:$E$1144,2,FALSE),"")</f>
        <v xml:space="preserve">Gyros
</v>
      </c>
      <c r="G1846" s="32" t="s">
        <v>91</v>
      </c>
      <c r="H1846" s="31" t="str">
        <f>IFERROR(IF(VLOOKUP(G1846,Demos!$B$3:$K$1368,2,FALSE)=0,"",VLOOKUP(G1846,Demos!$B$3:$K$1368,2,FALSE)),"")</f>
        <v/>
      </c>
      <c r="I1846" s="79" t="str">
        <f>IFERROR(IF(VLOOKUP(G1846,Demos!$B$3:$K$1368,3,FALSE)=0,"",VLOOKUP(G1846,Demos!$B$3:$K$1368,3,FALSE)),"")</f>
        <v/>
      </c>
      <c r="J1846" s="79" t="str">
        <f>IFERROR(IF(VLOOKUP(G1846,Demos!$B$3:$K$1368,4,FALSE)=0,"",VLOOKUP(G1846,Demos!$B$3:$K$1368,4,FALSE)),"")</f>
        <v/>
      </c>
      <c r="K1846" s="30" t="s">
        <v>1897</v>
      </c>
      <c r="M1846" s="71">
        <v>42436</v>
      </c>
      <c r="N1846" s="33" t="str">
        <f>IFERROR(VLOOKUP(G1846,Demos!$B$3:$K$1368,5,FALSE),"")</f>
        <v>Suitcase with Flywheel</v>
      </c>
      <c r="O1846" s="28">
        <f>IF(N1846="","",COUNTIF($N$6:N3965, N1846))</f>
        <v>26</v>
      </c>
      <c r="P1846" s="33" t="str">
        <f xml:space="preserve"> IFERROR(IF(VLOOKUP(G1846,Demos!$B$3:$K$1368,6,FALSE)=0,"",VLOOKUP(G1846,Demos!$B$3:$K$1368,6,FALSE)),"")</f>
        <v>N/A</v>
      </c>
      <c r="Q1846" s="38" t="str">
        <f xml:space="preserve"> IFERROR(IF(VLOOKUP(G1846,Demos!$B$3:$K$1368,8,FALSE)=0,"",VLOOKUP(G1846,Demos!$B$3:$K$1368,8,FALSE)),"")</f>
        <v/>
      </c>
      <c r="R1846" s="38" t="str">
        <f xml:space="preserve"> IFERROR(IF(VLOOKUP(G1846,Demos!$B$3:$K$1368,7,FALSE)=0,"",VLOOKUP(G1846,Demos!$B$3:$K$1368,7,FALSE)),"")</f>
        <v xml:space="preserve">See Collegerama 2022 recording TN1612TU_20 - https://collegerama.tudelft.nl/Mediasite/Channel/as-bsc-tn/watch/1a0c74c4eaf54cb7aa9b646d254fee821d </v>
      </c>
      <c r="U1846" s="31" t="str">
        <f>IFERROR(VLOOKUP(G1846,Demos!$B$7:N5140,12,FALSE),"")</f>
        <v/>
      </c>
    </row>
    <row r="1847" spans="1:21" ht="45" x14ac:dyDescent="0.25">
      <c r="A1847" s="39">
        <f t="shared" si="28"/>
        <v>1842</v>
      </c>
      <c r="B1847" s="30" t="s">
        <v>1905</v>
      </c>
      <c r="C1847" s="29" t="str">
        <f xml:space="preserve"> IFERROR(VLOOKUP(B1847, Courses!$C$3:$E$836, 2, FALSE),"")</f>
        <v>Mechanics and Theory of Relativity</v>
      </c>
      <c r="D1847" s="29" t="str">
        <f xml:space="preserve"> IFERROR(VLOOKUP(MID(G1847,1,1), PIRA!$B$1:$E$1146, 2, FALSE),"")</f>
        <v>1 Mechanics</v>
      </c>
      <c r="E1847" s="31" t="str">
        <f xml:space="preserve"> IFERROR(VLOOKUP(MID(G1847,1,2),PIRA!$B$1:$E$1144,2,FALSE),"")&amp;"
"&amp;IFERROR(VLOOKUP(MID(H1847,1,2),PIRA!$B$1:$E$1144,2,FALSE),"")&amp;"
"&amp;IFERROR(VLOOKUP(MID(I1847,1,2),PIRA!$B$1:$E$1144,2,FALSE),"")</f>
        <v xml:space="preserve">Rotational Dynamics
</v>
      </c>
      <c r="F1847" s="31" t="str">
        <f xml:space="preserve"> IFERROR(VLOOKUP(MID(G1847,1,4),PIRA!$B$1:$E$1144,2,FALSE),"")&amp;"
"&amp;IFERROR(VLOOKUP(MID(H1847,1,4),PIRA!$B$1:$E$1144,2,FALSE),"")&amp;"
"&amp;IFERROR(VLOOKUP(MID(I1847,1,4),PIRA!$B$1:$E$1144,2,FALSE),"")</f>
        <v xml:space="preserve">Rotational Stability
</v>
      </c>
      <c r="G1847" s="32" t="s">
        <v>1430</v>
      </c>
      <c r="H1847" s="31" t="str">
        <f>IFERROR(IF(VLOOKUP(G1847,Demos!$B$3:$K$1368,2,FALSE)=0,"",VLOOKUP(G1847,Demos!$B$3:$K$1368,2,FALSE)),"")</f>
        <v/>
      </c>
      <c r="I1847" s="79" t="str">
        <f>IFERROR(IF(VLOOKUP(G1847,Demos!$B$3:$K$1368,3,FALSE)=0,"",VLOOKUP(G1847,Demos!$B$3:$K$1368,3,FALSE)),"")</f>
        <v/>
      </c>
      <c r="J1847" s="79" t="str">
        <f>IFERROR(IF(VLOOKUP(G1847,Demos!$B$3:$K$1368,4,FALSE)=0,"",VLOOKUP(G1847,Demos!$B$3:$K$1368,4,FALSE)),"")</f>
        <v/>
      </c>
      <c r="K1847" s="30" t="s">
        <v>1897</v>
      </c>
      <c r="M1847" s="71">
        <v>42436</v>
      </c>
      <c r="N1847" s="33" t="str">
        <f>IFERROR(VLOOKUP(G1847,Demos!$B$3:$K$1368,5,FALSE),"")</f>
        <v>Sleeper</v>
      </c>
      <c r="O1847" s="28">
        <f>IF(N1847="","",COUNTIF($N$6:N3966, N1847))</f>
        <v>12</v>
      </c>
      <c r="P1847" s="33" t="str">
        <f xml:space="preserve"> IFERROR(IF(VLOOKUP(G1847,Demos!$B$3:$K$1368,6,FALSE)=0,"",VLOOKUP(G1847,Demos!$B$3:$K$1368,6,FALSE)),"")</f>
        <v>www.de-monstrare.nl/pdf/Sleeper.pdf</v>
      </c>
      <c r="Q1847" s="38" t="str">
        <f xml:space="preserve"> IFERROR(IF(VLOOKUP(G1847,Demos!$B$3:$K$1368,8,FALSE)=0,"",VLOOKUP(G1847,Demos!$B$3:$K$1368,8,FALSE)),"")</f>
        <v/>
      </c>
      <c r="R1847" s="38" t="str">
        <f xml:space="preserve"> IFERROR(IF(VLOOKUP(G1847,Demos!$B$3:$K$1368,7,FALSE)=0,"",VLOOKUP(G1847,Demos!$B$3:$K$1368,7,FALSE)),"")</f>
        <v/>
      </c>
      <c r="U1847" s="31" t="str">
        <f>IFERROR(VLOOKUP(G1847,Demos!$B$7:N5141,12,FALSE),"")</f>
        <v/>
      </c>
    </row>
    <row r="1848" spans="1:21" ht="45" x14ac:dyDescent="0.25">
      <c r="A1848" s="39">
        <f t="shared" si="28"/>
        <v>1843</v>
      </c>
      <c r="B1848" s="30" t="s">
        <v>1905</v>
      </c>
      <c r="C1848" s="29" t="str">
        <f xml:space="preserve"> IFERROR(VLOOKUP(B1848, Courses!$C$3:$E$836, 2, FALSE),"")</f>
        <v>Mechanics and Theory of Relativity</v>
      </c>
      <c r="D1848" s="29" t="str">
        <f xml:space="preserve"> IFERROR(VLOOKUP(MID(G1848,1,1), PIRA!$B$1:$E$1146, 2, FALSE),"")</f>
        <v>1 Mechanics</v>
      </c>
      <c r="E1848" s="31" t="str">
        <f xml:space="preserve"> IFERROR(VLOOKUP(MID(G1848,1,2),PIRA!$B$1:$E$1144,2,FALSE),"")&amp;"
"&amp;IFERROR(VLOOKUP(MID(H1848,1,2),PIRA!$B$1:$E$1144,2,FALSE),"")&amp;"
"&amp;IFERROR(VLOOKUP(MID(I1848,1,2),PIRA!$B$1:$E$1144,2,FALSE),"")</f>
        <v xml:space="preserve">Rotational Dynamics
Rotational Dynamics
</v>
      </c>
      <c r="F1848" s="31" t="str">
        <f xml:space="preserve"> IFERROR(VLOOKUP(MID(G1848,1,4),PIRA!$B$1:$E$1144,2,FALSE),"")&amp;"
"&amp;IFERROR(VLOOKUP(MID(H1848,1,4),PIRA!$B$1:$E$1144,2,FALSE),"")&amp;"
"&amp;IFERROR(VLOOKUP(MID(I1848,1,4),PIRA!$B$1:$E$1144,2,FALSE),"")</f>
        <v xml:space="preserve">Rotational Stability
Conservation of Angular Momentum
</v>
      </c>
      <c r="G1848" s="32" t="s">
        <v>1658</v>
      </c>
      <c r="H1848" s="31" t="str">
        <f>IFERROR(IF(VLOOKUP(G1848,Demos!$B$3:$K$1368,2,FALSE)=0,"",VLOOKUP(G1848,Demos!$B$3:$K$1368,2,FALSE)),"")</f>
        <v>1Q40.12</v>
      </c>
      <c r="I1848" s="79" t="str">
        <f>IFERROR(IF(VLOOKUP(G1848,Demos!$B$3:$K$1368,3,FALSE)=0,"",VLOOKUP(G1848,Demos!$B$3:$K$1368,3,FALSE)),"")</f>
        <v/>
      </c>
      <c r="J1848" s="79" t="str">
        <f>IFERROR(IF(VLOOKUP(G1848,Demos!$B$3:$K$1368,4,FALSE)=0,"",VLOOKUP(G1848,Demos!$B$3:$K$1368,4,FALSE)),"")</f>
        <v/>
      </c>
      <c r="K1848" s="30" t="s">
        <v>1897</v>
      </c>
      <c r="M1848" s="71">
        <v>42436</v>
      </c>
      <c r="N1848" s="33" t="str">
        <f>IFERROR(VLOOKUP(G1848,Demos!$B$3:$K$1368,5,FALSE),"")</f>
        <v>Tippe Top</v>
      </c>
      <c r="O1848" s="28">
        <f>IF(N1848="","",COUNTIF($N$6:N3967, N1848))</f>
        <v>28</v>
      </c>
      <c r="P1848" s="33" t="str">
        <f xml:space="preserve"> IFERROR(IF(VLOOKUP(G1848,Demos!$B$3:$K$1368,6,FALSE)=0,"",VLOOKUP(G1848,Demos!$B$3:$K$1368,6,FALSE)),"")</f>
        <v>www.de-monstrare.nl/pdf/Tippe%20top.pdf</v>
      </c>
      <c r="Q1848" s="38" t="str">
        <f xml:space="preserve"> IFERROR(IF(VLOOKUP(G1848,Demos!$B$3:$K$1368,8,FALSE)=0,"",VLOOKUP(G1848,Demos!$B$3:$K$1368,8,FALSE)),"")</f>
        <v/>
      </c>
      <c r="R1848" s="38" t="str">
        <f xml:space="preserve"> IFERROR(IF(VLOOKUP(G1848,Demos!$B$3:$K$1368,7,FALSE)=0,"",VLOOKUP(G1848,Demos!$B$3:$K$1368,7,FALSE)),"")</f>
        <v xml:space="preserve">See Collegerama 2022 recording TN1612TU_20 - https://collegerama.tudelft.nl/Mediasite/Channel/as-bsc-tn/watch/1a0c74c4eaf54cb7aa9b646d254fee821d </v>
      </c>
      <c r="U1848" s="31" t="str">
        <f>IFERROR(VLOOKUP(G1848,Demos!$B$7:N5139,12,FALSE),"")</f>
        <v/>
      </c>
    </row>
    <row r="1849" spans="1:21" ht="45" x14ac:dyDescent="0.25">
      <c r="A1849" s="39">
        <f t="shared" si="28"/>
        <v>1844</v>
      </c>
      <c r="B1849" s="30" t="s">
        <v>38</v>
      </c>
      <c r="C1849" s="29" t="str">
        <f xml:space="preserve"> IFERROR(VLOOKUP(B1849, Courses!$C$3:$E$836, 2, FALSE),"")</f>
        <v>Mechanics and Theory of Relativity</v>
      </c>
      <c r="D1849" s="29" t="str">
        <f xml:space="preserve"> IFERROR(VLOOKUP(MID(G1849,1,1), PIRA!$B$1:$E$1146, 2, FALSE),"")</f>
        <v>1 Mechanics</v>
      </c>
      <c r="E1849" s="31" t="str">
        <f xml:space="preserve"> IFERROR(VLOOKUP(MID(G1849,1,2),PIRA!$B$1:$E$1144,2,FALSE),"")&amp;"
"&amp;IFERROR(VLOOKUP(MID(H1849,1,2),PIRA!$B$1:$E$1144,2,FALSE),"")&amp;"
"&amp;IFERROR(VLOOKUP(MID(I1849,1,2),PIRA!$B$1:$E$1144,2,FALSE),"")</f>
        <v xml:space="preserve">Motion in two Dimensions
</v>
      </c>
      <c r="F1849" s="31" t="str">
        <f xml:space="preserve"> IFERROR(VLOOKUP(MID(G1849,1,4),PIRA!$B$1:$E$1144,2,FALSE),"")&amp;"
"&amp;IFERROR(VLOOKUP(MID(H1849,1,4),PIRA!$B$1:$E$1144,2,FALSE),"")&amp;"
"&amp;IFERROR(VLOOKUP(MID(I1849,1,4),PIRA!$B$1:$E$1144,2,FALSE),"")</f>
        <v xml:space="preserve">Motion of the Center of Mass
</v>
      </c>
      <c r="G1849" s="32" t="s">
        <v>1131</v>
      </c>
      <c r="H1849" s="31" t="str">
        <f>IFERROR(IF(VLOOKUP(G1849,Demos!$B$3:$K$1368,2,FALSE)=0,"",VLOOKUP(G1849,Demos!$B$3:$K$1368,2,FALSE)),"")</f>
        <v/>
      </c>
      <c r="I1849" s="79" t="str">
        <f>IFERROR(IF(VLOOKUP(G1849,Demos!$B$3:$K$1368,3,FALSE)=0,"",VLOOKUP(G1849,Demos!$B$3:$K$1368,3,FALSE)),"")</f>
        <v/>
      </c>
      <c r="J1849" s="79" t="str">
        <f>IFERROR(IF(VLOOKUP(G1849,Demos!$B$3:$K$1368,4,FALSE)=0,"",VLOOKUP(G1849,Demos!$B$3:$K$1368,4,FALSE)),"")</f>
        <v/>
      </c>
      <c r="K1849" s="32" t="s">
        <v>22</v>
      </c>
      <c r="L1849" s="32" t="s">
        <v>1060</v>
      </c>
      <c r="M1849" s="71">
        <v>42433</v>
      </c>
      <c r="N1849" s="33" t="str">
        <f>IFERROR(VLOOKUP(G1849,Demos!$B$3:$K$1368,5,FALSE),"")</f>
        <v>Centre of Rotation</v>
      </c>
      <c r="O1849" s="28">
        <f>IF(N1849="","",COUNTIF($N$6:N3968, N1849))</f>
        <v>12</v>
      </c>
      <c r="P1849" s="33" t="str">
        <f xml:space="preserve"> IFERROR(IF(VLOOKUP(G1849,Demos!$B$3:$K$1368,6,FALSE)=0,"",VLOOKUP(G1849,Demos!$B$3:$K$1368,6,FALSE)),"")</f>
        <v>www.de-monstrare.nl/pdf/Centre%20of%20ratation.pdf</v>
      </c>
      <c r="Q1849" s="38" t="str">
        <f xml:space="preserve"> IFERROR(IF(VLOOKUP(G1849,Demos!$B$3:$K$1368,8,FALSE)=0,"",VLOOKUP(G1849,Demos!$B$3:$K$1368,8,FALSE)),"")</f>
        <v/>
      </c>
      <c r="R1849" s="38" t="str">
        <f xml:space="preserve"> IFERROR(IF(VLOOKUP(G1849,Demos!$B$3:$K$1368,7,FALSE)=0,"",VLOOKUP(G1849,Demos!$B$3:$K$1368,7,FALSE)),"")</f>
        <v xml:space="preserve">See Collegerama 2022 recording TN1612TU_18 - https://collegerama.tudelft.nl/Mediasite/Channel/as-bsc-tn/watch/30a014274f6a49bfbd89af1bd43cc8f31d </v>
      </c>
      <c r="T1849" s="50" t="s">
        <v>1763</v>
      </c>
      <c r="U1849" s="31" t="str">
        <f>IFERROR(VLOOKUP(G1849,Demos!$B$7:N5146,12,FALSE),"")</f>
        <v/>
      </c>
    </row>
    <row r="1850" spans="1:21" ht="45" x14ac:dyDescent="0.25">
      <c r="A1850" s="39">
        <f t="shared" si="28"/>
        <v>1845</v>
      </c>
      <c r="B1850" s="30" t="s">
        <v>38</v>
      </c>
      <c r="C1850" s="29" t="str">
        <f xml:space="preserve"> IFERROR(VLOOKUP(B1850, Courses!$C$3:$E$836, 2, FALSE),"")</f>
        <v>Mechanics and Theory of Relativity</v>
      </c>
      <c r="D1850" s="29" t="str">
        <f xml:space="preserve"> IFERROR(VLOOKUP(MID(G1850,1,1), PIRA!$B$1:$E$1146, 2, FALSE),"")</f>
        <v>1 Mechanics</v>
      </c>
      <c r="E1850" s="31" t="str">
        <f xml:space="preserve"> IFERROR(VLOOKUP(MID(G1850,1,2),PIRA!$B$1:$E$1144,2,FALSE),"")&amp;"
"&amp;IFERROR(VLOOKUP(MID(H1850,1,2),PIRA!$B$1:$E$1144,2,FALSE),"")&amp;"
"&amp;IFERROR(VLOOKUP(MID(I1850,1,2),PIRA!$B$1:$E$1144,2,FALSE),"")</f>
        <v xml:space="preserve">Rotational Dynamics
Applications of Newton's Laws
</v>
      </c>
      <c r="F1850" s="31" t="str">
        <f xml:space="preserve"> IFERROR(VLOOKUP(MID(G1850,1,4),PIRA!$B$1:$E$1144,2,FALSE),"")&amp;"
"&amp;IFERROR(VLOOKUP(MID(H1850,1,4),PIRA!$B$1:$E$1144,2,FALSE),"")&amp;"
"&amp;IFERROR(VLOOKUP(MID(I1850,1,4),PIRA!$B$1:$E$1144,2,FALSE),"")</f>
        <v xml:space="preserve">Conservation of Angular Momentum
Dynamic Torque
</v>
      </c>
      <c r="G1850" s="32" t="s">
        <v>1169</v>
      </c>
      <c r="H1850" s="31" t="str">
        <f>IFERROR(IF(VLOOKUP(G1850,Demos!$B$3:$K$1368,2,FALSE)=0,"",VLOOKUP(G1850,Demos!$B$3:$K$1368,2,FALSE)),"")</f>
        <v>1K10.01</v>
      </c>
      <c r="I1850" s="79" t="str">
        <f>IFERROR(IF(VLOOKUP(G1850,Demos!$B$3:$K$1368,3,FALSE)=0,"",VLOOKUP(G1850,Demos!$B$3:$K$1368,3,FALSE)),"")</f>
        <v/>
      </c>
      <c r="J1850" s="79" t="str">
        <f>IFERROR(IF(VLOOKUP(G1850,Demos!$B$3:$K$1368,4,FALSE)=0,"",VLOOKUP(G1850,Demos!$B$3:$K$1368,4,FALSE)),"")</f>
        <v/>
      </c>
      <c r="K1850" s="32" t="s">
        <v>22</v>
      </c>
      <c r="L1850" s="32" t="s">
        <v>1060</v>
      </c>
      <c r="M1850" s="71">
        <v>42433</v>
      </c>
      <c r="N1850" s="33" t="str">
        <f>IFERROR(VLOOKUP(G1850,Demos!$B$3:$K$1368,5,FALSE),"")</f>
        <v>Pulling a Spool (a.k.a. Oma's Garenklosje)</v>
      </c>
      <c r="O1850" s="28">
        <f>IF(N1850="","",COUNTIF($N$6:N3969, N1850))</f>
        <v>39</v>
      </c>
      <c r="P1850" s="33" t="str">
        <f xml:space="preserve"> IFERROR(IF(VLOOKUP(G1850,Demos!$B$3:$K$1368,6,FALSE)=0,"",VLOOKUP(G1850,Demos!$B$3:$K$1368,6,FALSE)),"")</f>
        <v>www.de-monstrare.nl/pdf/Pulling%20a%20spool.pdf</v>
      </c>
      <c r="Q1850" s="38" t="str">
        <f xml:space="preserve"> IFERROR(IF(VLOOKUP(G1850,Demos!$B$3:$K$1368,8,FALSE)=0,"",VLOOKUP(G1850,Demos!$B$3:$K$1368,8,FALSE)),"")</f>
        <v/>
      </c>
      <c r="R1850" s="38" t="str">
        <f xml:space="preserve"> IFERROR(IF(VLOOKUP(G1850,Demos!$B$3:$K$1368,7,FALSE)=0,"",VLOOKUP(G1850,Demos!$B$3:$K$1368,7,FALSE)),"")</f>
        <v xml:space="preserve">See Collegerame 2022 recording TN1612TU_19 - https://collegerama.tudelft.nl/Mediasite/Channel/as-bsc-tn/watch/1525734e9e3e40e6a0113a2e79f6fd7b1d </v>
      </c>
      <c r="T1850" s="50" t="s">
        <v>1762</v>
      </c>
      <c r="U1850" s="31" t="str">
        <f>IFERROR(VLOOKUP(G1850,Demos!$B$7:N5144,12,FALSE),"")</f>
        <v/>
      </c>
    </row>
    <row r="1851" spans="1:21" ht="45" x14ac:dyDescent="0.25">
      <c r="A1851" s="39">
        <f t="shared" si="28"/>
        <v>1846</v>
      </c>
      <c r="B1851" s="30" t="s">
        <v>38</v>
      </c>
      <c r="C1851" s="29" t="str">
        <f xml:space="preserve"> IFERROR(VLOOKUP(B1851, Courses!$C$3:$E$836, 2, FALSE),"")</f>
        <v>Mechanics and Theory of Relativity</v>
      </c>
      <c r="D1851" s="29" t="str">
        <f xml:space="preserve"> IFERROR(VLOOKUP(MID(G1851,1,1), PIRA!$B$1:$E$1146, 2, FALSE),"")</f>
        <v>1 Mechanics</v>
      </c>
      <c r="E1851" s="31" t="str">
        <f xml:space="preserve"> IFERROR(VLOOKUP(MID(G1851,1,2),PIRA!$B$1:$E$1144,2,FALSE),"")&amp;"
"&amp;IFERROR(VLOOKUP(MID(H1851,1,2),PIRA!$B$1:$E$1144,2,FALSE),"")&amp;"
"&amp;IFERROR(VLOOKUP(MID(I1851,1,2),PIRA!$B$1:$E$1144,2,FALSE),"")</f>
        <v xml:space="preserve">Rotational Dynamics
</v>
      </c>
      <c r="F1851" s="31" t="str">
        <f xml:space="preserve"> IFERROR(VLOOKUP(MID(G1851,1,4),PIRA!$B$1:$E$1144,2,FALSE),"")&amp;"
"&amp;IFERROR(VLOOKUP(MID(H1851,1,4),PIRA!$B$1:$E$1144,2,FALSE),"")&amp;"
"&amp;IFERROR(VLOOKUP(MID(I1851,1,4),PIRA!$B$1:$E$1144,2,FALSE),"")</f>
        <v xml:space="preserve">Gyros
</v>
      </c>
      <c r="G1851" s="32" t="s">
        <v>1176</v>
      </c>
      <c r="H1851" s="31" t="str">
        <f>IFERROR(IF(VLOOKUP(G1851,Demos!$B$3:$K$1368,2,FALSE)=0,"",VLOOKUP(G1851,Demos!$B$3:$K$1368,2,FALSE)),"")</f>
        <v/>
      </c>
      <c r="I1851" s="79" t="str">
        <f>IFERROR(IF(VLOOKUP(G1851,Demos!$B$3:$K$1368,3,FALSE)=0,"",VLOOKUP(G1851,Demos!$B$3:$K$1368,3,FALSE)),"")</f>
        <v/>
      </c>
      <c r="J1851" s="79" t="str">
        <f>IFERROR(IF(VLOOKUP(G1851,Demos!$B$3:$K$1368,4,FALSE)=0,"",VLOOKUP(G1851,Demos!$B$3:$K$1368,4,FALSE)),"")</f>
        <v/>
      </c>
      <c r="K1851" s="32" t="s">
        <v>22</v>
      </c>
      <c r="L1851" s="32" t="s">
        <v>1060</v>
      </c>
      <c r="M1851" s="71">
        <v>42433</v>
      </c>
      <c r="N1851" s="33" t="str">
        <f>IFERROR(VLOOKUP(G1851,Demos!$B$3:$K$1368,5,FALSE),"")</f>
        <v>Precession (2)</v>
      </c>
      <c r="O1851" s="28">
        <f>IF(N1851="","",COUNTIF($N$6:N3970, N1851))</f>
        <v>67</v>
      </c>
      <c r="P1851" s="33" t="str">
        <f xml:space="preserve"> IFERROR(IF(VLOOKUP(G1851,Demos!$B$3:$K$1368,6,FALSE)=0,"",VLOOKUP(G1851,Demos!$B$3:$K$1368,6,FALSE)),"")</f>
        <v>www.de-monstrare.nl/pdf/Precession%20_2_.pdf</v>
      </c>
      <c r="Q1851" s="38" t="str">
        <f xml:space="preserve"> IFERROR(IF(VLOOKUP(G1851,Demos!$B$3:$K$1368,8,FALSE)=0,"",VLOOKUP(G1851,Demos!$B$3:$K$1368,8,FALSE)),"")</f>
        <v/>
      </c>
      <c r="R1851" s="38" t="str">
        <f xml:space="preserve"> IFERROR(IF(VLOOKUP(G1851,Demos!$B$3:$K$1368,7,FALSE)=0,"",VLOOKUP(G1851,Demos!$B$3:$K$1368,7,FALSE)),"")</f>
        <v/>
      </c>
      <c r="T1851" s="50" t="s">
        <v>1763</v>
      </c>
      <c r="U1851" s="31" t="str">
        <f>IFERROR(VLOOKUP(G1851,Demos!$B$7:N5145,12,FALSE),"")</f>
        <v/>
      </c>
    </row>
    <row r="1852" spans="1:21" ht="45" x14ac:dyDescent="0.25">
      <c r="A1852" s="39">
        <f t="shared" si="28"/>
        <v>1847</v>
      </c>
      <c r="B1852" s="30" t="s">
        <v>1905</v>
      </c>
      <c r="C1852" s="29" t="str">
        <f xml:space="preserve"> IFERROR(VLOOKUP(B1852, Courses!$C$3:$E$836, 2, FALSE),"")</f>
        <v>Mechanics and Theory of Relativity</v>
      </c>
      <c r="D1852" s="29" t="str">
        <f xml:space="preserve"> IFERROR(VLOOKUP(MID(G1852,1,1), PIRA!$B$1:$E$1146, 2, FALSE),"")</f>
        <v>1 Mechanics</v>
      </c>
      <c r="E1852" s="31" t="str">
        <f xml:space="preserve"> IFERROR(VLOOKUP(MID(G1852,1,2),PIRA!$B$1:$E$1144,2,FALSE),"")&amp;"
"&amp;IFERROR(VLOOKUP(MID(H1852,1,2),PIRA!$B$1:$E$1144,2,FALSE),"")&amp;"
"&amp;IFERROR(VLOOKUP(MID(I1852,1,2),PIRA!$B$1:$E$1144,2,FALSE),"")</f>
        <v xml:space="preserve">Rotational Dynamics
Oscillations
</v>
      </c>
      <c r="F1852" s="31" t="str">
        <f xml:space="preserve"> IFERROR(VLOOKUP(MID(G1852,1,4),PIRA!$B$1:$E$1144,2,FALSE),"")&amp;"
"&amp;IFERROR(VLOOKUP(MID(H1852,1,4),PIRA!$B$1:$E$1144,2,FALSE),"")&amp;"
"&amp;IFERROR(VLOOKUP(MID(I1852,1,4),PIRA!$B$1:$E$1144,2,FALSE),"")</f>
        <v xml:space="preserve">Moment of Inertia
Physical Pendula
</v>
      </c>
      <c r="G1852" s="32" t="s">
        <v>1387</v>
      </c>
      <c r="H1852" s="31" t="str">
        <f>IFERROR(IF(VLOOKUP(G1852,Demos!$B$3:$K$1368,2,FALSE)=0,"",VLOOKUP(G1852,Demos!$B$3:$K$1368,2,FALSE)),"")</f>
        <v>3A15.01</v>
      </c>
      <c r="I1852" s="79" t="str">
        <f>IFERROR(IF(VLOOKUP(G1852,Demos!$B$3:$K$1368,3,FALSE)=0,"",VLOOKUP(G1852,Demos!$B$3:$K$1368,3,FALSE)),"")</f>
        <v/>
      </c>
      <c r="J1852" s="79" t="str">
        <f>IFERROR(IF(VLOOKUP(G1852,Demos!$B$3:$K$1368,4,FALSE)=0,"",VLOOKUP(G1852,Demos!$B$3:$K$1368,4,FALSE)),"")</f>
        <v/>
      </c>
      <c r="K1852" s="32" t="s">
        <v>1897</v>
      </c>
      <c r="M1852" s="71">
        <v>42431</v>
      </c>
      <c r="N1852" s="33" t="str">
        <f>IFERROR(VLOOKUP(G1852,Demos!$B$3:$K$1368,5,FALSE),"")</f>
        <v>Physical Pendulum (2)</v>
      </c>
      <c r="O1852" s="28">
        <f>IF(N1852="","",COUNTIF($N$6:N3971, N1852))</f>
        <v>17</v>
      </c>
      <c r="P1852" s="33" t="str">
        <f xml:space="preserve"> IFERROR(IF(VLOOKUP(G1852,Demos!$B$3:$K$1368,6,FALSE)=0,"",VLOOKUP(G1852,Demos!$B$3:$K$1368,6,FALSE)),"")</f>
        <v>www.de-monstrare.nl/pdf/Physical%20pendulum%20_2_.pdf</v>
      </c>
      <c r="Q1852" s="38" t="str">
        <f xml:space="preserve"> IFERROR(IF(VLOOKUP(G1852,Demos!$B$3:$K$1368,8,FALSE)=0,"",VLOOKUP(G1852,Demos!$B$3:$K$1368,8,FALSE)),"")</f>
        <v/>
      </c>
      <c r="R1852" s="38" t="str">
        <f xml:space="preserve"> IFERROR(IF(VLOOKUP(G1852,Demos!$B$3:$K$1368,7,FALSE)=0,"",VLOOKUP(G1852,Demos!$B$3:$K$1368,7,FALSE)),"")</f>
        <v/>
      </c>
      <c r="T1852" s="50" t="s">
        <v>1762</v>
      </c>
      <c r="U1852" s="31" t="str">
        <f>IFERROR(VLOOKUP(G1852,Demos!$B$7:N5148,12,FALSE),"")</f>
        <v/>
      </c>
    </row>
    <row r="1853" spans="1:21" ht="45" x14ac:dyDescent="0.25">
      <c r="A1853" s="39">
        <f t="shared" si="28"/>
        <v>1848</v>
      </c>
      <c r="B1853" s="30" t="s">
        <v>38</v>
      </c>
      <c r="C1853" s="29" t="str">
        <f xml:space="preserve"> IFERROR(VLOOKUP(B1853, Courses!$C$3:$E$836, 2, FALSE),"")</f>
        <v>Mechanics and Theory of Relativity</v>
      </c>
      <c r="D1853" s="29" t="str">
        <f xml:space="preserve"> IFERROR(VLOOKUP(MID(G1853,1,1), PIRA!$B$1:$E$1146, 2, FALSE),"")</f>
        <v>1 Mechanics</v>
      </c>
      <c r="E1853" s="31" t="str">
        <f xml:space="preserve"> IFERROR(VLOOKUP(MID(G1853,1,2),PIRA!$B$1:$E$1144,2,FALSE),"")&amp;"
"&amp;IFERROR(VLOOKUP(MID(H1853,1,2),PIRA!$B$1:$E$1144,2,FALSE),"")&amp;"
"&amp;IFERROR(VLOOKUP(MID(I1853,1,2),PIRA!$B$1:$E$1144,2,FALSE),"")</f>
        <v xml:space="preserve">Rotational Dynamics
</v>
      </c>
      <c r="F1853" s="31" t="str">
        <f xml:space="preserve"> IFERROR(VLOOKUP(MID(G1853,1,4),PIRA!$B$1:$E$1144,2,FALSE),"")&amp;"
"&amp;IFERROR(VLOOKUP(MID(H1853,1,4),PIRA!$B$1:$E$1144,2,FALSE),"")&amp;"
"&amp;IFERROR(VLOOKUP(MID(I1853,1,4),PIRA!$B$1:$E$1144,2,FALSE),"")</f>
        <v xml:space="preserve">Moment of Inertia
</v>
      </c>
      <c r="G1853" s="32" t="s">
        <v>102</v>
      </c>
      <c r="H1853" s="31" t="str">
        <f>IFERROR(IF(VLOOKUP(G1853,Demos!$B$3:$K$1368,2,FALSE)=0,"",VLOOKUP(G1853,Demos!$B$3:$K$1368,2,FALSE)),"")</f>
        <v/>
      </c>
      <c r="I1853" s="79" t="str">
        <f>IFERROR(IF(VLOOKUP(G1853,Demos!$B$3:$K$1368,3,FALSE)=0,"",VLOOKUP(G1853,Demos!$B$3:$K$1368,3,FALSE)),"")</f>
        <v/>
      </c>
      <c r="J1853" s="79" t="str">
        <f>IFERROR(IF(VLOOKUP(G1853,Demos!$B$3:$K$1368,4,FALSE)=0,"",VLOOKUP(G1853,Demos!$B$3:$K$1368,4,FALSE)),"")</f>
        <v/>
      </c>
      <c r="K1853" s="30" t="s">
        <v>22</v>
      </c>
      <c r="L1853" s="30" t="s">
        <v>1060</v>
      </c>
      <c r="M1853" s="71">
        <v>42431</v>
      </c>
      <c r="N1853" s="33" t="str">
        <f>IFERROR(VLOOKUP(G1853,Demos!$B$3:$K$1368,5,FALSE),"")</f>
        <v>Inertia Wands</v>
      </c>
      <c r="O1853" s="28">
        <f>IF(N1853="","",COUNTIF($N$6:N3972, N1853))</f>
        <v>26</v>
      </c>
      <c r="P1853" s="33" t="str">
        <f xml:space="preserve"> IFERROR(IF(VLOOKUP(G1853,Demos!$B$3:$K$1368,6,FALSE)=0,"",VLOOKUP(G1853,Demos!$B$3:$K$1368,6,FALSE)),"")</f>
        <v>N/A</v>
      </c>
      <c r="Q1853" s="38" t="str">
        <f xml:space="preserve"> IFERROR(IF(VLOOKUP(G1853,Demos!$B$3:$K$1368,8,FALSE)=0,"",VLOOKUP(G1853,Demos!$B$3:$K$1368,8,FALSE)),"")</f>
        <v>Not listed in database yet</v>
      </c>
      <c r="R1853" s="38" t="str">
        <f xml:space="preserve"> IFERROR(IF(VLOOKUP(G1853,Demos!$B$3:$K$1368,7,FALSE)=0,"",VLOOKUP(G1853,Demos!$B$3:$K$1368,7,FALSE)),"")</f>
        <v/>
      </c>
      <c r="T1853" s="50" t="s">
        <v>1762</v>
      </c>
      <c r="U1853" s="31" t="str">
        <f>IFERROR(VLOOKUP(G1853,Demos!$B$7:N5153,12,FALSE),"")</f>
        <v/>
      </c>
    </row>
    <row r="1854" spans="1:21" ht="45" x14ac:dyDescent="0.25">
      <c r="A1854" s="39">
        <f t="shared" si="28"/>
        <v>1849</v>
      </c>
      <c r="B1854" s="30" t="s">
        <v>38</v>
      </c>
      <c r="C1854" s="29" t="str">
        <f xml:space="preserve"> IFERROR(VLOOKUP(B1854, Courses!$C$3:$E$836, 2, FALSE),"")</f>
        <v>Mechanics and Theory of Relativity</v>
      </c>
      <c r="D1854" s="29" t="str">
        <f xml:space="preserve"> IFERROR(VLOOKUP(MID(G1854,1,1), PIRA!$B$1:$E$1146, 2, FALSE),"")</f>
        <v>1 Mechanics</v>
      </c>
      <c r="E1854" s="31" t="str">
        <f xml:space="preserve"> IFERROR(VLOOKUP(MID(G1854,1,2),PIRA!$B$1:$E$1144,2,FALSE),"")&amp;"
"&amp;IFERROR(VLOOKUP(MID(H1854,1,2),PIRA!$B$1:$E$1144,2,FALSE),"")&amp;"
"&amp;IFERROR(VLOOKUP(MID(I1854,1,2),PIRA!$B$1:$E$1144,2,FALSE),"")</f>
        <v xml:space="preserve">Rotational Dynamics
Rotational Dynamics
</v>
      </c>
      <c r="F1854" s="31" t="str">
        <f xml:space="preserve"> IFERROR(VLOOKUP(MID(G1854,1,4),PIRA!$B$1:$E$1144,2,FALSE),"")&amp;"
"&amp;IFERROR(VLOOKUP(MID(H1854,1,4),PIRA!$B$1:$E$1144,2,FALSE),"")&amp;"
"&amp;IFERROR(VLOOKUP(MID(I1854,1,4),PIRA!$B$1:$E$1144,2,FALSE),"")</f>
        <v xml:space="preserve">Rotational Energy
Moment of Inertia
</v>
      </c>
      <c r="G1854" s="32" t="s">
        <v>1168</v>
      </c>
      <c r="H1854" s="31" t="str">
        <f>IFERROR(IF(VLOOKUP(G1854,Demos!$B$3:$K$1368,2,FALSE)=0,"",VLOOKUP(G1854,Demos!$B$3:$K$1368,2,FALSE)),"")</f>
        <v>1Q10.02</v>
      </c>
      <c r="I1854" s="79" t="str">
        <f>IFERROR(IF(VLOOKUP(G1854,Demos!$B$3:$K$1368,3,FALSE)=0,"",VLOOKUP(G1854,Demos!$B$3:$K$1368,3,FALSE)),"")</f>
        <v/>
      </c>
      <c r="J1854" s="79" t="str">
        <f>IFERROR(IF(VLOOKUP(G1854,Demos!$B$3:$K$1368,4,FALSE)=0,"",VLOOKUP(G1854,Demos!$B$3:$K$1368,4,FALSE)),"")</f>
        <v/>
      </c>
      <c r="K1854" s="32" t="s">
        <v>22</v>
      </c>
      <c r="L1854" s="32" t="s">
        <v>1060</v>
      </c>
      <c r="M1854" s="71">
        <v>42431</v>
      </c>
      <c r="N1854" s="33" t="str">
        <f>IFERROR(VLOOKUP(G1854,Demos!$B$3:$K$1368,5,FALSE),"")</f>
        <v>Rolling Downhill</v>
      </c>
      <c r="O1854" s="28">
        <f>IF(N1854="","",COUNTIF($N$6:N3973, N1854))</f>
        <v>35</v>
      </c>
      <c r="P1854" s="33" t="str">
        <f xml:space="preserve"> IFERROR(IF(VLOOKUP(G1854,Demos!$B$3:$K$1368,6,FALSE)=0,"",VLOOKUP(G1854,Demos!$B$3:$K$1368,6,FALSE)),"")</f>
        <v>www.de-monstrare.nl/pdf/Rolling%20downhill.pdf</v>
      </c>
      <c r="Q1854" s="38" t="str">
        <f xml:space="preserve"> IFERROR(IF(VLOOKUP(G1854,Demos!$B$3:$K$1368,8,FALSE)=0,"",VLOOKUP(G1854,Demos!$B$3:$K$1368,8,FALSE)),"")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1854" s="38" t="str">
        <f xml:space="preserve"> IFERROR(IF(VLOOKUP(G1854,Demos!$B$3:$K$1368,7,FALSE)=0,"",VLOOKUP(G1854,Demos!$B$3:$K$1368,7,FALSE)),"")</f>
        <v xml:space="preserve">See Collegerama 2022 recording TN1612TU_17 - https://collegerama.tudelft.nl/Mediasite/Channel/as-bsc-tn/watch/068318bc5e2d4c908ecc56ce056d99d81d  </v>
      </c>
      <c r="T1854" s="50" t="s">
        <v>1763</v>
      </c>
      <c r="U1854" s="31" t="str">
        <f>IFERROR(VLOOKUP(G1854,Demos!$B$7:N5151,12,FALSE),"")</f>
        <v/>
      </c>
    </row>
    <row r="1855" spans="1:21" ht="45" x14ac:dyDescent="0.25">
      <c r="A1855" s="39">
        <f t="shared" si="28"/>
        <v>1850</v>
      </c>
      <c r="B1855" s="30" t="s">
        <v>1905</v>
      </c>
      <c r="C1855" s="29" t="str">
        <f xml:space="preserve"> IFERROR(VLOOKUP(B1855, Courses!$C$3:$E$836, 2, FALSE),"")</f>
        <v>Mechanics and Theory of Relativity</v>
      </c>
      <c r="D1855" s="29" t="str">
        <f xml:space="preserve"> IFERROR(VLOOKUP(MID(G1855,1,1), PIRA!$B$1:$E$1146, 2, FALSE),"")</f>
        <v>1 Mechanics</v>
      </c>
      <c r="E1855" s="31" t="str">
        <f xml:space="preserve"> IFERROR(VLOOKUP(MID(G1855,1,2),PIRA!$B$1:$E$1144,2,FALSE),"")&amp;"
"&amp;IFERROR(VLOOKUP(MID(H1855,1,2),PIRA!$B$1:$E$1144,2,FALSE),"")&amp;"
"&amp;IFERROR(VLOOKUP(MID(I1855,1,2),PIRA!$B$1:$E$1144,2,FALSE),"")</f>
        <v xml:space="preserve">Rotational Dynamics
Applications of Newton's Laws
</v>
      </c>
      <c r="F1855" s="31" t="str">
        <f xml:space="preserve"> IFERROR(VLOOKUP(MID(G1855,1,4),PIRA!$B$1:$E$1144,2,FALSE),"")&amp;"
"&amp;IFERROR(VLOOKUP(MID(H1855,1,4),PIRA!$B$1:$E$1144,2,FALSE),"")&amp;"
"&amp;IFERROR(VLOOKUP(MID(I1855,1,4),PIRA!$B$1:$E$1144,2,FALSE),"")</f>
        <v xml:space="preserve">Conservation of Angular Momentum
Dynamic Torque
</v>
      </c>
      <c r="G1855" s="32" t="s">
        <v>1169</v>
      </c>
      <c r="H1855" s="31" t="str">
        <f>IFERROR(IF(VLOOKUP(G1855,Demos!$B$3:$K$1368,2,FALSE)=0,"",VLOOKUP(G1855,Demos!$B$3:$K$1368,2,FALSE)),"")</f>
        <v>1K10.01</v>
      </c>
      <c r="I1855" s="79" t="str">
        <f>IFERROR(IF(VLOOKUP(G1855,Demos!$B$3:$K$1368,3,FALSE)=0,"",VLOOKUP(G1855,Demos!$B$3:$K$1368,3,FALSE)),"")</f>
        <v/>
      </c>
      <c r="J1855" s="79" t="str">
        <f>IFERROR(IF(VLOOKUP(G1855,Demos!$B$3:$K$1368,4,FALSE)=0,"",VLOOKUP(G1855,Demos!$B$3:$K$1368,4,FALSE)),"")</f>
        <v/>
      </c>
      <c r="K1855" s="30" t="s">
        <v>1897</v>
      </c>
      <c r="M1855" s="71">
        <v>42431</v>
      </c>
      <c r="N1855" s="33" t="str">
        <f>IFERROR(VLOOKUP(G1855,Demos!$B$3:$K$1368,5,FALSE),"")</f>
        <v>Pulling a Spool (a.k.a. Oma's Garenklosje)</v>
      </c>
      <c r="O1855" s="28">
        <f>IF(N1855="","",COUNTIF($N$6:N3974, N1855))</f>
        <v>39</v>
      </c>
      <c r="P1855" s="33" t="str">
        <f xml:space="preserve"> IFERROR(IF(VLOOKUP(G1855,Demos!$B$3:$K$1368,6,FALSE)=0,"",VLOOKUP(G1855,Demos!$B$3:$K$1368,6,FALSE)),"")</f>
        <v>www.de-monstrare.nl/pdf/Pulling%20a%20spool.pdf</v>
      </c>
      <c r="Q1855" s="38" t="str">
        <f xml:space="preserve"> IFERROR(IF(VLOOKUP(G1855,Demos!$B$3:$K$1368,8,FALSE)=0,"",VLOOKUP(G1855,Demos!$B$3:$K$1368,8,FALSE)),"")</f>
        <v/>
      </c>
      <c r="R1855" s="38" t="str">
        <f xml:space="preserve"> IFERROR(IF(VLOOKUP(G1855,Demos!$B$3:$K$1368,7,FALSE)=0,"",VLOOKUP(G1855,Demos!$B$3:$K$1368,7,FALSE)),"")</f>
        <v xml:space="preserve">See Collegerame 2022 recording TN1612TU_19 - https://collegerama.tudelft.nl/Mediasite/Channel/as-bsc-tn/watch/1525734e9e3e40e6a0113a2e79f6fd7b1d </v>
      </c>
      <c r="T1855" s="50" t="s">
        <v>1763</v>
      </c>
      <c r="U1855" s="31" t="str">
        <f>IFERROR(VLOOKUP(G1855,Demos!$B$7:N5147,12,FALSE),"")</f>
        <v/>
      </c>
    </row>
    <row r="1856" spans="1:21" ht="45" x14ac:dyDescent="0.25">
      <c r="A1856" s="39">
        <f t="shared" si="28"/>
        <v>1851</v>
      </c>
      <c r="B1856" s="30" t="s">
        <v>38</v>
      </c>
      <c r="C1856" s="29" t="str">
        <f xml:space="preserve"> IFERROR(VLOOKUP(B1856, Courses!$C$3:$E$836, 2, FALSE),"")</f>
        <v>Mechanics and Theory of Relativity</v>
      </c>
      <c r="D1856" s="29" t="str">
        <f xml:space="preserve"> IFERROR(VLOOKUP(MID(G1856,1,1), PIRA!$B$1:$E$1146, 2, FALSE),"")</f>
        <v>1 Mechanics</v>
      </c>
      <c r="E1856" s="31" t="str">
        <f xml:space="preserve"> IFERROR(VLOOKUP(MID(G1856,1,2),PIRA!$B$1:$E$1144,2,FALSE),"")&amp;"
"&amp;IFERROR(VLOOKUP(MID(H1856,1,2),PIRA!$B$1:$E$1144,2,FALSE),"")&amp;"
"&amp;IFERROR(VLOOKUP(MID(I1856,1,2),PIRA!$B$1:$E$1144,2,FALSE),"")</f>
        <v xml:space="preserve">Rotational Dynamics
Rotational Dynamics
</v>
      </c>
      <c r="F1856" s="31" t="str">
        <f xml:space="preserve"> IFERROR(VLOOKUP(MID(G1856,1,4),PIRA!$B$1:$E$1144,2,FALSE),"")&amp;"
"&amp;IFERROR(VLOOKUP(MID(H1856,1,4),PIRA!$B$1:$E$1144,2,FALSE),"")&amp;"
"&amp;IFERROR(VLOOKUP(MID(I1856,1,4),PIRA!$B$1:$E$1144,2,FALSE),"")</f>
        <v xml:space="preserve">Conservation of Angular Momentum
Moment of Inertia
</v>
      </c>
      <c r="G1856" s="32" t="s">
        <v>1171</v>
      </c>
      <c r="H1856" s="31" t="str">
        <f>IFERROR(IF(VLOOKUP(G1856,Demos!$B$3:$K$1368,2,FALSE)=0,"",VLOOKUP(G1856,Demos!$B$3:$K$1368,2,FALSE)),"")</f>
        <v>1Q10.XX</v>
      </c>
      <c r="I1856" s="79" t="str">
        <f>IFERROR(IF(VLOOKUP(G1856,Demos!$B$3:$K$1368,3,FALSE)=0,"",VLOOKUP(G1856,Demos!$B$3:$K$1368,3,FALSE)),"")</f>
        <v/>
      </c>
      <c r="J1856" s="79" t="str">
        <f>IFERROR(IF(VLOOKUP(G1856,Demos!$B$3:$K$1368,4,FALSE)=0,"",VLOOKUP(G1856,Demos!$B$3:$K$1368,4,FALSE)),"")</f>
        <v/>
      </c>
      <c r="K1856" s="32" t="s">
        <v>22</v>
      </c>
      <c r="L1856" s="32" t="s">
        <v>1060</v>
      </c>
      <c r="M1856" s="71">
        <v>42431</v>
      </c>
      <c r="N1856" s="33" t="str">
        <f>IFERROR(VLOOKUP(G1856,Demos!$B$3:$K$1368,5,FALSE),"")</f>
        <v>Matchbox and Wineglass</v>
      </c>
      <c r="O1856" s="28">
        <f>IF(N1856="","",COUNTIF($N$6:N3975, N1856))</f>
        <v>40</v>
      </c>
      <c r="P1856" s="33" t="str">
        <f xml:space="preserve"> IFERROR(IF(VLOOKUP(G1856,Demos!$B$3:$K$1368,6,FALSE)=0,"",VLOOKUP(G1856,Demos!$B$3:$K$1368,6,FALSE)),"")</f>
        <v>www.de-monstrare.nl/pdf/Matchbox%20and%20wineglass.pdf</v>
      </c>
      <c r="Q1856" s="38" t="str">
        <f xml:space="preserve"> IFERROR(IF(VLOOKUP(G1856,Demos!$B$3:$K$1368,8,FALSE)=0,"",VLOOKUP(G1856,Demos!$B$3:$K$1368,8,FALSE)),"")</f>
        <v/>
      </c>
      <c r="R1856" s="38" t="str">
        <f xml:space="preserve"> IFERROR(IF(VLOOKUP(G1856,Demos!$B$3:$K$1368,7,FALSE)=0,"",VLOOKUP(G1856,Demos!$B$3:$K$1368,7,FALSE)),"")</f>
        <v xml:space="preserve">See Collegerama 2022 recording TN1612TU_17 from about 40 minutes - https://collegerama.tudelft.nl/Mediasite/Channel/as-bsc-tn/watch/068318bc5e2d4c908ecc56ce056d99d81d </v>
      </c>
      <c r="T1856" s="50" t="s">
        <v>1763</v>
      </c>
      <c r="U1856" s="31" t="str">
        <f>IFERROR(VLOOKUP(G1856,Demos!$B$7:N5152,12,FALSE),"")</f>
        <v/>
      </c>
    </row>
    <row r="1857" spans="1:21" ht="45" x14ac:dyDescent="0.25">
      <c r="A1857" s="39">
        <f t="shared" si="28"/>
        <v>1852</v>
      </c>
      <c r="B1857" s="30" t="s">
        <v>1905</v>
      </c>
      <c r="C1857" s="29" t="str">
        <f xml:space="preserve"> IFERROR(VLOOKUP(B1857, Courses!$C$3:$E$836, 2, FALSE),"")</f>
        <v>Mechanics and Theory of Relativity</v>
      </c>
      <c r="D1857" s="29" t="str">
        <f xml:space="preserve"> IFERROR(VLOOKUP(MID(G1857,1,1), PIRA!$B$1:$E$1146, 2, FALSE),"")</f>
        <v>1 Mechanics</v>
      </c>
      <c r="E1857" s="31" t="str">
        <f xml:space="preserve"> IFERROR(VLOOKUP(MID(G1857,1,2),PIRA!$B$1:$E$1144,2,FALSE),"")&amp;"
"&amp;IFERROR(VLOOKUP(MID(H1857,1,2),PIRA!$B$1:$E$1144,2,FALSE),"")&amp;"
"&amp;IFERROR(VLOOKUP(MID(I1857,1,2),PIRA!$B$1:$E$1144,2,FALSE),"")</f>
        <v xml:space="preserve">Rotational Dynamics
Rotational Dynamics
</v>
      </c>
      <c r="F1857" s="31" t="str">
        <f xml:space="preserve"> IFERROR(VLOOKUP(MID(G1857,1,4),PIRA!$B$1:$E$1144,2,FALSE),"")&amp;"
"&amp;IFERROR(VLOOKUP(MID(H1857,1,4),PIRA!$B$1:$E$1144,2,FALSE),"")&amp;"
"&amp;IFERROR(VLOOKUP(MID(I1857,1,4),PIRA!$B$1:$E$1144,2,FALSE),"")</f>
        <v xml:space="preserve">Conservation of Angular Momentum
Moment of Inertia
</v>
      </c>
      <c r="G1857" s="32" t="s">
        <v>1171</v>
      </c>
      <c r="H1857" s="31" t="str">
        <f>IFERROR(IF(VLOOKUP(G1857,Demos!$B$3:$K$1368,2,FALSE)=0,"",VLOOKUP(G1857,Demos!$B$3:$K$1368,2,FALSE)),"")</f>
        <v>1Q10.XX</v>
      </c>
      <c r="I1857" s="79" t="str">
        <f>IFERROR(IF(VLOOKUP(G1857,Demos!$B$3:$K$1368,3,FALSE)=0,"",VLOOKUP(G1857,Demos!$B$3:$K$1368,3,FALSE)),"")</f>
        <v/>
      </c>
      <c r="J1857" s="79" t="str">
        <f>IFERROR(IF(VLOOKUP(G1857,Demos!$B$3:$K$1368,4,FALSE)=0,"",VLOOKUP(G1857,Demos!$B$3:$K$1368,4,FALSE)),"")</f>
        <v/>
      </c>
      <c r="K1857" s="32" t="s">
        <v>1897</v>
      </c>
      <c r="M1857" s="71">
        <v>42431</v>
      </c>
      <c r="N1857" s="33" t="str">
        <f>IFERROR(VLOOKUP(G1857,Demos!$B$3:$K$1368,5,FALSE),"")</f>
        <v>Matchbox and Wineglass</v>
      </c>
      <c r="O1857" s="28">
        <f>IF(N1857="","",COUNTIF($N$6:N3976, N1857))</f>
        <v>40</v>
      </c>
      <c r="P1857" s="33" t="str">
        <f xml:space="preserve"> IFERROR(IF(VLOOKUP(G1857,Demos!$B$3:$K$1368,6,FALSE)=0,"",VLOOKUP(G1857,Demos!$B$3:$K$1368,6,FALSE)),"")</f>
        <v>www.de-monstrare.nl/pdf/Matchbox%20and%20wineglass.pdf</v>
      </c>
      <c r="Q1857" s="38" t="str">
        <f xml:space="preserve"> IFERROR(IF(VLOOKUP(G1857,Demos!$B$3:$K$1368,8,FALSE)=0,"",VLOOKUP(G1857,Demos!$B$3:$K$1368,8,FALSE)),"")</f>
        <v/>
      </c>
      <c r="R1857" s="38" t="str">
        <f xml:space="preserve"> IFERROR(IF(VLOOKUP(G1857,Demos!$B$3:$K$1368,7,FALSE)=0,"",VLOOKUP(G1857,Demos!$B$3:$K$1368,7,FALSE)),"")</f>
        <v xml:space="preserve">See Collegerama 2022 recording TN1612TU_17 from about 40 minutes - https://collegerama.tudelft.nl/Mediasite/Channel/as-bsc-tn/watch/068318bc5e2d4c908ecc56ce056d99d81d </v>
      </c>
      <c r="T1857" s="50" t="s">
        <v>1761</v>
      </c>
      <c r="U1857" s="31" t="str">
        <f>IFERROR(VLOOKUP(G1857,Demos!$B$7:N5149,12,FALSE),"")</f>
        <v/>
      </c>
    </row>
    <row r="1858" spans="1:21" ht="45" x14ac:dyDescent="0.25">
      <c r="A1858" s="39">
        <f t="shared" si="28"/>
        <v>1853</v>
      </c>
      <c r="B1858" s="30" t="s">
        <v>38</v>
      </c>
      <c r="C1858" s="29" t="str">
        <f xml:space="preserve"> IFERROR(VLOOKUP(B1858, Courses!$C$3:$E$836, 2, FALSE),"")</f>
        <v>Mechanics and Theory of Relativity</v>
      </c>
      <c r="D1858" s="29" t="str">
        <f xml:space="preserve"> IFERROR(VLOOKUP(MID(G1858,1,1), PIRA!$B$1:$E$1146, 2, FALSE),"")</f>
        <v>1 Mechanics</v>
      </c>
      <c r="E1858" s="31" t="str">
        <f xml:space="preserve"> IFERROR(VLOOKUP(MID(G1858,1,2),PIRA!$B$1:$E$1144,2,FALSE),"")&amp;"
"&amp;IFERROR(VLOOKUP(MID(H1858,1,2),PIRA!$B$1:$E$1144,2,FALSE),"")&amp;"
"&amp;IFERROR(VLOOKUP(MID(I1858,1,2),PIRA!$B$1:$E$1144,2,FALSE),"")</f>
        <v xml:space="preserve">Rotational Dynamics
</v>
      </c>
      <c r="F1858" s="31" t="str">
        <f xml:space="preserve"> IFERROR(VLOOKUP(MID(G1858,1,4),PIRA!$B$1:$E$1144,2,FALSE),"")&amp;"
"&amp;IFERROR(VLOOKUP(MID(H1858,1,4),PIRA!$B$1:$E$1144,2,FALSE),"")&amp;"
"&amp;IFERROR(VLOOKUP(MID(I1858,1,4),PIRA!$B$1:$E$1144,2,FALSE),"")</f>
        <v xml:space="preserve">Conservation of Angular Momentum
</v>
      </c>
      <c r="G1858" s="32" t="s">
        <v>88</v>
      </c>
      <c r="H1858" s="31" t="str">
        <f>IFERROR(IF(VLOOKUP(G1858,Demos!$B$3:$K$1368,2,FALSE)=0,"",VLOOKUP(G1858,Demos!$B$3:$K$1368,2,FALSE)),"")</f>
        <v/>
      </c>
      <c r="I1858" s="79" t="str">
        <f>IFERROR(IF(VLOOKUP(G1858,Demos!$B$3:$K$1368,3,FALSE)=0,"",VLOOKUP(G1858,Demos!$B$3:$K$1368,3,FALSE)),"")</f>
        <v/>
      </c>
      <c r="J1858" s="79" t="str">
        <f>IFERROR(IF(VLOOKUP(G1858,Demos!$B$3:$K$1368,4,FALSE)=0,"",VLOOKUP(G1858,Demos!$B$3:$K$1368,4,FALSE)),"")</f>
        <v/>
      </c>
      <c r="K1858" s="32" t="s">
        <v>22</v>
      </c>
      <c r="L1858" s="32" t="s">
        <v>1060</v>
      </c>
      <c r="M1858" s="71">
        <v>42431</v>
      </c>
      <c r="N1858" s="33" t="str">
        <f>IFERROR(VLOOKUP(G1858,Demos!$B$3:$K$1368,5,FALSE),"")</f>
        <v>Train and Track</v>
      </c>
      <c r="O1858" s="28">
        <f>IF(N1858="","",COUNTIF($N$6:N3977, N1858))</f>
        <v>27</v>
      </c>
      <c r="P1858" s="33" t="str">
        <f xml:space="preserve"> IFERROR(IF(VLOOKUP(G1858,Demos!$B$3:$K$1368,6,FALSE)=0,"",VLOOKUP(G1858,Demos!$B$3:$K$1368,6,FALSE)),"")</f>
        <v>www.de-monstrare.nl/pdf/Train%20and%20track.pdf</v>
      </c>
      <c r="Q1858" s="38" t="str">
        <f xml:space="preserve"> IFERROR(IF(VLOOKUP(G1858,Demos!$B$3:$K$1368,8,FALSE)=0,"",VLOOKUP(G1858,Demos!$B$3:$K$1368,8,FALSE)),"")</f>
        <v/>
      </c>
      <c r="R1858" s="38" t="str">
        <f xml:space="preserve"> IFERROR(IF(VLOOKUP(G1858,Demos!$B$3:$K$1368,7,FALSE)=0,"",VLOOKUP(G1858,Demos!$B$3:$K$1368,7,FALSE)),"")</f>
        <v xml:space="preserve">See Collegerama 2022 recording TN1612TU_17 - https://collegerama.tudelft.nl/Mediasite/Channel/as-bsc-tn/watch/068318bc5e2d4c908ecc56ce056d99d81d </v>
      </c>
      <c r="T1858" s="50" t="s">
        <v>1763</v>
      </c>
      <c r="U1858" s="31" t="str">
        <f>IFERROR(VLOOKUP(G1858,Demos!$B$7:N5150,12,FALSE),"")</f>
        <v/>
      </c>
    </row>
    <row r="1859" spans="1:21" ht="45" x14ac:dyDescent="0.25">
      <c r="A1859" s="39">
        <f t="shared" si="28"/>
        <v>1854</v>
      </c>
      <c r="B1859" s="30" t="s">
        <v>1972</v>
      </c>
      <c r="C1859" s="29" t="str">
        <f xml:space="preserve"> IFERROR(VLOOKUP(B1859, Courses!$C$3:$E$836, 2, FALSE),"")</f>
        <v>Propulsion and Power</v>
      </c>
      <c r="D1859" s="29" t="str">
        <f xml:space="preserve"> IFERROR(VLOOKUP(MID(G1859,1,1), PIRA!$B$1:$E$1146, 2, FALSE),"")</f>
        <v/>
      </c>
      <c r="E1859" s="31" t="str">
        <f xml:space="preserve"> IFERROR(VLOOKUP(MID(G1859,1,2),PIRA!$B$1:$E$1144,2,FALSE),"")&amp;"
"&amp;IFERROR(VLOOKUP(MID(H1859,1,2),PIRA!$B$1:$E$1144,2,FALSE),"")&amp;"
"&amp;IFERROR(VLOOKUP(MID(I1859,1,2),PIRA!$B$1:$E$1144,2,FALSE),"")</f>
        <v xml:space="preserve">
</v>
      </c>
      <c r="F1859" s="31" t="str">
        <f xml:space="preserve"> IFERROR(VLOOKUP(MID(G1859,1,4),PIRA!$B$1:$E$1144,2,FALSE),"")&amp;"
"&amp;IFERROR(VLOOKUP(MID(H1859,1,4),PIRA!$B$1:$E$1144,2,FALSE),"")&amp;"
"&amp;IFERROR(VLOOKUP(MID(I1859,1,4),PIRA!$B$1:$E$1144,2,FALSE),"")</f>
        <v xml:space="preserve">
</v>
      </c>
      <c r="H1859" s="31" t="str">
        <f>IFERROR(IF(VLOOKUP(G1859,Demos!$B$3:$K$1368,2,FALSE)=0,"",VLOOKUP(G1859,Demos!$B$3:$K$1368,2,FALSE)),"")</f>
        <v/>
      </c>
      <c r="I1859" s="79" t="str">
        <f>IFERROR(IF(VLOOKUP(G1859,Demos!$B$3:$K$1368,3,FALSE)=0,"",VLOOKUP(G1859,Demos!$B$3:$K$1368,3,FALSE)),"")</f>
        <v/>
      </c>
      <c r="J1859" s="79" t="str">
        <f>IFERROR(IF(VLOOKUP(G1859,Demos!$B$3:$K$1368,4,FALSE)=0,"",VLOOKUP(G1859,Demos!$B$3:$K$1368,4,FALSE)),"")</f>
        <v/>
      </c>
      <c r="K1859" s="30" t="s">
        <v>1969</v>
      </c>
      <c r="M1859" s="71">
        <v>42430</v>
      </c>
      <c r="N1859" s="33" t="str">
        <f>IFERROR(VLOOKUP(G1859,Demos!$B$3:$K$1368,5,FALSE),"")</f>
        <v/>
      </c>
      <c r="O1859" s="28" t="str">
        <f>IF(N1859="","",COUNTIF($N$6:N3978, N1859))</f>
        <v/>
      </c>
      <c r="P1859" s="33" t="str">
        <f xml:space="preserve"> IFERROR(IF(VLOOKUP(G1859,Demos!$B$3:$K$1368,6,FALSE)=0,"",VLOOKUP(G1859,Demos!$B$3:$K$1368,6,FALSE)),"")</f>
        <v/>
      </c>
      <c r="Q1859" s="38" t="str">
        <f xml:space="preserve"> IFERROR(IF(VLOOKUP(G1859,Demos!$B$3:$K$1368,8,FALSE)=0,"",VLOOKUP(G1859,Demos!$B$3:$K$1368,8,FALSE)),"")</f>
        <v/>
      </c>
      <c r="R1859" s="38" t="str">
        <f xml:space="preserve"> IFERROR(IF(VLOOKUP(G1859,Demos!$B$3:$K$1368,7,FALSE)=0,"",VLOOKUP(G1859,Demos!$B$3:$K$1368,7,FALSE)),"")</f>
        <v/>
      </c>
      <c r="T1859" s="50" t="s">
        <v>1762</v>
      </c>
      <c r="U1859" s="31" t="str">
        <f>IFERROR(VLOOKUP(G1859,Demos!$B$7:N5154,12,FALSE),"")</f>
        <v/>
      </c>
    </row>
    <row r="1860" spans="1:21" ht="45" x14ac:dyDescent="0.25">
      <c r="A1860" s="39">
        <f t="shared" si="28"/>
        <v>1855</v>
      </c>
      <c r="B1860" s="30" t="s">
        <v>38</v>
      </c>
      <c r="C1860" s="29" t="str">
        <f xml:space="preserve"> IFERROR(VLOOKUP(B1860, Courses!$C$3:$E$836, 2, FALSE),"")</f>
        <v>Mechanics and Theory of Relativity</v>
      </c>
      <c r="D1860" s="29" t="str">
        <f xml:space="preserve"> IFERROR(VLOOKUP(MID(G1860,1,1), PIRA!$B$1:$E$1146, 2, FALSE),"")</f>
        <v>1 Mechanics</v>
      </c>
      <c r="E1860" s="31" t="str">
        <f xml:space="preserve"> IFERROR(VLOOKUP(MID(G1860,1,2),PIRA!$B$1:$E$1144,2,FALSE),"")&amp;"
"&amp;IFERROR(VLOOKUP(MID(H1860,1,2),PIRA!$B$1:$E$1144,2,FALSE),"")&amp;"
"&amp;IFERROR(VLOOKUP(MID(I1860,1,2),PIRA!$B$1:$E$1144,2,FALSE),"")</f>
        <v xml:space="preserve">Motion in two Dimensions
</v>
      </c>
      <c r="F1860" s="31" t="str">
        <f xml:space="preserve"> IFERROR(VLOOKUP(MID(G1860,1,4),PIRA!$B$1:$E$1144,2,FALSE),"")&amp;"
"&amp;IFERROR(VLOOKUP(MID(H1860,1,4),PIRA!$B$1:$E$1144,2,FALSE),"")&amp;"
"&amp;IFERROR(VLOOKUP(MID(I1860,1,4),PIRA!$B$1:$E$1144,2,FALSE),"")</f>
        <v xml:space="preserve">Motion of the Center of Mass
</v>
      </c>
      <c r="G1860" s="32" t="s">
        <v>1130</v>
      </c>
      <c r="H1860" s="31" t="str">
        <f>IFERROR(IF(VLOOKUP(G1860,Demos!$B$3:$K$1368,2,FALSE)=0,"",VLOOKUP(G1860,Demos!$B$3:$K$1368,2,FALSE)),"")</f>
        <v/>
      </c>
      <c r="I1860" s="79" t="str">
        <f>IFERROR(IF(VLOOKUP(G1860,Demos!$B$3:$K$1368,3,FALSE)=0,"",VLOOKUP(G1860,Demos!$B$3:$K$1368,3,FALSE)),"")</f>
        <v/>
      </c>
      <c r="J1860" s="79" t="str">
        <f>IFERROR(IF(VLOOKUP(G1860,Demos!$B$3:$K$1368,4,FALSE)=0,"",VLOOKUP(G1860,Demos!$B$3:$K$1368,4,FALSE)),"")</f>
        <v/>
      </c>
      <c r="K1860" s="32" t="s">
        <v>22</v>
      </c>
      <c r="L1860" s="32" t="s">
        <v>1060</v>
      </c>
      <c r="M1860" s="71">
        <v>42429</v>
      </c>
      <c r="N1860" s="33" t="str">
        <f>IFERROR(VLOOKUP(G1860,Demos!$B$3:$K$1368,5,FALSE),"")</f>
        <v>Centre of Mass</v>
      </c>
      <c r="O1860" s="28">
        <f>IF(N1860="","",COUNTIF($N$6:N3979, N1860))</f>
        <v>42</v>
      </c>
      <c r="P1860" s="33" t="str">
        <f xml:space="preserve"> IFERROR(IF(VLOOKUP(G1860,Demos!$B$3:$K$1368,6,FALSE)=0,"",VLOOKUP(G1860,Demos!$B$3:$K$1368,6,FALSE)),"")</f>
        <v>www.de-monstrare.nl/pdf/Centre%20of%20mass.pdf</v>
      </c>
      <c r="Q1860" s="38" t="str">
        <f xml:space="preserve"> IFERROR(IF(VLOOKUP(G1860,Demos!$B$3:$K$1368,8,FALSE)=0,"",VLOOKUP(G1860,Demos!$B$3:$K$1368,8,FALSE)),"")</f>
        <v/>
      </c>
      <c r="R1860" s="38" t="str">
        <f xml:space="preserve"> IFERROR(IF(VLOOKUP(G1860,Demos!$B$3:$K$1368,7,FALSE)=0,"",VLOOKUP(G1860,Demos!$B$3:$K$1368,7,FALSE)),"")</f>
        <v xml:space="preserve">See Collegerama 2022 recording TN1612TU_14 - https://collegerama.tudelft.nl/Mediasite/Channel/as-bsc-tn/watch/64cb5e5c7d2546fb9f465306d41a128b1d </v>
      </c>
      <c r="T1860" s="50" t="s">
        <v>1763</v>
      </c>
      <c r="U1860" s="31" t="str">
        <f>IFERROR(VLOOKUP(G1860,Demos!$B$7:N5158,12,FALSE),"")</f>
        <v/>
      </c>
    </row>
    <row r="1861" spans="1:21" ht="45" x14ac:dyDescent="0.25">
      <c r="A1861" s="39">
        <f t="shared" si="28"/>
        <v>1856</v>
      </c>
      <c r="B1861" s="30" t="s">
        <v>38</v>
      </c>
      <c r="C1861" s="29" t="str">
        <f xml:space="preserve"> IFERROR(VLOOKUP(B1861, Courses!$C$3:$E$836, 2, FALSE),"")</f>
        <v>Mechanics and Theory of Relativity</v>
      </c>
      <c r="D1861" s="29" t="str">
        <f xml:space="preserve"> IFERROR(VLOOKUP(MID(G1861,1,1), PIRA!$B$1:$E$1146, 2, FALSE),"")</f>
        <v>1 Mechanics</v>
      </c>
      <c r="E1861" s="31" t="str">
        <f xml:space="preserve"> IFERROR(VLOOKUP(MID(G1861,1,2),PIRA!$B$1:$E$1144,2,FALSE),"")&amp;"
"&amp;IFERROR(VLOOKUP(MID(H1861,1,2),PIRA!$B$1:$E$1144,2,FALSE),"")&amp;"
"&amp;IFERROR(VLOOKUP(MID(I1861,1,2),PIRA!$B$1:$E$1144,2,FALSE),"")</f>
        <v xml:space="preserve">Linear Momentum and Collisions
</v>
      </c>
      <c r="F1861" s="31" t="str">
        <f xml:space="preserve"> IFERROR(VLOOKUP(MID(G1861,1,4),PIRA!$B$1:$E$1144,2,FALSE),"")&amp;"
"&amp;IFERROR(VLOOKUP(MID(H1861,1,4),PIRA!$B$1:$E$1144,2,FALSE),"")&amp;"
"&amp;IFERROR(VLOOKUP(MID(I1861,1,4),PIRA!$B$1:$E$1144,2,FALSE),"")</f>
        <v xml:space="preserve">Conservation of Linear Momentum
</v>
      </c>
      <c r="G1861" s="32" t="s">
        <v>1163</v>
      </c>
      <c r="H1861" s="31" t="str">
        <f>IFERROR(IF(VLOOKUP(G1861,Demos!$B$3:$K$1368,2,FALSE)=0,"",VLOOKUP(G1861,Demos!$B$3:$K$1368,2,FALSE)),"")</f>
        <v/>
      </c>
      <c r="I1861" s="79" t="str">
        <f>IFERROR(IF(VLOOKUP(G1861,Demos!$B$3:$K$1368,3,FALSE)=0,"",VLOOKUP(G1861,Demos!$B$3:$K$1368,3,FALSE)),"")</f>
        <v/>
      </c>
      <c r="J1861" s="79" t="str">
        <f>IFERROR(IF(VLOOKUP(G1861,Demos!$B$3:$K$1368,4,FALSE)=0,"",VLOOKUP(G1861,Demos!$B$3:$K$1368,4,FALSE)),"")</f>
        <v/>
      </c>
      <c r="K1861" s="32" t="s">
        <v>22</v>
      </c>
      <c r="L1861" s="32" t="s">
        <v>1060</v>
      </c>
      <c r="M1861" s="71">
        <v>42429</v>
      </c>
      <c r="N1861" s="33" t="str">
        <f>IFERROR(VLOOKUP(G1861,Demos!$B$3:$K$1368,5,FALSE),"")</f>
        <v>Explosion</v>
      </c>
      <c r="O1861" s="28">
        <f>IF(N1861="","",COUNTIF($N$6:N3980, N1861))</f>
        <v>26</v>
      </c>
      <c r="P1861" s="33" t="str">
        <f xml:space="preserve"> IFERROR(IF(VLOOKUP(G1861,Demos!$B$3:$K$1368,6,FALSE)=0,"",VLOOKUP(G1861,Demos!$B$3:$K$1368,6,FALSE)),"")</f>
        <v>www.de-monstrare.nl/pdf/Explosion.pdf</v>
      </c>
      <c r="Q1861" s="38" t="str">
        <f xml:space="preserve"> IFERROR(IF(VLOOKUP(G1861,Demos!$B$3:$K$1368,8,FALSE)=0,"",VLOOKUP(G1861,Demos!$B$3:$K$1368,8,FALSE)),"")</f>
        <v/>
      </c>
      <c r="R1861" s="38" t="str">
        <f xml:space="preserve"> IFERROR(IF(VLOOKUP(G1861,Demos!$B$3:$K$1368,7,FALSE)=0,"",VLOOKUP(G1861,Demos!$B$3:$K$1368,7,FALSE)),"")</f>
        <v xml:space="preserve">See Collegerama 2022 recording TN1612TU_14 - https://collegerama.tudelft.nl/Mediasite/Channel/as-bsc-tn/watch/64cb5e5c7d2546fb9f465306d41a128b1d </v>
      </c>
      <c r="T1861" s="50" t="s">
        <v>1763</v>
      </c>
      <c r="U1861" s="31" t="str">
        <f>IFERROR(VLOOKUP(G1861,Demos!$B$7:N5157,12,FALSE),"")</f>
        <v/>
      </c>
    </row>
    <row r="1862" spans="1:21" ht="45" x14ac:dyDescent="0.25">
      <c r="A1862" s="39">
        <f t="shared" ref="A1862:A1925" si="29">ROW()-5</f>
        <v>1857</v>
      </c>
      <c r="B1862" s="30" t="s">
        <v>1905</v>
      </c>
      <c r="C1862" s="29" t="str">
        <f xml:space="preserve"> IFERROR(VLOOKUP(B1862, Courses!$C$3:$E$836, 2, FALSE),"")</f>
        <v>Mechanics and Theory of Relativity</v>
      </c>
      <c r="D1862" s="29" t="str">
        <f xml:space="preserve"> IFERROR(VLOOKUP(MID(G1862,1,1), PIRA!$B$1:$E$1146, 2, FALSE),"")</f>
        <v>1 Mechanics</v>
      </c>
      <c r="E1862" s="31" t="str">
        <f xml:space="preserve"> IFERROR(VLOOKUP(MID(G1862,1,2),PIRA!$B$1:$E$1144,2,FALSE),"")&amp;"
"&amp;IFERROR(VLOOKUP(MID(H1862,1,2),PIRA!$B$1:$E$1144,2,FALSE),"")&amp;"
"&amp;IFERROR(VLOOKUP(MID(I1862,1,2),PIRA!$B$1:$E$1144,2,FALSE),"")</f>
        <v xml:space="preserve">Rotational Dynamics
</v>
      </c>
      <c r="F1862" s="31" t="str">
        <f xml:space="preserve"> IFERROR(VLOOKUP(MID(G1862,1,4),PIRA!$B$1:$E$1144,2,FALSE),"")&amp;"
"&amp;IFERROR(VLOOKUP(MID(H1862,1,4),PIRA!$B$1:$E$1144,2,FALSE),"")&amp;"
"&amp;IFERROR(VLOOKUP(MID(I1862,1,4),PIRA!$B$1:$E$1144,2,FALSE),"")</f>
        <v xml:space="preserve">Moment of Inertia
</v>
      </c>
      <c r="G1862" s="32" t="s">
        <v>102</v>
      </c>
      <c r="H1862" s="31" t="str">
        <f>IFERROR(IF(VLOOKUP(G1862,Demos!$B$3:$K$1368,2,FALSE)=0,"",VLOOKUP(G1862,Demos!$B$3:$K$1368,2,FALSE)),"")</f>
        <v/>
      </c>
      <c r="I1862" s="79" t="str">
        <f>IFERROR(IF(VLOOKUP(G1862,Demos!$B$3:$K$1368,3,FALSE)=0,"",VLOOKUP(G1862,Demos!$B$3:$K$1368,3,FALSE)),"")</f>
        <v/>
      </c>
      <c r="J1862" s="79" t="str">
        <f>IFERROR(IF(VLOOKUP(G1862,Demos!$B$3:$K$1368,4,FALSE)=0,"",VLOOKUP(G1862,Demos!$B$3:$K$1368,4,FALSE)),"")</f>
        <v/>
      </c>
      <c r="K1862" s="30" t="s">
        <v>1897</v>
      </c>
      <c r="M1862" s="71">
        <v>42429</v>
      </c>
      <c r="N1862" s="33" t="str">
        <f>IFERROR(VLOOKUP(G1862,Demos!$B$3:$K$1368,5,FALSE),"")</f>
        <v>Inertia Wands</v>
      </c>
      <c r="O1862" s="28">
        <f>IF(N1862="","",COUNTIF($N$6:N3981, N1862))</f>
        <v>26</v>
      </c>
      <c r="P1862" s="33" t="str">
        <f xml:space="preserve"> IFERROR(IF(VLOOKUP(G1862,Demos!$B$3:$K$1368,6,FALSE)=0,"",VLOOKUP(G1862,Demos!$B$3:$K$1368,6,FALSE)),"")</f>
        <v>N/A</v>
      </c>
      <c r="Q1862" s="38" t="str">
        <f xml:space="preserve"> IFERROR(IF(VLOOKUP(G1862,Demos!$B$3:$K$1368,8,FALSE)=0,"",VLOOKUP(G1862,Demos!$B$3:$K$1368,8,FALSE)),"")</f>
        <v>Not listed in database yet</v>
      </c>
      <c r="R1862" s="38" t="str">
        <f xml:space="preserve"> IFERROR(IF(VLOOKUP(G1862,Demos!$B$3:$K$1368,7,FALSE)=0,"",VLOOKUP(G1862,Demos!$B$3:$K$1368,7,FALSE)),"")</f>
        <v/>
      </c>
      <c r="T1862" s="50" t="s">
        <v>1763</v>
      </c>
      <c r="U1862" s="31" t="str">
        <f>IFERROR(VLOOKUP(G1862,Demos!$B$7:N5156,12,FALSE),"")</f>
        <v/>
      </c>
    </row>
    <row r="1863" spans="1:21" ht="45" x14ac:dyDescent="0.25">
      <c r="A1863" s="39">
        <f t="shared" si="29"/>
        <v>1858</v>
      </c>
      <c r="B1863" s="30" t="s">
        <v>1905</v>
      </c>
      <c r="C1863" s="29" t="str">
        <f xml:space="preserve"> IFERROR(VLOOKUP(B1863, Courses!$C$3:$E$836, 2, FALSE),"")</f>
        <v>Mechanics and Theory of Relativity</v>
      </c>
      <c r="D1863" s="29" t="str">
        <f xml:space="preserve"> IFERROR(VLOOKUP(MID(G1863,1,1), PIRA!$B$1:$E$1146, 2, FALSE),"")</f>
        <v>1 Mechanics</v>
      </c>
      <c r="E1863" s="31" t="str">
        <f xml:space="preserve"> IFERROR(VLOOKUP(MID(G1863,1,2),PIRA!$B$1:$E$1144,2,FALSE),"")&amp;"
"&amp;IFERROR(VLOOKUP(MID(H1863,1,2),PIRA!$B$1:$E$1144,2,FALSE),"")&amp;"
"&amp;IFERROR(VLOOKUP(MID(I1863,1,2),PIRA!$B$1:$E$1144,2,FALSE),"")</f>
        <v xml:space="preserve">Rotational Dynamics
</v>
      </c>
      <c r="F1863" s="31" t="str">
        <f xml:space="preserve"> IFERROR(VLOOKUP(MID(G1863,1,4),PIRA!$B$1:$E$1144,2,FALSE),"")&amp;"
"&amp;IFERROR(VLOOKUP(MID(H1863,1,4),PIRA!$B$1:$E$1144,2,FALSE),"")&amp;"
"&amp;IFERROR(VLOOKUP(MID(I1863,1,4),PIRA!$B$1:$E$1144,2,FALSE),"")</f>
        <v xml:space="preserve">Conservation of Angular Momentum
</v>
      </c>
      <c r="G1863" s="32" t="s">
        <v>88</v>
      </c>
      <c r="H1863" s="31" t="str">
        <f>IFERROR(IF(VLOOKUP(G1863,Demos!$B$3:$K$1368,2,FALSE)=0,"",VLOOKUP(G1863,Demos!$B$3:$K$1368,2,FALSE)),"")</f>
        <v/>
      </c>
      <c r="I1863" s="79" t="str">
        <f>IFERROR(IF(VLOOKUP(G1863,Demos!$B$3:$K$1368,3,FALSE)=0,"",VLOOKUP(G1863,Demos!$B$3:$K$1368,3,FALSE)),"")</f>
        <v/>
      </c>
      <c r="J1863" s="79" t="str">
        <f>IFERROR(IF(VLOOKUP(G1863,Demos!$B$3:$K$1368,4,FALSE)=0,"",VLOOKUP(G1863,Demos!$B$3:$K$1368,4,FALSE)),"")</f>
        <v/>
      </c>
      <c r="K1863" s="30" t="s">
        <v>1897</v>
      </c>
      <c r="M1863" s="71">
        <v>42429</v>
      </c>
      <c r="N1863" s="33" t="str">
        <f>IFERROR(VLOOKUP(G1863,Demos!$B$3:$K$1368,5,FALSE),"")</f>
        <v>Train and Track</v>
      </c>
      <c r="O1863" s="28">
        <f>IF(N1863="","",COUNTIF($N$6:N3982, N1863))</f>
        <v>27</v>
      </c>
      <c r="P1863" s="33" t="str">
        <f xml:space="preserve"> IFERROR(IF(VLOOKUP(G1863,Demos!$B$3:$K$1368,6,FALSE)=0,"",VLOOKUP(G1863,Demos!$B$3:$K$1368,6,FALSE)),"")</f>
        <v>www.de-monstrare.nl/pdf/Train%20and%20track.pdf</v>
      </c>
      <c r="Q1863" s="38" t="str">
        <f xml:space="preserve"> IFERROR(IF(VLOOKUP(G1863,Demos!$B$3:$K$1368,8,FALSE)=0,"",VLOOKUP(G1863,Demos!$B$3:$K$1368,8,FALSE)),"")</f>
        <v/>
      </c>
      <c r="R1863" s="38" t="str">
        <f xml:space="preserve"> IFERROR(IF(VLOOKUP(G1863,Demos!$B$3:$K$1368,7,FALSE)=0,"",VLOOKUP(G1863,Demos!$B$3:$K$1368,7,FALSE)),"")</f>
        <v xml:space="preserve">See Collegerama 2022 recording TN1612TU_17 - https://collegerama.tudelft.nl/Mediasite/Channel/as-bsc-tn/watch/068318bc5e2d4c908ecc56ce056d99d81d </v>
      </c>
      <c r="T1863" s="50" t="s">
        <v>1763</v>
      </c>
      <c r="U1863" s="31" t="str">
        <f>IFERROR(VLOOKUP(G1863,Demos!$B$7:N5155,12,FALSE),"")</f>
        <v/>
      </c>
    </row>
    <row r="1864" spans="1:21" ht="45" x14ac:dyDescent="0.25">
      <c r="A1864" s="39">
        <f t="shared" si="29"/>
        <v>1859</v>
      </c>
      <c r="B1864" s="30" t="s">
        <v>38</v>
      </c>
      <c r="C1864" s="29" t="str">
        <f xml:space="preserve"> IFERROR(VLOOKUP(B1864, Courses!$C$3:$E$836, 2, FALSE),"")</f>
        <v>Mechanics and Theory of Relativity</v>
      </c>
      <c r="D1864" s="29" t="str">
        <f xml:space="preserve"> IFERROR(VLOOKUP(MID(G1864,1,1), PIRA!$B$1:$E$1146, 2, FALSE),"")</f>
        <v>1 Mechanics</v>
      </c>
      <c r="E1864" s="31" t="str">
        <f xml:space="preserve"> IFERROR(VLOOKUP(MID(G1864,1,2),PIRA!$B$1:$E$1144,2,FALSE),"")&amp;"
"&amp;IFERROR(VLOOKUP(MID(H1864,1,2),PIRA!$B$1:$E$1144,2,FALSE),"")&amp;"
"&amp;IFERROR(VLOOKUP(MID(I1864,1,2),PIRA!$B$1:$E$1144,2,FALSE),"")</f>
        <v xml:space="preserve">Relative Motion
</v>
      </c>
      <c r="F1864" s="31" t="str">
        <f xml:space="preserve"> IFERROR(VLOOKUP(MID(G1864,1,4),PIRA!$B$1:$E$1144,2,FALSE),"")&amp;"
"&amp;IFERROR(VLOOKUP(MID(H1864,1,4),PIRA!$B$1:$E$1144,2,FALSE),"")&amp;"
"&amp;IFERROR(VLOOKUP(MID(I1864,1,4),PIRA!$B$1:$E$1144,2,FALSE),"")</f>
        <v xml:space="preserve">Rotating Reference Frames
</v>
      </c>
      <c r="G1864" s="32" t="s">
        <v>1664</v>
      </c>
      <c r="H1864" s="31" t="str">
        <f>IFERROR(IF(VLOOKUP(G1864,Demos!$B$3:$K$1368,2,FALSE)=0,"",VLOOKUP(G1864,Demos!$B$3:$K$1368,2,FALSE)),"")</f>
        <v/>
      </c>
      <c r="I1864" s="79" t="str">
        <f>IFERROR(IF(VLOOKUP(G1864,Demos!$B$3:$K$1368,3,FALSE)=0,"",VLOOKUP(G1864,Demos!$B$3:$K$1368,3,FALSE)),"")</f>
        <v/>
      </c>
      <c r="J1864" s="79" t="str">
        <f>IFERROR(IF(VLOOKUP(G1864,Demos!$B$3:$K$1368,4,FALSE)=0,"",VLOOKUP(G1864,Demos!$B$3:$K$1368,4,FALSE)),"")</f>
        <v/>
      </c>
      <c r="K1864" s="30" t="s">
        <v>1060</v>
      </c>
      <c r="L1864" s="30" t="s">
        <v>22</v>
      </c>
      <c r="M1864" s="71">
        <v>42426</v>
      </c>
      <c r="N1864" s="33" t="str">
        <f>IFERROR(VLOOKUP(G1864,Demos!$B$3:$K$1368,5,FALSE),"")</f>
        <v>Foucault Pendulum</v>
      </c>
      <c r="O1864" s="28">
        <f>IF(N1864="","",COUNTIF($N$6:N3983, N1864))</f>
        <v>8</v>
      </c>
      <c r="P1864" s="33" t="str">
        <f xml:space="preserve"> IFERROR(IF(VLOOKUP(G1864,Demos!$B$3:$K$1368,6,FALSE)=0,"",VLOOKUP(G1864,Demos!$B$3:$K$1368,6,FALSE)),"")</f>
        <v>N/A</v>
      </c>
      <c r="Q1864" s="38" t="str">
        <f xml:space="preserve"> IFERROR(IF(VLOOKUP(G1864,Demos!$B$3:$K$1368,8,FALSE)=0,"",VLOOKUP(G1864,Demos!$B$3:$K$1368,8,FALSE)),"")</f>
        <v xml:space="preserve">Placed order w Gieterij Neede for cast iron sphere w mass 25 kg dd. 09 May 2014. </v>
      </c>
      <c r="R1864" s="38" t="str">
        <f xml:space="preserve"> IFERROR(IF(VLOOKUP(G1864,Demos!$B$3:$K$1368,7,FALSE)=0,"",VLOOKUP(G1864,Demos!$B$3:$K$1368,7,FALSE)),"")</f>
        <v xml:space="preserve">See Collegerama 2022 recording TN1612TU_22 - https://collegerama.tudelft.nl/Mediasite/Channel/as-bsc-tn/watch/18ed1dabe394424f863782ea19d168bf1d </v>
      </c>
      <c r="T1864" s="50" t="s">
        <v>1763</v>
      </c>
      <c r="U1864" s="31" t="str">
        <f>IFERROR(VLOOKUP(G1864,Demos!$B$7:N5159,12,FALSE),"")</f>
        <v/>
      </c>
    </row>
    <row r="1865" spans="1:21" ht="45" x14ac:dyDescent="0.25">
      <c r="A1865" s="39">
        <f t="shared" si="29"/>
        <v>1860</v>
      </c>
      <c r="B1865" s="30" t="s">
        <v>38</v>
      </c>
      <c r="C1865" s="29" t="str">
        <f xml:space="preserve"> IFERROR(VLOOKUP(B1865, Courses!$C$3:$E$836, 2, FALSE),"")</f>
        <v>Mechanics and Theory of Relativity</v>
      </c>
      <c r="D1865" s="29" t="str">
        <f xml:space="preserve"> IFERROR(VLOOKUP(MID(G1865,1,1), PIRA!$B$1:$E$1146, 2, FALSE),"")</f>
        <v>3 Oscillations and Waves</v>
      </c>
      <c r="E1865" s="31" t="str">
        <f xml:space="preserve"> IFERROR(VLOOKUP(MID(G1865,1,2),PIRA!$B$1:$E$1144,2,FALSE),"")&amp;"
"&amp;IFERROR(VLOOKUP(MID(H1865,1,2),PIRA!$B$1:$E$1144,2,FALSE),"")&amp;"
"&amp;IFERROR(VLOOKUP(MID(I1865,1,2),PIRA!$B$1:$E$1144,2,FALSE),"")</f>
        <v xml:space="preserve">Oscillations
</v>
      </c>
      <c r="F1865" s="31" t="str">
        <f xml:space="preserve"> IFERROR(VLOOKUP(MID(G1865,1,4),PIRA!$B$1:$E$1144,2,FALSE),"")&amp;"
"&amp;IFERROR(VLOOKUP(MID(H1865,1,4),PIRA!$B$1:$E$1144,2,FALSE),"")&amp;"
"&amp;IFERROR(VLOOKUP(MID(I1865,1,4),PIRA!$B$1:$E$1144,2,FALSE),"")</f>
        <v xml:space="preserve">Damped Oscillators
</v>
      </c>
      <c r="G1865" s="32" t="s">
        <v>1184</v>
      </c>
      <c r="H1865" s="31" t="str">
        <f>IFERROR(IF(VLOOKUP(G1865,Demos!$B$3:$K$1368,2,FALSE)=0,"",VLOOKUP(G1865,Demos!$B$3:$K$1368,2,FALSE)),"")</f>
        <v/>
      </c>
      <c r="I1865" s="79" t="str">
        <f>IFERROR(IF(VLOOKUP(G1865,Demos!$B$3:$K$1368,3,FALSE)=0,"",VLOOKUP(G1865,Demos!$B$3:$K$1368,3,FALSE)),"")</f>
        <v/>
      </c>
      <c r="J1865" s="79" t="str">
        <f>IFERROR(IF(VLOOKUP(G1865,Demos!$B$3:$K$1368,4,FALSE)=0,"",VLOOKUP(G1865,Demos!$B$3:$K$1368,4,FALSE)),"")</f>
        <v/>
      </c>
      <c r="K1865" s="32" t="s">
        <v>1060</v>
      </c>
      <c r="L1865" s="32" t="s">
        <v>22</v>
      </c>
      <c r="M1865" s="71">
        <v>42426</v>
      </c>
      <c r="N1865" s="33" t="str">
        <f>IFERROR(VLOOKUP(G1865,Demos!$B$3:$K$1368,5,FALSE),"")</f>
        <v>Damped Pendulum</v>
      </c>
      <c r="O1865" s="28">
        <f>IF(N1865="","",COUNTIF($N$6:N3984, N1865))</f>
        <v>12</v>
      </c>
      <c r="P1865" s="33" t="str">
        <f xml:space="preserve"> IFERROR(IF(VLOOKUP(G1865,Demos!$B$3:$K$1368,6,FALSE)=0,"",VLOOKUP(G1865,Demos!$B$3:$K$1368,6,FALSE)),"")</f>
        <v>N/A</v>
      </c>
      <c r="Q1865" s="38" t="str">
        <f xml:space="preserve"> IFERROR(IF(VLOOKUP(G1865,Demos!$B$3:$K$1368,8,FALSE)=0,"",VLOOKUP(G1865,Demos!$B$3:$K$1368,8,FALSE)),"")</f>
        <v/>
      </c>
      <c r="R1865" s="38" t="str">
        <f xml:space="preserve"> IFERROR(IF(VLOOKUP(G1865,Demos!$B$3:$K$1368,7,FALSE)=0,"",VLOOKUP(G1865,Demos!$B$3:$K$1368,7,FALSE)),"")</f>
        <v xml:space="preserve">See Collegerama 2022 recording TN1612TU_13 - https://collegerama.tudelft.nl/Mediasite/Channel/as-bsc-tn/watch/f6468acd43774fe6bb7af784bb7ea65a1d </v>
      </c>
      <c r="T1865" s="50" t="s">
        <v>1763</v>
      </c>
      <c r="U1865" s="31" t="str">
        <f>IFERROR(VLOOKUP(G1865,Demos!$B$7:N5160,12,FALSE),"")</f>
        <v/>
      </c>
    </row>
    <row r="1866" spans="1:21" ht="45" x14ac:dyDescent="0.25">
      <c r="A1866" s="39">
        <f t="shared" si="29"/>
        <v>1861</v>
      </c>
      <c r="B1866" s="30" t="s">
        <v>38</v>
      </c>
      <c r="C1866" s="29" t="str">
        <f xml:space="preserve"> IFERROR(VLOOKUP(B1866, Courses!$C$3:$E$836, 2, FALSE),"")</f>
        <v>Mechanics and Theory of Relativity</v>
      </c>
      <c r="D1866" s="29" t="str">
        <f xml:space="preserve"> IFERROR(VLOOKUP(MID(G1866,1,1), PIRA!$B$1:$E$1146, 2, FALSE),"")</f>
        <v/>
      </c>
      <c r="E1866" s="31" t="str">
        <f xml:space="preserve"> IFERROR(VLOOKUP(MID(G1866,1,2),PIRA!$B$1:$E$1144,2,FALSE),"")&amp;"
"&amp;IFERROR(VLOOKUP(MID(H1866,1,2),PIRA!$B$1:$E$1144,2,FALSE),"")&amp;"
"&amp;IFERROR(VLOOKUP(MID(I1866,1,2),PIRA!$B$1:$E$1144,2,FALSE),"")</f>
        <v xml:space="preserve">
</v>
      </c>
      <c r="F1866" s="31" t="str">
        <f xml:space="preserve"> IFERROR(VLOOKUP(MID(G1866,1,4),PIRA!$B$1:$E$1144,2,FALSE),"")&amp;"
"&amp;IFERROR(VLOOKUP(MID(H1866,1,4),PIRA!$B$1:$E$1144,2,FALSE),"")&amp;"
"&amp;IFERROR(VLOOKUP(MID(I1866,1,4),PIRA!$B$1:$E$1144,2,FALSE),"")</f>
        <v xml:space="preserve">
</v>
      </c>
      <c r="H1866" s="31" t="str">
        <f>IFERROR(IF(VLOOKUP(G1866,Demos!$B$3:$K$1368,2,FALSE)=0,"",VLOOKUP(G1866,Demos!$B$3:$K$1368,2,FALSE)),"")</f>
        <v/>
      </c>
      <c r="I1866" s="79" t="str">
        <f>IFERROR(IF(VLOOKUP(G1866,Demos!$B$3:$K$1368,3,FALSE)=0,"",VLOOKUP(G1866,Demos!$B$3:$K$1368,3,FALSE)),"")</f>
        <v/>
      </c>
      <c r="J1866" s="79" t="str">
        <f>IFERROR(IF(VLOOKUP(G1866,Demos!$B$3:$K$1368,4,FALSE)=0,"",VLOOKUP(G1866,Demos!$B$3:$K$1368,4,FALSE)),"")</f>
        <v/>
      </c>
      <c r="K1866" s="30" t="s">
        <v>1060</v>
      </c>
      <c r="L1866" s="30" t="s">
        <v>22</v>
      </c>
      <c r="M1866" s="71">
        <v>42426</v>
      </c>
      <c r="N1866" s="33" t="str">
        <f>IFERROR(VLOOKUP(G1866,Demos!$B$3:$K$1368,5,FALSE),"")</f>
        <v/>
      </c>
      <c r="O1866" s="28" t="str">
        <f>IF(N1866="","",COUNTIF($N$6:N3985, N1866))</f>
        <v/>
      </c>
      <c r="P1866" s="33" t="str">
        <f xml:space="preserve"> IFERROR(IF(VLOOKUP(G1866,Demos!$B$3:$K$1368,6,FALSE)=0,"",VLOOKUP(G1866,Demos!$B$3:$K$1368,6,FALSE)),"")</f>
        <v/>
      </c>
      <c r="Q1866" s="38" t="str">
        <f xml:space="preserve"> IFERROR(IF(VLOOKUP(G1866,Demos!$B$3:$K$1368,8,FALSE)=0,"",VLOOKUP(G1866,Demos!$B$3:$K$1368,8,FALSE)),"")</f>
        <v/>
      </c>
      <c r="R1866" s="38" t="str">
        <f xml:space="preserve"> IFERROR(IF(VLOOKUP(G1866,Demos!$B$3:$K$1368,7,FALSE)=0,"",VLOOKUP(G1866,Demos!$B$3:$K$1368,7,FALSE)),"")</f>
        <v/>
      </c>
      <c r="T1866" s="50" t="s">
        <v>1762</v>
      </c>
      <c r="U1866" s="31" t="str">
        <f>IFERROR(VLOOKUP(G1866,Demos!$B$7:N5161,12,FALSE),"")</f>
        <v/>
      </c>
    </row>
    <row r="1867" spans="1:21" ht="45" x14ac:dyDescent="0.25">
      <c r="A1867" s="39">
        <f t="shared" si="29"/>
        <v>1862</v>
      </c>
      <c r="B1867" s="30" t="s">
        <v>38</v>
      </c>
      <c r="C1867" s="29" t="str">
        <f xml:space="preserve"> IFERROR(VLOOKUP(B1867, Courses!$C$3:$E$836, 2, FALSE),"")</f>
        <v>Mechanics and Theory of Relativity</v>
      </c>
      <c r="D1867" s="29" t="str">
        <f xml:space="preserve"> IFERROR(VLOOKUP(MID(G1867,1,1), PIRA!$B$1:$E$1146, 2, FALSE),"")</f>
        <v/>
      </c>
      <c r="E1867" s="31" t="str">
        <f xml:space="preserve"> IFERROR(VLOOKUP(MID(G1867,1,2),PIRA!$B$1:$E$1144,2,FALSE),"")&amp;"
"&amp;IFERROR(VLOOKUP(MID(H1867,1,2),PIRA!$B$1:$E$1144,2,FALSE),"")&amp;"
"&amp;IFERROR(VLOOKUP(MID(I1867,1,2),PIRA!$B$1:$E$1144,2,FALSE),"")</f>
        <v xml:space="preserve">
</v>
      </c>
      <c r="F1867" s="31" t="str">
        <f xml:space="preserve"> IFERROR(VLOOKUP(MID(G1867,1,4),PIRA!$B$1:$E$1144,2,FALSE),"")&amp;"
"&amp;IFERROR(VLOOKUP(MID(H1867,1,4),PIRA!$B$1:$E$1144,2,FALSE),"")&amp;"
"&amp;IFERROR(VLOOKUP(MID(I1867,1,4),PIRA!$B$1:$E$1144,2,FALSE),"")</f>
        <v xml:space="preserve">
</v>
      </c>
      <c r="H1867" s="31" t="str">
        <f>IFERROR(IF(VLOOKUP(G1867,Demos!$B$3:$K$1368,2,FALSE)=0,"",VLOOKUP(G1867,Demos!$B$3:$K$1368,2,FALSE)),"")</f>
        <v/>
      </c>
      <c r="I1867" s="79" t="str">
        <f>IFERROR(IF(VLOOKUP(G1867,Demos!$B$3:$K$1368,3,FALSE)=0,"",VLOOKUP(G1867,Demos!$B$3:$K$1368,3,FALSE)),"")</f>
        <v/>
      </c>
      <c r="J1867" s="79" t="str">
        <f>IFERROR(IF(VLOOKUP(G1867,Demos!$B$3:$K$1368,4,FALSE)=0,"",VLOOKUP(G1867,Demos!$B$3:$K$1368,4,FALSE)),"")</f>
        <v/>
      </c>
      <c r="K1867" s="30" t="s">
        <v>1060</v>
      </c>
      <c r="L1867" s="30" t="s">
        <v>22</v>
      </c>
      <c r="M1867" s="71">
        <v>42426</v>
      </c>
      <c r="N1867" s="33" t="str">
        <f>IFERROR(VLOOKUP(G1867,Demos!$B$3:$K$1368,5,FALSE),"")</f>
        <v/>
      </c>
      <c r="O1867" s="28" t="str">
        <f>IF(N1867="","",COUNTIF($N$6:N3986, N1867))</f>
        <v/>
      </c>
      <c r="P1867" s="33" t="str">
        <f xml:space="preserve"> IFERROR(IF(VLOOKUP(G1867,Demos!$B$3:$K$1368,6,FALSE)=0,"",VLOOKUP(G1867,Demos!$B$3:$K$1368,6,FALSE)),"")</f>
        <v/>
      </c>
      <c r="Q1867" s="38" t="str">
        <f xml:space="preserve"> IFERROR(IF(VLOOKUP(G1867,Demos!$B$3:$K$1368,8,FALSE)=0,"",VLOOKUP(G1867,Demos!$B$3:$K$1368,8,FALSE)),"")</f>
        <v/>
      </c>
      <c r="R1867" s="38" t="str">
        <f xml:space="preserve"> IFERROR(IF(VLOOKUP(G1867,Demos!$B$3:$K$1368,7,FALSE)=0,"",VLOOKUP(G1867,Demos!$B$3:$K$1368,7,FALSE)),"")</f>
        <v/>
      </c>
      <c r="T1867" s="50" t="s">
        <v>1762</v>
      </c>
      <c r="U1867" s="31" t="str">
        <f>IFERROR(VLOOKUP(G1867,Demos!$B$7:N5162,12,FALSE),"")</f>
        <v/>
      </c>
    </row>
    <row r="1868" spans="1:21" ht="45" x14ac:dyDescent="0.25">
      <c r="A1868" s="39">
        <f t="shared" si="29"/>
        <v>1863</v>
      </c>
      <c r="B1868" s="30" t="s">
        <v>1905</v>
      </c>
      <c r="C1868" s="29" t="str">
        <f xml:space="preserve"> IFERROR(VLOOKUP(B1868, Courses!$C$3:$E$836, 2, FALSE),"")</f>
        <v>Mechanics and Theory of Relativity</v>
      </c>
      <c r="D1868" s="29" t="str">
        <f xml:space="preserve"> IFERROR(VLOOKUP(MID(G1868,1,1), PIRA!$B$1:$E$1146, 2, FALSE),"")</f>
        <v>1 Mechanics</v>
      </c>
      <c r="E1868" s="31" t="str">
        <f xml:space="preserve"> IFERROR(VLOOKUP(MID(G1868,1,2),PIRA!$B$1:$E$1144,2,FALSE),"")&amp;"
"&amp;IFERROR(VLOOKUP(MID(H1868,1,2),PIRA!$B$1:$E$1144,2,FALSE),"")&amp;"
"&amp;IFERROR(VLOOKUP(MID(I1868,1,2),PIRA!$B$1:$E$1144,2,FALSE),"")</f>
        <v>Linear Momentum and Collisions
Stellar Astronomy
Relative Motion</v>
      </c>
      <c r="F1868" s="31" t="str">
        <f xml:space="preserve"> IFERROR(VLOOKUP(MID(G1868,1,4),PIRA!$B$1:$E$1144,2,FALSE),"")&amp;"
"&amp;IFERROR(VLOOKUP(MID(H1868,1,4),PIRA!$B$1:$E$1144,2,FALSE),"")&amp;"
"&amp;IFERROR(VLOOKUP(MID(I1868,1,4),PIRA!$B$1:$E$1144,2,FALSE),"")</f>
        <v>Collisions in One Dimension
The Sun
Moving Reference Frames</v>
      </c>
      <c r="G1868" s="32" t="s">
        <v>471</v>
      </c>
      <c r="H1868" s="31" t="str">
        <f>IFERROR(IF(VLOOKUP(G1868,Demos!$B$3:$K$1368,2,FALSE)=0,"",VLOOKUP(G1868,Demos!$B$3:$K$1368,2,FALSE)),"")</f>
        <v>8B10.50</v>
      </c>
      <c r="I1868" s="79" t="str">
        <f>IFERROR(IF(VLOOKUP(G1868,Demos!$B$3:$K$1368,3,FALSE)=0,"",VLOOKUP(G1868,Demos!$B$3:$K$1368,3,FALSE)),"")</f>
        <v>1E10.01</v>
      </c>
      <c r="J1868" s="79" t="str">
        <f>IFERROR(IF(VLOOKUP(G1868,Demos!$B$3:$K$1368,4,FALSE)=0,"",VLOOKUP(G1868,Demos!$B$3:$K$1368,4,FALSE)),"")</f>
        <v>1N20.09</v>
      </c>
      <c r="K1868" s="32" t="s">
        <v>1897</v>
      </c>
      <c r="M1868" s="71">
        <v>42424</v>
      </c>
      <c r="N1868" s="33" t="str">
        <f>IFERROR(VLOOKUP(G1868,Demos!$B$3:$K$1368,5,FALSE),"")</f>
        <v>Super Balls, Double Ball Drop</v>
      </c>
      <c r="O1868" s="28">
        <f>IF(N1868="","",COUNTIF($N$6:N3987, N1868))</f>
        <v>56</v>
      </c>
      <c r="P1868" s="33" t="str">
        <f xml:space="preserve"> IFERROR(IF(VLOOKUP(G1868,Demos!$B$3:$K$1368,6,FALSE)=0,"",VLOOKUP(G1868,Demos!$B$3:$K$1368,6,FALSE)),"")</f>
        <v>www.de-monstrare.nl/pdf/Superballs.pdf</v>
      </c>
      <c r="Q1868" s="38" t="str">
        <f xml:space="preserve"> IFERROR(IF(VLOOKUP(G1868,Demos!$B$3:$K$1368,8,FALSE)=0,"",VLOOKUP(G1868,Demos!$B$3:$K$1368,8,FALSE)),"")</f>
        <v/>
      </c>
      <c r="R1868" s="38" t="str">
        <f xml:space="preserve"> IFERROR(IF(VLOOKUP(G1868,Demos!$B$3:$K$1368,7,FALSE)=0,"",VLOOKUP(G1868,Demos!$B$3:$K$1368,7,FALSE)),"")</f>
        <v xml:space="preserve">See Collegerama 2022 recording TN1612TU_10 from 01:17:10 - https://collegerama.tudelft.nl/Mediasite/Channel/as-bsc-tn/watch/b282d0ac7af745eba483f6120bc37f2d1d </v>
      </c>
      <c r="T1868" s="50" t="s">
        <v>1762</v>
      </c>
      <c r="U1868" s="31" t="str">
        <f>IFERROR(VLOOKUP(G1868,Demos!$B$7:N5163,12,FALSE),"")</f>
        <v/>
      </c>
    </row>
    <row r="1869" spans="1:21" ht="45" x14ac:dyDescent="0.25">
      <c r="A1869" s="39">
        <f t="shared" si="29"/>
        <v>1864</v>
      </c>
      <c r="B1869" s="30" t="s">
        <v>38</v>
      </c>
      <c r="C1869" s="29" t="str">
        <f xml:space="preserve"> IFERROR(VLOOKUP(B1869, Courses!$C$3:$E$836, 2, FALSE),"")</f>
        <v>Mechanics and Theory of Relativity</v>
      </c>
      <c r="D1869" s="29" t="str">
        <f xml:space="preserve"> IFERROR(VLOOKUP(MID(G1869,1,1), PIRA!$B$1:$E$1146, 2, FALSE),"")</f>
        <v>3 Oscillations and Waves</v>
      </c>
      <c r="E1869" s="31" t="str">
        <f xml:space="preserve"> IFERROR(VLOOKUP(MID(G1869,1,2),PIRA!$B$1:$E$1144,2,FALSE),"")&amp;"
"&amp;IFERROR(VLOOKUP(MID(H1869,1,2),PIRA!$B$1:$E$1144,2,FALSE),"")&amp;"
"&amp;IFERROR(VLOOKUP(MID(I1869,1,2),PIRA!$B$1:$E$1144,2,FALSE),"")</f>
        <v xml:space="preserve">Oscillations
</v>
      </c>
      <c r="F1869" s="31" t="str">
        <f xml:space="preserve"> IFERROR(VLOOKUP(MID(G1869,1,4),PIRA!$B$1:$E$1144,2,FALSE),"")&amp;"
"&amp;IFERROR(VLOOKUP(MID(H1869,1,4),PIRA!$B$1:$E$1144,2,FALSE),"")&amp;"
"&amp;IFERROR(VLOOKUP(MID(I1869,1,4),PIRA!$B$1:$E$1144,2,FALSE),"")</f>
        <v xml:space="preserve">
</v>
      </c>
      <c r="G1869" s="32" t="s">
        <v>1214</v>
      </c>
      <c r="H1869" s="31" t="str">
        <f>IFERROR(IF(VLOOKUP(G1869,Demos!$B$3:$K$1368,2,FALSE)=0,"",VLOOKUP(G1869,Demos!$B$3:$K$1368,2,FALSE)),"")</f>
        <v/>
      </c>
      <c r="I1869" s="79" t="str">
        <f>IFERROR(IF(VLOOKUP(G1869,Demos!$B$3:$K$1368,3,FALSE)=0,"",VLOOKUP(G1869,Demos!$B$3:$K$1368,3,FALSE)),"")</f>
        <v/>
      </c>
      <c r="J1869" s="79" t="str">
        <f>IFERROR(IF(VLOOKUP(G1869,Demos!$B$3:$K$1368,4,FALSE)=0,"",VLOOKUP(G1869,Demos!$B$3:$K$1368,4,FALSE)),"")</f>
        <v/>
      </c>
      <c r="K1869" s="32" t="s">
        <v>1060</v>
      </c>
      <c r="L1869" s="32" t="s">
        <v>22</v>
      </c>
      <c r="M1869" s="71">
        <v>42424</v>
      </c>
      <c r="N1869" s="33" t="str">
        <f>IFERROR(VLOOKUP(G1869,Demos!$B$3:$K$1368,5,FALSE),"")</f>
        <v>Harmonic/Anharmonic Pendulum</v>
      </c>
      <c r="O1869" s="28">
        <f>IF(N1869="","",COUNTIF($N$6:N3988, N1869))</f>
        <v>15</v>
      </c>
      <c r="P1869" s="33" t="str">
        <f xml:space="preserve"> IFERROR(IF(VLOOKUP(G1869,Demos!$B$3:$K$1368,6,FALSE)=0,"",VLOOKUP(G1869,Demos!$B$3:$K$1368,6,FALSE)),"")</f>
        <v>N/A</v>
      </c>
      <c r="Q1869" s="38" t="str">
        <f xml:space="preserve"> IFERROR(IF(VLOOKUP(G1869,Demos!$B$3:$K$1368,8,FALSE)=0,"",VLOOKUP(G1869,Demos!$B$3:$K$1368,8,FALSE)),"")</f>
        <v/>
      </c>
      <c r="R1869" s="38" t="str">
        <f xml:space="preserve"> IFERROR(IF(VLOOKUP(G1869,Demos!$B$3:$K$1368,7,FALSE)=0,"",VLOOKUP(G1869,Demos!$B$3:$K$1368,7,FALSE)),"")</f>
        <v xml:space="preserve">See Collegerama 2022 recording TN1612TU_12 - from 00:38:41 - https://collegerama.tudelft.nl/Mediasite/Channel/as-bsc-tn/watch/9bdd448f06bb46fdb8fb8fefe25db6ed1d </v>
      </c>
      <c r="T1869" s="50" t="s">
        <v>1763</v>
      </c>
      <c r="U1869" s="31" t="str">
        <f>IFERROR(VLOOKUP(G1869,Demos!$B$7:N5165,12,FALSE),"")</f>
        <v/>
      </c>
    </row>
    <row r="1870" spans="1:21" ht="45" x14ac:dyDescent="0.25">
      <c r="A1870" s="39">
        <f t="shared" si="29"/>
        <v>1865</v>
      </c>
      <c r="B1870" s="30" t="s">
        <v>38</v>
      </c>
      <c r="C1870" s="29" t="str">
        <f xml:space="preserve"> IFERROR(VLOOKUP(B1870, Courses!$C$3:$E$836, 2, FALSE),"")</f>
        <v>Mechanics and Theory of Relativity</v>
      </c>
      <c r="D1870" s="29" t="str">
        <f xml:space="preserve"> IFERROR(VLOOKUP(MID(G1870,1,1), PIRA!$B$1:$E$1146, 2, FALSE),"")</f>
        <v>3 Oscillations and Waves</v>
      </c>
      <c r="E1870" s="31" t="str">
        <f xml:space="preserve"> IFERROR(VLOOKUP(MID(G1870,1,2),PIRA!$B$1:$E$1144,2,FALSE),"")&amp;"
"&amp;IFERROR(VLOOKUP(MID(H1870,1,2),PIRA!$B$1:$E$1144,2,FALSE),"")&amp;"
"&amp;IFERROR(VLOOKUP(MID(I1870,1,2),PIRA!$B$1:$E$1144,2,FALSE),"")</f>
        <v xml:space="preserve">Oscillations
</v>
      </c>
      <c r="F1870" s="31" t="str">
        <f xml:space="preserve"> IFERROR(VLOOKUP(MID(G1870,1,4),PIRA!$B$1:$E$1144,2,FALSE),"")&amp;"
"&amp;IFERROR(VLOOKUP(MID(H1870,1,4),PIRA!$B$1:$E$1144,2,FALSE),"")&amp;"
"&amp;IFERROR(VLOOKUP(MID(I1870,1,4),PIRA!$B$1:$E$1144,2,FALSE),"")</f>
        <v xml:space="preserve">
</v>
      </c>
      <c r="G1870" s="32" t="s">
        <v>1215</v>
      </c>
      <c r="H1870" s="31" t="str">
        <f>IFERROR(IF(VLOOKUP(G1870,Demos!$B$3:$K$1368,2,FALSE)=0,"",VLOOKUP(G1870,Demos!$B$3:$K$1368,2,FALSE)),"")</f>
        <v/>
      </c>
      <c r="I1870" s="79" t="str">
        <f>IFERROR(IF(VLOOKUP(G1870,Demos!$B$3:$K$1368,3,FALSE)=0,"",VLOOKUP(G1870,Demos!$B$3:$K$1368,3,FALSE)),"")</f>
        <v/>
      </c>
      <c r="J1870" s="79" t="str">
        <f>IFERROR(IF(VLOOKUP(G1870,Demos!$B$3:$K$1368,4,FALSE)=0,"",VLOOKUP(G1870,Demos!$B$3:$K$1368,4,FALSE)),"")</f>
        <v/>
      </c>
      <c r="K1870" s="32" t="s">
        <v>1060</v>
      </c>
      <c r="L1870" s="32" t="s">
        <v>22</v>
      </c>
      <c r="M1870" s="71">
        <v>42424</v>
      </c>
      <c r="N1870" s="33" t="str">
        <f>IFERROR(VLOOKUP(G1870,Demos!$B$3:$K$1368,5,FALSE),"")</f>
        <v>Anharmonic Pendulum</v>
      </c>
      <c r="O1870" s="28">
        <f>IF(N1870="","",COUNTIF($N$6:N3989, N1870))</f>
        <v>7</v>
      </c>
      <c r="P1870" s="33" t="str">
        <f xml:space="preserve"> IFERROR(IF(VLOOKUP(G1870,Demos!$B$3:$K$1368,6,FALSE)=0,"",VLOOKUP(G1870,Demos!$B$3:$K$1368,6,FALSE)),"")</f>
        <v>N/A</v>
      </c>
      <c r="Q1870" s="38" t="str">
        <f xml:space="preserve"> IFERROR(IF(VLOOKUP(G1870,Demos!$B$3:$K$1368,8,FALSE)=0,"",VLOOKUP(G1870,Demos!$B$3:$K$1368,8,FALSE)),"")</f>
        <v/>
      </c>
      <c r="R1870" s="38" t="str">
        <f xml:space="preserve"> IFERROR(IF(VLOOKUP(G1870,Demos!$B$3:$K$1368,7,FALSE)=0,"",VLOOKUP(G1870,Demos!$B$3:$K$1368,7,FALSE)),"")</f>
        <v/>
      </c>
      <c r="T1870" s="50" t="s">
        <v>1763</v>
      </c>
      <c r="U1870" s="31" t="str">
        <f>IFERROR(VLOOKUP(G1870,Demos!$B$7:N5166,12,FALSE),"")</f>
        <v/>
      </c>
    </row>
    <row r="1871" spans="1:21" ht="45" x14ac:dyDescent="0.25">
      <c r="A1871" s="39">
        <f t="shared" si="29"/>
        <v>1866</v>
      </c>
      <c r="B1871" s="30" t="s">
        <v>38</v>
      </c>
      <c r="C1871" s="29" t="str">
        <f xml:space="preserve"> IFERROR(VLOOKUP(B1871, Courses!$C$3:$E$836, 2, FALSE),"")</f>
        <v>Mechanics and Theory of Relativity</v>
      </c>
      <c r="D1871" s="29" t="str">
        <f xml:space="preserve"> IFERROR(VLOOKUP(MID(G1871,1,1), PIRA!$B$1:$E$1146, 2, FALSE),"")</f>
        <v>3 Oscillations and Waves</v>
      </c>
      <c r="E1871" s="31" t="str">
        <f xml:space="preserve"> IFERROR(VLOOKUP(MID(G1871,1,2),PIRA!$B$1:$E$1144,2,FALSE),"")&amp;"
"&amp;IFERROR(VLOOKUP(MID(H1871,1,2),PIRA!$B$1:$E$1144,2,FALSE),"")&amp;"
"&amp;IFERROR(VLOOKUP(MID(I1871,1,2),PIRA!$B$1:$E$1144,2,FALSE),"")</f>
        <v xml:space="preserve">Oscillations
</v>
      </c>
      <c r="F1871" s="31" t="str">
        <f xml:space="preserve"> IFERROR(VLOOKUP(MID(G1871,1,4),PIRA!$B$1:$E$1144,2,FALSE),"")&amp;"
"&amp;IFERROR(VLOOKUP(MID(H1871,1,4),PIRA!$B$1:$E$1144,2,FALSE),"")&amp;"
"&amp;IFERROR(VLOOKUP(MID(I1871,1,4),PIRA!$B$1:$E$1144,2,FALSE),"")</f>
        <v xml:space="preserve">Simple Harmonic Motion
</v>
      </c>
      <c r="G1871" s="32" t="s">
        <v>1450</v>
      </c>
      <c r="H1871" s="31" t="str">
        <f>IFERROR(IF(VLOOKUP(G1871,Demos!$B$3:$K$1368,2,FALSE)=0,"",VLOOKUP(G1871,Demos!$B$3:$K$1368,2,FALSE)),"")</f>
        <v/>
      </c>
      <c r="I1871" s="79" t="str">
        <f>IFERROR(IF(VLOOKUP(G1871,Demos!$B$3:$K$1368,3,FALSE)=0,"",VLOOKUP(G1871,Demos!$B$3:$K$1368,3,FALSE)),"")</f>
        <v/>
      </c>
      <c r="J1871" s="79" t="str">
        <f>IFERROR(IF(VLOOKUP(G1871,Demos!$B$3:$K$1368,4,FALSE)=0,"",VLOOKUP(G1871,Demos!$B$3:$K$1368,4,FALSE)),"")</f>
        <v/>
      </c>
      <c r="K1871" s="30" t="s">
        <v>1060</v>
      </c>
      <c r="L1871" s="30" t="s">
        <v>22</v>
      </c>
      <c r="M1871" s="71">
        <v>42424</v>
      </c>
      <c r="N1871" s="33" t="str">
        <f>IFERROR(VLOOKUP(G1871,Demos!$B$3:$K$1368,5,FALSE),"")</f>
        <v>Simple Harmonic Motion (SHM) (1)</v>
      </c>
      <c r="O1871" s="28">
        <f>IF(N1871="","",COUNTIF($N$6:N3990, N1871))</f>
        <v>11</v>
      </c>
      <c r="P1871" s="33" t="str">
        <f xml:space="preserve"> IFERROR(IF(VLOOKUP(G1871,Demos!$B$3:$K$1368,6,FALSE)=0,"",VLOOKUP(G1871,Demos!$B$3:$K$1368,6,FALSE)),"")</f>
        <v>www.de-monstrare.nl/pdf/Simple%20harmonic%20motion%20_SHM_%20_1_.pdf</v>
      </c>
      <c r="Q1871" s="38" t="str">
        <f xml:space="preserve"> IFERROR(IF(VLOOKUP(G1871,Demos!$B$3:$K$1368,8,FALSE)=0,"",VLOOKUP(G1871,Demos!$B$3:$K$1368,8,FALSE)),"")</f>
        <v/>
      </c>
      <c r="R1871" s="38" t="str">
        <f xml:space="preserve"> IFERROR(IF(VLOOKUP(G1871,Demos!$B$3:$K$1368,7,FALSE)=0,"",VLOOKUP(G1871,Demos!$B$3:$K$1368,7,FALSE)),"")</f>
        <v/>
      </c>
      <c r="T1871" s="50" t="s">
        <v>1763</v>
      </c>
      <c r="U1871" s="31" t="str">
        <f>IFERROR(VLOOKUP(G1871,Demos!$B$7:N5164,12,FALSE),"")</f>
        <v/>
      </c>
    </row>
    <row r="1872" spans="1:21" ht="45" x14ac:dyDescent="0.25">
      <c r="A1872" s="39">
        <f t="shared" si="29"/>
        <v>1867</v>
      </c>
      <c r="B1872" s="30" t="s">
        <v>38</v>
      </c>
      <c r="C1872" s="29" t="str">
        <f xml:space="preserve"> IFERROR(VLOOKUP(B1872, Courses!$C$3:$E$836, 2, FALSE),"")</f>
        <v>Mechanics and Theory of Relativity</v>
      </c>
      <c r="D1872" s="29" t="str">
        <f xml:space="preserve"> IFERROR(VLOOKUP(MID(G1872,1,1), PIRA!$B$1:$E$1146, 2, FALSE),"")</f>
        <v>7 Modern Physics</v>
      </c>
      <c r="E1872" s="31" t="str">
        <f xml:space="preserve"> IFERROR(VLOOKUP(MID(G1872,1,2),PIRA!$B$1:$E$1144,2,FALSE),"")&amp;"
"&amp;IFERROR(VLOOKUP(MID(H1872,1,2),PIRA!$B$1:$E$1144,2,FALSE),"")&amp;"
"&amp;IFERROR(VLOOKUP(MID(I1872,1,2),PIRA!$B$1:$E$1144,2,FALSE),"")</f>
        <v xml:space="preserve">Nuclear Physics
</v>
      </c>
      <c r="F1872" s="31" t="str">
        <f xml:space="preserve"> IFERROR(VLOOKUP(MID(G1872,1,4),PIRA!$B$1:$E$1144,2,FALSE),"")&amp;"
"&amp;IFERROR(VLOOKUP(MID(H1872,1,4),PIRA!$B$1:$E$1144,2,FALSE),"")&amp;"
"&amp;IFERROR(VLOOKUP(MID(I1872,1,4),PIRA!$B$1:$E$1144,2,FALSE),"")</f>
        <v xml:space="preserve">Models of the Nucleus
</v>
      </c>
      <c r="G1872" s="32" t="s">
        <v>353</v>
      </c>
      <c r="H1872" s="31" t="str">
        <f>IFERROR(IF(VLOOKUP(G1872,Demos!$B$3:$K$1368,2,FALSE)=0,"",VLOOKUP(G1872,Demos!$B$3:$K$1368,2,FALSE)),"")</f>
        <v/>
      </c>
      <c r="I1872" s="79" t="str">
        <f>IFERROR(IF(VLOOKUP(G1872,Demos!$B$3:$K$1368,3,FALSE)=0,"",VLOOKUP(G1872,Demos!$B$3:$K$1368,3,FALSE)),"")</f>
        <v/>
      </c>
      <c r="J1872" s="79" t="str">
        <f>IFERROR(IF(VLOOKUP(G1872,Demos!$B$3:$K$1368,4,FALSE)=0,"",VLOOKUP(G1872,Demos!$B$3:$K$1368,4,FALSE)),"")</f>
        <v/>
      </c>
      <c r="K1872" s="32" t="s">
        <v>22</v>
      </c>
      <c r="L1872" s="32" t="s">
        <v>1060</v>
      </c>
      <c r="M1872" s="71">
        <v>42423</v>
      </c>
      <c r="N1872" s="33" t="str">
        <f>IFERROR(VLOOKUP(G1872,Demos!$B$3:$K$1368,5,FALSE),"")</f>
        <v>Rutherford's Scattering</v>
      </c>
      <c r="O1872" s="28">
        <f>IF(N1872="","",COUNTIF($N$6:N3991, N1872))</f>
        <v>12</v>
      </c>
      <c r="P1872" s="33" t="str">
        <f xml:space="preserve"> IFERROR(IF(VLOOKUP(G1872,Demos!$B$3:$K$1368,6,FALSE)=0,"",VLOOKUP(G1872,Demos!$B$3:$K$1368,6,FALSE)),"")</f>
        <v>N/A</v>
      </c>
      <c r="Q1872" s="38" t="str">
        <f xml:space="preserve"> IFERROR(IF(VLOOKUP(G1872,Demos!$B$3:$K$1368,8,FALSE)=0,"",VLOOKUP(G1872,Demos!$B$3:$K$1368,8,FALSE)),"")</f>
        <v/>
      </c>
      <c r="R1872" s="38" t="str">
        <f xml:space="preserve"> IFERROR(IF(VLOOKUP(G1872,Demos!$B$3:$K$1368,7,FALSE)=0,"",VLOOKUP(G1872,Demos!$B$3:$K$1368,7,FALSE)),"")</f>
        <v xml:space="preserve">See Collegerama 2022 recording TN1612TU_08 from 01:10:10 - https://collegerama.tudelft.nl/Mediasite/Channel/as-bsc-tn/watch/32567a3ebfe440ac9204beced5e8656f1d </v>
      </c>
      <c r="T1872" s="50" t="s">
        <v>1762</v>
      </c>
      <c r="U1872" s="31" t="str">
        <f>IFERROR(VLOOKUP(G1872,Demos!$B$7:N5167,12,FALSE),"")</f>
        <v/>
      </c>
    </row>
    <row r="1873" spans="1:21" ht="45" x14ac:dyDescent="0.25">
      <c r="A1873" s="39">
        <f t="shared" si="29"/>
        <v>1868</v>
      </c>
      <c r="B1873" s="30" t="s">
        <v>1905</v>
      </c>
      <c r="C1873" s="29" t="str">
        <f xml:space="preserve"> IFERROR(VLOOKUP(B1873, Courses!$C$3:$E$836, 2, FALSE),"")</f>
        <v>Mechanics and Theory of Relativity</v>
      </c>
      <c r="D1873" s="29" t="str">
        <f xml:space="preserve"> IFERROR(VLOOKUP(MID(G1873,1,1), PIRA!$B$1:$E$1146, 2, FALSE),"")</f>
        <v>1 Mechanics</v>
      </c>
      <c r="E1873" s="31" t="str">
        <f xml:space="preserve"> IFERROR(VLOOKUP(MID(G1873,1,2),PIRA!$B$1:$E$1144,2,FALSE),"")&amp;"
"&amp;IFERROR(VLOOKUP(MID(H1873,1,2),PIRA!$B$1:$E$1144,2,FALSE),"")&amp;"
"&amp;IFERROR(VLOOKUP(MID(I1873,1,2),PIRA!$B$1:$E$1144,2,FALSE),"")</f>
        <v xml:space="preserve">Motion in two Dimensions
</v>
      </c>
      <c r="F1873" s="31" t="str">
        <f xml:space="preserve"> IFERROR(VLOOKUP(MID(G1873,1,4),PIRA!$B$1:$E$1144,2,FALSE),"")&amp;"
"&amp;IFERROR(VLOOKUP(MID(H1873,1,4),PIRA!$B$1:$E$1144,2,FALSE),"")&amp;"
"&amp;IFERROR(VLOOKUP(MID(I1873,1,4),PIRA!$B$1:$E$1144,2,FALSE),"")</f>
        <v xml:space="preserve">Motion of the Center of Mass
</v>
      </c>
      <c r="G1873" s="32" t="s">
        <v>1130</v>
      </c>
      <c r="H1873" s="31" t="str">
        <f>IFERROR(IF(VLOOKUP(G1873,Demos!$B$3:$K$1368,2,FALSE)=0,"",VLOOKUP(G1873,Demos!$B$3:$K$1368,2,FALSE)),"")</f>
        <v/>
      </c>
      <c r="I1873" s="79" t="str">
        <f>IFERROR(IF(VLOOKUP(G1873,Demos!$B$3:$K$1368,3,FALSE)=0,"",VLOOKUP(G1873,Demos!$B$3:$K$1368,3,FALSE)),"")</f>
        <v/>
      </c>
      <c r="J1873" s="79" t="str">
        <f>IFERROR(IF(VLOOKUP(G1873,Demos!$B$3:$K$1368,4,FALSE)=0,"",VLOOKUP(G1873,Demos!$B$3:$K$1368,4,FALSE)),"")</f>
        <v/>
      </c>
      <c r="K1873" s="32" t="s">
        <v>1897</v>
      </c>
      <c r="M1873" s="71">
        <v>42422</v>
      </c>
      <c r="N1873" s="33" t="str">
        <f>IFERROR(VLOOKUP(G1873,Demos!$B$3:$K$1368,5,FALSE),"")</f>
        <v>Centre of Mass</v>
      </c>
      <c r="O1873" s="28">
        <f>IF(N1873="","",COUNTIF($N$6:N3992, N1873))</f>
        <v>42</v>
      </c>
      <c r="P1873" s="33" t="str">
        <f xml:space="preserve"> IFERROR(IF(VLOOKUP(G1873,Demos!$B$3:$K$1368,6,FALSE)=0,"",VLOOKUP(G1873,Demos!$B$3:$K$1368,6,FALSE)),"")</f>
        <v>www.de-monstrare.nl/pdf/Centre%20of%20mass.pdf</v>
      </c>
      <c r="Q1873" s="38" t="str">
        <f xml:space="preserve"> IFERROR(IF(VLOOKUP(G1873,Demos!$B$3:$K$1368,8,FALSE)=0,"",VLOOKUP(G1873,Demos!$B$3:$K$1368,8,FALSE)),"")</f>
        <v/>
      </c>
      <c r="R1873" s="38" t="str">
        <f xml:space="preserve"> IFERROR(IF(VLOOKUP(G1873,Demos!$B$3:$K$1368,7,FALSE)=0,"",VLOOKUP(G1873,Demos!$B$3:$K$1368,7,FALSE)),"")</f>
        <v xml:space="preserve">See Collegerama 2022 recording TN1612TU_14 - https://collegerama.tudelft.nl/Mediasite/Channel/as-bsc-tn/watch/64cb5e5c7d2546fb9f465306d41a128b1d </v>
      </c>
      <c r="T1873" s="50" t="s">
        <v>1763</v>
      </c>
      <c r="U1873" s="31" t="str">
        <f>IFERROR(VLOOKUP(G1873,Demos!$B$7:N5168,12,FALSE),"")</f>
        <v/>
      </c>
    </row>
    <row r="1874" spans="1:21" ht="45" x14ac:dyDescent="0.25">
      <c r="A1874" s="39">
        <f t="shared" si="29"/>
        <v>1869</v>
      </c>
      <c r="B1874" s="30" t="s">
        <v>38</v>
      </c>
      <c r="C1874" s="29" t="str">
        <f xml:space="preserve"> IFERROR(VLOOKUP(B1874, Courses!$C$3:$E$836, 2, FALSE),"")</f>
        <v>Mechanics and Theory of Relativity</v>
      </c>
      <c r="D1874" s="29" t="str">
        <f xml:space="preserve"> IFERROR(VLOOKUP(MID(G1874,1,1), PIRA!$B$1:$E$1146, 2, FALSE),"")</f>
        <v>1 Mechanics</v>
      </c>
      <c r="E1874" s="31" t="str">
        <f xml:space="preserve"> IFERROR(VLOOKUP(MID(G1874,1,2),PIRA!$B$1:$E$1144,2,FALSE),"")&amp;"
"&amp;IFERROR(VLOOKUP(MID(H1874,1,2),PIRA!$B$1:$E$1144,2,FALSE),"")&amp;"
"&amp;IFERROR(VLOOKUP(MID(I1874,1,2),PIRA!$B$1:$E$1144,2,FALSE),"")</f>
        <v xml:space="preserve">Gravity
Planetary Astronomy
</v>
      </c>
      <c r="F1874" s="31" t="str">
        <f xml:space="preserve"> IFERROR(VLOOKUP(MID(G1874,1,4),PIRA!$B$1:$E$1144,2,FALSE),"")&amp;"
"&amp;IFERROR(VLOOKUP(MID(H1874,1,4),PIRA!$B$1:$E$1144,2,FALSE),"")&amp;"
"&amp;IFERROR(VLOOKUP(MID(I1874,1,4),PIRA!$B$1:$E$1144,2,FALSE),"")</f>
        <v xml:space="preserve">Orbits
Solar System Mechanics
</v>
      </c>
      <c r="G1874" s="32" t="s">
        <v>1156</v>
      </c>
      <c r="H1874" s="31" t="str">
        <f>IFERROR(IF(VLOOKUP(G1874,Demos!$B$3:$K$1368,2,FALSE)=0,"",VLOOKUP(G1874,Demos!$B$3:$K$1368,2,FALSE)),"")</f>
        <v>8A10.01</v>
      </c>
      <c r="I1874" s="79" t="str">
        <f>IFERROR(IF(VLOOKUP(G1874,Demos!$B$3:$K$1368,3,FALSE)=0,"",VLOOKUP(G1874,Demos!$B$3:$K$1368,3,FALSE)),"")</f>
        <v/>
      </c>
      <c r="J1874" s="79" t="str">
        <f>IFERROR(IF(VLOOKUP(G1874,Demos!$B$3:$K$1368,4,FALSE)=0,"",VLOOKUP(G1874,Demos!$B$3:$K$1368,4,FALSE)),"")</f>
        <v/>
      </c>
      <c r="K1874" s="32" t="s">
        <v>22</v>
      </c>
      <c r="L1874" s="32" t="s">
        <v>1060</v>
      </c>
      <c r="M1874" s="71">
        <v>42419</v>
      </c>
      <c r="N1874" s="33" t="str">
        <f>IFERROR(VLOOKUP(G1874,Demos!$B$3:$K$1368,5,FALSE),"")</f>
        <v>Kepler's Second Law</v>
      </c>
      <c r="O1874" s="28">
        <f>IF(N1874="","",COUNTIF($N$6:N3993, N1874))</f>
        <v>12</v>
      </c>
      <c r="P1874" s="33" t="str">
        <f xml:space="preserve"> IFERROR(IF(VLOOKUP(G1874,Demos!$B$3:$K$1368,6,FALSE)=0,"",VLOOKUP(G1874,Demos!$B$3:$K$1368,6,FALSE)),"")</f>
        <v>www.de-monstrare.nl/pdf/Kepler's%20second%20law.pdf</v>
      </c>
      <c r="Q1874" s="38" t="str">
        <f xml:space="preserve"> IFERROR(IF(VLOOKUP(G1874,Demos!$B$3:$K$1368,8,FALSE)=0,"",VLOOKUP(G1874,Demos!$B$3:$K$1368,8,FALSE)),"")</f>
        <v/>
      </c>
      <c r="R1874" s="38" t="str">
        <f xml:space="preserve"> IFERROR(IF(VLOOKUP(G1874,Demos!$B$3:$K$1368,7,FALSE)=0,"",VLOOKUP(G1874,Demos!$B$3:$K$1368,7,FALSE)),"")</f>
        <v xml:space="preserve">See Collegerama 2022 recording TN1612TU_07 from 01:01:03 - https://collegerama.tudelft.nl/Mediasite/Channel/as-bsc-tn/watch/4fc5405ffc9343dba9512d207751858a1d </v>
      </c>
      <c r="T1874" s="50" t="s">
        <v>1762</v>
      </c>
      <c r="U1874" s="31" t="str">
        <f>IFERROR(VLOOKUP(G1874,Demos!$B$7:N5169,12,FALSE),"")</f>
        <v/>
      </c>
    </row>
    <row r="1875" spans="1:21" ht="45" x14ac:dyDescent="0.25">
      <c r="A1875" s="39">
        <f t="shared" si="29"/>
        <v>1870</v>
      </c>
      <c r="B1875" s="30" t="s">
        <v>38</v>
      </c>
      <c r="C1875" s="29" t="str">
        <f xml:space="preserve"> IFERROR(VLOOKUP(B1875, Courses!$C$3:$E$836, 2, FALSE),"")</f>
        <v>Mechanics and Theory of Relativity</v>
      </c>
      <c r="D1875" s="29" t="str">
        <f xml:space="preserve"> IFERROR(VLOOKUP(MID(G1875,1,1), PIRA!$B$1:$E$1146, 2, FALSE),"")</f>
        <v>1 Mechanics</v>
      </c>
      <c r="E1875" s="31" t="str">
        <f xml:space="preserve"> IFERROR(VLOOKUP(MID(G1875,1,2),PIRA!$B$1:$E$1144,2,FALSE),"")&amp;"
"&amp;IFERROR(VLOOKUP(MID(H1875,1,2),PIRA!$B$1:$E$1144,2,FALSE),"")&amp;"
"&amp;IFERROR(VLOOKUP(MID(I1875,1,2),PIRA!$B$1:$E$1144,2,FALSE),"")</f>
        <v xml:space="preserve">Linear Momentum and Collisions
</v>
      </c>
      <c r="F1875" s="31" t="str">
        <f xml:space="preserve"> IFERROR(VLOOKUP(MID(G1875,1,4),PIRA!$B$1:$E$1144,2,FALSE),"")&amp;"
"&amp;IFERROR(VLOOKUP(MID(H1875,1,4),PIRA!$B$1:$E$1144,2,FALSE),"")&amp;"
"&amp;IFERROR(VLOOKUP(MID(I1875,1,4),PIRA!$B$1:$E$1144,2,FALSE),"")</f>
        <v xml:space="preserve">Conservation of Linear Momentum
</v>
      </c>
      <c r="G1875" s="32" t="s">
        <v>1164</v>
      </c>
      <c r="H1875" s="31" t="str">
        <f>IFERROR(IF(VLOOKUP(G1875,Demos!$B$3:$K$1368,2,FALSE)=0,"",VLOOKUP(G1875,Demos!$B$3:$K$1368,2,FALSE)),"")</f>
        <v/>
      </c>
      <c r="I1875" s="79" t="str">
        <f>IFERROR(IF(VLOOKUP(G1875,Demos!$B$3:$K$1368,3,FALSE)=0,"",VLOOKUP(G1875,Demos!$B$3:$K$1368,3,FALSE)),"")</f>
        <v/>
      </c>
      <c r="J1875" s="79" t="str">
        <f>IFERROR(IF(VLOOKUP(G1875,Demos!$B$3:$K$1368,4,FALSE)=0,"",VLOOKUP(G1875,Demos!$B$3:$K$1368,4,FALSE)),"")</f>
        <v/>
      </c>
      <c r="K1875" s="32" t="s">
        <v>1060</v>
      </c>
      <c r="L1875" s="32" t="s">
        <v>22</v>
      </c>
      <c r="M1875" s="71">
        <v>42417</v>
      </c>
      <c r="N1875" s="33" t="str">
        <f>IFERROR(VLOOKUP(G1875,Demos!$B$3:$K$1368,5,FALSE),"")</f>
        <v>Colliding Balls (1)</v>
      </c>
      <c r="O1875" s="28">
        <f>IF(N1875="","",COUNTIF($N$6:N3994, N1875))</f>
        <v>22</v>
      </c>
      <c r="P1875" s="33" t="str">
        <f xml:space="preserve"> IFERROR(IF(VLOOKUP(G1875,Demos!$B$3:$K$1368,6,FALSE)=0,"",VLOOKUP(G1875,Demos!$B$3:$K$1368,6,FALSE)),"")</f>
        <v>www.de-monstrare.nl/pdf/Colliding%20balls%20_1_.pdf</v>
      </c>
      <c r="Q1875" s="38" t="str">
        <f xml:space="preserve"> IFERROR(IF(VLOOKUP(G1875,Demos!$B$3:$K$1368,8,FALSE)=0,"",VLOOKUP(G1875,Demos!$B$3:$K$1368,8,FALSE)),"")</f>
        <v/>
      </c>
      <c r="R1875" s="38" t="str">
        <f xml:space="preserve"> IFERROR(IF(VLOOKUP(G1875,Demos!$B$3:$K$1368,7,FALSE)=0,"",VLOOKUP(G1875,Demos!$B$3:$K$1368,7,FALSE)),"")</f>
        <v xml:space="preserve">See Collegerama 2022 recording TN1612TU_10 from 01:17:10 - https://collegerama.tudelft.nl/Mediasite/Channel/as-bsc-tn/watch/b282d0ac7af745eba483f6120bc37f2d1d </v>
      </c>
      <c r="T1875" s="50" t="s">
        <v>1762</v>
      </c>
      <c r="U1875" s="31" t="str">
        <f>IFERROR(VLOOKUP(G1875,Demos!$B$7:N5172,12,FALSE),"")</f>
        <v/>
      </c>
    </row>
    <row r="1876" spans="1:21" ht="45" x14ac:dyDescent="0.25">
      <c r="A1876" s="39">
        <f t="shared" si="29"/>
        <v>1871</v>
      </c>
      <c r="B1876" s="30" t="s">
        <v>38</v>
      </c>
      <c r="C1876" s="29" t="str">
        <f xml:space="preserve"> IFERROR(VLOOKUP(B1876, Courses!$C$3:$E$836, 2, FALSE),"")</f>
        <v>Mechanics and Theory of Relativity</v>
      </c>
      <c r="D1876" s="29" t="str">
        <f xml:space="preserve"> IFERROR(VLOOKUP(MID(G1876,1,1), PIRA!$B$1:$E$1146, 2, FALSE),"")</f>
        <v>1 Mechanics</v>
      </c>
      <c r="E1876" s="31" t="str">
        <f xml:space="preserve"> IFERROR(VLOOKUP(MID(G1876,1,2),PIRA!$B$1:$E$1144,2,FALSE),"")&amp;"
"&amp;IFERROR(VLOOKUP(MID(H1876,1,2),PIRA!$B$1:$E$1144,2,FALSE),"")&amp;"
"&amp;IFERROR(VLOOKUP(MID(I1876,1,2),PIRA!$B$1:$E$1144,2,FALSE),"")</f>
        <v>Linear Momentum and Collisions
Stellar Astronomy
Relative Motion</v>
      </c>
      <c r="F1876" s="31" t="str">
        <f xml:space="preserve"> IFERROR(VLOOKUP(MID(G1876,1,4),PIRA!$B$1:$E$1144,2,FALSE),"")&amp;"
"&amp;IFERROR(VLOOKUP(MID(H1876,1,4),PIRA!$B$1:$E$1144,2,FALSE),"")&amp;"
"&amp;IFERROR(VLOOKUP(MID(I1876,1,4),PIRA!$B$1:$E$1144,2,FALSE),"")</f>
        <v>Collisions in One Dimension
The Sun
Moving Reference Frames</v>
      </c>
      <c r="G1876" s="32" t="s">
        <v>471</v>
      </c>
      <c r="H1876" s="31" t="str">
        <f>IFERROR(IF(VLOOKUP(G1876,Demos!$B$3:$K$1368,2,FALSE)=0,"",VLOOKUP(G1876,Demos!$B$3:$K$1368,2,FALSE)),"")</f>
        <v>8B10.50</v>
      </c>
      <c r="I1876" s="79" t="str">
        <f>IFERROR(IF(VLOOKUP(G1876,Demos!$B$3:$K$1368,3,FALSE)=0,"",VLOOKUP(G1876,Demos!$B$3:$K$1368,3,FALSE)),"")</f>
        <v>1E10.01</v>
      </c>
      <c r="J1876" s="79" t="str">
        <f>IFERROR(IF(VLOOKUP(G1876,Demos!$B$3:$K$1368,4,FALSE)=0,"",VLOOKUP(G1876,Demos!$B$3:$K$1368,4,FALSE)),"")</f>
        <v>1N20.09</v>
      </c>
      <c r="K1876" s="32" t="s">
        <v>1060</v>
      </c>
      <c r="L1876" s="32" t="s">
        <v>22</v>
      </c>
      <c r="M1876" s="71">
        <v>42417</v>
      </c>
      <c r="N1876" s="33" t="str">
        <f>IFERROR(VLOOKUP(G1876,Demos!$B$3:$K$1368,5,FALSE),"")</f>
        <v>Super Balls, Double Ball Drop</v>
      </c>
      <c r="O1876" s="28">
        <f>IF(N1876="","",COUNTIF($N$6:N3995, N1876))</f>
        <v>56</v>
      </c>
      <c r="P1876" s="33" t="str">
        <f xml:space="preserve"> IFERROR(IF(VLOOKUP(G1876,Demos!$B$3:$K$1368,6,FALSE)=0,"",VLOOKUP(G1876,Demos!$B$3:$K$1368,6,FALSE)),"")</f>
        <v>www.de-monstrare.nl/pdf/Superballs.pdf</v>
      </c>
      <c r="Q1876" s="38" t="str">
        <f xml:space="preserve"> IFERROR(IF(VLOOKUP(G1876,Demos!$B$3:$K$1368,8,FALSE)=0,"",VLOOKUP(G1876,Demos!$B$3:$K$1368,8,FALSE)),"")</f>
        <v/>
      </c>
      <c r="R1876" s="38" t="str">
        <f xml:space="preserve"> IFERROR(IF(VLOOKUP(G1876,Demos!$B$3:$K$1368,7,FALSE)=0,"",VLOOKUP(G1876,Demos!$B$3:$K$1368,7,FALSE)),"")</f>
        <v xml:space="preserve">See Collegerama 2022 recording TN1612TU_10 from 01:17:10 - https://collegerama.tudelft.nl/Mediasite/Channel/as-bsc-tn/watch/b282d0ac7af745eba483f6120bc37f2d1d </v>
      </c>
      <c r="T1876" s="50" t="s">
        <v>1762</v>
      </c>
      <c r="U1876" s="31" t="str">
        <f>IFERROR(VLOOKUP(G1876,Demos!$B$7:N5171,12,FALSE),"")</f>
        <v/>
      </c>
    </row>
    <row r="1877" spans="1:21" ht="45" x14ac:dyDescent="0.25">
      <c r="A1877" s="39">
        <f t="shared" si="29"/>
        <v>1872</v>
      </c>
      <c r="B1877" s="30" t="s">
        <v>1905</v>
      </c>
      <c r="C1877" s="29" t="str">
        <f xml:space="preserve"> IFERROR(VLOOKUP(B1877, Courses!$C$3:$E$836, 2, FALSE),"")</f>
        <v>Mechanics and Theory of Relativity</v>
      </c>
      <c r="D1877" s="29" t="str">
        <f xml:space="preserve"> IFERROR(VLOOKUP(MID(G1877,1,1), PIRA!$B$1:$E$1146, 2, FALSE),"")</f>
        <v>3 Oscillations and Waves</v>
      </c>
      <c r="E1877" s="31" t="str">
        <f xml:space="preserve"> IFERROR(VLOOKUP(MID(G1877,1,2),PIRA!$B$1:$E$1144,2,FALSE),"")&amp;"
"&amp;IFERROR(VLOOKUP(MID(H1877,1,2),PIRA!$B$1:$E$1144,2,FALSE),"")&amp;"
"&amp;IFERROR(VLOOKUP(MID(I1877,1,2),PIRA!$B$1:$E$1144,2,FALSE),"")</f>
        <v xml:space="preserve">Oscillations
</v>
      </c>
      <c r="F1877" s="31" t="str">
        <f xml:space="preserve"> IFERROR(VLOOKUP(MID(G1877,1,4),PIRA!$B$1:$E$1144,2,FALSE),"")&amp;"
"&amp;IFERROR(VLOOKUP(MID(H1877,1,4),PIRA!$B$1:$E$1144,2,FALSE),"")&amp;"
"&amp;IFERROR(VLOOKUP(MID(I1877,1,4),PIRA!$B$1:$E$1144,2,FALSE),"")</f>
        <v xml:space="preserve">Coupled Oscillations
</v>
      </c>
      <c r="G1877" s="32" t="s">
        <v>1945</v>
      </c>
      <c r="H1877" s="31" t="str">
        <f>IFERROR(IF(VLOOKUP(G1877,Demos!$B$3:$K$1368,2,FALSE)=0,"",VLOOKUP(G1877,Demos!$B$3:$K$1368,2,FALSE)),"")</f>
        <v/>
      </c>
      <c r="I1877" s="79" t="str">
        <f>IFERROR(IF(VLOOKUP(G1877,Demos!$B$3:$K$1368,3,FALSE)=0,"",VLOOKUP(G1877,Demos!$B$3:$K$1368,3,FALSE)),"")</f>
        <v/>
      </c>
      <c r="J1877" s="79" t="str">
        <f>IFERROR(IF(VLOOKUP(G1877,Demos!$B$3:$K$1368,4,FALSE)=0,"",VLOOKUP(G1877,Demos!$B$3:$K$1368,4,FALSE)),"")</f>
        <v/>
      </c>
      <c r="K1877" s="30" t="s">
        <v>1897</v>
      </c>
      <c r="M1877" s="71">
        <v>42417</v>
      </c>
      <c r="N1877" s="33" t="str">
        <f>IFERROR(VLOOKUP(G1877,Demos!$B$3:$K$1368,5,FALSE),"")</f>
        <v>Spring Coupled Pendula</v>
      </c>
      <c r="O1877" s="28">
        <f>IF(N1877="","",COUNTIF($N$6:N3996, N1877))</f>
        <v>13</v>
      </c>
      <c r="P1877" s="33" t="str">
        <f xml:space="preserve"> IFERROR(IF(VLOOKUP(G1877,Demos!$B$3:$K$1368,6,FALSE)=0,"",VLOOKUP(G1877,Demos!$B$3:$K$1368,6,FALSE)),"")</f>
        <v>N/A</v>
      </c>
      <c r="Q1877" s="38" t="str">
        <f xml:space="preserve"> IFERROR(IF(VLOOKUP(G1877,Demos!$B$3:$K$1368,8,FALSE)=0,"",VLOOKUP(G1877,Demos!$B$3:$K$1368,8,FALSE)),"")</f>
        <v>Not listed in database yet</v>
      </c>
      <c r="R1877" s="38" t="str">
        <f xml:space="preserve"> IFERROR(IF(VLOOKUP(G1877,Demos!$B$3:$K$1368,7,FALSE)=0,"",VLOOKUP(G1877,Demos!$B$3:$K$1368,7,FALSE)),"")</f>
        <v/>
      </c>
      <c r="T1877" s="50" t="s">
        <v>1762</v>
      </c>
      <c r="U1877" s="31" t="str">
        <f>IFERROR(VLOOKUP(G1877,Demos!$B$7:N5170,12,FALSE),"")</f>
        <v/>
      </c>
    </row>
    <row r="1878" spans="1:21" ht="45" x14ac:dyDescent="0.25">
      <c r="A1878" s="39">
        <f t="shared" si="29"/>
        <v>1873</v>
      </c>
      <c r="B1878" s="30" t="s">
        <v>38</v>
      </c>
      <c r="C1878" s="29" t="str">
        <f xml:space="preserve"> IFERROR(VLOOKUP(B1878, Courses!$C$3:$E$836, 2, FALSE),"")</f>
        <v>Mechanics and Theory of Relativity</v>
      </c>
      <c r="D1878" s="29" t="str">
        <f xml:space="preserve"> IFERROR(VLOOKUP(MID(G1878,1,1), PIRA!$B$1:$E$1146, 2, FALSE),"")</f>
        <v>1 Mechanics</v>
      </c>
      <c r="E1878" s="31" t="str">
        <f xml:space="preserve"> IFERROR(VLOOKUP(MID(G1878,1,2),PIRA!$B$1:$E$1144,2,FALSE),"")&amp;"
"&amp;IFERROR(VLOOKUP(MID(H1878,1,2),PIRA!$B$1:$E$1144,2,FALSE),"")&amp;"
"&amp;IFERROR(VLOOKUP(MID(I1878,1,2),PIRA!$B$1:$E$1144,2,FALSE),"")</f>
        <v xml:space="preserve">Relative Motion
</v>
      </c>
      <c r="F1878" s="31" t="str">
        <f xml:space="preserve"> IFERROR(VLOOKUP(MID(G1878,1,4),PIRA!$B$1:$E$1144,2,FALSE),"")&amp;"
"&amp;IFERROR(VLOOKUP(MID(H1878,1,4),PIRA!$B$1:$E$1144,2,FALSE),"")&amp;"
"&amp;IFERROR(VLOOKUP(MID(I1878,1,4),PIRA!$B$1:$E$1144,2,FALSE),"")</f>
        <v xml:space="preserve">Moving Reference Frames
</v>
      </c>
      <c r="G1878" s="32" t="s">
        <v>1134</v>
      </c>
      <c r="H1878" s="31" t="str">
        <f>IFERROR(IF(VLOOKUP(G1878,Demos!$B$3:$K$1368,2,FALSE)=0,"",VLOOKUP(G1878,Demos!$B$3:$K$1368,2,FALSE)),"")</f>
        <v/>
      </c>
      <c r="I1878" s="79" t="str">
        <f>IFERROR(IF(VLOOKUP(G1878,Demos!$B$3:$K$1368,3,FALSE)=0,"",VLOOKUP(G1878,Demos!$B$3:$K$1368,3,FALSE)),"")</f>
        <v/>
      </c>
      <c r="J1878" s="79" t="str">
        <f>IFERROR(IF(VLOOKUP(G1878,Demos!$B$3:$K$1368,4,FALSE)=0,"",VLOOKUP(G1878,Demos!$B$3:$K$1368,4,FALSE)),"")</f>
        <v/>
      </c>
      <c r="K1878" s="32" t="s">
        <v>1060</v>
      </c>
      <c r="L1878" s="32" t="s">
        <v>22</v>
      </c>
      <c r="M1878" s="71">
        <v>42416</v>
      </c>
      <c r="N1878" s="33" t="str">
        <f>IFERROR(VLOOKUP(G1878,Demos!$B$3:$K$1368,5,FALSE),"")</f>
        <v>Galilean Cart</v>
      </c>
      <c r="O1878" s="28">
        <f>IF(N1878="","",COUNTIF($N$6:N3997, N1878))</f>
        <v>5</v>
      </c>
      <c r="P1878" s="33" t="str">
        <f xml:space="preserve"> IFERROR(IF(VLOOKUP(G1878,Demos!$B$3:$K$1368,6,FALSE)=0,"",VLOOKUP(G1878,Demos!$B$3:$K$1368,6,FALSE)),"")</f>
        <v>www.de-monstrare.nl/pdf/Galilean%20cart.pdf</v>
      </c>
      <c r="Q1878" s="38" t="str">
        <f xml:space="preserve"> IFERROR(IF(VLOOKUP(G1878,Demos!$B$3:$K$1368,8,FALSE)=0,"",VLOOKUP(G1878,Demos!$B$3:$K$1368,8,FALSE)),"")</f>
        <v/>
      </c>
      <c r="R1878" s="38" t="str">
        <f xml:space="preserve"> IFERROR(IF(VLOOKUP(G1878,Demos!$B$3:$K$1368,7,FALSE)=0,"",VLOOKUP(G1878,Demos!$B$3:$K$1368,7,FALSE)),"")</f>
        <v/>
      </c>
      <c r="T1878" s="50" t="s">
        <v>1762</v>
      </c>
      <c r="U1878" s="31" t="str">
        <f>IFERROR(VLOOKUP(G1878,Demos!$B$7:N5174,12,FALSE),"")</f>
        <v/>
      </c>
    </row>
    <row r="1879" spans="1:21" ht="45" x14ac:dyDescent="0.25">
      <c r="A1879" s="39">
        <f t="shared" si="29"/>
        <v>1874</v>
      </c>
      <c r="B1879" s="30" t="s">
        <v>38</v>
      </c>
      <c r="C1879" s="29" t="str">
        <f xml:space="preserve"> IFERROR(VLOOKUP(B1879, Courses!$C$3:$E$836, 2, FALSE),"")</f>
        <v>Mechanics and Theory of Relativity</v>
      </c>
      <c r="D1879" s="29" t="str">
        <f xml:space="preserve"> IFERROR(VLOOKUP(MID(G1879,1,1), PIRA!$B$1:$E$1146, 2, FALSE),"")</f>
        <v>1 Mechanics</v>
      </c>
      <c r="E1879" s="31" t="str">
        <f xml:space="preserve"> IFERROR(VLOOKUP(MID(G1879,1,2),PIRA!$B$1:$E$1144,2,FALSE),"")&amp;"
"&amp;IFERROR(VLOOKUP(MID(H1879,1,2),PIRA!$B$1:$E$1144,2,FALSE),"")&amp;"
"&amp;IFERROR(VLOOKUP(MID(I1879,1,2),PIRA!$B$1:$E$1144,2,FALSE),"")</f>
        <v xml:space="preserve">Relative Motion
</v>
      </c>
      <c r="F1879" s="31" t="str">
        <f xml:space="preserve"> IFERROR(VLOOKUP(MID(G1879,1,4),PIRA!$B$1:$E$1144,2,FALSE),"")&amp;"
"&amp;IFERROR(VLOOKUP(MID(H1879,1,4),PIRA!$B$1:$E$1144,2,FALSE),"")&amp;"
"&amp;IFERROR(VLOOKUP(MID(I1879,1,4),PIRA!$B$1:$E$1144,2,FALSE),"")</f>
        <v xml:space="preserve">Moving Reference Frames
</v>
      </c>
      <c r="G1879" s="32" t="s">
        <v>1135</v>
      </c>
      <c r="H1879" s="31" t="str">
        <f>IFERROR(IF(VLOOKUP(G1879,Demos!$B$3:$K$1368,2,FALSE)=0,"",VLOOKUP(G1879,Demos!$B$3:$K$1368,2,FALSE)),"")</f>
        <v/>
      </c>
      <c r="I1879" s="79" t="str">
        <f>IFERROR(IF(VLOOKUP(G1879,Demos!$B$3:$K$1368,3,FALSE)=0,"",VLOOKUP(G1879,Demos!$B$3:$K$1368,3,FALSE)),"")</f>
        <v/>
      </c>
      <c r="J1879" s="79" t="str">
        <f>IFERROR(IF(VLOOKUP(G1879,Demos!$B$3:$K$1368,4,FALSE)=0,"",VLOOKUP(G1879,Demos!$B$3:$K$1368,4,FALSE)),"")</f>
        <v/>
      </c>
      <c r="K1879" s="32" t="s">
        <v>1060</v>
      </c>
      <c r="L1879" s="32" t="s">
        <v>22</v>
      </c>
      <c r="M1879" s="71">
        <v>42416</v>
      </c>
      <c r="N1879" s="33" t="str">
        <f>IFERROR(VLOOKUP(G1879,Demos!$B$3:$K$1368,5,FALSE),"")</f>
        <v>Shoot and Catch</v>
      </c>
      <c r="O1879" s="28">
        <f>IF(N1879="","",COUNTIF($N$6:N3998, N1879))</f>
        <v>26</v>
      </c>
      <c r="P1879" s="33" t="str">
        <f xml:space="preserve"> IFERROR(IF(VLOOKUP(G1879,Demos!$B$3:$K$1368,6,FALSE)=0,"",VLOOKUP(G1879,Demos!$B$3:$K$1368,6,FALSE)),"")</f>
        <v>www.de-monstrare.nl/pdf/Shoot%20and%20catch.pdf</v>
      </c>
      <c r="Q1879" s="38" t="str">
        <f xml:space="preserve"> IFERROR(IF(VLOOKUP(G1879,Demos!$B$3:$K$1368,8,FALSE)=0,"",VLOOKUP(G1879,Demos!$B$3:$K$1368,8,FALSE)),"")</f>
        <v/>
      </c>
      <c r="R1879" s="38" t="str">
        <f xml:space="preserve"> IFERROR(IF(VLOOKUP(G1879,Demos!$B$3:$K$1368,7,FALSE)=0,"",VLOOKUP(G1879,Demos!$B$3:$K$1368,7,FALSE)),"")</f>
        <v xml:space="preserve">See Collegerama 2022 recording TN1612TU_09 from 00:38:10 - https://collegerama.tudelft.nl/Mediasite/Channel/as-bsc-tn/watch/01a81742333b4cfeb1cb2f79a689016f1d </v>
      </c>
      <c r="T1879" s="50" t="s">
        <v>1763</v>
      </c>
      <c r="U1879" s="31" t="str">
        <f>IFERROR(VLOOKUP(G1879,Demos!$B$7:N5173,12,FALSE),"")</f>
        <v/>
      </c>
    </row>
    <row r="1880" spans="1:21" ht="45" x14ac:dyDescent="0.25">
      <c r="A1880" s="39">
        <f t="shared" si="29"/>
        <v>1875</v>
      </c>
      <c r="B1880" s="30" t="s">
        <v>38</v>
      </c>
      <c r="C1880" s="29" t="str">
        <f xml:space="preserve"> IFERROR(VLOOKUP(B1880, Courses!$C$3:$E$836, 2, FALSE),"")</f>
        <v>Mechanics and Theory of Relativity</v>
      </c>
      <c r="D1880" s="29" t="str">
        <f xml:space="preserve"> IFERROR(VLOOKUP(MID(G1880,1,1), PIRA!$B$1:$E$1146, 2, FALSE),"")</f>
        <v>1 Mechanics</v>
      </c>
      <c r="E1880" s="31" t="str">
        <f xml:space="preserve"> IFERROR(VLOOKUP(MID(G1880,1,2),PIRA!$B$1:$E$1144,2,FALSE),"")&amp;"
"&amp;IFERROR(VLOOKUP(MID(H1880,1,2),PIRA!$B$1:$E$1144,2,FALSE),"")&amp;"
"&amp;IFERROR(VLOOKUP(MID(I1880,1,2),PIRA!$B$1:$E$1144,2,FALSE),"")</f>
        <v>Applications of Newton's Laws
Applications of Newton's Laws
Linear Momentum and Collisions</v>
      </c>
      <c r="F1880" s="31" t="str">
        <f xml:space="preserve"> IFERROR(VLOOKUP(MID(G1880,1,4),PIRA!$B$1:$E$1144,2,FALSE),"")&amp;"
"&amp;IFERROR(VLOOKUP(MID(H1880,1,4),PIRA!$B$1:$E$1144,2,FALSE),"")&amp;"
"&amp;IFERROR(VLOOKUP(MID(I1880,1,4),PIRA!$B$1:$E$1144,2,FALSE),"")</f>
        <v>Dynamic Torque
Friction
Impulse and Thrust</v>
      </c>
      <c r="G1880" s="32" t="s">
        <v>1149</v>
      </c>
      <c r="H1880" s="31" t="str">
        <f>IFERROR(IF(VLOOKUP(G1880,Demos!$B$3:$K$1368,2,FALSE)=0,"",VLOOKUP(G1880,Demos!$B$3:$K$1368,2,FALSE)),"")</f>
        <v>1K20.05</v>
      </c>
      <c r="I1880" s="79" t="str">
        <f>IFERROR(IF(VLOOKUP(G1880,Demos!$B$3:$K$1368,3,FALSE)=0,"",VLOOKUP(G1880,Demos!$B$3:$K$1368,3,FALSE)),"")</f>
        <v>1N10.01</v>
      </c>
      <c r="J1880" s="79" t="str">
        <f>IFERROR(IF(VLOOKUP(G1880,Demos!$B$3:$K$1368,4,FALSE)=0,"",VLOOKUP(G1880,Demos!$B$3:$K$1368,4,FALSE)),"")</f>
        <v/>
      </c>
      <c r="K1880" s="32" t="s">
        <v>1060</v>
      </c>
      <c r="L1880" s="32" t="s">
        <v>22</v>
      </c>
      <c r="M1880" s="71">
        <v>42415</v>
      </c>
      <c r="N1880" s="33" t="str">
        <f>IFERROR(VLOOKUP(G1880,Demos!$B$3:$K$1368,5,FALSE),"")</f>
        <v>Throwing a Basketball</v>
      </c>
      <c r="O1880" s="28">
        <f>IF(N1880="","",COUNTIF($N$6:N3999, N1880))</f>
        <v>12</v>
      </c>
      <c r="P1880" s="33" t="str">
        <f xml:space="preserve"> IFERROR(IF(VLOOKUP(G1880,Demos!$B$3:$K$1368,6,FALSE)=0,"",VLOOKUP(G1880,Demos!$B$3:$K$1368,6,FALSE)),"")</f>
        <v>www.de-monstrare.nl/pdf/Throwing%20a%20basketball.pdf</v>
      </c>
      <c r="Q1880" s="38" t="str">
        <f xml:space="preserve"> IFERROR(IF(VLOOKUP(G1880,Demos!$B$3:$K$1368,8,FALSE)=0,"",VLOOKUP(G1880,Demos!$B$3:$K$1368,8,FALSE)),"")</f>
        <v/>
      </c>
      <c r="R1880" s="38" t="str">
        <f xml:space="preserve"> IFERROR(IF(VLOOKUP(G1880,Demos!$B$3:$K$1368,7,FALSE)=0,"",VLOOKUP(G1880,Demos!$B$3:$K$1368,7,FALSE)),"")</f>
        <v xml:space="preserve">See Collegerama 2022 recording TN1612TU_05 from 01:13:11 - https://collegerama.tudelft.nl/Mediasite/Channel/as-bsc-tn/watch/c62ffe14b9a54c75ada1f93c4d870c901d </v>
      </c>
      <c r="T1880" s="50" t="s">
        <v>1763</v>
      </c>
      <c r="U1880" s="31" t="str">
        <f>IFERROR(VLOOKUP(G1880,Demos!$B$7:N5176,12,FALSE),"")</f>
        <v/>
      </c>
    </row>
    <row r="1881" spans="1:21" ht="45" x14ac:dyDescent="0.25">
      <c r="A1881" s="39">
        <f t="shared" si="29"/>
        <v>1876</v>
      </c>
      <c r="B1881" s="30" t="s">
        <v>38</v>
      </c>
      <c r="C1881" s="29" t="str">
        <f xml:space="preserve"> IFERROR(VLOOKUP(B1881, Courses!$C$3:$E$836, 2, FALSE),"")</f>
        <v>Mechanics and Theory of Relativity</v>
      </c>
      <c r="D1881" s="29" t="str">
        <f xml:space="preserve"> IFERROR(VLOOKUP(MID(G1881,1,1), PIRA!$B$1:$E$1146, 2, FALSE),"")</f>
        <v>1 Mechanics</v>
      </c>
      <c r="E1881" s="31" t="str">
        <f xml:space="preserve"> IFERROR(VLOOKUP(MID(G1881,1,2),PIRA!$B$1:$E$1144,2,FALSE),"")&amp;"
"&amp;IFERROR(VLOOKUP(MID(H1881,1,2),PIRA!$B$1:$E$1144,2,FALSE),"")&amp;"
"&amp;IFERROR(VLOOKUP(MID(I1881,1,2),PIRA!$B$1:$E$1144,2,FALSE),"")</f>
        <v xml:space="preserve">Applications of Newton's Laws
Linear Momentum and Collisions
</v>
      </c>
      <c r="F1881" s="31" t="str">
        <f xml:space="preserve"> IFERROR(VLOOKUP(MID(G1881,1,4),PIRA!$B$1:$E$1144,2,FALSE),"")&amp;"
"&amp;IFERROR(VLOOKUP(MID(H1881,1,4),PIRA!$B$1:$E$1144,2,FALSE),"")&amp;"
"&amp;IFERROR(VLOOKUP(MID(I1881,1,4),PIRA!$B$1:$E$1144,2,FALSE),"")</f>
        <v xml:space="preserve">Dynamic Torque
Impulse and Thrust
</v>
      </c>
      <c r="G1881" s="32" t="s">
        <v>1150</v>
      </c>
      <c r="H1881" s="31" t="str">
        <f>IFERROR(IF(VLOOKUP(G1881,Demos!$B$3:$K$1368,2,FALSE)=0,"",VLOOKUP(G1881,Demos!$B$3:$K$1368,2,FALSE)),"")</f>
        <v>1N10.02</v>
      </c>
      <c r="I1881" s="79" t="str">
        <f>IFERROR(IF(VLOOKUP(G1881,Demos!$B$3:$K$1368,3,FALSE)=0,"",VLOOKUP(G1881,Demos!$B$3:$K$1368,3,FALSE)),"")</f>
        <v/>
      </c>
      <c r="J1881" s="79" t="str">
        <f>IFERROR(IF(VLOOKUP(G1881,Demos!$B$3:$K$1368,4,FALSE)=0,"",VLOOKUP(G1881,Demos!$B$3:$K$1368,4,FALSE)),"")</f>
        <v/>
      </c>
      <c r="K1881" s="32" t="s">
        <v>1060</v>
      </c>
      <c r="L1881" s="32" t="s">
        <v>22</v>
      </c>
      <c r="M1881" s="71">
        <v>42415</v>
      </c>
      <c r="N1881" s="33" t="str">
        <f>IFERROR(VLOOKUP(G1881,Demos!$B$3:$K$1368,5,FALSE),"")</f>
        <v>Boomerang Ball (1)</v>
      </c>
      <c r="O1881" s="28">
        <f>IF(N1881="","",COUNTIF($N$6:N4000, N1881))</f>
        <v>12</v>
      </c>
      <c r="P1881" s="33" t="str">
        <f xml:space="preserve"> IFERROR(IF(VLOOKUP(G1881,Demos!$B$3:$K$1368,6,FALSE)=0,"",VLOOKUP(G1881,Demos!$B$3:$K$1368,6,FALSE)),"")</f>
        <v>www.de-monstrare.nl/pdf/Boomerang%20ball%20_1_.pdf</v>
      </c>
      <c r="Q1881" s="38" t="str">
        <f xml:space="preserve"> IFERROR(IF(VLOOKUP(G1881,Demos!$B$3:$K$1368,8,FALSE)=0,"",VLOOKUP(G1881,Demos!$B$3:$K$1368,8,FALSE)),"")</f>
        <v/>
      </c>
      <c r="R1881" s="38" t="str">
        <f xml:space="preserve"> IFERROR(IF(VLOOKUP(G1881,Demos!$B$3:$K$1368,7,FALSE)=0,"",VLOOKUP(G1881,Demos!$B$3:$K$1368,7,FALSE)),"")</f>
        <v xml:space="preserve">See Collegerama 2022 recording TN1612TU_05 from 01:13:11 - https://collegerama.tudelft.nl/Mediasite/Channel/as-bsc-tn/watch/c62ffe14b9a54c75ada1f93c4d870c901d </v>
      </c>
      <c r="T1881" s="50" t="s">
        <v>1763</v>
      </c>
      <c r="U1881" s="31" t="str">
        <f>IFERROR(VLOOKUP(G1881,Demos!$B$7:N5178,12,FALSE),"")</f>
        <v/>
      </c>
    </row>
    <row r="1882" spans="1:21" ht="45" x14ac:dyDescent="0.25">
      <c r="A1882" s="39">
        <f t="shared" si="29"/>
        <v>1877</v>
      </c>
      <c r="B1882" s="30" t="s">
        <v>38</v>
      </c>
      <c r="C1882" s="29" t="str">
        <f xml:space="preserve"> IFERROR(VLOOKUP(B1882, Courses!$C$3:$E$836, 2, FALSE),"")</f>
        <v>Mechanics and Theory of Relativity</v>
      </c>
      <c r="D1882" s="29" t="str">
        <f xml:space="preserve"> IFERROR(VLOOKUP(MID(G1882,1,1), PIRA!$B$1:$E$1146, 2, FALSE),"")</f>
        <v>1 Mechanics</v>
      </c>
      <c r="E1882" s="31" t="str">
        <f xml:space="preserve"> IFERROR(VLOOKUP(MID(G1882,1,2),PIRA!$B$1:$E$1144,2,FALSE),"")&amp;"
"&amp;IFERROR(VLOOKUP(MID(H1882,1,2),PIRA!$B$1:$E$1144,2,FALSE),"")&amp;"
"&amp;IFERROR(VLOOKUP(MID(I1882,1,2),PIRA!$B$1:$E$1144,2,FALSE),"")</f>
        <v xml:space="preserve">Applications of Newton's Laws
Linear Momentum and Collisions
</v>
      </c>
      <c r="F1882" s="31" t="str">
        <f xml:space="preserve"> IFERROR(VLOOKUP(MID(G1882,1,4),PIRA!$B$1:$E$1144,2,FALSE),"")&amp;"
"&amp;IFERROR(VLOOKUP(MID(H1882,1,4),PIRA!$B$1:$E$1144,2,FALSE),"")&amp;"
"&amp;IFERROR(VLOOKUP(MID(I1882,1,4),PIRA!$B$1:$E$1144,2,FALSE),"")</f>
        <v xml:space="preserve">Dynamic Torque
Impulse and Thrust
</v>
      </c>
      <c r="G1882" s="32" t="s">
        <v>1151</v>
      </c>
      <c r="H1882" s="31" t="str">
        <f>IFERROR(IF(VLOOKUP(G1882,Demos!$B$3:$K$1368,2,FALSE)=0,"",VLOOKUP(G1882,Demos!$B$3:$K$1368,2,FALSE)),"")</f>
        <v>1N10.03</v>
      </c>
      <c r="I1882" s="79" t="str">
        <f>IFERROR(IF(VLOOKUP(G1882,Demos!$B$3:$K$1368,3,FALSE)=0,"",VLOOKUP(G1882,Demos!$B$3:$K$1368,3,FALSE)),"")</f>
        <v/>
      </c>
      <c r="J1882" s="79" t="str">
        <f>IFERROR(IF(VLOOKUP(G1882,Demos!$B$3:$K$1368,4,FALSE)=0,"",VLOOKUP(G1882,Demos!$B$3:$K$1368,4,FALSE)),"")</f>
        <v/>
      </c>
      <c r="K1882" s="32" t="s">
        <v>1060</v>
      </c>
      <c r="L1882" s="32" t="s">
        <v>22</v>
      </c>
      <c r="M1882" s="71">
        <v>42415</v>
      </c>
      <c r="N1882" s="33" t="str">
        <f>IFERROR(VLOOKUP(G1882,Demos!$B$3:$K$1368,5,FALSE),"")</f>
        <v>Boomerang Ball (2)</v>
      </c>
      <c r="O1882" s="28">
        <f>IF(N1882="","",COUNTIF($N$6:N4001, N1882))</f>
        <v>12</v>
      </c>
      <c r="P1882" s="33" t="str">
        <f xml:space="preserve"> IFERROR(IF(VLOOKUP(G1882,Demos!$B$3:$K$1368,6,FALSE)=0,"",VLOOKUP(G1882,Demos!$B$3:$K$1368,6,FALSE)),"")</f>
        <v>www.de-monstrare.nl/pdf/Boomerang%20ball%20_2_.pdf</v>
      </c>
      <c r="Q1882" s="38" t="str">
        <f xml:space="preserve"> IFERROR(IF(VLOOKUP(G1882,Demos!$B$3:$K$1368,8,FALSE)=0,"",VLOOKUP(G1882,Demos!$B$3:$K$1368,8,FALSE)),"")</f>
        <v/>
      </c>
      <c r="R1882" s="38" t="str">
        <f xml:space="preserve"> IFERROR(IF(VLOOKUP(G1882,Demos!$B$3:$K$1368,7,FALSE)=0,"",VLOOKUP(G1882,Demos!$B$3:$K$1368,7,FALSE)),"")</f>
        <v xml:space="preserve">See Collegerama 2022 recording TN1612TU_05 from 01:13:11 - https://collegerama.tudelft.nl/Mediasite/Channel/as-bsc-tn/watch/c62ffe14b9a54c75ada1f93c4d870c901d </v>
      </c>
      <c r="T1882" s="50" t="s">
        <v>1763</v>
      </c>
      <c r="U1882" s="31" t="str">
        <f>IFERROR(VLOOKUP(G1882,Demos!$B$7:N5177,12,FALSE),"")</f>
        <v/>
      </c>
    </row>
    <row r="1883" spans="1:21" ht="45" x14ac:dyDescent="0.25">
      <c r="A1883" s="39">
        <f t="shared" si="29"/>
        <v>1878</v>
      </c>
      <c r="B1883" s="30" t="s">
        <v>1905</v>
      </c>
      <c r="C1883" s="29" t="str">
        <f xml:space="preserve"> IFERROR(VLOOKUP(B1883, Courses!$C$3:$E$836, 2, FALSE),"")</f>
        <v>Mechanics and Theory of Relativity</v>
      </c>
      <c r="D1883" s="29" t="str">
        <f xml:space="preserve"> IFERROR(VLOOKUP(MID(G1883,1,1), PIRA!$B$1:$E$1146, 2, FALSE),"")</f>
        <v>1 Mechanics</v>
      </c>
      <c r="E1883" s="31" t="str">
        <f xml:space="preserve"> IFERROR(VLOOKUP(MID(G1883,1,2),PIRA!$B$1:$E$1144,2,FALSE),"")&amp;"
"&amp;IFERROR(VLOOKUP(MID(H1883,1,2),PIRA!$B$1:$E$1144,2,FALSE),"")&amp;"
"&amp;IFERROR(VLOOKUP(MID(I1883,1,2),PIRA!$B$1:$E$1144,2,FALSE),"")</f>
        <v xml:space="preserve">Work and Energy
Magnetic Materials
</v>
      </c>
      <c r="F1883" s="31" t="str">
        <f xml:space="preserve"> IFERROR(VLOOKUP(MID(G1883,1,4),PIRA!$B$1:$E$1144,2,FALSE),"")&amp;"
"&amp;IFERROR(VLOOKUP(MID(H1883,1,4),PIRA!$B$1:$E$1144,2,FALSE),"")&amp;"
"&amp;IFERROR(VLOOKUP(MID(I1883,1,4),PIRA!$B$1:$E$1144,2,FALSE),"")</f>
        <v xml:space="preserve">Conservation of Energy
Magnets
</v>
      </c>
      <c r="G1883" s="32" t="s">
        <v>1158</v>
      </c>
      <c r="H1883" s="31" t="str">
        <f>IFERROR(IF(VLOOKUP(G1883,Demos!$B$3:$K$1368,2,FALSE)=0,"",VLOOKUP(G1883,Demos!$B$3:$K$1368,2,FALSE)),"")</f>
        <v>5G10.80</v>
      </c>
      <c r="I1883" s="79" t="str">
        <f>IFERROR(IF(VLOOKUP(G1883,Demos!$B$3:$K$1368,3,FALSE)=0,"",VLOOKUP(G1883,Demos!$B$3:$K$1368,3,FALSE)),"")</f>
        <v/>
      </c>
      <c r="J1883" s="79" t="str">
        <f>IFERROR(IF(VLOOKUP(G1883,Demos!$B$3:$K$1368,4,FALSE)=0,"",VLOOKUP(G1883,Demos!$B$3:$K$1368,4,FALSE)),"")</f>
        <v/>
      </c>
      <c r="K1883" s="32" t="s">
        <v>1897</v>
      </c>
      <c r="M1883" s="71">
        <v>42415</v>
      </c>
      <c r="N1883" s="33" t="str">
        <f>IFERROR(VLOOKUP(G1883,Demos!$B$3:$K$1368,5,FALSE),"")</f>
        <v>Gauss' Rifle</v>
      </c>
      <c r="O1883" s="28">
        <f>IF(N1883="","",COUNTIF($N$6:N4002, N1883))</f>
        <v>37</v>
      </c>
      <c r="P1883" s="33" t="str">
        <f xml:space="preserve"> IFERROR(IF(VLOOKUP(G1883,Demos!$B$3:$K$1368,6,FALSE)=0,"",VLOOKUP(G1883,Demos!$B$3:$K$1368,6,FALSE)),"")</f>
        <v>www.de-monstrare.nl/pdf/Gauss%27s%20rifle.pdf</v>
      </c>
      <c r="Q1883" s="38" t="str">
        <f xml:space="preserve"> IFERROR(IF(VLOOKUP(G1883,Demos!$B$3:$K$1368,8,FALSE)=0,"",VLOOKUP(G1883,Demos!$B$3:$K$1368,8,FALSE)),"")</f>
        <v/>
      </c>
      <c r="R1883" s="38" t="str">
        <f xml:space="preserve"> IFERROR(IF(VLOOKUP(G1883,Demos!$B$3:$K$1368,7,FALSE)=0,"",VLOOKUP(G1883,Demos!$B$3:$K$1368,7,FALSE)),"")</f>
        <v xml:space="preserve">See Collegerama 2022 recording TN1612TU_04 from 00:39:45 - https://collegerama.tudelft.nl/Mediasite/Channel/as-bsc-tn/watch/a26ab3bd246349b59f418a1b22cc67101d </v>
      </c>
      <c r="T1883" s="50" t="s">
        <v>1762</v>
      </c>
      <c r="U1883" s="31" t="str">
        <f>IFERROR(VLOOKUP(G1883,Demos!$B$7:N5175,12,FALSE),"")</f>
        <v/>
      </c>
    </row>
    <row r="1884" spans="1:21" ht="45" x14ac:dyDescent="0.25">
      <c r="A1884" s="39">
        <f t="shared" si="29"/>
        <v>1879</v>
      </c>
      <c r="B1884" s="30" t="s">
        <v>38</v>
      </c>
      <c r="C1884" s="29" t="str">
        <f xml:space="preserve"> IFERROR(VLOOKUP(B1884, Courses!$C$3:$E$836, 2, FALSE),"")</f>
        <v>Mechanics and Theory of Relativity</v>
      </c>
      <c r="D1884" s="29" t="str">
        <f xml:space="preserve"> IFERROR(VLOOKUP(MID(G1884,1,1), PIRA!$B$1:$E$1146, 2, FALSE),"")</f>
        <v>1 Mechanics</v>
      </c>
      <c r="E1884" s="31" t="str">
        <f xml:space="preserve"> IFERROR(VLOOKUP(MID(G1884,1,2),PIRA!$B$1:$E$1144,2,FALSE),"")&amp;"
"&amp;IFERROR(VLOOKUP(MID(H1884,1,2),PIRA!$B$1:$E$1144,2,FALSE),"")&amp;"
"&amp;IFERROR(VLOOKUP(MID(I1884,1,2),PIRA!$B$1:$E$1144,2,FALSE),"")</f>
        <v xml:space="preserve">Rotational Dynamics
Rotational Dynamics
</v>
      </c>
      <c r="F1884" s="31" t="str">
        <f xml:space="preserve"> IFERROR(VLOOKUP(MID(G1884,1,4),PIRA!$B$1:$E$1144,2,FALSE),"")&amp;"
"&amp;IFERROR(VLOOKUP(MID(H1884,1,4),PIRA!$B$1:$E$1144,2,FALSE),"")&amp;"
"&amp;IFERROR(VLOOKUP(MID(I1884,1,4),PIRA!$B$1:$E$1144,2,FALSE),"")</f>
        <v xml:space="preserve">Conservation of Angular Momentum
Transfer of Angular Momentum
</v>
      </c>
      <c r="G1884" s="32" t="s">
        <v>84</v>
      </c>
      <c r="H1884" s="31" t="str">
        <f>IFERROR(IF(VLOOKUP(G1884,Demos!$B$3:$K$1368,2,FALSE)=0,"",VLOOKUP(G1884,Demos!$B$3:$K$1368,2,FALSE)),"")</f>
        <v>1Q30.10</v>
      </c>
      <c r="I1884" s="79" t="str">
        <f>IFERROR(IF(VLOOKUP(G1884,Demos!$B$3:$K$1368,3,FALSE)=0,"",VLOOKUP(G1884,Demos!$B$3:$K$1368,3,FALSE)),"")</f>
        <v/>
      </c>
      <c r="J1884" s="79" t="str">
        <f>IFERROR(IF(VLOOKUP(G1884,Demos!$B$3:$K$1368,4,FALSE)=0,"",VLOOKUP(G1884,Demos!$B$3:$K$1368,4,FALSE)),"")</f>
        <v/>
      </c>
      <c r="K1884" s="32" t="s">
        <v>1060</v>
      </c>
      <c r="L1884" s="32" t="s">
        <v>22</v>
      </c>
      <c r="M1884" s="71">
        <v>42415</v>
      </c>
      <c r="N1884" s="33" t="str">
        <f>IFERROR(VLOOKUP(G1884,Demos!$B$3:$K$1368,5,FALSE),"")</f>
        <v>Bicycle Wheel and Swivel Chair</v>
      </c>
      <c r="O1884" s="28">
        <f>IF(N1884="","",COUNTIF($N$6:N4003, N1884))</f>
        <v>39</v>
      </c>
      <c r="P1884" s="33" t="str">
        <f xml:space="preserve"> IFERROR(IF(VLOOKUP(G1884,Demos!$B$3:$K$1368,6,FALSE)=0,"",VLOOKUP(G1884,Demos!$B$3:$K$1368,6,FALSE)),"")</f>
        <v>www.de-monstrare.nl/pdf/Bicycle%20wheel%20and%20swivel%20chair.pdf</v>
      </c>
      <c r="Q1884" s="38" t="str">
        <f xml:space="preserve"> IFERROR(IF(VLOOKUP(G1884,Demos!$B$3:$K$1368,8,FALSE)=0,"",VLOOKUP(G1884,Demos!$B$3:$K$1368,8,FALSE)),"")</f>
        <v/>
      </c>
      <c r="R1884" s="38" t="str">
        <f xml:space="preserve"> IFERROR(IF(VLOOKUP(G1884,Demos!$B$3:$K$1368,7,FALSE)=0,"",VLOOKUP(G1884,Demos!$B$3:$K$1368,7,FALSE)),"")</f>
        <v xml:space="preserve">See Collegerama 2022 recording TN1612TU_05 from 01:13:11 - https://collegerama.tudelft.nl/Mediasite/Channel/as-bsc-tn/watch/c62ffe14b9a54c75ada1f93c4d870c901d </v>
      </c>
      <c r="T1884" s="50" t="s">
        <v>1890</v>
      </c>
      <c r="U1884" s="31" t="str">
        <f>IFERROR(VLOOKUP(G1884,Demos!$B$7:N5179,12,FALSE),"")</f>
        <v/>
      </c>
    </row>
    <row r="1885" spans="1:21" ht="45" x14ac:dyDescent="0.25">
      <c r="A1885" s="39">
        <f t="shared" si="29"/>
        <v>1880</v>
      </c>
      <c r="B1885" s="30" t="s">
        <v>38</v>
      </c>
      <c r="C1885" s="29" t="str">
        <f xml:space="preserve"> IFERROR(VLOOKUP(B1885, Courses!$C$3:$E$836, 2, FALSE),"")</f>
        <v>Mechanics and Theory of Relativity</v>
      </c>
      <c r="D1885" s="29" t="str">
        <f xml:space="preserve"> IFERROR(VLOOKUP(MID(G1885,1,1), PIRA!$B$1:$E$1146, 2, FALSE),"")</f>
        <v>1 Mechanics</v>
      </c>
      <c r="E1885" s="31" t="str">
        <f xml:space="preserve"> IFERROR(VLOOKUP(MID(G1885,1,2),PIRA!$B$1:$E$1144,2,FALSE),"")&amp;"
"&amp;IFERROR(VLOOKUP(MID(H1885,1,2),PIRA!$B$1:$E$1144,2,FALSE),"")&amp;"
"&amp;IFERROR(VLOOKUP(MID(I1885,1,2),PIRA!$B$1:$E$1144,2,FALSE),"")</f>
        <v xml:space="preserve">Gravity
</v>
      </c>
      <c r="F1885" s="31" t="str">
        <f xml:space="preserve"> IFERROR(VLOOKUP(MID(G1885,1,4),PIRA!$B$1:$E$1144,2,FALSE),"")&amp;"
"&amp;IFERROR(VLOOKUP(MID(H1885,1,4),PIRA!$B$1:$E$1144,2,FALSE),"")&amp;"
"&amp;IFERROR(VLOOKUP(MID(I1885,1,4),PIRA!$B$1:$E$1144,2,FALSE),"")</f>
        <v xml:space="preserve">Universal Gravitational Constant
</v>
      </c>
      <c r="G1885" s="32" t="s">
        <v>1155</v>
      </c>
      <c r="H1885" s="31" t="str">
        <f>IFERROR(IF(VLOOKUP(G1885,Demos!$B$3:$K$1368,2,FALSE)=0,"",VLOOKUP(G1885,Demos!$B$3:$K$1368,2,FALSE)),"")</f>
        <v/>
      </c>
      <c r="I1885" s="79" t="str">
        <f>IFERROR(IF(VLOOKUP(G1885,Demos!$B$3:$K$1368,3,FALSE)=0,"",VLOOKUP(G1885,Demos!$B$3:$K$1368,3,FALSE)),"")</f>
        <v/>
      </c>
      <c r="J1885" s="79" t="str">
        <f>IFERROR(IF(VLOOKUP(G1885,Demos!$B$3:$K$1368,4,FALSE)=0,"",VLOOKUP(G1885,Demos!$B$3:$K$1368,4,FALSE)),"")</f>
        <v/>
      </c>
      <c r="K1885" s="32" t="s">
        <v>22</v>
      </c>
      <c r="L1885" s="32" t="s">
        <v>1060</v>
      </c>
      <c r="M1885" s="71">
        <v>42412</v>
      </c>
      <c r="N1885" s="33" t="str">
        <f>IFERROR(VLOOKUP(G1885,Demos!$B$3:$K$1368,5,FALSE),"")</f>
        <v>Weighing the Earth</v>
      </c>
      <c r="O1885" s="28">
        <f>IF(N1885="","",COUNTIF($N$6:N4004, N1885))</f>
        <v>8</v>
      </c>
      <c r="P1885" s="33" t="str">
        <f xml:space="preserve"> IFERROR(IF(VLOOKUP(G1885,Demos!$B$3:$K$1368,6,FALSE)=0,"",VLOOKUP(G1885,Demos!$B$3:$K$1368,6,FALSE)),"")</f>
        <v>www.de-monstrare.nl/pdf/Weighing%20the%20earth.pdf</v>
      </c>
      <c r="Q1885" s="38" t="str">
        <f xml:space="preserve"> IFERROR(IF(VLOOKUP(G1885,Demos!$B$3:$K$1368,8,FALSE)=0,"",VLOOKUP(G1885,Demos!$B$3:$K$1368,8,FALSE)),"")</f>
        <v>Torsion wire broken due to moving the equipment by FMVG 15 Aug 2013</v>
      </c>
      <c r="R1885" s="38" t="str">
        <f xml:space="preserve"> IFERROR(IF(VLOOKUP(G1885,Demos!$B$3:$K$1368,7,FALSE)=0,"",VLOOKUP(G1885,Demos!$B$3:$K$1368,7,FALSE)),"")</f>
        <v/>
      </c>
      <c r="T1885" s="50" t="s">
        <v>1904</v>
      </c>
      <c r="U1885" s="31" t="str">
        <f>IFERROR(VLOOKUP(G1885,Demos!$B$7:N5180,12,FALSE),"")</f>
        <v/>
      </c>
    </row>
    <row r="1886" spans="1:21" ht="45" x14ac:dyDescent="0.25">
      <c r="A1886" s="39">
        <f t="shared" si="29"/>
        <v>1881</v>
      </c>
      <c r="B1886" s="30" t="s">
        <v>38</v>
      </c>
      <c r="C1886" s="29" t="str">
        <f xml:space="preserve"> IFERROR(VLOOKUP(B1886, Courses!$C$3:$E$836, 2, FALSE),"")</f>
        <v>Mechanics and Theory of Relativity</v>
      </c>
      <c r="D1886" s="29" t="str">
        <f xml:space="preserve"> IFERROR(VLOOKUP(MID(G1886,1,1), PIRA!$B$1:$E$1146, 2, FALSE),"")</f>
        <v>1 Mechanics</v>
      </c>
      <c r="E1886" s="31" t="str">
        <f xml:space="preserve"> IFERROR(VLOOKUP(MID(G1886,1,2),PIRA!$B$1:$E$1144,2,FALSE),"")&amp;"
"&amp;IFERROR(VLOOKUP(MID(H1886,1,2),PIRA!$B$1:$E$1144,2,FALSE),"")&amp;"
"&amp;IFERROR(VLOOKUP(MID(I1886,1,2),PIRA!$B$1:$E$1144,2,FALSE),"")</f>
        <v xml:space="preserve">Work and Energy
Magnetic Materials
</v>
      </c>
      <c r="F1886" s="31" t="str">
        <f xml:space="preserve"> IFERROR(VLOOKUP(MID(G1886,1,4),PIRA!$B$1:$E$1144,2,FALSE),"")&amp;"
"&amp;IFERROR(VLOOKUP(MID(H1886,1,4),PIRA!$B$1:$E$1144,2,FALSE),"")&amp;"
"&amp;IFERROR(VLOOKUP(MID(I1886,1,4),PIRA!$B$1:$E$1144,2,FALSE),"")</f>
        <v xml:space="preserve">Conservation of Energy
Magnets
</v>
      </c>
      <c r="G1886" s="32" t="s">
        <v>1158</v>
      </c>
      <c r="H1886" s="31" t="str">
        <f>IFERROR(IF(VLOOKUP(G1886,Demos!$B$3:$K$1368,2,FALSE)=0,"",VLOOKUP(G1886,Demos!$B$3:$K$1368,2,FALSE)),"")</f>
        <v>5G10.80</v>
      </c>
      <c r="I1886" s="79" t="str">
        <f>IFERROR(IF(VLOOKUP(G1886,Demos!$B$3:$K$1368,3,FALSE)=0,"",VLOOKUP(G1886,Demos!$B$3:$K$1368,3,FALSE)),"")</f>
        <v/>
      </c>
      <c r="J1886" s="79" t="str">
        <f>IFERROR(IF(VLOOKUP(G1886,Demos!$B$3:$K$1368,4,FALSE)=0,"",VLOOKUP(G1886,Demos!$B$3:$K$1368,4,FALSE)),"")</f>
        <v/>
      </c>
      <c r="K1886" s="32" t="s">
        <v>1060</v>
      </c>
      <c r="L1886" s="32" t="s">
        <v>22</v>
      </c>
      <c r="M1886" s="71">
        <v>42412</v>
      </c>
      <c r="N1886" s="33" t="str">
        <f>IFERROR(VLOOKUP(G1886,Demos!$B$3:$K$1368,5,FALSE),"")</f>
        <v>Gauss' Rifle</v>
      </c>
      <c r="O1886" s="28">
        <f>IF(N1886="","",COUNTIF($N$6:N4005, N1886))</f>
        <v>37</v>
      </c>
      <c r="P1886" s="33" t="str">
        <f xml:space="preserve"> IFERROR(IF(VLOOKUP(G1886,Demos!$B$3:$K$1368,6,FALSE)=0,"",VLOOKUP(G1886,Demos!$B$3:$K$1368,6,FALSE)),"")</f>
        <v>www.de-monstrare.nl/pdf/Gauss%27s%20rifle.pdf</v>
      </c>
      <c r="Q1886" s="38" t="str">
        <f xml:space="preserve"> IFERROR(IF(VLOOKUP(G1886,Demos!$B$3:$K$1368,8,FALSE)=0,"",VLOOKUP(G1886,Demos!$B$3:$K$1368,8,FALSE)),"")</f>
        <v/>
      </c>
      <c r="R1886" s="38" t="str">
        <f xml:space="preserve"> IFERROR(IF(VLOOKUP(G1886,Demos!$B$3:$K$1368,7,FALSE)=0,"",VLOOKUP(G1886,Demos!$B$3:$K$1368,7,FALSE)),"")</f>
        <v xml:space="preserve">See Collegerama 2022 recording TN1612TU_04 from 00:39:45 - https://collegerama.tudelft.nl/Mediasite/Channel/as-bsc-tn/watch/a26ab3bd246349b59f418a1b22cc67101d </v>
      </c>
      <c r="T1886" s="50" t="s">
        <v>1762</v>
      </c>
      <c r="U1886" s="31" t="str">
        <f>IFERROR(VLOOKUP(G1886,Demos!$B$7:N5181,12,FALSE),"")</f>
        <v/>
      </c>
    </row>
    <row r="1887" spans="1:21" ht="45" x14ac:dyDescent="0.25">
      <c r="A1887" s="39">
        <f t="shared" si="29"/>
        <v>1882</v>
      </c>
      <c r="B1887" s="30" t="s">
        <v>38</v>
      </c>
      <c r="C1887" s="29" t="str">
        <f xml:space="preserve"> IFERROR(VLOOKUP(B1887, Courses!$C$3:$E$836, 2, FALSE),"")</f>
        <v>Mechanics and Theory of Relativity</v>
      </c>
      <c r="D1887" s="29" t="str">
        <f xml:space="preserve"> IFERROR(VLOOKUP(MID(G1887,1,1), PIRA!$B$1:$E$1146, 2, FALSE),"")</f>
        <v>6 Optics</v>
      </c>
      <c r="E1887" s="31" t="str">
        <f xml:space="preserve"> IFERROR(VLOOKUP(MID(G1887,1,2),PIRA!$B$1:$E$1144,2,FALSE),"")&amp;"
"&amp;IFERROR(VLOOKUP(MID(H1887,1,2),PIRA!$B$1:$E$1144,2,FALSE),"")&amp;"
"&amp;IFERROR(VLOOKUP(MID(I1887,1,2),PIRA!$B$1:$E$1144,2,FALSE),"")</f>
        <v xml:space="preserve">Interference
</v>
      </c>
      <c r="F1887" s="31" t="str">
        <f xml:space="preserve"> IFERROR(VLOOKUP(MID(G1887,1,4),PIRA!$B$1:$E$1144,2,FALSE),"")&amp;"
"&amp;IFERROR(VLOOKUP(MID(H1887,1,4),PIRA!$B$1:$E$1144,2,FALSE),"")&amp;"
"&amp;IFERROR(VLOOKUP(MID(I1887,1,4),PIRA!$B$1:$E$1144,2,FALSE),"")</f>
        <v xml:space="preserve">Interferometers
</v>
      </c>
      <c r="G1887" s="32" t="s">
        <v>327</v>
      </c>
      <c r="H1887" s="31" t="str">
        <f>IFERROR(IF(VLOOKUP(G1887,Demos!$B$3:$K$1368,2,FALSE)=0,"",VLOOKUP(G1887,Demos!$B$3:$K$1368,2,FALSE)),"")</f>
        <v/>
      </c>
      <c r="I1887" s="79" t="str">
        <f>IFERROR(IF(VLOOKUP(G1887,Demos!$B$3:$K$1368,3,FALSE)=0,"",VLOOKUP(G1887,Demos!$B$3:$K$1368,3,FALSE)),"")</f>
        <v/>
      </c>
      <c r="J1887" s="79" t="str">
        <f>IFERROR(IF(VLOOKUP(G1887,Demos!$B$3:$K$1368,4,FALSE)=0,"",VLOOKUP(G1887,Demos!$B$3:$K$1368,4,FALSE)),"")</f>
        <v/>
      </c>
      <c r="K1887" s="32" t="s">
        <v>22</v>
      </c>
      <c r="L1887" s="32" t="s">
        <v>1060</v>
      </c>
      <c r="M1887" s="71">
        <v>42410</v>
      </c>
      <c r="N1887" s="33" t="str">
        <f>IFERROR(VLOOKUP(G1887,Demos!$B$3:$K$1368,5,FALSE),"")</f>
        <v>Michelson-Morley Interferometer</v>
      </c>
      <c r="O1887" s="28">
        <f>IF(N1887="","",COUNTIF($N$6:N4006, N1887))</f>
        <v>42</v>
      </c>
      <c r="P1887" s="33" t="str">
        <f xml:space="preserve"> IFERROR(IF(VLOOKUP(G1887,Demos!$B$3:$K$1368,6,FALSE)=0,"",VLOOKUP(G1887,Demos!$B$3:$K$1368,6,FALSE)),"")</f>
        <v>www.de-monstrare.nl/pdf/Michelson-Morley%20interferometer.pdf</v>
      </c>
      <c r="Q1887" s="38" t="str">
        <f xml:space="preserve"> IFERROR(IF(VLOOKUP(G1887,Demos!$B$3:$K$1368,8,FALSE)=0,"",VLOOKUP(G1887,Demos!$B$3:$K$1368,8,FALSE)),"")</f>
        <v/>
      </c>
      <c r="R1887" s="38" t="str">
        <f xml:space="preserve"> IFERROR(IF(VLOOKUP(G1887,Demos!$B$3:$K$1368,7,FALSE)=0,"",VLOOKUP(G1887,Demos!$B$3:$K$1368,7,FALSE)),"")</f>
        <v xml:space="preserve">See 2022 recording TN1612TU_24. https://collegerama.tudelft.nl/Mediasite/Channel/as-bsc-tn/watch/7474e760f1e14321b537b197c972eb3e1d </v>
      </c>
      <c r="T1887" s="50" t="s">
        <v>1763</v>
      </c>
      <c r="U1887" s="31" t="str">
        <f>IFERROR(VLOOKUP(G1887,Demos!$B$7:N5182,12,FALSE),"")</f>
        <v/>
      </c>
    </row>
    <row r="1888" spans="1:21" ht="45" x14ac:dyDescent="0.25">
      <c r="A1888" s="39">
        <f t="shared" si="29"/>
        <v>1883</v>
      </c>
      <c r="B1888" s="30" t="s">
        <v>38</v>
      </c>
      <c r="C1888" s="29" t="str">
        <f xml:space="preserve"> IFERROR(VLOOKUP(B1888, Courses!$C$3:$E$836, 2, FALSE),"")</f>
        <v>Mechanics and Theory of Relativity</v>
      </c>
      <c r="D1888" s="29" t="str">
        <f xml:space="preserve"> IFERROR(VLOOKUP(MID(G1888,1,1), PIRA!$B$1:$E$1146, 2, FALSE),"")</f>
        <v>1 Mechanics</v>
      </c>
      <c r="E1888" s="31" t="str">
        <f xml:space="preserve"> IFERROR(VLOOKUP(MID(G1888,1,2),PIRA!$B$1:$E$1144,2,FALSE),"")&amp;"
"&amp;IFERROR(VLOOKUP(MID(H1888,1,2),PIRA!$B$1:$E$1144,2,FALSE),"")&amp;"
"&amp;IFERROR(VLOOKUP(MID(I1888,1,2),PIRA!$B$1:$E$1144,2,FALSE),"")</f>
        <v xml:space="preserve">Newton's First Law
</v>
      </c>
      <c r="F1888" s="31" t="str">
        <f xml:space="preserve"> IFERROR(VLOOKUP(MID(G1888,1,4),PIRA!$B$1:$E$1144,2,FALSE),"")&amp;"
"&amp;IFERROR(VLOOKUP(MID(H1888,1,4),PIRA!$B$1:$E$1144,2,FALSE),"")&amp;"
"&amp;IFERROR(VLOOKUP(MID(I1888,1,4),PIRA!$B$1:$E$1144,2,FALSE),"")</f>
        <v xml:space="preserve">Inertia of Rest
</v>
      </c>
      <c r="G1888" s="32" t="s">
        <v>1140</v>
      </c>
      <c r="H1888" s="31" t="str">
        <f>IFERROR(IF(VLOOKUP(G1888,Demos!$B$3:$K$1368,2,FALSE)=0,"",VLOOKUP(G1888,Demos!$B$3:$K$1368,2,FALSE)),"")</f>
        <v/>
      </c>
      <c r="I1888" s="79" t="str">
        <f>IFERROR(IF(VLOOKUP(G1888,Demos!$B$3:$K$1368,3,FALSE)=0,"",VLOOKUP(G1888,Demos!$B$3:$K$1368,3,FALSE)),"")</f>
        <v/>
      </c>
      <c r="J1888" s="79" t="str">
        <f>IFERROR(IF(VLOOKUP(G1888,Demos!$B$3:$K$1368,4,FALSE)=0,"",VLOOKUP(G1888,Demos!$B$3:$K$1368,4,FALSE)),"")</f>
        <v/>
      </c>
      <c r="K1888" s="32" t="s">
        <v>22</v>
      </c>
      <c r="L1888" s="32" t="s">
        <v>1060</v>
      </c>
      <c r="M1888" s="71">
        <v>42409</v>
      </c>
      <c r="N1888" s="33" t="str">
        <f>IFERROR(VLOOKUP(G1888,Demos!$B$3:$K$1368,5,FALSE),"")</f>
        <v>Tablecloth Pull</v>
      </c>
      <c r="O1888" s="28">
        <f>IF(N1888="","",COUNTIF($N$6:N4007, N1888))</f>
        <v>24</v>
      </c>
      <c r="P1888" s="33" t="str">
        <f xml:space="preserve"> IFERROR(IF(VLOOKUP(G1888,Demos!$B$3:$K$1368,6,FALSE)=0,"",VLOOKUP(G1888,Demos!$B$3:$K$1368,6,FALSE)),"")</f>
        <v>www.de-monstrare.nl/pdf/Tablecloth%20pull.pdf</v>
      </c>
      <c r="Q1888" s="38" t="str">
        <f xml:space="preserve"> IFERROR(IF(VLOOKUP(G1888,Demos!$B$3:$K$1368,8,FALSE)=0,"",VLOOKUP(G1888,Demos!$B$3:$K$1368,8,FALSE)),"")</f>
        <v/>
      </c>
      <c r="R1888" s="38" t="str">
        <f xml:space="preserve"> IFERROR(IF(VLOOKUP(G1888,Demos!$B$3:$K$1368,7,FALSE)=0,"",VLOOKUP(G1888,Demos!$B$3:$K$1368,7,FALSE)),"")</f>
        <v xml:space="preserve">See Collegerama 2022 recording TN1612TU_02 from 00:34:45  and 01:38:25 - https://collegerama.tudelft.nl/Mediasite/Channel/as-bsc-tn/watch/8ae6f50a06ea4d7fb72bb50699c07ef41d </v>
      </c>
      <c r="T1888" s="50" t="s">
        <v>1763</v>
      </c>
      <c r="U1888" s="31" t="str">
        <f>IFERROR(VLOOKUP(G1888,Demos!$B$7:N5184,12,FALSE),"")</f>
        <v/>
      </c>
    </row>
    <row r="1889" spans="1:21" ht="45" x14ac:dyDescent="0.25">
      <c r="A1889" s="39">
        <f t="shared" si="29"/>
        <v>1884</v>
      </c>
      <c r="B1889" s="30" t="s">
        <v>38</v>
      </c>
      <c r="C1889" s="29" t="str">
        <f xml:space="preserve"> IFERROR(VLOOKUP(B1889, Courses!$C$3:$E$836, 2, FALSE),"")</f>
        <v>Mechanics and Theory of Relativity</v>
      </c>
      <c r="D1889" s="29" t="str">
        <f xml:space="preserve"> IFERROR(VLOOKUP(MID(G1889,1,1), PIRA!$B$1:$E$1146, 2, FALSE),"")</f>
        <v>1 Mechanics</v>
      </c>
      <c r="E1889" s="31" t="str">
        <f xml:space="preserve"> IFERROR(VLOOKUP(MID(G1889,1,2),PIRA!$B$1:$E$1144,2,FALSE),"")&amp;"
"&amp;IFERROR(VLOOKUP(MID(H1889,1,2),PIRA!$B$1:$E$1144,2,FALSE),"")&amp;"
"&amp;IFERROR(VLOOKUP(MID(I1889,1,2),PIRA!$B$1:$E$1144,2,FALSE),"")</f>
        <v xml:space="preserve">Newton's Second Law
</v>
      </c>
      <c r="F1889" s="31" t="str">
        <f xml:space="preserve"> IFERROR(VLOOKUP(MID(G1889,1,4),PIRA!$B$1:$E$1144,2,FALSE),"")&amp;"
"&amp;IFERROR(VLOOKUP(MID(H1889,1,4),PIRA!$B$1:$E$1144,2,FALSE),"")&amp;"
"&amp;IFERROR(VLOOKUP(MID(I1889,1,4),PIRA!$B$1:$E$1144,2,FALSE),"")</f>
        <v xml:space="preserve">Force, Mass, and Acceleration
</v>
      </c>
      <c r="G1889" s="32" t="s">
        <v>1144</v>
      </c>
      <c r="H1889" s="31" t="str">
        <f>IFERROR(IF(VLOOKUP(G1889,Demos!$B$3:$K$1368,2,FALSE)=0,"",VLOOKUP(G1889,Demos!$B$3:$K$1368,2,FALSE)),"")</f>
        <v/>
      </c>
      <c r="I1889" s="79" t="str">
        <f>IFERROR(IF(VLOOKUP(G1889,Demos!$B$3:$K$1368,3,FALSE)=0,"",VLOOKUP(G1889,Demos!$B$3:$K$1368,3,FALSE)),"")</f>
        <v/>
      </c>
      <c r="J1889" s="79" t="str">
        <f>IFERROR(IF(VLOOKUP(G1889,Demos!$B$3:$K$1368,4,FALSE)=0,"",VLOOKUP(G1889,Demos!$B$3:$K$1368,4,FALSE)),"")</f>
        <v/>
      </c>
      <c r="K1889" s="32" t="s">
        <v>22</v>
      </c>
      <c r="L1889" s="32" t="s">
        <v>1060</v>
      </c>
      <c r="M1889" s="71">
        <v>42409</v>
      </c>
      <c r="N1889" s="33" t="str">
        <f>IFERROR(VLOOKUP(G1889,Demos!$B$3:$K$1368,5,FALSE),"")</f>
        <v>Pulling a Thread</v>
      </c>
      <c r="O1889" s="28">
        <f>IF(N1889="","",COUNTIF($N$6:N4008, N1889))</f>
        <v>33</v>
      </c>
      <c r="P1889" s="33" t="str">
        <f xml:space="preserve"> IFERROR(IF(VLOOKUP(G1889,Demos!$B$3:$K$1368,6,FALSE)=0,"",VLOOKUP(G1889,Demos!$B$3:$K$1368,6,FALSE)),"")</f>
        <v>www.de-monstrare.nl/pdf/Pulling%20a%20thread.pdf</v>
      </c>
      <c r="Q1889" s="38" t="str">
        <f xml:space="preserve"> IFERROR(IF(VLOOKUP(G1889,Demos!$B$3:$K$1368,8,FALSE)=0,"",VLOOKUP(G1889,Demos!$B$3:$K$1368,8,FALSE)),"")</f>
        <v/>
      </c>
      <c r="R1889" s="38" t="str">
        <f xml:space="preserve"> IFERROR(IF(VLOOKUP(G1889,Demos!$B$3:$K$1368,7,FALSE)=0,"",VLOOKUP(G1889,Demos!$B$3:$K$1368,7,FALSE)),"")</f>
        <v xml:space="preserve">See Collegerama 2022 recording TN1612TU_02 from 00:34:45 - https://collegerama.tudelft.nl/Mediasite/Channel/as-bsc-tn/watch/8ae6f50a06ea4d7fb72bb50699c07ef41d </v>
      </c>
      <c r="T1889" s="50" t="s">
        <v>1763</v>
      </c>
      <c r="U1889" s="31" t="str">
        <f>IFERROR(VLOOKUP(G1889,Demos!$B$7:N5185,12,FALSE),"")</f>
        <v/>
      </c>
    </row>
    <row r="1890" spans="1:21" ht="45" x14ac:dyDescent="0.25">
      <c r="A1890" s="39">
        <f t="shared" si="29"/>
        <v>1885</v>
      </c>
      <c r="B1890" s="30" t="s">
        <v>38</v>
      </c>
      <c r="C1890" s="29" t="str">
        <f xml:space="preserve"> IFERROR(VLOOKUP(B1890, Courses!$C$3:$E$836, 2, FALSE),"")</f>
        <v>Mechanics and Theory of Relativity</v>
      </c>
      <c r="D1890" s="29" t="str">
        <f xml:space="preserve"> IFERROR(VLOOKUP(MID(G1890,1,1), PIRA!$B$1:$E$1146, 2, FALSE),"")</f>
        <v>1 Mechanics</v>
      </c>
      <c r="E1890" s="31" t="str">
        <f xml:space="preserve"> IFERROR(VLOOKUP(MID(G1890,1,2),PIRA!$B$1:$E$1144,2,FALSE),"")&amp;"
"&amp;IFERROR(VLOOKUP(MID(H1890,1,2),PIRA!$B$1:$E$1144,2,FALSE),"")&amp;"
"&amp;IFERROR(VLOOKUP(MID(I1890,1,2),PIRA!$B$1:$E$1144,2,FALSE),"")</f>
        <v xml:space="preserve">Newton's Third Law
</v>
      </c>
      <c r="F1890" s="31" t="str">
        <f xml:space="preserve"> IFERROR(VLOOKUP(MID(G1890,1,4),PIRA!$B$1:$E$1144,2,FALSE),"")&amp;"
"&amp;IFERROR(VLOOKUP(MID(H1890,1,4),PIRA!$B$1:$E$1144,2,FALSE),"")&amp;"
"&amp;IFERROR(VLOOKUP(MID(I1890,1,4),PIRA!$B$1:$E$1144,2,FALSE),"")</f>
        <v xml:space="preserve">Action and Reaction
</v>
      </c>
      <c r="G1890" s="32" t="s">
        <v>1147</v>
      </c>
      <c r="H1890" s="31" t="str">
        <f>IFERROR(IF(VLOOKUP(G1890,Demos!$B$3:$K$1368,2,FALSE)=0,"",VLOOKUP(G1890,Demos!$B$3:$K$1368,2,FALSE)),"")</f>
        <v/>
      </c>
      <c r="I1890" s="79" t="str">
        <f>IFERROR(IF(VLOOKUP(G1890,Demos!$B$3:$K$1368,3,FALSE)=0,"",VLOOKUP(G1890,Demos!$B$3:$K$1368,3,FALSE)),"")</f>
        <v/>
      </c>
      <c r="J1890" s="79" t="str">
        <f>IFERROR(IF(VLOOKUP(G1890,Demos!$B$3:$K$1368,4,FALSE)=0,"",VLOOKUP(G1890,Demos!$B$3:$K$1368,4,FALSE)),"")</f>
        <v/>
      </c>
      <c r="K1890" s="32" t="s">
        <v>22</v>
      </c>
      <c r="L1890" s="32" t="s">
        <v>1060</v>
      </c>
      <c r="M1890" s="71">
        <v>42409</v>
      </c>
      <c r="N1890" s="33" t="str">
        <f>IFERROR(VLOOKUP(G1890,Demos!$B$3:$K$1368,5,FALSE),"")</f>
        <v>Trying Hard to Pull Differently</v>
      </c>
      <c r="O1890" s="28">
        <f>IF(N1890="","",COUNTIF($N$6:N4009, N1890))</f>
        <v>15</v>
      </c>
      <c r="P1890" s="33" t="str">
        <f xml:space="preserve"> IFERROR(IF(VLOOKUP(G1890,Demos!$B$3:$K$1368,6,FALSE)=0,"",VLOOKUP(G1890,Demos!$B$3:$K$1368,6,FALSE)),"")</f>
        <v>www.de-monstrare.nl/pdf/trying%20hard%20to%20pull%20differntly.pdf</v>
      </c>
      <c r="Q1890" s="38" t="str">
        <f xml:space="preserve"> IFERROR(IF(VLOOKUP(G1890,Demos!$B$3:$K$1368,8,FALSE)=0,"",VLOOKUP(G1890,Demos!$B$3:$K$1368,8,FALSE)),"")</f>
        <v/>
      </c>
      <c r="R1890" s="38" t="str">
        <f xml:space="preserve"> IFERROR(IF(VLOOKUP(G1890,Demos!$B$3:$K$1368,7,FALSE)=0,"",VLOOKUP(G1890,Demos!$B$3:$K$1368,7,FALSE)),"")</f>
        <v>See Collegerama 2022 recording TN1612TU_02 from 00:34:45  and 01:38:25 - https://collegerama.tudelft.nl/Mediasite/Channel/as-bsc-tn/watch/8ae6f50a06ea4d7fb72bb50699c07ef41d ===============  https://collegerama.tudelft.nl/Mediasite/Channel/as-bsc-tn/watch/f53f1fdd5fa04999b1d52f4922846f1a1d ========================Collegerama.tudelft.nl. TN1612TU_02 - 09/02/2021, recorded on 09 Feb 2021 08:45, demo starts at 00:59:27 ====================</v>
      </c>
      <c r="T1890" s="50" t="s">
        <v>1763</v>
      </c>
      <c r="U1890" s="31" t="str">
        <f>IFERROR(VLOOKUP(G1890,Demos!$B$7:N5183,12,FALSE),"")</f>
        <v/>
      </c>
    </row>
    <row r="1891" spans="1:21" ht="45" x14ac:dyDescent="0.25">
      <c r="A1891" s="39">
        <f t="shared" si="29"/>
        <v>1886</v>
      </c>
      <c r="B1891" s="30" t="s">
        <v>1905</v>
      </c>
      <c r="C1891" s="29" t="str">
        <f xml:space="preserve"> IFERROR(VLOOKUP(B1891, Courses!$C$3:$E$836, 2, FALSE),"")</f>
        <v>Mechanics and Theory of Relativity</v>
      </c>
      <c r="D1891" s="29" t="str">
        <f xml:space="preserve"> IFERROR(VLOOKUP(MID(G1891,1,1), PIRA!$B$1:$E$1146, 2, FALSE),"")</f>
        <v>1 Mechanics</v>
      </c>
      <c r="E1891" s="31" t="str">
        <f xml:space="preserve"> IFERROR(VLOOKUP(MID(G1891,1,2),PIRA!$B$1:$E$1144,2,FALSE),"")&amp;"
"&amp;IFERROR(VLOOKUP(MID(H1891,1,2),PIRA!$B$1:$E$1144,2,FALSE),"")&amp;"
"&amp;IFERROR(VLOOKUP(MID(I1891,1,2),PIRA!$B$1:$E$1144,2,FALSE),"")</f>
        <v xml:space="preserve">Newton's First Law
</v>
      </c>
      <c r="F1891" s="31" t="str">
        <f xml:space="preserve"> IFERROR(VLOOKUP(MID(G1891,1,4),PIRA!$B$1:$E$1144,2,FALSE),"")&amp;"
"&amp;IFERROR(VLOOKUP(MID(H1891,1,4),PIRA!$B$1:$E$1144,2,FALSE),"")&amp;"
"&amp;IFERROR(VLOOKUP(MID(I1891,1,4),PIRA!$B$1:$E$1144,2,FALSE),"")</f>
        <v xml:space="preserve">Inertia of Rest
</v>
      </c>
      <c r="G1891" s="32" t="s">
        <v>1304</v>
      </c>
      <c r="H1891" s="31" t="str">
        <f>IFERROR(IF(VLOOKUP(G1891,Demos!$B$3:$K$1368,2,FALSE)=0,"",VLOOKUP(G1891,Demos!$B$3:$K$1368,2,FALSE)),"")</f>
        <v/>
      </c>
      <c r="I1891" s="79" t="str">
        <f>IFERROR(IF(VLOOKUP(G1891,Demos!$B$3:$K$1368,3,FALSE)=0,"",VLOOKUP(G1891,Demos!$B$3:$K$1368,3,FALSE)),"")</f>
        <v/>
      </c>
      <c r="J1891" s="79" t="str">
        <f>IFERROR(IF(VLOOKUP(G1891,Demos!$B$3:$K$1368,4,FALSE)=0,"",VLOOKUP(G1891,Demos!$B$3:$K$1368,4,FALSE)),"")</f>
        <v/>
      </c>
      <c r="K1891" s="30" t="s">
        <v>1897</v>
      </c>
      <c r="M1891" s="71">
        <v>42408</v>
      </c>
      <c r="N1891" s="33" t="str">
        <f>IFERROR(VLOOKUP(G1891,Demos!$B$3:$K$1368,5,FALSE),"")</f>
        <v>Newton's Hammer</v>
      </c>
      <c r="O1891" s="28">
        <f>IF(N1891="","",COUNTIF($N$6:N4010, N1891))</f>
        <v>2</v>
      </c>
      <c r="P1891" s="33" t="str">
        <f xml:space="preserve"> IFERROR(IF(VLOOKUP(G1891,Demos!$B$3:$K$1368,6,FALSE)=0,"",VLOOKUP(G1891,Demos!$B$3:$K$1368,6,FALSE)),"")</f>
        <v>www.de-monstrare.nl/pdf/Newton%27s%20hammer.pdf</v>
      </c>
      <c r="Q1891" s="38" t="str">
        <f xml:space="preserve"> IFERROR(IF(VLOOKUP(G1891,Demos!$B$3:$K$1368,8,FALSE)=0,"",VLOOKUP(G1891,Demos!$B$3:$K$1368,8,FALSE)),"")</f>
        <v/>
      </c>
      <c r="R1891" s="38" t="str">
        <f xml:space="preserve"> IFERROR(IF(VLOOKUP(G1891,Demos!$B$3:$K$1368,7,FALSE)=0,"",VLOOKUP(G1891,Demos!$B$3:$K$1368,7,FALSE)),"")</f>
        <v/>
      </c>
      <c r="T1891" s="50" t="s">
        <v>1761</v>
      </c>
      <c r="U1891" s="31" t="str">
        <f>IFERROR(VLOOKUP(G1891,Demos!$B$7:N5187,12,FALSE),"")</f>
        <v/>
      </c>
    </row>
    <row r="1892" spans="1:21" ht="45" x14ac:dyDescent="0.25">
      <c r="A1892" s="39">
        <f t="shared" si="29"/>
        <v>1887</v>
      </c>
      <c r="B1892" s="30" t="s">
        <v>38</v>
      </c>
      <c r="C1892" s="29" t="str">
        <f xml:space="preserve"> IFERROR(VLOOKUP(B1892, Courses!$C$3:$E$836, 2, FALSE),"")</f>
        <v>Mechanics and Theory of Relativity</v>
      </c>
      <c r="D1892" s="29" t="str">
        <f xml:space="preserve"> IFERROR(VLOOKUP(MID(G1892,1,1), PIRA!$B$1:$E$1146, 2, FALSE),"")</f>
        <v>1 Mechanics</v>
      </c>
      <c r="E1892" s="31" t="str">
        <f xml:space="preserve"> IFERROR(VLOOKUP(MID(G1892,1,2),PIRA!$B$1:$E$1144,2,FALSE),"")&amp;"
"&amp;IFERROR(VLOOKUP(MID(H1892,1,2),PIRA!$B$1:$E$1144,2,FALSE),"")&amp;"
"&amp;IFERROR(VLOOKUP(MID(I1892,1,2),PIRA!$B$1:$E$1144,2,FALSE),"")</f>
        <v xml:space="preserve">Newton's First Law
</v>
      </c>
      <c r="F1892" s="31" t="str">
        <f xml:space="preserve"> IFERROR(VLOOKUP(MID(G1892,1,4),PIRA!$B$1:$E$1144,2,FALSE),"")&amp;"
"&amp;IFERROR(VLOOKUP(MID(H1892,1,4),PIRA!$B$1:$E$1144,2,FALSE),"")&amp;"
"&amp;IFERROR(VLOOKUP(MID(I1892,1,4),PIRA!$B$1:$E$1144,2,FALSE),"")</f>
        <v xml:space="preserve">Inertia of Motion
</v>
      </c>
      <c r="G1892" s="32" t="s">
        <v>1141</v>
      </c>
      <c r="H1892" s="31" t="str">
        <f>IFERROR(IF(VLOOKUP(G1892,Demos!$B$3:$K$1368,2,FALSE)=0,"",VLOOKUP(G1892,Demos!$B$3:$K$1368,2,FALSE)),"")</f>
        <v/>
      </c>
      <c r="I1892" s="79" t="str">
        <f>IFERROR(IF(VLOOKUP(G1892,Demos!$B$3:$K$1368,3,FALSE)=0,"",VLOOKUP(G1892,Demos!$B$3:$K$1368,3,FALSE)),"")</f>
        <v/>
      </c>
      <c r="J1892" s="79" t="str">
        <f>IFERROR(IF(VLOOKUP(G1892,Demos!$B$3:$K$1368,4,FALSE)=0,"",VLOOKUP(G1892,Demos!$B$3:$K$1368,4,FALSE)),"")</f>
        <v/>
      </c>
      <c r="K1892" s="32" t="s">
        <v>22</v>
      </c>
      <c r="L1892" s="32" t="s">
        <v>1060</v>
      </c>
      <c r="M1892" s="71">
        <v>42408</v>
      </c>
      <c r="N1892" s="33" t="str">
        <f>IFERROR(VLOOKUP(G1892,Demos!$B$3:$K$1368,5,FALSE),"")</f>
        <v>Galileo's Thoughts</v>
      </c>
      <c r="O1892" s="28">
        <f>IF(N1892="","",COUNTIF($N$6:N4011, N1892))</f>
        <v>14</v>
      </c>
      <c r="P1892" s="33" t="str">
        <f xml:space="preserve"> IFERROR(IF(VLOOKUP(G1892,Demos!$B$3:$K$1368,6,FALSE)=0,"",VLOOKUP(G1892,Demos!$B$3:$K$1368,6,FALSE)),"")</f>
        <v>www.de-monstrare.nl/pdf/Galileo%27s%20thoughts.pdf</v>
      </c>
      <c r="Q1892" s="38" t="str">
        <f xml:space="preserve"> IFERROR(IF(VLOOKUP(G1892,Demos!$B$3:$K$1368,8,FALSE)=0,"",VLOOKUP(G1892,Demos!$B$3:$K$1368,8,FALSE)),"")</f>
        <v/>
      </c>
      <c r="R1892" s="38" t="str">
        <f xml:space="preserve"> IFERROR(IF(VLOOKUP(G1892,Demos!$B$3:$K$1368,7,FALSE)=0,"",VLOOKUP(G1892,Demos!$B$3:$K$1368,7,FALSE)),"")</f>
        <v/>
      </c>
      <c r="T1892" s="50" t="s">
        <v>1762</v>
      </c>
      <c r="U1892" s="31" t="str">
        <f>IFERROR(VLOOKUP(G1892,Demos!$B$7:N5190,12,FALSE),"")</f>
        <v/>
      </c>
    </row>
    <row r="1893" spans="1:21" ht="45" x14ac:dyDescent="0.25">
      <c r="A1893" s="39">
        <f t="shared" si="29"/>
        <v>1888</v>
      </c>
      <c r="B1893" s="30" t="s">
        <v>1905</v>
      </c>
      <c r="C1893" s="29" t="str">
        <f xml:space="preserve"> IFERROR(VLOOKUP(B1893, Courses!$C$3:$E$836, 2, FALSE),"")</f>
        <v>Mechanics and Theory of Relativity</v>
      </c>
      <c r="D1893" s="29" t="str">
        <f xml:space="preserve"> IFERROR(VLOOKUP(MID(G1893,1,1), PIRA!$B$1:$E$1146, 2, FALSE),"")</f>
        <v>1 Mechanics</v>
      </c>
      <c r="E1893" s="31" t="str">
        <f xml:space="preserve"> IFERROR(VLOOKUP(MID(G1893,1,2),PIRA!$B$1:$E$1144,2,FALSE),"")&amp;"
"&amp;IFERROR(VLOOKUP(MID(H1893,1,2),PIRA!$B$1:$E$1144,2,FALSE),"")&amp;"
"&amp;IFERROR(VLOOKUP(MID(I1893,1,2),PIRA!$B$1:$E$1144,2,FALSE),"")</f>
        <v xml:space="preserve">Newton's Second Law
</v>
      </c>
      <c r="F1893" s="31" t="str">
        <f xml:space="preserve"> IFERROR(VLOOKUP(MID(G1893,1,4),PIRA!$B$1:$E$1144,2,FALSE),"")&amp;"
"&amp;IFERROR(VLOOKUP(MID(H1893,1,4),PIRA!$B$1:$E$1144,2,FALSE),"")&amp;"
"&amp;IFERROR(VLOOKUP(MID(I1893,1,4),PIRA!$B$1:$E$1144,2,FALSE),"")</f>
        <v xml:space="preserve">Force, Mass, and Acceleration
</v>
      </c>
      <c r="G1893" s="32" t="s">
        <v>1144</v>
      </c>
      <c r="H1893" s="31" t="str">
        <f>IFERROR(IF(VLOOKUP(G1893,Demos!$B$3:$K$1368,2,FALSE)=0,"",VLOOKUP(G1893,Demos!$B$3:$K$1368,2,FALSE)),"")</f>
        <v/>
      </c>
      <c r="I1893" s="79" t="str">
        <f>IFERROR(IF(VLOOKUP(G1893,Demos!$B$3:$K$1368,3,FALSE)=0,"",VLOOKUP(G1893,Demos!$B$3:$K$1368,3,FALSE)),"")</f>
        <v/>
      </c>
      <c r="J1893" s="79" t="str">
        <f>IFERROR(IF(VLOOKUP(G1893,Demos!$B$3:$K$1368,4,FALSE)=0,"",VLOOKUP(G1893,Demos!$B$3:$K$1368,4,FALSE)),"")</f>
        <v/>
      </c>
      <c r="K1893" s="32" t="s">
        <v>1897</v>
      </c>
      <c r="M1893" s="71">
        <v>42408</v>
      </c>
      <c r="N1893" s="33" t="str">
        <f>IFERROR(VLOOKUP(G1893,Demos!$B$3:$K$1368,5,FALSE),"")</f>
        <v>Pulling a Thread</v>
      </c>
      <c r="O1893" s="28">
        <f>IF(N1893="","",COUNTIF($N$6:N4012, N1893))</f>
        <v>33</v>
      </c>
      <c r="P1893" s="33" t="str">
        <f xml:space="preserve"> IFERROR(IF(VLOOKUP(G1893,Demos!$B$3:$K$1368,6,FALSE)=0,"",VLOOKUP(G1893,Demos!$B$3:$K$1368,6,FALSE)),"")</f>
        <v>www.de-monstrare.nl/pdf/Pulling%20a%20thread.pdf</v>
      </c>
      <c r="Q1893" s="38" t="str">
        <f xml:space="preserve"> IFERROR(IF(VLOOKUP(G1893,Demos!$B$3:$K$1368,8,FALSE)=0,"",VLOOKUP(G1893,Demos!$B$3:$K$1368,8,FALSE)),"")</f>
        <v/>
      </c>
      <c r="R1893" s="38" t="str">
        <f xml:space="preserve"> IFERROR(IF(VLOOKUP(G1893,Demos!$B$3:$K$1368,7,FALSE)=0,"",VLOOKUP(G1893,Demos!$B$3:$K$1368,7,FALSE)),"")</f>
        <v xml:space="preserve">See Collegerama 2022 recording TN1612TU_02 from 00:34:45 - https://collegerama.tudelft.nl/Mediasite/Channel/as-bsc-tn/watch/8ae6f50a06ea4d7fb72bb50699c07ef41d </v>
      </c>
      <c r="T1893" s="50" t="s">
        <v>1761</v>
      </c>
      <c r="U1893" s="31" t="str">
        <f>IFERROR(VLOOKUP(G1893,Demos!$B$7:N5186,12,FALSE),"")</f>
        <v/>
      </c>
    </row>
    <row r="1894" spans="1:21" ht="45" x14ac:dyDescent="0.25">
      <c r="A1894" s="39">
        <f t="shared" si="29"/>
        <v>1889</v>
      </c>
      <c r="B1894" s="30" t="s">
        <v>38</v>
      </c>
      <c r="C1894" s="29" t="str">
        <f xml:space="preserve"> IFERROR(VLOOKUP(B1894, Courses!$C$3:$E$836, 2, FALSE),"")</f>
        <v>Mechanics and Theory of Relativity</v>
      </c>
      <c r="D1894" s="29" t="str">
        <f xml:space="preserve"> IFERROR(VLOOKUP(MID(G1894,1,1), PIRA!$B$1:$E$1146, 2, FALSE),"")</f>
        <v>1 Mechanics</v>
      </c>
      <c r="E1894" s="31" t="str">
        <f xml:space="preserve"> IFERROR(VLOOKUP(MID(G1894,1,2),PIRA!$B$1:$E$1144,2,FALSE),"")&amp;"
"&amp;IFERROR(VLOOKUP(MID(H1894,1,2),PIRA!$B$1:$E$1144,2,FALSE),"")&amp;"
"&amp;IFERROR(VLOOKUP(MID(I1894,1,2),PIRA!$B$1:$E$1144,2,FALSE),"")</f>
        <v xml:space="preserve">Newton's Third Law
</v>
      </c>
      <c r="F1894" s="31" t="str">
        <f xml:space="preserve"> IFERROR(VLOOKUP(MID(G1894,1,4),PIRA!$B$1:$E$1144,2,FALSE),"")&amp;"
"&amp;IFERROR(VLOOKUP(MID(H1894,1,4),PIRA!$B$1:$E$1144,2,FALSE),"")&amp;"
"&amp;IFERROR(VLOOKUP(MID(I1894,1,4),PIRA!$B$1:$E$1144,2,FALSE),"")</f>
        <v xml:space="preserve">Action and Reaction
</v>
      </c>
      <c r="G1894" s="32" t="s">
        <v>1146</v>
      </c>
      <c r="H1894" s="31" t="str">
        <f>IFERROR(IF(VLOOKUP(G1894,Demos!$B$3:$K$1368,2,FALSE)=0,"",VLOOKUP(G1894,Demos!$B$3:$K$1368,2,FALSE)),"")</f>
        <v/>
      </c>
      <c r="I1894" s="79" t="str">
        <f>IFERROR(IF(VLOOKUP(G1894,Demos!$B$3:$K$1368,3,FALSE)=0,"",VLOOKUP(G1894,Demos!$B$3:$K$1368,3,FALSE)),"")</f>
        <v/>
      </c>
      <c r="J1894" s="79" t="str">
        <f>IFERROR(IF(VLOOKUP(G1894,Demos!$B$3:$K$1368,4,FALSE)=0,"",VLOOKUP(G1894,Demos!$B$3:$K$1368,4,FALSE)),"")</f>
        <v/>
      </c>
      <c r="K1894" s="32" t="s">
        <v>22</v>
      </c>
      <c r="L1894" s="32" t="s">
        <v>1060</v>
      </c>
      <c r="M1894" s="71">
        <v>42408</v>
      </c>
      <c r="N1894" s="33" t="str">
        <f>IFERROR(VLOOKUP(G1894,Demos!$B$3:$K$1368,5,FALSE),"")</f>
        <v>Who is Pulling?</v>
      </c>
      <c r="O1894" s="28">
        <f>IF(N1894="","",COUNTIF($N$6:N4013, N1894))</f>
        <v>12</v>
      </c>
      <c r="P1894" s="33" t="str">
        <f xml:space="preserve"> IFERROR(IF(VLOOKUP(G1894,Demos!$B$3:$K$1368,6,FALSE)=0,"",VLOOKUP(G1894,Demos!$B$3:$K$1368,6,FALSE)),"")</f>
        <v>www.de-monstrare.nl/pdf/Who%20is%20pulling.pdf</v>
      </c>
      <c r="Q1894" s="38" t="str">
        <f xml:space="preserve"> IFERROR(IF(VLOOKUP(G1894,Demos!$B$3:$K$1368,8,FALSE)=0,"",VLOOKUP(G1894,Demos!$B$3:$K$1368,8,FALSE)),"")</f>
        <v/>
      </c>
      <c r="R1894" s="38" t="str">
        <f xml:space="preserve"> IFERROR(IF(VLOOKUP(G1894,Demos!$B$3:$K$1368,7,FALSE)=0,"",VLOOKUP(G1894,Demos!$B$3:$K$1368,7,FALSE)),"")</f>
        <v/>
      </c>
      <c r="T1894" s="50" t="s">
        <v>1890</v>
      </c>
      <c r="U1894" s="31" t="str">
        <f>IFERROR(VLOOKUP(G1894,Demos!$B$7:N5188,12,FALSE),"")</f>
        <v/>
      </c>
    </row>
    <row r="1895" spans="1:21" ht="45" x14ac:dyDescent="0.25">
      <c r="A1895" s="39">
        <f t="shared" si="29"/>
        <v>1890</v>
      </c>
      <c r="B1895" s="30" t="s">
        <v>38</v>
      </c>
      <c r="C1895" s="29" t="str">
        <f xml:space="preserve"> IFERROR(VLOOKUP(B1895, Courses!$C$3:$E$836, 2, FALSE),"")</f>
        <v>Mechanics and Theory of Relativity</v>
      </c>
      <c r="D1895" s="29" t="str">
        <f xml:space="preserve"> IFERROR(VLOOKUP(MID(G1895,1,1), PIRA!$B$1:$E$1146, 2, FALSE),"")</f>
        <v>1 Mechanics</v>
      </c>
      <c r="E1895" s="31" t="str">
        <f xml:space="preserve"> IFERROR(VLOOKUP(MID(G1895,1,2),PIRA!$B$1:$E$1144,2,FALSE),"")&amp;"
"&amp;IFERROR(VLOOKUP(MID(H1895,1,2),PIRA!$B$1:$E$1144,2,FALSE),"")&amp;"
"&amp;IFERROR(VLOOKUP(MID(I1895,1,2),PIRA!$B$1:$E$1144,2,FALSE),"")</f>
        <v xml:space="preserve">Statics of Rigid Bodies
</v>
      </c>
      <c r="F1895" s="31" t="str">
        <f xml:space="preserve"> IFERROR(VLOOKUP(MID(G1895,1,4),PIRA!$B$1:$E$1144,2,FALSE),"")&amp;"
"&amp;IFERROR(VLOOKUP(MID(H1895,1,4),PIRA!$B$1:$E$1144,2,FALSE),"")&amp;"
"&amp;IFERROR(VLOOKUP(MID(I1895,1,4),PIRA!$B$1:$E$1144,2,FALSE),"")</f>
        <v xml:space="preserve">Resolution of Forces
</v>
      </c>
      <c r="G1895" s="32" t="s">
        <v>1148</v>
      </c>
      <c r="H1895" s="31" t="str">
        <f>IFERROR(IF(VLOOKUP(G1895,Demos!$B$3:$K$1368,2,FALSE)=0,"",VLOOKUP(G1895,Demos!$B$3:$K$1368,2,FALSE)),"")</f>
        <v/>
      </c>
      <c r="I1895" s="79" t="str">
        <f>IFERROR(IF(VLOOKUP(G1895,Demos!$B$3:$K$1368,3,FALSE)=0,"",VLOOKUP(G1895,Demos!$B$3:$K$1368,3,FALSE)),"")</f>
        <v/>
      </c>
      <c r="J1895" s="79" t="str">
        <f>IFERROR(IF(VLOOKUP(G1895,Demos!$B$3:$K$1368,4,FALSE)=0,"",VLOOKUP(G1895,Demos!$B$3:$K$1368,4,FALSE)),"")</f>
        <v/>
      </c>
      <c r="K1895" s="32" t="s">
        <v>22</v>
      </c>
      <c r="L1895" s="32" t="s">
        <v>1060</v>
      </c>
      <c r="M1895" s="71">
        <v>42408</v>
      </c>
      <c r="N1895" s="33" t="str">
        <f>IFERROR(VLOOKUP(G1895,Demos!$B$3:$K$1368,5,FALSE),"")</f>
        <v>Strong Professor (Weak Students)</v>
      </c>
      <c r="O1895" s="28">
        <f>IF(N1895="","",COUNTIF($N$6:N4014, N1895))</f>
        <v>24</v>
      </c>
      <c r="P1895" s="33" t="str">
        <f xml:space="preserve"> IFERROR(IF(VLOOKUP(G1895,Demos!$B$3:$K$1368,6,FALSE)=0,"",VLOOKUP(G1895,Demos!$B$3:$K$1368,6,FALSE)),"")</f>
        <v>www.de-monstrare.nl/pdf/Strong%20professor%20_weak%20students_.pdf</v>
      </c>
      <c r="Q1895" s="38" t="str">
        <f xml:space="preserve"> IFERROR(IF(VLOOKUP(G1895,Demos!$B$3:$K$1368,8,FALSE)=0,"",VLOOKUP(G1895,Demos!$B$3:$K$1368,8,FALSE)),"")</f>
        <v/>
      </c>
      <c r="R1895" s="38" t="str">
        <f xml:space="preserve"> IFERROR(IF(VLOOKUP(G1895,Demos!$B$3:$K$1368,7,FALSE)=0,"",VLOOKUP(G1895,Demos!$B$3:$K$1368,7,FALSE)),"")</f>
        <v xml:space="preserve">=================== https://collegerama.tudelft.nl/Mediasite/Channel/as-bsc-tn/watch/f53f1fdd5fa04999b1d52f4922846f1a1d ========================Collegerama.tudelft.nl. TN1612TU_01 - Klassieke mechanica &amp; relativiteit, recoreded on 08 Feb 2021 13:45, demo </v>
      </c>
      <c r="T1895" s="50" t="s">
        <v>1762</v>
      </c>
      <c r="U1895" s="31" t="str">
        <f>IFERROR(VLOOKUP(G1895,Demos!$B$7:N5189,12,FALSE),"")</f>
        <v/>
      </c>
    </row>
    <row r="1896" spans="1:21" ht="45" x14ac:dyDescent="0.25">
      <c r="A1896" s="39">
        <f t="shared" si="29"/>
        <v>1891</v>
      </c>
      <c r="B1896" s="30" t="s">
        <v>17</v>
      </c>
      <c r="C1896" s="29" t="str">
        <f xml:space="preserve"> IFERROR(VLOOKUP(B1896, Courses!$C$3:$E$836, 2, FALSE),"")</f>
        <v>Introduction to Waves</v>
      </c>
      <c r="D1896" s="29" t="str">
        <f xml:space="preserve"> IFERROR(VLOOKUP(MID(G1896,1,1), PIRA!$B$1:$E$1146, 2, FALSE),"")</f>
        <v>6 Optics</v>
      </c>
      <c r="E1896" s="31" t="str">
        <f xml:space="preserve"> IFERROR(VLOOKUP(MID(G1896,1,2),PIRA!$B$1:$E$1144,2,FALSE),"")&amp;"
"&amp;IFERROR(VLOOKUP(MID(H1896,1,2),PIRA!$B$1:$E$1144,2,FALSE),"")&amp;"
"&amp;IFERROR(VLOOKUP(MID(I1896,1,2),PIRA!$B$1:$E$1144,2,FALSE),"")</f>
        <v>Geometrical Optics
Geometrical Optics
Polarisation</v>
      </c>
      <c r="F1896" s="31" t="str">
        <f xml:space="preserve"> IFERROR(VLOOKUP(MID(G1896,1,4),PIRA!$B$1:$E$1144,2,FALSE),"")&amp;"
"&amp;IFERROR(VLOOKUP(MID(H1896,1,4),PIRA!$B$1:$E$1144,2,FALSE),"")&amp;"
"&amp;IFERROR(VLOOKUP(MID(I1896,1,4),PIRA!$B$1:$E$1144,2,FALSE),"")</f>
        <v>Refraction at Flat Surfaces
Total Internal Reflection
Polarization by Reflection</v>
      </c>
      <c r="G1896" s="32" t="s">
        <v>1201</v>
      </c>
      <c r="H1896" s="31" t="str">
        <f>IFERROR(IF(VLOOKUP(G1896,Demos!$B$3:$K$1368,2,FALSE)=0,"",VLOOKUP(G1896,Demos!$B$3:$K$1368,2,FALSE)),"")</f>
        <v>6A44.01</v>
      </c>
      <c r="I1896" s="79" t="str">
        <f>IFERROR(IF(VLOOKUP(G1896,Demos!$B$3:$K$1368,3,FALSE)=0,"",VLOOKUP(G1896,Demos!$B$3:$K$1368,3,FALSE)),"")</f>
        <v>6H20.01</v>
      </c>
      <c r="J1896" s="79" t="str">
        <f>IFERROR(IF(VLOOKUP(G1896,Demos!$B$3:$K$1368,4,FALSE)=0,"",VLOOKUP(G1896,Demos!$B$3:$K$1368,4,FALSE)),"")</f>
        <v/>
      </c>
      <c r="K1896" s="30" t="s">
        <v>46</v>
      </c>
      <c r="L1896" s="30" t="s">
        <v>15</v>
      </c>
      <c r="M1896" s="71">
        <v>42391</v>
      </c>
      <c r="N1896" s="33" t="str">
        <f>IFERROR(VLOOKUP(G1896,Demos!$B$3:$K$1368,5,FALSE),"")</f>
        <v>Brewser's Angle (3)</v>
      </c>
      <c r="O1896" s="28">
        <f>IF(N1896="","",COUNTIF($N$6:N4015, N1896))</f>
        <v>24</v>
      </c>
      <c r="P1896" s="33" t="str">
        <f xml:space="preserve"> IFERROR(IF(VLOOKUP(G1896,Demos!$B$3:$K$1368,6,FALSE)=0,"",VLOOKUP(G1896,Demos!$B$3:$K$1368,6,FALSE)),"")</f>
        <v>www.de-monstrare.nl/pdf/Brewster%27s%20angle%20_3_.pdf</v>
      </c>
      <c r="Q1896" s="38" t="str">
        <f xml:space="preserve"> IFERROR(IF(VLOOKUP(G1896,Demos!$B$3:$K$1368,8,FALSE)=0,"",VLOOKUP(G1896,Demos!$B$3:$K$1368,8,FALSE)),"")</f>
        <v/>
      </c>
      <c r="R1896" s="38" t="str">
        <f xml:space="preserve"> IFERROR(IF(VLOOKUP(G1896,Demos!$B$3:$K$1368,7,FALSE)=0,"",VLOOKUP(G1896,Demos!$B$3:$K$1368,7,FALSE)),"")</f>
        <v/>
      </c>
      <c r="T1896" s="50" t="s">
        <v>1761</v>
      </c>
      <c r="U1896" s="31" t="str">
        <f>IFERROR(VLOOKUP(G1896,Demos!$B$7:N5192,12,FALSE),"")</f>
        <v/>
      </c>
    </row>
    <row r="1897" spans="1:21" ht="45" x14ac:dyDescent="0.25">
      <c r="A1897" s="39">
        <f t="shared" si="29"/>
        <v>1892</v>
      </c>
      <c r="B1897" s="30" t="s">
        <v>17</v>
      </c>
      <c r="C1897" s="29" t="str">
        <f xml:space="preserve"> IFERROR(VLOOKUP(B1897, Courses!$C$3:$E$836, 2, FALSE),"")</f>
        <v>Introduction to Waves</v>
      </c>
      <c r="D1897" s="29" t="str">
        <f xml:space="preserve"> IFERROR(VLOOKUP(MID(G1897,1,1), PIRA!$B$1:$E$1146, 2, FALSE),"")</f>
        <v>6 Optics</v>
      </c>
      <c r="E1897" s="31" t="str">
        <f xml:space="preserve"> IFERROR(VLOOKUP(MID(G1897,1,2),PIRA!$B$1:$E$1144,2,FALSE),"")&amp;"
"&amp;IFERROR(VLOOKUP(MID(H1897,1,2),PIRA!$B$1:$E$1144,2,FALSE),"")&amp;"
"&amp;IFERROR(VLOOKUP(MID(I1897,1,2),PIRA!$B$1:$E$1144,2,FALSE),"")</f>
        <v xml:space="preserve">Geometrical Optics
</v>
      </c>
      <c r="F1897" s="31" t="str">
        <f xml:space="preserve"> IFERROR(VLOOKUP(MID(G1897,1,4),PIRA!$B$1:$E$1144,2,FALSE),"")&amp;"
"&amp;IFERROR(VLOOKUP(MID(H1897,1,4),PIRA!$B$1:$E$1144,2,FALSE),"")&amp;"
"&amp;IFERROR(VLOOKUP(MID(I1897,1,4),PIRA!$B$1:$E$1144,2,FALSE),"")</f>
        <v xml:space="preserve">Total Internal Reflection
</v>
      </c>
      <c r="G1897" s="32" t="s">
        <v>1683</v>
      </c>
      <c r="H1897" s="31" t="str">
        <f>IFERROR(IF(VLOOKUP(G1897,Demos!$B$3:$K$1368,2,FALSE)=0,"",VLOOKUP(G1897,Demos!$B$3:$K$1368,2,FALSE)),"")</f>
        <v/>
      </c>
      <c r="I1897" s="79" t="str">
        <f>IFERROR(IF(VLOOKUP(G1897,Demos!$B$3:$K$1368,3,FALSE)=0,"",VLOOKUP(G1897,Demos!$B$3:$K$1368,3,FALSE)),"")</f>
        <v/>
      </c>
      <c r="J1897" s="79" t="str">
        <f>IFERROR(IF(VLOOKUP(G1897,Demos!$B$3:$K$1368,4,FALSE)=0,"",VLOOKUP(G1897,Demos!$B$3:$K$1368,4,FALSE)),"")</f>
        <v/>
      </c>
      <c r="K1897" s="30" t="s">
        <v>46</v>
      </c>
      <c r="L1897" s="30" t="s">
        <v>15</v>
      </c>
      <c r="M1897" s="71">
        <v>42391</v>
      </c>
      <c r="N1897" s="33" t="str">
        <f>IFERROR(VLOOKUP(G1897,Demos!$B$3:$K$1368,5,FALSE),"")</f>
        <v>Manneke Pis (laser waterfall)</v>
      </c>
      <c r="O1897" s="28">
        <f>IF(N1897="","",COUNTIF($N$6:N4016, N1897))</f>
        <v>13</v>
      </c>
      <c r="P1897" s="33" t="str">
        <f xml:space="preserve"> IFERROR(IF(VLOOKUP(G1897,Demos!$B$3:$K$1368,6,FALSE)=0,"",VLOOKUP(G1897,Demos!$B$3:$K$1368,6,FALSE)),"")</f>
        <v>N/A</v>
      </c>
      <c r="Q1897" s="38" t="str">
        <f xml:space="preserve"> IFERROR(IF(VLOOKUP(G1897,Demos!$B$3:$K$1368,8,FALSE)=0,"",VLOOKUP(G1897,Demos!$B$3:$K$1368,8,FALSE)),"")</f>
        <v/>
      </c>
      <c r="R1897" s="38" t="str">
        <f xml:space="preserve"> IFERROR(IF(VLOOKUP(G1897,Demos!$B$3:$K$1368,7,FALSE)=0,"",VLOOKUP(G1897,Demos!$B$3:$K$1368,7,FALSE)),"")</f>
        <v>See: https://surfdrive.surf.nl/files/index.php/s/DHZYIhoACURx7O8?path=%2FHaaksman%2FTN2345%2F10.%20Manneke%20Pis</v>
      </c>
      <c r="T1897" s="50" t="s">
        <v>1761</v>
      </c>
      <c r="U1897" s="31" t="str">
        <f>IFERROR(VLOOKUP(G1897,Demos!$B$7:N5191,12,FALSE),"")</f>
        <v/>
      </c>
    </row>
    <row r="1898" spans="1:21" ht="45" x14ac:dyDescent="0.25">
      <c r="A1898" s="39">
        <f t="shared" si="29"/>
        <v>1893</v>
      </c>
      <c r="B1898" s="30" t="s">
        <v>17</v>
      </c>
      <c r="C1898" s="29" t="str">
        <f xml:space="preserve"> IFERROR(VLOOKUP(B1898, Courses!$C$3:$E$836, 2, FALSE),"")</f>
        <v>Introduction to Waves</v>
      </c>
      <c r="D1898" s="29" t="str">
        <f xml:space="preserve"> IFERROR(VLOOKUP(MID(G1898,1,1), PIRA!$B$1:$E$1146, 2, FALSE),"")</f>
        <v>6 Optics</v>
      </c>
      <c r="E1898" s="31" t="str">
        <f xml:space="preserve"> IFERROR(VLOOKUP(MID(G1898,1,2),PIRA!$B$1:$E$1144,2,FALSE),"")&amp;"
"&amp;IFERROR(VLOOKUP(MID(H1898,1,2),PIRA!$B$1:$E$1144,2,FALSE),"")&amp;"
"&amp;IFERROR(VLOOKUP(MID(I1898,1,2),PIRA!$B$1:$E$1144,2,FALSE),"")</f>
        <v xml:space="preserve">Geometrical Optics
</v>
      </c>
      <c r="F1898" s="31" t="str">
        <f xml:space="preserve"> IFERROR(VLOOKUP(MID(G1898,1,4),PIRA!$B$1:$E$1144,2,FALSE),"")&amp;"
"&amp;IFERROR(VLOOKUP(MID(H1898,1,4),PIRA!$B$1:$E$1144,2,FALSE),"")&amp;"
"&amp;IFERROR(VLOOKUP(MID(I1898,1,4),PIRA!$B$1:$E$1144,2,FALSE),"")</f>
        <v xml:space="preserve">Speed of Light
</v>
      </c>
      <c r="G1898" s="32" t="s">
        <v>1674</v>
      </c>
      <c r="H1898" s="31" t="str">
        <f>IFERROR(IF(VLOOKUP(G1898,Demos!$B$3:$K$1368,2,FALSE)=0,"",VLOOKUP(G1898,Demos!$B$3:$K$1368,2,FALSE)),"")</f>
        <v/>
      </c>
      <c r="I1898" s="79" t="str">
        <f>IFERROR(IF(VLOOKUP(G1898,Demos!$B$3:$K$1368,3,FALSE)=0,"",VLOOKUP(G1898,Demos!$B$3:$K$1368,3,FALSE)),"")</f>
        <v/>
      </c>
      <c r="J1898" s="79" t="str">
        <f>IFERROR(IF(VLOOKUP(G1898,Demos!$B$3:$K$1368,4,FALSE)=0,"",VLOOKUP(G1898,Demos!$B$3:$K$1368,4,FALSE)),"")</f>
        <v/>
      </c>
      <c r="K1898" s="30" t="s">
        <v>46</v>
      </c>
      <c r="L1898" s="30" t="s">
        <v>15</v>
      </c>
      <c r="M1898" s="71">
        <v>42390</v>
      </c>
      <c r="N1898" s="33" t="str">
        <f>IFERROR(VLOOKUP(G1898,Demos!$B$3:$K$1368,5,FALSE),"")</f>
        <v>Speed of Light; Foucault-Michelson</v>
      </c>
      <c r="O1898" s="28">
        <f>IF(N1898="","",COUNTIF($N$6:N4017, N1898))</f>
        <v>12</v>
      </c>
      <c r="P1898" s="33" t="str">
        <f xml:space="preserve"> IFERROR(IF(VLOOKUP(G1898,Demos!$B$3:$K$1368,6,FALSE)=0,"",VLOOKUP(G1898,Demos!$B$3:$K$1368,6,FALSE)),"")</f>
        <v>www.de-monstrare.nl/pdf/Speed%20of%20light-Foucault-Michelson.pdf</v>
      </c>
      <c r="Q1898" s="38" t="str">
        <f xml:space="preserve"> IFERROR(IF(VLOOKUP(G1898,Demos!$B$3:$K$1368,8,FALSE)=0,"",VLOOKUP(G1898,Demos!$B$3:$K$1368,8,FALSE)),"")</f>
        <v/>
      </c>
      <c r="R1898" s="38" t="str">
        <f xml:space="preserve"> IFERROR(IF(VLOOKUP(G1898,Demos!$B$3:$K$1368,7,FALSE)=0,"",VLOOKUP(G1898,Demos!$B$3:$K$1368,7,FALSE)),"")</f>
        <v/>
      </c>
      <c r="T1898" s="50" t="s">
        <v>1769</v>
      </c>
      <c r="U1898" s="31" t="str">
        <f>IFERROR(VLOOKUP(G1898,Demos!$B$7:N5193,12,FALSE),"")</f>
        <v/>
      </c>
    </row>
    <row r="1899" spans="1:21" ht="45" x14ac:dyDescent="0.25">
      <c r="A1899" s="39">
        <f t="shared" si="29"/>
        <v>1894</v>
      </c>
      <c r="B1899" s="30" t="s">
        <v>1893</v>
      </c>
      <c r="C1899" s="29" t="str">
        <f xml:space="preserve"> IFERROR(VLOOKUP(B1899, Courses!$C$3:$E$836, 2, FALSE),"")</f>
        <v>Physics 1A</v>
      </c>
      <c r="D1899" s="29" t="str">
        <f xml:space="preserve"> IFERROR(VLOOKUP(MID(G1899,1,1), PIRA!$B$1:$E$1146, 2, FALSE),"")</f>
        <v>4 Thermodynamics</v>
      </c>
      <c r="E1899" s="31" t="str">
        <f xml:space="preserve"> IFERROR(VLOOKUP(MID(G1899,1,2),PIRA!$B$1:$E$1144,2,FALSE),"")&amp;"
"&amp;IFERROR(VLOOKUP(MID(H1899,1,2),PIRA!$B$1:$E$1144,2,FALSE),"")&amp;"
"&amp;IFERROR(VLOOKUP(MID(I1899,1,2),PIRA!$B$1:$E$1144,2,FALSE),"")</f>
        <v xml:space="preserve">Entropy and the Second Law
</v>
      </c>
      <c r="F1899" s="31" t="str">
        <f xml:space="preserve"> IFERROR(VLOOKUP(MID(G1899,1,4),PIRA!$B$1:$E$1144,2,FALSE),"")&amp;"
"&amp;IFERROR(VLOOKUP(MID(H1899,1,4),PIRA!$B$1:$E$1144,2,FALSE),"")&amp;"
"&amp;IFERROR(VLOOKUP(MID(I1899,1,4),PIRA!$B$1:$E$1144,2,FALSE),"")</f>
        <v xml:space="preserve">Heat Cycles
</v>
      </c>
      <c r="G1899" s="32" t="s">
        <v>1845</v>
      </c>
      <c r="H1899" s="31" t="str">
        <f>IFERROR(IF(VLOOKUP(G1899,Demos!$B$3:$K$1368,2,FALSE)=0,"",VLOOKUP(G1899,Demos!$B$3:$K$1368,2,FALSE)),"")</f>
        <v/>
      </c>
      <c r="I1899" s="79" t="str">
        <f>IFERROR(IF(VLOOKUP(G1899,Demos!$B$3:$K$1368,3,FALSE)=0,"",VLOOKUP(G1899,Demos!$B$3:$K$1368,3,FALSE)),"")</f>
        <v/>
      </c>
      <c r="J1899" s="79" t="str">
        <f>IFERROR(IF(VLOOKUP(G1899,Demos!$B$3:$K$1368,4,FALSE)=0,"",VLOOKUP(G1899,Demos!$B$3:$K$1368,4,FALSE)),"")</f>
        <v/>
      </c>
      <c r="K1899" s="30" t="s">
        <v>1897</v>
      </c>
      <c r="L1899" s="32" t="s">
        <v>1943</v>
      </c>
      <c r="M1899" s="71">
        <v>42388</v>
      </c>
      <c r="N1899" s="33" t="str">
        <f>IFERROR(VLOOKUP(G1899,Demos!$B$3:$K$1368,5,FALSE),"")</f>
        <v>Stirling Engine</v>
      </c>
      <c r="O1899" s="28">
        <f>IF(N1899="","",COUNTIF($N$6:N4018, N1899))</f>
        <v>19</v>
      </c>
      <c r="P1899" s="33" t="str">
        <f xml:space="preserve"> IFERROR(IF(VLOOKUP(G1899,Demos!$B$3:$K$1368,6,FALSE)=0,"",VLOOKUP(G1899,Demos!$B$3:$K$1368,6,FALSE)),"")</f>
        <v>http://www.de-monstrare.nl/pdf/Stirling%20engine.pdf</v>
      </c>
      <c r="Q1899" s="38" t="str">
        <f xml:space="preserve"> IFERROR(IF(VLOOKUP(G1899,Demos!$B$3:$K$1368,8,FALSE)=0,"",VLOOKUP(G1899,Demos!$B$3:$K$1368,8,FALSE)),"")</f>
        <v/>
      </c>
      <c r="R1899" s="38" t="str">
        <f xml:space="preserve"> IFERROR(IF(VLOOKUP(G1899,Demos!$B$3:$K$1368,7,FALSE)=0,"",VLOOKUP(G1899,Demos!$B$3:$K$1368,7,FALSE)),"")</f>
        <v>See from 01:02:03: U:\Elearning TP\Natk4all\college ted\dag 7</v>
      </c>
      <c r="T1899" s="50" t="s">
        <v>1761</v>
      </c>
      <c r="U1899" s="31" t="str">
        <f>IFERROR(VLOOKUP(G1899,Demos!$B$7:N5194,12,FALSE),"")</f>
        <v/>
      </c>
    </row>
    <row r="1900" spans="1:21" ht="45" x14ac:dyDescent="0.25">
      <c r="A1900" s="39">
        <f t="shared" si="29"/>
        <v>1895</v>
      </c>
      <c r="B1900" s="30" t="s">
        <v>17</v>
      </c>
      <c r="C1900" s="29" t="str">
        <f xml:space="preserve"> IFERROR(VLOOKUP(B1900, Courses!$C$3:$E$836, 2, FALSE),"")</f>
        <v>Introduction to Waves</v>
      </c>
      <c r="D1900" s="29" t="str">
        <f xml:space="preserve"> IFERROR(VLOOKUP(MID(G1900,1,1), PIRA!$B$1:$E$1146, 2, FALSE),"")</f>
        <v>6 Optics</v>
      </c>
      <c r="E1900" s="31" t="str">
        <f xml:space="preserve"> IFERROR(VLOOKUP(MID(G1900,1,2),PIRA!$B$1:$E$1144,2,FALSE),"")&amp;"
"&amp;IFERROR(VLOOKUP(MID(H1900,1,2),PIRA!$B$1:$E$1144,2,FALSE),"")&amp;"
"&amp;IFERROR(VLOOKUP(MID(I1900,1,2),PIRA!$B$1:$E$1144,2,FALSE),"")</f>
        <v xml:space="preserve">Geometrical Optics
Geometrical Optics
</v>
      </c>
      <c r="F1900" s="31" t="str">
        <f xml:space="preserve"> IFERROR(VLOOKUP(MID(G1900,1,4),PIRA!$B$1:$E$1144,2,FALSE),"")&amp;"
"&amp;IFERROR(VLOOKUP(MID(H1900,1,4),PIRA!$B$1:$E$1144,2,FALSE),"")&amp;"
"&amp;IFERROR(VLOOKUP(MID(I1900,1,4),PIRA!$B$1:$E$1144,2,FALSE),"")</f>
        <v xml:space="preserve">Refractive Index
Refractive Index
</v>
      </c>
      <c r="G1900" s="32" t="s">
        <v>485</v>
      </c>
      <c r="H1900" s="31" t="str">
        <f>IFERROR(IF(VLOOKUP(G1900,Demos!$B$3:$K$1368,2,FALSE)=0,"",VLOOKUP(G1900,Demos!$B$3:$K$1368,2,FALSE)),"")</f>
        <v>6A40.47</v>
      </c>
      <c r="I1900" s="79" t="str">
        <f>IFERROR(IF(VLOOKUP(G1900,Demos!$B$3:$K$1368,3,FALSE)=0,"",VLOOKUP(G1900,Demos!$B$3:$K$1368,3,FALSE)),"")</f>
        <v/>
      </c>
      <c r="J1900" s="79" t="str">
        <f>IFERROR(IF(VLOOKUP(G1900,Demos!$B$3:$K$1368,4,FALSE)=0,"",VLOOKUP(G1900,Demos!$B$3:$K$1368,4,FALSE)),"")</f>
        <v/>
      </c>
      <c r="K1900" s="30" t="s">
        <v>46</v>
      </c>
      <c r="L1900" s="30" t="s">
        <v>15</v>
      </c>
      <c r="M1900" s="71">
        <v>42387</v>
      </c>
      <c r="N1900" s="33" t="str">
        <f>IFERROR(VLOOKUP(G1900,Demos!$B$3:$K$1368,5,FALSE),"")</f>
        <v>Curved Lightbeams</v>
      </c>
      <c r="O1900" s="28">
        <f>IF(N1900="","",COUNTIF($N$6:N4019, N1900))</f>
        <v>13</v>
      </c>
      <c r="P1900" s="33" t="str">
        <f xml:space="preserve"> IFERROR(IF(VLOOKUP(G1900,Demos!$B$3:$K$1368,6,FALSE)=0,"",VLOOKUP(G1900,Demos!$B$3:$K$1368,6,FALSE)),"")</f>
        <v>www.de-monstrare.nl/pdf/Curved%20lightbeams.pdf</v>
      </c>
      <c r="Q1900" s="38" t="str">
        <f xml:space="preserve"> IFERROR(IF(VLOOKUP(G1900,Demos!$B$3:$K$1368,8,FALSE)=0,"",VLOOKUP(G1900,Demos!$B$3:$K$1368,8,FALSE)),"")</f>
        <v/>
      </c>
      <c r="R1900" s="38" t="str">
        <f xml:space="preserve"> IFERROR(IF(VLOOKUP(G1900,Demos!$B$3:$K$1368,7,FALSE)=0,"",VLOOKUP(G1900,Demos!$B$3:$K$1368,7,FALSE)),"")</f>
        <v>See: https://surfdrive.surf.nl/files/index.php/s/DHZYIhoACURx7O8?path=%2FHaaksman%2FTN2345%2F8.%20Curved%20Lightbeams</v>
      </c>
      <c r="T1900" s="50" t="s">
        <v>1761</v>
      </c>
      <c r="U1900" s="31" t="str">
        <f>IFERROR(VLOOKUP(G1900,Demos!$B$7:N5195,12,FALSE),"")</f>
        <v/>
      </c>
    </row>
    <row r="1901" spans="1:21" ht="45" x14ac:dyDescent="0.25">
      <c r="A1901" s="39">
        <f t="shared" si="29"/>
        <v>1896</v>
      </c>
      <c r="B1901" s="30" t="s">
        <v>17</v>
      </c>
      <c r="C1901" s="29" t="str">
        <f xml:space="preserve"> IFERROR(VLOOKUP(B1901, Courses!$C$3:$E$836, 2, FALSE),"")</f>
        <v>Introduction to Waves</v>
      </c>
      <c r="D1901" s="29" t="str">
        <f xml:space="preserve"> IFERROR(VLOOKUP(MID(G1901,1,1), PIRA!$B$1:$E$1146, 2, FALSE),"")</f>
        <v>6 Optics</v>
      </c>
      <c r="E1901" s="31" t="str">
        <f xml:space="preserve"> IFERROR(VLOOKUP(MID(G1901,1,2),PIRA!$B$1:$E$1144,2,FALSE),"")&amp;"
"&amp;IFERROR(VLOOKUP(MID(H1901,1,2),PIRA!$B$1:$E$1144,2,FALSE),"")&amp;"
"&amp;IFERROR(VLOOKUP(MID(I1901,1,2),PIRA!$B$1:$E$1144,2,FALSE),"")</f>
        <v xml:space="preserve">Color
Polarisation
</v>
      </c>
      <c r="F1901" s="31" t="str">
        <f xml:space="preserve"> IFERROR(VLOOKUP(MID(G1901,1,4),PIRA!$B$1:$E$1144,2,FALSE),"")&amp;"
"&amp;IFERROR(VLOOKUP(MID(H1901,1,4),PIRA!$B$1:$E$1144,2,FALSE),"")&amp;"
"&amp;IFERROR(VLOOKUP(MID(I1901,1,4),PIRA!$B$1:$E$1144,2,FALSE),"")</f>
        <v xml:space="preserve">Scattering
Polarization by Scattering
</v>
      </c>
      <c r="G1901" s="32" t="s">
        <v>359</v>
      </c>
      <c r="H1901" s="31" t="str">
        <f>IFERROR(IF(VLOOKUP(G1901,Demos!$B$3:$K$1368,2,FALSE)=0,"",VLOOKUP(G1901,Demos!$B$3:$K$1368,2,FALSE)),"")</f>
        <v>6H50.10</v>
      </c>
      <c r="I1901" s="79" t="str">
        <f>IFERROR(IF(VLOOKUP(G1901,Demos!$B$3:$K$1368,3,FALSE)=0,"",VLOOKUP(G1901,Demos!$B$3:$K$1368,3,FALSE)),"")</f>
        <v/>
      </c>
      <c r="J1901" s="79" t="str">
        <f>IFERROR(IF(VLOOKUP(G1901,Demos!$B$3:$K$1368,4,FALSE)=0,"",VLOOKUP(G1901,Demos!$B$3:$K$1368,4,FALSE)),"")</f>
        <v/>
      </c>
      <c r="K1901" s="30" t="s">
        <v>46</v>
      </c>
      <c r="L1901" s="30" t="s">
        <v>15</v>
      </c>
      <c r="M1901" s="71">
        <v>42384</v>
      </c>
      <c r="N1901" s="33" t="str">
        <f>IFERROR(VLOOKUP(G1901,Demos!$B$3:$K$1368,5,FALSE),"")</f>
        <v>Scattering of Light (Rayleigh in milk/water dilution)</v>
      </c>
      <c r="O1901" s="28">
        <f>IF(N1901="","",COUNTIF($N$6:N4020, N1901))</f>
        <v>15</v>
      </c>
      <c r="P1901" s="33" t="str">
        <f xml:space="preserve"> IFERROR(IF(VLOOKUP(G1901,Demos!$B$3:$K$1368,6,FALSE)=0,"",VLOOKUP(G1901,Demos!$B$3:$K$1368,6,FALSE)),"")</f>
        <v>www.de-monstrare.nl/pdf/Scattering%20of%20light.pdf</v>
      </c>
      <c r="Q1901" s="38" t="str">
        <f xml:space="preserve"> IFERROR(IF(VLOOKUP(G1901,Demos!$B$3:$K$1368,8,FALSE)=0,"",VLOOKUP(G1901,Demos!$B$3:$K$1368,8,FALSE)),"")</f>
        <v>The white light is scattered by the fat molecules in the milk. The fat molecules are small enough for Rayleigh scattering to occur (larger particles tend to scatter by Mie scattering, which is not dependent on wavelength). Rayleigh is wavelength dependent. The shorter wavelengths scatter more than the longer wavelengths, hence the blueish light is scattered out over 90 degrees. The forward propagating light therefore appears redish. Furthermore, the Rayleigh scattered light is linear polarised, whereas the forward propagating light is not polarised. This can de demonstrated using a linear polariser.</v>
      </c>
      <c r="R1901" s="38" t="str">
        <f xml:space="preserve"> IFERROR(IF(VLOOKUP(G1901,Demos!$B$3:$K$1368,7,FALSE)=0,"",VLOOKUP(G1901,Demos!$B$3:$K$1368,7,FALSE)),"")</f>
        <v>See: https://surfdrive.surf.nl/files/index.php/s/DHZYIhoACURx7O8?path=%2FHaaksman%2FTN2345%2F7.%20Rayleigh%20Scattering</v>
      </c>
      <c r="T1901" s="50" t="s">
        <v>1761</v>
      </c>
      <c r="U1901" s="31" t="str">
        <f>IFERROR(VLOOKUP(G1901,Demos!$B$7:N5196,12,FALSE),"")</f>
        <v/>
      </c>
    </row>
    <row r="1902" spans="1:21" ht="45" x14ac:dyDescent="0.25">
      <c r="A1902" s="39">
        <f t="shared" si="29"/>
        <v>1897</v>
      </c>
      <c r="B1902" s="30" t="s">
        <v>1893</v>
      </c>
      <c r="C1902" s="29" t="str">
        <f xml:space="preserve"> IFERROR(VLOOKUP(B1902, Courses!$C$3:$E$836, 2, FALSE),"")</f>
        <v>Physics 1A</v>
      </c>
      <c r="D1902" s="29" t="str">
        <f xml:space="preserve"> IFERROR(VLOOKUP(MID(G1902,1,1), PIRA!$B$1:$E$1146, 2, FALSE),"")</f>
        <v>4 Thermodynamics</v>
      </c>
      <c r="E1902" s="31" t="str">
        <f xml:space="preserve"> IFERROR(VLOOKUP(MID(G1902,1,2),PIRA!$B$1:$E$1144,2,FALSE),"")&amp;"
"&amp;IFERROR(VLOOKUP(MID(H1902,1,2),PIRA!$B$1:$E$1144,2,FALSE),"")&amp;"
"&amp;IFERROR(VLOOKUP(MID(I1902,1,2),PIRA!$B$1:$E$1144,2,FALSE),"")</f>
        <v xml:space="preserve">Heat and the First Law
Heat and the First Law
</v>
      </c>
      <c r="F1902" s="31" t="str">
        <f xml:space="preserve"> IFERROR(VLOOKUP(MID(G1902,1,4),PIRA!$B$1:$E$1144,2,FALSE),"")&amp;"
"&amp;IFERROR(VLOOKUP(MID(H1902,1,4),PIRA!$B$1:$E$1144,2,FALSE),"")&amp;"
"&amp;IFERROR(VLOOKUP(MID(I1902,1,4),PIRA!$B$1:$E$1144,2,FALSE),"")</f>
        <v xml:space="preserve">Heat Capacity and Specific Heat
Mechanical Equivalent of Heat
</v>
      </c>
      <c r="G1902" s="32" t="s">
        <v>1814</v>
      </c>
      <c r="H1902" s="31" t="str">
        <f>IFERROR(IF(VLOOKUP(G1902,Demos!$B$3:$K$1368,2,FALSE)=0,"",VLOOKUP(G1902,Demos!$B$3:$K$1368,2,FALSE)),"")</f>
        <v>4B60.01</v>
      </c>
      <c r="I1902" s="79" t="str">
        <f>IFERROR(IF(VLOOKUP(G1902,Demos!$B$3:$K$1368,3,FALSE)=0,"",VLOOKUP(G1902,Demos!$B$3:$K$1368,3,FALSE)),"")</f>
        <v/>
      </c>
      <c r="J1902" s="79" t="str">
        <f>IFERROR(IF(VLOOKUP(G1902,Demos!$B$3:$K$1368,4,FALSE)=0,"",VLOOKUP(G1902,Demos!$B$3:$K$1368,4,FALSE)),"")</f>
        <v/>
      </c>
      <c r="K1902" s="30" t="s">
        <v>1897</v>
      </c>
      <c r="L1902" s="32" t="s">
        <v>1943</v>
      </c>
      <c r="M1902" s="71">
        <v>42381</v>
      </c>
      <c r="N1902" s="33" t="str">
        <f>IFERROR(VLOOKUP(G1902,Demos!$B$3:$K$1368,5,FALSE),"")</f>
        <v>Joule's Experiment</v>
      </c>
      <c r="O1902" s="28">
        <f>IF(N1902="","",COUNTIF($N$6:N4021, N1902))</f>
        <v>4</v>
      </c>
      <c r="P1902" s="33" t="str">
        <f xml:space="preserve"> IFERROR(IF(VLOOKUP(G1902,Demos!$B$3:$K$1368,6,FALSE)=0,"",VLOOKUP(G1902,Demos!$B$3:$K$1368,6,FALSE)),"")</f>
        <v>http://www.de-monstrare.nl/pdf/Joule%27s%20experiment.pdf</v>
      </c>
      <c r="Q1902" s="38" t="str">
        <f xml:space="preserve"> IFERROR(IF(VLOOKUP(G1902,Demos!$B$3:$K$1368,8,FALSE)=0,"",VLOOKUP(G1902,Demos!$B$3:$K$1368,8,FALSE)),"")</f>
        <v/>
      </c>
      <c r="R1902" s="38" t="str">
        <f xml:space="preserve"> IFERROR(IF(VLOOKUP(G1902,Demos!$B$3:$K$1368,7,FALSE)=0,"",VLOOKUP(G1902,Demos!$B$3:$K$1368,7,FALSE)),"")</f>
        <v>See from 00:21:10: U:\Elearning TP\Natk4all\college ted\dag 3\versie 1</v>
      </c>
      <c r="T1902" s="50" t="s">
        <v>1761</v>
      </c>
      <c r="U1902" s="31" t="str">
        <f>IFERROR(VLOOKUP(G1902,Demos!$B$7:N5198,12,FALSE),"")</f>
        <v/>
      </c>
    </row>
    <row r="1903" spans="1:21" ht="45" x14ac:dyDescent="0.25">
      <c r="A1903" s="39">
        <f t="shared" si="29"/>
        <v>1898</v>
      </c>
      <c r="B1903" s="30" t="s">
        <v>1893</v>
      </c>
      <c r="C1903" s="29" t="str">
        <f xml:space="preserve"> IFERROR(VLOOKUP(B1903, Courses!$C$3:$E$836, 2, FALSE),"")</f>
        <v>Physics 1A</v>
      </c>
      <c r="D1903" s="29" t="str">
        <f xml:space="preserve"> IFERROR(VLOOKUP(MID(G1903,1,1), PIRA!$B$1:$E$1146, 2, FALSE),"")</f>
        <v>4 Thermodynamics</v>
      </c>
      <c r="E1903" s="31" t="str">
        <f xml:space="preserve"> IFERROR(VLOOKUP(MID(G1903,1,2),PIRA!$B$1:$E$1144,2,FALSE),"")&amp;"
"&amp;IFERROR(VLOOKUP(MID(H1903,1,2),PIRA!$B$1:$E$1144,2,FALSE),"")&amp;"
"&amp;IFERROR(VLOOKUP(MID(I1903,1,2),PIRA!$B$1:$E$1144,2,FALSE),"")</f>
        <v xml:space="preserve">Heat and the First Law
</v>
      </c>
      <c r="F1903" s="31" t="str">
        <f xml:space="preserve"> IFERROR(VLOOKUP(MID(G1903,1,4),PIRA!$B$1:$E$1144,2,FALSE),"")&amp;"
"&amp;IFERROR(VLOOKUP(MID(H1903,1,4),PIRA!$B$1:$E$1144,2,FALSE),"")&amp;"
"&amp;IFERROR(VLOOKUP(MID(I1903,1,4),PIRA!$B$1:$E$1144,2,FALSE),"")</f>
        <v xml:space="preserve">Radiation
</v>
      </c>
      <c r="G1903" s="32" t="s">
        <v>1819</v>
      </c>
      <c r="H1903" s="31" t="str">
        <f>IFERROR(IF(VLOOKUP(G1903,Demos!$B$3:$K$1368,2,FALSE)=0,"",VLOOKUP(G1903,Demos!$B$3:$K$1368,2,FALSE)),"")</f>
        <v/>
      </c>
      <c r="I1903" s="79" t="str">
        <f>IFERROR(IF(VLOOKUP(G1903,Demos!$B$3:$K$1368,3,FALSE)=0,"",VLOOKUP(G1903,Demos!$B$3:$K$1368,3,FALSE)),"")</f>
        <v/>
      </c>
      <c r="J1903" s="79" t="str">
        <f>IFERROR(IF(VLOOKUP(G1903,Demos!$B$3:$K$1368,4,FALSE)=0,"",VLOOKUP(G1903,Demos!$B$3:$K$1368,4,FALSE)),"")</f>
        <v/>
      </c>
      <c r="K1903" s="30" t="s">
        <v>1897</v>
      </c>
      <c r="L1903" s="32" t="s">
        <v>1943</v>
      </c>
      <c r="M1903" s="71">
        <v>42381</v>
      </c>
      <c r="N1903" s="33" t="str">
        <f>IFERROR(VLOOKUP(G1903,Demos!$B$3:$K$1368,5,FALSE),"")</f>
        <v>Stefan-Boltzmann Law for Radiation</v>
      </c>
      <c r="O1903" s="28">
        <f>IF(N1903="","",COUNTIF($N$6:N4022, N1903))</f>
        <v>3</v>
      </c>
      <c r="P1903" s="33" t="str">
        <f xml:space="preserve"> IFERROR(IF(VLOOKUP(G1903,Demos!$B$3:$K$1368,6,FALSE)=0,"",VLOOKUP(G1903,Demos!$B$3:$K$1368,6,FALSE)),"")</f>
        <v>http://www.de-monstrare.nl/pdf/Stefan-Boltzmann%20law%20for%20radiation.pdf</v>
      </c>
      <c r="Q1903" s="38" t="str">
        <f xml:space="preserve"> IFERROR(IF(VLOOKUP(G1903,Demos!$B$3:$K$1368,8,FALSE)=0,"",VLOOKUP(G1903,Demos!$B$3:$K$1368,8,FALSE)),"")</f>
        <v/>
      </c>
      <c r="R1903" s="38" t="str">
        <f xml:space="preserve"> IFERROR(IF(VLOOKUP(G1903,Demos!$B$3:$K$1368,7,FALSE)=0,"",VLOOKUP(G1903,Demos!$B$3:$K$1368,7,FALSE)),"")</f>
        <v/>
      </c>
      <c r="T1903" s="50" t="s">
        <v>1904</v>
      </c>
      <c r="U1903" s="31" t="str">
        <f>IFERROR(VLOOKUP(G1903,Demos!$B$7:N5197,12,FALSE),"")</f>
        <v/>
      </c>
    </row>
    <row r="1904" spans="1:21" ht="45" x14ac:dyDescent="0.25">
      <c r="A1904" s="39">
        <f t="shared" si="29"/>
        <v>1899</v>
      </c>
      <c r="B1904" s="30" t="s">
        <v>1893</v>
      </c>
      <c r="C1904" s="29" t="str">
        <f xml:space="preserve"> IFERROR(VLOOKUP(B1904, Courses!$C$3:$E$836, 2, FALSE),"")</f>
        <v>Physics 1A</v>
      </c>
      <c r="D1904" s="29" t="str">
        <f xml:space="preserve"> IFERROR(VLOOKUP(MID(G1904,1,1), PIRA!$B$1:$E$1146, 2, FALSE),"")</f>
        <v>4 Thermodynamics</v>
      </c>
      <c r="E1904" s="31" t="str">
        <f xml:space="preserve"> IFERROR(VLOOKUP(MID(G1904,1,2),PIRA!$B$1:$E$1144,2,FALSE),"")&amp;"
"&amp;IFERROR(VLOOKUP(MID(H1904,1,2),PIRA!$B$1:$E$1144,2,FALSE),"")&amp;"
"&amp;IFERROR(VLOOKUP(MID(I1904,1,2),PIRA!$B$1:$E$1144,2,FALSE),"")</f>
        <v xml:space="preserve">Change of State
</v>
      </c>
      <c r="F1904" s="31" t="str">
        <f xml:space="preserve"> IFERROR(VLOOKUP(MID(G1904,1,4),PIRA!$B$1:$E$1144,2,FALSE),"")&amp;"
"&amp;IFERROR(VLOOKUP(MID(H1904,1,4),PIRA!$B$1:$E$1144,2,FALSE),"")&amp;"
"&amp;IFERROR(VLOOKUP(MID(I1904,1,4),PIRA!$B$1:$E$1144,2,FALSE),"")</f>
        <v xml:space="preserve">Phase Changes: Liquid-Gas
</v>
      </c>
      <c r="G1904" s="32" t="s">
        <v>1842</v>
      </c>
      <c r="H1904" s="31" t="str">
        <f>IFERROR(IF(VLOOKUP(G1904,Demos!$B$3:$K$1368,2,FALSE)=0,"",VLOOKUP(G1904,Demos!$B$3:$K$1368,2,FALSE)),"")</f>
        <v/>
      </c>
      <c r="I1904" s="79" t="str">
        <f>IFERROR(IF(VLOOKUP(G1904,Demos!$B$3:$K$1368,3,FALSE)=0,"",VLOOKUP(G1904,Demos!$B$3:$K$1368,3,FALSE)),"")</f>
        <v/>
      </c>
      <c r="J1904" s="79" t="str">
        <f>IFERROR(IF(VLOOKUP(G1904,Demos!$B$3:$K$1368,4,FALSE)=0,"",VLOOKUP(G1904,Demos!$B$3:$K$1368,4,FALSE)),"")</f>
        <v/>
      </c>
      <c r="K1904" s="30" t="s">
        <v>1897</v>
      </c>
      <c r="L1904" s="30" t="s">
        <v>1943</v>
      </c>
      <c r="M1904" s="71">
        <v>42381</v>
      </c>
      <c r="N1904" s="33" t="str">
        <f>IFERROR(VLOOKUP(G1904,Demos!$B$3:$K$1368,5,FALSE),"")</f>
        <v>Boiling to Freeze</v>
      </c>
      <c r="O1904" s="28">
        <f>IF(N1904="","",COUNTIF($N$6:N4023, N1904))</f>
        <v>3</v>
      </c>
      <c r="P1904" s="33" t="str">
        <f xml:space="preserve"> IFERROR(IF(VLOOKUP(G1904,Demos!$B$3:$K$1368,6,FALSE)=0,"",VLOOKUP(G1904,Demos!$B$3:$K$1368,6,FALSE)),"")</f>
        <v>http://www.de-monstrare.nl/pdf/Boiling%20to%20freeze.pdf</v>
      </c>
      <c r="Q1904" s="38" t="str">
        <f xml:space="preserve"> IFERROR(IF(VLOOKUP(G1904,Demos!$B$3:$K$1368,8,FALSE)=0,"",VLOOKUP(G1904,Demos!$B$3:$K$1368,8,FALSE)),"")</f>
        <v/>
      </c>
      <c r="R1904" s="38" t="str">
        <f xml:space="preserve"> IFERROR(IF(VLOOKUP(G1904,Demos!$B$3:$K$1368,7,FALSE)=0,"",VLOOKUP(G1904,Demos!$B$3:$K$1368,7,FALSE)),"")</f>
        <v/>
      </c>
      <c r="T1904" s="50" t="s">
        <v>1761</v>
      </c>
      <c r="U1904" s="31" t="str">
        <f>IFERROR(VLOOKUP(G1904,Demos!$B$7:N5199,12,FALSE),"")</f>
        <v/>
      </c>
    </row>
    <row r="1905" spans="1:21" ht="45" x14ac:dyDescent="0.25">
      <c r="A1905" s="39">
        <f t="shared" si="29"/>
        <v>1900</v>
      </c>
      <c r="B1905" s="30" t="s">
        <v>17</v>
      </c>
      <c r="C1905" s="29" t="str">
        <f xml:space="preserve"> IFERROR(VLOOKUP(B1905, Courses!$C$3:$E$836, 2, FALSE),"")</f>
        <v>Introduction to Waves</v>
      </c>
      <c r="D1905" s="29" t="str">
        <f xml:space="preserve"> IFERROR(VLOOKUP(MID(G1905,1,1), PIRA!$B$1:$E$1146, 2, FALSE),"")</f>
        <v>3 Oscillations and Waves</v>
      </c>
      <c r="E1905" s="31" t="str">
        <f xml:space="preserve"> IFERROR(VLOOKUP(MID(G1905,1,2),PIRA!$B$1:$E$1144,2,FALSE),"")&amp;"
"&amp;IFERROR(VLOOKUP(MID(H1905,1,2),PIRA!$B$1:$E$1144,2,FALSE),"")&amp;"
"&amp;IFERROR(VLOOKUP(MID(I1905,1,2),PIRA!$B$1:$E$1144,2,FALSE),"")</f>
        <v xml:space="preserve">Wave Motion
</v>
      </c>
      <c r="F1905" s="31" t="str">
        <f xml:space="preserve"> IFERROR(VLOOKUP(MID(G1905,1,4),PIRA!$B$1:$E$1144,2,FALSE),"")&amp;"
"&amp;IFERROR(VLOOKUP(MID(H1905,1,4),PIRA!$B$1:$E$1144,2,FALSE),"")&amp;"
"&amp;IFERROR(VLOOKUP(MID(I1905,1,4),PIRA!$B$1:$E$1144,2,FALSE),"")</f>
        <v xml:space="preserve">Longitudinal Pulses and Waves
</v>
      </c>
      <c r="G1905" s="32" t="s">
        <v>126</v>
      </c>
      <c r="H1905" s="31" t="str">
        <f>IFERROR(IF(VLOOKUP(G1905,Demos!$B$3:$K$1368,2,FALSE)=0,"",VLOOKUP(G1905,Demos!$B$3:$K$1368,2,FALSE)),"")</f>
        <v/>
      </c>
      <c r="I1905" s="79" t="str">
        <f>IFERROR(IF(VLOOKUP(G1905,Demos!$B$3:$K$1368,3,FALSE)=0,"",VLOOKUP(G1905,Demos!$B$3:$K$1368,3,FALSE)),"")</f>
        <v/>
      </c>
      <c r="J1905" s="79" t="str">
        <f>IFERROR(IF(VLOOKUP(G1905,Demos!$B$3:$K$1368,4,FALSE)=0,"",VLOOKUP(G1905,Demos!$B$3:$K$1368,4,FALSE)),"")</f>
        <v/>
      </c>
      <c r="K1905" s="30" t="s">
        <v>15</v>
      </c>
      <c r="L1905" s="30" t="s">
        <v>46</v>
      </c>
      <c r="M1905" s="71">
        <v>42378</v>
      </c>
      <c r="N1905" s="33" t="str">
        <f>IFERROR(VLOOKUP(G1905,Demos!$B$3:$K$1368,5,FALSE),"")</f>
        <v>Wave Machine</v>
      </c>
      <c r="O1905" s="28">
        <f>IF(N1905="","",COUNTIF($N$6:N4024, N1905))</f>
        <v>26</v>
      </c>
      <c r="P1905" s="33" t="str">
        <f xml:space="preserve"> IFERROR(IF(VLOOKUP(G1905,Demos!$B$3:$K$1368,6,FALSE)=0,"",VLOOKUP(G1905,Demos!$B$3:$K$1368,6,FALSE)),"")</f>
        <v>www.de-monstrare.nl/pdf/Reflections%20of%20transverse%20pulses%20_2_.pdf</v>
      </c>
      <c r="Q1905" s="38" t="str">
        <f xml:space="preserve"> IFERROR(IF(VLOOKUP(G1905,Demos!$B$3:$K$1368,8,FALSE)=0,"",VLOOKUP(G1905,Demos!$B$3:$K$1368,8,FALSE)),"")</f>
        <v>Not listed in database yet</v>
      </c>
      <c r="R1905" s="38" t="str">
        <f xml:space="preserve"> IFERROR(IF(VLOOKUP(G1905,Demos!$B$3:$K$1368,7,FALSE)=0,"",VLOOKUP(G1905,Demos!$B$3:$K$1368,7,FALSE)),"")</f>
        <v/>
      </c>
      <c r="T1905" s="50" t="s">
        <v>1890</v>
      </c>
      <c r="U1905" s="31" t="str">
        <f>IFERROR(VLOOKUP(G1905,Demos!$B$7:N5200,12,FALSE),"")</f>
        <v/>
      </c>
    </row>
    <row r="1906" spans="1:21" ht="45" x14ac:dyDescent="0.25">
      <c r="A1906" s="39">
        <f t="shared" si="29"/>
        <v>1901</v>
      </c>
      <c r="B1906" s="30" t="s">
        <v>17</v>
      </c>
      <c r="C1906" s="29" t="str">
        <f xml:space="preserve"> IFERROR(VLOOKUP(B1906, Courses!$C$3:$E$836, 2, FALSE),"")</f>
        <v>Introduction to Waves</v>
      </c>
      <c r="D1906" s="29" t="str">
        <f xml:space="preserve"> IFERROR(VLOOKUP(MID(G1906,1,1), PIRA!$B$1:$E$1146, 2, FALSE),"")</f>
        <v>3 Oscillations and Waves</v>
      </c>
      <c r="E1906" s="31" t="str">
        <f xml:space="preserve"> IFERROR(VLOOKUP(MID(G1906,1,2),PIRA!$B$1:$E$1144,2,FALSE),"")&amp;"
"&amp;IFERROR(VLOOKUP(MID(H1906,1,2),PIRA!$B$1:$E$1144,2,FALSE),"")&amp;"
"&amp;IFERROR(VLOOKUP(MID(I1906,1,2),PIRA!$B$1:$E$1144,2,FALSE),"")</f>
        <v xml:space="preserve">Wave Motion
</v>
      </c>
      <c r="F1906" s="31" t="str">
        <f xml:space="preserve"> IFERROR(VLOOKUP(MID(G1906,1,4),PIRA!$B$1:$E$1144,2,FALSE),"")&amp;"
"&amp;IFERROR(VLOOKUP(MID(H1906,1,4),PIRA!$B$1:$E$1144,2,FALSE),"")&amp;"
"&amp;IFERROR(VLOOKUP(MID(I1906,1,4),PIRA!$B$1:$E$1144,2,FALSE),"")</f>
        <v xml:space="preserve">Longitudinal Pulses and Waves
</v>
      </c>
      <c r="G1906" s="32" t="s">
        <v>1187</v>
      </c>
      <c r="H1906" s="31" t="str">
        <f>IFERROR(IF(VLOOKUP(G1906,Demos!$B$3:$K$1368,2,FALSE)=0,"",VLOOKUP(G1906,Demos!$B$3:$K$1368,2,FALSE)),"")</f>
        <v/>
      </c>
      <c r="I1906" s="79" t="str">
        <f>IFERROR(IF(VLOOKUP(G1906,Demos!$B$3:$K$1368,3,FALSE)=0,"",VLOOKUP(G1906,Demos!$B$3:$K$1368,3,FALSE)),"")</f>
        <v/>
      </c>
      <c r="J1906" s="79" t="str">
        <f>IFERROR(IF(VLOOKUP(G1906,Demos!$B$3:$K$1368,4,FALSE)=0,"",VLOOKUP(G1906,Demos!$B$3:$K$1368,4,FALSE)),"")</f>
        <v/>
      </c>
      <c r="K1906" s="30" t="s">
        <v>15</v>
      </c>
      <c r="L1906" s="30" t="s">
        <v>46</v>
      </c>
      <c r="M1906" s="71">
        <v>42377</v>
      </c>
      <c r="N1906" s="33" t="str">
        <f>IFERROR(VLOOKUP(G1906,Demos!$B$3:$K$1368,5,FALSE),"")</f>
        <v>Reflected Sound Pulses</v>
      </c>
      <c r="O1906" s="28">
        <f>IF(N1906="","",COUNTIF($N$6:N4025, N1906))</f>
        <v>16</v>
      </c>
      <c r="P1906" s="33" t="str">
        <f xml:space="preserve"> IFERROR(IF(VLOOKUP(G1906,Demos!$B$3:$K$1368,6,FALSE)=0,"",VLOOKUP(G1906,Demos!$B$3:$K$1368,6,FALSE)),"")</f>
        <v>TBC (or?: http://www.de-monstrare.nl/pdf/Reflected%20sound%20pulses.pdf)</v>
      </c>
      <c r="Q1906" s="38" t="str">
        <f xml:space="preserve"> IFERROR(IF(VLOOKUP(G1906,Demos!$B$3:$K$1368,8,FALSE)=0,"",VLOOKUP(G1906,Demos!$B$3:$K$1368,8,FALSE)),"")</f>
        <v/>
      </c>
      <c r="R1906" s="38" t="str">
        <f xml:space="preserve"> IFERROR(IF(VLOOKUP(G1906,Demos!$B$3:$K$1368,7,FALSE)=0,"",VLOOKUP(G1906,Demos!$B$3:$K$1368,7,FALSE)),"")</f>
        <v>See: https://surfdrive.surf.nl/files/index.php/s/DHZYIhoACURx7O8?path=%2FHaaksman%2FTN2345%2F5.%20Reflected%20Sound%20Pulses</v>
      </c>
      <c r="T1906" s="50" t="s">
        <v>1761</v>
      </c>
      <c r="U1906" s="31" t="str">
        <f>IFERROR(VLOOKUP(G1906,Demos!$B$7:N5201,12,FALSE),"")</f>
        <v/>
      </c>
    </row>
    <row r="1907" spans="1:21" ht="45" x14ac:dyDescent="0.25">
      <c r="A1907" s="39">
        <f t="shared" si="29"/>
        <v>1902</v>
      </c>
      <c r="B1907" s="30" t="s">
        <v>17</v>
      </c>
      <c r="C1907" s="29" t="str">
        <f xml:space="preserve"> IFERROR(VLOOKUP(B1907, Courses!$C$3:$E$836, 2, FALSE),"")</f>
        <v>Introduction to Waves</v>
      </c>
      <c r="D1907" s="29" t="str">
        <f xml:space="preserve"> IFERROR(VLOOKUP(MID(G1907,1,1), PIRA!$B$1:$E$1146, 2, FALSE),"")</f>
        <v>3 Oscillations and Waves</v>
      </c>
      <c r="E1907" s="31" t="str">
        <f xml:space="preserve"> IFERROR(VLOOKUP(MID(G1907,1,2),PIRA!$B$1:$E$1144,2,FALSE),"")&amp;"
"&amp;IFERROR(VLOOKUP(MID(H1907,1,2),PIRA!$B$1:$E$1144,2,FALSE),"")&amp;"
"&amp;IFERROR(VLOOKUP(MID(I1907,1,2),PIRA!$B$1:$E$1144,2,FALSE),"")</f>
        <v xml:space="preserve">Wave Motion
Wave Motion
</v>
      </c>
      <c r="F1907" s="31" t="str">
        <f xml:space="preserve"> IFERROR(VLOOKUP(MID(G1907,1,4),PIRA!$B$1:$E$1144,2,FALSE),"")&amp;"
"&amp;IFERROR(VLOOKUP(MID(H1907,1,4),PIRA!$B$1:$E$1144,2,FALSE),"")&amp;"
"&amp;IFERROR(VLOOKUP(MID(I1907,1,4),PIRA!$B$1:$E$1144,2,FALSE),"")</f>
        <v xml:space="preserve">Doppler Effect
Beats
</v>
      </c>
      <c r="G1907" s="32" t="s">
        <v>1188</v>
      </c>
      <c r="H1907" s="31" t="str">
        <f>IFERROR(IF(VLOOKUP(G1907,Demos!$B$3:$K$1368,2,FALSE)=0,"",VLOOKUP(G1907,Demos!$B$3:$K$1368,2,FALSE)),"")</f>
        <v>3B60.10</v>
      </c>
      <c r="I1907" s="79" t="str">
        <f>IFERROR(IF(VLOOKUP(G1907,Demos!$B$3:$K$1368,3,FALSE)=0,"",VLOOKUP(G1907,Demos!$B$3:$K$1368,3,FALSE)),"")</f>
        <v/>
      </c>
      <c r="J1907" s="79" t="str">
        <f>IFERROR(IF(VLOOKUP(G1907,Demos!$B$3:$K$1368,4,FALSE)=0,"",VLOOKUP(G1907,Demos!$B$3:$K$1368,4,FALSE)),"")</f>
        <v/>
      </c>
      <c r="K1907" s="30" t="s">
        <v>15</v>
      </c>
      <c r="L1907" s="30" t="s">
        <v>46</v>
      </c>
      <c r="M1907" s="71">
        <v>42377</v>
      </c>
      <c r="N1907" s="33" t="str">
        <f>IFERROR(VLOOKUP(G1907,Demos!$B$3:$K$1368,5,FALSE),"")</f>
        <v>Doppler</v>
      </c>
      <c r="O1907" s="28">
        <f>IF(N1907="","",COUNTIF($N$6:N4026, N1907))</f>
        <v>21</v>
      </c>
      <c r="P1907" s="33" t="str">
        <f xml:space="preserve"> IFERROR(IF(VLOOKUP(G1907,Demos!$B$3:$K$1368,6,FALSE)=0,"",VLOOKUP(G1907,Demos!$B$3:$K$1368,6,FALSE)),"")</f>
        <v>www.de-monstrare.nl/pdf/Doppler.pdf</v>
      </c>
      <c r="Q1907" s="38" t="str">
        <f xml:space="preserve"> IFERROR(IF(VLOOKUP(G1907,Demos!$B$3:$K$1368,8,FALSE)=0,"",VLOOKUP(G1907,Demos!$B$3:$K$1368,8,FALSE)),"")</f>
        <v/>
      </c>
      <c r="R1907" s="38" t="str">
        <f xml:space="preserve"> IFERROR(IF(VLOOKUP(G1907,Demos!$B$3:$K$1368,7,FALSE)=0,"",VLOOKUP(G1907,Demos!$B$3:$K$1368,7,FALSE)),"")</f>
        <v>See: https://surfdrive.surf.nl/files/index.php/s/DHZYIhoACURx7O8?path=%2FHaaksman%2FTN2345%2F6.%20Doppler</v>
      </c>
      <c r="T1907" s="50" t="s">
        <v>1761</v>
      </c>
      <c r="U1907" s="31" t="str">
        <f>IFERROR(VLOOKUP(G1907,Demos!$B$7:N5203,12,FALSE),"")</f>
        <v/>
      </c>
    </row>
    <row r="1908" spans="1:21" ht="45" x14ac:dyDescent="0.25">
      <c r="A1908" s="39">
        <f t="shared" si="29"/>
        <v>1903</v>
      </c>
      <c r="B1908" s="30" t="s">
        <v>17</v>
      </c>
      <c r="C1908" s="29" t="str">
        <f xml:space="preserve"> IFERROR(VLOOKUP(B1908, Courses!$C$3:$E$836, 2, FALSE),"")</f>
        <v>Introduction to Waves</v>
      </c>
      <c r="D1908" s="29" t="str">
        <f xml:space="preserve"> IFERROR(VLOOKUP(MID(G1908,1,1), PIRA!$B$1:$E$1146, 2, FALSE),"")</f>
        <v>3 Oscillations and Waves</v>
      </c>
      <c r="E1908" s="31" t="str">
        <f xml:space="preserve"> IFERROR(VLOOKUP(MID(G1908,1,2),PIRA!$B$1:$E$1144,2,FALSE),"")&amp;"
"&amp;IFERROR(VLOOKUP(MID(H1908,1,2),PIRA!$B$1:$E$1144,2,FALSE),"")&amp;"
"&amp;IFERROR(VLOOKUP(MID(I1908,1,2),PIRA!$B$1:$E$1144,2,FALSE),"")</f>
        <v xml:space="preserve">Instruments
Acoustics
</v>
      </c>
      <c r="F1908" s="31" t="str">
        <f xml:space="preserve"> IFERROR(VLOOKUP(MID(G1908,1,4),PIRA!$B$1:$E$1144,2,FALSE),"")&amp;"
"&amp;IFERROR(VLOOKUP(MID(H1908,1,4),PIRA!$B$1:$E$1144,2,FALSE),"")&amp;"
"&amp;IFERROR(VLOOKUP(MID(I1908,1,4),PIRA!$B$1:$E$1144,2,FALSE),"")</f>
        <v xml:space="preserve">Resonance Cavities
Wave Analysis and Synthesis
</v>
      </c>
      <c r="G1908" s="32" t="s">
        <v>481</v>
      </c>
      <c r="H1908" s="31" t="str">
        <f>IFERROR(IF(VLOOKUP(G1908,Demos!$B$3:$K$1368,2,FALSE)=0,"",VLOOKUP(G1908,Demos!$B$3:$K$1368,2,FALSE)),"")</f>
        <v>3C50.20</v>
      </c>
      <c r="I1908" s="79" t="str">
        <f>IFERROR(IF(VLOOKUP(G1908,Demos!$B$3:$K$1368,3,FALSE)=0,"",VLOOKUP(G1908,Demos!$B$3:$K$1368,3,FALSE)),"")</f>
        <v/>
      </c>
      <c r="J1908" s="79" t="str">
        <f>IFERROR(IF(VLOOKUP(G1908,Demos!$B$3:$K$1368,4,FALSE)=0,"",VLOOKUP(G1908,Demos!$B$3:$K$1368,4,FALSE)),"")</f>
        <v/>
      </c>
      <c r="K1908" s="30" t="s">
        <v>15</v>
      </c>
      <c r="L1908" s="30" t="s">
        <v>46</v>
      </c>
      <c r="M1908" s="71">
        <v>42377</v>
      </c>
      <c r="N1908" s="33" t="str">
        <f>IFERROR(VLOOKUP(G1908,Demos!$B$3:$K$1368,5,FALSE),"")</f>
        <v>Organ Pipe (Sound Resonance Tube)</v>
      </c>
      <c r="O1908" s="28">
        <f>IF(N1908="","",COUNTIF($N$6:N4027, N1908))</f>
        <v>11</v>
      </c>
      <c r="P1908" s="33" t="str">
        <f xml:space="preserve"> IFERROR(IF(VLOOKUP(G1908,Demos!$B$3:$K$1368,6,FALSE)=0,"",VLOOKUP(G1908,Demos!$B$3:$K$1368,6,FALSE)),"")</f>
        <v>N/A</v>
      </c>
      <c r="Q1908" s="38" t="str">
        <f xml:space="preserve"> IFERROR(IF(VLOOKUP(G1908,Demos!$B$3:$K$1368,8,FALSE)=0,"",VLOOKUP(G1908,Demos!$B$3:$K$1368,8,FALSE)),"")</f>
        <v>Not listed in database yet. f = 1 kHz, Variable length</v>
      </c>
      <c r="R1908" s="38" t="str">
        <f xml:space="preserve"> IFERROR(IF(VLOOKUP(G1908,Demos!$B$3:$K$1368,7,FALSE)=0,"",VLOOKUP(G1908,Demos!$B$3:$K$1368,7,FALSE)),"")</f>
        <v/>
      </c>
      <c r="T1908" s="50" t="s">
        <v>1761</v>
      </c>
      <c r="U1908" s="31" t="str">
        <f>IFERROR(VLOOKUP(G1908,Demos!$B$7:N5202,12,FALSE),"")</f>
        <v/>
      </c>
    </row>
    <row r="1909" spans="1:21" ht="45" x14ac:dyDescent="0.25">
      <c r="A1909" s="39">
        <f t="shared" si="29"/>
        <v>1904</v>
      </c>
      <c r="B1909" s="30" t="s">
        <v>17</v>
      </c>
      <c r="C1909" s="29" t="str">
        <f xml:space="preserve"> IFERROR(VLOOKUP(B1909, Courses!$C$3:$E$836, 2, FALSE),"")</f>
        <v>Introduction to Waves</v>
      </c>
      <c r="D1909" s="29" t="str">
        <f xml:space="preserve"> IFERROR(VLOOKUP(MID(G1909,1,1), PIRA!$B$1:$E$1146, 2, FALSE),"")</f>
        <v>3 Oscillations and Waves</v>
      </c>
      <c r="E1909" s="31" t="str">
        <f xml:space="preserve"> IFERROR(VLOOKUP(MID(G1909,1,2),PIRA!$B$1:$E$1144,2,FALSE),"")&amp;"
"&amp;IFERROR(VLOOKUP(MID(H1909,1,2),PIRA!$B$1:$E$1144,2,FALSE),"")&amp;"
"&amp;IFERROR(VLOOKUP(MID(I1909,1,2),PIRA!$B$1:$E$1144,2,FALSE),"")</f>
        <v xml:space="preserve">Instruments
</v>
      </c>
      <c r="F1909" s="31" t="str">
        <f xml:space="preserve"> IFERROR(VLOOKUP(MID(G1909,1,4),PIRA!$B$1:$E$1144,2,FALSE),"")&amp;"
"&amp;IFERROR(VLOOKUP(MID(H1909,1,4),PIRA!$B$1:$E$1144,2,FALSE),"")&amp;"
"&amp;IFERROR(VLOOKUP(MID(I1909,1,4),PIRA!$B$1:$E$1144,2,FALSE),"")</f>
        <v xml:space="preserve">Air Column Instruments
</v>
      </c>
      <c r="G1909" s="32" t="s">
        <v>1809</v>
      </c>
      <c r="H1909" s="31" t="str">
        <f>IFERROR(IF(VLOOKUP(G1909,Demos!$B$3:$K$1368,2,FALSE)=0,"",VLOOKUP(G1909,Demos!$B$3:$K$1368,2,FALSE)),"")</f>
        <v/>
      </c>
      <c r="I1909" s="79" t="str">
        <f>IFERROR(IF(VLOOKUP(G1909,Demos!$B$3:$K$1368,3,FALSE)=0,"",VLOOKUP(G1909,Demos!$B$3:$K$1368,3,FALSE)),"")</f>
        <v/>
      </c>
      <c r="J1909" s="79" t="str">
        <f>IFERROR(IF(VLOOKUP(G1909,Demos!$B$3:$K$1368,4,FALSE)=0,"",VLOOKUP(G1909,Demos!$B$3:$K$1368,4,FALSE)),"")</f>
        <v/>
      </c>
      <c r="K1909" s="30" t="s">
        <v>15</v>
      </c>
      <c r="L1909" s="30" t="s">
        <v>46</v>
      </c>
      <c r="M1909" s="71">
        <v>42376</v>
      </c>
      <c r="N1909" s="33" t="str">
        <f>IFERROR(VLOOKUP(G1909,Demos!$B$3:$K$1368,5,FALSE),"")</f>
        <v>Flute (trekfluit or organ pipe w adjustable stop)</v>
      </c>
      <c r="O1909" s="28">
        <f>IF(N1909="","",COUNTIF($N$6:N4028, N1909))</f>
        <v>11</v>
      </c>
      <c r="P1909" s="33" t="str">
        <f xml:space="preserve"> IFERROR(IF(VLOOKUP(G1909,Demos!$B$3:$K$1368,6,FALSE)=0,"",VLOOKUP(G1909,Demos!$B$3:$K$1368,6,FALSE)),"")</f>
        <v>N/A</v>
      </c>
      <c r="Q1909" s="38" t="str">
        <f xml:space="preserve"> IFERROR(IF(VLOOKUP(G1909,Demos!$B$3:$K$1368,8,FALSE)=0,"",VLOOKUP(G1909,Demos!$B$3:$K$1368,8,FALSE)),"")</f>
        <v>Not listed in database yet. A-tone, Length = 190 mm</v>
      </c>
      <c r="R1909" s="38" t="str">
        <f xml:space="preserve"> IFERROR(IF(VLOOKUP(G1909,Demos!$B$3:$K$1368,7,FALSE)=0,"",VLOOKUP(G1909,Demos!$B$3:$K$1368,7,FALSE)),"")</f>
        <v>See: https://surfdrive.surf.nl/files/index.php/s/DHZYIhoACURx7O8?path=%2FHaaksman%2FTN2345%2F4.%20Flute</v>
      </c>
      <c r="T1909" s="50" t="s">
        <v>1890</v>
      </c>
      <c r="U1909" s="31" t="str">
        <f>IFERROR(VLOOKUP(G1909,Demos!$B$7:N5204,12,FALSE),"")</f>
        <v/>
      </c>
    </row>
    <row r="1910" spans="1:21" ht="45" x14ac:dyDescent="0.25">
      <c r="A1910" s="39">
        <f t="shared" si="29"/>
        <v>1905</v>
      </c>
      <c r="B1910" s="30" t="s">
        <v>1893</v>
      </c>
      <c r="C1910" s="29" t="str">
        <f xml:space="preserve"> IFERROR(VLOOKUP(B1910, Courses!$C$3:$E$836, 2, FALSE),"")</f>
        <v>Physics 1A</v>
      </c>
      <c r="D1910" s="29" t="str">
        <f xml:space="preserve"> IFERROR(VLOOKUP(MID(G1910,1,1), PIRA!$B$1:$E$1146, 2, FALSE),"")</f>
        <v>1 Mechanics</v>
      </c>
      <c r="E1910" s="31" t="str">
        <f xml:space="preserve"> IFERROR(VLOOKUP(MID(G1910,1,2),PIRA!$B$1:$E$1144,2,FALSE),"")&amp;"
"&amp;IFERROR(VLOOKUP(MID(H1910,1,2),PIRA!$B$1:$E$1144,2,FALSE),"")&amp;"
"&amp;IFERROR(VLOOKUP(MID(I1910,1,2),PIRA!$B$1:$E$1144,2,FALSE),"")</f>
        <v xml:space="preserve">Rotational Dynamics
Rotational Dynamics
</v>
      </c>
      <c r="F1910" s="31" t="str">
        <f xml:space="preserve"> IFERROR(VLOOKUP(MID(G1910,1,4),PIRA!$B$1:$E$1144,2,FALSE),"")&amp;"
"&amp;IFERROR(VLOOKUP(MID(H1910,1,4),PIRA!$B$1:$E$1144,2,FALSE),"")&amp;"
"&amp;IFERROR(VLOOKUP(MID(I1910,1,4),PIRA!$B$1:$E$1144,2,FALSE),"")</f>
        <v xml:space="preserve">Rotational Stability
Conservation of Angular Momentum
</v>
      </c>
      <c r="G1910" s="32" t="s">
        <v>1658</v>
      </c>
      <c r="H1910" s="31" t="str">
        <f>IFERROR(IF(VLOOKUP(G1910,Demos!$B$3:$K$1368,2,FALSE)=0,"",VLOOKUP(G1910,Demos!$B$3:$K$1368,2,FALSE)),"")</f>
        <v>1Q40.12</v>
      </c>
      <c r="I1910" s="79" t="str">
        <f>IFERROR(IF(VLOOKUP(G1910,Demos!$B$3:$K$1368,3,FALSE)=0,"",VLOOKUP(G1910,Demos!$B$3:$K$1368,3,FALSE)),"")</f>
        <v/>
      </c>
      <c r="J1910" s="79" t="str">
        <f>IFERROR(IF(VLOOKUP(G1910,Demos!$B$3:$K$1368,4,FALSE)=0,"",VLOOKUP(G1910,Demos!$B$3:$K$1368,4,FALSE)),"")</f>
        <v/>
      </c>
      <c r="K1910" s="30" t="s">
        <v>1948</v>
      </c>
      <c r="L1910" s="30" t="s">
        <v>1897</v>
      </c>
      <c r="M1910" s="71">
        <v>42375</v>
      </c>
      <c r="N1910" s="33" t="str">
        <f>IFERROR(VLOOKUP(G1910,Demos!$B$3:$K$1368,5,FALSE),"")</f>
        <v>Tippe Top</v>
      </c>
      <c r="O1910" s="28">
        <f>IF(N1910="","",COUNTIF($N$6:N4029, N1910))</f>
        <v>28</v>
      </c>
      <c r="P1910" s="33" t="str">
        <f xml:space="preserve"> IFERROR(IF(VLOOKUP(G1910,Demos!$B$3:$K$1368,6,FALSE)=0,"",VLOOKUP(G1910,Demos!$B$3:$K$1368,6,FALSE)),"")</f>
        <v>www.de-monstrare.nl/pdf/Tippe%20top.pdf</v>
      </c>
      <c r="Q1910" s="38" t="str">
        <f xml:space="preserve"> IFERROR(IF(VLOOKUP(G1910,Demos!$B$3:$K$1368,8,FALSE)=0,"",VLOOKUP(G1910,Demos!$B$3:$K$1368,8,FALSE)),"")</f>
        <v/>
      </c>
      <c r="R1910" s="38" t="str">
        <f xml:space="preserve"> IFERROR(IF(VLOOKUP(G1910,Demos!$B$3:$K$1368,7,FALSE)=0,"",VLOOKUP(G1910,Demos!$B$3:$K$1368,7,FALSE)),"")</f>
        <v xml:space="preserve">See Collegerama 2022 recording TN1612TU_20 - https://collegerama.tudelft.nl/Mediasite/Channel/as-bsc-tn/watch/1a0c74c4eaf54cb7aa9b646d254fee821d </v>
      </c>
      <c r="T1910" s="50" t="s">
        <v>1904</v>
      </c>
      <c r="U1910" s="31" t="str">
        <f>IFERROR(VLOOKUP(G1910,Demos!$B$7:N5205,12,FALSE),"")</f>
        <v/>
      </c>
    </row>
    <row r="1911" spans="1:21" ht="45" x14ac:dyDescent="0.25">
      <c r="A1911" s="39">
        <f t="shared" si="29"/>
        <v>1906</v>
      </c>
      <c r="B1911" s="30" t="s">
        <v>1893</v>
      </c>
      <c r="C1911" s="29" t="str">
        <f xml:space="preserve"> IFERROR(VLOOKUP(B1911, Courses!$C$3:$E$836, 2, FALSE),"")</f>
        <v>Physics 1A</v>
      </c>
      <c r="D1911" s="29" t="str">
        <f xml:space="preserve"> IFERROR(VLOOKUP(MID(G1911,1,1), PIRA!$B$1:$E$1146, 2, FALSE),"")</f>
        <v/>
      </c>
      <c r="E1911" s="31" t="str">
        <f xml:space="preserve"> IFERROR(VLOOKUP(MID(G1911,1,2),PIRA!$B$1:$E$1144,2,FALSE),"")&amp;"
"&amp;IFERROR(VLOOKUP(MID(H1911,1,2),PIRA!$B$1:$E$1144,2,FALSE),"")&amp;"
"&amp;IFERROR(VLOOKUP(MID(I1911,1,2),PIRA!$B$1:$E$1144,2,FALSE),"")</f>
        <v xml:space="preserve">
</v>
      </c>
      <c r="F1911" s="31" t="str">
        <f xml:space="preserve"> IFERROR(VLOOKUP(MID(G1911,1,4),PIRA!$B$1:$E$1144,2,FALSE),"")&amp;"
"&amp;IFERROR(VLOOKUP(MID(H1911,1,4),PIRA!$B$1:$E$1144,2,FALSE),"")&amp;"
"&amp;IFERROR(VLOOKUP(MID(I1911,1,4),PIRA!$B$1:$E$1144,2,FALSE),"")</f>
        <v xml:space="preserve">
</v>
      </c>
      <c r="G1911" s="71" t="s">
        <v>1947</v>
      </c>
      <c r="H1911" s="31" t="str">
        <f>IFERROR(IF(VLOOKUP(G1911,Demos!$B$3:$K$1368,2,FALSE)=0,"",VLOOKUP(G1911,Demos!$B$3:$K$1368,2,FALSE)),"")</f>
        <v/>
      </c>
      <c r="I1911" s="79" t="str">
        <f>IFERROR(IF(VLOOKUP(G1911,Demos!$B$3:$K$1368,3,FALSE)=0,"",VLOOKUP(G1911,Demos!$B$3:$K$1368,3,FALSE)),"")</f>
        <v/>
      </c>
      <c r="J1911" s="79" t="str">
        <f>IFERROR(IF(VLOOKUP(G1911,Demos!$B$3:$K$1368,4,FALSE)=0,"",VLOOKUP(G1911,Demos!$B$3:$K$1368,4,FALSE)),"")</f>
        <v/>
      </c>
      <c r="K1911" s="30" t="s">
        <v>1948</v>
      </c>
      <c r="L1911" s="32" t="s">
        <v>1897</v>
      </c>
      <c r="M1911" s="71">
        <v>42375</v>
      </c>
      <c r="N1911" s="33" t="str">
        <f>IFERROR(VLOOKUP(G1911,Demos!$B$3:$K$1368,5,FALSE),"")</f>
        <v/>
      </c>
      <c r="O1911" s="28" t="str">
        <f>IF(N1911="","",COUNTIF($N$6:N4030, N1911))</f>
        <v/>
      </c>
      <c r="P1911" s="33" t="str">
        <f xml:space="preserve"> IFERROR(IF(VLOOKUP(G1911,Demos!$B$3:$K$1368,6,FALSE)=0,"",VLOOKUP(G1911,Demos!$B$3:$K$1368,6,FALSE)),"")</f>
        <v/>
      </c>
      <c r="Q1911" s="38" t="str">
        <f xml:space="preserve"> IFERROR(IF(VLOOKUP(G1911,Demos!$B$3:$K$1368,8,FALSE)=0,"",VLOOKUP(G1911,Demos!$B$3:$K$1368,8,FALSE)),"")</f>
        <v/>
      </c>
      <c r="R1911" s="38" t="str">
        <f xml:space="preserve"> IFERROR(IF(VLOOKUP(G1911,Demos!$B$3:$K$1368,7,FALSE)=0,"",VLOOKUP(G1911,Demos!$B$3:$K$1368,7,FALSE)),"")</f>
        <v/>
      </c>
      <c r="T1911" s="50" t="s">
        <v>1761</v>
      </c>
      <c r="U1911" s="31" t="str">
        <f>IFERROR(VLOOKUP(G1911,Demos!$B$7:N5206,12,FALSE),"")</f>
        <v/>
      </c>
    </row>
    <row r="1912" spans="1:21" ht="45" x14ac:dyDescent="0.25">
      <c r="A1912" s="39">
        <f t="shared" si="29"/>
        <v>1907</v>
      </c>
      <c r="B1912" s="30" t="s">
        <v>1893</v>
      </c>
      <c r="C1912" s="29" t="str">
        <f xml:space="preserve"> IFERROR(VLOOKUP(B1912, Courses!$C$3:$E$836, 2, FALSE),"")</f>
        <v>Physics 1A</v>
      </c>
      <c r="D1912" s="29" t="str">
        <f xml:space="preserve"> IFERROR(VLOOKUP(MID(G1912,1,1), PIRA!$B$1:$E$1146, 2, FALSE),"")</f>
        <v>1 Mechanics</v>
      </c>
      <c r="E1912" s="31" t="str">
        <f xml:space="preserve"> IFERROR(VLOOKUP(MID(G1912,1,2),PIRA!$B$1:$E$1144,2,FALSE),"")&amp;"
"&amp;IFERROR(VLOOKUP(MID(H1912,1,2),PIRA!$B$1:$E$1144,2,FALSE),"")&amp;"
"&amp;IFERROR(VLOOKUP(MID(I1912,1,2),PIRA!$B$1:$E$1144,2,FALSE),"")</f>
        <v xml:space="preserve">Rotational Dynamics
</v>
      </c>
      <c r="F1912" s="31" t="str">
        <f xml:space="preserve"> IFERROR(VLOOKUP(MID(G1912,1,4),PIRA!$B$1:$E$1144,2,FALSE),"")&amp;"
"&amp;IFERROR(VLOOKUP(MID(H1912,1,4),PIRA!$B$1:$E$1144,2,FALSE),"")&amp;"
"&amp;IFERROR(VLOOKUP(MID(I1912,1,4),PIRA!$B$1:$E$1144,2,FALSE),"")</f>
        <v xml:space="preserve">Gyros
</v>
      </c>
      <c r="G1912" s="32" t="s">
        <v>1176</v>
      </c>
      <c r="H1912" s="31" t="str">
        <f>IFERROR(IF(VLOOKUP(G1912,Demos!$B$3:$K$1368,2,FALSE)=0,"",VLOOKUP(G1912,Demos!$B$3:$K$1368,2,FALSE)),"")</f>
        <v/>
      </c>
      <c r="I1912" s="79" t="str">
        <f>IFERROR(IF(VLOOKUP(G1912,Demos!$B$3:$K$1368,3,FALSE)=0,"",VLOOKUP(G1912,Demos!$B$3:$K$1368,3,FALSE)),"")</f>
        <v/>
      </c>
      <c r="J1912" s="79" t="str">
        <f>IFERROR(IF(VLOOKUP(G1912,Demos!$B$3:$K$1368,4,FALSE)=0,"",VLOOKUP(G1912,Demos!$B$3:$K$1368,4,FALSE)),"")</f>
        <v/>
      </c>
      <c r="K1912" s="30" t="s">
        <v>1948</v>
      </c>
      <c r="L1912" s="32" t="s">
        <v>1897</v>
      </c>
      <c r="M1912" s="71">
        <v>42374</v>
      </c>
      <c r="N1912" s="33" t="str">
        <f>IFERROR(VLOOKUP(G1912,Demos!$B$3:$K$1368,5,FALSE),"")</f>
        <v>Precession (2)</v>
      </c>
      <c r="O1912" s="28">
        <f>IF(N1912="","",COUNTIF($N$6:N4031, N1912))</f>
        <v>67</v>
      </c>
      <c r="P1912" s="33" t="str">
        <f xml:space="preserve"> IFERROR(IF(VLOOKUP(G1912,Demos!$B$3:$K$1368,6,FALSE)=0,"",VLOOKUP(G1912,Demos!$B$3:$K$1368,6,FALSE)),"")</f>
        <v>www.de-monstrare.nl/pdf/Precession%20_2_.pdf</v>
      </c>
      <c r="Q1912" s="38" t="str">
        <f xml:space="preserve"> IFERROR(IF(VLOOKUP(G1912,Demos!$B$3:$K$1368,8,FALSE)=0,"",VLOOKUP(G1912,Demos!$B$3:$K$1368,8,FALSE)),"")</f>
        <v/>
      </c>
      <c r="R1912" s="38" t="str">
        <f xml:space="preserve"> IFERROR(IF(VLOOKUP(G1912,Demos!$B$3:$K$1368,7,FALSE)=0,"",VLOOKUP(G1912,Demos!$B$3:$K$1368,7,FALSE)),"")</f>
        <v/>
      </c>
      <c r="T1912" s="50" t="s">
        <v>1904</v>
      </c>
      <c r="U1912" s="31" t="str">
        <f>IFERROR(VLOOKUP(G1912,Demos!$B$7:N5207,12,FALSE),"")</f>
        <v/>
      </c>
    </row>
    <row r="1913" spans="1:21" ht="45" x14ac:dyDescent="0.25">
      <c r="A1913" s="39">
        <f t="shared" si="29"/>
        <v>1908</v>
      </c>
      <c r="B1913" s="30" t="s">
        <v>1893</v>
      </c>
      <c r="C1913" s="29" t="str">
        <f xml:space="preserve"> IFERROR(VLOOKUP(B1913, Courses!$C$3:$E$836, 2, FALSE),"")</f>
        <v>Physics 1A</v>
      </c>
      <c r="D1913" s="29" t="str">
        <f xml:space="preserve"> IFERROR(VLOOKUP(MID(G1913,1,1), PIRA!$B$1:$E$1146, 2, FALSE),"")</f>
        <v>1 Mechanics</v>
      </c>
      <c r="E1913" s="31" t="str">
        <f xml:space="preserve"> IFERROR(VLOOKUP(MID(G1913,1,2),PIRA!$B$1:$E$1144,2,FALSE),"")&amp;"
"&amp;IFERROR(VLOOKUP(MID(H1913,1,2),PIRA!$B$1:$E$1144,2,FALSE),"")&amp;"
"&amp;IFERROR(VLOOKUP(MID(I1913,1,2),PIRA!$B$1:$E$1144,2,FALSE),"")</f>
        <v xml:space="preserve">Rotational Dynamics
</v>
      </c>
      <c r="F1913" s="31" t="str">
        <f xml:space="preserve"> IFERROR(VLOOKUP(MID(G1913,1,4),PIRA!$B$1:$E$1144,2,FALSE),"")&amp;"
"&amp;IFERROR(VLOOKUP(MID(H1913,1,4),PIRA!$B$1:$E$1144,2,FALSE),"")&amp;"
"&amp;IFERROR(VLOOKUP(MID(I1913,1,4),PIRA!$B$1:$E$1144,2,FALSE),"")</f>
        <v xml:space="preserve">Gyros
</v>
      </c>
      <c r="G1913" s="32" t="s">
        <v>1659</v>
      </c>
      <c r="H1913" s="31" t="str">
        <f>IFERROR(IF(VLOOKUP(G1913,Demos!$B$3:$K$1368,2,FALSE)=0,"",VLOOKUP(G1913,Demos!$B$3:$K$1368,2,FALSE)),"")</f>
        <v/>
      </c>
      <c r="I1913" s="79" t="str">
        <f>IFERROR(IF(VLOOKUP(G1913,Demos!$B$3:$K$1368,3,FALSE)=0,"",VLOOKUP(G1913,Demos!$B$3:$K$1368,3,FALSE)),"")</f>
        <v/>
      </c>
      <c r="J1913" s="79" t="str">
        <f>IFERROR(IF(VLOOKUP(G1913,Demos!$B$3:$K$1368,4,FALSE)=0,"",VLOOKUP(G1913,Demos!$B$3:$K$1368,4,FALSE)),"")</f>
        <v/>
      </c>
      <c r="K1913" s="30" t="s">
        <v>1948</v>
      </c>
      <c r="L1913" s="30" t="s">
        <v>1897</v>
      </c>
      <c r="M1913" s="71">
        <v>42374</v>
      </c>
      <c r="N1913" s="33" t="str">
        <f>IFERROR(VLOOKUP(G1913,Demos!$B$3:$K$1368,5,FALSE),"")</f>
        <v>Gyroscope</v>
      </c>
      <c r="O1913" s="28">
        <f>IF(N1913="","",COUNTIF($N$6:N4032, N1913))</f>
        <v>40</v>
      </c>
      <c r="P1913" s="33" t="str">
        <f xml:space="preserve"> IFERROR(IF(VLOOKUP(G1913,Demos!$B$3:$K$1368,6,FALSE)=0,"",VLOOKUP(G1913,Demos!$B$3:$K$1368,6,FALSE)),"")</f>
        <v>N/A</v>
      </c>
      <c r="Q1913" s="38" t="str">
        <f xml:space="preserve"> IFERROR(IF(VLOOKUP(G1913,Demos!$B$3:$K$1368,8,FALSE)=0,"",VLOOKUP(G1913,Demos!$B$3:$K$1368,8,FALSE)),"")</f>
        <v/>
      </c>
      <c r="R1913" s="38" t="str">
        <f xml:space="preserve"> IFERROR(IF(VLOOKUP(G1913,Demos!$B$3:$K$1368,7,FALSE)=0,"",VLOOKUP(G1913,Demos!$B$3:$K$1368,7,FALSE)),"")</f>
        <v/>
      </c>
      <c r="T1913" s="50" t="s">
        <v>1762</v>
      </c>
      <c r="U1913" s="31" t="str">
        <f>IFERROR(VLOOKUP(G1913,Demos!$B$7:N5208,12,FALSE),"")</f>
        <v/>
      </c>
    </row>
    <row r="1914" spans="1:21" ht="45" x14ac:dyDescent="0.25">
      <c r="A1914" s="39">
        <f t="shared" si="29"/>
        <v>1909</v>
      </c>
      <c r="B1914" s="30" t="s">
        <v>17</v>
      </c>
      <c r="C1914" s="29" t="str">
        <f xml:space="preserve"> IFERROR(VLOOKUP(B1914, Courses!$C$3:$E$836, 2, FALSE),"")</f>
        <v>Introduction to Waves</v>
      </c>
      <c r="D1914" s="29" t="str">
        <f xml:space="preserve"> IFERROR(VLOOKUP(MID(G1914,1,1), PIRA!$B$1:$E$1146, 2, FALSE),"")</f>
        <v>3 Oscillations and Waves</v>
      </c>
      <c r="E1914" s="31" t="str">
        <f xml:space="preserve"> IFERROR(VLOOKUP(MID(G1914,1,2),PIRA!$B$1:$E$1144,2,FALSE),"")&amp;"
"&amp;IFERROR(VLOOKUP(MID(H1914,1,2),PIRA!$B$1:$E$1144,2,FALSE),"")&amp;"
"&amp;IFERROR(VLOOKUP(MID(I1914,1,2),PIRA!$B$1:$E$1144,2,FALSE),"")</f>
        <v xml:space="preserve">Wave Motion
</v>
      </c>
      <c r="F1914" s="31" t="str">
        <f xml:space="preserve"> IFERROR(VLOOKUP(MID(G1914,1,4),PIRA!$B$1:$E$1144,2,FALSE),"")&amp;"
"&amp;IFERROR(VLOOKUP(MID(H1914,1,4),PIRA!$B$1:$E$1144,2,FALSE),"")&amp;"
"&amp;IFERROR(VLOOKUP(MID(I1914,1,4),PIRA!$B$1:$E$1144,2,FALSE),"")</f>
        <v xml:space="preserve">Standing Waves
</v>
      </c>
      <c r="G1914" s="32" t="s">
        <v>105</v>
      </c>
      <c r="H1914" s="31" t="str">
        <f>IFERROR(IF(VLOOKUP(G1914,Demos!$B$3:$K$1368,2,FALSE)=0,"",VLOOKUP(G1914,Demos!$B$3:$K$1368,2,FALSE)),"")</f>
        <v/>
      </c>
      <c r="I1914" s="79" t="str">
        <f>IFERROR(IF(VLOOKUP(G1914,Demos!$B$3:$K$1368,3,FALSE)=0,"",VLOOKUP(G1914,Demos!$B$3:$K$1368,3,FALSE)),"")</f>
        <v/>
      </c>
      <c r="J1914" s="79" t="str">
        <f>IFERROR(IF(VLOOKUP(G1914,Demos!$B$3:$K$1368,4,FALSE)=0,"",VLOOKUP(G1914,Demos!$B$3:$K$1368,4,FALSE)),"")</f>
        <v/>
      </c>
      <c r="K1914" s="30" t="s">
        <v>15</v>
      </c>
      <c r="L1914" s="30" t="s">
        <v>46</v>
      </c>
      <c r="M1914" s="71">
        <v>42374</v>
      </c>
      <c r="N1914" s="33" t="str">
        <f>IFERROR(VLOOKUP(G1914,Demos!$B$3:$K$1368,5,FALSE),"")</f>
        <v>Soap Film Standing Waves</v>
      </c>
      <c r="O1914" s="28">
        <f>IF(N1914="","",COUNTIF($N$6:N4033, N1914))</f>
        <v>12</v>
      </c>
      <c r="P1914" s="33" t="str">
        <f xml:space="preserve"> IFERROR(IF(VLOOKUP(G1914,Demos!$B$3:$K$1368,6,FALSE)=0,"",VLOOKUP(G1914,Demos!$B$3:$K$1368,6,FALSE)),"")</f>
        <v>N/A</v>
      </c>
      <c r="Q1914" s="38" t="str">
        <f xml:space="preserve"> IFERROR(IF(VLOOKUP(G1914,Demos!$B$3:$K$1368,8,FALSE)=0,"",VLOOKUP(G1914,Demos!$B$3:$K$1368,8,FALSE)),"")</f>
        <v>Not listed in database yet, see pic P0001577</v>
      </c>
      <c r="R1914" s="38" t="str">
        <f xml:space="preserve"> IFERROR(IF(VLOOKUP(G1914,Demos!$B$3:$K$1368,7,FALSE)=0,"",VLOOKUP(G1914,Demos!$B$3:$K$1368,7,FALSE)),"")</f>
        <v/>
      </c>
      <c r="T1914" s="50" t="s">
        <v>1890</v>
      </c>
      <c r="U1914" s="31" t="str">
        <f>IFERROR(VLOOKUP(G1914,Demos!$B$7:N5209,12,FALSE),"")</f>
        <v/>
      </c>
    </row>
    <row r="1915" spans="1:21" ht="45" x14ac:dyDescent="0.25">
      <c r="A1915" s="39">
        <f t="shared" si="29"/>
        <v>1910</v>
      </c>
      <c r="B1915" s="30" t="s">
        <v>17</v>
      </c>
      <c r="C1915" s="29" t="str">
        <f xml:space="preserve"> IFERROR(VLOOKUP(B1915, Courses!$C$3:$E$836, 2, FALSE),"")</f>
        <v>Introduction to Waves</v>
      </c>
      <c r="D1915" s="29" t="str">
        <f xml:space="preserve"> IFERROR(VLOOKUP(MID(G1915,1,1), PIRA!$B$1:$E$1146, 2, FALSE),"")</f>
        <v>3 Oscillations and Waves</v>
      </c>
      <c r="E1915" s="31" t="str">
        <f xml:space="preserve"> IFERROR(VLOOKUP(MID(G1915,1,2),PIRA!$B$1:$E$1144,2,FALSE),"")&amp;"
"&amp;IFERROR(VLOOKUP(MID(H1915,1,2),PIRA!$B$1:$E$1144,2,FALSE),"")&amp;"
"&amp;IFERROR(VLOOKUP(MID(I1915,1,2),PIRA!$B$1:$E$1144,2,FALSE),"")</f>
        <v xml:space="preserve">Instruments
</v>
      </c>
      <c r="F1915" s="31" t="str">
        <f xml:space="preserve"> IFERROR(VLOOKUP(MID(G1915,1,4),PIRA!$B$1:$E$1144,2,FALSE),"")&amp;"
"&amp;IFERROR(VLOOKUP(MID(H1915,1,4),PIRA!$B$1:$E$1144,2,FALSE),"")&amp;"
"&amp;IFERROR(VLOOKUP(MID(I1915,1,4),PIRA!$B$1:$E$1144,2,FALSE),"")</f>
        <v xml:space="preserve">Resonance in Plates, Bars, Solids
</v>
      </c>
      <c r="G1915" s="32" t="s">
        <v>124</v>
      </c>
      <c r="H1915" s="31" t="str">
        <f>IFERROR(IF(VLOOKUP(G1915,Demos!$B$3:$K$1368,2,FALSE)=0,"",VLOOKUP(G1915,Demos!$B$3:$K$1368,2,FALSE)),"")</f>
        <v/>
      </c>
      <c r="I1915" s="79" t="str">
        <f>IFERROR(IF(VLOOKUP(G1915,Demos!$B$3:$K$1368,3,FALSE)=0,"",VLOOKUP(G1915,Demos!$B$3:$K$1368,3,FALSE)),"")</f>
        <v/>
      </c>
      <c r="J1915" s="79" t="str">
        <f>IFERROR(IF(VLOOKUP(G1915,Demos!$B$3:$K$1368,4,FALSE)=0,"",VLOOKUP(G1915,Demos!$B$3:$K$1368,4,FALSE)),"")</f>
        <v/>
      </c>
      <c r="K1915" s="30" t="s">
        <v>15</v>
      </c>
      <c r="L1915" s="30" t="s">
        <v>46</v>
      </c>
      <c r="M1915" s="71">
        <v>42374</v>
      </c>
      <c r="N1915" s="33" t="str">
        <f>IFERROR(VLOOKUP(G1915,Demos!$B$3:$K$1368,5,FALSE),"")</f>
        <v>Chladni Plates (sand on a vibrating plate)</v>
      </c>
      <c r="O1915" s="28">
        <f>IF(N1915="","",COUNTIF($N$6:N4034, N1915))</f>
        <v>15</v>
      </c>
      <c r="P1915" s="33" t="str">
        <f xml:space="preserve"> IFERROR(IF(VLOOKUP(G1915,Demos!$B$3:$K$1368,6,FALSE)=0,"",VLOOKUP(G1915,Demos!$B$3:$K$1368,6,FALSE)),"")</f>
        <v>N/A</v>
      </c>
      <c r="Q1915" s="38" t="str">
        <f xml:space="preserve"> IFERROR(IF(VLOOKUP(G1915,Demos!$B$3:$K$1368,8,FALSE)=0,"",VLOOKUP(G1915,Demos!$B$3:$K$1368,8,FALSE)),"")</f>
        <v>Not listed in database yet, see pic P0001572</v>
      </c>
      <c r="R1915" s="38" t="str">
        <f xml:space="preserve"> IFERROR(IF(VLOOKUP(G1915,Demos!$B$3:$K$1368,7,FALSE)=0,"",VLOOKUP(G1915,Demos!$B$3:$K$1368,7,FALSE)),"")</f>
        <v>See: https://surfdrive.surf.nl/files/index.php/s/DHZYIhoACURx7O8?path=%2FHaaksman%2FTN2345%2F3.%20Chladni%20Plates</v>
      </c>
      <c r="T1915" s="50" t="s">
        <v>1890</v>
      </c>
      <c r="U1915" s="31" t="str">
        <f>IFERROR(VLOOKUP(G1915,Demos!$B$7:N5210,12,FALSE),"")</f>
        <v/>
      </c>
    </row>
    <row r="1916" spans="1:21" ht="45" x14ac:dyDescent="0.25">
      <c r="A1916" s="39">
        <f t="shared" si="29"/>
        <v>1911</v>
      </c>
      <c r="B1916" s="30" t="s">
        <v>17</v>
      </c>
      <c r="C1916" s="29" t="str">
        <f xml:space="preserve"> IFERROR(VLOOKUP(B1916, Courses!$C$3:$E$836, 2, FALSE),"")</f>
        <v>Introduction to Waves</v>
      </c>
      <c r="D1916" s="29" t="str">
        <f xml:space="preserve"> IFERROR(VLOOKUP(MID(G1916,1,1), PIRA!$B$1:$E$1146, 2, FALSE),"")</f>
        <v>3 Oscillations and Waves</v>
      </c>
      <c r="E1916" s="31" t="str">
        <f xml:space="preserve"> IFERROR(VLOOKUP(MID(G1916,1,2),PIRA!$B$1:$E$1144,2,FALSE),"")&amp;"
"&amp;IFERROR(VLOOKUP(MID(H1916,1,2),PIRA!$B$1:$E$1144,2,FALSE),"")&amp;"
"&amp;IFERROR(VLOOKUP(MID(I1916,1,2),PIRA!$B$1:$E$1144,2,FALSE),"")</f>
        <v xml:space="preserve">
</v>
      </c>
      <c r="F1916" s="31" t="str">
        <f xml:space="preserve"> IFERROR(VLOOKUP(MID(G1916,1,4),PIRA!$B$1:$E$1144,2,FALSE),"")&amp;"
"&amp;IFERROR(VLOOKUP(MID(H1916,1,4),PIRA!$B$1:$E$1144,2,FALSE),"")&amp;"
"&amp;IFERROR(VLOOKUP(MID(I1916,1,4),PIRA!$B$1:$E$1144,2,FALSE),"")</f>
        <v xml:space="preserve">
</v>
      </c>
      <c r="G1916" s="32" t="s">
        <v>1212</v>
      </c>
      <c r="H1916" s="31" t="str">
        <f>IFERROR(IF(VLOOKUP(G1916,Demos!$B$3:$K$1368,2,FALSE)=0,"",VLOOKUP(G1916,Demos!$B$3:$K$1368,2,FALSE)),"")</f>
        <v/>
      </c>
      <c r="I1916" s="79" t="str">
        <f>IFERROR(IF(VLOOKUP(G1916,Demos!$B$3:$K$1368,3,FALSE)=0,"",VLOOKUP(G1916,Demos!$B$3:$K$1368,3,FALSE)),"")</f>
        <v/>
      </c>
      <c r="J1916" s="79" t="str">
        <f>IFERROR(IF(VLOOKUP(G1916,Demos!$B$3:$K$1368,4,FALSE)=0,"",VLOOKUP(G1916,Demos!$B$3:$K$1368,4,FALSE)),"")</f>
        <v/>
      </c>
      <c r="K1916" s="30" t="s">
        <v>15</v>
      </c>
      <c r="L1916" s="30" t="s">
        <v>46</v>
      </c>
      <c r="M1916" s="71">
        <v>42357</v>
      </c>
      <c r="N1916" s="33" t="str">
        <f>IFERROR(VLOOKUP(G1916,Demos!$B$3:$K$1368,5,FALSE),"")</f>
        <v>Reflection at Interface Thick and Thin Rope</v>
      </c>
      <c r="O1916" s="28">
        <f>IF(N1916="","",COUNTIF($N$6:N4035, N1916))</f>
        <v>11</v>
      </c>
      <c r="P1916" s="33" t="str">
        <f xml:space="preserve"> IFERROR(IF(VLOOKUP(G1916,Demos!$B$3:$K$1368,6,FALSE)=0,"",VLOOKUP(G1916,Demos!$B$3:$K$1368,6,FALSE)),"")</f>
        <v>N/A</v>
      </c>
      <c r="Q1916" s="38" t="str">
        <f xml:space="preserve"> IFERROR(IF(VLOOKUP(G1916,Demos!$B$3:$K$1368,8,FALSE)=0,"",VLOOKUP(G1916,Demos!$B$3:$K$1368,8,FALSE)),"")</f>
        <v/>
      </c>
      <c r="R1916" s="38" t="str">
        <f xml:space="preserve"> IFERROR(IF(VLOOKUP(G1916,Demos!$B$3:$K$1368,7,FALSE)=0,"",VLOOKUP(G1916,Demos!$B$3:$K$1368,7,FALSE)),"")</f>
        <v/>
      </c>
      <c r="T1916" s="50" t="s">
        <v>1890</v>
      </c>
      <c r="U1916" s="31" t="str">
        <f>IFERROR(VLOOKUP(G1916,Demos!$B$7:N5211,12,FALSE),"")</f>
        <v/>
      </c>
    </row>
    <row r="1917" spans="1:21" ht="45" x14ac:dyDescent="0.25">
      <c r="A1917" s="39">
        <f t="shared" si="29"/>
        <v>1912</v>
      </c>
      <c r="B1917" s="30" t="s">
        <v>17</v>
      </c>
      <c r="C1917" s="29" t="str">
        <f xml:space="preserve"> IFERROR(VLOOKUP(B1917, Courses!$C$3:$E$836, 2, FALSE),"")</f>
        <v>Introduction to Waves</v>
      </c>
      <c r="D1917" s="29" t="str">
        <f xml:space="preserve"> IFERROR(VLOOKUP(MID(G1917,1,1), PIRA!$B$1:$E$1146, 2, FALSE),"")</f>
        <v>3 Oscillations and Waves</v>
      </c>
      <c r="E1917" s="31" t="str">
        <f xml:space="preserve"> IFERROR(VLOOKUP(MID(G1917,1,2),PIRA!$B$1:$E$1144,2,FALSE),"")&amp;"
"&amp;IFERROR(VLOOKUP(MID(H1917,1,2),PIRA!$B$1:$E$1144,2,FALSE),"")&amp;"
"&amp;IFERROR(VLOOKUP(MID(I1917,1,2),PIRA!$B$1:$E$1144,2,FALSE),"")</f>
        <v xml:space="preserve">Wave Motion
</v>
      </c>
      <c r="F1917" s="31" t="str">
        <f xml:space="preserve"> IFERROR(VLOOKUP(MID(G1917,1,4),PIRA!$B$1:$E$1144,2,FALSE),"")&amp;"
"&amp;IFERROR(VLOOKUP(MID(H1917,1,4),PIRA!$B$1:$E$1144,2,FALSE),"")&amp;"
"&amp;IFERROR(VLOOKUP(MID(I1917,1,4),PIRA!$B$1:$E$1144,2,FALSE),"")</f>
        <v xml:space="preserve">Transverse Pulses and Waves
</v>
      </c>
      <c r="G1917" s="32" t="s">
        <v>1186</v>
      </c>
      <c r="H1917" s="31" t="str">
        <f>IFERROR(IF(VLOOKUP(G1917,Demos!$B$3:$K$1368,2,FALSE)=0,"",VLOOKUP(G1917,Demos!$B$3:$K$1368,2,FALSE)),"")</f>
        <v/>
      </c>
      <c r="I1917" s="79" t="str">
        <f>IFERROR(IF(VLOOKUP(G1917,Demos!$B$3:$K$1368,3,FALSE)=0,"",VLOOKUP(G1917,Demos!$B$3:$K$1368,3,FALSE)),"")</f>
        <v/>
      </c>
      <c r="J1917" s="79" t="str">
        <f>IFERROR(IF(VLOOKUP(G1917,Demos!$B$3:$K$1368,4,FALSE)=0,"",VLOOKUP(G1917,Demos!$B$3:$K$1368,4,FALSE)),"")</f>
        <v/>
      </c>
      <c r="K1917" s="30" t="s">
        <v>15</v>
      </c>
      <c r="L1917" s="30" t="s">
        <v>46</v>
      </c>
      <c r="M1917" s="71">
        <v>42355</v>
      </c>
      <c r="N1917" s="33" t="str">
        <f>IFERROR(VLOOKUP(G1917,Demos!$B$3:$K$1368,5,FALSE),"")</f>
        <v>Speed of a Single Pulse on Different Strings (2)</v>
      </c>
      <c r="O1917" s="28">
        <f>IF(N1917="","",COUNTIF($N$6:N4036, N1917))</f>
        <v>26</v>
      </c>
      <c r="P1917" s="33" t="str">
        <f xml:space="preserve"> IFERROR(IF(VLOOKUP(G1917,Demos!$B$3:$K$1368,6,FALSE)=0,"",VLOOKUP(G1917,Demos!$B$3:$K$1368,6,FALSE)),"")</f>
        <v>www.de-monstrare.nl/pdf/Speed%20of%20a%20single%20pulse%20on%20different%20strings%20_2_.pdf</v>
      </c>
      <c r="Q1917" s="38" t="str">
        <f xml:space="preserve"> IFERROR(IF(VLOOKUP(G1917,Demos!$B$3:$K$1368,8,FALSE)=0,"",VLOOKUP(G1917,Demos!$B$3:$K$1368,8,FALSE)),"")</f>
        <v/>
      </c>
      <c r="R1917" s="38" t="str">
        <f xml:space="preserve"> IFERROR(IF(VLOOKUP(G1917,Demos!$B$3:$K$1368,7,FALSE)=0,"",VLOOKUP(G1917,Demos!$B$3:$K$1368,7,FALSE)),"")</f>
        <v>See: https://surfdrive.surf.nl/files/index.php/s/DHZYIhoACURx7O8?path=%2FHaaksman%2FTN2345%2F2.%20Speed%20of%20a%20Single%20Pulse%20on%20Different%20Strings</v>
      </c>
      <c r="T1917" s="50" t="s">
        <v>1890</v>
      </c>
      <c r="U1917" s="31" t="str">
        <f>IFERROR(VLOOKUP(G1917,Demos!$B$7:N5212,12,FALSE),"")</f>
        <v/>
      </c>
    </row>
    <row r="1918" spans="1:21" ht="45" x14ac:dyDescent="0.25">
      <c r="A1918" s="39">
        <f t="shared" si="29"/>
        <v>1913</v>
      </c>
      <c r="B1918" s="30" t="s">
        <v>17</v>
      </c>
      <c r="C1918" s="29" t="str">
        <f xml:space="preserve"> IFERROR(VLOOKUP(B1918, Courses!$C$3:$E$836, 2, FALSE),"")</f>
        <v>Introduction to Waves</v>
      </c>
      <c r="D1918" s="29" t="str">
        <f xml:space="preserve"> IFERROR(VLOOKUP(MID(G1918,1,1), PIRA!$B$1:$E$1146, 2, FALSE),"")</f>
        <v>3 Oscillations and Waves</v>
      </c>
      <c r="E1918" s="31" t="str">
        <f xml:space="preserve"> IFERROR(VLOOKUP(MID(G1918,1,2),PIRA!$B$1:$E$1144,2,FALSE),"")&amp;"
"&amp;IFERROR(VLOOKUP(MID(H1918,1,2),PIRA!$B$1:$E$1144,2,FALSE),"")&amp;"
"&amp;IFERROR(VLOOKUP(MID(I1918,1,2),PIRA!$B$1:$E$1144,2,FALSE),"")</f>
        <v xml:space="preserve">Acoustics
Wave Motion
</v>
      </c>
      <c r="F1918" s="31" t="str">
        <f xml:space="preserve"> IFERROR(VLOOKUP(MID(G1918,1,4),PIRA!$B$1:$E$1144,2,FALSE),"")&amp;"
"&amp;IFERROR(VLOOKUP(MID(H1918,1,4),PIRA!$B$1:$E$1144,2,FALSE),"")&amp;"
"&amp;IFERROR(VLOOKUP(MID(I1918,1,4),PIRA!$B$1:$E$1144,2,FALSE),"")</f>
        <v xml:space="preserve">Wave Analysis and Synthesis
Standing Waves
</v>
      </c>
      <c r="G1918" s="32" t="s">
        <v>1189</v>
      </c>
      <c r="H1918" s="31" t="str">
        <f>IFERROR(IF(VLOOKUP(G1918,Demos!$B$3:$K$1368,2,FALSE)=0,"",VLOOKUP(G1918,Demos!$B$3:$K$1368,2,FALSE)),"")</f>
        <v>3B22.05</v>
      </c>
      <c r="I1918" s="79" t="str">
        <f>IFERROR(IF(VLOOKUP(G1918,Demos!$B$3:$K$1368,3,FALSE)=0,"",VLOOKUP(G1918,Demos!$B$3:$K$1368,3,FALSE)),"")</f>
        <v/>
      </c>
      <c r="J1918" s="79" t="str">
        <f>IFERROR(IF(VLOOKUP(G1918,Demos!$B$3:$K$1368,4,FALSE)=0,"",VLOOKUP(G1918,Demos!$B$3:$K$1368,4,FALSE)),"")</f>
        <v/>
      </c>
      <c r="K1918" s="30" t="s">
        <v>15</v>
      </c>
      <c r="L1918" s="30" t="s">
        <v>46</v>
      </c>
      <c r="M1918" s="71">
        <v>42355</v>
      </c>
      <c r="N1918" s="33" t="str">
        <f>IFERROR(VLOOKUP(G1918,Demos!$B$3:$K$1368,5,FALSE),"")</f>
        <v>Plucking a String</v>
      </c>
      <c r="O1918" s="28">
        <f>IF(N1918="","",COUNTIF($N$6:N4037, N1918))</f>
        <v>27</v>
      </c>
      <c r="P1918" s="33" t="str">
        <f xml:space="preserve"> IFERROR(IF(VLOOKUP(G1918,Demos!$B$3:$K$1368,6,FALSE)=0,"",VLOOKUP(G1918,Demos!$B$3:$K$1368,6,FALSE)),"")</f>
        <v>www.de-monstrare.nl/pdf/Plucking%20a%20string.pdf</v>
      </c>
      <c r="Q1918" s="38" t="str">
        <f xml:space="preserve"> IFERROR(IF(VLOOKUP(G1918,Demos!$B$3:$K$1368,8,FALSE)=0,"",VLOOKUP(G1918,Demos!$B$3:$K$1368,8,FALSE)),"")</f>
        <v/>
      </c>
      <c r="R1918" s="38" t="str">
        <f xml:space="preserve"> IFERROR(IF(VLOOKUP(G1918,Demos!$B$3:$K$1368,7,FALSE)=0,"",VLOOKUP(G1918,Demos!$B$3:$K$1368,7,FALSE)),"")</f>
        <v>See: https://surfdrive.surf.nl/files/index.php/s/DHZYIhoACURx7O8?path=%2FHaaksman%2FTN2345%2F1.%20Plucking%20a%20String</v>
      </c>
      <c r="T1918" s="50" t="s">
        <v>1890</v>
      </c>
      <c r="U1918" s="31" t="str">
        <f>IFERROR(VLOOKUP(G1918,Demos!$B$7:N5213,12,FALSE),"")</f>
        <v/>
      </c>
    </row>
    <row r="1919" spans="1:21" ht="45" x14ac:dyDescent="0.25">
      <c r="A1919" s="39">
        <f t="shared" si="29"/>
        <v>1914</v>
      </c>
      <c r="B1919" s="30" t="s">
        <v>1893</v>
      </c>
      <c r="C1919" s="29" t="str">
        <f xml:space="preserve"> IFERROR(VLOOKUP(B1919, Courses!$C$3:$E$836, 2, FALSE),"")</f>
        <v>Physics 1A</v>
      </c>
      <c r="D1919" s="29" t="str">
        <f xml:space="preserve"> IFERROR(VLOOKUP(MID(G1919,1,1), PIRA!$B$1:$E$1146, 2, FALSE),"")</f>
        <v>1 Mechanics</v>
      </c>
      <c r="E1919" s="31" t="str">
        <f xml:space="preserve"> IFERROR(VLOOKUP(MID(G1919,1,2),PIRA!$B$1:$E$1144,2,FALSE),"")&amp;"
"&amp;IFERROR(VLOOKUP(MID(H1919,1,2),PIRA!$B$1:$E$1144,2,FALSE),"")&amp;"
"&amp;IFERROR(VLOOKUP(MID(I1919,1,2),PIRA!$B$1:$E$1144,2,FALSE),"")</f>
        <v xml:space="preserve">Rotational Dynamics
</v>
      </c>
      <c r="F1919" s="31" t="str">
        <f xml:space="preserve"> IFERROR(VLOOKUP(MID(G1919,1,4),PIRA!$B$1:$E$1144,2,FALSE),"")&amp;"
"&amp;IFERROR(VLOOKUP(MID(H1919,1,4),PIRA!$B$1:$E$1144,2,FALSE),"")&amp;"
"&amp;IFERROR(VLOOKUP(MID(I1919,1,4),PIRA!$B$1:$E$1144,2,FALSE),"")</f>
        <v xml:space="preserve">Moment of Inertia
</v>
      </c>
      <c r="G1919" s="32" t="s">
        <v>102</v>
      </c>
      <c r="H1919" s="31" t="str">
        <f>IFERROR(IF(VLOOKUP(G1919,Demos!$B$3:$K$1368,2,FALSE)=0,"",VLOOKUP(G1919,Demos!$B$3:$K$1368,2,FALSE)),"")</f>
        <v/>
      </c>
      <c r="I1919" s="79" t="str">
        <f>IFERROR(IF(VLOOKUP(G1919,Demos!$B$3:$K$1368,3,FALSE)=0,"",VLOOKUP(G1919,Demos!$B$3:$K$1368,3,FALSE)),"")</f>
        <v/>
      </c>
      <c r="J1919" s="79" t="str">
        <f>IFERROR(IF(VLOOKUP(G1919,Demos!$B$3:$K$1368,4,FALSE)=0,"",VLOOKUP(G1919,Demos!$B$3:$K$1368,4,FALSE)),"")</f>
        <v/>
      </c>
      <c r="K1919" s="30" t="s">
        <v>1948</v>
      </c>
      <c r="L1919" s="30" t="s">
        <v>1897</v>
      </c>
      <c r="M1919" s="71">
        <v>42354</v>
      </c>
      <c r="N1919" s="33" t="str">
        <f>IFERROR(VLOOKUP(G1919,Demos!$B$3:$K$1368,5,FALSE),"")</f>
        <v>Inertia Wands</v>
      </c>
      <c r="O1919" s="28">
        <f>IF(N1919="","",COUNTIF($N$6:N4038, N1919))</f>
        <v>26</v>
      </c>
      <c r="P1919" s="33" t="str">
        <f xml:space="preserve"> IFERROR(IF(VLOOKUP(G1919,Demos!$B$3:$K$1368,6,FALSE)=0,"",VLOOKUP(G1919,Demos!$B$3:$K$1368,6,FALSE)),"")</f>
        <v>N/A</v>
      </c>
      <c r="Q1919" s="38" t="str">
        <f xml:space="preserve"> IFERROR(IF(VLOOKUP(G1919,Demos!$B$3:$K$1368,8,FALSE)=0,"",VLOOKUP(G1919,Demos!$B$3:$K$1368,8,FALSE)),"")</f>
        <v>Not listed in database yet</v>
      </c>
      <c r="R1919" s="38" t="str">
        <f xml:space="preserve"> IFERROR(IF(VLOOKUP(G1919,Demos!$B$3:$K$1368,7,FALSE)=0,"",VLOOKUP(G1919,Demos!$B$3:$K$1368,7,FALSE)),"")</f>
        <v/>
      </c>
      <c r="T1919" s="50" t="s">
        <v>1762</v>
      </c>
      <c r="U1919" s="31" t="str">
        <f>IFERROR(VLOOKUP(G1919,Demos!$B$7:N5214,12,FALSE),"")</f>
        <v/>
      </c>
    </row>
    <row r="1920" spans="1:21" ht="45" x14ac:dyDescent="0.25">
      <c r="A1920" s="39">
        <f t="shared" si="29"/>
        <v>1915</v>
      </c>
      <c r="B1920" s="30" t="s">
        <v>1893</v>
      </c>
      <c r="C1920" s="29" t="str">
        <f xml:space="preserve"> IFERROR(VLOOKUP(B1920, Courses!$C$3:$E$836, 2, FALSE),"")</f>
        <v>Physics 1A</v>
      </c>
      <c r="D1920" s="29" t="str">
        <f xml:space="preserve"> IFERROR(VLOOKUP(MID(G1920,1,1), PIRA!$B$1:$E$1146, 2, FALSE),"")</f>
        <v>1 Mechanics</v>
      </c>
      <c r="E1920" s="31" t="str">
        <f xml:space="preserve"> IFERROR(VLOOKUP(MID(G1920,1,2),PIRA!$B$1:$E$1144,2,FALSE),"")&amp;"
"&amp;IFERROR(VLOOKUP(MID(H1920,1,2),PIRA!$B$1:$E$1144,2,FALSE),"")&amp;"
"&amp;IFERROR(VLOOKUP(MID(I1920,1,2),PIRA!$B$1:$E$1144,2,FALSE),"")</f>
        <v xml:space="preserve">Rotational Dynamics
</v>
      </c>
      <c r="F1920" s="31" t="str">
        <f xml:space="preserve"> IFERROR(VLOOKUP(MID(G1920,1,4),PIRA!$B$1:$E$1144,2,FALSE),"")&amp;"
"&amp;IFERROR(VLOOKUP(MID(H1920,1,4),PIRA!$B$1:$E$1144,2,FALSE),"")&amp;"
"&amp;IFERROR(VLOOKUP(MID(I1920,1,4),PIRA!$B$1:$E$1144,2,FALSE),"")</f>
        <v xml:space="preserve">Conservation of Angular Momentum
</v>
      </c>
      <c r="G1920" s="32" t="s">
        <v>88</v>
      </c>
      <c r="H1920" s="31" t="str">
        <f>IFERROR(IF(VLOOKUP(G1920,Demos!$B$3:$K$1368,2,FALSE)=0,"",VLOOKUP(G1920,Demos!$B$3:$K$1368,2,FALSE)),"")</f>
        <v/>
      </c>
      <c r="I1920" s="79" t="str">
        <f>IFERROR(IF(VLOOKUP(G1920,Demos!$B$3:$K$1368,3,FALSE)=0,"",VLOOKUP(G1920,Demos!$B$3:$K$1368,3,FALSE)),"")</f>
        <v/>
      </c>
      <c r="J1920" s="79" t="str">
        <f>IFERROR(IF(VLOOKUP(G1920,Demos!$B$3:$K$1368,4,FALSE)=0,"",VLOOKUP(G1920,Demos!$B$3:$K$1368,4,FALSE)),"")</f>
        <v/>
      </c>
      <c r="K1920" s="30" t="s">
        <v>1948</v>
      </c>
      <c r="L1920" s="30" t="s">
        <v>1897</v>
      </c>
      <c r="M1920" s="71">
        <v>42353</v>
      </c>
      <c r="N1920" s="33" t="str">
        <f>IFERROR(VLOOKUP(G1920,Demos!$B$3:$K$1368,5,FALSE),"")</f>
        <v>Train and Track</v>
      </c>
      <c r="O1920" s="28">
        <f>IF(N1920="","",COUNTIF($N$6:N4039, N1920))</f>
        <v>27</v>
      </c>
      <c r="P1920" s="33" t="str">
        <f xml:space="preserve"> IFERROR(IF(VLOOKUP(G1920,Demos!$B$3:$K$1368,6,FALSE)=0,"",VLOOKUP(G1920,Demos!$B$3:$K$1368,6,FALSE)),"")</f>
        <v>www.de-monstrare.nl/pdf/Train%20and%20track.pdf</v>
      </c>
      <c r="Q1920" s="38" t="str">
        <f xml:space="preserve"> IFERROR(IF(VLOOKUP(G1920,Demos!$B$3:$K$1368,8,FALSE)=0,"",VLOOKUP(G1920,Demos!$B$3:$K$1368,8,FALSE)),"")</f>
        <v/>
      </c>
      <c r="R1920" s="38" t="str">
        <f xml:space="preserve"> IFERROR(IF(VLOOKUP(G1920,Demos!$B$3:$K$1368,7,FALSE)=0,"",VLOOKUP(G1920,Demos!$B$3:$K$1368,7,FALSE)),"")</f>
        <v xml:space="preserve">See Collegerama 2022 recording TN1612TU_17 - https://collegerama.tudelft.nl/Mediasite/Channel/as-bsc-tn/watch/068318bc5e2d4c908ecc56ce056d99d81d </v>
      </c>
      <c r="T1920" s="50" t="s">
        <v>1762</v>
      </c>
      <c r="U1920" s="31" t="str">
        <f>IFERROR(VLOOKUP(G1920,Demos!$B$7:N5215,12,FALSE),"")</f>
        <v/>
      </c>
    </row>
    <row r="1921" spans="1:21" ht="45" x14ac:dyDescent="0.25">
      <c r="A1921" s="39">
        <f t="shared" si="29"/>
        <v>1916</v>
      </c>
      <c r="B1921" s="30" t="s">
        <v>1932</v>
      </c>
      <c r="C1921" s="29" t="str">
        <f xml:space="preserve"> IFERROR(VLOOKUP(B1921, Courses!$C$3:$E$836, 2, FALSE),"")</f>
        <v>Statistical Mechanics and Thermodynamics</v>
      </c>
      <c r="D1921" s="29" t="str">
        <f xml:space="preserve"> IFERROR(VLOOKUP(MID(G1921,1,1), PIRA!$B$1:$E$1146, 2, FALSE),"")</f>
        <v>4 Thermodynamics</v>
      </c>
      <c r="E1921" s="31" t="str">
        <f xml:space="preserve"> IFERROR(VLOOKUP(MID(G1921,1,2),PIRA!$B$1:$E$1144,2,FALSE),"")&amp;"
"&amp;IFERROR(VLOOKUP(MID(H1921,1,2),PIRA!$B$1:$E$1144,2,FALSE),"")&amp;"
"&amp;IFERROR(VLOOKUP(MID(I1921,1,2),PIRA!$B$1:$E$1144,2,FALSE),"")</f>
        <v xml:space="preserve">Entropy and the Second Law
</v>
      </c>
      <c r="F1921" s="31" t="str">
        <f xml:space="preserve"> IFERROR(VLOOKUP(MID(G1921,1,4),PIRA!$B$1:$E$1144,2,FALSE),"")&amp;"
"&amp;IFERROR(VLOOKUP(MID(H1921,1,4),PIRA!$B$1:$E$1144,2,FALSE),"")&amp;"
"&amp;IFERROR(VLOOKUP(MID(I1921,1,4),PIRA!$B$1:$E$1144,2,FALSE),"")</f>
        <v xml:space="preserve">Entropy
</v>
      </c>
      <c r="G1921" s="32" t="s">
        <v>1851</v>
      </c>
      <c r="H1921" s="31" t="str">
        <f>IFERROR(IF(VLOOKUP(G1921,Demos!$B$3:$K$1368,2,FALSE)=0,"",VLOOKUP(G1921,Demos!$B$3:$K$1368,2,FALSE)),"")</f>
        <v/>
      </c>
      <c r="I1921" s="79" t="str">
        <f>IFERROR(IF(VLOOKUP(G1921,Demos!$B$3:$K$1368,3,FALSE)=0,"",VLOOKUP(G1921,Demos!$B$3:$K$1368,3,FALSE)),"")</f>
        <v/>
      </c>
      <c r="J1921" s="79" t="str">
        <f>IFERROR(IF(VLOOKUP(G1921,Demos!$B$3:$K$1368,4,FALSE)=0,"",VLOOKUP(G1921,Demos!$B$3:$K$1368,4,FALSE)),"")</f>
        <v/>
      </c>
      <c r="K1921" s="30" t="s">
        <v>1930</v>
      </c>
      <c r="M1921" s="71">
        <v>42346</v>
      </c>
      <c r="N1921" s="33" t="str">
        <f>IFERROR(VLOOKUP(G1921,Demos!$B$3:$K$1368,5,FALSE),"")</f>
        <v>Irreversible Process</v>
      </c>
      <c r="O1921" s="28">
        <f>IF(N1921="","",COUNTIF($N$6:N4040, N1921))</f>
        <v>1</v>
      </c>
      <c r="P1921" s="33" t="str">
        <f xml:space="preserve"> IFERROR(IF(VLOOKUP(G1921,Demos!$B$3:$K$1368,6,FALSE)=0,"",VLOOKUP(G1921,Demos!$B$3:$K$1368,6,FALSE)),"")</f>
        <v>http://www.de-monstrare.nl/pdf/Irreversible%20process.pdf</v>
      </c>
      <c r="Q1921" s="38" t="str">
        <f xml:space="preserve"> IFERROR(IF(VLOOKUP(G1921,Demos!$B$3:$K$1368,8,FALSE)=0,"",VLOOKUP(G1921,Demos!$B$3:$K$1368,8,FALSE)),"")</f>
        <v/>
      </c>
      <c r="R1921" s="38" t="str">
        <f xml:space="preserve"> IFERROR(IF(VLOOKUP(G1921,Demos!$B$3:$K$1368,7,FALSE)=0,"",VLOOKUP(G1921,Demos!$B$3:$K$1368,7,FALSE)),"")</f>
        <v>See from 01:35:23: U:\Elearning TP\Natk4all\college ted\dag 9</v>
      </c>
      <c r="T1921" s="50" t="s">
        <v>1762</v>
      </c>
      <c r="U1921" s="31" t="str">
        <f>IFERROR(VLOOKUP(G1921,Demos!$B$7:N5217,12,FALSE),"")</f>
        <v/>
      </c>
    </row>
    <row r="1922" spans="1:21" ht="45" x14ac:dyDescent="0.25">
      <c r="A1922" s="39">
        <f t="shared" si="29"/>
        <v>1917</v>
      </c>
      <c r="B1922" s="30" t="s">
        <v>1932</v>
      </c>
      <c r="C1922" s="29" t="str">
        <f xml:space="preserve"> IFERROR(VLOOKUP(B1922, Courses!$C$3:$E$836, 2, FALSE),"")</f>
        <v>Statistical Mechanics and Thermodynamics</v>
      </c>
      <c r="D1922" s="29" t="str">
        <f xml:space="preserve"> IFERROR(VLOOKUP(MID(G1922,1,1), PIRA!$B$1:$E$1146, 2, FALSE),"")</f>
        <v>4 Thermodynamics</v>
      </c>
      <c r="E1922" s="31" t="str">
        <f xml:space="preserve"> IFERROR(VLOOKUP(MID(G1922,1,2),PIRA!$B$1:$E$1144,2,FALSE),"")&amp;"
"&amp;IFERROR(VLOOKUP(MID(H1922,1,2),PIRA!$B$1:$E$1144,2,FALSE),"")&amp;"
"&amp;IFERROR(VLOOKUP(MID(I1922,1,2),PIRA!$B$1:$E$1144,2,FALSE),"")</f>
        <v xml:space="preserve">Entropy and the Second Law
</v>
      </c>
      <c r="F1922" s="31" t="str">
        <f xml:space="preserve"> IFERROR(VLOOKUP(MID(G1922,1,4),PIRA!$B$1:$E$1144,2,FALSE),"")&amp;"
"&amp;IFERROR(VLOOKUP(MID(H1922,1,4),PIRA!$B$1:$E$1144,2,FALSE),"")&amp;"
"&amp;IFERROR(VLOOKUP(MID(I1922,1,4),PIRA!$B$1:$E$1144,2,FALSE),"")</f>
        <v xml:space="preserve">Entropy
</v>
      </c>
      <c r="G1922" s="32" t="s">
        <v>1852</v>
      </c>
      <c r="H1922" s="31" t="str">
        <f>IFERROR(IF(VLOOKUP(G1922,Demos!$B$3:$K$1368,2,FALSE)=0,"",VLOOKUP(G1922,Demos!$B$3:$K$1368,2,FALSE)),"")</f>
        <v/>
      </c>
      <c r="I1922" s="79" t="str">
        <f>IFERROR(IF(VLOOKUP(G1922,Demos!$B$3:$K$1368,3,FALSE)=0,"",VLOOKUP(G1922,Demos!$B$3:$K$1368,3,FALSE)),"")</f>
        <v/>
      </c>
      <c r="J1922" s="79" t="str">
        <f>IFERROR(IF(VLOOKUP(G1922,Demos!$B$3:$K$1368,4,FALSE)=0,"",VLOOKUP(G1922,Demos!$B$3:$K$1368,4,FALSE)),"")</f>
        <v/>
      </c>
      <c r="K1922" s="30" t="s">
        <v>1930</v>
      </c>
      <c r="M1922" s="71">
        <v>42346</v>
      </c>
      <c r="N1922" s="33" t="str">
        <f>IFERROR(VLOOKUP(G1922,Demos!$B$3:$K$1368,5,FALSE),"")</f>
        <v>Violation of the Entropy Law?</v>
      </c>
      <c r="O1922" s="28">
        <f>IF(N1922="","",COUNTIF($N$6:N4041, N1922))</f>
        <v>11</v>
      </c>
      <c r="P1922" s="33" t="str">
        <f xml:space="preserve"> IFERROR(IF(VLOOKUP(G1922,Demos!$B$3:$K$1368,6,FALSE)=0,"",VLOOKUP(G1922,Demos!$B$3:$K$1368,6,FALSE)),"")</f>
        <v>http://www.de-monstrare.nl/pdf/Violation%20of%20the%20entropy%20law.pdf</v>
      </c>
      <c r="Q1922" s="38" t="str">
        <f xml:space="preserve"> IFERROR(IF(VLOOKUP(G1922,Demos!$B$3:$K$1368,8,FALSE)=0,"",VLOOKUP(G1922,Demos!$B$3:$K$1368,8,FALSE)),"")</f>
        <v/>
      </c>
      <c r="R1922" s="38" t="str">
        <f xml:space="preserve"> IFERROR(IF(VLOOKUP(G1922,Demos!$B$3:$K$1368,7,FALSE)=0,"",VLOOKUP(G1922,Demos!$B$3:$K$1368,7,FALSE)),"")</f>
        <v>See 2021 Zoomopname "Recording1.mp4" that is "opname hoorcollege 18.mp4" from 01:18:01 and Collegerama recording 2011/2012 - https://collegerama.tudelft.nl/Mediasite/Channel/as-bsc-tn/watch/b6b2331bc2144aba9c70d01fb3cfa6311d and 16 June 2023 "TN2786_019" recording from 00:05:40 on https://collegeramavideoportal.tudelft.nl/catalogue/tn2786/presentation/b21269167c454661aa9f66f4762bcfda1d?academicYear=2022-2023-tn2786</v>
      </c>
      <c r="T1922" s="50" t="s">
        <v>1762</v>
      </c>
      <c r="U1922" s="31" t="str">
        <f>IFERROR(VLOOKUP(G1922,Demos!$B$7:N5216,12,FALSE),"")</f>
        <v/>
      </c>
    </row>
    <row r="1923" spans="1:21" ht="45" x14ac:dyDescent="0.25">
      <c r="A1923" s="39">
        <f t="shared" si="29"/>
        <v>1918</v>
      </c>
      <c r="B1923" s="30" t="s">
        <v>1959</v>
      </c>
      <c r="C1923" s="29" t="str">
        <f xml:space="preserve"> IFERROR(VLOOKUP(B1923, Courses!$C$3:$E$836, 2, FALSE),"")</f>
        <v>Analysis</v>
      </c>
      <c r="D1923" s="29" t="str">
        <f xml:space="preserve"> IFERROR(VLOOKUP(MID(G1923,1,1), PIRA!$B$1:$E$1146, 2, FALSE),"")</f>
        <v>1 Mechanics</v>
      </c>
      <c r="E1923" s="31" t="str">
        <f xml:space="preserve"> IFERROR(VLOOKUP(MID(G1923,1,2),PIRA!$B$1:$E$1144,2,FALSE),"")&amp;"
"&amp;IFERROR(VLOOKUP(MID(H1923,1,2),PIRA!$B$1:$E$1144,2,FALSE),"")&amp;"
"&amp;IFERROR(VLOOKUP(MID(I1923,1,2),PIRA!$B$1:$E$1144,2,FALSE),"")</f>
        <v xml:space="preserve">Rotational Dynamics
Rotational Dynamics
</v>
      </c>
      <c r="F1923" s="31" t="str">
        <f xml:space="preserve"> IFERROR(VLOOKUP(MID(G1923,1,4),PIRA!$B$1:$E$1144,2,FALSE),"")&amp;"
"&amp;IFERROR(VLOOKUP(MID(H1923,1,4),PIRA!$B$1:$E$1144,2,FALSE),"")&amp;"
"&amp;IFERROR(VLOOKUP(MID(I1923,1,4),PIRA!$B$1:$E$1144,2,FALSE),"")</f>
        <v xml:space="preserve">Conservation of Angular Momentum
Moment of Inertia
</v>
      </c>
      <c r="G1923" s="32" t="s">
        <v>81</v>
      </c>
      <c r="H1923" s="31" t="str">
        <f>IFERROR(IF(VLOOKUP(G1923,Demos!$B$3:$K$1368,2,FALSE)=0,"",VLOOKUP(G1923,Demos!$B$3:$K$1368,2,FALSE)),"")</f>
        <v>1Q10.01</v>
      </c>
      <c r="I1923" s="79" t="str">
        <f>IFERROR(IF(VLOOKUP(G1923,Demos!$B$3:$K$1368,3,FALSE)=0,"",VLOOKUP(G1923,Demos!$B$3:$K$1368,3,FALSE)),"")</f>
        <v/>
      </c>
      <c r="J1923" s="79" t="str">
        <f>IFERROR(IF(VLOOKUP(G1923,Demos!$B$3:$K$1368,4,FALSE)=0,"",VLOOKUP(G1923,Demos!$B$3:$K$1368,4,FALSE)),"")</f>
        <v/>
      </c>
      <c r="K1923" s="30" t="s">
        <v>1963</v>
      </c>
      <c r="M1923" s="71">
        <v>42341</v>
      </c>
      <c r="N1923" s="33" t="str">
        <f>IFERROR(VLOOKUP(G1923,Demos!$B$3:$K$1368,5,FALSE),"")</f>
        <v>Pirouette</v>
      </c>
      <c r="O1923" s="28">
        <f>IF(N1923="","",COUNTIF($N$6:N4042, N1923))</f>
        <v>23</v>
      </c>
      <c r="P1923" s="33" t="str">
        <f xml:space="preserve"> IFERROR(IF(VLOOKUP(G1923,Demos!$B$3:$K$1368,6,FALSE)=0,"",VLOOKUP(G1923,Demos!$B$3:$K$1368,6,FALSE)),"")</f>
        <v>www.de-monstrare.nl/pdf/Pirouette.pdf</v>
      </c>
      <c r="Q1923" s="38" t="str">
        <f xml:space="preserve"> IFERROR(IF(VLOOKUP(G1923,Demos!$B$3:$K$1368,8,FALSE)=0,"",VLOOKUP(G1923,Demos!$B$3:$K$1368,8,FALSE)),"")</f>
        <v/>
      </c>
      <c r="R1923" s="38" t="str">
        <f xml:space="preserve"> IFERROR(IF(VLOOKUP(G1923,Demos!$B$3:$K$1368,7,FALSE)=0,"",VLOOKUP(G1923,Demos!$B$3:$K$1368,7,FALSE)),"")</f>
        <v/>
      </c>
      <c r="T1923" s="50" t="s">
        <v>1762</v>
      </c>
      <c r="U1923" s="31" t="str">
        <f>IFERROR(VLOOKUP(G1923,Demos!$B$7:N5218,12,FALSE),"")</f>
        <v/>
      </c>
    </row>
    <row r="1924" spans="1:21" ht="45" x14ac:dyDescent="0.25">
      <c r="A1924" s="39">
        <f t="shared" si="29"/>
        <v>1919</v>
      </c>
      <c r="B1924" s="30" t="s">
        <v>1893</v>
      </c>
      <c r="C1924" s="29" t="str">
        <f xml:space="preserve"> IFERROR(VLOOKUP(B1924, Courses!$C$3:$E$836, 2, FALSE),"")</f>
        <v>Physics 1A</v>
      </c>
      <c r="D1924" s="29" t="str">
        <f xml:space="preserve"> IFERROR(VLOOKUP(MID(G1924,1,1), PIRA!$B$1:$E$1146, 2, FALSE),"")</f>
        <v>3 Oscillations and Waves</v>
      </c>
      <c r="E1924" s="31" t="str">
        <f xml:space="preserve"> IFERROR(VLOOKUP(MID(G1924,1,2),PIRA!$B$1:$E$1144,2,FALSE),"")&amp;"
"&amp;IFERROR(VLOOKUP(MID(H1924,1,2),PIRA!$B$1:$E$1144,2,FALSE),"")&amp;"
"&amp;IFERROR(VLOOKUP(MID(I1924,1,2),PIRA!$B$1:$E$1144,2,FALSE),"")</f>
        <v xml:space="preserve">Wave Motion
</v>
      </c>
      <c r="F1924" s="31" t="str">
        <f xml:space="preserve"> IFERROR(VLOOKUP(MID(G1924,1,4),PIRA!$B$1:$E$1144,2,FALSE),"")&amp;"
"&amp;IFERROR(VLOOKUP(MID(H1924,1,4),PIRA!$B$1:$E$1144,2,FALSE),"")&amp;"
"&amp;IFERROR(VLOOKUP(MID(I1924,1,4),PIRA!$B$1:$E$1144,2,FALSE),"")</f>
        <v xml:space="preserve">Longitudinal Pulses and Waves
</v>
      </c>
      <c r="G1924" s="32" t="s">
        <v>126</v>
      </c>
      <c r="H1924" s="31" t="str">
        <f>IFERROR(IF(VLOOKUP(G1924,Demos!$B$3:$K$1368,2,FALSE)=0,"",VLOOKUP(G1924,Demos!$B$3:$K$1368,2,FALSE)),"")</f>
        <v/>
      </c>
      <c r="I1924" s="79" t="str">
        <f>IFERROR(IF(VLOOKUP(G1924,Demos!$B$3:$K$1368,3,FALSE)=0,"",VLOOKUP(G1924,Demos!$B$3:$K$1368,3,FALSE)),"")</f>
        <v/>
      </c>
      <c r="J1924" s="79" t="str">
        <f>IFERROR(IF(VLOOKUP(G1924,Demos!$B$3:$K$1368,4,FALSE)=0,"",VLOOKUP(G1924,Demos!$B$3:$K$1368,4,FALSE)),"")</f>
        <v/>
      </c>
      <c r="K1924" s="30" t="s">
        <v>1948</v>
      </c>
      <c r="L1924" s="32" t="s">
        <v>1897</v>
      </c>
      <c r="M1924" s="71">
        <v>42340</v>
      </c>
      <c r="N1924" s="33" t="str">
        <f>IFERROR(VLOOKUP(G1924,Demos!$B$3:$K$1368,5,FALSE),"")</f>
        <v>Wave Machine</v>
      </c>
      <c r="O1924" s="28">
        <f>IF(N1924="","",COUNTIF($N$6:N4043, N1924))</f>
        <v>26</v>
      </c>
      <c r="P1924" s="33" t="str">
        <f xml:space="preserve"> IFERROR(IF(VLOOKUP(G1924,Demos!$B$3:$K$1368,6,FALSE)=0,"",VLOOKUP(G1924,Demos!$B$3:$K$1368,6,FALSE)),"")</f>
        <v>www.de-monstrare.nl/pdf/Reflections%20of%20transverse%20pulses%20_2_.pdf</v>
      </c>
      <c r="Q1924" s="38" t="str">
        <f xml:space="preserve"> IFERROR(IF(VLOOKUP(G1924,Demos!$B$3:$K$1368,8,FALSE)=0,"",VLOOKUP(G1924,Demos!$B$3:$K$1368,8,FALSE)),"")</f>
        <v>Not listed in database yet</v>
      </c>
      <c r="R1924" s="38" t="str">
        <f xml:space="preserve"> IFERROR(IF(VLOOKUP(G1924,Demos!$B$3:$K$1368,7,FALSE)=0,"",VLOOKUP(G1924,Demos!$B$3:$K$1368,7,FALSE)),"")</f>
        <v/>
      </c>
      <c r="T1924" s="50" t="s">
        <v>1762</v>
      </c>
      <c r="U1924" s="31" t="str">
        <f>IFERROR(VLOOKUP(G1924,Demos!$B$7:N5219,12,FALSE),"")</f>
        <v/>
      </c>
    </row>
    <row r="1925" spans="1:21" ht="45" x14ac:dyDescent="0.25">
      <c r="A1925" s="39">
        <f t="shared" si="29"/>
        <v>1920</v>
      </c>
      <c r="B1925" s="30" t="s">
        <v>1893</v>
      </c>
      <c r="C1925" s="29" t="str">
        <f xml:space="preserve"> IFERROR(VLOOKUP(B1925, Courses!$C$3:$E$836, 2, FALSE),"")</f>
        <v>Physics 1A</v>
      </c>
      <c r="D1925" s="29" t="str">
        <f xml:space="preserve"> IFERROR(VLOOKUP(MID(G1925,1,1), PIRA!$B$1:$E$1146, 2, FALSE),"")</f>
        <v>3 Oscillations and Waves</v>
      </c>
      <c r="E1925" s="31" t="str">
        <f xml:space="preserve"> IFERROR(VLOOKUP(MID(G1925,1,2),PIRA!$B$1:$E$1144,2,FALSE),"")&amp;"
"&amp;IFERROR(VLOOKUP(MID(H1925,1,2),PIRA!$B$1:$E$1144,2,FALSE),"")&amp;"
"&amp;IFERROR(VLOOKUP(MID(I1925,1,2),PIRA!$B$1:$E$1144,2,FALSE),"")</f>
        <v xml:space="preserve">Oscillations
</v>
      </c>
      <c r="F1925" s="31" t="str">
        <f xml:space="preserve"> IFERROR(VLOOKUP(MID(G1925,1,4),PIRA!$B$1:$E$1144,2,FALSE),"")&amp;"
"&amp;IFERROR(VLOOKUP(MID(H1925,1,4),PIRA!$B$1:$E$1144,2,FALSE),"")&amp;"
"&amp;IFERROR(VLOOKUP(MID(I1925,1,4),PIRA!$B$1:$E$1144,2,FALSE),"")</f>
        <v xml:space="preserve">Coupled Oscillations
</v>
      </c>
      <c r="G1925" s="32" t="s">
        <v>1945</v>
      </c>
      <c r="H1925" s="31" t="str">
        <f>IFERROR(IF(VLOOKUP(G1925,Demos!$B$3:$K$1368,2,FALSE)=0,"",VLOOKUP(G1925,Demos!$B$3:$K$1368,2,FALSE)),"")</f>
        <v/>
      </c>
      <c r="I1925" s="79" t="str">
        <f>IFERROR(IF(VLOOKUP(G1925,Demos!$B$3:$K$1368,3,FALSE)=0,"",VLOOKUP(G1925,Demos!$B$3:$K$1368,3,FALSE)),"")</f>
        <v/>
      </c>
      <c r="J1925" s="79" t="str">
        <f>IFERROR(IF(VLOOKUP(G1925,Demos!$B$3:$K$1368,4,FALSE)=0,"",VLOOKUP(G1925,Demos!$B$3:$K$1368,4,FALSE)),"")</f>
        <v/>
      </c>
      <c r="K1925" s="30" t="s">
        <v>1948</v>
      </c>
      <c r="L1925" s="32" t="s">
        <v>1897</v>
      </c>
      <c r="M1925" s="71">
        <v>42339</v>
      </c>
      <c r="N1925" s="33" t="str">
        <f>IFERROR(VLOOKUP(G1925,Demos!$B$3:$K$1368,5,FALSE),"")</f>
        <v>Spring Coupled Pendula</v>
      </c>
      <c r="O1925" s="28">
        <f>IF(N1925="","",COUNTIF($N$6:N4044, N1925))</f>
        <v>13</v>
      </c>
      <c r="P1925" s="33" t="str">
        <f xml:space="preserve"> IFERROR(IF(VLOOKUP(G1925,Demos!$B$3:$K$1368,6,FALSE)=0,"",VLOOKUP(G1925,Demos!$B$3:$K$1368,6,FALSE)),"")</f>
        <v>N/A</v>
      </c>
      <c r="Q1925" s="38" t="str">
        <f xml:space="preserve"> IFERROR(IF(VLOOKUP(G1925,Demos!$B$3:$K$1368,8,FALSE)=0,"",VLOOKUP(G1925,Demos!$B$3:$K$1368,8,FALSE)),"")</f>
        <v>Not listed in database yet</v>
      </c>
      <c r="R1925" s="38" t="str">
        <f xml:space="preserve"> IFERROR(IF(VLOOKUP(G1925,Demos!$B$3:$K$1368,7,FALSE)=0,"",VLOOKUP(G1925,Demos!$B$3:$K$1368,7,FALSE)),"")</f>
        <v/>
      </c>
      <c r="T1925" s="50" t="s">
        <v>1762</v>
      </c>
      <c r="U1925" s="31" t="str">
        <f>IFERROR(VLOOKUP(G1925,Demos!$B$7:N5220,12,FALSE),"")</f>
        <v/>
      </c>
    </row>
    <row r="1926" spans="1:21" ht="45" x14ac:dyDescent="0.25">
      <c r="A1926" s="39">
        <f t="shared" ref="A1926:A1989" si="30">ROW()-5</f>
        <v>1921</v>
      </c>
      <c r="B1926" s="30" t="s">
        <v>43</v>
      </c>
      <c r="C1926" s="29" t="str">
        <f xml:space="preserve"> IFERROR(VLOOKUP(B1926, Courses!$C$3:$E$836, 2, FALSE),"")</f>
        <v>Modern Physics</v>
      </c>
      <c r="D1926" s="29" t="str">
        <f xml:space="preserve"> IFERROR(VLOOKUP(MID(G1926,1,1), PIRA!$B$1:$E$1146, 2, FALSE),"")</f>
        <v>7 Modern Physics</v>
      </c>
      <c r="E1926" s="31" t="str">
        <f xml:space="preserve"> IFERROR(VLOOKUP(MID(G1926,1,2),PIRA!$B$1:$E$1144,2,FALSE),"")&amp;"
"&amp;IFERROR(VLOOKUP(MID(H1926,1,2),PIRA!$B$1:$E$1144,2,FALSE),"")&amp;"
"&amp;IFERROR(VLOOKUP(MID(I1926,1,2),PIRA!$B$1:$E$1144,2,FALSE),"")</f>
        <v xml:space="preserve">Nuclear Physics
</v>
      </c>
      <c r="F1926" s="31" t="str">
        <f xml:space="preserve"> IFERROR(VLOOKUP(MID(G1926,1,4),PIRA!$B$1:$E$1144,2,FALSE),"")&amp;"
"&amp;IFERROR(VLOOKUP(MID(H1926,1,4),PIRA!$B$1:$E$1144,2,FALSE),"")&amp;"
"&amp;IFERROR(VLOOKUP(MID(I1926,1,4),PIRA!$B$1:$E$1144,2,FALSE),"")</f>
        <v xml:space="preserve">Radioactivity
</v>
      </c>
      <c r="G1926" s="32" t="s">
        <v>1208</v>
      </c>
      <c r="H1926" s="31" t="str">
        <f>IFERROR(IF(VLOOKUP(G1926,Demos!$B$3:$K$1368,2,FALSE)=0,"",VLOOKUP(G1926,Demos!$B$3:$K$1368,2,FALSE)),"")</f>
        <v/>
      </c>
      <c r="I1926" s="79" t="str">
        <f>IFERROR(IF(VLOOKUP(G1926,Demos!$B$3:$K$1368,3,FALSE)=0,"",VLOOKUP(G1926,Demos!$B$3:$K$1368,3,FALSE)),"")</f>
        <v/>
      </c>
      <c r="J1926" s="79" t="str">
        <f>IFERROR(IF(VLOOKUP(G1926,Demos!$B$3:$K$1368,4,FALSE)=0,"",VLOOKUP(G1926,Demos!$B$3:$K$1368,4,FALSE)),"")</f>
        <v/>
      </c>
      <c r="K1926" s="30" t="s">
        <v>372</v>
      </c>
      <c r="L1926" s="30" t="s">
        <v>266</v>
      </c>
      <c r="M1926" s="71">
        <v>42338</v>
      </c>
      <c r="N1926" s="33" t="str">
        <f>IFERROR(VLOOKUP(G1926,Demos!$B$3:$K$1368,5,FALSE),"")</f>
        <v>Radioactivity</v>
      </c>
      <c r="O1926" s="28">
        <f>IF(N1926="","",COUNTIF($N$6:N4045, N1926))</f>
        <v>11</v>
      </c>
      <c r="P1926" s="33" t="str">
        <f xml:space="preserve"> IFERROR(IF(VLOOKUP(G1926,Demos!$B$3:$K$1368,6,FALSE)=0,"",VLOOKUP(G1926,Demos!$B$3:$K$1368,6,FALSE)),"")</f>
        <v>N/A</v>
      </c>
      <c r="Q1926" s="38" t="str">
        <f xml:space="preserve"> IFERROR(IF(VLOOKUP(G1926,Demos!$B$3:$K$1368,8,FALSE)=0,"",VLOOKUP(G1926,Demos!$B$3:$K$1368,8,FALSE)),"")</f>
        <v/>
      </c>
      <c r="R1926" s="38" t="str">
        <f xml:space="preserve"> IFERROR(IF(VLOOKUP(G1926,Demos!$B$3:$K$1368,7,FALSE)=0,"",VLOOKUP(G1926,Demos!$B$3:$K$1368,7,FALSE)),"")</f>
        <v xml:space="preserve">See from 23:50 at Collegerama recording TN1312_09 recorded on 29 Nov 2021: https://collegerama.tudelft.nl/Mediasite/Channel/as-bsc-tn/watch/b6f6c02ce5054051864bdc09da6683da1d </v>
      </c>
      <c r="T1926" s="50" t="s">
        <v>1761</v>
      </c>
      <c r="U1926" s="31" t="str">
        <f>IFERROR(VLOOKUP(G1926,Demos!$B$7:N5221,12,FALSE),"")</f>
        <v/>
      </c>
    </row>
    <row r="1927" spans="1:21" ht="45" x14ac:dyDescent="0.25">
      <c r="A1927" s="39">
        <f t="shared" si="30"/>
        <v>1922</v>
      </c>
      <c r="B1927" s="30" t="s">
        <v>11</v>
      </c>
      <c r="C1927" s="29" t="str">
        <f xml:space="preserve"> IFERROR(VLOOKUP(B1927, Courses!$C$3:$E$836, 2, FALSE),"")</f>
        <v>Classical Mechanics</v>
      </c>
      <c r="D1927" s="29" t="str">
        <f xml:space="preserve"> IFERROR(VLOOKUP(MID(G1927,1,1), PIRA!$B$1:$E$1146, 2, FALSE),"")</f>
        <v/>
      </c>
      <c r="E1927" s="31" t="str">
        <f xml:space="preserve"> IFERROR(VLOOKUP(MID(G1927,1,2),PIRA!$B$1:$E$1144,2,FALSE),"")&amp;"
"&amp;IFERROR(VLOOKUP(MID(H1927,1,2),PIRA!$B$1:$E$1144,2,FALSE),"")&amp;"
"&amp;IFERROR(VLOOKUP(MID(I1927,1,2),PIRA!$B$1:$E$1144,2,FALSE),"")</f>
        <v xml:space="preserve">
</v>
      </c>
      <c r="F1927" s="31" t="str">
        <f xml:space="preserve"> IFERROR(VLOOKUP(MID(G1927,1,4),PIRA!$B$1:$E$1144,2,FALSE),"")&amp;"
"&amp;IFERROR(VLOOKUP(MID(H1927,1,4),PIRA!$B$1:$E$1144,2,FALSE),"")&amp;"
"&amp;IFERROR(VLOOKUP(MID(I1927,1,4),PIRA!$B$1:$E$1144,2,FALSE),"")</f>
        <v xml:space="preserve">
</v>
      </c>
      <c r="H1927" s="31" t="str">
        <f>IFERROR(IF(VLOOKUP(G1927,Demos!$B$3:$K$1368,2,FALSE)=0,"",VLOOKUP(G1927,Demos!$B$3:$K$1368,2,FALSE)),"")</f>
        <v/>
      </c>
      <c r="I1927" s="79" t="str">
        <f>IFERROR(IF(VLOOKUP(G1927,Demos!$B$3:$K$1368,3,FALSE)=0,"",VLOOKUP(G1927,Demos!$B$3:$K$1368,3,FALSE)),"")</f>
        <v/>
      </c>
      <c r="J1927" s="79" t="str">
        <f>IFERROR(IF(VLOOKUP(G1927,Demos!$B$3:$K$1368,4,FALSE)=0,"",VLOOKUP(G1927,Demos!$B$3:$K$1368,4,FALSE)),"")</f>
        <v/>
      </c>
      <c r="K1927" s="30" t="s">
        <v>1066</v>
      </c>
      <c r="L1927" s="30" t="s">
        <v>1953</v>
      </c>
      <c r="M1927" s="71">
        <v>42338</v>
      </c>
      <c r="N1927" s="33" t="str">
        <f>IFERROR(VLOOKUP(G1927,Demos!$B$3:$K$1368,5,FALSE),"")</f>
        <v/>
      </c>
      <c r="O1927" s="28" t="str">
        <f>IF(N1927="","",COUNTIF($N$6:N4046, N1927))</f>
        <v/>
      </c>
      <c r="P1927" s="33" t="str">
        <f xml:space="preserve"> IFERROR(IF(VLOOKUP(G1927,Demos!$B$3:$K$1368,6,FALSE)=0,"",VLOOKUP(G1927,Demos!$B$3:$K$1368,6,FALSE)),"")</f>
        <v/>
      </c>
      <c r="Q1927" s="38" t="str">
        <f xml:space="preserve"> IFERROR(IF(VLOOKUP(G1927,Demos!$B$3:$K$1368,8,FALSE)=0,"",VLOOKUP(G1927,Demos!$B$3:$K$1368,8,FALSE)),"")</f>
        <v/>
      </c>
      <c r="R1927" s="38" t="str">
        <f xml:space="preserve"> IFERROR(IF(VLOOKUP(G1927,Demos!$B$3:$K$1368,7,FALSE)=0,"",VLOOKUP(G1927,Demos!$B$3:$K$1368,7,FALSE)),"")</f>
        <v/>
      </c>
      <c r="T1927" s="50" t="s">
        <v>1762</v>
      </c>
      <c r="U1927" s="31" t="str">
        <f>IFERROR(VLOOKUP(G1927,Demos!$B$7:N5222,12,FALSE),"")</f>
        <v/>
      </c>
    </row>
    <row r="1928" spans="1:21" ht="45" x14ac:dyDescent="0.25">
      <c r="A1928" s="39">
        <f t="shared" si="30"/>
        <v>1923</v>
      </c>
      <c r="B1928" s="30" t="s">
        <v>11</v>
      </c>
      <c r="C1928" s="29" t="str">
        <f xml:space="preserve"> IFERROR(VLOOKUP(B1928, Courses!$C$3:$E$836, 2, FALSE),"")</f>
        <v>Classical Mechanics</v>
      </c>
      <c r="D1928" s="29" t="str">
        <f xml:space="preserve"> IFERROR(VLOOKUP(MID(G1928,1,1), PIRA!$B$1:$E$1146, 2, FALSE),"")</f>
        <v/>
      </c>
      <c r="E1928" s="31" t="str">
        <f xml:space="preserve"> IFERROR(VLOOKUP(MID(G1928,1,2),PIRA!$B$1:$E$1144,2,FALSE),"")&amp;"
"&amp;IFERROR(VLOOKUP(MID(H1928,1,2),PIRA!$B$1:$E$1144,2,FALSE),"")&amp;"
"&amp;IFERROR(VLOOKUP(MID(I1928,1,2),PIRA!$B$1:$E$1144,2,FALSE),"")</f>
        <v xml:space="preserve">
</v>
      </c>
      <c r="F1928" s="31" t="str">
        <f xml:space="preserve"> IFERROR(VLOOKUP(MID(G1928,1,4),PIRA!$B$1:$E$1144,2,FALSE),"")&amp;"
"&amp;IFERROR(VLOOKUP(MID(H1928,1,4),PIRA!$B$1:$E$1144,2,FALSE),"")&amp;"
"&amp;IFERROR(VLOOKUP(MID(I1928,1,4),PIRA!$B$1:$E$1144,2,FALSE),"")</f>
        <v xml:space="preserve">
</v>
      </c>
      <c r="H1928" s="31" t="str">
        <f>IFERROR(IF(VLOOKUP(G1928,Demos!$B$3:$K$1368,2,FALSE)=0,"",VLOOKUP(G1928,Demos!$B$3:$K$1368,2,FALSE)),"")</f>
        <v/>
      </c>
      <c r="I1928" s="79" t="str">
        <f>IFERROR(IF(VLOOKUP(G1928,Demos!$B$3:$K$1368,3,FALSE)=0,"",VLOOKUP(G1928,Demos!$B$3:$K$1368,3,FALSE)),"")</f>
        <v/>
      </c>
      <c r="J1928" s="79" t="str">
        <f>IFERROR(IF(VLOOKUP(G1928,Demos!$B$3:$K$1368,4,FALSE)=0,"",VLOOKUP(G1928,Demos!$B$3:$K$1368,4,FALSE)),"")</f>
        <v/>
      </c>
      <c r="K1928" s="30" t="s">
        <v>1066</v>
      </c>
      <c r="L1928" s="30" t="s">
        <v>1953</v>
      </c>
      <c r="M1928" s="71">
        <v>42338</v>
      </c>
      <c r="N1928" s="33" t="str">
        <f>IFERROR(VLOOKUP(G1928,Demos!$B$3:$K$1368,5,FALSE),"")</f>
        <v/>
      </c>
      <c r="O1928" s="28" t="str">
        <f>IF(N1928="","",COUNTIF($N$6:N4047, N1928))</f>
        <v/>
      </c>
      <c r="P1928" s="33" t="str">
        <f xml:space="preserve"> IFERROR(IF(VLOOKUP(G1928,Demos!$B$3:$K$1368,6,FALSE)=0,"",VLOOKUP(G1928,Demos!$B$3:$K$1368,6,FALSE)),"")</f>
        <v/>
      </c>
      <c r="Q1928" s="38" t="str">
        <f xml:space="preserve"> IFERROR(IF(VLOOKUP(G1928,Demos!$B$3:$K$1368,8,FALSE)=0,"",VLOOKUP(G1928,Demos!$B$3:$K$1368,8,FALSE)),"")</f>
        <v/>
      </c>
      <c r="R1928" s="38" t="str">
        <f xml:space="preserve"> IFERROR(IF(VLOOKUP(G1928,Demos!$B$3:$K$1368,7,FALSE)=0,"",VLOOKUP(G1928,Demos!$B$3:$K$1368,7,FALSE)),"")</f>
        <v/>
      </c>
      <c r="T1928" s="50" t="s">
        <v>1762</v>
      </c>
      <c r="U1928" s="31" t="str">
        <f>IFERROR(VLOOKUP(G1928,Demos!$B$7:N5223,12,FALSE),"")</f>
        <v/>
      </c>
    </row>
    <row r="1929" spans="1:21" ht="45" x14ac:dyDescent="0.25">
      <c r="A1929" s="39">
        <f t="shared" si="30"/>
        <v>1924</v>
      </c>
      <c r="B1929" s="30" t="s">
        <v>43</v>
      </c>
      <c r="C1929" s="29" t="str">
        <f xml:space="preserve"> IFERROR(VLOOKUP(B1929, Courses!$C$3:$E$836, 2, FALSE),"")</f>
        <v>Modern Physics</v>
      </c>
      <c r="D1929" s="29" t="str">
        <f xml:space="preserve"> IFERROR(VLOOKUP(MID(G1929,1,1), PIRA!$B$1:$E$1146, 2, FALSE),"")</f>
        <v>7 Modern Physics</v>
      </c>
      <c r="E1929" s="31" t="str">
        <f xml:space="preserve"> IFERROR(VLOOKUP(MID(G1929,1,2),PIRA!$B$1:$E$1144,2,FALSE),"")&amp;"
"&amp;IFERROR(VLOOKUP(MID(H1929,1,2),PIRA!$B$1:$E$1144,2,FALSE),"")&amp;"
"&amp;IFERROR(VLOOKUP(MID(I1929,1,2),PIRA!$B$1:$E$1144,2,FALSE),"")</f>
        <v xml:space="preserve">Quantum Effects
Geometrical Optics
</v>
      </c>
      <c r="F1929" s="31" t="str">
        <f xml:space="preserve"> IFERROR(VLOOKUP(MID(G1929,1,4),PIRA!$B$1:$E$1144,2,FALSE),"")&amp;"
"&amp;IFERROR(VLOOKUP(MID(H1929,1,4),PIRA!$B$1:$E$1144,2,FALSE),"")&amp;"
"&amp;IFERROR(VLOOKUP(MID(I1929,1,4),PIRA!$B$1:$E$1144,2,FALSE),"")</f>
        <v xml:space="preserve">Wave Mechanics
Total Internal Reflection
</v>
      </c>
      <c r="G1929" s="32" t="s">
        <v>1206</v>
      </c>
      <c r="H1929" s="31" t="str">
        <f>IFERROR(IF(VLOOKUP(G1929,Demos!$B$3:$K$1368,2,FALSE)=0,"",VLOOKUP(G1929,Demos!$B$3:$K$1368,2,FALSE)),"")</f>
        <v>6A44.42</v>
      </c>
      <c r="I1929" s="79" t="str">
        <f>IFERROR(IF(VLOOKUP(G1929,Demos!$B$3:$K$1368,3,FALSE)=0,"",VLOOKUP(G1929,Demos!$B$3:$K$1368,3,FALSE)),"")</f>
        <v/>
      </c>
      <c r="J1929" s="79" t="str">
        <f>IFERROR(IF(VLOOKUP(G1929,Demos!$B$3:$K$1368,4,FALSE)=0,"",VLOOKUP(G1929,Demos!$B$3:$K$1368,4,FALSE)),"")</f>
        <v/>
      </c>
      <c r="K1929" s="30" t="s">
        <v>372</v>
      </c>
      <c r="L1929" s="30" t="s">
        <v>266</v>
      </c>
      <c r="M1929" s="71">
        <v>42336</v>
      </c>
      <c r="N1929" s="33" t="str">
        <f>IFERROR(VLOOKUP(G1929,Demos!$B$3:$K$1368,5,FALSE),"")</f>
        <v>Tunneling (1)</v>
      </c>
      <c r="O1929" s="28">
        <f>IF(N1929="","",COUNTIF($N$6:N4048, N1929))</f>
        <v>12</v>
      </c>
      <c r="P1929" s="33" t="str">
        <f xml:space="preserve"> IFERROR(IF(VLOOKUP(G1929,Demos!$B$3:$K$1368,6,FALSE)=0,"",VLOOKUP(G1929,Demos!$B$3:$K$1368,6,FALSE)),"")</f>
        <v>www.de-monstrare.nl/pdf/Tunneling_1_.pdf</v>
      </c>
      <c r="Q1929" s="38" t="str">
        <f xml:space="preserve"> IFERROR(IF(VLOOKUP(G1929,Demos!$B$3:$K$1368,8,FALSE)=0,"",VLOOKUP(G1929,Demos!$B$3:$K$1368,8,FALSE)),"")</f>
        <v/>
      </c>
      <c r="R1929" s="38" t="str">
        <f xml:space="preserve"> IFERROR(IF(VLOOKUP(G1929,Demos!$B$3:$K$1368,7,FALSE)=0,"",VLOOKUP(G1929,Demos!$B$3:$K$1368,7,FALSE)),"")</f>
        <v>See from 19 minutes https://collegerama.tudelft.nl/Mediasite/Channel/as-bsc-tn/watch/ed8b2a520cc04edcb2dcb0dac51306641d =============== At the end of the 1st hour I demonstrated in lecture hall B. https://collegerama.tudelft.nl/Mediasite/Channel/as-bsc-tn/watch/2ab810a948854bedaca54a0ded094bba1d</v>
      </c>
      <c r="T1929" s="50" t="s">
        <v>1904</v>
      </c>
      <c r="U1929" s="31" t="str">
        <f>IFERROR(VLOOKUP(G1929,Demos!$B$7:N5224,12,FALSE),"")</f>
        <v/>
      </c>
    </row>
    <row r="1930" spans="1:21" ht="45" x14ac:dyDescent="0.25">
      <c r="A1930" s="39">
        <f t="shared" si="30"/>
        <v>1925</v>
      </c>
      <c r="B1930" s="30" t="s">
        <v>1893</v>
      </c>
      <c r="C1930" s="29" t="str">
        <f xml:space="preserve"> IFERROR(VLOOKUP(B1930, Courses!$C$3:$E$836, 2, FALSE),"")</f>
        <v>Physics 1A</v>
      </c>
      <c r="D1930" s="29" t="str">
        <f xml:space="preserve"> IFERROR(VLOOKUP(MID(G1930,1,1), PIRA!$B$1:$E$1146, 2, FALSE),"")</f>
        <v>1 Mechanics</v>
      </c>
      <c r="E1930" s="31" t="str">
        <f xml:space="preserve"> IFERROR(VLOOKUP(MID(G1930,1,2),PIRA!$B$1:$E$1144,2,FALSE),"")&amp;"
"&amp;IFERROR(VLOOKUP(MID(H1930,1,2),PIRA!$B$1:$E$1144,2,FALSE),"")&amp;"
"&amp;IFERROR(VLOOKUP(MID(I1930,1,2),PIRA!$B$1:$E$1144,2,FALSE),"")</f>
        <v>Linear Momentum and Collisions
Stellar Astronomy
Relative Motion</v>
      </c>
      <c r="F1930" s="31" t="str">
        <f xml:space="preserve"> IFERROR(VLOOKUP(MID(G1930,1,4),PIRA!$B$1:$E$1144,2,FALSE),"")&amp;"
"&amp;IFERROR(VLOOKUP(MID(H1930,1,4),PIRA!$B$1:$E$1144,2,FALSE),"")&amp;"
"&amp;IFERROR(VLOOKUP(MID(I1930,1,4),PIRA!$B$1:$E$1144,2,FALSE),"")</f>
        <v>Collisions in One Dimension
The Sun
Moving Reference Frames</v>
      </c>
      <c r="G1930" s="32" t="s">
        <v>471</v>
      </c>
      <c r="H1930" s="31" t="str">
        <f>IFERROR(IF(VLOOKUP(G1930,Demos!$B$3:$K$1368,2,FALSE)=0,"",VLOOKUP(G1930,Demos!$B$3:$K$1368,2,FALSE)),"")</f>
        <v>8B10.50</v>
      </c>
      <c r="I1930" s="79" t="str">
        <f>IFERROR(IF(VLOOKUP(G1930,Demos!$B$3:$K$1368,3,FALSE)=0,"",VLOOKUP(G1930,Demos!$B$3:$K$1368,3,FALSE)),"")</f>
        <v>1E10.01</v>
      </c>
      <c r="J1930" s="79" t="str">
        <f>IFERROR(IF(VLOOKUP(G1930,Demos!$B$3:$K$1368,4,FALSE)=0,"",VLOOKUP(G1930,Demos!$B$3:$K$1368,4,FALSE)),"")</f>
        <v>1N20.09</v>
      </c>
      <c r="K1930" s="30" t="s">
        <v>1948</v>
      </c>
      <c r="L1930" s="32" t="s">
        <v>1897</v>
      </c>
      <c r="M1930" s="71">
        <v>42333</v>
      </c>
      <c r="N1930" s="33" t="str">
        <f>IFERROR(VLOOKUP(G1930,Demos!$B$3:$K$1368,5,FALSE),"")</f>
        <v>Super Balls, Double Ball Drop</v>
      </c>
      <c r="O1930" s="28">
        <f>IF(N1930="","",COUNTIF($N$6:N4049, N1930))</f>
        <v>56</v>
      </c>
      <c r="P1930" s="33" t="str">
        <f xml:space="preserve"> IFERROR(IF(VLOOKUP(G1930,Demos!$B$3:$K$1368,6,FALSE)=0,"",VLOOKUP(G1930,Demos!$B$3:$K$1368,6,FALSE)),"")</f>
        <v>www.de-monstrare.nl/pdf/Superballs.pdf</v>
      </c>
      <c r="Q1930" s="38" t="str">
        <f xml:space="preserve"> IFERROR(IF(VLOOKUP(G1930,Demos!$B$3:$K$1368,8,FALSE)=0,"",VLOOKUP(G1930,Demos!$B$3:$K$1368,8,FALSE)),"")</f>
        <v/>
      </c>
      <c r="R1930" s="38" t="str">
        <f xml:space="preserve"> IFERROR(IF(VLOOKUP(G1930,Demos!$B$3:$K$1368,7,FALSE)=0,"",VLOOKUP(G1930,Demos!$B$3:$K$1368,7,FALSE)),"")</f>
        <v xml:space="preserve">See Collegerama 2022 recording TN1612TU_10 from 01:17:10 - https://collegerama.tudelft.nl/Mediasite/Channel/as-bsc-tn/watch/b282d0ac7af745eba483f6120bc37f2d1d </v>
      </c>
      <c r="T1930" s="50" t="s">
        <v>1762</v>
      </c>
      <c r="U1930" s="31" t="str">
        <f>IFERROR(VLOOKUP(G1930,Demos!$B$7:N5225,12,FALSE),"")</f>
        <v/>
      </c>
    </row>
    <row r="1931" spans="1:21" ht="45" x14ac:dyDescent="0.25">
      <c r="A1931" s="39">
        <f t="shared" si="30"/>
        <v>1926</v>
      </c>
      <c r="B1931" s="30" t="s">
        <v>11</v>
      </c>
      <c r="C1931" s="29" t="str">
        <f xml:space="preserve"> IFERROR(VLOOKUP(B1931, Courses!$C$3:$E$836, 2, FALSE),"")</f>
        <v>Classical Mechanics</v>
      </c>
      <c r="D1931" s="29" t="str">
        <f xml:space="preserve"> IFERROR(VLOOKUP(MID(G1931,1,1), PIRA!$B$1:$E$1146, 2, FALSE),"")</f>
        <v>2 Fluid Mechanics</v>
      </c>
      <c r="E1931" s="31" t="str">
        <f xml:space="preserve"> IFERROR(VLOOKUP(MID(G1931,1,2),PIRA!$B$1:$E$1144,2,FALSE),"")&amp;"
"&amp;IFERROR(VLOOKUP(MID(H1931,1,2),PIRA!$B$1:$E$1144,2,FALSE),"")&amp;"
"&amp;IFERROR(VLOOKUP(MID(I1931,1,2),PIRA!$B$1:$E$1144,2,FALSE),"")</f>
        <v xml:space="preserve">
</v>
      </c>
      <c r="F1931" s="31" t="str">
        <f xml:space="preserve"> IFERROR(VLOOKUP(MID(G1931,1,4),PIRA!$B$1:$E$1144,2,FALSE),"")&amp;"
"&amp;IFERROR(VLOOKUP(MID(H1931,1,4),PIRA!$B$1:$E$1144,2,FALSE),"")&amp;"
"&amp;IFERROR(VLOOKUP(MID(I1931,1,4),PIRA!$B$1:$E$1144,2,FALSE),"")</f>
        <v xml:space="preserve">
</v>
      </c>
      <c r="G1931" s="32" t="s">
        <v>1611</v>
      </c>
      <c r="H1931" s="31" t="str">
        <f>IFERROR(IF(VLOOKUP(G1931,Demos!$B$3:$K$1368,2,FALSE)=0,"",VLOOKUP(G1931,Demos!$B$3:$K$1368,2,FALSE)),"")</f>
        <v/>
      </c>
      <c r="I1931" s="79" t="str">
        <f>IFERROR(IF(VLOOKUP(G1931,Demos!$B$3:$K$1368,3,FALSE)=0,"",VLOOKUP(G1931,Demos!$B$3:$K$1368,3,FALSE)),"")</f>
        <v/>
      </c>
      <c r="J1931" s="79" t="str">
        <f>IFERROR(IF(VLOOKUP(G1931,Demos!$B$3:$K$1368,4,FALSE)=0,"",VLOOKUP(G1931,Demos!$B$3:$K$1368,4,FALSE)),"")</f>
        <v/>
      </c>
      <c r="K1931" s="30" t="s">
        <v>1953</v>
      </c>
      <c r="L1931" s="30" t="s">
        <v>1066</v>
      </c>
      <c r="M1931" s="71">
        <v>42333</v>
      </c>
      <c r="N1931" s="33" t="str">
        <f>IFERROR(VLOOKUP(G1931,Demos!$B$3:$K$1368,5,FALSE),"")</f>
        <v>Soap Bubble between two Rings</v>
      </c>
      <c r="O1931" s="28">
        <f>IF(N1931="","",COUNTIF($N$6:N4050, N1931))</f>
        <v>11</v>
      </c>
      <c r="P1931" s="33" t="str">
        <f xml:space="preserve"> IFERROR(IF(VLOOKUP(G1931,Demos!$B$3:$K$1368,6,FALSE)=0,"",VLOOKUP(G1931,Demos!$B$3:$K$1368,6,FALSE)),"")</f>
        <v>N/A</v>
      </c>
      <c r="Q1931" s="38" t="str">
        <f xml:space="preserve"> IFERROR(IF(VLOOKUP(G1931,Demos!$B$3:$K$1368,8,FALSE)=0,"",VLOOKUP(G1931,Demos!$B$3:$K$1368,8,FALSE)),"")</f>
        <v>Not listed in database yet, see pic P0001715</v>
      </c>
      <c r="R1931" s="38" t="str">
        <f xml:space="preserve"> IFERROR(IF(VLOOKUP(G1931,Demos!$B$3:$K$1368,7,FALSE)=0,"",VLOOKUP(G1931,Demos!$B$3:$K$1368,7,FALSE)),"")</f>
        <v/>
      </c>
      <c r="T1931" s="50" t="s">
        <v>1762</v>
      </c>
      <c r="U1931" s="31" t="str">
        <f>IFERROR(VLOOKUP(G1931,Demos!$B$7:N5228,12,FALSE),"")</f>
        <v/>
      </c>
    </row>
    <row r="1932" spans="1:21" ht="45" x14ac:dyDescent="0.25">
      <c r="A1932" s="39">
        <f t="shared" si="30"/>
        <v>1927</v>
      </c>
      <c r="B1932" s="30" t="s">
        <v>1932</v>
      </c>
      <c r="C1932" s="29" t="str">
        <f xml:space="preserve"> IFERROR(VLOOKUP(B1932, Courses!$C$3:$E$836, 2, FALSE),"")</f>
        <v>Statistical Mechanics and Thermodynamics</v>
      </c>
      <c r="D1932" s="29" t="str">
        <f xml:space="preserve"> IFERROR(VLOOKUP(MID(G1932,1,1), PIRA!$B$1:$E$1146, 2, FALSE),"")</f>
        <v>4 Thermodynamics</v>
      </c>
      <c r="E1932" s="31" t="str">
        <f xml:space="preserve"> IFERROR(VLOOKUP(MID(G1932,1,2),PIRA!$B$1:$E$1144,2,FALSE),"")&amp;"
"&amp;IFERROR(VLOOKUP(MID(H1932,1,2),PIRA!$B$1:$E$1144,2,FALSE),"")&amp;"
"&amp;IFERROR(VLOOKUP(MID(I1932,1,2),PIRA!$B$1:$E$1144,2,FALSE),"")</f>
        <v xml:space="preserve">Heat and the First Law
</v>
      </c>
      <c r="F1932" s="31" t="str">
        <f xml:space="preserve"> IFERROR(VLOOKUP(MID(G1932,1,4),PIRA!$B$1:$E$1144,2,FALSE),"")&amp;"
"&amp;IFERROR(VLOOKUP(MID(H1932,1,4),PIRA!$B$1:$E$1144,2,FALSE),"")&amp;"
"&amp;IFERROR(VLOOKUP(MID(I1932,1,4),PIRA!$B$1:$E$1144,2,FALSE),"")</f>
        <v xml:space="preserve">Adiabatic Processes
</v>
      </c>
      <c r="G1932" s="32" t="s">
        <v>1839</v>
      </c>
      <c r="H1932" s="31" t="str">
        <f>IFERROR(IF(VLOOKUP(G1932,Demos!$B$3:$K$1368,2,FALSE)=0,"",VLOOKUP(G1932,Demos!$B$3:$K$1368,2,FALSE)),"")</f>
        <v/>
      </c>
      <c r="I1932" s="79" t="str">
        <f>IFERROR(IF(VLOOKUP(G1932,Demos!$B$3:$K$1368,3,FALSE)=0,"",VLOOKUP(G1932,Demos!$B$3:$K$1368,3,FALSE)),"")</f>
        <v/>
      </c>
      <c r="J1932" s="79" t="str">
        <f>IFERROR(IF(VLOOKUP(G1932,Demos!$B$3:$K$1368,4,FALSE)=0,"",VLOOKUP(G1932,Demos!$B$3:$K$1368,4,FALSE)),"")</f>
        <v/>
      </c>
      <c r="K1932" s="30" t="s">
        <v>1930</v>
      </c>
      <c r="M1932" s="71">
        <v>42333</v>
      </c>
      <c r="N1932" s="33" t="str">
        <f>IFERROR(VLOOKUP(G1932,Demos!$B$3:$K$1368,5,FALSE),"")</f>
        <v>Fire-Pump</v>
      </c>
      <c r="O1932" s="28">
        <f>IF(N1932="","",COUNTIF($N$6:N4051, N1932))</f>
        <v>1</v>
      </c>
      <c r="P1932" s="33" t="str">
        <f xml:space="preserve"> IFERROR(IF(VLOOKUP(G1932,Demos!$B$3:$K$1368,6,FALSE)=0,"",VLOOKUP(G1932,Demos!$B$3:$K$1368,6,FALSE)),"")</f>
        <v>http://www.de-monstrare.nl/pdf/Fire-pump.pdf</v>
      </c>
      <c r="Q1932" s="38" t="str">
        <f xml:space="preserve"> IFERROR(IF(VLOOKUP(G1932,Demos!$B$3:$K$1368,8,FALSE)=0,"",VLOOKUP(G1932,Demos!$B$3:$K$1368,8,FALSE)),"")</f>
        <v/>
      </c>
      <c r="R1932" s="38" t="str">
        <f xml:space="preserve"> IFERROR(IF(VLOOKUP(G1932,Demos!$B$3:$K$1368,7,FALSE)=0,"",VLOOKUP(G1932,Demos!$B$3:$K$1368,7,FALSE)),"")</f>
        <v>See: U:\Elearning TP\Natk4all\college ted\overige</v>
      </c>
      <c r="T1932" s="50" t="s">
        <v>1763</v>
      </c>
      <c r="U1932" s="31" t="str">
        <f>IFERROR(VLOOKUP(G1932,Demos!$B$7:N5227,12,FALSE),"")</f>
        <v/>
      </c>
    </row>
    <row r="1933" spans="1:21" ht="45" x14ac:dyDescent="0.25">
      <c r="A1933" s="39">
        <f t="shared" si="30"/>
        <v>1928</v>
      </c>
      <c r="B1933" s="30" t="s">
        <v>1932</v>
      </c>
      <c r="C1933" s="29" t="str">
        <f xml:space="preserve"> IFERROR(VLOOKUP(B1933, Courses!$C$3:$E$836, 2, FALSE),"")</f>
        <v>Statistical Mechanics and Thermodynamics</v>
      </c>
      <c r="D1933" s="29" t="str">
        <f xml:space="preserve"> IFERROR(VLOOKUP(MID(G1933,1,1), PIRA!$B$1:$E$1146, 2, FALSE),"")</f>
        <v>4 Thermodynamics</v>
      </c>
      <c r="E1933" s="31" t="str">
        <f xml:space="preserve"> IFERROR(VLOOKUP(MID(G1933,1,2),PIRA!$B$1:$E$1144,2,FALSE),"")&amp;"
"&amp;IFERROR(VLOOKUP(MID(H1933,1,2),PIRA!$B$1:$E$1144,2,FALSE),"")&amp;"
"&amp;IFERROR(VLOOKUP(MID(I1933,1,2),PIRA!$B$1:$E$1144,2,FALSE),"")</f>
        <v xml:space="preserve">Entropy and the Second Law
</v>
      </c>
      <c r="F1933" s="31" t="str">
        <f xml:space="preserve"> IFERROR(VLOOKUP(MID(G1933,1,4),PIRA!$B$1:$E$1144,2,FALSE),"")&amp;"
"&amp;IFERROR(VLOOKUP(MID(H1933,1,4),PIRA!$B$1:$E$1144,2,FALSE),"")&amp;"
"&amp;IFERROR(VLOOKUP(MID(I1933,1,4),PIRA!$B$1:$E$1144,2,FALSE),"")</f>
        <v xml:space="preserve">Heat Cycles
</v>
      </c>
      <c r="G1933" s="32" t="s">
        <v>1845</v>
      </c>
      <c r="H1933" s="31" t="str">
        <f>IFERROR(IF(VLOOKUP(G1933,Demos!$B$3:$K$1368,2,FALSE)=0,"",VLOOKUP(G1933,Demos!$B$3:$K$1368,2,FALSE)),"")</f>
        <v/>
      </c>
      <c r="I1933" s="79" t="str">
        <f>IFERROR(IF(VLOOKUP(G1933,Demos!$B$3:$K$1368,3,FALSE)=0,"",VLOOKUP(G1933,Demos!$B$3:$K$1368,3,FALSE)),"")</f>
        <v/>
      </c>
      <c r="J1933" s="79" t="str">
        <f>IFERROR(IF(VLOOKUP(G1933,Demos!$B$3:$K$1368,4,FALSE)=0,"",VLOOKUP(G1933,Demos!$B$3:$K$1368,4,FALSE)),"")</f>
        <v/>
      </c>
      <c r="K1933" s="30" t="s">
        <v>1930</v>
      </c>
      <c r="M1933" s="71">
        <v>42333</v>
      </c>
      <c r="N1933" s="33" t="str">
        <f>IFERROR(VLOOKUP(G1933,Demos!$B$3:$K$1368,5,FALSE),"")</f>
        <v>Stirling Engine</v>
      </c>
      <c r="O1933" s="28">
        <f>IF(N1933="","",COUNTIF($N$6:N4052, N1933))</f>
        <v>19</v>
      </c>
      <c r="P1933" s="33" t="str">
        <f xml:space="preserve"> IFERROR(IF(VLOOKUP(G1933,Demos!$B$3:$K$1368,6,FALSE)=0,"",VLOOKUP(G1933,Demos!$B$3:$K$1368,6,FALSE)),"")</f>
        <v>http://www.de-monstrare.nl/pdf/Stirling%20engine.pdf</v>
      </c>
      <c r="Q1933" s="38" t="str">
        <f xml:space="preserve"> IFERROR(IF(VLOOKUP(G1933,Demos!$B$3:$K$1368,8,FALSE)=0,"",VLOOKUP(G1933,Demos!$B$3:$K$1368,8,FALSE)),"")</f>
        <v/>
      </c>
      <c r="R1933" s="38" t="str">
        <f xml:space="preserve"> IFERROR(IF(VLOOKUP(G1933,Demos!$B$3:$K$1368,7,FALSE)=0,"",VLOOKUP(G1933,Demos!$B$3:$K$1368,7,FALSE)),"")</f>
        <v>See from 01:02:03: U:\Elearning TP\Natk4all\college ted\dag 7</v>
      </c>
      <c r="T1933" s="50" t="s">
        <v>1763</v>
      </c>
      <c r="U1933" s="31" t="str">
        <f>IFERROR(VLOOKUP(G1933,Demos!$B$7:N5226,12,FALSE),"")</f>
        <v/>
      </c>
    </row>
    <row r="1934" spans="1:21" ht="45" x14ac:dyDescent="0.25">
      <c r="A1934" s="39">
        <f t="shared" si="30"/>
        <v>1929</v>
      </c>
      <c r="B1934" s="30" t="s">
        <v>1893</v>
      </c>
      <c r="C1934" s="29" t="str">
        <f xml:space="preserve"> IFERROR(VLOOKUP(B1934, Courses!$C$3:$E$836, 2, FALSE),"")</f>
        <v>Physics 1A</v>
      </c>
      <c r="D1934" s="29" t="str">
        <f xml:space="preserve"> IFERROR(VLOOKUP(MID(G1934,1,1), PIRA!$B$1:$E$1146, 2, FALSE),"")</f>
        <v>1 Mechanics</v>
      </c>
      <c r="E1934" s="31" t="str">
        <f xml:space="preserve"> IFERROR(VLOOKUP(MID(G1934,1,2),PIRA!$B$1:$E$1144,2,FALSE),"")&amp;"
"&amp;IFERROR(VLOOKUP(MID(H1934,1,2),PIRA!$B$1:$E$1144,2,FALSE),"")&amp;"
"&amp;IFERROR(VLOOKUP(MID(I1934,1,2),PIRA!$B$1:$E$1144,2,FALSE),"")</f>
        <v xml:space="preserve">Motion in two Dimensions
</v>
      </c>
      <c r="F1934" s="31" t="str">
        <f xml:space="preserve"> IFERROR(VLOOKUP(MID(G1934,1,4),PIRA!$B$1:$E$1144,2,FALSE),"")&amp;"
"&amp;IFERROR(VLOOKUP(MID(H1934,1,4),PIRA!$B$1:$E$1144,2,FALSE),"")&amp;"
"&amp;IFERROR(VLOOKUP(MID(I1934,1,4),PIRA!$B$1:$E$1144,2,FALSE),"")</f>
        <v xml:space="preserve">Motion of the Center of Mass
</v>
      </c>
      <c r="G1934" s="32" t="s">
        <v>1130</v>
      </c>
      <c r="H1934" s="31" t="str">
        <f>IFERROR(IF(VLOOKUP(G1934,Demos!$B$3:$K$1368,2,FALSE)=0,"",VLOOKUP(G1934,Demos!$B$3:$K$1368,2,FALSE)),"")</f>
        <v/>
      </c>
      <c r="I1934" s="79" t="str">
        <f>IFERROR(IF(VLOOKUP(G1934,Demos!$B$3:$K$1368,3,FALSE)=0,"",VLOOKUP(G1934,Demos!$B$3:$K$1368,3,FALSE)),"")</f>
        <v/>
      </c>
      <c r="J1934" s="79" t="str">
        <f>IFERROR(IF(VLOOKUP(G1934,Demos!$B$3:$K$1368,4,FALSE)=0,"",VLOOKUP(G1934,Demos!$B$3:$K$1368,4,FALSE)),"")</f>
        <v/>
      </c>
      <c r="K1934" s="30" t="s">
        <v>1948</v>
      </c>
      <c r="L1934" s="32" t="s">
        <v>1897</v>
      </c>
      <c r="M1934" s="71">
        <v>42332</v>
      </c>
      <c r="N1934" s="33" t="str">
        <f>IFERROR(VLOOKUP(G1934,Demos!$B$3:$K$1368,5,FALSE),"")</f>
        <v>Centre of Mass</v>
      </c>
      <c r="O1934" s="28">
        <f>IF(N1934="","",COUNTIF($N$6:N4053, N1934))</f>
        <v>42</v>
      </c>
      <c r="P1934" s="33" t="str">
        <f xml:space="preserve"> IFERROR(IF(VLOOKUP(G1934,Demos!$B$3:$K$1368,6,FALSE)=0,"",VLOOKUP(G1934,Demos!$B$3:$K$1368,6,FALSE)),"")</f>
        <v>www.de-monstrare.nl/pdf/Centre%20of%20mass.pdf</v>
      </c>
      <c r="Q1934" s="38" t="str">
        <f xml:space="preserve"> IFERROR(IF(VLOOKUP(G1934,Demos!$B$3:$K$1368,8,FALSE)=0,"",VLOOKUP(G1934,Demos!$B$3:$K$1368,8,FALSE)),"")</f>
        <v/>
      </c>
      <c r="R1934" s="38" t="str">
        <f xml:space="preserve"> IFERROR(IF(VLOOKUP(G1934,Demos!$B$3:$K$1368,7,FALSE)=0,"",VLOOKUP(G1934,Demos!$B$3:$K$1368,7,FALSE)),"")</f>
        <v xml:space="preserve">See Collegerama 2022 recording TN1612TU_14 - https://collegerama.tudelft.nl/Mediasite/Channel/as-bsc-tn/watch/64cb5e5c7d2546fb9f465306d41a128b1d </v>
      </c>
      <c r="T1934" s="50" t="s">
        <v>1763</v>
      </c>
      <c r="U1934" s="31" t="str">
        <f>IFERROR(VLOOKUP(G1934,Demos!$B$7:N5229,12,FALSE),"")</f>
        <v/>
      </c>
    </row>
    <row r="1935" spans="1:21" ht="45" x14ac:dyDescent="0.25">
      <c r="A1935" s="39">
        <f t="shared" si="30"/>
        <v>1930</v>
      </c>
      <c r="B1935" s="30" t="s">
        <v>43</v>
      </c>
      <c r="C1935" s="29" t="str">
        <f xml:space="preserve"> IFERROR(VLOOKUP(B1935, Courses!$C$3:$E$836, 2, FALSE),"")</f>
        <v>Modern Physics</v>
      </c>
      <c r="D1935" s="29" t="str">
        <f xml:space="preserve"> IFERROR(VLOOKUP(MID(G1935,1,1), PIRA!$B$1:$E$1146, 2, FALSE),"")</f>
        <v>7 Modern Physics</v>
      </c>
      <c r="E1935" s="31" t="str">
        <f xml:space="preserve"> IFERROR(VLOOKUP(MID(G1935,1,2),PIRA!$B$1:$E$1144,2,FALSE),"")&amp;"
"&amp;IFERROR(VLOOKUP(MID(H1935,1,2),PIRA!$B$1:$E$1144,2,FALSE),"")&amp;"
"&amp;IFERROR(VLOOKUP(MID(I1935,1,2),PIRA!$B$1:$E$1144,2,FALSE),"")</f>
        <v xml:space="preserve">Atomic Physics
</v>
      </c>
      <c r="F1935" s="31" t="str">
        <f xml:space="preserve"> IFERROR(VLOOKUP(MID(G1935,1,4),PIRA!$B$1:$E$1144,2,FALSE),"")&amp;"
"&amp;IFERROR(VLOOKUP(MID(H1935,1,4),PIRA!$B$1:$E$1144,2,FALSE),"")&amp;"
"&amp;IFERROR(VLOOKUP(MID(I1935,1,4),PIRA!$B$1:$E$1144,2,FALSE),"")</f>
        <v xml:space="preserve">Spectra
</v>
      </c>
      <c r="G1935" s="32" t="s">
        <v>1207</v>
      </c>
      <c r="H1935" s="31" t="str">
        <f>IFERROR(IF(VLOOKUP(G1935,Demos!$B$3:$K$1368,2,FALSE)=0,"",VLOOKUP(G1935,Demos!$B$3:$K$1368,2,FALSE)),"")</f>
        <v/>
      </c>
      <c r="I1935" s="79" t="str">
        <f>IFERROR(IF(VLOOKUP(G1935,Demos!$B$3:$K$1368,3,FALSE)=0,"",VLOOKUP(G1935,Demos!$B$3:$K$1368,3,FALSE)),"")</f>
        <v/>
      </c>
      <c r="J1935" s="79" t="str">
        <f>IFERROR(IF(VLOOKUP(G1935,Demos!$B$3:$K$1368,4,FALSE)=0,"",VLOOKUP(G1935,Demos!$B$3:$K$1368,4,FALSE)),"")</f>
        <v/>
      </c>
      <c r="K1935" s="30" t="s">
        <v>266</v>
      </c>
      <c r="L1935" s="30" t="s">
        <v>372</v>
      </c>
      <c r="M1935" s="71">
        <v>42332</v>
      </c>
      <c r="N1935" s="33" t="str">
        <f>IFERROR(VLOOKUP(G1935,Demos!$B$3:$K$1368,5,FALSE),"")</f>
        <v>Balmer Series</v>
      </c>
      <c r="O1935" s="28">
        <f>IF(N1935="","",COUNTIF($N$6:N4054, N1935))</f>
        <v>12</v>
      </c>
      <c r="P1935" s="33" t="str">
        <f xml:space="preserve"> IFERROR(IF(VLOOKUP(G1935,Demos!$B$3:$K$1368,6,FALSE)=0,"",VLOOKUP(G1935,Demos!$B$3:$K$1368,6,FALSE)),"")</f>
        <v>www.de-monstrare.nl/pdf/Balmer%20series.pdf</v>
      </c>
      <c r="Q1935" s="38" t="str">
        <f xml:space="preserve"> IFERROR(IF(VLOOKUP(G1935,Demos!$B$3:$K$1368,8,FALSE)=0,"",VLOOKUP(G1935,Demos!$B$3:$K$1368,8,FALSE)),"")</f>
        <v/>
      </c>
      <c r="R1935" s="38" t="str">
        <f xml:space="preserve"> IFERROR(IF(VLOOKUP(G1935,Demos!$B$3:$K$1368,7,FALSE)=0,"",VLOOKUP(G1935,Demos!$B$3:$K$1368,7,FALSE)),"")</f>
        <v xml:space="preserve">See Collegerama recording TN1312_06 recorded on 24 Nov 2021 -  https://collegerama.tudelft.nl/Mediasite/Channel/as-bsc-tn/watch/ba2fe29f58d148b3bf4da84cb770a5211d </v>
      </c>
      <c r="T1935" s="50" t="s">
        <v>1761</v>
      </c>
      <c r="U1935" s="31" t="str">
        <f>IFERROR(VLOOKUP(G1935,Demos!$B$7:N5230,12,FALSE),"")</f>
        <v/>
      </c>
    </row>
    <row r="1936" spans="1:21" ht="45" x14ac:dyDescent="0.25">
      <c r="A1936" s="39">
        <f t="shared" si="30"/>
        <v>1931</v>
      </c>
      <c r="B1936" s="30" t="s">
        <v>11</v>
      </c>
      <c r="C1936" s="29" t="str">
        <f xml:space="preserve"> IFERROR(VLOOKUP(B1936, Courses!$C$3:$E$836, 2, FALSE),"")</f>
        <v>Classical Mechanics</v>
      </c>
      <c r="D1936" s="29" t="str">
        <f xml:space="preserve"> IFERROR(VLOOKUP(MID(G1936,1,1), PIRA!$B$1:$E$1146, 2, FALSE),"")</f>
        <v>1 Mechanics</v>
      </c>
      <c r="E1936" s="31" t="str">
        <f xml:space="preserve"> IFERROR(VLOOKUP(MID(G1936,1,2),PIRA!$B$1:$E$1144,2,FALSE),"")&amp;"
"&amp;IFERROR(VLOOKUP(MID(H1936,1,2),PIRA!$B$1:$E$1144,2,FALSE),"")&amp;"
"&amp;IFERROR(VLOOKUP(MID(I1936,1,2),PIRA!$B$1:$E$1144,2,FALSE),"")</f>
        <v xml:space="preserve">Rotational Dynamics
</v>
      </c>
      <c r="F1936" s="31" t="str">
        <f xml:space="preserve"> IFERROR(VLOOKUP(MID(G1936,1,4),PIRA!$B$1:$E$1144,2,FALSE),"")&amp;"
"&amp;IFERROR(VLOOKUP(MID(H1936,1,4),PIRA!$B$1:$E$1144,2,FALSE),"")&amp;"
"&amp;IFERROR(VLOOKUP(MID(I1936,1,4),PIRA!$B$1:$E$1144,2,FALSE),"")</f>
        <v xml:space="preserve">Gyros
</v>
      </c>
      <c r="G1936" s="32" t="s">
        <v>1659</v>
      </c>
      <c r="H1936" s="31" t="str">
        <f>IFERROR(IF(VLOOKUP(G1936,Demos!$B$3:$K$1368,2,FALSE)=0,"",VLOOKUP(G1936,Demos!$B$3:$K$1368,2,FALSE)),"")</f>
        <v/>
      </c>
      <c r="I1936" s="79" t="str">
        <f>IFERROR(IF(VLOOKUP(G1936,Demos!$B$3:$K$1368,3,FALSE)=0,"",VLOOKUP(G1936,Demos!$B$3:$K$1368,3,FALSE)),"")</f>
        <v/>
      </c>
      <c r="J1936" s="79" t="str">
        <f>IFERROR(IF(VLOOKUP(G1936,Demos!$B$3:$K$1368,4,FALSE)=0,"",VLOOKUP(G1936,Demos!$B$3:$K$1368,4,FALSE)),"")</f>
        <v/>
      </c>
      <c r="K1936" s="30" t="s">
        <v>1066</v>
      </c>
      <c r="L1936" s="30" t="s">
        <v>1953</v>
      </c>
      <c r="M1936" s="71">
        <v>42326</v>
      </c>
      <c r="N1936" s="33" t="str">
        <f>IFERROR(VLOOKUP(G1936,Demos!$B$3:$K$1368,5,FALSE),"")</f>
        <v>Gyroscope</v>
      </c>
      <c r="O1936" s="28">
        <f>IF(N1936="","",COUNTIF($N$6:N4055, N1936))</f>
        <v>40</v>
      </c>
      <c r="P1936" s="33" t="str">
        <f xml:space="preserve"> IFERROR(IF(VLOOKUP(G1936,Demos!$B$3:$K$1368,6,FALSE)=0,"",VLOOKUP(G1936,Demos!$B$3:$K$1368,6,FALSE)),"")</f>
        <v>N/A</v>
      </c>
      <c r="Q1936" s="38" t="str">
        <f xml:space="preserve"> IFERROR(IF(VLOOKUP(G1936,Demos!$B$3:$K$1368,8,FALSE)=0,"",VLOOKUP(G1936,Demos!$B$3:$K$1368,8,FALSE)),"")</f>
        <v/>
      </c>
      <c r="R1936" s="38" t="str">
        <f xml:space="preserve"> IFERROR(IF(VLOOKUP(G1936,Demos!$B$3:$K$1368,7,FALSE)=0,"",VLOOKUP(G1936,Demos!$B$3:$K$1368,7,FALSE)),"")</f>
        <v/>
      </c>
      <c r="T1936" s="50" t="s">
        <v>1762</v>
      </c>
      <c r="U1936" s="31" t="str">
        <f>IFERROR(VLOOKUP(G1936,Demos!$B$7:N5231,12,FALSE),"")</f>
        <v/>
      </c>
    </row>
    <row r="1937" spans="1:21" ht="45" x14ac:dyDescent="0.25">
      <c r="A1937" s="39">
        <f t="shared" si="30"/>
        <v>1932</v>
      </c>
      <c r="B1937" s="30" t="s">
        <v>11</v>
      </c>
      <c r="C1937" s="29" t="str">
        <f xml:space="preserve"> IFERROR(VLOOKUP(B1937, Courses!$C$3:$E$836, 2, FALSE),"")</f>
        <v>Classical Mechanics</v>
      </c>
      <c r="D1937" s="29" t="str">
        <f xml:space="preserve"> IFERROR(VLOOKUP(MID(G1937,1,1), PIRA!$B$1:$E$1146, 2, FALSE),"")</f>
        <v>1 Mechanics</v>
      </c>
      <c r="E1937" s="31" t="str">
        <f xml:space="preserve"> IFERROR(VLOOKUP(MID(G1937,1,2),PIRA!$B$1:$E$1144,2,FALSE),"")&amp;"
"&amp;IFERROR(VLOOKUP(MID(H1937,1,2),PIRA!$B$1:$E$1144,2,FALSE),"")&amp;"
"&amp;IFERROR(VLOOKUP(MID(I1937,1,2),PIRA!$B$1:$E$1144,2,FALSE),"")</f>
        <v xml:space="preserve">
</v>
      </c>
      <c r="F1937" s="31" t="str">
        <f xml:space="preserve"> IFERROR(VLOOKUP(MID(G1937,1,4),PIRA!$B$1:$E$1144,2,FALSE),"")&amp;"
"&amp;IFERROR(VLOOKUP(MID(H1937,1,4),PIRA!$B$1:$E$1144,2,FALSE),"")&amp;"
"&amp;IFERROR(VLOOKUP(MID(I1937,1,4),PIRA!$B$1:$E$1144,2,FALSE),"")</f>
        <v xml:space="preserve">
</v>
      </c>
      <c r="G1937" s="32" t="s">
        <v>1955</v>
      </c>
      <c r="H1937" s="31" t="str">
        <f>IFERROR(IF(VLOOKUP(G1937,Demos!$B$3:$K$1368,2,FALSE)=0,"",VLOOKUP(G1937,Demos!$B$3:$K$1368,2,FALSE)),"")</f>
        <v/>
      </c>
      <c r="I1937" s="79" t="str">
        <f>IFERROR(IF(VLOOKUP(G1937,Demos!$B$3:$K$1368,3,FALSE)=0,"",VLOOKUP(G1937,Demos!$B$3:$K$1368,3,FALSE)),"")</f>
        <v/>
      </c>
      <c r="J1937" s="79" t="str">
        <f>IFERROR(IF(VLOOKUP(G1937,Demos!$B$3:$K$1368,4,FALSE)=0,"",VLOOKUP(G1937,Demos!$B$3:$K$1368,4,FALSE)),"")</f>
        <v/>
      </c>
      <c r="K1937" s="30" t="s">
        <v>1066</v>
      </c>
      <c r="L1937" s="30" t="s">
        <v>1953</v>
      </c>
      <c r="M1937" s="71">
        <v>42326</v>
      </c>
      <c r="N1937" s="33" t="str">
        <f>IFERROR(VLOOKUP(G1937,Demos!$B$3:$K$1368,5,FALSE),"")</f>
        <v>Chandler Wobble</v>
      </c>
      <c r="O1937" s="28">
        <f>IF(N1937="","",COUNTIF($N$6:N4056, N1937))</f>
        <v>1</v>
      </c>
      <c r="P1937" s="33" t="str">
        <f xml:space="preserve"> IFERROR(IF(VLOOKUP(G1937,Demos!$B$3:$K$1368,6,FALSE)=0,"",VLOOKUP(G1937,Demos!$B$3:$K$1368,6,FALSE)),"")</f>
        <v>Veranderingen van de draai-as van de aarde (de Chandler wobble) berekenen, te illustreren met een bal waar een duidelijk symmetrieas door kan worden geprikt.</v>
      </c>
      <c r="Q1937" s="38" t="str">
        <f xml:space="preserve"> IFERROR(IF(VLOOKUP(G1937,Demos!$B$3:$K$1368,8,FALSE)=0,"",VLOOKUP(G1937,Demos!$B$3:$K$1368,8,FALSE)),"")</f>
        <v/>
      </c>
      <c r="R1937" s="38" t="str">
        <f xml:space="preserve"> IFERROR(IF(VLOOKUP(G1937,Demos!$B$3:$K$1368,7,FALSE)=0,"",VLOOKUP(G1937,Demos!$B$3:$K$1368,7,FALSE)),"")</f>
        <v/>
      </c>
      <c r="T1937" s="50" t="s">
        <v>1762</v>
      </c>
      <c r="U1937" s="31" t="str">
        <f>IFERROR(VLOOKUP(G1937,Demos!$B$7:N5232,12,FALSE),"")</f>
        <v/>
      </c>
    </row>
    <row r="1938" spans="1:21" ht="45" x14ac:dyDescent="0.25">
      <c r="A1938" s="39">
        <f t="shared" si="30"/>
        <v>1933</v>
      </c>
      <c r="B1938" s="30" t="s">
        <v>1893</v>
      </c>
      <c r="C1938" s="29" t="str">
        <f xml:space="preserve"> IFERROR(VLOOKUP(B1938, Courses!$C$3:$E$836, 2, FALSE),"")</f>
        <v>Physics 1A</v>
      </c>
      <c r="D1938" s="29" t="str">
        <f xml:space="preserve"> IFERROR(VLOOKUP(MID(G1938,1,1), PIRA!$B$1:$E$1146, 2, FALSE),"")</f>
        <v>1 Mechanics</v>
      </c>
      <c r="E1938" s="31" t="str">
        <f xml:space="preserve"> IFERROR(VLOOKUP(MID(G1938,1,2),PIRA!$B$1:$E$1144,2,FALSE),"")&amp;"
"&amp;IFERROR(VLOOKUP(MID(H1938,1,2),PIRA!$B$1:$E$1144,2,FALSE),"")&amp;"
"&amp;IFERROR(VLOOKUP(MID(I1938,1,2),PIRA!$B$1:$E$1144,2,FALSE),"")</f>
        <v xml:space="preserve">Work and Energy
Magnetic Materials
</v>
      </c>
      <c r="F1938" s="31" t="str">
        <f xml:space="preserve"> IFERROR(VLOOKUP(MID(G1938,1,4),PIRA!$B$1:$E$1144,2,FALSE),"")&amp;"
"&amp;IFERROR(VLOOKUP(MID(H1938,1,4),PIRA!$B$1:$E$1144,2,FALSE),"")&amp;"
"&amp;IFERROR(VLOOKUP(MID(I1938,1,4),PIRA!$B$1:$E$1144,2,FALSE),"")</f>
        <v xml:space="preserve">Conservation of Energy
Magnets
</v>
      </c>
      <c r="G1938" s="32" t="s">
        <v>1158</v>
      </c>
      <c r="H1938" s="31" t="str">
        <f>IFERROR(IF(VLOOKUP(G1938,Demos!$B$3:$K$1368,2,FALSE)=0,"",VLOOKUP(G1938,Demos!$B$3:$K$1368,2,FALSE)),"")</f>
        <v>5G10.80</v>
      </c>
      <c r="I1938" s="79" t="str">
        <f>IFERROR(IF(VLOOKUP(G1938,Demos!$B$3:$K$1368,3,FALSE)=0,"",VLOOKUP(G1938,Demos!$B$3:$K$1368,3,FALSE)),"")</f>
        <v/>
      </c>
      <c r="J1938" s="79" t="str">
        <f>IFERROR(IF(VLOOKUP(G1938,Demos!$B$3:$K$1368,4,FALSE)=0,"",VLOOKUP(G1938,Demos!$B$3:$K$1368,4,FALSE)),"")</f>
        <v/>
      </c>
      <c r="K1938" s="30" t="s">
        <v>1897</v>
      </c>
      <c r="L1938" s="32" t="s">
        <v>1943</v>
      </c>
      <c r="M1938" s="71">
        <v>42325</v>
      </c>
      <c r="N1938" s="33" t="str">
        <f>IFERROR(VLOOKUP(G1938,Demos!$B$3:$K$1368,5,FALSE),"")</f>
        <v>Gauss' Rifle</v>
      </c>
      <c r="O1938" s="28">
        <f>IF(N1938="","",COUNTIF($N$6:N4057, N1938))</f>
        <v>37</v>
      </c>
      <c r="P1938" s="33" t="str">
        <f xml:space="preserve"> IFERROR(IF(VLOOKUP(G1938,Demos!$B$3:$K$1368,6,FALSE)=0,"",VLOOKUP(G1938,Demos!$B$3:$K$1368,6,FALSE)),"")</f>
        <v>www.de-monstrare.nl/pdf/Gauss%27s%20rifle.pdf</v>
      </c>
      <c r="Q1938" s="38" t="str">
        <f xml:space="preserve"> IFERROR(IF(VLOOKUP(G1938,Demos!$B$3:$K$1368,8,FALSE)=0,"",VLOOKUP(G1938,Demos!$B$3:$K$1368,8,FALSE)),"")</f>
        <v/>
      </c>
      <c r="R1938" s="38" t="str">
        <f xml:space="preserve"> IFERROR(IF(VLOOKUP(G1938,Demos!$B$3:$K$1368,7,FALSE)=0,"",VLOOKUP(G1938,Demos!$B$3:$K$1368,7,FALSE)),"")</f>
        <v xml:space="preserve">See Collegerama 2022 recording TN1612TU_04 from 00:39:45 - https://collegerama.tudelft.nl/Mediasite/Channel/as-bsc-tn/watch/a26ab3bd246349b59f418a1b22cc67101d </v>
      </c>
      <c r="T1938" s="50" t="s">
        <v>1762</v>
      </c>
      <c r="U1938" s="31" t="str">
        <f>IFERROR(VLOOKUP(G1938,Demos!$B$7:N5233,12,FALSE),"")</f>
        <v/>
      </c>
    </row>
    <row r="1939" spans="1:21" ht="60" x14ac:dyDescent="0.25">
      <c r="A1939" s="39">
        <f t="shared" si="30"/>
        <v>1934</v>
      </c>
      <c r="B1939" s="30" t="s">
        <v>11</v>
      </c>
      <c r="C1939" s="29" t="str">
        <f xml:space="preserve"> IFERROR(VLOOKUP(B1939, Courses!$C$3:$E$836, 2, FALSE),"")</f>
        <v>Classical Mechanics</v>
      </c>
      <c r="D1939" s="29" t="str">
        <f xml:space="preserve"> IFERROR(VLOOKUP(MID(G1939,1,1), PIRA!$B$1:$E$1146, 2, FALSE),"")</f>
        <v>3 Oscillations and Waves</v>
      </c>
      <c r="E1939" s="31" t="str">
        <f xml:space="preserve"> IFERROR(VLOOKUP(MID(G1939,1,2),PIRA!$B$1:$E$1144,2,FALSE),"")&amp;"
"&amp;IFERROR(VLOOKUP(MID(H1939,1,2),PIRA!$B$1:$E$1144,2,FALSE),"")&amp;"
"&amp;IFERROR(VLOOKUP(MID(I1939,1,2),PIRA!$B$1:$E$1144,2,FALSE),"")</f>
        <v xml:space="preserve">Oscillations
</v>
      </c>
      <c r="F1939" s="31" t="str">
        <f xml:space="preserve"> IFERROR(VLOOKUP(MID(G1939,1,4),PIRA!$B$1:$E$1144,2,FALSE),"")&amp;"
"&amp;IFERROR(VLOOKUP(MID(H1939,1,4),PIRA!$B$1:$E$1144,2,FALSE),"")&amp;"
"&amp;IFERROR(VLOOKUP(MID(I1939,1,4),PIRA!$B$1:$E$1144,2,FALSE),"")</f>
        <v xml:space="preserve">
</v>
      </c>
      <c r="G1939" s="32" t="s">
        <v>1958</v>
      </c>
      <c r="H1939" s="31" t="str">
        <f>IFERROR(IF(VLOOKUP(G1939,Demos!$B$3:$K$1368,2,FALSE)=0,"",VLOOKUP(G1939,Demos!$B$3:$K$1368,2,FALSE)),"")</f>
        <v/>
      </c>
      <c r="I1939" s="79" t="str">
        <f>IFERROR(IF(VLOOKUP(G1939,Demos!$B$3:$K$1368,3,FALSE)=0,"",VLOOKUP(G1939,Demos!$B$3:$K$1368,3,FALSE)),"")</f>
        <v/>
      </c>
      <c r="J1939" s="79" t="str">
        <f>IFERROR(IF(VLOOKUP(G1939,Demos!$B$3:$K$1368,4,FALSE)=0,"",VLOOKUP(G1939,Demos!$B$3:$K$1368,4,FALSE)),"")</f>
        <v/>
      </c>
      <c r="K1939" s="30" t="s">
        <v>1066</v>
      </c>
      <c r="L1939" s="30" t="s">
        <v>1953</v>
      </c>
      <c r="M1939" s="71">
        <v>42324</v>
      </c>
      <c r="N1939" s="33" t="str">
        <f>IFERROR(VLOOKUP(G1939,Demos!$B$3:$K$1368,5,FALSE),"")</f>
        <v>Combined pendulum (mass spring pendulum)</v>
      </c>
      <c r="O1939" s="28">
        <f>IF(N1939="","",COUNTIF($N$6:N4058, N1939))</f>
        <v>1</v>
      </c>
      <c r="P1939" s="33" t="str">
        <f xml:space="preserve"> IFERROR(IF(VLOOKUP(G1939,Demos!$B$3:$K$1368,6,FALSE)=0,"",VLOOKUP(G1939,Demos!$B$3:$K$1368,6,FALSE)),"")</f>
        <v>Ik wil een slingerend gewicht aan een veer gebruiken.  De combinatie die ik in http://www.de-monstrare.nl/pdf/Simple%20harmonic%20motion%20_SHM_%20_1_.pdf zie is geschikt.  Maar ik wil deze vrij opgehangen hebben zonder liniaal erachter.  Dan heb je gecombineerde beweging van een slinger en een verticale veer</v>
      </c>
      <c r="Q1939" s="38" t="str">
        <f xml:space="preserve"> IFERROR(IF(VLOOKUP(G1939,Demos!$B$3:$K$1368,8,FALSE)=0,"",VLOOKUP(G1939,Demos!$B$3:$K$1368,8,FALSE)),"")</f>
        <v/>
      </c>
      <c r="R1939" s="38" t="str">
        <f xml:space="preserve"> IFERROR(IF(VLOOKUP(G1939,Demos!$B$3:$K$1368,7,FALSE)=0,"",VLOOKUP(G1939,Demos!$B$3:$K$1368,7,FALSE)),"")</f>
        <v/>
      </c>
      <c r="T1939" s="50" t="s">
        <v>1762</v>
      </c>
      <c r="U1939" s="31" t="str">
        <f>IFERROR(VLOOKUP(G1939,Demos!$B$7:N5235,12,FALSE),"")</f>
        <v/>
      </c>
    </row>
    <row r="1940" spans="1:21" ht="45" x14ac:dyDescent="0.25">
      <c r="A1940" s="39">
        <f t="shared" si="30"/>
        <v>1935</v>
      </c>
      <c r="B1940" s="30" t="s">
        <v>43</v>
      </c>
      <c r="C1940" s="29" t="str">
        <f xml:space="preserve"> IFERROR(VLOOKUP(B1940, Courses!$C$3:$E$836, 2, FALSE),"")</f>
        <v>Modern Physics</v>
      </c>
      <c r="D1940" s="29" t="str">
        <f xml:space="preserve"> IFERROR(VLOOKUP(MID(G1940,1,1), PIRA!$B$1:$E$1146, 2, FALSE),"")</f>
        <v>7 Modern Physics</v>
      </c>
      <c r="E1940" s="31" t="str">
        <f xml:space="preserve"> IFERROR(VLOOKUP(MID(G1940,1,2),PIRA!$B$1:$E$1144,2,FALSE),"")&amp;"
"&amp;IFERROR(VLOOKUP(MID(H1940,1,2),PIRA!$B$1:$E$1144,2,FALSE),"")&amp;"
"&amp;IFERROR(VLOOKUP(MID(I1940,1,2),PIRA!$B$1:$E$1144,2,FALSE),"")</f>
        <v xml:space="preserve">Quantum Effects
</v>
      </c>
      <c r="F1940" s="31" t="str">
        <f xml:space="preserve"> IFERROR(VLOOKUP(MID(G1940,1,4),PIRA!$B$1:$E$1144,2,FALSE),"")&amp;"
"&amp;IFERROR(VLOOKUP(MID(H1940,1,4),PIRA!$B$1:$E$1144,2,FALSE),"")&amp;"
"&amp;IFERROR(VLOOKUP(MID(I1940,1,4),PIRA!$B$1:$E$1144,2,FALSE),"")</f>
        <v xml:space="preserve">Photoelectric Effect
</v>
      </c>
      <c r="G1940" s="32" t="s">
        <v>134</v>
      </c>
      <c r="H1940" s="31" t="str">
        <f>IFERROR(IF(VLOOKUP(G1940,Demos!$B$3:$K$1368,2,FALSE)=0,"",VLOOKUP(G1940,Demos!$B$3:$K$1368,2,FALSE)),"")</f>
        <v/>
      </c>
      <c r="I1940" s="79" t="str">
        <f>IFERROR(IF(VLOOKUP(G1940,Demos!$B$3:$K$1368,3,FALSE)=0,"",VLOOKUP(G1940,Demos!$B$3:$K$1368,3,FALSE)),"")</f>
        <v/>
      </c>
      <c r="J1940" s="79" t="str">
        <f>IFERROR(IF(VLOOKUP(G1940,Demos!$B$3:$K$1368,4,FALSE)=0,"",VLOOKUP(G1940,Demos!$B$3:$K$1368,4,FALSE)),"")</f>
        <v/>
      </c>
      <c r="K1940" s="30" t="s">
        <v>372</v>
      </c>
      <c r="L1940" s="30" t="s">
        <v>266</v>
      </c>
      <c r="M1940" s="71">
        <v>42324</v>
      </c>
      <c r="N1940" s="33" t="str">
        <f>IFERROR(VLOOKUP(G1940,Demos!$B$3:$K$1368,5,FALSE),"")</f>
        <v>Photoelectric Effect (discharging a zinc plate)</v>
      </c>
      <c r="O1940" s="28">
        <f>IF(N1940="","",COUNTIF($N$6:N4059, N1940))</f>
        <v>14</v>
      </c>
      <c r="P1940" s="33" t="str">
        <f xml:space="preserve"> IFERROR(IF(VLOOKUP(G1940,Demos!$B$3:$K$1368,6,FALSE)=0,"",VLOOKUP(G1940,Demos!$B$3:$K$1368,6,FALSE)),"")</f>
        <v>N/A</v>
      </c>
      <c r="Q1940" s="38" t="str">
        <f xml:space="preserve"> IFERROR(IF(VLOOKUP(G1940,Demos!$B$3:$K$1368,8,FALSE)=0,"",VLOOKUP(G1940,Demos!$B$3:$K$1368,8,FALSE)),"")</f>
        <v/>
      </c>
      <c r="R1940" s="38" t="str">
        <f xml:space="preserve"> IFERROR(IF(VLOOKUP(G1940,Demos!$B$3:$K$1368,7,FALSE)=0,"",VLOOKUP(G1940,Demos!$B$3:$K$1368,7,FALSE)),"")</f>
        <v/>
      </c>
      <c r="T1940" s="50" t="s">
        <v>1761</v>
      </c>
      <c r="U1940" s="31" t="str">
        <f>IFERROR(VLOOKUP(G1940,Demos!$B$7:N5234,12,FALSE),"")</f>
        <v/>
      </c>
    </row>
    <row r="1941" spans="1:21" ht="45" x14ac:dyDescent="0.25">
      <c r="A1941" s="39">
        <f t="shared" si="30"/>
        <v>1936</v>
      </c>
      <c r="B1941" s="30" t="s">
        <v>1893</v>
      </c>
      <c r="C1941" s="29" t="str">
        <f xml:space="preserve"> IFERROR(VLOOKUP(B1941, Courses!$C$3:$E$836, 2, FALSE),"")</f>
        <v>Physics 1A</v>
      </c>
      <c r="D1941" s="29" t="str">
        <f xml:space="preserve"> IFERROR(VLOOKUP(MID(G1941,1,1), PIRA!$B$1:$E$1146, 2, FALSE),"")</f>
        <v>1 Mechanics</v>
      </c>
      <c r="E1941" s="31" t="str">
        <f xml:space="preserve"> IFERROR(VLOOKUP(MID(G1941,1,2),PIRA!$B$1:$E$1144,2,FALSE),"")&amp;"
"&amp;IFERROR(VLOOKUP(MID(H1941,1,2),PIRA!$B$1:$E$1144,2,FALSE),"")&amp;"
"&amp;IFERROR(VLOOKUP(MID(I1941,1,2),PIRA!$B$1:$E$1144,2,FALSE),"")</f>
        <v xml:space="preserve">Newton's Second Law
</v>
      </c>
      <c r="F1941" s="31" t="str">
        <f xml:space="preserve"> IFERROR(VLOOKUP(MID(G1941,1,4),PIRA!$B$1:$E$1144,2,FALSE),"")&amp;"
"&amp;IFERROR(VLOOKUP(MID(H1941,1,4),PIRA!$B$1:$E$1144,2,FALSE),"")&amp;"
"&amp;IFERROR(VLOOKUP(MID(I1941,1,4),PIRA!$B$1:$E$1144,2,FALSE),"")</f>
        <v xml:space="preserve">Force, Mass, and Acceleration
</v>
      </c>
      <c r="G1941" s="32" t="s">
        <v>1144</v>
      </c>
      <c r="H1941" s="31" t="str">
        <f>IFERROR(IF(VLOOKUP(G1941,Demos!$B$3:$K$1368,2,FALSE)=0,"",VLOOKUP(G1941,Demos!$B$3:$K$1368,2,FALSE)),"")</f>
        <v/>
      </c>
      <c r="I1941" s="79" t="str">
        <f>IFERROR(IF(VLOOKUP(G1941,Demos!$B$3:$K$1368,3,FALSE)=0,"",VLOOKUP(G1941,Demos!$B$3:$K$1368,3,FALSE)),"")</f>
        <v/>
      </c>
      <c r="J1941" s="79" t="str">
        <f>IFERROR(IF(VLOOKUP(G1941,Demos!$B$3:$K$1368,4,FALSE)=0,"",VLOOKUP(G1941,Demos!$B$3:$K$1368,4,FALSE)),"")</f>
        <v/>
      </c>
      <c r="K1941" s="30" t="s">
        <v>1897</v>
      </c>
      <c r="L1941" s="32" t="s">
        <v>1943</v>
      </c>
      <c r="M1941" s="71">
        <v>42318</v>
      </c>
      <c r="N1941" s="33" t="str">
        <f>IFERROR(VLOOKUP(G1941,Demos!$B$3:$K$1368,5,FALSE),"")</f>
        <v>Pulling a Thread</v>
      </c>
      <c r="O1941" s="28">
        <f>IF(N1941="","",COUNTIF($N$6:N4060, N1941))</f>
        <v>33</v>
      </c>
      <c r="P1941" s="33" t="str">
        <f xml:space="preserve"> IFERROR(IF(VLOOKUP(G1941,Demos!$B$3:$K$1368,6,FALSE)=0,"",VLOOKUP(G1941,Demos!$B$3:$K$1368,6,FALSE)),"")</f>
        <v>www.de-monstrare.nl/pdf/Pulling%20a%20thread.pdf</v>
      </c>
      <c r="Q1941" s="38" t="str">
        <f xml:space="preserve"> IFERROR(IF(VLOOKUP(G1941,Demos!$B$3:$K$1368,8,FALSE)=0,"",VLOOKUP(G1941,Demos!$B$3:$K$1368,8,FALSE)),"")</f>
        <v/>
      </c>
      <c r="R1941" s="38" t="str">
        <f xml:space="preserve"> IFERROR(IF(VLOOKUP(G1941,Demos!$B$3:$K$1368,7,FALSE)=0,"",VLOOKUP(G1941,Demos!$B$3:$K$1368,7,FALSE)),"")</f>
        <v xml:space="preserve">See Collegerama 2022 recording TN1612TU_02 from 00:34:45 - https://collegerama.tudelft.nl/Mediasite/Channel/as-bsc-tn/watch/8ae6f50a06ea4d7fb72bb50699c07ef41d </v>
      </c>
      <c r="T1941" s="50" t="s">
        <v>1761</v>
      </c>
      <c r="U1941" s="31" t="str">
        <f>IFERROR(VLOOKUP(G1941,Demos!$B$7:N5236,12,FALSE),"")</f>
        <v/>
      </c>
    </row>
    <row r="1942" spans="1:21" ht="45" x14ac:dyDescent="0.25">
      <c r="A1942" s="39">
        <f t="shared" si="30"/>
        <v>1937</v>
      </c>
      <c r="B1942" s="30" t="s">
        <v>43</v>
      </c>
      <c r="C1942" s="29" t="str">
        <f xml:space="preserve"> IFERROR(VLOOKUP(B1942, Courses!$C$3:$E$836, 2, FALSE),"")</f>
        <v>Modern Physics</v>
      </c>
      <c r="D1942" s="29" t="str">
        <f xml:space="preserve"> IFERROR(VLOOKUP(MID(G1942,1,1), PIRA!$B$1:$E$1146, 2, FALSE),"")</f>
        <v>6 Optics</v>
      </c>
      <c r="E1942" s="31" t="str">
        <f xml:space="preserve"> IFERROR(VLOOKUP(MID(G1942,1,2),PIRA!$B$1:$E$1144,2,FALSE),"")&amp;"
"&amp;IFERROR(VLOOKUP(MID(H1942,1,2),PIRA!$B$1:$E$1144,2,FALSE),"")&amp;"
"&amp;IFERROR(VLOOKUP(MID(I1942,1,2),PIRA!$B$1:$E$1144,2,FALSE),"")</f>
        <v xml:space="preserve">Interference
</v>
      </c>
      <c r="F1942" s="31" t="str">
        <f xml:space="preserve"> IFERROR(VLOOKUP(MID(G1942,1,4),PIRA!$B$1:$E$1144,2,FALSE),"")&amp;"
"&amp;IFERROR(VLOOKUP(MID(H1942,1,4),PIRA!$B$1:$E$1144,2,FALSE),"")&amp;"
"&amp;IFERROR(VLOOKUP(MID(I1942,1,4),PIRA!$B$1:$E$1144,2,FALSE),"")</f>
        <v xml:space="preserve">Interferometers
</v>
      </c>
      <c r="G1942" s="32" t="s">
        <v>327</v>
      </c>
      <c r="H1942" s="31" t="str">
        <f>IFERROR(IF(VLOOKUP(G1942,Demos!$B$3:$K$1368,2,FALSE)=0,"",VLOOKUP(G1942,Demos!$B$3:$K$1368,2,FALSE)),"")</f>
        <v/>
      </c>
      <c r="I1942" s="79" t="str">
        <f>IFERROR(IF(VLOOKUP(G1942,Demos!$B$3:$K$1368,3,FALSE)=0,"",VLOOKUP(G1942,Demos!$B$3:$K$1368,3,FALSE)),"")</f>
        <v/>
      </c>
      <c r="J1942" s="79" t="str">
        <f>IFERROR(IF(VLOOKUP(G1942,Demos!$B$3:$K$1368,4,FALSE)=0,"",VLOOKUP(G1942,Demos!$B$3:$K$1368,4,FALSE)),"")</f>
        <v/>
      </c>
      <c r="K1942" s="30" t="s">
        <v>372</v>
      </c>
      <c r="L1942" s="30" t="s">
        <v>266</v>
      </c>
      <c r="M1942" s="71">
        <v>42317</v>
      </c>
      <c r="N1942" s="33" t="str">
        <f>IFERROR(VLOOKUP(G1942,Demos!$B$3:$K$1368,5,FALSE),"")</f>
        <v>Michelson-Morley Interferometer</v>
      </c>
      <c r="O1942" s="28">
        <f>IF(N1942="","",COUNTIF($N$6:N4061, N1942))</f>
        <v>42</v>
      </c>
      <c r="P1942" s="33" t="str">
        <f xml:space="preserve"> IFERROR(IF(VLOOKUP(G1942,Demos!$B$3:$K$1368,6,FALSE)=0,"",VLOOKUP(G1942,Demos!$B$3:$K$1368,6,FALSE)),"")</f>
        <v>www.de-monstrare.nl/pdf/Michelson-Morley%20interferometer.pdf</v>
      </c>
      <c r="Q1942" s="38" t="str">
        <f xml:space="preserve"> IFERROR(IF(VLOOKUP(G1942,Demos!$B$3:$K$1368,8,FALSE)=0,"",VLOOKUP(G1942,Demos!$B$3:$K$1368,8,FALSE)),"")</f>
        <v/>
      </c>
      <c r="R1942" s="38" t="str">
        <f xml:space="preserve"> IFERROR(IF(VLOOKUP(G1942,Demos!$B$3:$K$1368,7,FALSE)=0,"",VLOOKUP(G1942,Demos!$B$3:$K$1368,7,FALSE)),"")</f>
        <v xml:space="preserve">See 2022 recording TN1612TU_24. https://collegerama.tudelft.nl/Mediasite/Channel/as-bsc-tn/watch/7474e760f1e14321b537b197c972eb3e1d </v>
      </c>
      <c r="T1942" s="50" t="s">
        <v>1761</v>
      </c>
      <c r="U1942" s="31" t="str">
        <f>IFERROR(VLOOKUP(G1942,Demos!$B$7:N5237,12,FALSE),"")</f>
        <v/>
      </c>
    </row>
    <row r="1943" spans="1:21" ht="45" x14ac:dyDescent="0.25">
      <c r="A1943" s="39">
        <f t="shared" si="30"/>
        <v>1938</v>
      </c>
      <c r="B1943" s="30" t="s">
        <v>151</v>
      </c>
      <c r="C1943" s="29" t="str">
        <f xml:space="preserve"> IFERROR(VLOOKUP(B1943, Courses!$C$3:$E$836, 2, FALSE),"")</f>
        <v>Introduction to Electricity and Magnetism</v>
      </c>
      <c r="D1943" s="29" t="str">
        <f xml:space="preserve"> IFERROR(VLOOKUP(MID(G1943,1,1), PIRA!$B$1:$E$1146, 2, FALSE),"")</f>
        <v>5 Electricity and Magnetism</v>
      </c>
      <c r="E1943" s="31" t="str">
        <f xml:space="preserve"> IFERROR(VLOOKUP(MID(G1943,1,2),PIRA!$B$1:$E$1144,2,FALSE),"")&amp;"
"&amp;IFERROR(VLOOKUP(MID(H1943,1,2),PIRA!$B$1:$E$1144,2,FALSE),"")&amp;"
"&amp;IFERROR(VLOOKUP(MID(I1943,1,2),PIRA!$B$1:$E$1144,2,FALSE),"")</f>
        <v xml:space="preserve">Electrostatics
Electrostatics
</v>
      </c>
      <c r="F1943" s="31" t="str">
        <f xml:space="preserve"> IFERROR(VLOOKUP(MID(G1943,1,4),PIRA!$B$1:$E$1144,2,FALSE),"")&amp;"
"&amp;IFERROR(VLOOKUP(MID(H1943,1,4),PIRA!$B$1:$E$1144,2,FALSE),"")&amp;"
"&amp;IFERROR(VLOOKUP(MID(I1943,1,4),PIRA!$B$1:$E$1144,2,FALSE),"")</f>
        <v xml:space="preserve">Induced Charge
Electrostatic Machines
</v>
      </c>
      <c r="G1943" s="32" t="s">
        <v>1700</v>
      </c>
      <c r="H1943" s="31" t="str">
        <f>IFERROR(IF(VLOOKUP(G1943,Demos!$B$3:$K$1368,2,FALSE)=0,"",VLOOKUP(G1943,Demos!$B$3:$K$1368,2,FALSE)),"")</f>
        <v>5A50.01</v>
      </c>
      <c r="I1943" s="79" t="str">
        <f>IFERROR(IF(VLOOKUP(G1943,Demos!$B$3:$K$1368,3,FALSE)=0,"",VLOOKUP(G1943,Demos!$B$3:$K$1368,3,FALSE)),"")</f>
        <v/>
      </c>
      <c r="J1943" s="79" t="str">
        <f>IFERROR(IF(VLOOKUP(G1943,Demos!$B$3:$K$1368,4,FALSE)=0,"",VLOOKUP(G1943,Demos!$B$3:$K$1368,4,FALSE)),"")</f>
        <v/>
      </c>
      <c r="K1943" s="30" t="s">
        <v>1064</v>
      </c>
      <c r="L1943" s="30" t="s">
        <v>1923</v>
      </c>
      <c r="M1943" s="71">
        <v>42309</v>
      </c>
      <c r="N1943" s="33" t="str">
        <f>IFERROR(VLOOKUP(G1943,Demos!$B$3:$K$1368,5,FALSE),"")</f>
        <v>Water Dropper (almost Kelvin water dropper)</v>
      </c>
      <c r="O1943" s="28">
        <f>IF(N1943="","",COUNTIF($N$6:N4062, N1943))</f>
        <v>12</v>
      </c>
      <c r="P1943" s="33" t="str">
        <f xml:space="preserve"> IFERROR(IF(VLOOKUP(G1943,Demos!$B$3:$K$1368,6,FALSE)=0,"",VLOOKUP(G1943,Demos!$B$3:$K$1368,6,FALSE)),"")</f>
        <v>www.de-monstrare.nl/pdf/Water%20dropper.pdf</v>
      </c>
      <c r="Q1943" s="38" t="str">
        <f xml:space="preserve"> IFERROR(IF(VLOOKUP(G1943,Demos!$B$3:$K$1368,8,FALSE)=0,"",VLOOKUP(G1943,Demos!$B$3:$K$1368,8,FALSE)),"")</f>
        <v/>
      </c>
      <c r="R1943" s="38" t="str">
        <f xml:space="preserve"> IFERROR(IF(VLOOKUP(G1943,Demos!$B$3:$K$1368,7,FALSE)=0,"",VLOOKUP(G1943,Demos!$B$3:$K$1368,7,FALSE)),"")</f>
        <v/>
      </c>
      <c r="T1943" s="50" t="s">
        <v>1904</v>
      </c>
      <c r="U1943" s="31" t="str">
        <f>IFERROR(VLOOKUP(G1943,Demos!$B$7:N5238,12,FALSE),"")</f>
        <v/>
      </c>
    </row>
    <row r="1944" spans="1:21" ht="45" x14ac:dyDescent="0.25">
      <c r="A1944" s="39">
        <f t="shared" si="30"/>
        <v>1939</v>
      </c>
      <c r="B1944" s="30" t="s">
        <v>151</v>
      </c>
      <c r="C1944" s="29" t="str">
        <f xml:space="preserve"> IFERROR(VLOOKUP(B1944, Courses!$C$3:$E$836, 2, FALSE),"")</f>
        <v>Introduction to Electricity and Magnetism</v>
      </c>
      <c r="D1944" s="29" t="str">
        <f xml:space="preserve"> IFERROR(VLOOKUP(MID(G1944,1,1), PIRA!$B$1:$E$1146, 2, FALSE),"")</f>
        <v>5 Electricity and Magnetism</v>
      </c>
      <c r="E1944" s="31" t="str">
        <f xml:space="preserve"> IFERROR(VLOOKUP(MID(G1944,1,2),PIRA!$B$1:$E$1144,2,FALSE),"")&amp;"
"&amp;IFERROR(VLOOKUP(MID(H1944,1,2),PIRA!$B$1:$E$1144,2,FALSE),"")&amp;"
"&amp;IFERROR(VLOOKUP(MID(I1944,1,2),PIRA!$B$1:$E$1144,2,FALSE),"")</f>
        <v xml:space="preserve">Electromagnetic Radiation
</v>
      </c>
      <c r="F1944" s="31" t="str">
        <f xml:space="preserve"> IFERROR(VLOOKUP(MID(G1944,1,4),PIRA!$B$1:$E$1144,2,FALSE),"")&amp;"
"&amp;IFERROR(VLOOKUP(MID(H1944,1,4),PIRA!$B$1:$E$1144,2,FALSE),"")&amp;"
"&amp;IFERROR(VLOOKUP(MID(I1944,1,4),PIRA!$B$1:$E$1144,2,FALSE),"")</f>
        <v xml:space="preserve">Transmission Lines and Antennas
</v>
      </c>
      <c r="G1944" s="32" t="s">
        <v>239</v>
      </c>
      <c r="H1944" s="31" t="str">
        <f>IFERROR(IF(VLOOKUP(G1944,Demos!$B$3:$K$1368,2,FALSE)=0,"",VLOOKUP(G1944,Demos!$B$3:$K$1368,2,FALSE)),"")</f>
        <v/>
      </c>
      <c r="I1944" s="79" t="str">
        <f>IFERROR(IF(VLOOKUP(G1944,Demos!$B$3:$K$1368,3,FALSE)=0,"",VLOOKUP(G1944,Demos!$B$3:$K$1368,3,FALSE)),"")</f>
        <v/>
      </c>
      <c r="J1944" s="79" t="str">
        <f>IFERROR(IF(VLOOKUP(G1944,Demos!$B$3:$K$1368,4,FALSE)=0,"",VLOOKUP(G1944,Demos!$B$3:$K$1368,4,FALSE)),"")</f>
        <v/>
      </c>
      <c r="K1944" s="30" t="s">
        <v>1064</v>
      </c>
      <c r="L1944" s="30" t="s">
        <v>1923</v>
      </c>
      <c r="M1944" s="71">
        <v>42306</v>
      </c>
      <c r="N1944" s="33" t="str">
        <f>IFERROR(VLOOKUP(G1944,Demos!$B$3:$K$1368,5,FALSE),"")</f>
        <v>Electromagnetic Waves (Lecher Lines)</v>
      </c>
      <c r="O1944" s="28">
        <f>IF(N1944="","",COUNTIF($N$6:N4063, N1944))</f>
        <v>20</v>
      </c>
      <c r="P1944" s="33" t="str">
        <f xml:space="preserve"> IFERROR(IF(VLOOKUP(G1944,Demos!$B$3:$K$1368,6,FALSE)=0,"",VLOOKUP(G1944,Demos!$B$3:$K$1368,6,FALSE)),"")</f>
        <v>www.de-monstrare.nl/pdf/electromagnetic%20waves.pdf</v>
      </c>
      <c r="Q1944" s="38" t="str">
        <f xml:space="preserve"> IFERROR(IF(VLOOKUP(G1944,Demos!$B$3:$K$1368,8,FALSE)=0,"",VLOOKUP(G1944,Demos!$B$3:$K$1368,8,FALSE)),"")</f>
        <v>Reflection, transmission, absorption, polarisation</v>
      </c>
      <c r="R1944" s="38" t="str">
        <f xml:space="preserve"> IFERROR(IF(VLOOKUP(G1944,Demos!$B$3:$K$1368,7,FALSE)=0,"",VLOOKUP(G1944,Demos!$B$3:$K$1368,7,FALSE)),"")</f>
        <v/>
      </c>
      <c r="T1944" s="50" t="s">
        <v>1761</v>
      </c>
      <c r="U1944" s="31" t="str">
        <f>IFERROR(VLOOKUP(G1944,Demos!$B$7:N5239,12,FALSE),"")</f>
        <v/>
      </c>
    </row>
    <row r="1945" spans="1:21" ht="45" x14ac:dyDescent="0.25">
      <c r="A1945" s="39">
        <f t="shared" si="30"/>
        <v>1940</v>
      </c>
      <c r="B1945" s="30" t="s">
        <v>1877</v>
      </c>
      <c r="C1945" s="29" t="str">
        <f xml:space="preserve"> IFERROR(VLOOKUP(B1945, Courses!$C$3:$E$836, 2, FALSE),"")</f>
        <v>Electromagnetism</v>
      </c>
      <c r="D1945" s="29" t="str">
        <f xml:space="preserve"> IFERROR(VLOOKUP(MID(G1945,1,1), PIRA!$B$1:$E$1146, 2, FALSE),"")</f>
        <v>5 Electricity and Magnetism</v>
      </c>
      <c r="E1945" s="31" t="str">
        <f xml:space="preserve"> IFERROR(VLOOKUP(MID(G1945,1,2),PIRA!$B$1:$E$1144,2,FALSE),"")&amp;"
"&amp;IFERROR(VLOOKUP(MID(H1945,1,2),PIRA!$B$1:$E$1144,2,FALSE),"")&amp;"
"&amp;IFERROR(VLOOKUP(MID(I1945,1,2),PIRA!$B$1:$E$1144,2,FALSE),"")</f>
        <v xml:space="preserve">AC Circuits
Magnetic Fields and Forces
</v>
      </c>
      <c r="F1945" s="31" t="str">
        <f xml:space="preserve"> IFERROR(VLOOKUP(MID(G1945,1,4),PIRA!$B$1:$E$1144,2,FALSE),"")&amp;"
"&amp;IFERROR(VLOOKUP(MID(H1945,1,4),PIRA!$B$1:$E$1144,2,FALSE),"")&amp;"
"&amp;IFERROR(VLOOKUP(MID(I1945,1,4),PIRA!$B$1:$E$1144,2,FALSE),"")</f>
        <v xml:space="preserve">Impedance
Magnetic Fields
</v>
      </c>
      <c r="G1945" s="32" t="s">
        <v>232</v>
      </c>
      <c r="H1945" s="31" t="str">
        <f>IFERROR(IF(VLOOKUP(G1945,Demos!$B$3:$K$1368,2,FALSE)=0,"",VLOOKUP(G1945,Demos!$B$3:$K$1368,2,FALSE)),"")</f>
        <v>5H10.61</v>
      </c>
      <c r="I1945" s="79" t="str">
        <f>IFERROR(IF(VLOOKUP(G1945,Demos!$B$3:$K$1368,3,FALSE)=0,"",VLOOKUP(G1945,Demos!$B$3:$K$1368,3,FALSE)),"")</f>
        <v/>
      </c>
      <c r="J1945" s="79" t="str">
        <f>IFERROR(IF(VLOOKUP(G1945,Demos!$B$3:$K$1368,4,FALSE)=0,"",VLOOKUP(G1945,Demos!$B$3:$K$1368,4,FALSE)),"")</f>
        <v/>
      </c>
      <c r="K1945" s="30" t="s">
        <v>177</v>
      </c>
      <c r="L1945" s="30" t="s">
        <v>1886</v>
      </c>
      <c r="M1945" s="71">
        <v>42305</v>
      </c>
      <c r="N1945" s="33" t="str">
        <f>IFERROR(VLOOKUP(G1945,Demos!$B$3:$K$1368,5,FALSE),"")</f>
        <v>Skin Effect</v>
      </c>
      <c r="O1945" s="28">
        <f>IF(N1945="","",COUNTIF($N$6:N4064, N1945))</f>
        <v>7</v>
      </c>
      <c r="P1945" s="33" t="str">
        <f xml:space="preserve"> IFERROR(IF(VLOOKUP(G1945,Demos!$B$3:$K$1368,6,FALSE)=0,"",VLOOKUP(G1945,Demos!$B$3:$K$1368,6,FALSE)),"")</f>
        <v>N/A</v>
      </c>
      <c r="Q1945" s="38" t="str">
        <f xml:space="preserve"> IFERROR(IF(VLOOKUP(G1945,Demos!$B$3:$K$1368,8,FALSE)=0,"",VLOOKUP(G1945,Demos!$B$3:$K$1368,8,FALSE)),"")</f>
        <v>Still have to device a demonstration setup (12-Sep-13)</v>
      </c>
      <c r="R1945" s="38" t="str">
        <f xml:space="preserve"> IFERROR(IF(VLOOKUP(G1945,Demos!$B$3:$K$1368,7,FALSE)=0,"",VLOOKUP(G1945,Demos!$B$3:$K$1368,7,FALSE)),"")</f>
        <v/>
      </c>
      <c r="T1945" s="50" t="s">
        <v>1761</v>
      </c>
      <c r="U1945" s="31" t="str">
        <f>IFERROR(VLOOKUP(G1945,Demos!$B$7:N5240,12,FALSE),"")</f>
        <v/>
      </c>
    </row>
    <row r="1946" spans="1:21" ht="45" x14ac:dyDescent="0.25">
      <c r="A1946" s="39">
        <f t="shared" si="30"/>
        <v>1941</v>
      </c>
      <c r="B1946" s="30" t="s">
        <v>1932</v>
      </c>
      <c r="C1946" s="29" t="str">
        <f xml:space="preserve"> IFERROR(VLOOKUP(B1946, Courses!$C$3:$E$836, 2, FALSE),"")</f>
        <v>Statistical Mechanics and Thermodynamics</v>
      </c>
      <c r="D1946" s="29" t="str">
        <f xml:space="preserve"> IFERROR(VLOOKUP(MID(G1946,1,1), PIRA!$B$1:$E$1146, 2, FALSE),"")</f>
        <v>4 Thermodynamics</v>
      </c>
      <c r="E1946" s="31" t="str">
        <f xml:space="preserve"> IFERROR(VLOOKUP(MID(G1946,1,2),PIRA!$B$1:$E$1144,2,FALSE),"")&amp;"
"&amp;IFERROR(VLOOKUP(MID(H1946,1,2),PIRA!$B$1:$E$1144,2,FALSE),"")&amp;"
"&amp;IFERROR(VLOOKUP(MID(I1946,1,2),PIRA!$B$1:$E$1144,2,FALSE),"")</f>
        <v xml:space="preserve">Entropy and the Second Law
</v>
      </c>
      <c r="F1946" s="31" t="str">
        <f xml:space="preserve"> IFERROR(VLOOKUP(MID(G1946,1,4),PIRA!$B$1:$E$1144,2,FALSE),"")&amp;"
"&amp;IFERROR(VLOOKUP(MID(H1946,1,4),PIRA!$B$1:$E$1144,2,FALSE),"")&amp;"
"&amp;IFERROR(VLOOKUP(MID(I1946,1,4),PIRA!$B$1:$E$1144,2,FALSE),"")</f>
        <v xml:space="preserve">Entropy
</v>
      </c>
      <c r="G1946" s="32" t="s">
        <v>1850</v>
      </c>
      <c r="H1946" s="31" t="str">
        <f>IFERROR(IF(VLOOKUP(G1946,Demos!$B$3:$K$1368,2,FALSE)=0,"",VLOOKUP(G1946,Demos!$B$3:$K$1368,2,FALSE)),"")</f>
        <v/>
      </c>
      <c r="I1946" s="79" t="str">
        <f>IFERROR(IF(VLOOKUP(G1946,Demos!$B$3:$K$1368,3,FALSE)=0,"",VLOOKUP(G1946,Demos!$B$3:$K$1368,3,FALSE)),"")</f>
        <v/>
      </c>
      <c r="J1946" s="79" t="str">
        <f>IFERROR(IF(VLOOKUP(G1946,Demos!$B$3:$K$1368,4,FALSE)=0,"",VLOOKUP(G1946,Demos!$B$3:$K$1368,4,FALSE)),"")</f>
        <v/>
      </c>
      <c r="K1946" s="30" t="s">
        <v>1930</v>
      </c>
      <c r="M1946" s="71">
        <v>42304</v>
      </c>
      <c r="N1946" s="33" t="str">
        <f>IFERROR(VLOOKUP(G1946,Demos!$B$3:$K$1368,5,FALSE),"")</f>
        <v>Falling Down or Falling Up?</v>
      </c>
      <c r="O1946" s="28">
        <f>IF(N1946="","",COUNTIF($N$6:N4065, N1946))</f>
        <v>1</v>
      </c>
      <c r="P1946" s="33" t="str">
        <f xml:space="preserve"> IFERROR(IF(VLOOKUP(G1946,Demos!$B$3:$K$1368,6,FALSE)=0,"",VLOOKUP(G1946,Demos!$B$3:$K$1368,6,FALSE)),"")</f>
        <v>http://www.de-monstrare.nl/pdf/Falling%20down%20or%20falling%20up.pdf</v>
      </c>
      <c r="Q1946" s="38" t="str">
        <f xml:space="preserve"> IFERROR(IF(VLOOKUP(G1946,Demos!$B$3:$K$1368,8,FALSE)=0,"",VLOOKUP(G1946,Demos!$B$3:$K$1368,8,FALSE)),"")</f>
        <v/>
      </c>
      <c r="R1946" s="38" t="str">
        <f xml:space="preserve"> IFERROR(IF(VLOOKUP(G1946,Demos!$B$3:$K$1368,7,FALSE)=0,"",VLOOKUP(G1946,Demos!$B$3:$K$1368,7,FALSE)),"")</f>
        <v/>
      </c>
      <c r="U1946" s="31" t="str">
        <f>IFERROR(VLOOKUP(G1946,Demos!$B$7:N5241,12,FALSE),"")</f>
        <v/>
      </c>
    </row>
    <row r="1947" spans="1:21" ht="45" x14ac:dyDescent="0.25">
      <c r="A1947" s="39">
        <f t="shared" si="30"/>
        <v>1942</v>
      </c>
      <c r="B1947" s="30" t="s">
        <v>151</v>
      </c>
      <c r="C1947" s="29" t="str">
        <f xml:space="preserve"> IFERROR(VLOOKUP(B1947, Courses!$C$3:$E$836, 2, FALSE),"")</f>
        <v>Introduction to Electricity and Magnetism</v>
      </c>
      <c r="D1947" s="29" t="str">
        <f xml:space="preserve"> IFERROR(VLOOKUP(MID(G1947,1,1), PIRA!$B$1:$E$1146, 2, FALSE),"")</f>
        <v>5 Electricity and Magnetism</v>
      </c>
      <c r="E1947" s="31" t="str">
        <f xml:space="preserve"> IFERROR(VLOOKUP(MID(G1947,1,2),PIRA!$B$1:$E$1144,2,FALSE),"")&amp;"
"&amp;IFERROR(VLOOKUP(MID(H1947,1,2),PIRA!$B$1:$E$1144,2,FALSE),"")&amp;"
"&amp;IFERROR(VLOOKUP(MID(I1947,1,2),PIRA!$B$1:$E$1144,2,FALSE),"")</f>
        <v xml:space="preserve">AC Circuits
</v>
      </c>
      <c r="F1947" s="31" t="str">
        <f xml:space="preserve"> IFERROR(VLOOKUP(MID(G1947,1,4),PIRA!$B$1:$E$1144,2,FALSE),"")&amp;"
"&amp;IFERROR(VLOOKUP(MID(H1947,1,4),PIRA!$B$1:$E$1144,2,FALSE),"")&amp;"
"&amp;IFERROR(VLOOKUP(MID(I1947,1,4),PIRA!$B$1:$E$1144,2,FALSE),"")</f>
        <v xml:space="preserve">LCR Circuits - AC
</v>
      </c>
      <c r="G1947" s="32" t="s">
        <v>234</v>
      </c>
      <c r="H1947" s="31" t="str">
        <f>IFERROR(IF(VLOOKUP(G1947,Demos!$B$3:$K$1368,2,FALSE)=0,"",VLOOKUP(G1947,Demos!$B$3:$K$1368,2,FALSE)),"")</f>
        <v/>
      </c>
      <c r="I1947" s="79" t="str">
        <f>IFERROR(IF(VLOOKUP(G1947,Demos!$B$3:$K$1368,3,FALSE)=0,"",VLOOKUP(G1947,Demos!$B$3:$K$1368,3,FALSE)),"")</f>
        <v/>
      </c>
      <c r="J1947" s="79" t="str">
        <f>IFERROR(IF(VLOOKUP(G1947,Demos!$B$3:$K$1368,4,FALSE)=0,"",VLOOKUP(G1947,Demos!$B$3:$K$1368,4,FALSE)),"")</f>
        <v/>
      </c>
      <c r="K1947" s="30" t="s">
        <v>1064</v>
      </c>
      <c r="L1947" s="30" t="s">
        <v>1923</v>
      </c>
      <c r="M1947" s="71">
        <v>42304</v>
      </c>
      <c r="N1947" s="33" t="str">
        <f>IFERROR(VLOOKUP(G1947,Demos!$B$3:$K$1368,5,FALSE),"")</f>
        <v>LRC Circuits</v>
      </c>
      <c r="O1947" s="28">
        <f>IF(N1947="","",COUNTIF($N$6:N4066, N1947))</f>
        <v>14</v>
      </c>
      <c r="P1947" s="33" t="str">
        <f xml:space="preserve"> IFERROR(IF(VLOOKUP(G1947,Demos!$B$3:$K$1368,6,FALSE)=0,"",VLOOKUP(G1947,Demos!$B$3:$K$1368,6,FALSE)),"")</f>
        <v>www.de-monstrare.nl/pdf/LRC%20circuits.pdf</v>
      </c>
      <c r="Q1947" s="38" t="str">
        <f xml:space="preserve"> IFERROR(IF(VLOOKUP(G1947,Demos!$B$3:$K$1368,8,FALSE)=0,"",VLOOKUP(G1947,Demos!$B$3:$K$1368,8,FALSE)),"")</f>
        <v/>
      </c>
      <c r="R1947" s="38" t="str">
        <f xml:space="preserve"> IFERROR(IF(VLOOKUP(G1947,Demos!$B$3:$K$1368,7,FALSE)=0,"",VLOOKUP(G1947,Demos!$B$3:$K$1368,7,FALSE)),"")</f>
        <v/>
      </c>
      <c r="T1947" s="50" t="s">
        <v>1761</v>
      </c>
      <c r="U1947" s="31" t="str">
        <f>IFERROR(VLOOKUP(G1947,Demos!$B$7:N5242,12,FALSE),"")</f>
        <v/>
      </c>
    </row>
    <row r="1948" spans="1:21" ht="45" x14ac:dyDescent="0.25">
      <c r="A1948" s="39">
        <f t="shared" si="30"/>
        <v>1943</v>
      </c>
      <c r="B1948" s="30" t="s">
        <v>151</v>
      </c>
      <c r="C1948" s="29" t="str">
        <f xml:space="preserve"> IFERROR(VLOOKUP(B1948, Courses!$C$3:$E$836, 2, FALSE),"")</f>
        <v>Introduction to Electricity and Magnetism</v>
      </c>
      <c r="D1948" s="29" t="str">
        <f xml:space="preserve"> IFERROR(VLOOKUP(MID(G1948,1,1), PIRA!$B$1:$E$1146, 2, FALSE),"")</f>
        <v>5 Electricity and Magnetism</v>
      </c>
      <c r="E1948" s="31" t="str">
        <f xml:space="preserve"> IFERROR(VLOOKUP(MID(G1948,1,2),PIRA!$B$1:$E$1144,2,FALSE),"")&amp;"
"&amp;IFERROR(VLOOKUP(MID(H1948,1,2),PIRA!$B$1:$E$1144,2,FALSE),"")&amp;"
"&amp;IFERROR(VLOOKUP(MID(I1948,1,2),PIRA!$B$1:$E$1144,2,FALSE),"")</f>
        <v xml:space="preserve">Magnetic Materials
</v>
      </c>
      <c r="F1948" s="31" t="str">
        <f xml:space="preserve"> IFERROR(VLOOKUP(MID(G1948,1,4),PIRA!$B$1:$E$1144,2,FALSE),"")&amp;"
"&amp;IFERROR(VLOOKUP(MID(H1948,1,4),PIRA!$B$1:$E$1144,2,FALSE),"")&amp;"
"&amp;IFERROR(VLOOKUP(MID(I1948,1,4),PIRA!$B$1:$E$1144,2,FALSE),"")</f>
        <v xml:space="preserve">Temperature and Magnetism
</v>
      </c>
      <c r="G1948" s="32" t="s">
        <v>1713</v>
      </c>
      <c r="H1948" s="31" t="str">
        <f>IFERROR(IF(VLOOKUP(G1948,Demos!$B$3:$K$1368,2,FALSE)=0,"",VLOOKUP(G1948,Demos!$B$3:$K$1368,2,FALSE)),"")</f>
        <v/>
      </c>
      <c r="I1948" s="79" t="str">
        <f>IFERROR(IF(VLOOKUP(G1948,Demos!$B$3:$K$1368,3,FALSE)=0,"",VLOOKUP(G1948,Demos!$B$3:$K$1368,3,FALSE)),"")</f>
        <v/>
      </c>
      <c r="J1948" s="79" t="str">
        <f>IFERROR(IF(VLOOKUP(G1948,Demos!$B$3:$K$1368,4,FALSE)=0,"",VLOOKUP(G1948,Demos!$B$3:$K$1368,4,FALSE)),"")</f>
        <v/>
      </c>
      <c r="K1948" s="30" t="s">
        <v>1064</v>
      </c>
      <c r="L1948" s="30" t="s">
        <v>1923</v>
      </c>
      <c r="M1948" s="71">
        <v>42300</v>
      </c>
      <c r="N1948" s="33" t="str">
        <f>IFERROR(VLOOKUP(G1948,Demos!$B$3:$K$1368,5,FALSE),"")</f>
        <v>Levitation (superconductivity, flux pinning)</v>
      </c>
      <c r="O1948" s="28">
        <f>IF(N1948="","",COUNTIF($N$6:N4067, N1948))</f>
        <v>18</v>
      </c>
      <c r="P1948" s="33" t="str">
        <f xml:space="preserve"> IFERROR(IF(VLOOKUP(G1948,Demos!$B$3:$K$1368,6,FALSE)=0,"",VLOOKUP(G1948,Demos!$B$3:$K$1368,6,FALSE)),"")</f>
        <v>N/A</v>
      </c>
      <c r="Q1948" s="38" t="str">
        <f xml:space="preserve"> IFERROR(IF(VLOOKUP(G1948,Demos!$B$3:$K$1368,8,FALSE)=0,"",VLOOKUP(G1948,Demos!$B$3:$K$1368,8,FALSE)),"")</f>
        <v/>
      </c>
      <c r="R1948" s="38" t="str">
        <f xml:space="preserve"> IFERROR(IF(VLOOKUP(G1948,Demos!$B$3:$K$1368,7,FALSE)=0,"",VLOOKUP(G1948,Demos!$B$3:$K$1368,7,FALSE)),"")</f>
        <v>See: https://www.youtube.com/watch?v=H3GuLepOKFY&amp;list=PLYMFB4TVFdJJ4DsfXdY6yzDCDgLLiC4ya&amp;index=5</v>
      </c>
      <c r="T1948" s="50" t="s">
        <v>1761</v>
      </c>
      <c r="U1948" s="31" t="str">
        <f>IFERROR(VLOOKUP(G1948,Demos!$B$7:N5243,12,FALSE),"")</f>
        <v/>
      </c>
    </row>
    <row r="1949" spans="1:21" ht="45" x14ac:dyDescent="0.25">
      <c r="A1949" s="39">
        <f t="shared" si="30"/>
        <v>1944</v>
      </c>
      <c r="B1949" s="30" t="s">
        <v>151</v>
      </c>
      <c r="C1949" s="29" t="str">
        <f xml:space="preserve"> IFERROR(VLOOKUP(B1949, Courses!$C$3:$E$836, 2, FALSE),"")</f>
        <v>Introduction to Electricity and Magnetism</v>
      </c>
      <c r="D1949" s="29" t="str">
        <f xml:space="preserve"> IFERROR(VLOOKUP(MID(G1949,1,1), PIRA!$B$1:$E$1146, 2, FALSE),"")</f>
        <v>5 Electricity and Magnetism</v>
      </c>
      <c r="E1949" s="31" t="str">
        <f xml:space="preserve"> IFERROR(VLOOKUP(MID(G1949,1,2),PIRA!$B$1:$E$1144,2,FALSE),"")&amp;"
"&amp;IFERROR(VLOOKUP(MID(H1949,1,2),PIRA!$B$1:$E$1144,2,FALSE),"")&amp;"
"&amp;IFERROR(VLOOKUP(MID(I1949,1,2),PIRA!$B$1:$E$1144,2,FALSE),"")</f>
        <v xml:space="preserve">Electromagnetic Induction
</v>
      </c>
      <c r="F1949" s="31" t="str">
        <f xml:space="preserve"> IFERROR(VLOOKUP(MID(G1949,1,4),PIRA!$B$1:$E$1144,2,FALSE),"")&amp;"
"&amp;IFERROR(VLOOKUP(MID(H1949,1,4),PIRA!$B$1:$E$1144,2,FALSE),"")&amp;"
"&amp;IFERROR(VLOOKUP(MID(I1949,1,4),PIRA!$B$1:$E$1144,2,FALSE),"")</f>
        <v xml:space="preserve">Eddy Currents
</v>
      </c>
      <c r="G1949" s="32" t="s">
        <v>227</v>
      </c>
      <c r="H1949" s="31" t="str">
        <f>IFERROR(IF(VLOOKUP(G1949,Demos!$B$3:$K$1368,2,FALSE)=0,"",VLOOKUP(G1949,Demos!$B$3:$K$1368,2,FALSE)),"")</f>
        <v/>
      </c>
      <c r="I1949" s="79" t="str">
        <f>IFERROR(IF(VLOOKUP(G1949,Demos!$B$3:$K$1368,3,FALSE)=0,"",VLOOKUP(G1949,Demos!$B$3:$K$1368,3,FALSE)),"")</f>
        <v/>
      </c>
      <c r="J1949" s="79" t="str">
        <f>IFERROR(IF(VLOOKUP(G1949,Demos!$B$3:$K$1368,4,FALSE)=0,"",VLOOKUP(G1949,Demos!$B$3:$K$1368,4,FALSE)),"")</f>
        <v/>
      </c>
      <c r="K1949" s="30" t="s">
        <v>1064</v>
      </c>
      <c r="L1949" s="30" t="s">
        <v>1923</v>
      </c>
      <c r="M1949" s="71">
        <v>42299</v>
      </c>
      <c r="N1949" s="33" t="str">
        <f>IFERROR(VLOOKUP(G1949,Demos!$B$3:$K$1368,5,FALSE),"")</f>
        <v>Eddy Current Tube</v>
      </c>
      <c r="O1949" s="28">
        <f>IF(N1949="","",COUNTIF($N$6:N4068, N1949))</f>
        <v>13</v>
      </c>
      <c r="P1949" s="33" t="str">
        <f xml:space="preserve"> IFERROR(IF(VLOOKUP(G1949,Demos!$B$3:$K$1368,6,FALSE)=0,"",VLOOKUP(G1949,Demos!$B$3:$K$1368,6,FALSE)),"")</f>
        <v>N/A</v>
      </c>
      <c r="Q1949" s="38" t="str">
        <f xml:space="preserve"> IFERROR(IF(VLOOKUP(G1949,Demos!$B$3:$K$1368,8,FALSE)=0,"",VLOOKUP(G1949,Demos!$B$3:$K$1368,8,FALSE)),"")</f>
        <v/>
      </c>
      <c r="R1949" s="38" t="str">
        <f xml:space="preserve"> IFERROR(IF(VLOOKUP(G1949,Demos!$B$3:$K$1368,7,FALSE)=0,"",VLOOKUP(G1949,Demos!$B$3:$K$1368,7,FALSE)),"")</f>
        <v/>
      </c>
      <c r="T1949" s="50" t="s">
        <v>1761</v>
      </c>
      <c r="U1949" s="31" t="str">
        <f>IFERROR(VLOOKUP(G1949,Demos!$B$7:N5244,12,FALSE),"")</f>
        <v/>
      </c>
    </row>
    <row r="1950" spans="1:21" ht="45" x14ac:dyDescent="0.25">
      <c r="A1950" s="39">
        <f t="shared" si="30"/>
        <v>1945</v>
      </c>
      <c r="B1950" s="30" t="s">
        <v>151</v>
      </c>
      <c r="C1950" s="29" t="str">
        <f xml:space="preserve"> IFERROR(VLOOKUP(B1950, Courses!$C$3:$E$836, 2, FALSE),"")</f>
        <v>Introduction to Electricity and Magnetism</v>
      </c>
      <c r="D1950" s="29" t="str">
        <f xml:space="preserve"> IFERROR(VLOOKUP(MID(G1950,1,1), PIRA!$B$1:$E$1146, 2, FALSE),"")</f>
        <v>5 Electricity and Magnetism</v>
      </c>
      <c r="E1950" s="31" t="str">
        <f xml:space="preserve"> IFERROR(VLOOKUP(MID(G1950,1,2),PIRA!$B$1:$E$1144,2,FALSE),"")&amp;"
"&amp;IFERROR(VLOOKUP(MID(H1950,1,2),PIRA!$B$1:$E$1144,2,FALSE),"")&amp;"
"&amp;IFERROR(VLOOKUP(MID(I1950,1,2),PIRA!$B$1:$E$1144,2,FALSE),"")</f>
        <v xml:space="preserve">Magnetic Fields and Forces
</v>
      </c>
      <c r="F1950" s="31" t="str">
        <f xml:space="preserve"> IFERROR(VLOOKUP(MID(G1950,1,4),PIRA!$B$1:$E$1144,2,FALSE),"")&amp;"
"&amp;IFERROR(VLOOKUP(MID(H1950,1,4),PIRA!$B$1:$E$1144,2,FALSE),"")&amp;"
"&amp;IFERROR(VLOOKUP(MID(I1950,1,4),PIRA!$B$1:$E$1144,2,FALSE),"")</f>
        <v xml:space="preserve">Force on Current in Wires
</v>
      </c>
      <c r="G1950" s="32" t="s">
        <v>202</v>
      </c>
      <c r="H1950" s="31" t="str">
        <f>IFERROR(IF(VLOOKUP(G1950,Demos!$B$3:$K$1368,2,FALSE)=0,"",VLOOKUP(G1950,Demos!$B$3:$K$1368,2,FALSE)),"")</f>
        <v/>
      </c>
      <c r="I1950" s="79" t="str">
        <f>IFERROR(IF(VLOOKUP(G1950,Demos!$B$3:$K$1368,3,FALSE)=0,"",VLOOKUP(G1950,Demos!$B$3:$K$1368,3,FALSE)),"")</f>
        <v/>
      </c>
      <c r="J1950" s="79" t="str">
        <f>IFERROR(IF(VLOOKUP(G1950,Demos!$B$3:$K$1368,4,FALSE)=0,"",VLOOKUP(G1950,Demos!$B$3:$K$1368,4,FALSE)),"")</f>
        <v/>
      </c>
      <c r="K1950" s="30" t="s">
        <v>1064</v>
      </c>
      <c r="L1950" s="30" t="s">
        <v>1923</v>
      </c>
      <c r="M1950" s="71">
        <v>42296</v>
      </c>
      <c r="N1950" s="33" t="str">
        <f>IFERROR(VLOOKUP(G1950,Demos!$B$3:$K$1368,5,FALSE),"")</f>
        <v>Parallel Wires</v>
      </c>
      <c r="O1950" s="28">
        <f>IF(N1950="","",COUNTIF($N$6:N4069, N1950))</f>
        <v>19</v>
      </c>
      <c r="P1950" s="33" t="str">
        <f xml:space="preserve"> IFERROR(IF(VLOOKUP(G1950,Demos!$B$3:$K$1368,6,FALSE)=0,"",VLOOKUP(G1950,Demos!$B$3:$K$1368,6,FALSE)),"")</f>
        <v>www.de-monstrare.nl/pdf/parallel%20wires.pdf</v>
      </c>
      <c r="Q1950" s="38" t="str">
        <f xml:space="preserve"> IFERROR(IF(VLOOKUP(G1950,Demos!$B$3:$K$1368,8,FALSE)=0,"",VLOOKUP(G1950,Demos!$B$3:$K$1368,8,FALSE)),"")</f>
        <v/>
      </c>
      <c r="R1950" s="38" t="str">
        <f xml:space="preserve"> IFERROR(IF(VLOOKUP(G1950,Demos!$B$3:$K$1368,7,FALSE)=0,"",VLOOKUP(G1950,Demos!$B$3:$K$1368,7,FALSE)),"")</f>
        <v/>
      </c>
      <c r="T1950" s="50" t="s">
        <v>1761</v>
      </c>
      <c r="U1950" s="31" t="str">
        <f>IFERROR(VLOOKUP(G1950,Demos!$B$7:N5245,12,FALSE),"")</f>
        <v/>
      </c>
    </row>
    <row r="1951" spans="1:21" ht="45" x14ac:dyDescent="0.25">
      <c r="A1951" s="39">
        <f t="shared" si="30"/>
        <v>1946</v>
      </c>
      <c r="B1951" s="30" t="s">
        <v>151</v>
      </c>
      <c r="C1951" s="29" t="str">
        <f xml:space="preserve"> IFERROR(VLOOKUP(B1951, Courses!$C$3:$E$836, 2, FALSE),"")</f>
        <v>Introduction to Electricity and Magnetism</v>
      </c>
      <c r="D1951" s="29" t="str">
        <f xml:space="preserve"> IFERROR(VLOOKUP(MID(G1951,1,1), PIRA!$B$1:$E$1146, 2, FALSE),"")</f>
        <v>5 Electricity and Magnetism</v>
      </c>
      <c r="E1951" s="31" t="str">
        <f xml:space="preserve"> IFERROR(VLOOKUP(MID(G1951,1,2),PIRA!$B$1:$E$1144,2,FALSE),"")&amp;"
"&amp;IFERROR(VLOOKUP(MID(H1951,1,2),PIRA!$B$1:$E$1144,2,FALSE),"")&amp;"
"&amp;IFERROR(VLOOKUP(MID(I1951,1,2),PIRA!$B$1:$E$1144,2,FALSE),"")</f>
        <v xml:space="preserve">Electrostatics
</v>
      </c>
      <c r="F1951" s="31" t="str">
        <f xml:space="preserve"> IFERROR(VLOOKUP(MID(G1951,1,4),PIRA!$B$1:$E$1144,2,FALSE),"")&amp;"
"&amp;IFERROR(VLOOKUP(MID(H1951,1,4),PIRA!$B$1:$E$1144,2,FALSE),"")&amp;"
"&amp;IFERROR(VLOOKUP(MID(I1951,1,4),PIRA!$B$1:$E$1144,2,FALSE),"")</f>
        <v xml:space="preserve">Coulomb's Law
</v>
      </c>
      <c r="G1951" s="32" t="s">
        <v>245</v>
      </c>
      <c r="H1951" s="31" t="str">
        <f>IFERROR(IF(VLOOKUP(G1951,Demos!$B$3:$K$1368,2,FALSE)=0,"",VLOOKUP(G1951,Demos!$B$3:$K$1368,2,FALSE)),"")</f>
        <v/>
      </c>
      <c r="I1951" s="79" t="str">
        <f>IFERROR(IF(VLOOKUP(G1951,Demos!$B$3:$K$1368,3,FALSE)=0,"",VLOOKUP(G1951,Demos!$B$3:$K$1368,3,FALSE)),"")</f>
        <v/>
      </c>
      <c r="J1951" s="79" t="str">
        <f>IFERROR(IF(VLOOKUP(G1951,Demos!$B$3:$K$1368,4,FALSE)=0,"",VLOOKUP(G1951,Demos!$B$3:$K$1368,4,FALSE)),"")</f>
        <v/>
      </c>
      <c r="K1951" s="30" t="s">
        <v>1064</v>
      </c>
      <c r="L1951" s="30" t="s">
        <v>1923</v>
      </c>
      <c r="M1951" s="71">
        <v>42292</v>
      </c>
      <c r="N1951" s="33" t="str">
        <f>IFERROR(VLOOKUP(G1951,Demos!$B$3:$K$1368,5,FALSE),"")</f>
        <v>Coulomb's Law (2)</v>
      </c>
      <c r="O1951" s="28">
        <f>IF(N1951="","",COUNTIF($N$6:N4070, N1951))</f>
        <v>17</v>
      </c>
      <c r="P1951" s="33" t="str">
        <f xml:space="preserve"> IFERROR(IF(VLOOKUP(G1951,Demos!$B$3:$K$1368,6,FALSE)=0,"",VLOOKUP(G1951,Demos!$B$3:$K$1368,6,FALSE)),"")</f>
        <v>www.de-monstrare.nl/pdf/Coulomb's%20law%20_2_.pdf</v>
      </c>
      <c r="Q1951" s="38" t="str">
        <f xml:space="preserve"> IFERROR(IF(VLOOKUP(G1951,Demos!$B$3:$K$1368,8,FALSE)=0,"",VLOOKUP(G1951,Demos!$B$3:$K$1368,8,FALSE)),"")</f>
        <v/>
      </c>
      <c r="R1951" s="38" t="str">
        <f xml:space="preserve"> IFERROR(IF(VLOOKUP(G1951,Demos!$B$3:$K$1368,7,FALSE)=0,"",VLOOKUP(G1951,Demos!$B$3:$K$1368,7,FALSE)),"")</f>
        <v/>
      </c>
      <c r="T1951" s="50" t="s">
        <v>1904</v>
      </c>
      <c r="U1951" s="31" t="str">
        <f>IFERROR(VLOOKUP(G1951,Demos!$B$7:N5248,12,FALSE),"")</f>
        <v/>
      </c>
    </row>
    <row r="1952" spans="1:21" ht="45" x14ac:dyDescent="0.25">
      <c r="A1952" s="39">
        <f t="shared" si="30"/>
        <v>1947</v>
      </c>
      <c r="B1952" s="30" t="s">
        <v>151</v>
      </c>
      <c r="C1952" s="29" t="str">
        <f xml:space="preserve"> IFERROR(VLOOKUP(B1952, Courses!$C$3:$E$836, 2, FALSE),"")</f>
        <v>Introduction to Electricity and Magnetism</v>
      </c>
      <c r="D1952" s="29" t="str">
        <f xml:space="preserve"> IFERROR(VLOOKUP(MID(G1952,1,1), PIRA!$B$1:$E$1146, 2, FALSE),"")</f>
        <v>5 Electricity and Magnetism</v>
      </c>
      <c r="E1952" s="31" t="str">
        <f xml:space="preserve"> IFERROR(VLOOKUP(MID(G1952,1,2),PIRA!$B$1:$E$1144,2,FALSE),"")&amp;"
"&amp;IFERROR(VLOOKUP(MID(H1952,1,2),PIRA!$B$1:$E$1144,2,FALSE),"")&amp;"
"&amp;IFERROR(VLOOKUP(MID(I1952,1,2),PIRA!$B$1:$E$1144,2,FALSE),"")</f>
        <v xml:space="preserve">Resistance
</v>
      </c>
      <c r="F1952" s="31" t="str">
        <f xml:space="preserve"> IFERROR(VLOOKUP(MID(G1952,1,4),PIRA!$B$1:$E$1144,2,FALSE),"")&amp;"
"&amp;IFERROR(VLOOKUP(MID(H1952,1,4),PIRA!$B$1:$E$1144,2,FALSE),"")&amp;"
"&amp;IFERROR(VLOOKUP(MID(I1952,1,4),PIRA!$B$1:$E$1144,2,FALSE),"")</f>
        <v xml:space="preserve">Resistivity and Temperature
</v>
      </c>
      <c r="G1952" s="32" t="s">
        <v>1196</v>
      </c>
      <c r="H1952" s="31" t="str">
        <f>IFERROR(IF(VLOOKUP(G1952,Demos!$B$3:$K$1368,2,FALSE)=0,"",VLOOKUP(G1952,Demos!$B$3:$K$1368,2,FALSE)),"")</f>
        <v/>
      </c>
      <c r="I1952" s="79" t="str">
        <f>IFERROR(IF(VLOOKUP(G1952,Demos!$B$3:$K$1368,3,FALSE)=0,"",VLOOKUP(G1952,Demos!$B$3:$K$1368,3,FALSE)),"")</f>
        <v/>
      </c>
      <c r="J1952" s="79" t="str">
        <f>IFERROR(IF(VLOOKUP(G1952,Demos!$B$3:$K$1368,4,FALSE)=0,"",VLOOKUP(G1952,Demos!$B$3:$K$1368,4,FALSE)),"")</f>
        <v/>
      </c>
      <c r="K1952" s="30" t="s">
        <v>1944</v>
      </c>
      <c r="L1952" s="30" t="s">
        <v>1064</v>
      </c>
      <c r="M1952" s="71">
        <v>42292</v>
      </c>
      <c r="N1952" s="33" t="str">
        <f>IFERROR(VLOOKUP(G1952,Demos!$B$3:$K$1368,5,FALSE),"")</f>
        <v>Positive Temperature Coefficient</v>
      </c>
      <c r="O1952" s="28">
        <f>IF(N1952="","",COUNTIF($N$6:N4071, N1952))</f>
        <v>12</v>
      </c>
      <c r="P1952" s="33" t="str">
        <f xml:space="preserve"> IFERROR(IF(VLOOKUP(G1952,Demos!$B$3:$K$1368,6,FALSE)=0,"",VLOOKUP(G1952,Demos!$B$3:$K$1368,6,FALSE)),"")</f>
        <v>www.de-monstrare.nl/pdf/Positive%20temperature%20coefficient.pdf</v>
      </c>
      <c r="Q1952" s="38" t="str">
        <f xml:space="preserve"> IFERROR(IF(VLOOKUP(G1952,Demos!$B$3:$K$1368,8,FALSE)=0,"",VLOOKUP(G1952,Demos!$B$3:$K$1368,8,FALSE)),"")</f>
        <v/>
      </c>
      <c r="R1952" s="38" t="str">
        <f xml:space="preserve"> IFERROR(IF(VLOOKUP(G1952,Demos!$B$3:$K$1368,7,FALSE)=0,"",VLOOKUP(G1952,Demos!$B$3:$K$1368,7,FALSE)),"")</f>
        <v>See: https://www.youtube.com/watch?v=riR-e0m83Q8&amp;list=PLYMFB4TVFdJJ4DsfXdY6yzDCDgLLiC4ya&amp;index=7</v>
      </c>
      <c r="T1952" s="50" t="s">
        <v>1761</v>
      </c>
      <c r="U1952" s="31" t="str">
        <f>IFERROR(VLOOKUP(G1952,Demos!$B$7:N5246,12,FALSE),"")</f>
        <v/>
      </c>
    </row>
    <row r="1953" spans="1:21" ht="45" x14ac:dyDescent="0.25">
      <c r="A1953" s="39">
        <f t="shared" si="30"/>
        <v>1948</v>
      </c>
      <c r="B1953" s="30" t="s">
        <v>151</v>
      </c>
      <c r="C1953" s="29" t="str">
        <f xml:space="preserve"> IFERROR(VLOOKUP(B1953, Courses!$C$3:$E$836, 2, FALSE),"")</f>
        <v>Introduction to Electricity and Magnetism</v>
      </c>
      <c r="D1953" s="29" t="str">
        <f xml:space="preserve"> IFERROR(VLOOKUP(MID(G1953,1,1), PIRA!$B$1:$E$1146, 2, FALSE),"")</f>
        <v>5 Electricity and Magnetism</v>
      </c>
      <c r="E1953" s="31" t="str">
        <f xml:space="preserve"> IFERROR(VLOOKUP(MID(G1953,1,2),PIRA!$B$1:$E$1144,2,FALSE),"")&amp;"
"&amp;IFERROR(VLOOKUP(MID(H1953,1,2),PIRA!$B$1:$E$1144,2,FALSE),"")&amp;"
"&amp;IFERROR(VLOOKUP(MID(I1953,1,2),PIRA!$B$1:$E$1144,2,FALSE),"")</f>
        <v xml:space="preserve">Resistance
</v>
      </c>
      <c r="F1953" s="31" t="str">
        <f xml:space="preserve"> IFERROR(VLOOKUP(MID(G1953,1,4),PIRA!$B$1:$E$1144,2,FALSE),"")&amp;"
"&amp;IFERROR(VLOOKUP(MID(H1953,1,4),PIRA!$B$1:$E$1144,2,FALSE),"")&amp;"
"&amp;IFERROR(VLOOKUP(MID(I1953,1,4),PIRA!$B$1:$E$1144,2,FALSE),"")</f>
        <v xml:space="preserve">Resistivity and Temperature
</v>
      </c>
      <c r="G1953" s="32" t="s">
        <v>1197</v>
      </c>
      <c r="H1953" s="31" t="str">
        <f>IFERROR(IF(VLOOKUP(G1953,Demos!$B$3:$K$1368,2,FALSE)=0,"",VLOOKUP(G1953,Demos!$B$3:$K$1368,2,FALSE)),"")</f>
        <v/>
      </c>
      <c r="I1953" s="79" t="str">
        <f>IFERROR(IF(VLOOKUP(G1953,Demos!$B$3:$K$1368,3,FALSE)=0,"",VLOOKUP(G1953,Demos!$B$3:$K$1368,3,FALSE)),"")</f>
        <v/>
      </c>
      <c r="J1953" s="79" t="str">
        <f>IFERROR(IF(VLOOKUP(G1953,Demos!$B$3:$K$1368,4,FALSE)=0,"",VLOOKUP(G1953,Demos!$B$3:$K$1368,4,FALSE)),"")</f>
        <v/>
      </c>
      <c r="K1953" s="30" t="s">
        <v>1944</v>
      </c>
      <c r="L1953" s="30" t="s">
        <v>1064</v>
      </c>
      <c r="M1953" s="71">
        <v>42292</v>
      </c>
      <c r="N1953" s="33" t="str">
        <f>IFERROR(VLOOKUP(G1953,Demos!$B$3:$K$1368,5,FALSE),"")</f>
        <v>Negative Temperature Coefficient</v>
      </c>
      <c r="O1953" s="28">
        <f>IF(N1953="","",COUNTIF($N$6:N4072, N1953))</f>
        <v>12</v>
      </c>
      <c r="P1953" s="33" t="str">
        <f xml:space="preserve"> IFERROR(IF(VLOOKUP(G1953,Demos!$B$3:$K$1368,6,FALSE)=0,"",VLOOKUP(G1953,Demos!$B$3:$K$1368,6,FALSE)),"")</f>
        <v>www.de-monstrare.nl/pdf/Negative%20temperature%20coefficient.pdf</v>
      </c>
      <c r="Q1953" s="38" t="str">
        <f xml:space="preserve"> IFERROR(IF(VLOOKUP(G1953,Demos!$B$3:$K$1368,8,FALSE)=0,"",VLOOKUP(G1953,Demos!$B$3:$K$1368,8,FALSE)),"")</f>
        <v/>
      </c>
      <c r="R1953" s="38" t="str">
        <f xml:space="preserve"> IFERROR(IF(VLOOKUP(G1953,Demos!$B$3:$K$1368,7,FALSE)=0,"",VLOOKUP(G1953,Demos!$B$3:$K$1368,7,FALSE)),"")</f>
        <v>See: https://www.youtube.com/watch?v=riR-e0m83Q8&amp;list=PLYMFB4TVFdJJ4DsfXdY6yzDCDgLLiC4ya&amp;index=7</v>
      </c>
      <c r="T1953" s="50" t="s">
        <v>1761</v>
      </c>
      <c r="U1953" s="31" t="str">
        <f>IFERROR(VLOOKUP(G1953,Demos!$B$7:N5247,12,FALSE),"")</f>
        <v/>
      </c>
    </row>
    <row r="1954" spans="1:21" ht="45" x14ac:dyDescent="0.25">
      <c r="A1954" s="39">
        <f t="shared" si="30"/>
        <v>1949</v>
      </c>
      <c r="B1954" s="30" t="s">
        <v>1932</v>
      </c>
      <c r="C1954" s="29" t="str">
        <f xml:space="preserve"> IFERROR(VLOOKUP(B1954, Courses!$C$3:$E$836, 2, FALSE),"")</f>
        <v>Statistical Mechanics and Thermodynamics</v>
      </c>
      <c r="D1954" s="29" t="str">
        <f xml:space="preserve"> IFERROR(VLOOKUP(MID(G1954,1,1), PIRA!$B$1:$E$1146, 2, FALSE),"")</f>
        <v>4 Thermodynamics</v>
      </c>
      <c r="E1954" s="31" t="str">
        <f xml:space="preserve"> IFERROR(VLOOKUP(MID(G1954,1,2),PIRA!$B$1:$E$1144,2,FALSE),"")&amp;"
"&amp;IFERROR(VLOOKUP(MID(H1954,1,2),PIRA!$B$1:$E$1144,2,FALSE),"")&amp;"
"&amp;IFERROR(VLOOKUP(MID(I1954,1,2),PIRA!$B$1:$E$1144,2,FALSE),"")</f>
        <v xml:space="preserve">Thermal Properties of Matter
</v>
      </c>
      <c r="F1954" s="31" t="str">
        <f xml:space="preserve"> IFERROR(VLOOKUP(MID(G1954,1,4),PIRA!$B$1:$E$1144,2,FALSE),"")&amp;"
"&amp;IFERROR(VLOOKUP(MID(H1954,1,4),PIRA!$B$1:$E$1144,2,FALSE),"")&amp;"
"&amp;IFERROR(VLOOKUP(MID(I1954,1,4),PIRA!$B$1:$E$1144,2,FALSE),"")</f>
        <v xml:space="preserve">Thermometry
</v>
      </c>
      <c r="G1954" s="32" t="s">
        <v>1834</v>
      </c>
      <c r="H1954" s="31" t="str">
        <f>IFERROR(IF(VLOOKUP(G1954,Demos!$B$3:$K$1368,2,FALSE)=0,"",VLOOKUP(G1954,Demos!$B$3:$K$1368,2,FALSE)),"")</f>
        <v/>
      </c>
      <c r="I1954" s="79" t="str">
        <f>IFERROR(IF(VLOOKUP(G1954,Demos!$B$3:$K$1368,3,FALSE)=0,"",VLOOKUP(G1954,Demos!$B$3:$K$1368,3,FALSE)),"")</f>
        <v/>
      </c>
      <c r="J1954" s="79" t="str">
        <f>IFERROR(IF(VLOOKUP(G1954,Demos!$B$3:$K$1368,4,FALSE)=0,"",VLOOKUP(G1954,Demos!$B$3:$K$1368,4,FALSE)),"")</f>
        <v/>
      </c>
      <c r="K1954" s="30" t="s">
        <v>1930</v>
      </c>
      <c r="M1954" s="71">
        <v>42290</v>
      </c>
      <c r="N1954" s="33" t="str">
        <f>IFERROR(VLOOKUP(G1954,Demos!$B$3:$K$1368,5,FALSE),"")</f>
        <v>Constant Volume Gas Thermometer</v>
      </c>
      <c r="O1954" s="28">
        <f>IF(N1954="","",COUNTIF($N$6:N4073, N1954))</f>
        <v>1</v>
      </c>
      <c r="P1954" s="33" t="str">
        <f xml:space="preserve"> IFERROR(IF(VLOOKUP(G1954,Demos!$B$3:$K$1368,6,FALSE)=0,"",VLOOKUP(G1954,Demos!$B$3:$K$1368,6,FALSE)),"")</f>
        <v>http://www.de-monstrare.nl/pdf/Constant%20volume%20gas%20thermometer.pdf</v>
      </c>
      <c r="Q1954" s="38" t="str">
        <f xml:space="preserve"> IFERROR(IF(VLOOKUP(G1954,Demos!$B$3:$K$1368,8,FALSE)=0,"",VLOOKUP(G1954,Demos!$B$3:$K$1368,8,FALSE)),"")</f>
        <v/>
      </c>
      <c r="R1954" s="38" t="str">
        <f xml:space="preserve"> IFERROR(IF(VLOOKUP(G1954,Demos!$B$3:$K$1368,7,FALSE)=0,"",VLOOKUP(G1954,Demos!$B$3:$K$1368,7,FALSE)),"")</f>
        <v/>
      </c>
      <c r="T1954" s="50" t="s">
        <v>1763</v>
      </c>
      <c r="U1954" s="31" t="str">
        <f>IFERROR(VLOOKUP(G1954,Demos!$B$7:N5251,12,FALSE),"")</f>
        <v/>
      </c>
    </row>
    <row r="1955" spans="1:21" ht="45" x14ac:dyDescent="0.25">
      <c r="A1955" s="39">
        <f t="shared" si="30"/>
        <v>1950</v>
      </c>
      <c r="B1955" s="30" t="s">
        <v>1932</v>
      </c>
      <c r="C1955" s="29" t="str">
        <f xml:space="preserve"> IFERROR(VLOOKUP(B1955, Courses!$C$3:$E$836, 2, FALSE),"")</f>
        <v>Statistical Mechanics and Thermodynamics</v>
      </c>
      <c r="D1955" s="29" t="str">
        <f xml:space="preserve"> IFERROR(VLOOKUP(MID(G1955,1,1), PIRA!$B$1:$E$1146, 2, FALSE),"")</f>
        <v>4 Thermodynamics</v>
      </c>
      <c r="E1955" s="31" t="str">
        <f xml:space="preserve"> IFERROR(VLOOKUP(MID(G1955,1,2),PIRA!$B$1:$E$1144,2,FALSE),"")&amp;"
"&amp;IFERROR(VLOOKUP(MID(H1955,1,2),PIRA!$B$1:$E$1144,2,FALSE),"")&amp;"
"&amp;IFERROR(VLOOKUP(MID(I1955,1,2),PIRA!$B$1:$E$1144,2,FALSE),"")</f>
        <v xml:space="preserve">Heat and the First Law
Heat and the First Law
</v>
      </c>
      <c r="F1955" s="31" t="str">
        <f xml:space="preserve"> IFERROR(VLOOKUP(MID(G1955,1,4),PIRA!$B$1:$E$1144,2,FALSE),"")&amp;"
"&amp;IFERROR(VLOOKUP(MID(H1955,1,4),PIRA!$B$1:$E$1144,2,FALSE),"")&amp;"
"&amp;IFERROR(VLOOKUP(MID(I1955,1,4),PIRA!$B$1:$E$1144,2,FALSE),"")</f>
        <v xml:space="preserve">Heat Capacity and Specific Heat
Mechanical Equivalent of Heat
</v>
      </c>
      <c r="G1955" s="32" t="s">
        <v>1814</v>
      </c>
      <c r="H1955" s="31" t="str">
        <f>IFERROR(IF(VLOOKUP(G1955,Demos!$B$3:$K$1368,2,FALSE)=0,"",VLOOKUP(G1955,Demos!$B$3:$K$1368,2,FALSE)),"")</f>
        <v>4B60.01</v>
      </c>
      <c r="I1955" s="79" t="str">
        <f>IFERROR(IF(VLOOKUP(G1955,Demos!$B$3:$K$1368,3,FALSE)=0,"",VLOOKUP(G1955,Demos!$B$3:$K$1368,3,FALSE)),"")</f>
        <v/>
      </c>
      <c r="J1955" s="79" t="str">
        <f>IFERROR(IF(VLOOKUP(G1955,Demos!$B$3:$K$1368,4,FALSE)=0,"",VLOOKUP(G1955,Demos!$B$3:$K$1368,4,FALSE)),"")</f>
        <v/>
      </c>
      <c r="K1955" s="30" t="s">
        <v>1930</v>
      </c>
      <c r="M1955" s="71">
        <v>42290</v>
      </c>
      <c r="N1955" s="33" t="str">
        <f>IFERROR(VLOOKUP(G1955,Demos!$B$3:$K$1368,5,FALSE),"")</f>
        <v>Joule's Experiment</v>
      </c>
      <c r="O1955" s="28">
        <f>IF(N1955="","",COUNTIF($N$6:N4074, N1955))</f>
        <v>4</v>
      </c>
      <c r="P1955" s="33" t="str">
        <f xml:space="preserve"> IFERROR(IF(VLOOKUP(G1955,Demos!$B$3:$K$1368,6,FALSE)=0,"",VLOOKUP(G1955,Demos!$B$3:$K$1368,6,FALSE)),"")</f>
        <v>http://www.de-monstrare.nl/pdf/Joule%27s%20experiment.pdf</v>
      </c>
      <c r="Q1955" s="38" t="str">
        <f xml:space="preserve"> IFERROR(IF(VLOOKUP(G1955,Demos!$B$3:$K$1368,8,FALSE)=0,"",VLOOKUP(G1955,Demos!$B$3:$K$1368,8,FALSE)),"")</f>
        <v/>
      </c>
      <c r="R1955" s="38" t="str">
        <f xml:space="preserve"> IFERROR(IF(VLOOKUP(G1955,Demos!$B$3:$K$1368,7,FALSE)=0,"",VLOOKUP(G1955,Demos!$B$3:$K$1368,7,FALSE)),"")</f>
        <v>See from 00:21:10: U:\Elearning TP\Natk4all\college ted\dag 3\versie 1</v>
      </c>
      <c r="T1955" s="50" t="s">
        <v>1763</v>
      </c>
      <c r="U1955" s="31" t="str">
        <f>IFERROR(VLOOKUP(G1955,Demos!$B$7:N5250,12,FALSE),"")</f>
        <v/>
      </c>
    </row>
    <row r="1956" spans="1:21" ht="45" x14ac:dyDescent="0.25">
      <c r="A1956" s="39">
        <f t="shared" si="30"/>
        <v>1951</v>
      </c>
      <c r="B1956" s="30" t="s">
        <v>1932</v>
      </c>
      <c r="C1956" s="29" t="str">
        <f xml:space="preserve"> IFERROR(VLOOKUP(B1956, Courses!$C$3:$E$836, 2, FALSE),"")</f>
        <v>Statistical Mechanics and Thermodynamics</v>
      </c>
      <c r="D1956" s="29" t="str">
        <f xml:space="preserve"> IFERROR(VLOOKUP(MID(G1956,1,1), PIRA!$B$1:$E$1146, 2, FALSE),"")</f>
        <v>4 Thermodynamics</v>
      </c>
      <c r="E1956" s="31" t="str">
        <f xml:space="preserve"> IFERROR(VLOOKUP(MID(G1956,1,2),PIRA!$B$1:$E$1144,2,FALSE),"")&amp;"
"&amp;IFERROR(VLOOKUP(MID(H1956,1,2),PIRA!$B$1:$E$1144,2,FALSE),"")&amp;"
"&amp;IFERROR(VLOOKUP(MID(I1956,1,2),PIRA!$B$1:$E$1144,2,FALSE),"")</f>
        <v xml:space="preserve">Heat and the First Law
</v>
      </c>
      <c r="F1956" s="31" t="str">
        <f xml:space="preserve"> IFERROR(VLOOKUP(MID(G1956,1,4),PIRA!$B$1:$E$1144,2,FALSE),"")&amp;"
"&amp;IFERROR(VLOOKUP(MID(H1956,1,4),PIRA!$B$1:$E$1144,2,FALSE),"")&amp;"
"&amp;IFERROR(VLOOKUP(MID(I1956,1,4),PIRA!$B$1:$E$1144,2,FALSE),"")</f>
        <v xml:space="preserve">Mechanical Equivalent of Heat
</v>
      </c>
      <c r="G1956" s="32" t="s">
        <v>1836</v>
      </c>
      <c r="H1956" s="31" t="str">
        <f>IFERROR(IF(VLOOKUP(G1956,Demos!$B$3:$K$1368,2,FALSE)=0,"",VLOOKUP(G1956,Demos!$B$3:$K$1368,2,FALSE)),"")</f>
        <v/>
      </c>
      <c r="I1956" s="79" t="str">
        <f>IFERROR(IF(VLOOKUP(G1956,Demos!$B$3:$K$1368,3,FALSE)=0,"",VLOOKUP(G1956,Demos!$B$3:$K$1368,3,FALSE)),"")</f>
        <v/>
      </c>
      <c r="J1956" s="79" t="str">
        <f>IFERROR(IF(VLOOKUP(G1956,Demos!$B$3:$K$1368,4,FALSE)=0,"",VLOOKUP(G1956,Demos!$B$3:$K$1368,4,FALSE)),"")</f>
        <v>college 3</v>
      </c>
      <c r="K1956" s="30" t="s">
        <v>1930</v>
      </c>
      <c r="M1956" s="71">
        <v>42290</v>
      </c>
      <c r="N1956" s="33" t="str">
        <f>IFERROR(VLOOKUP(G1956,Demos!$B$3:$K$1368,5,FALSE),"")</f>
        <v>Smashing</v>
      </c>
      <c r="O1956" s="28">
        <f>IF(N1956="","",COUNTIF($N$6:N4075, N1956))</f>
        <v>1</v>
      </c>
      <c r="P1956" s="33" t="str">
        <f xml:space="preserve"> IFERROR(IF(VLOOKUP(G1956,Demos!$B$3:$K$1368,6,FALSE)=0,"",VLOOKUP(G1956,Demos!$B$3:$K$1368,6,FALSE)),"")</f>
        <v>http://www.de-monstrare.nl/pdf/Smashing.pdf</v>
      </c>
      <c r="Q1956" s="38" t="str">
        <f xml:space="preserve"> IFERROR(IF(VLOOKUP(G1956,Demos!$B$3:$K$1368,8,FALSE)=0,"",VLOOKUP(G1956,Demos!$B$3:$K$1368,8,FALSE)),"")</f>
        <v/>
      </c>
      <c r="R1956" s="38" t="str">
        <f xml:space="preserve"> IFERROR(IF(VLOOKUP(G1956,Demos!$B$3:$K$1368,7,FALSE)=0,"",VLOOKUP(G1956,Demos!$B$3:$K$1368,7,FALSE)),"")</f>
        <v>See from 00:17:30: U:\Elearning TP\Natk4all\college ted\dag 3\versie 1</v>
      </c>
      <c r="T1956" s="50" t="s">
        <v>1763</v>
      </c>
      <c r="U1956" s="31" t="str">
        <f>IFERROR(VLOOKUP(G1956,Demos!$B$7:N5249,12,FALSE),"")</f>
        <v/>
      </c>
    </row>
    <row r="1957" spans="1:21" ht="45" x14ac:dyDescent="0.25">
      <c r="A1957" s="39">
        <f t="shared" si="30"/>
        <v>1952</v>
      </c>
      <c r="B1957" s="30" t="s">
        <v>151</v>
      </c>
      <c r="C1957" s="29" t="str">
        <f xml:space="preserve"> IFERROR(VLOOKUP(B1957, Courses!$C$3:$E$836, 2, FALSE),"")</f>
        <v>Introduction to Electricity and Magnetism</v>
      </c>
      <c r="D1957" s="29" t="str">
        <f xml:space="preserve"> IFERROR(VLOOKUP(MID(G1957,1,1), PIRA!$B$1:$E$1146, 2, FALSE),"")</f>
        <v>5 Electricity and Magnetism</v>
      </c>
      <c r="E1957" s="31" t="str">
        <f xml:space="preserve"> IFERROR(VLOOKUP(MID(G1957,1,2),PIRA!$B$1:$E$1144,2,FALSE),"")&amp;"
"&amp;IFERROR(VLOOKUP(MID(H1957,1,2),PIRA!$B$1:$E$1144,2,FALSE),"")&amp;"
"&amp;IFERROR(VLOOKUP(MID(I1957,1,2),PIRA!$B$1:$E$1144,2,FALSE),"")</f>
        <v xml:space="preserve">Capacitance
</v>
      </c>
      <c r="F1957" s="31" t="str">
        <f xml:space="preserve"> IFERROR(VLOOKUP(MID(G1957,1,4),PIRA!$B$1:$E$1144,2,FALSE),"")&amp;"
"&amp;IFERROR(VLOOKUP(MID(H1957,1,4),PIRA!$B$1:$E$1144,2,FALSE),"")&amp;"
"&amp;IFERROR(VLOOKUP(MID(I1957,1,4),PIRA!$B$1:$E$1144,2,FALSE),"")</f>
        <v xml:space="preserve">Capacitors
</v>
      </c>
      <c r="G1957" s="32" t="s">
        <v>248</v>
      </c>
      <c r="H1957" s="31" t="str">
        <f>IFERROR(IF(VLOOKUP(G1957,Demos!$B$3:$K$1368,2,FALSE)=0,"",VLOOKUP(G1957,Demos!$B$3:$K$1368,2,FALSE)),"")</f>
        <v/>
      </c>
      <c r="I1957" s="79" t="str">
        <f>IFERROR(IF(VLOOKUP(G1957,Demos!$B$3:$K$1368,3,FALSE)=0,"",VLOOKUP(G1957,Demos!$B$3:$K$1368,3,FALSE)),"")</f>
        <v/>
      </c>
      <c r="J1957" s="79" t="str">
        <f>IFERROR(IF(VLOOKUP(G1957,Demos!$B$3:$K$1368,4,FALSE)=0,"",VLOOKUP(G1957,Demos!$B$3:$K$1368,4,FALSE)),"")</f>
        <v/>
      </c>
      <c r="K1957" s="30" t="s">
        <v>1944</v>
      </c>
      <c r="L1957" s="30" t="s">
        <v>1064</v>
      </c>
      <c r="M1957" s="71">
        <v>42289</v>
      </c>
      <c r="N1957" s="33" t="str">
        <f>IFERROR(VLOOKUP(G1957,Demos!$B$3:$K$1368,5,FALSE),"")</f>
        <v>Capacitor (1) Spacing between the Plates</v>
      </c>
      <c r="O1957" s="28">
        <f>IF(N1957="","",COUNTIF($N$6:N4076, N1957))</f>
        <v>22</v>
      </c>
      <c r="P1957" s="33" t="str">
        <f xml:space="preserve"> IFERROR(IF(VLOOKUP(G1957,Demos!$B$3:$K$1368,6,FALSE)=0,"",VLOOKUP(G1957,Demos!$B$3:$K$1368,6,FALSE)),"")</f>
        <v>www.de-monstrare.nl/.../Capacitor%20_1_ %20Spacing%20between%20the%20plates.pdf</v>
      </c>
      <c r="Q1957" s="38" t="str">
        <f xml:space="preserve"> IFERROR(IF(VLOOKUP(G1957,Demos!$B$3:$K$1368,8,FALSE)=0,"",VLOOKUP(G1957,Demos!$B$3:$K$1368,8,FALSE)),"")</f>
        <v/>
      </c>
      <c r="R1957" s="38" t="str">
        <f xml:space="preserve"> IFERROR(IF(VLOOKUP(G1957,Demos!$B$3:$K$1368,7,FALSE)=0,"",VLOOKUP(G1957,Demos!$B$3:$K$1368,7,FALSE)),"")</f>
        <v/>
      </c>
      <c r="T1957" s="50" t="s">
        <v>1761</v>
      </c>
      <c r="U1957" s="31" t="str">
        <f>IFERROR(VLOOKUP(G1957,Demos!$B$7:N5253,12,FALSE),"")</f>
        <v/>
      </c>
    </row>
    <row r="1958" spans="1:21" ht="45" x14ac:dyDescent="0.25">
      <c r="A1958" s="39">
        <f t="shared" si="30"/>
        <v>1953</v>
      </c>
      <c r="B1958" s="30" t="s">
        <v>151</v>
      </c>
      <c r="C1958" s="29" t="str">
        <f xml:space="preserve"> IFERROR(VLOOKUP(B1958, Courses!$C$3:$E$836, 2, FALSE),"")</f>
        <v>Introduction to Electricity and Magnetism</v>
      </c>
      <c r="D1958" s="29" t="str">
        <f xml:space="preserve"> IFERROR(VLOOKUP(MID(G1958,1,1), PIRA!$B$1:$E$1146, 2, FALSE),"")</f>
        <v>5 Electricity and Magnetism</v>
      </c>
      <c r="E1958" s="31" t="str">
        <f xml:space="preserve"> IFERROR(VLOOKUP(MID(G1958,1,2),PIRA!$B$1:$E$1144,2,FALSE),"")&amp;"
"&amp;IFERROR(VLOOKUP(MID(H1958,1,2),PIRA!$B$1:$E$1144,2,FALSE),"")&amp;"
"&amp;IFERROR(VLOOKUP(MID(I1958,1,2),PIRA!$B$1:$E$1144,2,FALSE),"")</f>
        <v xml:space="preserve">Capacitance
Capacitance
</v>
      </c>
      <c r="F1958" s="31" t="str">
        <f xml:space="preserve"> IFERROR(VLOOKUP(MID(G1958,1,4),PIRA!$B$1:$E$1144,2,FALSE),"")&amp;"
"&amp;IFERROR(VLOOKUP(MID(H1958,1,4),PIRA!$B$1:$E$1144,2,FALSE),"")&amp;"
"&amp;IFERROR(VLOOKUP(MID(I1958,1,4),PIRA!$B$1:$E$1144,2,FALSE),"")</f>
        <v xml:space="preserve">Dielectric
Energy Stored in a Capacitor
</v>
      </c>
      <c r="G1958" s="32" t="s">
        <v>482</v>
      </c>
      <c r="H1958" s="31" t="str">
        <f>IFERROR(IF(VLOOKUP(G1958,Demos!$B$3:$K$1368,2,FALSE)=0,"",VLOOKUP(G1958,Demos!$B$3:$K$1368,2,FALSE)),"")</f>
        <v>5C30.01</v>
      </c>
      <c r="I1958" s="79" t="str">
        <f>IFERROR(IF(VLOOKUP(G1958,Demos!$B$3:$K$1368,3,FALSE)=0,"",VLOOKUP(G1958,Demos!$B$3:$K$1368,3,FALSE)),"")</f>
        <v/>
      </c>
      <c r="J1958" s="79" t="str">
        <f>IFERROR(IF(VLOOKUP(G1958,Demos!$B$3:$K$1368,4,FALSE)=0,"",VLOOKUP(G1958,Demos!$B$3:$K$1368,4,FALSE)),"")</f>
        <v/>
      </c>
      <c r="K1958" s="30" t="s">
        <v>1944</v>
      </c>
      <c r="L1958" s="30" t="s">
        <v>1064</v>
      </c>
      <c r="M1958" s="71">
        <v>42289</v>
      </c>
      <c r="N1958" s="33" t="str">
        <f>IFERROR(VLOOKUP(G1958,Demos!$B$3:$K$1368,5,FALSE),"")</f>
        <v>Capacitor (2) Different Dielectrics</v>
      </c>
      <c r="O1958" s="28">
        <f>IF(N1958="","",COUNTIF($N$6:N4077, N1958))</f>
        <v>17</v>
      </c>
      <c r="P1958" s="33" t="str">
        <f xml:space="preserve"> IFERROR(IF(VLOOKUP(G1958,Demos!$B$3:$K$1368,6,FALSE)=0,"",VLOOKUP(G1958,Demos!$B$3:$K$1368,6,FALSE)),"")</f>
        <v>www.de-monstrare.nl/pdf/Capacitor%20_2_Different%20dielectrics.pdf</v>
      </c>
      <c r="Q1958" s="38" t="str">
        <f xml:space="preserve"> IFERROR(IF(VLOOKUP(G1958,Demos!$B$3:$K$1368,8,FALSE)=0,"",VLOOKUP(G1958,Demos!$B$3:$K$1368,8,FALSE)),"")</f>
        <v/>
      </c>
      <c r="R1958" s="38" t="str">
        <f xml:space="preserve"> IFERROR(IF(VLOOKUP(G1958,Demos!$B$3:$K$1368,7,FALSE)=0,"",VLOOKUP(G1958,Demos!$B$3:$K$1368,7,FALSE)),"")</f>
        <v/>
      </c>
      <c r="T1958" s="50" t="s">
        <v>1761</v>
      </c>
      <c r="U1958" s="31" t="str">
        <f>IFERROR(VLOOKUP(G1958,Demos!$B$7:N5252,12,FALSE),"")</f>
        <v/>
      </c>
    </row>
    <row r="1959" spans="1:21" ht="45" x14ac:dyDescent="0.25">
      <c r="A1959" s="39">
        <f t="shared" si="30"/>
        <v>1954</v>
      </c>
      <c r="B1959" s="30" t="s">
        <v>151</v>
      </c>
      <c r="C1959" s="29" t="str">
        <f xml:space="preserve"> IFERROR(VLOOKUP(B1959, Courses!$C$3:$E$836, 2, FALSE),"")</f>
        <v>Introduction to Electricity and Magnetism</v>
      </c>
      <c r="D1959" s="29" t="str">
        <f xml:space="preserve"> IFERROR(VLOOKUP(MID(G1959,1,1), PIRA!$B$1:$E$1146, 2, FALSE),"")</f>
        <v>5 Electricity and Magnetism</v>
      </c>
      <c r="E1959" s="31" t="str">
        <f xml:space="preserve"> IFERROR(VLOOKUP(MID(G1959,1,2),PIRA!$B$1:$E$1144,2,FALSE),"")&amp;"
"&amp;IFERROR(VLOOKUP(MID(H1959,1,2),PIRA!$B$1:$E$1144,2,FALSE),"")&amp;"
"&amp;IFERROR(VLOOKUP(MID(I1959,1,2),PIRA!$B$1:$E$1144,2,FALSE),"")</f>
        <v xml:space="preserve">Electric Fields and Potential
</v>
      </c>
      <c r="F1959" s="31" t="str">
        <f xml:space="preserve"> IFERROR(VLOOKUP(MID(G1959,1,4),PIRA!$B$1:$E$1144,2,FALSE),"")&amp;"
"&amp;IFERROR(VLOOKUP(MID(H1959,1,4),PIRA!$B$1:$E$1144,2,FALSE),"")&amp;"
"&amp;IFERROR(VLOOKUP(MID(I1959,1,4),PIRA!$B$1:$E$1144,2,FALSE),"")</f>
        <v xml:space="preserve">Electric Field
</v>
      </c>
      <c r="G1959" s="32" t="s">
        <v>1193</v>
      </c>
      <c r="H1959" s="31" t="str">
        <f>IFERROR(IF(VLOOKUP(G1959,Demos!$B$3:$K$1368,2,FALSE)=0,"",VLOOKUP(G1959,Demos!$B$3:$K$1368,2,FALSE)),"")</f>
        <v/>
      </c>
      <c r="I1959" s="79" t="str">
        <f>IFERROR(IF(VLOOKUP(G1959,Demos!$B$3:$K$1368,3,FALSE)=0,"",VLOOKUP(G1959,Demos!$B$3:$K$1368,3,FALSE)),"")</f>
        <v/>
      </c>
      <c r="J1959" s="79" t="str">
        <f>IFERROR(IF(VLOOKUP(G1959,Demos!$B$3:$K$1368,4,FALSE)=0,"",VLOOKUP(G1959,Demos!$B$3:$K$1368,4,FALSE)),"")</f>
        <v/>
      </c>
      <c r="K1959" s="30" t="s">
        <v>1944</v>
      </c>
      <c r="L1959" s="30" t="s">
        <v>1064</v>
      </c>
      <c r="M1959" s="71">
        <v>42286</v>
      </c>
      <c r="N1959" s="33" t="str">
        <f>IFERROR(VLOOKUP(G1959,Demos!$B$3:$K$1368,5,FALSE),"")</f>
        <v>E-Field Direction (vd Graaff and electric dipole)</v>
      </c>
      <c r="O1959" s="28">
        <f>IF(N1959="","",COUNTIF($N$6:N4078, N1959))</f>
        <v>12</v>
      </c>
      <c r="P1959" s="33" t="str">
        <f xml:space="preserve"> IFERROR(IF(VLOOKUP(G1959,Demos!$B$3:$K$1368,6,FALSE)=0,"",VLOOKUP(G1959,Demos!$B$3:$K$1368,6,FALSE)),"")</f>
        <v>www.de-monstrare.nl/pdf/E-field%20direction.pdf</v>
      </c>
      <c r="Q1959" s="38" t="str">
        <f xml:space="preserve"> IFERROR(IF(VLOOKUP(G1959,Demos!$B$3:$K$1368,8,FALSE)=0,"",VLOOKUP(G1959,Demos!$B$3:$K$1368,8,FALSE)),"")</f>
        <v>Produce an E-dipole and suspend it in the E-field of a vd Graaff</v>
      </c>
      <c r="R1959" s="38" t="str">
        <f xml:space="preserve"> IFERROR(IF(VLOOKUP(G1959,Demos!$B$3:$K$1368,7,FALSE)=0,"",VLOOKUP(G1959,Demos!$B$3:$K$1368,7,FALSE)),"")</f>
        <v>See: https://www.youtube.com/watch?v=5yedECuZIs0&amp;list=PLYMFB4TVFdJJ4DsfXdY6yzDCDgLLiC4ya&amp;index=4</v>
      </c>
      <c r="T1959" s="50" t="s">
        <v>1761</v>
      </c>
      <c r="U1959" s="31" t="str">
        <f>IFERROR(VLOOKUP(G1959,Demos!$B$7:N5254,12,FALSE),"")</f>
        <v/>
      </c>
    </row>
    <row r="1960" spans="1:21" ht="45" x14ac:dyDescent="0.25">
      <c r="A1960" s="39">
        <f t="shared" si="30"/>
        <v>1955</v>
      </c>
      <c r="B1960" s="30" t="s">
        <v>151</v>
      </c>
      <c r="C1960" s="29" t="str">
        <f xml:space="preserve"> IFERROR(VLOOKUP(B1960, Courses!$C$3:$E$836, 2, FALSE),"")</f>
        <v>Introduction to Electricity and Magnetism</v>
      </c>
      <c r="D1960" s="29" t="str">
        <f xml:space="preserve"> IFERROR(VLOOKUP(MID(G1960,1,1), PIRA!$B$1:$E$1146, 2, FALSE),"")</f>
        <v>5 Electricity and Magnetism</v>
      </c>
      <c r="E1960" s="31" t="str">
        <f xml:space="preserve"> IFERROR(VLOOKUP(MID(G1960,1,2),PIRA!$B$1:$E$1144,2,FALSE),"")&amp;"
"&amp;IFERROR(VLOOKUP(MID(H1960,1,2),PIRA!$B$1:$E$1144,2,FALSE),"")&amp;"
"&amp;IFERROR(VLOOKUP(MID(I1960,1,2),PIRA!$B$1:$E$1144,2,FALSE),"")</f>
        <v xml:space="preserve">Electric Fields and Potential
Electric Fields and Potential
</v>
      </c>
      <c r="F1960" s="31" t="str">
        <f xml:space="preserve"> IFERROR(VLOOKUP(MID(G1960,1,4),PIRA!$B$1:$E$1144,2,FALSE),"")&amp;"
"&amp;IFERROR(VLOOKUP(MID(H1960,1,4),PIRA!$B$1:$E$1144,2,FALSE),"")&amp;"
"&amp;IFERROR(VLOOKUP(MID(I1960,1,4),PIRA!$B$1:$E$1144,2,FALSE),"")</f>
        <v xml:space="preserve">Electric Field
Gauss' Law
</v>
      </c>
      <c r="G1960" s="32" t="s">
        <v>1194</v>
      </c>
      <c r="H1960" s="31" t="str">
        <f>IFERROR(IF(VLOOKUP(G1960,Demos!$B$3:$K$1368,2,FALSE)=0,"",VLOOKUP(G1960,Demos!$B$3:$K$1368,2,FALSE)),"")</f>
        <v>5B20.10</v>
      </c>
      <c r="I1960" s="79" t="str">
        <f>IFERROR(IF(VLOOKUP(G1960,Demos!$B$3:$K$1368,3,FALSE)=0,"",VLOOKUP(G1960,Demos!$B$3:$K$1368,3,FALSE)),"")</f>
        <v/>
      </c>
      <c r="J1960" s="79" t="str">
        <f>IFERROR(IF(VLOOKUP(G1960,Demos!$B$3:$K$1368,4,FALSE)=0,"",VLOOKUP(G1960,Demos!$B$3:$K$1368,4,FALSE)),"")</f>
        <v/>
      </c>
      <c r="K1960" s="30" t="s">
        <v>1944</v>
      </c>
      <c r="L1960" s="30" t="s">
        <v>1064</v>
      </c>
      <c r="M1960" s="71">
        <v>42285</v>
      </c>
      <c r="N1960" s="33" t="str">
        <f>IFERROR(VLOOKUP(G1960,Demos!$B$3:$K$1368,5,FALSE),"")</f>
        <v>Charge and Field; inside and/or outside?</v>
      </c>
      <c r="O1960" s="28">
        <f>IF(N1960="","",COUNTIF($N$6:N4079, N1960))</f>
        <v>13</v>
      </c>
      <c r="P1960" s="33" t="str">
        <f xml:space="preserve"> IFERROR(IF(VLOOKUP(G1960,Demos!$B$3:$K$1368,6,FALSE)=0,"",VLOOKUP(G1960,Demos!$B$3:$K$1368,6,FALSE)),"")</f>
        <v>www.de-monstrare.nl/.../ Charge%20and%20field%20inside%20and%20or%20outside.pdf</v>
      </c>
      <c r="Q1960" s="38" t="str">
        <f xml:space="preserve"> IFERROR(IF(VLOOKUP(G1960,Demos!$B$3:$K$1368,8,FALSE)=0,"",VLOOKUP(G1960,Demos!$B$3:$K$1368,8,FALSE)),"")</f>
        <v/>
      </c>
      <c r="R1960" s="38" t="str">
        <f xml:space="preserve"> IFERROR(IF(VLOOKUP(G1960,Demos!$B$3:$K$1368,7,FALSE)=0,"",VLOOKUP(G1960,Demos!$B$3:$K$1368,7,FALSE)),"")</f>
        <v>See: https://www.youtube.com/watch?v=11BL47PklLw&amp;list=PLYMFB4TVFdJJ4DsfXdY6yzDCDgLLiC4ya&amp;index=3</v>
      </c>
      <c r="T1960" s="50" t="s">
        <v>1761</v>
      </c>
      <c r="U1960" s="31" t="str">
        <f>IFERROR(VLOOKUP(G1960,Demos!$B$7:N5255,12,FALSE),"")</f>
        <v/>
      </c>
    </row>
    <row r="1961" spans="1:21" ht="45" x14ac:dyDescent="0.25">
      <c r="A1961" s="39">
        <f t="shared" si="30"/>
        <v>1956</v>
      </c>
      <c r="B1961" s="30" t="s">
        <v>151</v>
      </c>
      <c r="C1961" s="29" t="str">
        <f xml:space="preserve"> IFERROR(VLOOKUP(B1961, Courses!$C$3:$E$836, 2, FALSE),"")</f>
        <v>Introduction to Electricity and Magnetism</v>
      </c>
      <c r="D1961" s="29" t="str">
        <f xml:space="preserve"> IFERROR(VLOOKUP(MID(G1961,1,1), PIRA!$B$1:$E$1146, 2, FALSE),"")</f>
        <v>5 Electricity and Magnetism</v>
      </c>
      <c r="E1961" s="31" t="str">
        <f xml:space="preserve"> IFERROR(VLOOKUP(MID(G1961,1,2),PIRA!$B$1:$E$1144,2,FALSE),"")&amp;"
"&amp;IFERROR(VLOOKUP(MID(H1961,1,2),PIRA!$B$1:$E$1144,2,FALSE),"")&amp;"
"&amp;IFERROR(VLOOKUP(MID(I1961,1,2),PIRA!$B$1:$E$1144,2,FALSE),"")</f>
        <v xml:space="preserve">Electrostatics
</v>
      </c>
      <c r="F1961" s="31" t="str">
        <f xml:space="preserve"> IFERROR(VLOOKUP(MID(G1961,1,4),PIRA!$B$1:$E$1144,2,FALSE),"")&amp;"
"&amp;IFERROR(VLOOKUP(MID(H1961,1,4),PIRA!$B$1:$E$1144,2,FALSE),"")&amp;"
"&amp;IFERROR(VLOOKUP(MID(I1961,1,4),PIRA!$B$1:$E$1144,2,FALSE),"")</f>
        <v xml:space="preserve">Induced Charge
</v>
      </c>
      <c r="G1961" s="32" t="s">
        <v>1191</v>
      </c>
      <c r="H1961" s="31" t="str">
        <f>IFERROR(IF(VLOOKUP(G1961,Demos!$B$3:$K$1368,2,FALSE)=0,"",VLOOKUP(G1961,Demos!$B$3:$K$1368,2,FALSE)),"")</f>
        <v/>
      </c>
      <c r="I1961" s="79" t="str">
        <f>IFERROR(IF(VLOOKUP(G1961,Demos!$B$3:$K$1368,3,FALSE)=0,"",VLOOKUP(G1961,Demos!$B$3:$K$1368,3,FALSE)),"")</f>
        <v/>
      </c>
      <c r="J1961" s="79" t="str">
        <f>IFERROR(IF(VLOOKUP(G1961,Demos!$B$3:$K$1368,4,FALSE)=0,"",VLOOKUP(G1961,Demos!$B$3:$K$1368,4,FALSE)),"")</f>
        <v/>
      </c>
      <c r="K1961" s="30" t="s">
        <v>1064</v>
      </c>
      <c r="L1961" s="30" t="s">
        <v>1923</v>
      </c>
      <c r="M1961" s="71">
        <v>42283</v>
      </c>
      <c r="N1961" s="33" t="str">
        <f>IFERROR(VLOOKUP(G1961,Demos!$B$3:$K$1368,5,FALSE),"")</f>
        <v>Charging by Induction</v>
      </c>
      <c r="O1961" s="28">
        <f>IF(N1961="","",COUNTIF($N$6:N4080, N1961))</f>
        <v>12</v>
      </c>
      <c r="P1961" s="33" t="str">
        <f xml:space="preserve"> IFERROR(IF(VLOOKUP(G1961,Demos!$B$3:$K$1368,6,FALSE)=0,"",VLOOKUP(G1961,Demos!$B$3:$K$1368,6,FALSE)),"")</f>
        <v>www.de-monstrare.nl/pdf/Charging%20by%20induction.pdf</v>
      </c>
      <c r="Q1961" s="38" t="str">
        <f xml:space="preserve"> IFERROR(IF(VLOOKUP(G1961,Demos!$B$3:$K$1368,8,FALSE)=0,"",VLOOKUP(G1961,Demos!$B$3:$K$1368,8,FALSE)),"")</f>
        <v/>
      </c>
      <c r="R1961" s="38" t="str">
        <f xml:space="preserve"> IFERROR(IF(VLOOKUP(G1961,Demos!$B$3:$K$1368,7,FALSE)=0,"",VLOOKUP(G1961,Demos!$B$3:$K$1368,7,FALSE)),"")</f>
        <v>See: https://www.youtube.com/watch?v=5u-WR7oNJ00&amp;list=PLYMFB4TVFdJJ4DsfXdY6yzDCDgLLiC4ya&amp;index=2</v>
      </c>
      <c r="T1961" s="50" t="s">
        <v>1761</v>
      </c>
      <c r="U1961" s="31" t="str">
        <f>IFERROR(VLOOKUP(G1961,Demos!$B$7:N5256,12,FALSE),"")</f>
        <v/>
      </c>
    </row>
    <row r="1962" spans="1:21" ht="45" x14ac:dyDescent="0.25">
      <c r="A1962" s="39">
        <f t="shared" si="30"/>
        <v>1957</v>
      </c>
      <c r="B1962" s="30" t="s">
        <v>151</v>
      </c>
      <c r="C1962" s="29" t="str">
        <f xml:space="preserve"> IFERROR(VLOOKUP(B1962, Courses!$C$3:$E$836, 2, FALSE),"")</f>
        <v>Introduction to Electricity and Magnetism</v>
      </c>
      <c r="D1962" s="29" t="str">
        <f xml:space="preserve"> IFERROR(VLOOKUP(MID(G1962,1,1), PIRA!$B$1:$E$1146, 2, FALSE),"")</f>
        <v>5 Electricity and Magnetism</v>
      </c>
      <c r="E1962" s="31" t="str">
        <f xml:space="preserve"> IFERROR(VLOOKUP(MID(G1962,1,2),PIRA!$B$1:$E$1144,2,FALSE),"")&amp;"
"&amp;IFERROR(VLOOKUP(MID(H1962,1,2),PIRA!$B$1:$E$1144,2,FALSE),"")&amp;"
"&amp;IFERROR(VLOOKUP(MID(I1962,1,2),PIRA!$B$1:$E$1144,2,FALSE),"")</f>
        <v xml:space="preserve">Electric Fields and Potential
</v>
      </c>
      <c r="F1962" s="31" t="str">
        <f xml:space="preserve"> IFERROR(VLOOKUP(MID(G1962,1,4),PIRA!$B$1:$E$1144,2,FALSE),"")&amp;"
"&amp;IFERROR(VLOOKUP(MID(H1962,1,4),PIRA!$B$1:$E$1144,2,FALSE),"")&amp;"
"&amp;IFERROR(VLOOKUP(MID(I1962,1,4),PIRA!$B$1:$E$1144,2,FALSE),"")</f>
        <v xml:space="preserve">Electric Field
</v>
      </c>
      <c r="G1962" s="32" t="s">
        <v>1740</v>
      </c>
      <c r="H1962" s="31" t="str">
        <f>IFERROR(IF(VLOOKUP(G1962,Demos!$B$3:$K$1368,2,FALSE)=0,"",VLOOKUP(G1962,Demos!$B$3:$K$1368,2,FALSE)),"")</f>
        <v/>
      </c>
      <c r="I1962" s="79" t="str">
        <f>IFERROR(IF(VLOOKUP(G1962,Demos!$B$3:$K$1368,3,FALSE)=0,"",VLOOKUP(G1962,Demos!$B$3:$K$1368,3,FALSE)),"")</f>
        <v/>
      </c>
      <c r="J1962" s="79" t="str">
        <f>IFERROR(IF(VLOOKUP(G1962,Demos!$B$3:$K$1368,4,FALSE)=0,"",VLOOKUP(G1962,Demos!$B$3:$K$1368,4,FALSE)),"")</f>
        <v/>
      </c>
      <c r="K1962" s="30" t="s">
        <v>1064</v>
      </c>
      <c r="L1962" s="30" t="s">
        <v>1923</v>
      </c>
      <c r="M1962" s="71">
        <v>42282</v>
      </c>
      <c r="N1962" s="33" t="str">
        <f>IFERROR(VLOOKUP(G1962,Demos!$B$3:$K$1368,5,FALSE),"")</f>
        <v>Squid on vd Graaff</v>
      </c>
      <c r="O1962" s="28">
        <f>IF(N1962="","",COUNTIF($N$6:N4081, N1962))</f>
        <v>12</v>
      </c>
      <c r="P1962" s="33" t="str">
        <f xml:space="preserve"> IFERROR(IF(VLOOKUP(G1962,Demos!$B$3:$K$1368,6,FALSE)=0,"",VLOOKUP(G1962,Demos!$B$3:$K$1368,6,FALSE)),"")</f>
        <v>N/A</v>
      </c>
      <c r="Q1962" s="38" t="str">
        <f xml:space="preserve"> IFERROR(IF(VLOOKUP(G1962,Demos!$B$3:$K$1368,8,FALSE)=0,"",VLOOKUP(G1962,Demos!$B$3:$K$1368,8,FALSE)),"")</f>
        <v>A small stand with thin paper strips is placed on an electrostatic generator</v>
      </c>
      <c r="R1962" s="38" t="str">
        <f xml:space="preserve"> IFERROR(IF(VLOOKUP(G1962,Demos!$B$3:$K$1368,7,FALSE)=0,"",VLOOKUP(G1962,Demos!$B$3:$K$1368,7,FALSE)),"")</f>
        <v/>
      </c>
      <c r="T1962" s="50" t="s">
        <v>1761</v>
      </c>
      <c r="U1962" s="31" t="str">
        <f>IFERROR(VLOOKUP(G1962,Demos!$B$7:N5257,12,FALSE),"")</f>
        <v/>
      </c>
    </row>
    <row r="1963" spans="1:21" ht="45" x14ac:dyDescent="0.25">
      <c r="A1963" s="39">
        <f t="shared" si="30"/>
        <v>1958</v>
      </c>
      <c r="B1963" s="30" t="s">
        <v>1932</v>
      </c>
      <c r="C1963" s="29" t="str">
        <f xml:space="preserve"> IFERROR(VLOOKUP(B1963, Courses!$C$3:$E$836, 2, FALSE),"")</f>
        <v>Statistical Mechanics and Thermodynamics</v>
      </c>
      <c r="D1963" s="29" t="str">
        <f xml:space="preserve"> IFERROR(VLOOKUP(MID(G1963,1,1), PIRA!$B$1:$E$1146, 2, FALSE),"")</f>
        <v>4 Thermodynamics</v>
      </c>
      <c r="E1963" s="31" t="str">
        <f xml:space="preserve"> IFERROR(VLOOKUP(MID(G1963,1,2),PIRA!$B$1:$E$1144,2,FALSE),"")&amp;"
"&amp;IFERROR(VLOOKUP(MID(H1963,1,2),PIRA!$B$1:$E$1144,2,FALSE),"")&amp;"
"&amp;IFERROR(VLOOKUP(MID(I1963,1,2),PIRA!$B$1:$E$1144,2,FALSE),"")</f>
        <v xml:space="preserve">Kinetic Theory
</v>
      </c>
      <c r="F1963" s="31" t="str">
        <f xml:space="preserve"> IFERROR(VLOOKUP(MID(G1963,1,4),PIRA!$B$1:$E$1144,2,FALSE),"")&amp;"
"&amp;IFERROR(VLOOKUP(MID(H1963,1,4),PIRA!$B$1:$E$1144,2,FALSE),"")&amp;"
"&amp;IFERROR(VLOOKUP(MID(I1963,1,4),PIRA!$B$1:$E$1144,2,FALSE),"")</f>
        <v xml:space="preserve">Kinetic Motion
</v>
      </c>
      <c r="G1963" s="32" t="s">
        <v>1849</v>
      </c>
      <c r="H1963" s="31" t="str">
        <f>IFERROR(IF(VLOOKUP(G1963,Demos!$B$3:$K$1368,2,FALSE)=0,"",VLOOKUP(G1963,Demos!$B$3:$K$1368,2,FALSE)),"")</f>
        <v/>
      </c>
      <c r="I1963" s="79" t="str">
        <f>IFERROR(IF(VLOOKUP(G1963,Demos!$B$3:$K$1368,3,FALSE)=0,"",VLOOKUP(G1963,Demos!$B$3:$K$1368,3,FALSE)),"")</f>
        <v/>
      </c>
      <c r="J1963" s="79" t="str">
        <f>IFERROR(IF(VLOOKUP(G1963,Demos!$B$3:$K$1368,4,FALSE)=0,"",VLOOKUP(G1963,Demos!$B$3:$K$1368,4,FALSE)),"")</f>
        <v/>
      </c>
      <c r="K1963" s="30" t="s">
        <v>1930</v>
      </c>
      <c r="M1963" s="71">
        <v>42276</v>
      </c>
      <c r="N1963" s="33" t="str">
        <f>IFERROR(VLOOKUP(G1963,Demos!$B$3:$K$1368,5,FALSE),"")</f>
        <v>Rain of Balls</v>
      </c>
      <c r="O1963" s="28">
        <f>IF(N1963="","",COUNTIF($N$6:N4082, N1963))</f>
        <v>1</v>
      </c>
      <c r="P1963" s="33" t="str">
        <f xml:space="preserve"> IFERROR(IF(VLOOKUP(G1963,Demos!$B$3:$K$1368,6,FALSE)=0,"",VLOOKUP(G1963,Demos!$B$3:$K$1368,6,FALSE)),"")</f>
        <v>http://www.de-monstrare.nl/pdf/Rain%20of%20balls.pdf</v>
      </c>
      <c r="Q1963" s="38" t="str">
        <f xml:space="preserve"> IFERROR(IF(VLOOKUP(G1963,Demos!$B$3:$K$1368,8,FALSE)=0,"",VLOOKUP(G1963,Demos!$B$3:$K$1368,8,FALSE)),"")</f>
        <v/>
      </c>
      <c r="R1963" s="38" t="str">
        <f xml:space="preserve"> IFERROR(IF(VLOOKUP(G1963,Demos!$B$3:$K$1368,7,FALSE)=0,"",VLOOKUP(G1963,Demos!$B$3:$K$1368,7,FALSE)),"")</f>
        <v>See from 00:31:55: U:\Elearning TP\Natk4all\college ted\dag 1</v>
      </c>
      <c r="T1963" s="50" t="s">
        <v>1763</v>
      </c>
      <c r="U1963" s="31" t="str">
        <f>IFERROR(VLOOKUP(G1963,Demos!$B$7:N5259,12,FALSE),"")</f>
        <v/>
      </c>
    </row>
    <row r="1964" spans="1:21" ht="45" x14ac:dyDescent="0.25">
      <c r="A1964" s="39">
        <f t="shared" si="30"/>
        <v>1959</v>
      </c>
      <c r="B1964" s="30" t="s">
        <v>1932</v>
      </c>
      <c r="C1964" s="29" t="str">
        <f xml:space="preserve"> IFERROR(VLOOKUP(B1964, Courses!$C$3:$E$836, 2, FALSE),"")</f>
        <v>Statistical Mechanics and Thermodynamics</v>
      </c>
      <c r="D1964" s="29" t="str">
        <f xml:space="preserve"> IFERROR(VLOOKUP(MID(G1964,1,1), PIRA!$B$1:$E$1146, 2, FALSE),"")</f>
        <v>4 Thermodynamics</v>
      </c>
      <c r="E1964" s="31" t="str">
        <f xml:space="preserve"> IFERROR(VLOOKUP(MID(G1964,1,2),PIRA!$B$1:$E$1144,2,FALSE),"")&amp;"
"&amp;IFERROR(VLOOKUP(MID(H1964,1,2),PIRA!$B$1:$E$1144,2,FALSE),"")&amp;"
"&amp;IFERROR(VLOOKUP(MID(I1964,1,2),PIRA!$B$1:$E$1144,2,FALSE),"")</f>
        <v xml:space="preserve">Kinetic Theory
</v>
      </c>
      <c r="F1964" s="31" t="str">
        <f xml:space="preserve"> IFERROR(VLOOKUP(MID(G1964,1,4),PIRA!$B$1:$E$1144,2,FALSE),"")&amp;"
"&amp;IFERROR(VLOOKUP(MID(H1964,1,4),PIRA!$B$1:$E$1144,2,FALSE),"")&amp;"
"&amp;IFERROR(VLOOKUP(MID(I1964,1,4),PIRA!$B$1:$E$1144,2,FALSE),"")</f>
        <v xml:space="preserve">Kinetic Motion
</v>
      </c>
      <c r="G1964" s="32" t="s">
        <v>1934</v>
      </c>
      <c r="H1964" s="31" t="str">
        <f>IFERROR(IF(VLOOKUP(G1964,Demos!$B$3:$K$1368,2,FALSE)=0,"",VLOOKUP(G1964,Demos!$B$3:$K$1368,2,FALSE)),"")</f>
        <v/>
      </c>
      <c r="I1964" s="79" t="str">
        <f>IFERROR(IF(VLOOKUP(G1964,Demos!$B$3:$K$1368,3,FALSE)=0,"",VLOOKUP(G1964,Demos!$B$3:$K$1368,3,FALSE)),"")</f>
        <v/>
      </c>
      <c r="J1964" s="79" t="str">
        <f>IFERROR(IF(VLOOKUP(G1964,Demos!$B$3:$K$1368,4,FALSE)=0,"",VLOOKUP(G1964,Demos!$B$3:$K$1368,4,FALSE)),"")</f>
        <v/>
      </c>
      <c r="K1964" s="30" t="s">
        <v>1930</v>
      </c>
      <c r="M1964" s="71">
        <v>42276</v>
      </c>
      <c r="N1964" s="33" t="str">
        <f>IFERROR(VLOOKUP(G1964,Demos!$B$3:$K$1368,5,FALSE),"")</f>
        <v>Squiggle balls: From molecular chaos to thermal order</v>
      </c>
      <c r="O1964" s="28">
        <f>IF(N1964="","",COUNTIF($N$6:N4083, N1964))</f>
        <v>1</v>
      </c>
      <c r="P1964" s="33" t="str">
        <f xml:space="preserve"> IFERROR(IF(VLOOKUP(G1964,Demos!$B$3:$K$1368,6,FALSE)=0,"",VLOOKUP(G1964,Demos!$B$3:$K$1368,6,FALSE)),"")</f>
        <v>N/A</v>
      </c>
      <c r="Q1964" s="38" t="str">
        <f xml:space="preserve"> IFERROR(IF(VLOOKUP(G1964,Demos!$B$3:$K$1368,8,FALSE)=0,"",VLOOKUP(G1964,Demos!$B$3:$K$1368,8,FALSE)),"")</f>
        <v/>
      </c>
      <c r="R1964" s="38" t="str">
        <f xml:space="preserve"> IFERROR(IF(VLOOKUP(G1964,Demos!$B$3:$K$1368,7,FALSE)=0,"",VLOOKUP(G1964,Demos!$B$3:$K$1368,7,FALSE)),"")</f>
        <v>See from 01:03:15: U:\Elearning TP\Natk4all\college ted\dag 1</v>
      </c>
      <c r="T1964" s="50" t="s">
        <v>1763</v>
      </c>
      <c r="U1964" s="31" t="str">
        <f>IFERROR(VLOOKUP(G1964,Demos!$B$7:N5258,12,FALSE),"")</f>
        <v/>
      </c>
    </row>
    <row r="1965" spans="1:21" ht="45" x14ac:dyDescent="0.25">
      <c r="A1965" s="39">
        <f t="shared" si="30"/>
        <v>1960</v>
      </c>
      <c r="B1965" s="30" t="s">
        <v>1932</v>
      </c>
      <c r="C1965" s="29" t="str">
        <f xml:space="preserve"> IFERROR(VLOOKUP(B1965, Courses!$C$3:$E$836, 2, FALSE),"")</f>
        <v>Statistical Mechanics and Thermodynamics</v>
      </c>
      <c r="D1965" s="29" t="str">
        <f xml:space="preserve"> IFERROR(VLOOKUP(MID(G1965,1,1), PIRA!$B$1:$E$1146, 2, FALSE),"")</f>
        <v>4 Thermodynamics</v>
      </c>
      <c r="E1965" s="31" t="str">
        <f xml:space="preserve"> IFERROR(VLOOKUP(MID(G1965,1,2),PIRA!$B$1:$E$1144,2,FALSE),"")&amp;"
"&amp;IFERROR(VLOOKUP(MID(H1965,1,2),PIRA!$B$1:$E$1144,2,FALSE),"")&amp;"
"&amp;IFERROR(VLOOKUP(MID(I1965,1,2),PIRA!$B$1:$E$1144,2,FALSE),"")</f>
        <v xml:space="preserve">Kinetic Theory
</v>
      </c>
      <c r="F1965" s="31" t="str">
        <f xml:space="preserve"> IFERROR(VLOOKUP(MID(G1965,1,4),PIRA!$B$1:$E$1144,2,FALSE),"")&amp;"
"&amp;IFERROR(VLOOKUP(MID(H1965,1,4),PIRA!$B$1:$E$1144,2,FALSE),"")&amp;"
"&amp;IFERROR(VLOOKUP(MID(I1965,1,4),PIRA!$B$1:$E$1144,2,FALSE),"")</f>
        <v xml:space="preserve">Kinetic Motion
</v>
      </c>
      <c r="G1965" s="32" t="s">
        <v>1933</v>
      </c>
      <c r="H1965" s="31" t="str">
        <f>IFERROR(IF(VLOOKUP(G1965,Demos!$B$3:$K$1368,2,FALSE)=0,"",VLOOKUP(G1965,Demos!$B$3:$K$1368,2,FALSE)),"")</f>
        <v/>
      </c>
      <c r="I1965" s="79" t="str">
        <f>IFERROR(IF(VLOOKUP(G1965,Demos!$B$3:$K$1368,3,FALSE)=0,"",VLOOKUP(G1965,Demos!$B$3:$K$1368,3,FALSE)),"")</f>
        <v/>
      </c>
      <c r="J1965" s="79" t="str">
        <f>IFERROR(IF(VLOOKUP(G1965,Demos!$B$3:$K$1368,4,FALSE)=0,"",VLOOKUP(G1965,Demos!$B$3:$K$1368,4,FALSE)),"")</f>
        <v/>
      </c>
      <c r="K1965" s="30" t="s">
        <v>1930</v>
      </c>
      <c r="M1965" s="71">
        <v>42276</v>
      </c>
      <c r="N1965" s="33" t="str">
        <f>IFERROR(VLOOKUP(G1965,Demos!$B$3:$K$1368,5,FALSE),"")</f>
        <v/>
      </c>
      <c r="O1965" s="28" t="str">
        <f>IF(N1965="","",COUNTIF($N$6:N4084, N1965))</f>
        <v/>
      </c>
      <c r="P1965" s="33" t="str">
        <f xml:space="preserve"> IFERROR(IF(VLOOKUP(G1965,Demos!$B$3:$K$1368,6,FALSE)=0,"",VLOOKUP(G1965,Demos!$B$3:$K$1368,6,FALSE)),"")</f>
        <v/>
      </c>
      <c r="Q1965" s="38" t="str">
        <f xml:space="preserve"> IFERROR(IF(VLOOKUP(G1965,Demos!$B$3:$K$1368,8,FALSE)=0,"",VLOOKUP(G1965,Demos!$B$3:$K$1368,8,FALSE)),"")</f>
        <v/>
      </c>
      <c r="R1965" s="38" t="str">
        <f xml:space="preserve"> IFERROR(IF(VLOOKUP(G1965,Demos!$B$3:$K$1368,7,FALSE)=0,"",VLOOKUP(G1965,Demos!$B$3:$K$1368,7,FALSE)),"")</f>
        <v/>
      </c>
      <c r="T1965" s="50" t="s">
        <v>1762</v>
      </c>
      <c r="U1965" s="31" t="str">
        <f>IFERROR(VLOOKUP(G1965,Demos!$B$7:N5260,12,FALSE),"")</f>
        <v/>
      </c>
    </row>
    <row r="1966" spans="1:21" ht="45" x14ac:dyDescent="0.25">
      <c r="A1966" s="39">
        <f t="shared" si="30"/>
        <v>1961</v>
      </c>
      <c r="B1966" s="30" t="s">
        <v>29</v>
      </c>
      <c r="C1966" s="29" t="str">
        <f xml:space="preserve"> IFERROR(VLOOKUP(B1966, Courses!$C$3:$E$836, 2, FALSE),"")</f>
        <v>Classical and Quantum Mechanics</v>
      </c>
      <c r="D1966" s="29" t="str">
        <f xml:space="preserve"> IFERROR(VLOOKUP(MID(G1966,1,1), PIRA!$B$1:$E$1146, 2, FALSE),"")</f>
        <v>3 Oscillations and Waves</v>
      </c>
      <c r="E1966" s="31" t="str">
        <f xml:space="preserve"> IFERROR(VLOOKUP(MID(G1966,1,2),PIRA!$B$1:$E$1144,2,FALSE),"")&amp;"
"&amp;IFERROR(VLOOKUP(MID(H1966,1,2),PIRA!$B$1:$E$1144,2,FALSE),"")&amp;"
"&amp;IFERROR(VLOOKUP(MID(I1966,1,2),PIRA!$B$1:$E$1144,2,FALSE),"")</f>
        <v xml:space="preserve">Wave Motion
</v>
      </c>
      <c r="F1966" s="31" t="str">
        <f xml:space="preserve"> IFERROR(VLOOKUP(MID(G1966,1,4),PIRA!$B$1:$E$1144,2,FALSE),"")&amp;"
"&amp;IFERROR(VLOOKUP(MID(H1966,1,4),PIRA!$B$1:$E$1144,2,FALSE),"")&amp;"
"&amp;IFERROR(VLOOKUP(MID(I1966,1,4),PIRA!$B$1:$E$1144,2,FALSE),"")</f>
        <v xml:space="preserve">Transverse Pulses and Waves
</v>
      </c>
      <c r="G1966" s="32" t="s">
        <v>1186</v>
      </c>
      <c r="H1966" s="31" t="str">
        <f>IFERROR(IF(VLOOKUP(G1966,Demos!$B$3:$K$1368,2,FALSE)=0,"",VLOOKUP(G1966,Demos!$B$3:$K$1368,2,FALSE)),"")</f>
        <v/>
      </c>
      <c r="I1966" s="79" t="str">
        <f>IFERROR(IF(VLOOKUP(G1966,Demos!$B$3:$K$1368,3,FALSE)=0,"",VLOOKUP(G1966,Demos!$B$3:$K$1368,3,FALSE)),"")</f>
        <v/>
      </c>
      <c r="J1966" s="79" t="str">
        <f>IFERROR(IF(VLOOKUP(G1966,Demos!$B$3:$K$1368,4,FALSE)=0,"",VLOOKUP(G1966,Demos!$B$3:$K$1368,4,FALSE)),"")</f>
        <v/>
      </c>
      <c r="K1966" s="30" t="s">
        <v>373</v>
      </c>
      <c r="M1966" s="71">
        <v>42271</v>
      </c>
      <c r="N1966" s="33" t="str">
        <f>IFERROR(VLOOKUP(G1966,Demos!$B$3:$K$1368,5,FALSE),"")</f>
        <v>Speed of a Single Pulse on Different Strings (2)</v>
      </c>
      <c r="O1966" s="28">
        <f>IF(N1966="","",COUNTIF($N$6:N4085, N1966))</f>
        <v>26</v>
      </c>
      <c r="P1966" s="33" t="str">
        <f xml:space="preserve"> IFERROR(IF(VLOOKUP(G1966,Demos!$B$3:$K$1368,6,FALSE)=0,"",VLOOKUP(G1966,Demos!$B$3:$K$1368,6,FALSE)),"")</f>
        <v>www.de-monstrare.nl/pdf/Speed%20of%20a%20single%20pulse%20on%20different%20strings%20_2_.pdf</v>
      </c>
      <c r="Q1966" s="38" t="str">
        <f xml:space="preserve"> IFERROR(IF(VLOOKUP(G1966,Demos!$B$3:$K$1368,8,FALSE)=0,"",VLOOKUP(G1966,Demos!$B$3:$K$1368,8,FALSE)),"")</f>
        <v/>
      </c>
      <c r="R1966" s="38" t="str">
        <f xml:space="preserve"> IFERROR(IF(VLOOKUP(G1966,Demos!$B$3:$K$1368,7,FALSE)=0,"",VLOOKUP(G1966,Demos!$B$3:$K$1368,7,FALSE)),"")</f>
        <v>See: https://surfdrive.surf.nl/files/index.php/s/DHZYIhoACURx7O8?path=%2FHaaksman%2FTN2345%2F2.%20Speed%20of%20a%20Single%20Pulse%20on%20Different%20Strings</v>
      </c>
      <c r="T1966" s="50" t="s">
        <v>1762</v>
      </c>
      <c r="U1966" s="31" t="str">
        <f>IFERROR(VLOOKUP(G1966,Demos!$B$7:N5262,12,FALSE),"")</f>
        <v/>
      </c>
    </row>
    <row r="1967" spans="1:21" ht="45" x14ac:dyDescent="0.25">
      <c r="A1967" s="39">
        <f t="shared" si="30"/>
        <v>1962</v>
      </c>
      <c r="B1967" s="30" t="s">
        <v>29</v>
      </c>
      <c r="C1967" s="29" t="str">
        <f xml:space="preserve"> IFERROR(VLOOKUP(B1967, Courses!$C$3:$E$836, 2, FALSE),"")</f>
        <v>Classical and Quantum Mechanics</v>
      </c>
      <c r="D1967" s="29" t="str">
        <f xml:space="preserve"> IFERROR(VLOOKUP(MID(G1967,1,1), PIRA!$B$1:$E$1146, 2, FALSE),"")</f>
        <v>3 Oscillations and Waves</v>
      </c>
      <c r="E1967" s="31" t="str">
        <f xml:space="preserve"> IFERROR(VLOOKUP(MID(G1967,1,2),PIRA!$B$1:$E$1144,2,FALSE),"")&amp;"
"&amp;IFERROR(VLOOKUP(MID(H1967,1,2),PIRA!$B$1:$E$1144,2,FALSE),"")&amp;"
"&amp;IFERROR(VLOOKUP(MID(I1967,1,2),PIRA!$B$1:$E$1144,2,FALSE),"")</f>
        <v xml:space="preserve">Wave Motion
</v>
      </c>
      <c r="F1967" s="31" t="str">
        <f xml:space="preserve"> IFERROR(VLOOKUP(MID(G1967,1,4),PIRA!$B$1:$E$1144,2,FALSE),"")&amp;"
"&amp;IFERROR(VLOOKUP(MID(H1967,1,4),PIRA!$B$1:$E$1144,2,FALSE),"")&amp;"
"&amp;IFERROR(VLOOKUP(MID(I1967,1,4),PIRA!$B$1:$E$1144,2,FALSE),"")</f>
        <v xml:space="preserve">Longitudinal Pulses and Waves
</v>
      </c>
      <c r="G1967" s="32" t="s">
        <v>126</v>
      </c>
      <c r="H1967" s="31" t="str">
        <f>IFERROR(IF(VLOOKUP(G1967,Demos!$B$3:$K$1368,2,FALSE)=0,"",VLOOKUP(G1967,Demos!$B$3:$K$1368,2,FALSE)),"")</f>
        <v/>
      </c>
      <c r="I1967" s="79" t="str">
        <f>IFERROR(IF(VLOOKUP(G1967,Demos!$B$3:$K$1368,3,FALSE)=0,"",VLOOKUP(G1967,Demos!$B$3:$K$1368,3,FALSE)),"")</f>
        <v/>
      </c>
      <c r="J1967" s="79" t="str">
        <f>IFERROR(IF(VLOOKUP(G1967,Demos!$B$3:$K$1368,4,FALSE)=0,"",VLOOKUP(G1967,Demos!$B$3:$K$1368,4,FALSE)),"")</f>
        <v/>
      </c>
      <c r="K1967" s="30" t="s">
        <v>373</v>
      </c>
      <c r="L1967" s="32"/>
      <c r="M1967" s="71">
        <v>42271</v>
      </c>
      <c r="N1967" s="33" t="str">
        <f>IFERROR(VLOOKUP(G1967,Demos!$B$3:$K$1368,5,FALSE),"")</f>
        <v>Wave Machine</v>
      </c>
      <c r="O1967" s="28">
        <f>IF(N1967="","",COUNTIF($N$6:N4086, N1967))</f>
        <v>26</v>
      </c>
      <c r="P1967" s="33" t="str">
        <f xml:space="preserve"> IFERROR(IF(VLOOKUP(G1967,Demos!$B$3:$K$1368,6,FALSE)=0,"",VLOOKUP(G1967,Demos!$B$3:$K$1368,6,FALSE)),"")</f>
        <v>www.de-monstrare.nl/pdf/Reflections%20of%20transverse%20pulses%20_2_.pdf</v>
      </c>
      <c r="Q1967" s="38" t="str">
        <f xml:space="preserve"> IFERROR(IF(VLOOKUP(G1967,Demos!$B$3:$K$1368,8,FALSE)=0,"",VLOOKUP(G1967,Demos!$B$3:$K$1368,8,FALSE)),"")</f>
        <v>Not listed in database yet</v>
      </c>
      <c r="R1967" s="38" t="str">
        <f xml:space="preserve"> IFERROR(IF(VLOOKUP(G1967,Demos!$B$3:$K$1368,7,FALSE)=0,"",VLOOKUP(G1967,Demos!$B$3:$K$1368,7,FALSE)),"")</f>
        <v/>
      </c>
      <c r="T1967" s="50" t="s">
        <v>1762</v>
      </c>
      <c r="U1967" s="31" t="str">
        <f>IFERROR(VLOOKUP(G1967,Demos!$B$7:N5261,12,FALSE),"")</f>
        <v/>
      </c>
    </row>
    <row r="1968" spans="1:21" ht="45" x14ac:dyDescent="0.25">
      <c r="A1968" s="39">
        <f t="shared" si="30"/>
        <v>1963</v>
      </c>
      <c r="B1968" s="30" t="s">
        <v>29</v>
      </c>
      <c r="C1968" s="29" t="str">
        <f xml:space="preserve"> IFERROR(VLOOKUP(B1968, Courses!$C$3:$E$836, 2, FALSE),"")</f>
        <v>Classical and Quantum Mechanics</v>
      </c>
      <c r="D1968" s="29" t="str">
        <f xml:space="preserve"> IFERROR(VLOOKUP(MID(G1968,1,1), PIRA!$B$1:$E$1146, 2, FALSE),"")</f>
        <v>3 Oscillations and Waves</v>
      </c>
      <c r="E1968" s="31" t="str">
        <f xml:space="preserve"> IFERROR(VLOOKUP(MID(G1968,1,2),PIRA!$B$1:$E$1144,2,FALSE),"")&amp;"
"&amp;IFERROR(VLOOKUP(MID(H1968,1,2),PIRA!$B$1:$E$1144,2,FALSE),"")&amp;"
"&amp;IFERROR(VLOOKUP(MID(I1968,1,2),PIRA!$B$1:$E$1144,2,FALSE),"")</f>
        <v xml:space="preserve">Acoustics
Wave Motion
</v>
      </c>
      <c r="F1968" s="31" t="str">
        <f xml:space="preserve"> IFERROR(VLOOKUP(MID(G1968,1,4),PIRA!$B$1:$E$1144,2,FALSE),"")&amp;"
"&amp;IFERROR(VLOOKUP(MID(H1968,1,4),PIRA!$B$1:$E$1144,2,FALSE),"")&amp;"
"&amp;IFERROR(VLOOKUP(MID(I1968,1,4),PIRA!$B$1:$E$1144,2,FALSE),"")</f>
        <v xml:space="preserve">Wave Analysis and Synthesis
Standing Waves
</v>
      </c>
      <c r="G1968" s="32" t="s">
        <v>1189</v>
      </c>
      <c r="H1968" s="31" t="str">
        <f>IFERROR(IF(VLOOKUP(G1968,Demos!$B$3:$K$1368,2,FALSE)=0,"",VLOOKUP(G1968,Demos!$B$3:$K$1368,2,FALSE)),"")</f>
        <v>3B22.05</v>
      </c>
      <c r="I1968" s="79" t="str">
        <f>IFERROR(IF(VLOOKUP(G1968,Demos!$B$3:$K$1368,3,FALSE)=0,"",VLOOKUP(G1968,Demos!$B$3:$K$1368,3,FALSE)),"")</f>
        <v/>
      </c>
      <c r="J1968" s="79" t="str">
        <f>IFERROR(IF(VLOOKUP(G1968,Demos!$B$3:$K$1368,4,FALSE)=0,"",VLOOKUP(G1968,Demos!$B$3:$K$1368,4,FALSE)),"")</f>
        <v/>
      </c>
      <c r="K1968" s="30" t="s">
        <v>373</v>
      </c>
      <c r="M1968" s="71">
        <v>42271</v>
      </c>
      <c r="N1968" s="33" t="str">
        <f>IFERROR(VLOOKUP(G1968,Demos!$B$3:$K$1368,5,FALSE),"")</f>
        <v>Plucking a String</v>
      </c>
      <c r="O1968" s="28">
        <f>IF(N1968="","",COUNTIF($N$6:N4087, N1968))</f>
        <v>27</v>
      </c>
      <c r="P1968" s="33" t="str">
        <f xml:space="preserve"> IFERROR(IF(VLOOKUP(G1968,Demos!$B$3:$K$1368,6,FALSE)=0,"",VLOOKUP(G1968,Demos!$B$3:$K$1368,6,FALSE)),"")</f>
        <v>www.de-monstrare.nl/pdf/Plucking%20a%20string.pdf</v>
      </c>
      <c r="Q1968" s="38" t="str">
        <f xml:space="preserve"> IFERROR(IF(VLOOKUP(G1968,Demos!$B$3:$K$1368,8,FALSE)=0,"",VLOOKUP(G1968,Demos!$B$3:$K$1368,8,FALSE)),"")</f>
        <v/>
      </c>
      <c r="R1968" s="38" t="str">
        <f xml:space="preserve"> IFERROR(IF(VLOOKUP(G1968,Demos!$B$3:$K$1368,7,FALSE)=0,"",VLOOKUP(G1968,Demos!$B$3:$K$1368,7,FALSE)),"")</f>
        <v>See: https://surfdrive.surf.nl/files/index.php/s/DHZYIhoACURx7O8?path=%2FHaaksman%2FTN2345%2F1.%20Plucking%20a%20String</v>
      </c>
      <c r="T1968" s="50" t="s">
        <v>1762</v>
      </c>
      <c r="U1968" s="31" t="str">
        <f>IFERROR(VLOOKUP(G1968,Demos!$B$7:N5263,12,FALSE),"")</f>
        <v/>
      </c>
    </row>
    <row r="1969" spans="1:21" ht="45" x14ac:dyDescent="0.25">
      <c r="A1969" s="39">
        <f t="shared" si="30"/>
        <v>1964</v>
      </c>
      <c r="B1969" s="30" t="s">
        <v>29</v>
      </c>
      <c r="C1969" s="29" t="str">
        <f xml:space="preserve"> IFERROR(VLOOKUP(B1969, Courses!$C$3:$E$836, 2, FALSE),"")</f>
        <v>Classical and Quantum Mechanics</v>
      </c>
      <c r="D1969" s="29" t="str">
        <f xml:space="preserve"> IFERROR(VLOOKUP(MID(G1969,1,1), PIRA!$B$1:$E$1146, 2, FALSE),"")</f>
        <v>3 Oscillations and Waves</v>
      </c>
      <c r="E1969" s="31" t="str">
        <f xml:space="preserve"> IFERROR(VLOOKUP(MID(G1969,1,2),PIRA!$B$1:$E$1144,2,FALSE),"")&amp;"
"&amp;IFERROR(VLOOKUP(MID(H1969,1,2),PIRA!$B$1:$E$1144,2,FALSE),"")&amp;"
"&amp;IFERROR(VLOOKUP(MID(I1969,1,2),PIRA!$B$1:$E$1144,2,FALSE),"")</f>
        <v xml:space="preserve">Instruments
</v>
      </c>
      <c r="F1969" s="31" t="str">
        <f xml:space="preserve"> IFERROR(VLOOKUP(MID(G1969,1,4),PIRA!$B$1:$E$1144,2,FALSE),"")&amp;"
"&amp;IFERROR(VLOOKUP(MID(H1969,1,4),PIRA!$B$1:$E$1144,2,FALSE),"")&amp;"
"&amp;IFERROR(VLOOKUP(MID(I1969,1,4),PIRA!$B$1:$E$1144,2,FALSE),"")</f>
        <v xml:space="preserve">Tuning Forks
</v>
      </c>
      <c r="G1969" s="32" t="s">
        <v>1190</v>
      </c>
      <c r="H1969" s="31" t="str">
        <f>IFERROR(IF(VLOOKUP(G1969,Demos!$B$3:$K$1368,2,FALSE)=0,"",VLOOKUP(G1969,Demos!$B$3:$K$1368,2,FALSE)),"")</f>
        <v/>
      </c>
      <c r="I1969" s="79" t="str">
        <f>IFERROR(IF(VLOOKUP(G1969,Demos!$B$3:$K$1368,3,FALSE)=0,"",VLOOKUP(G1969,Demos!$B$3:$K$1368,3,FALSE)),"")</f>
        <v/>
      </c>
      <c r="J1969" s="79" t="str">
        <f>IFERROR(IF(VLOOKUP(G1969,Demos!$B$3:$K$1368,4,FALSE)=0,"",VLOOKUP(G1969,Demos!$B$3:$K$1368,4,FALSE)),"")</f>
        <v/>
      </c>
      <c r="K1969" s="30" t="s">
        <v>373</v>
      </c>
      <c r="M1969" s="71">
        <v>42271</v>
      </c>
      <c r="N1969" s="33" t="str">
        <f>IFERROR(VLOOKUP(G1969,Demos!$B$3:$K$1368,5,FALSE),"")</f>
        <v>Beats between Tuning Forks</v>
      </c>
      <c r="O1969" s="28">
        <f>IF(N1969="","",COUNTIF($N$6:N4088, N1969))</f>
        <v>12</v>
      </c>
      <c r="P1969" s="33" t="str">
        <f xml:space="preserve"> IFERROR(IF(VLOOKUP(G1969,Demos!$B$3:$K$1368,6,FALSE)=0,"",VLOOKUP(G1969,Demos!$B$3:$K$1368,6,FALSE)),"")</f>
        <v>N/A</v>
      </c>
      <c r="Q1969" s="38" t="str">
        <f xml:space="preserve"> IFERROR(IF(VLOOKUP(G1969,Demos!$B$3:$K$1368,8,FALSE)=0,"",VLOOKUP(G1969,Demos!$B$3:$K$1368,8,FALSE)),"")</f>
        <v/>
      </c>
      <c r="R1969" s="38" t="str">
        <f xml:space="preserve"> IFERROR(IF(VLOOKUP(G1969,Demos!$B$3:$K$1368,7,FALSE)=0,"",VLOOKUP(G1969,Demos!$B$3:$K$1368,7,FALSE)),"")</f>
        <v/>
      </c>
      <c r="T1969" s="50" t="s">
        <v>1762</v>
      </c>
      <c r="U1969" s="31" t="str">
        <f>IFERROR(VLOOKUP(G1969,Demos!$B$7:N5264,12,FALSE),"")</f>
        <v/>
      </c>
    </row>
    <row r="1970" spans="1:21" ht="45" x14ac:dyDescent="0.25">
      <c r="A1970" s="39">
        <f t="shared" si="30"/>
        <v>1965</v>
      </c>
      <c r="B1970" s="30" t="s">
        <v>29</v>
      </c>
      <c r="C1970" s="29" t="str">
        <f xml:space="preserve"> IFERROR(VLOOKUP(B1970, Courses!$C$3:$E$836, 2, FALSE),"")</f>
        <v>Classical and Quantum Mechanics</v>
      </c>
      <c r="D1970" s="29" t="str">
        <f xml:space="preserve"> IFERROR(VLOOKUP(MID(G1970,1,1), PIRA!$B$1:$E$1146, 2, FALSE),"")</f>
        <v>3 Oscillations and Waves</v>
      </c>
      <c r="E1970" s="31" t="str">
        <f xml:space="preserve"> IFERROR(VLOOKUP(MID(G1970,1,2),PIRA!$B$1:$E$1144,2,FALSE),"")&amp;"
"&amp;IFERROR(VLOOKUP(MID(H1970,1,2),PIRA!$B$1:$E$1144,2,FALSE),"")&amp;"
"&amp;IFERROR(VLOOKUP(MID(I1970,1,2),PIRA!$B$1:$E$1144,2,FALSE),"")</f>
        <v xml:space="preserve">Oscillations
</v>
      </c>
      <c r="F1970" s="31" t="str">
        <f xml:space="preserve"> IFERROR(VLOOKUP(MID(G1970,1,4),PIRA!$B$1:$E$1144,2,FALSE),"")&amp;"
"&amp;IFERROR(VLOOKUP(MID(H1970,1,4),PIRA!$B$1:$E$1144,2,FALSE),"")&amp;"
"&amp;IFERROR(VLOOKUP(MID(I1970,1,4),PIRA!$B$1:$E$1144,2,FALSE),"")</f>
        <v xml:space="preserve">Physical Pendula
</v>
      </c>
      <c r="G1970" s="32" t="s">
        <v>1181</v>
      </c>
      <c r="H1970" s="31" t="str">
        <f>IFERROR(IF(VLOOKUP(G1970,Demos!$B$3:$K$1368,2,FALSE)=0,"",VLOOKUP(G1970,Demos!$B$3:$K$1368,2,FALSE)),"")</f>
        <v/>
      </c>
      <c r="I1970" s="79" t="str">
        <f>IFERROR(IF(VLOOKUP(G1970,Demos!$B$3:$K$1368,3,FALSE)=0,"",VLOOKUP(G1970,Demos!$B$3:$K$1368,3,FALSE)),"")</f>
        <v/>
      </c>
      <c r="J1970" s="79" t="str">
        <f>IFERROR(IF(VLOOKUP(G1970,Demos!$B$3:$K$1368,4,FALSE)=0,"",VLOOKUP(G1970,Demos!$B$3:$K$1368,4,FALSE)),"")</f>
        <v/>
      </c>
      <c r="K1970" s="30" t="s">
        <v>373</v>
      </c>
      <c r="M1970" s="71">
        <v>42269</v>
      </c>
      <c r="N1970" s="33" t="str">
        <f>IFERROR(VLOOKUP(G1970,Demos!$B$3:$K$1368,5,FALSE),"")</f>
        <v>Physical Pendulum (1) Compound Pendulum</v>
      </c>
      <c r="O1970" s="28">
        <f>IF(N1970="","",COUNTIF($N$6:N4089, N1970))</f>
        <v>12</v>
      </c>
      <c r="P1970" s="33" t="str">
        <f xml:space="preserve"> IFERROR(IF(VLOOKUP(G1970,Demos!$B$3:$K$1368,6,FALSE)=0,"",VLOOKUP(G1970,Demos!$B$3:$K$1368,6,FALSE)),"")</f>
        <v>www.de-monstrare.nl/pdf/Physical%20pendulum%20_1_%20-%20Compound%20pendulum.pdf</v>
      </c>
      <c r="Q1970" s="38" t="str">
        <f xml:space="preserve"> IFERROR(IF(VLOOKUP(G1970,Demos!$B$3:$K$1368,8,FALSE)=0,"",VLOOKUP(G1970,Demos!$B$3:$K$1368,8,FALSE)),"")</f>
        <v/>
      </c>
      <c r="R1970" s="38" t="str">
        <f xml:space="preserve"> IFERROR(IF(VLOOKUP(G1970,Demos!$B$3:$K$1368,7,FALSE)=0,"",VLOOKUP(G1970,Demos!$B$3:$K$1368,7,FALSE)),"")</f>
        <v/>
      </c>
      <c r="T1970" s="50" t="s">
        <v>1762</v>
      </c>
      <c r="U1970" s="31" t="str">
        <f>IFERROR(VLOOKUP(G1970,Demos!$B$7:N5266,12,FALSE),"")</f>
        <v/>
      </c>
    </row>
    <row r="1971" spans="1:21" ht="45" x14ac:dyDescent="0.25">
      <c r="A1971" s="39">
        <f t="shared" si="30"/>
        <v>1966</v>
      </c>
      <c r="B1971" s="30" t="s">
        <v>29</v>
      </c>
      <c r="C1971" s="29" t="str">
        <f xml:space="preserve"> IFERROR(VLOOKUP(B1971, Courses!$C$3:$E$836, 2, FALSE),"")</f>
        <v>Classical and Quantum Mechanics</v>
      </c>
      <c r="D1971" s="29" t="str">
        <f xml:space="preserve"> IFERROR(VLOOKUP(MID(G1971,1,1), PIRA!$B$1:$E$1146, 2, FALSE),"")</f>
        <v>3 Oscillations and Waves</v>
      </c>
      <c r="E1971" s="31" t="str">
        <f xml:space="preserve"> IFERROR(VLOOKUP(MID(G1971,1,2),PIRA!$B$1:$E$1144,2,FALSE),"")&amp;"
"&amp;IFERROR(VLOOKUP(MID(H1971,1,2),PIRA!$B$1:$E$1144,2,FALSE),"")&amp;"
"&amp;IFERROR(VLOOKUP(MID(I1971,1,2),PIRA!$B$1:$E$1144,2,FALSE),"")</f>
        <v xml:space="preserve">Oscillations
</v>
      </c>
      <c r="F1971" s="31" t="str">
        <f xml:space="preserve"> IFERROR(VLOOKUP(MID(G1971,1,4),PIRA!$B$1:$E$1144,2,FALSE),"")&amp;"
"&amp;IFERROR(VLOOKUP(MID(H1971,1,4),PIRA!$B$1:$E$1144,2,FALSE),"")&amp;"
"&amp;IFERROR(VLOOKUP(MID(I1971,1,4),PIRA!$B$1:$E$1144,2,FALSE),"")</f>
        <v xml:space="preserve">Simple Harmonic Motion
</v>
      </c>
      <c r="G1971" s="32" t="s">
        <v>1182</v>
      </c>
      <c r="H1971" s="31" t="str">
        <f>IFERROR(IF(VLOOKUP(G1971,Demos!$B$3:$K$1368,2,FALSE)=0,"",VLOOKUP(G1971,Demos!$B$3:$K$1368,2,FALSE)),"")</f>
        <v/>
      </c>
      <c r="I1971" s="79" t="str">
        <f>IFERROR(IF(VLOOKUP(G1971,Demos!$B$3:$K$1368,3,FALSE)=0,"",VLOOKUP(G1971,Demos!$B$3:$K$1368,3,FALSE)),"")</f>
        <v/>
      </c>
      <c r="J1971" s="79" t="str">
        <f>IFERROR(IF(VLOOKUP(G1971,Demos!$B$3:$K$1368,4,FALSE)=0,"",VLOOKUP(G1971,Demos!$B$3:$K$1368,4,FALSE)),"")</f>
        <v/>
      </c>
      <c r="K1971" s="30" t="s">
        <v>373</v>
      </c>
      <c r="M1971" s="71">
        <v>42269</v>
      </c>
      <c r="N1971" s="33" t="str">
        <f>IFERROR(VLOOKUP(G1971,Demos!$B$3:$K$1368,5,FALSE),"")</f>
        <v>Simple Harmonic Motion (SHM) (3)</v>
      </c>
      <c r="O1971" s="28">
        <f>IF(N1971="","",COUNTIF($N$6:N4090, N1971))</f>
        <v>15</v>
      </c>
      <c r="P1971" s="33" t="str">
        <f xml:space="preserve"> IFERROR(IF(VLOOKUP(G1971,Demos!$B$3:$K$1368,6,FALSE)=0,"",VLOOKUP(G1971,Demos!$B$3:$K$1368,6,FALSE)),"")</f>
        <v>www.de-monstrare.nl/pdf/Simple%20harmonic%20motion%20_SHM_%20_3_.pdf</v>
      </c>
      <c r="Q1971" s="38" t="str">
        <f xml:space="preserve"> IFERROR(IF(VLOOKUP(G1971,Demos!$B$3:$K$1368,8,FALSE)=0,"",VLOOKUP(G1971,Demos!$B$3:$K$1368,8,FALSE)),"")</f>
        <v/>
      </c>
      <c r="R1971" s="38" t="str">
        <f xml:space="preserve"> IFERROR(IF(VLOOKUP(G1971,Demos!$B$3:$K$1368,7,FALSE)=0,"",VLOOKUP(G1971,Demos!$B$3:$K$1368,7,FALSE)),"")</f>
        <v/>
      </c>
      <c r="T1971" s="50" t="s">
        <v>1763</v>
      </c>
      <c r="U1971" s="31" t="str">
        <f>IFERROR(VLOOKUP(G1971,Demos!$B$7:N5265,12,FALSE),"")</f>
        <v/>
      </c>
    </row>
    <row r="1972" spans="1:21" ht="45" x14ac:dyDescent="0.25">
      <c r="A1972" s="39">
        <f t="shared" si="30"/>
        <v>1967</v>
      </c>
      <c r="B1972" s="30" t="s">
        <v>29</v>
      </c>
      <c r="C1972" s="29" t="str">
        <f xml:space="preserve"> IFERROR(VLOOKUP(B1972, Courses!$C$3:$E$836, 2, FALSE),"")</f>
        <v>Classical and Quantum Mechanics</v>
      </c>
      <c r="D1972" s="29" t="str">
        <f xml:space="preserve"> IFERROR(VLOOKUP(MID(G1972,1,1), PIRA!$B$1:$E$1146, 2, FALSE),"")</f>
        <v>3 Oscillations and Waves</v>
      </c>
      <c r="E1972" s="31" t="str">
        <f xml:space="preserve"> IFERROR(VLOOKUP(MID(G1972,1,2),PIRA!$B$1:$E$1144,2,FALSE),"")&amp;"
"&amp;IFERROR(VLOOKUP(MID(H1972,1,2),PIRA!$B$1:$E$1144,2,FALSE),"")&amp;"
"&amp;IFERROR(VLOOKUP(MID(I1972,1,2),PIRA!$B$1:$E$1144,2,FALSE),"")</f>
        <v xml:space="preserve">Oscillations
</v>
      </c>
      <c r="F1972" s="31" t="str">
        <f xml:space="preserve"> IFERROR(VLOOKUP(MID(G1972,1,4),PIRA!$B$1:$E$1144,2,FALSE),"")&amp;"
"&amp;IFERROR(VLOOKUP(MID(H1972,1,4),PIRA!$B$1:$E$1144,2,FALSE),"")&amp;"
"&amp;IFERROR(VLOOKUP(MID(I1972,1,4),PIRA!$B$1:$E$1144,2,FALSE),"")</f>
        <v xml:space="preserve">Damped Oscillators
</v>
      </c>
      <c r="G1972" s="32" t="s">
        <v>1183</v>
      </c>
      <c r="H1972" s="31" t="str">
        <f>IFERROR(IF(VLOOKUP(G1972,Demos!$B$3:$K$1368,2,FALSE)=0,"",VLOOKUP(G1972,Demos!$B$3:$K$1368,2,FALSE)),"")</f>
        <v/>
      </c>
      <c r="I1972" s="79" t="str">
        <f>IFERROR(IF(VLOOKUP(G1972,Demos!$B$3:$K$1368,3,FALSE)=0,"",VLOOKUP(G1972,Demos!$B$3:$K$1368,3,FALSE)),"")</f>
        <v/>
      </c>
      <c r="J1972" s="79" t="str">
        <f>IFERROR(IF(VLOOKUP(G1972,Demos!$B$3:$K$1368,4,FALSE)=0,"",VLOOKUP(G1972,Demos!$B$3:$K$1368,4,FALSE)),"")</f>
        <v/>
      </c>
      <c r="K1972" s="30" t="s">
        <v>373</v>
      </c>
      <c r="M1972" s="71">
        <v>42269</v>
      </c>
      <c r="N1972" s="33" t="str">
        <f>IFERROR(VLOOKUP(G1972,Demos!$B$3:$K$1368,5,FALSE),"")</f>
        <v>Damped Harmonic Motion</v>
      </c>
      <c r="O1972" s="28">
        <f>IF(N1972="","",COUNTIF($N$6:N4091, N1972))</f>
        <v>12</v>
      </c>
      <c r="P1972" s="33" t="str">
        <f xml:space="preserve"> IFERROR(IF(VLOOKUP(G1972,Demos!$B$3:$K$1368,6,FALSE)=0,"",VLOOKUP(G1972,Demos!$B$3:$K$1368,6,FALSE)),"")</f>
        <v>www.de-monstrare.nl/pdf/Damped%20harmonic%20motion.pdf</v>
      </c>
      <c r="Q1972" s="38" t="str">
        <f xml:space="preserve"> IFERROR(IF(VLOOKUP(G1972,Demos!$B$3:$K$1368,8,FALSE)=0,"",VLOOKUP(G1972,Demos!$B$3:$K$1368,8,FALSE)),"")</f>
        <v/>
      </c>
      <c r="R1972" s="38" t="str">
        <f xml:space="preserve"> IFERROR(IF(VLOOKUP(G1972,Demos!$B$3:$K$1368,7,FALSE)=0,"",VLOOKUP(G1972,Demos!$B$3:$K$1368,7,FALSE)),"")</f>
        <v/>
      </c>
      <c r="T1972" s="50" t="s">
        <v>1763</v>
      </c>
      <c r="U1972" s="31" t="str">
        <f>IFERROR(VLOOKUP(G1972,Demos!$B$7:N5268,12,FALSE),"")</f>
        <v/>
      </c>
    </row>
    <row r="1973" spans="1:21" ht="45" x14ac:dyDescent="0.25">
      <c r="A1973" s="39">
        <f t="shared" si="30"/>
        <v>1968</v>
      </c>
      <c r="B1973" s="30" t="s">
        <v>29</v>
      </c>
      <c r="C1973" s="29" t="str">
        <f xml:space="preserve"> IFERROR(VLOOKUP(B1973, Courses!$C$3:$E$836, 2, FALSE),"")</f>
        <v>Classical and Quantum Mechanics</v>
      </c>
      <c r="D1973" s="29" t="str">
        <f xml:space="preserve"> IFERROR(VLOOKUP(MID(G1973,1,1), PIRA!$B$1:$E$1146, 2, FALSE),"")</f>
        <v>3 Oscillations and Waves</v>
      </c>
      <c r="E1973" s="31" t="str">
        <f xml:space="preserve"> IFERROR(VLOOKUP(MID(G1973,1,2),PIRA!$B$1:$E$1144,2,FALSE),"")&amp;"
"&amp;IFERROR(VLOOKUP(MID(H1973,1,2),PIRA!$B$1:$E$1144,2,FALSE),"")&amp;"
"&amp;IFERROR(VLOOKUP(MID(I1973,1,2),PIRA!$B$1:$E$1144,2,FALSE),"")</f>
        <v xml:space="preserve">Instruments
</v>
      </c>
      <c r="F1973" s="31" t="str">
        <f xml:space="preserve"> IFERROR(VLOOKUP(MID(G1973,1,4),PIRA!$B$1:$E$1144,2,FALSE),"")&amp;"
"&amp;IFERROR(VLOOKUP(MID(H1973,1,4),PIRA!$B$1:$E$1144,2,FALSE),"")&amp;"
"&amp;IFERROR(VLOOKUP(MID(I1973,1,4),PIRA!$B$1:$E$1144,2,FALSE),"")</f>
        <v xml:space="preserve">Resonance in Plates, Bars, Solids
</v>
      </c>
      <c r="G1973" s="32" t="s">
        <v>2008</v>
      </c>
      <c r="H1973" s="31" t="str">
        <f>IFERROR(IF(VLOOKUP(G1973,Demos!$B$3:$K$1368,2,FALSE)=0,"",VLOOKUP(G1973,Demos!$B$3:$K$1368,2,FALSE)),"")</f>
        <v/>
      </c>
      <c r="I1973" s="79" t="str">
        <f>IFERROR(IF(VLOOKUP(G1973,Demos!$B$3:$K$1368,3,FALSE)=0,"",VLOOKUP(G1973,Demos!$B$3:$K$1368,3,FALSE)),"")</f>
        <v/>
      </c>
      <c r="J1973" s="79" t="str">
        <f>IFERROR(IF(VLOOKUP(G1973,Demos!$B$3:$K$1368,4,FALSE)=0,"",VLOOKUP(G1973,Demos!$B$3:$K$1368,4,FALSE)),"")</f>
        <v/>
      </c>
      <c r="K1973" s="30" t="s">
        <v>373</v>
      </c>
      <c r="M1973" s="71">
        <v>42269</v>
      </c>
      <c r="N1973" s="33" t="str">
        <f>IFERROR(VLOOKUP(G1973,Demos!$B$3:$K$1368,5,FALSE),"")</f>
        <v>Glass Breaking with Sound</v>
      </c>
      <c r="O1973" s="28">
        <f>IF(N1973="","",COUNTIF($N$6:N4092, N1973))</f>
        <v>16</v>
      </c>
      <c r="P1973" s="33" t="str">
        <f xml:space="preserve"> IFERROR(IF(VLOOKUP(G1973,Demos!$B$3:$K$1368,6,FALSE)=0,"",VLOOKUP(G1973,Demos!$B$3:$K$1368,6,FALSE)),"")</f>
        <v>N/A</v>
      </c>
      <c r="Q1973" s="38" t="str">
        <f xml:space="preserve"> IFERROR(IF(VLOOKUP(G1973,Demos!$B$3:$K$1368,8,FALSE)=0,"",VLOOKUP(G1973,Demos!$B$3:$K$1368,8,FALSE)),"")</f>
        <v>Not listed in database yet</v>
      </c>
      <c r="R1973" s="38" t="str">
        <f xml:space="preserve"> IFERROR(IF(VLOOKUP(G1973,Demos!$B$3:$K$1368,7,FALSE)=0,"",VLOOKUP(G1973,Demos!$B$3:$K$1368,7,FALSE)),"")</f>
        <v/>
      </c>
      <c r="T1973" s="50" t="s">
        <v>1769</v>
      </c>
      <c r="U1973" s="31" t="str">
        <f>IFERROR(VLOOKUP(G1973,Demos!$B$7:N5267,12,FALSE),"")</f>
        <v/>
      </c>
    </row>
    <row r="1974" spans="1:21" ht="45" x14ac:dyDescent="0.25">
      <c r="A1974" s="39">
        <f t="shared" si="30"/>
        <v>1969</v>
      </c>
      <c r="B1974" s="30" t="s">
        <v>148</v>
      </c>
      <c r="C1974" s="29" t="str">
        <f xml:space="preserve"> IFERROR(VLOOKUP(B1974, Courses!$C$3:$E$836, 2, FALSE),"")</f>
        <v>Introduction to Mechanics, Waves and Optics</v>
      </c>
      <c r="D1974" s="29" t="str">
        <f xml:space="preserve"> IFERROR(VLOOKUP(MID(G1974,1,1), PIRA!$B$1:$E$1146, 2, FALSE),"")</f>
        <v>3 Oscillations and Waves</v>
      </c>
      <c r="E1974" s="31" t="str">
        <f xml:space="preserve"> IFERROR(VLOOKUP(MID(G1974,1,2),PIRA!$B$1:$E$1144,2,FALSE),"")&amp;"
"&amp;IFERROR(VLOOKUP(MID(H1974,1,2),PIRA!$B$1:$E$1144,2,FALSE),"")&amp;"
"&amp;IFERROR(VLOOKUP(MID(I1974,1,2),PIRA!$B$1:$E$1144,2,FALSE),"")</f>
        <v xml:space="preserve">Wave Motion
</v>
      </c>
      <c r="F1974" s="31" t="str">
        <f xml:space="preserve"> IFERROR(VLOOKUP(MID(G1974,1,4),PIRA!$B$1:$E$1144,2,FALSE),"")&amp;"
"&amp;IFERROR(VLOOKUP(MID(H1974,1,4),PIRA!$B$1:$E$1144,2,FALSE),"")&amp;"
"&amp;IFERROR(VLOOKUP(MID(I1974,1,4),PIRA!$B$1:$E$1144,2,FALSE),"")</f>
        <v xml:space="preserve">Transverse Pulses and Waves
</v>
      </c>
      <c r="G1974" s="32" t="s">
        <v>1469</v>
      </c>
      <c r="H1974" s="31" t="str">
        <f>IFERROR(IF(VLOOKUP(G1974,Demos!$B$3:$K$1368,2,FALSE)=0,"",VLOOKUP(G1974,Demos!$B$3:$K$1368,2,FALSE)),"")</f>
        <v/>
      </c>
      <c r="I1974" s="79" t="str">
        <f>IFERROR(IF(VLOOKUP(G1974,Demos!$B$3:$K$1368,3,FALSE)=0,"",VLOOKUP(G1974,Demos!$B$3:$K$1368,3,FALSE)),"")</f>
        <v/>
      </c>
      <c r="J1974" s="79" t="str">
        <f>IFERROR(IF(VLOOKUP(G1974,Demos!$B$3:$K$1368,4,FALSE)=0,"",VLOOKUP(G1974,Demos!$B$3:$K$1368,4,FALSE)),"")</f>
        <v/>
      </c>
      <c r="K1974" s="30" t="s">
        <v>252</v>
      </c>
      <c r="L1974" s="30" t="s">
        <v>150</v>
      </c>
      <c r="M1974" s="71">
        <v>42265</v>
      </c>
      <c r="N1974" s="33" t="str">
        <f>IFERROR(VLOOKUP(G1974,Demos!$B$3:$K$1368,5,FALSE),"")</f>
        <v>Reflections of Transverse Pulses (1)</v>
      </c>
      <c r="O1974" s="28">
        <f>IF(N1974="","",COUNTIF($N$6:N4093, N1974))</f>
        <v>11</v>
      </c>
      <c r="P1974" s="33" t="str">
        <f xml:space="preserve"> IFERROR(IF(VLOOKUP(G1974,Demos!$B$3:$K$1368,6,FALSE)=0,"",VLOOKUP(G1974,Demos!$B$3:$K$1368,6,FALSE)),"")</f>
        <v>www.de-monstrare.nl/pdf/Reflections%20of%20transverse%20pulses%20_1_.pdf</v>
      </c>
      <c r="Q1974" s="38" t="str">
        <f xml:space="preserve"> IFERROR(IF(VLOOKUP(G1974,Demos!$B$3:$K$1368,8,FALSE)=0,"",VLOOKUP(G1974,Demos!$B$3:$K$1368,8,FALSE)),"")</f>
        <v/>
      </c>
      <c r="R1974" s="38" t="str">
        <f xml:space="preserve"> IFERROR(IF(VLOOKUP(G1974,Demos!$B$3:$K$1368,7,FALSE)=0,"",VLOOKUP(G1974,Demos!$B$3:$K$1368,7,FALSE)),"")</f>
        <v/>
      </c>
      <c r="T1974" s="50" t="s">
        <v>1762</v>
      </c>
      <c r="U1974" s="31" t="str">
        <f>IFERROR(VLOOKUP(G1974,Demos!$B$7:N5269,12,FALSE),"")</f>
        <v/>
      </c>
    </row>
    <row r="1975" spans="1:21" ht="45" x14ac:dyDescent="0.25">
      <c r="A1975" s="39">
        <f t="shared" si="30"/>
        <v>1970</v>
      </c>
      <c r="C1975" s="29" t="str">
        <f xml:space="preserve"> IFERROR(VLOOKUP(B1975, Courses!$C$3:$E$836, 2, FALSE),"")</f>
        <v/>
      </c>
      <c r="D1975" s="29" t="str">
        <f xml:space="preserve"> IFERROR(VLOOKUP(MID(G1975,1,1), PIRA!$B$1:$E$1146, 2, FALSE),"")</f>
        <v>6 Optics</v>
      </c>
      <c r="E1975" s="31" t="str">
        <f xml:space="preserve"> IFERROR(VLOOKUP(MID(G1975,1,2),PIRA!$B$1:$E$1144,2,FALSE),"")&amp;"
"&amp;IFERROR(VLOOKUP(MID(H1975,1,2),PIRA!$B$1:$E$1144,2,FALSE),"")&amp;"
"&amp;IFERROR(VLOOKUP(MID(I1975,1,2),PIRA!$B$1:$E$1144,2,FALSE),"")</f>
        <v>Diffraction
Modern Optics
Diffraction</v>
      </c>
      <c r="F1975" s="31" t="str">
        <f xml:space="preserve"> IFERROR(VLOOKUP(MID(G1975,1,4),PIRA!$B$1:$E$1144,2,FALSE),"")&amp;"
"&amp;IFERROR(VLOOKUP(MID(H1975,1,4),PIRA!$B$1:$E$1144,2,FALSE),"")&amp;"
"&amp;IFERROR(VLOOKUP(MID(I1975,1,4),PIRA!$B$1:$E$1144,2,FALSE),"")</f>
        <v>Diffraction Through One Slit
Physical Optics
Diffraction Around Objects</v>
      </c>
      <c r="G1975" s="32" t="s">
        <v>488</v>
      </c>
      <c r="H1975" s="31" t="str">
        <f>IFERROR(IF(VLOOKUP(G1975,Demos!$B$3:$K$1368,2,FALSE)=0,"",VLOOKUP(G1975,Demos!$B$3:$K$1368,2,FALSE)),"")</f>
        <v>6Q20.21</v>
      </c>
      <c r="I1975" s="79" t="str">
        <f>IFERROR(IF(VLOOKUP(G1975,Demos!$B$3:$K$1368,3,FALSE)=0,"",VLOOKUP(G1975,Demos!$B$3:$K$1368,3,FALSE)),"")</f>
        <v>6C20.18</v>
      </c>
      <c r="J1975" s="79" t="str">
        <f>IFERROR(IF(VLOOKUP(G1975,Demos!$B$3:$K$1368,4,FALSE)=0,"",VLOOKUP(G1975,Demos!$B$3:$K$1368,4,FALSE)),"")</f>
        <v/>
      </c>
      <c r="K1975" s="30" t="s">
        <v>1939</v>
      </c>
      <c r="M1975" s="71">
        <v>42265</v>
      </c>
      <c r="N1975" s="33" t="str">
        <f>IFERROR(VLOOKUP(G1975,Demos!$B$3:$K$1368,5,FALSE),"")</f>
        <v>Fraunhofer and Fresnel Diffraction</v>
      </c>
      <c r="O1975" s="28">
        <f>IF(N1975="","",COUNTIF($N$6:N4094, N1975))</f>
        <v>5</v>
      </c>
      <c r="P1975" s="33" t="str">
        <f xml:space="preserve"> IFERROR(IF(VLOOKUP(G1975,Demos!$B$3:$K$1368,6,FALSE)=0,"",VLOOKUP(G1975,Demos!$B$3:$K$1368,6,FALSE)),"")</f>
        <v>www.de-monstrare.nl/pdf/Fraunhofer%20-%20and%20Fresnel%20diffraction.pdf</v>
      </c>
      <c r="Q1975" s="38" t="str">
        <f xml:space="preserve"> IFERROR(IF(VLOOKUP(G1975,Demos!$B$3:$K$1368,8,FALSE)=0,"",VLOOKUP(G1975,Demos!$B$3:$K$1368,8,FALSE)),"")</f>
        <v/>
      </c>
      <c r="R1975" s="38" t="str">
        <f xml:space="preserve"> IFERROR(IF(VLOOKUP(G1975,Demos!$B$3:$K$1368,7,FALSE)=0,"",VLOOKUP(G1975,Demos!$B$3:$K$1368,7,FALSE)),"")</f>
        <v>See 05 Apr 2019 Collegerama recording TN2421_09 from 01:23:38 - https://collegerama.tudelft.nl/Mediasite/Channel/as-bsc-tn/watch/556b44abfbb545d184afa87a44b212111d</v>
      </c>
      <c r="T1975" s="50" t="s">
        <v>1762</v>
      </c>
      <c r="U1975" s="31" t="str">
        <f>IFERROR(VLOOKUP(G1975,Demos!$B$7:N5270,12,FALSE),"")</f>
        <v/>
      </c>
    </row>
    <row r="1976" spans="1:21" ht="45" x14ac:dyDescent="0.25">
      <c r="A1976" s="39">
        <f t="shared" si="30"/>
        <v>1971</v>
      </c>
      <c r="B1976" s="30" t="s">
        <v>29</v>
      </c>
      <c r="C1976" s="29" t="str">
        <f xml:space="preserve"> IFERROR(VLOOKUP(B1976, Courses!$C$3:$E$836, 2, FALSE),"")</f>
        <v>Classical and Quantum Mechanics</v>
      </c>
      <c r="D1976" s="29" t="str">
        <f xml:space="preserve"> IFERROR(VLOOKUP(MID(G1976,1,1), PIRA!$B$1:$E$1146, 2, FALSE),"")</f>
        <v>1 Mechanics</v>
      </c>
      <c r="E1976" s="31" t="str">
        <f xml:space="preserve"> IFERROR(VLOOKUP(MID(G1976,1,2),PIRA!$B$1:$E$1144,2,FALSE),"")&amp;"
"&amp;IFERROR(VLOOKUP(MID(H1976,1,2),PIRA!$B$1:$E$1144,2,FALSE),"")&amp;"
"&amp;IFERROR(VLOOKUP(MID(I1976,1,2),PIRA!$B$1:$E$1144,2,FALSE),"")</f>
        <v xml:space="preserve">Rotational Dynamics
Rotational Dynamics
</v>
      </c>
      <c r="F1976" s="31" t="str">
        <f xml:space="preserve"> IFERROR(VLOOKUP(MID(G1976,1,4),PIRA!$B$1:$E$1144,2,FALSE),"")&amp;"
"&amp;IFERROR(VLOOKUP(MID(H1976,1,4),PIRA!$B$1:$E$1144,2,FALSE),"")&amp;"
"&amp;IFERROR(VLOOKUP(MID(I1976,1,4),PIRA!$B$1:$E$1144,2,FALSE),"")</f>
        <v xml:space="preserve">Conservation of Angular Momentum
Moment of Inertia
</v>
      </c>
      <c r="G1976" s="32" t="s">
        <v>1171</v>
      </c>
      <c r="H1976" s="31" t="str">
        <f>IFERROR(IF(VLOOKUP(G1976,Demos!$B$3:$K$1368,2,FALSE)=0,"",VLOOKUP(G1976,Demos!$B$3:$K$1368,2,FALSE)),"")</f>
        <v>1Q10.XX</v>
      </c>
      <c r="I1976" s="79" t="str">
        <f>IFERROR(IF(VLOOKUP(G1976,Demos!$B$3:$K$1368,3,FALSE)=0,"",VLOOKUP(G1976,Demos!$B$3:$K$1368,3,FALSE)),"")</f>
        <v/>
      </c>
      <c r="J1976" s="79" t="str">
        <f>IFERROR(IF(VLOOKUP(G1976,Demos!$B$3:$K$1368,4,FALSE)=0,"",VLOOKUP(G1976,Demos!$B$3:$K$1368,4,FALSE)),"")</f>
        <v/>
      </c>
      <c r="K1976" s="30" t="s">
        <v>373</v>
      </c>
      <c r="M1976" s="71">
        <v>42264</v>
      </c>
      <c r="N1976" s="33" t="str">
        <f>IFERROR(VLOOKUP(G1976,Demos!$B$3:$K$1368,5,FALSE),"")</f>
        <v>Matchbox and Wineglass</v>
      </c>
      <c r="O1976" s="28">
        <f>IF(N1976="","",COUNTIF($N$6:N4095, N1976))</f>
        <v>40</v>
      </c>
      <c r="P1976" s="33" t="str">
        <f xml:space="preserve"> IFERROR(IF(VLOOKUP(G1976,Demos!$B$3:$K$1368,6,FALSE)=0,"",VLOOKUP(G1976,Demos!$B$3:$K$1368,6,FALSE)),"")</f>
        <v>www.de-monstrare.nl/pdf/Matchbox%20and%20wineglass.pdf</v>
      </c>
      <c r="Q1976" s="38" t="str">
        <f xml:space="preserve"> IFERROR(IF(VLOOKUP(G1976,Demos!$B$3:$K$1368,8,FALSE)=0,"",VLOOKUP(G1976,Demos!$B$3:$K$1368,8,FALSE)),"")</f>
        <v/>
      </c>
      <c r="R1976" s="38" t="str">
        <f xml:space="preserve"> IFERROR(IF(VLOOKUP(G1976,Demos!$B$3:$K$1368,7,FALSE)=0,"",VLOOKUP(G1976,Demos!$B$3:$K$1368,7,FALSE)),"")</f>
        <v xml:space="preserve">See Collegerama 2022 recording TN1612TU_17 from about 40 minutes - https://collegerama.tudelft.nl/Mediasite/Channel/as-bsc-tn/watch/068318bc5e2d4c908ecc56ce056d99d81d </v>
      </c>
      <c r="T1976" s="50" t="s">
        <v>1762</v>
      </c>
      <c r="U1976" s="31" t="str">
        <f>IFERROR(VLOOKUP(G1976,Demos!$B$7:N5273,12,FALSE),"")</f>
        <v/>
      </c>
    </row>
    <row r="1977" spans="1:21" ht="45" x14ac:dyDescent="0.25">
      <c r="A1977" s="39">
        <f t="shared" si="30"/>
        <v>1972</v>
      </c>
      <c r="B1977" s="30" t="s">
        <v>29</v>
      </c>
      <c r="C1977" s="29" t="str">
        <f xml:space="preserve"> IFERROR(VLOOKUP(B1977, Courses!$C$3:$E$836, 2, FALSE),"")</f>
        <v>Classical and Quantum Mechanics</v>
      </c>
      <c r="D1977" s="29" t="str">
        <f xml:space="preserve"> IFERROR(VLOOKUP(MID(G1977,1,1), PIRA!$B$1:$E$1146, 2, FALSE),"")</f>
        <v>1 Mechanics</v>
      </c>
      <c r="E1977" s="31" t="str">
        <f xml:space="preserve"> IFERROR(VLOOKUP(MID(G1977,1,2),PIRA!$B$1:$E$1144,2,FALSE),"")&amp;"
"&amp;IFERROR(VLOOKUP(MID(H1977,1,2),PIRA!$B$1:$E$1144,2,FALSE),"")&amp;"
"&amp;IFERROR(VLOOKUP(MID(I1977,1,2),PIRA!$B$1:$E$1144,2,FALSE),"")</f>
        <v xml:space="preserve">Rotational Dynamics
Rotational Dynamics
</v>
      </c>
      <c r="F1977" s="31" t="str">
        <f xml:space="preserve"> IFERROR(VLOOKUP(MID(G1977,1,4),PIRA!$B$1:$E$1144,2,FALSE),"")&amp;"
"&amp;IFERROR(VLOOKUP(MID(H1977,1,4),PIRA!$B$1:$E$1144,2,FALSE),"")&amp;"
"&amp;IFERROR(VLOOKUP(MID(I1977,1,4),PIRA!$B$1:$E$1144,2,FALSE),"")</f>
        <v xml:space="preserve">Conservation of Angular Momentum
Moment of Inertia
</v>
      </c>
      <c r="G1977" s="32" t="s">
        <v>81</v>
      </c>
      <c r="H1977" s="31" t="str">
        <f>IFERROR(IF(VLOOKUP(G1977,Demos!$B$3:$K$1368,2,FALSE)=0,"",VLOOKUP(G1977,Demos!$B$3:$K$1368,2,FALSE)),"")</f>
        <v>1Q10.01</v>
      </c>
      <c r="I1977" s="79" t="str">
        <f>IFERROR(IF(VLOOKUP(G1977,Demos!$B$3:$K$1368,3,FALSE)=0,"",VLOOKUP(G1977,Demos!$B$3:$K$1368,3,FALSE)),"")</f>
        <v/>
      </c>
      <c r="J1977" s="79" t="str">
        <f>IFERROR(IF(VLOOKUP(G1977,Demos!$B$3:$K$1368,4,FALSE)=0,"",VLOOKUP(G1977,Demos!$B$3:$K$1368,4,FALSE)),"")</f>
        <v/>
      </c>
      <c r="K1977" s="30" t="s">
        <v>373</v>
      </c>
      <c r="M1977" s="71">
        <v>42264</v>
      </c>
      <c r="N1977" s="33" t="str">
        <f>IFERROR(VLOOKUP(G1977,Demos!$B$3:$K$1368,5,FALSE),"")</f>
        <v>Pirouette</v>
      </c>
      <c r="O1977" s="28">
        <f>IF(N1977="","",COUNTIF($N$6:N4096, N1977))</f>
        <v>23</v>
      </c>
      <c r="P1977" s="33" t="str">
        <f xml:space="preserve"> IFERROR(IF(VLOOKUP(G1977,Demos!$B$3:$K$1368,6,FALSE)=0,"",VLOOKUP(G1977,Demos!$B$3:$K$1368,6,FALSE)),"")</f>
        <v>www.de-monstrare.nl/pdf/Pirouette.pdf</v>
      </c>
      <c r="Q1977" s="38" t="str">
        <f xml:space="preserve"> IFERROR(IF(VLOOKUP(G1977,Demos!$B$3:$K$1368,8,FALSE)=0,"",VLOOKUP(G1977,Demos!$B$3:$K$1368,8,FALSE)),"")</f>
        <v/>
      </c>
      <c r="R1977" s="38" t="str">
        <f xml:space="preserve"> IFERROR(IF(VLOOKUP(G1977,Demos!$B$3:$K$1368,7,FALSE)=0,"",VLOOKUP(G1977,Demos!$B$3:$K$1368,7,FALSE)),"")</f>
        <v/>
      </c>
      <c r="T1977" s="50" t="s">
        <v>1762</v>
      </c>
      <c r="U1977" s="31" t="str">
        <f>IFERROR(VLOOKUP(G1977,Demos!$B$7:N5272,12,FALSE),"")</f>
        <v/>
      </c>
    </row>
    <row r="1978" spans="1:21" ht="45" x14ac:dyDescent="0.25">
      <c r="A1978" s="39">
        <f t="shared" si="30"/>
        <v>1973</v>
      </c>
      <c r="B1978" s="30" t="s">
        <v>29</v>
      </c>
      <c r="C1978" s="29" t="str">
        <f xml:space="preserve"> IFERROR(VLOOKUP(B1978, Courses!$C$3:$E$836, 2, FALSE),"")</f>
        <v>Classical and Quantum Mechanics</v>
      </c>
      <c r="D1978" s="29" t="str">
        <f xml:space="preserve"> IFERROR(VLOOKUP(MID(G1978,1,1), PIRA!$B$1:$E$1146, 2, FALSE),"")</f>
        <v>1 Mechanics</v>
      </c>
      <c r="E1978" s="31" t="str">
        <f xml:space="preserve"> IFERROR(VLOOKUP(MID(G1978,1,2),PIRA!$B$1:$E$1144,2,FALSE),"")&amp;"
"&amp;IFERROR(VLOOKUP(MID(H1978,1,2),PIRA!$B$1:$E$1144,2,FALSE),"")&amp;"
"&amp;IFERROR(VLOOKUP(MID(I1978,1,2),PIRA!$B$1:$E$1144,2,FALSE),"")</f>
        <v xml:space="preserve">Rotational Dynamics
Rotational Dynamics
</v>
      </c>
      <c r="F1978" s="31" t="str">
        <f xml:space="preserve"> IFERROR(VLOOKUP(MID(G1978,1,4),PIRA!$B$1:$E$1144,2,FALSE),"")&amp;"
"&amp;IFERROR(VLOOKUP(MID(H1978,1,4),PIRA!$B$1:$E$1144,2,FALSE),"")&amp;"
"&amp;IFERROR(VLOOKUP(MID(I1978,1,4),PIRA!$B$1:$E$1144,2,FALSE),"")</f>
        <v xml:space="preserve">Conservation of Angular Momentum
Transfer of Angular Momentum
</v>
      </c>
      <c r="G1978" s="32" t="s">
        <v>84</v>
      </c>
      <c r="H1978" s="31" t="str">
        <f>IFERROR(IF(VLOOKUP(G1978,Demos!$B$3:$K$1368,2,FALSE)=0,"",VLOOKUP(G1978,Demos!$B$3:$K$1368,2,FALSE)),"")</f>
        <v>1Q30.10</v>
      </c>
      <c r="I1978" s="79" t="str">
        <f>IFERROR(IF(VLOOKUP(G1978,Demos!$B$3:$K$1368,3,FALSE)=0,"",VLOOKUP(G1978,Demos!$B$3:$K$1368,3,FALSE)),"")</f>
        <v/>
      </c>
      <c r="J1978" s="79" t="str">
        <f>IFERROR(IF(VLOOKUP(G1978,Demos!$B$3:$K$1368,4,FALSE)=0,"",VLOOKUP(G1978,Demos!$B$3:$K$1368,4,FALSE)),"")</f>
        <v/>
      </c>
      <c r="K1978" s="30" t="s">
        <v>373</v>
      </c>
      <c r="M1978" s="71">
        <v>42264</v>
      </c>
      <c r="N1978" s="33" t="str">
        <f>IFERROR(VLOOKUP(G1978,Demos!$B$3:$K$1368,5,FALSE),"")</f>
        <v>Bicycle Wheel and Swivel Chair</v>
      </c>
      <c r="O1978" s="28">
        <f>IF(N1978="","",COUNTIF($N$6:N4097, N1978))</f>
        <v>39</v>
      </c>
      <c r="P1978" s="33" t="str">
        <f xml:space="preserve"> IFERROR(IF(VLOOKUP(G1978,Demos!$B$3:$K$1368,6,FALSE)=0,"",VLOOKUP(G1978,Demos!$B$3:$K$1368,6,FALSE)),"")</f>
        <v>www.de-monstrare.nl/pdf/Bicycle%20wheel%20and%20swivel%20chair.pdf</v>
      </c>
      <c r="Q1978" s="38" t="str">
        <f xml:space="preserve"> IFERROR(IF(VLOOKUP(G1978,Demos!$B$3:$K$1368,8,FALSE)=0,"",VLOOKUP(G1978,Demos!$B$3:$K$1368,8,FALSE)),"")</f>
        <v/>
      </c>
      <c r="R1978" s="38" t="str">
        <f xml:space="preserve"> IFERROR(IF(VLOOKUP(G1978,Demos!$B$3:$K$1368,7,FALSE)=0,"",VLOOKUP(G1978,Demos!$B$3:$K$1368,7,FALSE)),"")</f>
        <v xml:space="preserve">See Collegerama 2022 recording TN1612TU_05 from 01:13:11 - https://collegerama.tudelft.nl/Mediasite/Channel/as-bsc-tn/watch/c62ffe14b9a54c75ada1f93c4d870c901d </v>
      </c>
      <c r="T1978" s="50" t="s">
        <v>1762</v>
      </c>
      <c r="U1978" s="31" t="str">
        <f>IFERROR(VLOOKUP(G1978,Demos!$B$7:N5275,12,FALSE),"")</f>
        <v/>
      </c>
    </row>
    <row r="1979" spans="1:21" ht="45" x14ac:dyDescent="0.25">
      <c r="A1979" s="39">
        <f t="shared" si="30"/>
        <v>1974</v>
      </c>
      <c r="B1979" s="30" t="s">
        <v>29</v>
      </c>
      <c r="C1979" s="29" t="str">
        <f xml:space="preserve"> IFERROR(VLOOKUP(B1979, Courses!$C$3:$E$836, 2, FALSE),"")</f>
        <v>Classical and Quantum Mechanics</v>
      </c>
      <c r="D1979" s="29" t="str">
        <f xml:space="preserve"> IFERROR(VLOOKUP(MID(G1979,1,1), PIRA!$B$1:$E$1146, 2, FALSE),"")</f>
        <v>1 Mechanics</v>
      </c>
      <c r="E1979" s="31" t="str">
        <f xml:space="preserve"> IFERROR(VLOOKUP(MID(G1979,1,2),PIRA!$B$1:$E$1144,2,FALSE),"")&amp;"
"&amp;IFERROR(VLOOKUP(MID(H1979,1,2),PIRA!$B$1:$E$1144,2,FALSE),"")&amp;"
"&amp;IFERROR(VLOOKUP(MID(I1979,1,2),PIRA!$B$1:$E$1144,2,FALSE),"")</f>
        <v xml:space="preserve">Rotational Dynamics
</v>
      </c>
      <c r="F1979" s="31" t="str">
        <f xml:space="preserve"> IFERROR(VLOOKUP(MID(G1979,1,4),PIRA!$B$1:$E$1144,2,FALSE),"")&amp;"
"&amp;IFERROR(VLOOKUP(MID(H1979,1,4),PIRA!$B$1:$E$1144,2,FALSE),"")&amp;"
"&amp;IFERROR(VLOOKUP(MID(I1979,1,4),PIRA!$B$1:$E$1144,2,FALSE),"")</f>
        <v xml:space="preserve">Gyros
</v>
      </c>
      <c r="G1979" s="32" t="s">
        <v>1176</v>
      </c>
      <c r="H1979" s="31" t="str">
        <f>IFERROR(IF(VLOOKUP(G1979,Demos!$B$3:$K$1368,2,FALSE)=0,"",VLOOKUP(G1979,Demos!$B$3:$K$1368,2,FALSE)),"")</f>
        <v/>
      </c>
      <c r="I1979" s="79" t="str">
        <f>IFERROR(IF(VLOOKUP(G1979,Demos!$B$3:$K$1368,3,FALSE)=0,"",VLOOKUP(G1979,Demos!$B$3:$K$1368,3,FALSE)),"")</f>
        <v/>
      </c>
      <c r="J1979" s="79" t="str">
        <f>IFERROR(IF(VLOOKUP(G1979,Demos!$B$3:$K$1368,4,FALSE)=0,"",VLOOKUP(G1979,Demos!$B$3:$K$1368,4,FALSE)),"")</f>
        <v/>
      </c>
      <c r="K1979" s="30" t="s">
        <v>373</v>
      </c>
      <c r="M1979" s="71">
        <v>42264</v>
      </c>
      <c r="N1979" s="33" t="str">
        <f>IFERROR(VLOOKUP(G1979,Demos!$B$3:$K$1368,5,FALSE),"")</f>
        <v>Precession (2)</v>
      </c>
      <c r="O1979" s="28">
        <f>IF(N1979="","",COUNTIF($N$6:N4098, N1979))</f>
        <v>67</v>
      </c>
      <c r="P1979" s="33" t="str">
        <f xml:space="preserve"> IFERROR(IF(VLOOKUP(G1979,Demos!$B$3:$K$1368,6,FALSE)=0,"",VLOOKUP(G1979,Demos!$B$3:$K$1368,6,FALSE)),"")</f>
        <v>www.de-monstrare.nl/pdf/Precession%20_2_.pdf</v>
      </c>
      <c r="Q1979" s="38" t="str">
        <f xml:space="preserve"> IFERROR(IF(VLOOKUP(G1979,Demos!$B$3:$K$1368,8,FALSE)=0,"",VLOOKUP(G1979,Demos!$B$3:$K$1368,8,FALSE)),"")</f>
        <v/>
      </c>
      <c r="R1979" s="38" t="str">
        <f xml:space="preserve"> IFERROR(IF(VLOOKUP(G1979,Demos!$B$3:$K$1368,7,FALSE)=0,"",VLOOKUP(G1979,Demos!$B$3:$K$1368,7,FALSE)),"")</f>
        <v/>
      </c>
      <c r="T1979" s="50" t="s">
        <v>1762</v>
      </c>
      <c r="U1979" s="31" t="str">
        <f>IFERROR(VLOOKUP(G1979,Demos!$B$7:N5271,12,FALSE),"")</f>
        <v/>
      </c>
    </row>
    <row r="1980" spans="1:21" ht="45" x14ac:dyDescent="0.25">
      <c r="A1980" s="39">
        <f t="shared" si="30"/>
        <v>1975</v>
      </c>
      <c r="B1980" s="30" t="s">
        <v>29</v>
      </c>
      <c r="C1980" s="29" t="str">
        <f xml:space="preserve"> IFERROR(VLOOKUP(B1980, Courses!$C$3:$E$836, 2, FALSE),"")</f>
        <v>Classical and Quantum Mechanics</v>
      </c>
      <c r="D1980" s="29" t="str">
        <f xml:space="preserve"> IFERROR(VLOOKUP(MID(G1980,1,1), PIRA!$B$1:$E$1146, 2, FALSE),"")</f>
        <v>1 Mechanics</v>
      </c>
      <c r="E1980" s="31" t="str">
        <f xml:space="preserve"> IFERROR(VLOOKUP(MID(G1980,1,2),PIRA!$B$1:$E$1144,2,FALSE),"")&amp;"
"&amp;IFERROR(VLOOKUP(MID(H1980,1,2),PIRA!$B$1:$E$1144,2,FALSE),"")&amp;"
"&amp;IFERROR(VLOOKUP(MID(I1980,1,2),PIRA!$B$1:$E$1144,2,FALSE),"")</f>
        <v xml:space="preserve">Rotational Dynamics
</v>
      </c>
      <c r="F1980" s="31" t="str">
        <f xml:space="preserve"> IFERROR(VLOOKUP(MID(G1980,1,4),PIRA!$B$1:$E$1144,2,FALSE),"")&amp;"
"&amp;IFERROR(VLOOKUP(MID(H1980,1,4),PIRA!$B$1:$E$1144,2,FALSE),"")&amp;"
"&amp;IFERROR(VLOOKUP(MID(I1980,1,4),PIRA!$B$1:$E$1144,2,FALSE),"")</f>
        <v xml:space="preserve">Gyros
</v>
      </c>
      <c r="G1980" s="32" t="s">
        <v>1659</v>
      </c>
      <c r="H1980" s="31" t="str">
        <f>IFERROR(IF(VLOOKUP(G1980,Demos!$B$3:$K$1368,2,FALSE)=0,"",VLOOKUP(G1980,Demos!$B$3:$K$1368,2,FALSE)),"")</f>
        <v/>
      </c>
      <c r="I1980" s="79" t="str">
        <f>IFERROR(IF(VLOOKUP(G1980,Demos!$B$3:$K$1368,3,FALSE)=0,"",VLOOKUP(G1980,Demos!$B$3:$K$1368,3,FALSE)),"")</f>
        <v/>
      </c>
      <c r="J1980" s="79" t="str">
        <f>IFERROR(IF(VLOOKUP(G1980,Demos!$B$3:$K$1368,4,FALSE)=0,"",VLOOKUP(G1980,Demos!$B$3:$K$1368,4,FALSE)),"")</f>
        <v/>
      </c>
      <c r="K1980" s="30" t="s">
        <v>373</v>
      </c>
      <c r="M1980" s="71">
        <v>42264</v>
      </c>
      <c r="N1980" s="33" t="str">
        <f>IFERROR(VLOOKUP(G1980,Demos!$B$3:$K$1368,5,FALSE),"")</f>
        <v>Gyroscope</v>
      </c>
      <c r="O1980" s="28">
        <f>IF(N1980="","",COUNTIF($N$6:N4099, N1980))</f>
        <v>40</v>
      </c>
      <c r="P1980" s="33" t="str">
        <f xml:space="preserve"> IFERROR(IF(VLOOKUP(G1980,Demos!$B$3:$K$1368,6,FALSE)=0,"",VLOOKUP(G1980,Demos!$B$3:$K$1368,6,FALSE)),"")</f>
        <v>N/A</v>
      </c>
      <c r="Q1980" s="38" t="str">
        <f xml:space="preserve"> IFERROR(IF(VLOOKUP(G1980,Demos!$B$3:$K$1368,8,FALSE)=0,"",VLOOKUP(G1980,Demos!$B$3:$K$1368,8,FALSE)),"")</f>
        <v/>
      </c>
      <c r="R1980" s="38" t="str">
        <f xml:space="preserve"> IFERROR(IF(VLOOKUP(G1980,Demos!$B$3:$K$1368,7,FALSE)=0,"",VLOOKUP(G1980,Demos!$B$3:$K$1368,7,FALSE)),"")</f>
        <v/>
      </c>
      <c r="U1980" s="31" t="str">
        <f>IFERROR(VLOOKUP(G1980,Demos!$B$7:N5274,12,FALSE),"")</f>
        <v/>
      </c>
    </row>
    <row r="1981" spans="1:21" ht="45" x14ac:dyDescent="0.25">
      <c r="A1981" s="39">
        <f t="shared" si="30"/>
        <v>1976</v>
      </c>
      <c r="B1981" s="30" t="s">
        <v>148</v>
      </c>
      <c r="C1981" s="29" t="str">
        <f xml:space="preserve"> IFERROR(VLOOKUP(B1981, Courses!$C$3:$E$836, 2, FALSE),"")</f>
        <v>Introduction to Mechanics, Waves and Optics</v>
      </c>
      <c r="D1981" s="29" t="str">
        <f xml:space="preserve"> IFERROR(VLOOKUP(MID(G1981,1,1), PIRA!$B$1:$E$1146, 2, FALSE),"")</f>
        <v>3 Oscillations and Waves</v>
      </c>
      <c r="E1981" s="31" t="str">
        <f xml:space="preserve"> IFERROR(VLOOKUP(MID(G1981,1,2),PIRA!$B$1:$E$1144,2,FALSE),"")&amp;"
"&amp;IFERROR(VLOOKUP(MID(H1981,1,2),PIRA!$B$1:$E$1144,2,FALSE),"")&amp;"
"&amp;IFERROR(VLOOKUP(MID(I1981,1,2),PIRA!$B$1:$E$1144,2,FALSE),"")</f>
        <v xml:space="preserve">Oscillations
</v>
      </c>
      <c r="F1981" s="31" t="str">
        <f xml:space="preserve"> IFERROR(VLOOKUP(MID(G1981,1,4),PIRA!$B$1:$E$1144,2,FALSE),"")&amp;"
"&amp;IFERROR(VLOOKUP(MID(H1981,1,4),PIRA!$B$1:$E$1144,2,FALSE),"")&amp;"
"&amp;IFERROR(VLOOKUP(MID(I1981,1,4),PIRA!$B$1:$E$1144,2,FALSE),"")</f>
        <v xml:space="preserve">Simple Harmonic Motion
</v>
      </c>
      <c r="G1981" s="32" t="s">
        <v>1450</v>
      </c>
      <c r="H1981" s="31" t="str">
        <f>IFERROR(IF(VLOOKUP(G1981,Demos!$B$3:$K$1368,2,FALSE)=0,"",VLOOKUP(G1981,Demos!$B$3:$K$1368,2,FALSE)),"")</f>
        <v/>
      </c>
      <c r="I1981" s="79" t="str">
        <f>IFERROR(IF(VLOOKUP(G1981,Demos!$B$3:$K$1368,3,FALSE)=0,"",VLOOKUP(G1981,Demos!$B$3:$K$1368,3,FALSE)),"")</f>
        <v/>
      </c>
      <c r="J1981" s="79" t="str">
        <f>IFERROR(IF(VLOOKUP(G1981,Demos!$B$3:$K$1368,4,FALSE)=0,"",VLOOKUP(G1981,Demos!$B$3:$K$1368,4,FALSE)),"")</f>
        <v/>
      </c>
      <c r="K1981" s="30" t="s">
        <v>252</v>
      </c>
      <c r="L1981" s="30" t="s">
        <v>150</v>
      </c>
      <c r="M1981" s="71">
        <v>42263</v>
      </c>
      <c r="N1981" s="33" t="str">
        <f>IFERROR(VLOOKUP(G1981,Demos!$B$3:$K$1368,5,FALSE),"")</f>
        <v>Simple Harmonic Motion (SHM) (1)</v>
      </c>
      <c r="O1981" s="28">
        <f>IF(N1981="","",COUNTIF($N$6:N4100, N1981))</f>
        <v>11</v>
      </c>
      <c r="P1981" s="33" t="str">
        <f xml:space="preserve"> IFERROR(IF(VLOOKUP(G1981,Demos!$B$3:$K$1368,6,FALSE)=0,"",VLOOKUP(G1981,Demos!$B$3:$K$1368,6,FALSE)),"")</f>
        <v>www.de-monstrare.nl/pdf/Simple%20harmonic%20motion%20_SHM_%20_1_.pdf</v>
      </c>
      <c r="Q1981" s="38" t="str">
        <f xml:space="preserve"> IFERROR(IF(VLOOKUP(G1981,Demos!$B$3:$K$1368,8,FALSE)=0,"",VLOOKUP(G1981,Demos!$B$3:$K$1368,8,FALSE)),"")</f>
        <v/>
      </c>
      <c r="R1981" s="38" t="str">
        <f xml:space="preserve"> IFERROR(IF(VLOOKUP(G1981,Demos!$B$3:$K$1368,7,FALSE)=0,"",VLOOKUP(G1981,Demos!$B$3:$K$1368,7,FALSE)),"")</f>
        <v/>
      </c>
      <c r="T1981" s="50" t="s">
        <v>1762</v>
      </c>
      <c r="U1981" s="31" t="str">
        <f>IFERROR(VLOOKUP(G1981,Demos!$B$7:N5276,12,FALSE),"")</f>
        <v/>
      </c>
    </row>
    <row r="1982" spans="1:21" ht="45" x14ac:dyDescent="0.25">
      <c r="A1982" s="39">
        <f t="shared" si="30"/>
        <v>1977</v>
      </c>
      <c r="B1982" s="30" t="s">
        <v>29</v>
      </c>
      <c r="C1982" s="29" t="str">
        <f xml:space="preserve"> IFERROR(VLOOKUP(B1982, Courses!$C$3:$E$836, 2, FALSE),"")</f>
        <v>Classical and Quantum Mechanics</v>
      </c>
      <c r="D1982" s="29" t="str">
        <f xml:space="preserve"> IFERROR(VLOOKUP(MID(G1982,1,1), PIRA!$B$1:$E$1146, 2, FALSE),"")</f>
        <v>1 Mechanics</v>
      </c>
      <c r="E1982" s="31" t="str">
        <f xml:space="preserve"> IFERROR(VLOOKUP(MID(G1982,1,2),PIRA!$B$1:$E$1144,2,FALSE),"")&amp;"
"&amp;IFERROR(VLOOKUP(MID(H1982,1,2),PIRA!$B$1:$E$1144,2,FALSE),"")&amp;"
"&amp;IFERROR(VLOOKUP(MID(I1982,1,2),PIRA!$B$1:$E$1144,2,FALSE),"")</f>
        <v xml:space="preserve">Rotational Dynamics
</v>
      </c>
      <c r="F1982" s="31" t="str">
        <f xml:space="preserve"> IFERROR(VLOOKUP(MID(G1982,1,4),PIRA!$B$1:$E$1144,2,FALSE),"")&amp;"
"&amp;IFERROR(VLOOKUP(MID(H1982,1,4),PIRA!$B$1:$E$1144,2,FALSE),"")&amp;"
"&amp;IFERROR(VLOOKUP(MID(I1982,1,4),PIRA!$B$1:$E$1144,2,FALSE),"")</f>
        <v xml:space="preserve">Rotational Energy
</v>
      </c>
      <c r="G1982" s="32" t="s">
        <v>1165</v>
      </c>
      <c r="H1982" s="31" t="str">
        <f>IFERROR(IF(VLOOKUP(G1982,Demos!$B$3:$K$1368,2,FALSE)=0,"",VLOOKUP(G1982,Demos!$B$3:$K$1368,2,FALSE)),"")</f>
        <v/>
      </c>
      <c r="I1982" s="79" t="str">
        <f>IFERROR(IF(VLOOKUP(G1982,Demos!$B$3:$K$1368,3,FALSE)=0,"",VLOOKUP(G1982,Demos!$B$3:$K$1368,3,FALSE)),"")</f>
        <v/>
      </c>
      <c r="J1982" s="79" t="str">
        <f>IFERROR(IF(VLOOKUP(G1982,Demos!$B$3:$K$1368,4,FALSE)=0,"",VLOOKUP(G1982,Demos!$B$3:$K$1368,4,FALSE)),"")</f>
        <v/>
      </c>
      <c r="K1982" s="30" t="s">
        <v>373</v>
      </c>
      <c r="L1982" s="32"/>
      <c r="M1982" s="71">
        <v>42262</v>
      </c>
      <c r="N1982" s="33" t="str">
        <f>IFERROR(VLOOKUP(G1982,Demos!$B$3:$K$1368,5,FALSE),"")</f>
        <v>Dropping Rolls of Toilet Paper</v>
      </c>
      <c r="O1982" s="28">
        <f>IF(N1982="","",COUNTIF($N$6:N4101, N1982))</f>
        <v>12</v>
      </c>
      <c r="P1982" s="33" t="str">
        <f xml:space="preserve"> IFERROR(IF(VLOOKUP(G1982,Demos!$B$3:$K$1368,6,FALSE)=0,"",VLOOKUP(G1982,Demos!$B$3:$K$1368,6,FALSE)),"")</f>
        <v>www.de-monstrare.nl/pdf/Dropping%20rolls%20of%20toilet%20paper.pdf</v>
      </c>
      <c r="Q1982" s="38" t="str">
        <f xml:space="preserve"> IFERROR(IF(VLOOKUP(G1982,Demos!$B$3:$K$1368,8,FALSE)=0,"",VLOOKUP(G1982,Demos!$B$3:$K$1368,8,FALSE)),"")</f>
        <v/>
      </c>
      <c r="R1982" s="38" t="str">
        <f xml:space="preserve"> IFERROR(IF(VLOOKUP(G1982,Demos!$B$3:$K$1368,7,FALSE)=0,"",VLOOKUP(G1982,Demos!$B$3:$K$1368,7,FALSE)),"")</f>
        <v/>
      </c>
      <c r="T1982" s="50" t="s">
        <v>1762</v>
      </c>
      <c r="U1982" s="31" t="str">
        <f>IFERROR(VLOOKUP(G1982,Demos!$B$7:N5280,12,FALSE),"")</f>
        <v/>
      </c>
    </row>
    <row r="1983" spans="1:21" ht="45" x14ac:dyDescent="0.25">
      <c r="A1983" s="39">
        <f t="shared" si="30"/>
        <v>1978</v>
      </c>
      <c r="B1983" s="30" t="s">
        <v>29</v>
      </c>
      <c r="C1983" s="29" t="str">
        <f xml:space="preserve"> IFERROR(VLOOKUP(B1983, Courses!$C$3:$E$836, 2, FALSE),"")</f>
        <v>Classical and Quantum Mechanics</v>
      </c>
      <c r="D1983" s="29" t="str">
        <f xml:space="preserve"> IFERROR(VLOOKUP(MID(G1983,1,1), PIRA!$B$1:$E$1146, 2, FALSE),"")</f>
        <v>1 Mechanics</v>
      </c>
      <c r="E1983" s="31" t="str">
        <f xml:space="preserve"> IFERROR(VLOOKUP(MID(G1983,1,2),PIRA!$B$1:$E$1144,2,FALSE),"")&amp;"
"&amp;IFERROR(VLOOKUP(MID(H1983,1,2),PIRA!$B$1:$E$1144,2,FALSE),"")&amp;"
"&amp;IFERROR(VLOOKUP(MID(I1983,1,2),PIRA!$B$1:$E$1144,2,FALSE),"")</f>
        <v xml:space="preserve">Rotational Dynamics
</v>
      </c>
      <c r="F1983" s="31" t="str">
        <f xml:space="preserve"> IFERROR(VLOOKUP(MID(G1983,1,4),PIRA!$B$1:$E$1144,2,FALSE),"")&amp;"
"&amp;IFERROR(VLOOKUP(MID(H1983,1,4),PIRA!$B$1:$E$1144,2,FALSE),"")&amp;"
"&amp;IFERROR(VLOOKUP(MID(I1983,1,4),PIRA!$B$1:$E$1144,2,FALSE),"")</f>
        <v xml:space="preserve">Rotational Energy
</v>
      </c>
      <c r="G1983" s="32" t="s">
        <v>1167</v>
      </c>
      <c r="H1983" s="31" t="str">
        <f>IFERROR(IF(VLOOKUP(G1983,Demos!$B$3:$K$1368,2,FALSE)=0,"",VLOOKUP(G1983,Demos!$B$3:$K$1368,2,FALSE)),"")</f>
        <v/>
      </c>
      <c r="I1983" s="79" t="str">
        <f>IFERROR(IF(VLOOKUP(G1983,Demos!$B$3:$K$1368,3,FALSE)=0,"",VLOOKUP(G1983,Demos!$B$3:$K$1368,3,FALSE)),"")</f>
        <v/>
      </c>
      <c r="J1983" s="79" t="str">
        <f>IFERROR(IF(VLOOKUP(G1983,Demos!$B$3:$K$1368,4,FALSE)=0,"",VLOOKUP(G1983,Demos!$B$3:$K$1368,4,FALSE)),"")</f>
        <v/>
      </c>
      <c r="K1983" s="30" t="s">
        <v>373</v>
      </c>
      <c r="L1983" s="32"/>
      <c r="M1983" s="71">
        <v>42262</v>
      </c>
      <c r="N1983" s="33" t="str">
        <f>IFERROR(VLOOKUP(G1983,Demos!$B$3:$K$1368,5,FALSE),"")</f>
        <v>Maxwheel</v>
      </c>
      <c r="O1983" s="28">
        <f>IF(N1983="","",COUNTIF($N$6:N4102, N1983))</f>
        <v>12</v>
      </c>
      <c r="P1983" s="33" t="str">
        <f xml:space="preserve"> IFERROR(IF(VLOOKUP(G1983,Demos!$B$3:$K$1368,6,FALSE)=0,"",VLOOKUP(G1983,Demos!$B$3:$K$1368,6,FALSE)),"")</f>
        <v>www.de-monstrare.nl/pdf/Maxwheel.pdf</v>
      </c>
      <c r="Q1983" s="38" t="str">
        <f xml:space="preserve"> IFERROR(IF(VLOOKUP(G1983,Demos!$B$3:$K$1368,8,FALSE)=0,"",VLOOKUP(G1983,Demos!$B$3:$K$1368,8,FALSE)),"")</f>
        <v/>
      </c>
      <c r="R1983" s="38" t="str">
        <f xml:space="preserve"> IFERROR(IF(VLOOKUP(G1983,Demos!$B$3:$K$1368,7,FALSE)=0,"",VLOOKUP(G1983,Demos!$B$3:$K$1368,7,FALSE)),"")</f>
        <v/>
      </c>
      <c r="T1983" s="50" t="s">
        <v>1762</v>
      </c>
      <c r="U1983" s="31" t="str">
        <f>IFERROR(VLOOKUP(G1983,Demos!$B$7:N5279,12,FALSE),"")</f>
        <v/>
      </c>
    </row>
    <row r="1984" spans="1:21" ht="45" x14ac:dyDescent="0.25">
      <c r="A1984" s="39">
        <f t="shared" si="30"/>
        <v>1979</v>
      </c>
      <c r="B1984" s="30" t="s">
        <v>29</v>
      </c>
      <c r="C1984" s="29" t="str">
        <f xml:space="preserve"> IFERROR(VLOOKUP(B1984, Courses!$C$3:$E$836, 2, FALSE),"")</f>
        <v>Classical and Quantum Mechanics</v>
      </c>
      <c r="D1984" s="29" t="str">
        <f xml:space="preserve"> IFERROR(VLOOKUP(MID(G1984,1,1), PIRA!$B$1:$E$1146, 2, FALSE),"")</f>
        <v>1 Mechanics</v>
      </c>
      <c r="E1984" s="31" t="str">
        <f xml:space="preserve"> IFERROR(VLOOKUP(MID(G1984,1,2),PIRA!$B$1:$E$1144,2,FALSE),"")&amp;"
"&amp;IFERROR(VLOOKUP(MID(H1984,1,2),PIRA!$B$1:$E$1144,2,FALSE),"")&amp;"
"&amp;IFERROR(VLOOKUP(MID(I1984,1,2),PIRA!$B$1:$E$1144,2,FALSE),"")</f>
        <v xml:space="preserve">Rotational Dynamics
Rotational Dynamics
</v>
      </c>
      <c r="F1984" s="31" t="str">
        <f xml:space="preserve"> IFERROR(VLOOKUP(MID(G1984,1,4),PIRA!$B$1:$E$1144,2,FALSE),"")&amp;"
"&amp;IFERROR(VLOOKUP(MID(H1984,1,4),PIRA!$B$1:$E$1144,2,FALSE),"")&amp;"
"&amp;IFERROR(VLOOKUP(MID(I1984,1,4),PIRA!$B$1:$E$1144,2,FALSE),"")</f>
        <v xml:space="preserve">Rotational Energy
Moment of Inertia
</v>
      </c>
      <c r="G1984" s="32" t="s">
        <v>1168</v>
      </c>
      <c r="H1984" s="31" t="str">
        <f>IFERROR(IF(VLOOKUP(G1984,Demos!$B$3:$K$1368,2,FALSE)=0,"",VLOOKUP(G1984,Demos!$B$3:$K$1368,2,FALSE)),"")</f>
        <v>1Q10.02</v>
      </c>
      <c r="I1984" s="79" t="str">
        <f>IFERROR(IF(VLOOKUP(G1984,Demos!$B$3:$K$1368,3,FALSE)=0,"",VLOOKUP(G1984,Demos!$B$3:$K$1368,3,FALSE)),"")</f>
        <v/>
      </c>
      <c r="J1984" s="79" t="str">
        <f>IFERROR(IF(VLOOKUP(G1984,Demos!$B$3:$K$1368,4,FALSE)=0,"",VLOOKUP(G1984,Demos!$B$3:$K$1368,4,FALSE)),"")</f>
        <v/>
      </c>
      <c r="K1984" s="30" t="s">
        <v>373</v>
      </c>
      <c r="M1984" s="71">
        <v>42262</v>
      </c>
      <c r="N1984" s="33" t="str">
        <f>IFERROR(VLOOKUP(G1984,Demos!$B$3:$K$1368,5,FALSE),"")</f>
        <v>Rolling Downhill</v>
      </c>
      <c r="O1984" s="28">
        <f>IF(N1984="","",COUNTIF($N$6:N4103, N1984))</f>
        <v>35</v>
      </c>
      <c r="P1984" s="33" t="str">
        <f xml:space="preserve"> IFERROR(IF(VLOOKUP(G1984,Demos!$B$3:$K$1368,6,FALSE)=0,"",VLOOKUP(G1984,Demos!$B$3:$K$1368,6,FALSE)),"")</f>
        <v>www.de-monstrare.nl/pdf/Rolling%20downhill.pdf</v>
      </c>
      <c r="Q1984" s="38" t="str">
        <f xml:space="preserve"> IFERROR(IF(VLOOKUP(G1984,Demos!$B$3:$K$1368,8,FALSE)=0,"",VLOOKUP(G1984,Demos!$B$3:$K$1368,8,FALSE)),"")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1984" s="38" t="str">
        <f xml:space="preserve"> IFERROR(IF(VLOOKUP(G1984,Demos!$B$3:$K$1368,7,FALSE)=0,"",VLOOKUP(G1984,Demos!$B$3:$K$1368,7,FALSE)),"")</f>
        <v xml:space="preserve">See Collegerama 2022 recording TN1612TU_17 - https://collegerama.tudelft.nl/Mediasite/Channel/as-bsc-tn/watch/068318bc5e2d4c908ecc56ce056d99d81d  </v>
      </c>
      <c r="T1984" s="50" t="s">
        <v>1762</v>
      </c>
      <c r="U1984" s="31" t="str">
        <f>IFERROR(VLOOKUP(G1984,Demos!$B$7:N5277,12,FALSE),"")</f>
        <v/>
      </c>
    </row>
    <row r="1985" spans="1:21" ht="45" x14ac:dyDescent="0.25">
      <c r="A1985" s="39">
        <f t="shared" si="30"/>
        <v>1980</v>
      </c>
      <c r="B1985" s="30" t="s">
        <v>29</v>
      </c>
      <c r="C1985" s="29" t="str">
        <f xml:space="preserve"> IFERROR(VLOOKUP(B1985, Courses!$C$3:$E$836, 2, FALSE),"")</f>
        <v>Classical and Quantum Mechanics</v>
      </c>
      <c r="D1985" s="29" t="str">
        <f xml:space="preserve"> IFERROR(VLOOKUP(MID(G1985,1,1), PIRA!$B$1:$E$1146, 2, FALSE),"")</f>
        <v>1 Mechanics</v>
      </c>
      <c r="E1985" s="31" t="str">
        <f xml:space="preserve"> IFERROR(VLOOKUP(MID(G1985,1,2),PIRA!$B$1:$E$1144,2,FALSE),"")&amp;"
"&amp;IFERROR(VLOOKUP(MID(H1985,1,2),PIRA!$B$1:$E$1144,2,FALSE),"")&amp;"
"&amp;IFERROR(VLOOKUP(MID(I1985,1,2),PIRA!$B$1:$E$1144,2,FALSE),"")</f>
        <v xml:space="preserve">Rotational Dynamics
Applications of Newton's Laws
</v>
      </c>
      <c r="F1985" s="31" t="str">
        <f xml:space="preserve"> IFERROR(VLOOKUP(MID(G1985,1,4),PIRA!$B$1:$E$1144,2,FALSE),"")&amp;"
"&amp;IFERROR(VLOOKUP(MID(H1985,1,4),PIRA!$B$1:$E$1144,2,FALSE),"")&amp;"
"&amp;IFERROR(VLOOKUP(MID(I1985,1,4),PIRA!$B$1:$E$1144,2,FALSE),"")</f>
        <v xml:space="preserve">Conservation of Angular Momentum
Dynamic Torque
</v>
      </c>
      <c r="G1985" s="32" t="s">
        <v>1169</v>
      </c>
      <c r="H1985" s="31" t="str">
        <f>IFERROR(IF(VLOOKUP(G1985,Demos!$B$3:$K$1368,2,FALSE)=0,"",VLOOKUP(G1985,Demos!$B$3:$K$1368,2,FALSE)),"")</f>
        <v>1K10.01</v>
      </c>
      <c r="I1985" s="79" t="str">
        <f>IFERROR(IF(VLOOKUP(G1985,Demos!$B$3:$K$1368,3,FALSE)=0,"",VLOOKUP(G1985,Demos!$B$3:$K$1368,3,FALSE)),"")</f>
        <v/>
      </c>
      <c r="J1985" s="79" t="str">
        <f>IFERROR(IF(VLOOKUP(G1985,Demos!$B$3:$K$1368,4,FALSE)=0,"",VLOOKUP(G1985,Demos!$B$3:$K$1368,4,FALSE)),"")</f>
        <v/>
      </c>
      <c r="K1985" s="30" t="s">
        <v>373</v>
      </c>
      <c r="L1985" s="32"/>
      <c r="M1985" s="71">
        <v>42262</v>
      </c>
      <c r="N1985" s="33" t="str">
        <f>IFERROR(VLOOKUP(G1985,Demos!$B$3:$K$1368,5,FALSE),"")</f>
        <v>Pulling a Spool (a.k.a. Oma's Garenklosje)</v>
      </c>
      <c r="O1985" s="28">
        <f>IF(N1985="","",COUNTIF($N$6:N4104, N1985))</f>
        <v>39</v>
      </c>
      <c r="P1985" s="33" t="str">
        <f xml:space="preserve"> IFERROR(IF(VLOOKUP(G1985,Demos!$B$3:$K$1368,6,FALSE)=0,"",VLOOKUP(G1985,Demos!$B$3:$K$1368,6,FALSE)),"")</f>
        <v>www.de-monstrare.nl/pdf/Pulling%20a%20spool.pdf</v>
      </c>
      <c r="Q1985" s="38" t="str">
        <f xml:space="preserve"> IFERROR(IF(VLOOKUP(G1985,Demos!$B$3:$K$1368,8,FALSE)=0,"",VLOOKUP(G1985,Demos!$B$3:$K$1368,8,FALSE)),"")</f>
        <v/>
      </c>
      <c r="R1985" s="38" t="str">
        <f xml:space="preserve"> IFERROR(IF(VLOOKUP(G1985,Demos!$B$3:$K$1368,7,FALSE)=0,"",VLOOKUP(G1985,Demos!$B$3:$K$1368,7,FALSE)),"")</f>
        <v xml:space="preserve">See Collegerame 2022 recording TN1612TU_19 - https://collegerama.tudelft.nl/Mediasite/Channel/as-bsc-tn/watch/1525734e9e3e40e6a0113a2e79f6fd7b1d </v>
      </c>
      <c r="T1985" s="50" t="s">
        <v>1762</v>
      </c>
      <c r="U1985" s="31" t="str">
        <f>IFERROR(VLOOKUP(G1985,Demos!$B$7:N5278,12,FALSE),"")</f>
        <v/>
      </c>
    </row>
    <row r="1986" spans="1:21" ht="45" x14ac:dyDescent="0.25">
      <c r="A1986" s="39">
        <f t="shared" si="30"/>
        <v>1981</v>
      </c>
      <c r="B1986" s="30" t="s">
        <v>1877</v>
      </c>
      <c r="C1986" s="29" t="str">
        <f xml:space="preserve"> IFERROR(VLOOKUP(B1986, Courses!$C$3:$E$836, 2, FALSE),"")</f>
        <v>Electromagnetism</v>
      </c>
      <c r="D1986" s="29" t="str">
        <f xml:space="preserve"> IFERROR(VLOOKUP(MID(G1986,1,1), PIRA!$B$1:$E$1146, 2, FALSE),"")</f>
        <v>5 Electricity and Magnetism</v>
      </c>
      <c r="E1986" s="31" t="str">
        <f xml:space="preserve"> IFERROR(VLOOKUP(MID(G1986,1,2),PIRA!$B$1:$E$1144,2,FALSE),"")&amp;"
"&amp;IFERROR(VLOOKUP(MID(H1986,1,2),PIRA!$B$1:$E$1144,2,FALSE),"")&amp;"
"&amp;IFERROR(VLOOKUP(MID(I1986,1,2),PIRA!$B$1:$E$1144,2,FALSE),"")</f>
        <v xml:space="preserve">Capacitance
</v>
      </c>
      <c r="F1986" s="31" t="str">
        <f xml:space="preserve"> IFERROR(VLOOKUP(MID(G1986,1,4),PIRA!$B$1:$E$1144,2,FALSE),"")&amp;"
"&amp;IFERROR(VLOOKUP(MID(H1986,1,4),PIRA!$B$1:$E$1144,2,FALSE),"")&amp;"
"&amp;IFERROR(VLOOKUP(MID(I1986,1,4),PIRA!$B$1:$E$1144,2,FALSE),"")</f>
        <v xml:space="preserve">Capacitors
</v>
      </c>
      <c r="G1986" s="32" t="s">
        <v>248</v>
      </c>
      <c r="H1986" s="31" t="str">
        <f>IFERROR(IF(VLOOKUP(G1986,Demos!$B$3:$K$1368,2,FALSE)=0,"",VLOOKUP(G1986,Demos!$B$3:$K$1368,2,FALSE)),"")</f>
        <v/>
      </c>
      <c r="I1986" s="79" t="str">
        <f>IFERROR(IF(VLOOKUP(G1986,Demos!$B$3:$K$1368,3,FALSE)=0,"",VLOOKUP(G1986,Demos!$B$3:$K$1368,3,FALSE)),"")</f>
        <v/>
      </c>
      <c r="J1986" s="79" t="str">
        <f>IFERROR(IF(VLOOKUP(G1986,Demos!$B$3:$K$1368,4,FALSE)=0,"",VLOOKUP(G1986,Demos!$B$3:$K$1368,4,FALSE)),"")</f>
        <v/>
      </c>
      <c r="K1986" s="30" t="s">
        <v>177</v>
      </c>
      <c r="L1986" s="30" t="s">
        <v>1886</v>
      </c>
      <c r="M1986" s="71">
        <v>42258</v>
      </c>
      <c r="N1986" s="33" t="str">
        <f>IFERROR(VLOOKUP(G1986,Demos!$B$3:$K$1368,5,FALSE),"")</f>
        <v>Capacitor (1) Spacing between the Plates</v>
      </c>
      <c r="O1986" s="28">
        <f>IF(N1986="","",COUNTIF($N$6:N4105, N1986))</f>
        <v>22</v>
      </c>
      <c r="P1986" s="33" t="str">
        <f xml:space="preserve"> IFERROR(IF(VLOOKUP(G1986,Demos!$B$3:$K$1368,6,FALSE)=0,"",VLOOKUP(G1986,Demos!$B$3:$K$1368,6,FALSE)),"")</f>
        <v>www.de-monstrare.nl/.../Capacitor%20_1_ %20Spacing%20between%20the%20plates.pdf</v>
      </c>
      <c r="Q1986" s="38" t="str">
        <f xml:space="preserve"> IFERROR(IF(VLOOKUP(G1986,Demos!$B$3:$K$1368,8,FALSE)=0,"",VLOOKUP(G1986,Demos!$B$3:$K$1368,8,FALSE)),"")</f>
        <v/>
      </c>
      <c r="R1986" s="38" t="str">
        <f xml:space="preserve"> IFERROR(IF(VLOOKUP(G1986,Demos!$B$3:$K$1368,7,FALSE)=0,"",VLOOKUP(G1986,Demos!$B$3:$K$1368,7,FALSE)),"")</f>
        <v/>
      </c>
      <c r="T1986" s="50" t="s">
        <v>1761</v>
      </c>
      <c r="U1986" s="31" t="str">
        <f>IFERROR(VLOOKUP(G1986,Demos!$B$7:N5281,12,FALSE),"")</f>
        <v/>
      </c>
    </row>
    <row r="1987" spans="1:21" ht="45" x14ac:dyDescent="0.25">
      <c r="A1987" s="39">
        <f t="shared" si="30"/>
        <v>1982</v>
      </c>
      <c r="B1987" s="30" t="s">
        <v>29</v>
      </c>
      <c r="C1987" s="29" t="str">
        <f xml:space="preserve"> IFERROR(VLOOKUP(B1987, Courses!$C$3:$E$836, 2, FALSE),"")</f>
        <v>Classical and Quantum Mechanics</v>
      </c>
      <c r="D1987" s="29" t="str">
        <f xml:space="preserve"> IFERROR(VLOOKUP(MID(G1987,1,1), PIRA!$B$1:$E$1146, 2, FALSE),"")</f>
        <v>1 Mechanics</v>
      </c>
      <c r="E1987" s="31" t="str">
        <f xml:space="preserve"> IFERROR(VLOOKUP(MID(G1987,1,2),PIRA!$B$1:$E$1144,2,FALSE),"")&amp;"
"&amp;IFERROR(VLOOKUP(MID(H1987,1,2),PIRA!$B$1:$E$1144,2,FALSE),"")&amp;"
"&amp;IFERROR(VLOOKUP(MID(I1987,1,2),PIRA!$B$1:$E$1144,2,FALSE),"")</f>
        <v xml:space="preserve">Motion in two Dimensions
</v>
      </c>
      <c r="F1987" s="31" t="str">
        <f xml:space="preserve"> IFERROR(VLOOKUP(MID(G1987,1,4),PIRA!$B$1:$E$1144,2,FALSE),"")&amp;"
"&amp;IFERROR(VLOOKUP(MID(H1987,1,4),PIRA!$B$1:$E$1144,2,FALSE),"")&amp;"
"&amp;IFERROR(VLOOKUP(MID(I1987,1,4),PIRA!$B$1:$E$1144,2,FALSE),"")</f>
        <v xml:space="preserve">Motion of the Center of Mass
</v>
      </c>
      <c r="G1987" s="32" t="s">
        <v>1130</v>
      </c>
      <c r="H1987" s="31" t="str">
        <f>IFERROR(IF(VLOOKUP(G1987,Demos!$B$3:$K$1368,2,FALSE)=0,"",VLOOKUP(G1987,Demos!$B$3:$K$1368,2,FALSE)),"")</f>
        <v/>
      </c>
      <c r="I1987" s="79" t="str">
        <f>IFERROR(IF(VLOOKUP(G1987,Demos!$B$3:$K$1368,3,FALSE)=0,"",VLOOKUP(G1987,Demos!$B$3:$K$1368,3,FALSE)),"")</f>
        <v/>
      </c>
      <c r="J1987" s="79" t="str">
        <f>IFERROR(IF(VLOOKUP(G1987,Demos!$B$3:$K$1368,4,FALSE)=0,"",VLOOKUP(G1987,Demos!$B$3:$K$1368,4,FALSE)),"")</f>
        <v/>
      </c>
      <c r="K1987" s="30" t="s">
        <v>373</v>
      </c>
      <c r="M1987" s="71">
        <v>42257</v>
      </c>
      <c r="N1987" s="33" t="str">
        <f>IFERROR(VLOOKUP(G1987,Demos!$B$3:$K$1368,5,FALSE),"")</f>
        <v>Centre of Mass</v>
      </c>
      <c r="O1987" s="28">
        <f>IF(N1987="","",COUNTIF($N$6:N4106, N1987))</f>
        <v>42</v>
      </c>
      <c r="P1987" s="33" t="str">
        <f xml:space="preserve"> IFERROR(IF(VLOOKUP(G1987,Demos!$B$3:$K$1368,6,FALSE)=0,"",VLOOKUP(G1987,Demos!$B$3:$K$1368,6,FALSE)),"")</f>
        <v>www.de-monstrare.nl/pdf/Centre%20of%20mass.pdf</v>
      </c>
      <c r="Q1987" s="38" t="str">
        <f xml:space="preserve"> IFERROR(IF(VLOOKUP(G1987,Demos!$B$3:$K$1368,8,FALSE)=0,"",VLOOKUP(G1987,Demos!$B$3:$K$1368,8,FALSE)),"")</f>
        <v/>
      </c>
      <c r="R1987" s="38" t="str">
        <f xml:space="preserve"> IFERROR(IF(VLOOKUP(G1987,Demos!$B$3:$K$1368,7,FALSE)=0,"",VLOOKUP(G1987,Demos!$B$3:$K$1368,7,FALSE)),"")</f>
        <v xml:space="preserve">See Collegerama 2022 recording TN1612TU_14 - https://collegerama.tudelft.nl/Mediasite/Channel/as-bsc-tn/watch/64cb5e5c7d2546fb9f465306d41a128b1d </v>
      </c>
      <c r="T1987" s="50" t="s">
        <v>1762</v>
      </c>
      <c r="U1987" s="31" t="str">
        <f>IFERROR(VLOOKUP(G1987,Demos!$B$7:N5286,12,FALSE),"")</f>
        <v/>
      </c>
    </row>
    <row r="1988" spans="1:21" ht="45" x14ac:dyDescent="0.25">
      <c r="A1988" s="39">
        <f t="shared" si="30"/>
        <v>1983</v>
      </c>
      <c r="B1988" s="30" t="s">
        <v>29</v>
      </c>
      <c r="C1988" s="29" t="str">
        <f xml:space="preserve"> IFERROR(VLOOKUP(B1988, Courses!$C$3:$E$836, 2, FALSE),"")</f>
        <v>Classical and Quantum Mechanics</v>
      </c>
      <c r="D1988" s="29" t="str">
        <f xml:space="preserve"> IFERROR(VLOOKUP(MID(G1988,1,1), PIRA!$B$1:$E$1146, 2, FALSE),"")</f>
        <v>1 Mechanics</v>
      </c>
      <c r="E1988" s="31" t="str">
        <f xml:space="preserve"> IFERROR(VLOOKUP(MID(G1988,1,2),PIRA!$B$1:$E$1144,2,FALSE),"")&amp;"
"&amp;IFERROR(VLOOKUP(MID(H1988,1,2),PIRA!$B$1:$E$1144,2,FALSE),"")&amp;"
"&amp;IFERROR(VLOOKUP(MID(I1988,1,2),PIRA!$B$1:$E$1144,2,FALSE),"")</f>
        <v xml:space="preserve">Work and Energy
Motion in one Dimension
</v>
      </c>
      <c r="F1988" s="31" t="str">
        <f xml:space="preserve"> IFERROR(VLOOKUP(MID(G1988,1,4),PIRA!$B$1:$E$1144,2,FALSE),"")&amp;"
"&amp;IFERROR(VLOOKUP(MID(H1988,1,4),PIRA!$B$1:$E$1144,2,FALSE),"")&amp;"
"&amp;IFERROR(VLOOKUP(MID(I1988,1,4),PIRA!$B$1:$E$1144,2,FALSE),"")</f>
        <v xml:space="preserve">Conservation of Energy
Velocity
</v>
      </c>
      <c r="G1988" s="32" t="s">
        <v>1280</v>
      </c>
      <c r="H1988" s="31" t="str">
        <f>IFERROR(IF(VLOOKUP(G1988,Demos!$B$3:$K$1368,2,FALSE)=0,"",VLOOKUP(G1988,Demos!$B$3:$K$1368,2,FALSE)),"")</f>
        <v>1C10.01</v>
      </c>
      <c r="I1988" s="79" t="str">
        <f>IFERROR(IF(VLOOKUP(G1988,Demos!$B$3:$K$1368,3,FALSE)=0,"",VLOOKUP(G1988,Demos!$B$3:$K$1368,3,FALSE)),"")</f>
        <v/>
      </c>
      <c r="J1988" s="79" t="str">
        <f>IFERROR(IF(VLOOKUP(G1988,Demos!$B$3:$K$1368,4,FALSE)=0,"",VLOOKUP(G1988,Demos!$B$3:$K$1368,4,FALSE)),"")</f>
        <v/>
      </c>
      <c r="K1988" s="30" t="s">
        <v>373</v>
      </c>
      <c r="M1988" s="71">
        <v>42257</v>
      </c>
      <c r="N1988" s="33" t="str">
        <f>IFERROR(VLOOKUP(G1988,Demos!$B$3:$K$1368,5,FALSE),"")</f>
        <v>Ballistic Pendulum</v>
      </c>
      <c r="O1988" s="28">
        <f>IF(N1988="","",COUNTIF($N$6:N4107, N1988))</f>
        <v>27</v>
      </c>
      <c r="P1988" s="33" t="str">
        <f xml:space="preserve"> IFERROR(IF(VLOOKUP(G1988,Demos!$B$3:$K$1368,6,FALSE)=0,"",VLOOKUP(G1988,Demos!$B$3:$K$1368,6,FALSE)),"")</f>
        <v>N/A</v>
      </c>
      <c r="Q1988" s="38" t="str">
        <f xml:space="preserve"> IFERROR(IF(VLOOKUP(G1988,Demos!$B$3:$K$1368,8,FALSE)=0,"",VLOOKUP(G1988,Demos!$B$3:$K$1368,8,FALSE)),"")</f>
        <v/>
      </c>
      <c r="R1988" s="38" t="str">
        <f xml:space="preserve"> IFERROR(IF(VLOOKUP(G1988,Demos!$B$3:$K$1368,7,FALSE)=0,"",VLOOKUP(G1988,Demos!$B$3:$K$1368,7,FALSE)),"")</f>
        <v/>
      </c>
      <c r="T1988" s="50" t="s">
        <v>1763</v>
      </c>
      <c r="U1988" s="31" t="str">
        <f>IFERROR(VLOOKUP(G1988,Demos!$B$7:N5287,12,FALSE),"")</f>
        <v/>
      </c>
    </row>
    <row r="1989" spans="1:21" ht="45" x14ac:dyDescent="0.25">
      <c r="A1989" s="39">
        <f t="shared" si="30"/>
        <v>1984</v>
      </c>
      <c r="B1989" s="30" t="s">
        <v>29</v>
      </c>
      <c r="C1989" s="29" t="str">
        <f xml:space="preserve"> IFERROR(VLOOKUP(B1989, Courses!$C$3:$E$836, 2, FALSE),"")</f>
        <v>Classical and Quantum Mechanics</v>
      </c>
      <c r="D1989" s="29" t="str">
        <f xml:space="preserve"> IFERROR(VLOOKUP(MID(G1989,1,1), PIRA!$B$1:$E$1146, 2, FALSE),"")</f>
        <v>1 Mechanics</v>
      </c>
      <c r="E1989" s="31" t="str">
        <f xml:space="preserve"> IFERROR(VLOOKUP(MID(G1989,1,2),PIRA!$B$1:$E$1144,2,FALSE),"")&amp;"
"&amp;IFERROR(VLOOKUP(MID(H1989,1,2),PIRA!$B$1:$E$1144,2,FALSE),"")&amp;"
"&amp;IFERROR(VLOOKUP(MID(I1989,1,2),PIRA!$B$1:$E$1144,2,FALSE),"")</f>
        <v xml:space="preserve">Linear Momentum and Collisions
</v>
      </c>
      <c r="F1989" s="31" t="str">
        <f xml:space="preserve"> IFERROR(VLOOKUP(MID(G1989,1,4),PIRA!$B$1:$E$1144,2,FALSE),"")&amp;"
"&amp;IFERROR(VLOOKUP(MID(H1989,1,4),PIRA!$B$1:$E$1144,2,FALSE),"")&amp;"
"&amp;IFERROR(VLOOKUP(MID(I1989,1,4),PIRA!$B$1:$E$1144,2,FALSE),"")</f>
        <v xml:space="preserve">Conservation of Linear Momentum
</v>
      </c>
      <c r="G1989" s="32" t="s">
        <v>1161</v>
      </c>
      <c r="H1989" s="31" t="str">
        <f>IFERROR(IF(VLOOKUP(G1989,Demos!$B$3:$K$1368,2,FALSE)=0,"",VLOOKUP(G1989,Demos!$B$3:$K$1368,2,FALSE)),"")</f>
        <v/>
      </c>
      <c r="I1989" s="79" t="str">
        <f>IFERROR(IF(VLOOKUP(G1989,Demos!$B$3:$K$1368,3,FALSE)=0,"",VLOOKUP(G1989,Demos!$B$3:$K$1368,3,FALSE)),"")</f>
        <v/>
      </c>
      <c r="J1989" s="79" t="str">
        <f>IFERROR(IF(VLOOKUP(G1989,Demos!$B$3:$K$1368,4,FALSE)=0,"",VLOOKUP(G1989,Demos!$B$3:$K$1368,4,FALSE)),"")</f>
        <v/>
      </c>
      <c r="K1989" s="30" t="s">
        <v>373</v>
      </c>
      <c r="M1989" s="71">
        <v>42257</v>
      </c>
      <c r="N1989" s="33" t="str">
        <f>IFERROR(VLOOKUP(G1989,Demos!$B$3:$K$1368,5,FALSE),"")</f>
        <v>Elastic Collisions</v>
      </c>
      <c r="O1989" s="28">
        <f>IF(N1989="","",COUNTIF($N$6:N4108, N1989))</f>
        <v>19</v>
      </c>
      <c r="P1989" s="33" t="str">
        <f xml:space="preserve"> IFERROR(IF(VLOOKUP(G1989,Demos!$B$3:$K$1368,6,FALSE)=0,"",VLOOKUP(G1989,Demos!$B$3:$K$1368,6,FALSE)),"")</f>
        <v>www.de-monstrare.nl/pdf/Elastic%20collisions.pdf</v>
      </c>
      <c r="Q1989" s="38" t="str">
        <f xml:space="preserve"> IFERROR(IF(VLOOKUP(G1989,Demos!$B$3:$K$1368,8,FALSE)=0,"",VLOOKUP(G1989,Demos!$B$3:$K$1368,8,FALSE)),"")</f>
        <v/>
      </c>
      <c r="R1989" s="38" t="str">
        <f xml:space="preserve"> IFERROR(IF(VLOOKUP(G1989,Demos!$B$3:$K$1368,7,FALSE)=0,"",VLOOKUP(G1989,Demos!$B$3:$K$1368,7,FALSE)),"")</f>
        <v/>
      </c>
      <c r="T1989" s="50" t="s">
        <v>1763</v>
      </c>
      <c r="U1989" s="31" t="str">
        <f>IFERROR(VLOOKUP(G1989,Demos!$B$7:N5285,12,FALSE),"")</f>
        <v/>
      </c>
    </row>
    <row r="1990" spans="1:21" ht="45" x14ac:dyDescent="0.25">
      <c r="A1990" s="39">
        <f t="shared" ref="A1990:A2053" si="31">ROW()-5</f>
        <v>1985</v>
      </c>
      <c r="B1990" s="30" t="s">
        <v>29</v>
      </c>
      <c r="C1990" s="29" t="str">
        <f xml:space="preserve"> IFERROR(VLOOKUP(B1990, Courses!$C$3:$E$836, 2, FALSE),"")</f>
        <v>Classical and Quantum Mechanics</v>
      </c>
      <c r="D1990" s="29" t="str">
        <f xml:space="preserve"> IFERROR(VLOOKUP(MID(G1990,1,1), PIRA!$B$1:$E$1146, 2, FALSE),"")</f>
        <v>1 Mechanics</v>
      </c>
      <c r="E1990" s="31" t="str">
        <f xml:space="preserve"> IFERROR(VLOOKUP(MID(G1990,1,2),PIRA!$B$1:$E$1144,2,FALSE),"")&amp;"
"&amp;IFERROR(VLOOKUP(MID(H1990,1,2),PIRA!$B$1:$E$1144,2,FALSE),"")&amp;"
"&amp;IFERROR(VLOOKUP(MID(I1990,1,2),PIRA!$B$1:$E$1144,2,FALSE),"")</f>
        <v xml:space="preserve">Linear Momentum and Collisions
</v>
      </c>
      <c r="F1990" s="31" t="str">
        <f xml:space="preserve"> IFERROR(VLOOKUP(MID(G1990,1,4),PIRA!$B$1:$E$1144,2,FALSE),"")&amp;"
"&amp;IFERROR(VLOOKUP(MID(H1990,1,4),PIRA!$B$1:$E$1144,2,FALSE),"")&amp;"
"&amp;IFERROR(VLOOKUP(MID(I1990,1,4),PIRA!$B$1:$E$1144,2,FALSE),"")</f>
        <v xml:space="preserve">Conservation of Linear Momentum
</v>
      </c>
      <c r="G1990" s="32" t="s">
        <v>1162</v>
      </c>
      <c r="H1990" s="31" t="str">
        <f>IFERROR(IF(VLOOKUP(G1990,Demos!$B$3:$K$1368,2,FALSE)=0,"",VLOOKUP(G1990,Demos!$B$3:$K$1368,2,FALSE)),"")</f>
        <v/>
      </c>
      <c r="I1990" s="79" t="str">
        <f>IFERROR(IF(VLOOKUP(G1990,Demos!$B$3:$K$1368,3,FALSE)=0,"",VLOOKUP(G1990,Demos!$B$3:$K$1368,3,FALSE)),"")</f>
        <v/>
      </c>
      <c r="J1990" s="79" t="str">
        <f>IFERROR(IF(VLOOKUP(G1990,Demos!$B$3:$K$1368,4,FALSE)=0,"",VLOOKUP(G1990,Demos!$B$3:$K$1368,4,FALSE)),"")</f>
        <v/>
      </c>
      <c r="K1990" s="30" t="s">
        <v>373</v>
      </c>
      <c r="M1990" s="71">
        <v>42257</v>
      </c>
      <c r="N1990" s="33" t="str">
        <f>IFERROR(VLOOKUP(G1990,Demos!$B$3:$K$1368,5,FALSE),"")</f>
        <v>Inelastic Collisions</v>
      </c>
      <c r="O1990" s="28">
        <f>IF(N1990="","",COUNTIF($N$6:N4109, N1990))</f>
        <v>19</v>
      </c>
      <c r="P1990" s="33" t="str">
        <f xml:space="preserve"> IFERROR(IF(VLOOKUP(G1990,Demos!$B$3:$K$1368,6,FALSE)=0,"",VLOOKUP(G1990,Demos!$B$3:$K$1368,6,FALSE)),"")</f>
        <v>www.de-monstrare.nl/pdf/Inelastic%20collisions.pdf</v>
      </c>
      <c r="Q1990" s="38" t="str">
        <f xml:space="preserve"> IFERROR(IF(VLOOKUP(G1990,Demos!$B$3:$K$1368,8,FALSE)=0,"",VLOOKUP(G1990,Demos!$B$3:$K$1368,8,FALSE)),"")</f>
        <v/>
      </c>
      <c r="R1990" s="38" t="str">
        <f xml:space="preserve"> IFERROR(IF(VLOOKUP(G1990,Demos!$B$3:$K$1368,7,FALSE)=0,"",VLOOKUP(G1990,Demos!$B$3:$K$1368,7,FALSE)),"")</f>
        <v/>
      </c>
      <c r="T1990" s="50" t="s">
        <v>1890</v>
      </c>
      <c r="U1990" s="31" t="str">
        <f>IFERROR(VLOOKUP(G1990,Demos!$B$7:N5283,12,FALSE),"")</f>
        <v/>
      </c>
    </row>
    <row r="1991" spans="1:21" ht="45" x14ac:dyDescent="0.25">
      <c r="A1991" s="39">
        <f t="shared" si="31"/>
        <v>1986</v>
      </c>
      <c r="B1991" s="30" t="s">
        <v>29</v>
      </c>
      <c r="C1991" s="29" t="str">
        <f xml:space="preserve"> IFERROR(VLOOKUP(B1991, Courses!$C$3:$E$836, 2, FALSE),"")</f>
        <v>Classical and Quantum Mechanics</v>
      </c>
      <c r="D1991" s="29" t="str">
        <f xml:space="preserve"> IFERROR(VLOOKUP(MID(G1991,1,1), PIRA!$B$1:$E$1146, 2, FALSE),"")</f>
        <v>1 Mechanics</v>
      </c>
      <c r="E1991" s="31" t="str">
        <f xml:space="preserve"> IFERROR(VLOOKUP(MID(G1991,1,2),PIRA!$B$1:$E$1144,2,FALSE),"")&amp;"
"&amp;IFERROR(VLOOKUP(MID(H1991,1,2),PIRA!$B$1:$E$1144,2,FALSE),"")&amp;"
"&amp;IFERROR(VLOOKUP(MID(I1991,1,2),PIRA!$B$1:$E$1144,2,FALSE),"")</f>
        <v xml:space="preserve">Linear Momentum and Collisions
</v>
      </c>
      <c r="F1991" s="31" t="str">
        <f xml:space="preserve"> IFERROR(VLOOKUP(MID(G1991,1,4),PIRA!$B$1:$E$1144,2,FALSE),"")&amp;"
"&amp;IFERROR(VLOOKUP(MID(H1991,1,4),PIRA!$B$1:$E$1144,2,FALSE),"")&amp;"
"&amp;IFERROR(VLOOKUP(MID(I1991,1,4),PIRA!$B$1:$E$1144,2,FALSE),"")</f>
        <v xml:space="preserve">Conservation of Linear Momentum
</v>
      </c>
      <c r="G1991" s="32" t="s">
        <v>1163</v>
      </c>
      <c r="H1991" s="31" t="str">
        <f>IFERROR(IF(VLOOKUP(G1991,Demos!$B$3:$K$1368,2,FALSE)=0,"",VLOOKUP(G1991,Demos!$B$3:$K$1368,2,FALSE)),"")</f>
        <v/>
      </c>
      <c r="I1991" s="79" t="str">
        <f>IFERROR(IF(VLOOKUP(G1991,Demos!$B$3:$K$1368,3,FALSE)=0,"",VLOOKUP(G1991,Demos!$B$3:$K$1368,3,FALSE)),"")</f>
        <v/>
      </c>
      <c r="J1991" s="79" t="str">
        <f>IFERROR(IF(VLOOKUP(G1991,Demos!$B$3:$K$1368,4,FALSE)=0,"",VLOOKUP(G1991,Demos!$B$3:$K$1368,4,FALSE)),"")</f>
        <v/>
      </c>
      <c r="K1991" s="30" t="s">
        <v>373</v>
      </c>
      <c r="L1991" s="32"/>
      <c r="M1991" s="71">
        <v>42257</v>
      </c>
      <c r="N1991" s="33" t="str">
        <f>IFERROR(VLOOKUP(G1991,Demos!$B$3:$K$1368,5,FALSE),"")</f>
        <v>Explosion</v>
      </c>
      <c r="O1991" s="28">
        <f>IF(N1991="","",COUNTIF($N$6:N4110, N1991))</f>
        <v>26</v>
      </c>
      <c r="P1991" s="33" t="str">
        <f xml:space="preserve"> IFERROR(IF(VLOOKUP(G1991,Demos!$B$3:$K$1368,6,FALSE)=0,"",VLOOKUP(G1991,Demos!$B$3:$K$1368,6,FALSE)),"")</f>
        <v>www.de-monstrare.nl/pdf/Explosion.pdf</v>
      </c>
      <c r="Q1991" s="38" t="str">
        <f xml:space="preserve"> IFERROR(IF(VLOOKUP(G1991,Demos!$B$3:$K$1368,8,FALSE)=0,"",VLOOKUP(G1991,Demos!$B$3:$K$1368,8,FALSE)),"")</f>
        <v/>
      </c>
      <c r="R1991" s="38" t="str">
        <f xml:space="preserve"> IFERROR(IF(VLOOKUP(G1991,Demos!$B$3:$K$1368,7,FALSE)=0,"",VLOOKUP(G1991,Demos!$B$3:$K$1368,7,FALSE)),"")</f>
        <v xml:space="preserve">See Collegerama 2022 recording TN1612TU_14 - https://collegerama.tudelft.nl/Mediasite/Channel/as-bsc-tn/watch/64cb5e5c7d2546fb9f465306d41a128b1d </v>
      </c>
      <c r="T1991" s="50" t="s">
        <v>1762</v>
      </c>
      <c r="U1991" s="31" t="str">
        <f>IFERROR(VLOOKUP(G1991,Demos!$B$7:N5284,12,FALSE),"")</f>
        <v/>
      </c>
    </row>
    <row r="1992" spans="1:21" ht="45" x14ac:dyDescent="0.25">
      <c r="A1992" s="39">
        <f t="shared" si="31"/>
        <v>1987</v>
      </c>
      <c r="B1992" s="30" t="s">
        <v>148</v>
      </c>
      <c r="C1992" s="29" t="str">
        <f xml:space="preserve"> IFERROR(VLOOKUP(B1992, Courses!$C$3:$E$836, 2, FALSE),"")</f>
        <v>Introduction to Mechanics, Waves and Optics</v>
      </c>
      <c r="D1992" s="29" t="str">
        <f xml:space="preserve"> IFERROR(VLOOKUP(MID(G1992,1,1), PIRA!$B$1:$E$1146, 2, FALSE),"")</f>
        <v>1 Mechanics</v>
      </c>
      <c r="E1992" s="31" t="str">
        <f xml:space="preserve"> IFERROR(VLOOKUP(MID(G1992,1,2),PIRA!$B$1:$E$1144,2,FALSE),"")&amp;"
"&amp;IFERROR(VLOOKUP(MID(H1992,1,2),PIRA!$B$1:$E$1144,2,FALSE),"")&amp;"
"&amp;IFERROR(VLOOKUP(MID(I1992,1,2),PIRA!$B$1:$E$1144,2,FALSE),"")</f>
        <v xml:space="preserve">Linear Momentum and Collisions
</v>
      </c>
      <c r="F1992" s="31" t="str">
        <f xml:space="preserve"> IFERROR(VLOOKUP(MID(G1992,1,4),PIRA!$B$1:$E$1144,2,FALSE),"")&amp;"
"&amp;IFERROR(VLOOKUP(MID(H1992,1,4),PIRA!$B$1:$E$1144,2,FALSE),"")&amp;"
"&amp;IFERROR(VLOOKUP(MID(I1992,1,4),PIRA!$B$1:$E$1144,2,FALSE),"")</f>
        <v xml:space="preserve">Conservation of Linear Momentum
</v>
      </c>
      <c r="G1992" s="32" t="s">
        <v>1164</v>
      </c>
      <c r="H1992" s="31" t="str">
        <f>IFERROR(IF(VLOOKUP(G1992,Demos!$B$3:$K$1368,2,FALSE)=0,"",VLOOKUP(G1992,Demos!$B$3:$K$1368,2,FALSE)),"")</f>
        <v/>
      </c>
      <c r="I1992" s="79" t="str">
        <f>IFERROR(IF(VLOOKUP(G1992,Demos!$B$3:$K$1368,3,FALSE)=0,"",VLOOKUP(G1992,Demos!$B$3:$K$1368,3,FALSE)),"")</f>
        <v/>
      </c>
      <c r="J1992" s="79" t="str">
        <f>IFERROR(IF(VLOOKUP(G1992,Demos!$B$3:$K$1368,4,FALSE)=0,"",VLOOKUP(G1992,Demos!$B$3:$K$1368,4,FALSE)),"")</f>
        <v/>
      </c>
      <c r="K1992" s="30" t="s">
        <v>150</v>
      </c>
      <c r="L1992" s="30" t="s">
        <v>252</v>
      </c>
      <c r="M1992" s="71">
        <v>42257</v>
      </c>
      <c r="N1992" s="33" t="str">
        <f>IFERROR(VLOOKUP(G1992,Demos!$B$3:$K$1368,5,FALSE),"")</f>
        <v>Colliding Balls (1)</v>
      </c>
      <c r="O1992" s="28">
        <f>IF(N1992="","",COUNTIF($N$6:N4111, N1992))</f>
        <v>22</v>
      </c>
      <c r="P1992" s="33" t="str">
        <f xml:space="preserve"> IFERROR(IF(VLOOKUP(G1992,Demos!$B$3:$K$1368,6,FALSE)=0,"",VLOOKUP(G1992,Demos!$B$3:$K$1368,6,FALSE)),"")</f>
        <v>www.de-monstrare.nl/pdf/Colliding%20balls%20_1_.pdf</v>
      </c>
      <c r="Q1992" s="38" t="str">
        <f xml:space="preserve"> IFERROR(IF(VLOOKUP(G1992,Demos!$B$3:$K$1368,8,FALSE)=0,"",VLOOKUP(G1992,Demos!$B$3:$K$1368,8,FALSE)),"")</f>
        <v/>
      </c>
      <c r="R1992" s="38" t="str">
        <f xml:space="preserve"> IFERROR(IF(VLOOKUP(G1992,Demos!$B$3:$K$1368,7,FALSE)=0,"",VLOOKUP(G1992,Demos!$B$3:$K$1368,7,FALSE)),"")</f>
        <v xml:space="preserve">See Collegerama 2022 recording TN1612TU_10 from 01:17:10 - https://collegerama.tudelft.nl/Mediasite/Channel/as-bsc-tn/watch/b282d0ac7af745eba483f6120bc37f2d1d </v>
      </c>
      <c r="T1992" s="50" t="s">
        <v>1762</v>
      </c>
      <c r="U1992" s="31" t="str">
        <f>IFERROR(VLOOKUP(G1992,Demos!$B$7:N5289,12,FALSE),"")</f>
        <v/>
      </c>
    </row>
    <row r="1993" spans="1:21" ht="45" x14ac:dyDescent="0.25">
      <c r="A1993" s="39">
        <f t="shared" si="31"/>
        <v>1988</v>
      </c>
      <c r="B1993" s="30" t="s">
        <v>148</v>
      </c>
      <c r="C1993" s="29" t="str">
        <f xml:space="preserve"> IFERROR(VLOOKUP(B1993, Courses!$C$3:$E$836, 2, FALSE),"")</f>
        <v>Introduction to Mechanics, Waves and Optics</v>
      </c>
      <c r="D1993" s="29" t="str">
        <f xml:space="preserve"> IFERROR(VLOOKUP(MID(G1993,1,1), PIRA!$B$1:$E$1146, 2, FALSE),"")</f>
        <v>1 Mechanics</v>
      </c>
      <c r="E1993" s="31" t="str">
        <f xml:space="preserve"> IFERROR(VLOOKUP(MID(G1993,1,2),PIRA!$B$1:$E$1144,2,FALSE),"")&amp;"
"&amp;IFERROR(VLOOKUP(MID(H1993,1,2),PIRA!$B$1:$E$1144,2,FALSE),"")&amp;"
"&amp;IFERROR(VLOOKUP(MID(I1993,1,2),PIRA!$B$1:$E$1144,2,FALSE),"")</f>
        <v>Linear Momentum and Collisions
Stellar Astronomy
Relative Motion</v>
      </c>
      <c r="F1993" s="31" t="str">
        <f xml:space="preserve"> IFERROR(VLOOKUP(MID(G1993,1,4),PIRA!$B$1:$E$1144,2,FALSE),"")&amp;"
"&amp;IFERROR(VLOOKUP(MID(H1993,1,4),PIRA!$B$1:$E$1144,2,FALSE),"")&amp;"
"&amp;IFERROR(VLOOKUP(MID(I1993,1,4),PIRA!$B$1:$E$1144,2,FALSE),"")</f>
        <v>Collisions in One Dimension
The Sun
Moving Reference Frames</v>
      </c>
      <c r="G1993" s="32" t="s">
        <v>471</v>
      </c>
      <c r="H1993" s="31" t="str">
        <f>IFERROR(IF(VLOOKUP(G1993,Demos!$B$3:$K$1368,2,FALSE)=0,"",VLOOKUP(G1993,Demos!$B$3:$K$1368,2,FALSE)),"")</f>
        <v>8B10.50</v>
      </c>
      <c r="I1993" s="79" t="str">
        <f>IFERROR(IF(VLOOKUP(G1993,Demos!$B$3:$K$1368,3,FALSE)=0,"",VLOOKUP(G1993,Demos!$B$3:$K$1368,3,FALSE)),"")</f>
        <v>1E10.01</v>
      </c>
      <c r="J1993" s="79" t="str">
        <f>IFERROR(IF(VLOOKUP(G1993,Demos!$B$3:$K$1368,4,FALSE)=0,"",VLOOKUP(G1993,Demos!$B$3:$K$1368,4,FALSE)),"")</f>
        <v>1N20.09</v>
      </c>
      <c r="K1993" s="30" t="s">
        <v>150</v>
      </c>
      <c r="L1993" s="30" t="s">
        <v>252</v>
      </c>
      <c r="M1993" s="71">
        <v>42257</v>
      </c>
      <c r="N1993" s="33" t="str">
        <f>IFERROR(VLOOKUP(G1993,Demos!$B$3:$K$1368,5,FALSE),"")</f>
        <v>Super Balls, Double Ball Drop</v>
      </c>
      <c r="O1993" s="28">
        <f>IF(N1993="","",COUNTIF($N$6:N4112, N1993))</f>
        <v>56</v>
      </c>
      <c r="P1993" s="33" t="str">
        <f xml:space="preserve"> IFERROR(IF(VLOOKUP(G1993,Demos!$B$3:$K$1368,6,FALSE)=0,"",VLOOKUP(G1993,Demos!$B$3:$K$1368,6,FALSE)),"")</f>
        <v>www.de-monstrare.nl/pdf/Superballs.pdf</v>
      </c>
      <c r="Q1993" s="38" t="str">
        <f xml:space="preserve"> IFERROR(IF(VLOOKUP(G1993,Demos!$B$3:$K$1368,8,FALSE)=0,"",VLOOKUP(G1993,Demos!$B$3:$K$1368,8,FALSE)),"")</f>
        <v/>
      </c>
      <c r="R1993" s="38" t="str">
        <f xml:space="preserve"> IFERROR(IF(VLOOKUP(G1993,Demos!$B$3:$K$1368,7,FALSE)=0,"",VLOOKUP(G1993,Demos!$B$3:$K$1368,7,FALSE)),"")</f>
        <v xml:space="preserve">See Collegerama 2022 recording TN1612TU_10 from 01:17:10 - https://collegerama.tudelft.nl/Mediasite/Channel/as-bsc-tn/watch/b282d0ac7af745eba483f6120bc37f2d1d </v>
      </c>
      <c r="T1993" s="50" t="s">
        <v>1762</v>
      </c>
      <c r="U1993" s="31" t="str">
        <f>IFERROR(VLOOKUP(G1993,Demos!$B$7:N5288,12,FALSE),"")</f>
        <v/>
      </c>
    </row>
    <row r="1994" spans="1:21" ht="45" x14ac:dyDescent="0.25">
      <c r="A1994" s="39">
        <f t="shared" si="31"/>
        <v>1989</v>
      </c>
      <c r="B1994" s="30" t="s">
        <v>29</v>
      </c>
      <c r="C1994" s="29" t="str">
        <f xml:space="preserve"> IFERROR(VLOOKUP(B1994, Courses!$C$3:$E$836, 2, FALSE),"")</f>
        <v>Classical and Quantum Mechanics</v>
      </c>
      <c r="D1994" s="29" t="str">
        <f xml:space="preserve"> IFERROR(VLOOKUP(MID(G1994,1,1), PIRA!$B$1:$E$1146, 2, FALSE),"")</f>
        <v>1 Mechanics</v>
      </c>
      <c r="E1994" s="31" t="str">
        <f xml:space="preserve"> IFERROR(VLOOKUP(MID(G1994,1,2),PIRA!$B$1:$E$1144,2,FALSE),"")&amp;"
"&amp;IFERROR(VLOOKUP(MID(H1994,1,2),PIRA!$B$1:$E$1144,2,FALSE),"")&amp;"
"&amp;IFERROR(VLOOKUP(MID(I1994,1,2),PIRA!$B$1:$E$1144,2,FALSE),"")</f>
        <v>Linear Momentum and Collisions
Stellar Astronomy
Relative Motion</v>
      </c>
      <c r="F1994" s="31" t="str">
        <f xml:space="preserve"> IFERROR(VLOOKUP(MID(G1994,1,4),PIRA!$B$1:$E$1144,2,FALSE),"")&amp;"
"&amp;IFERROR(VLOOKUP(MID(H1994,1,4),PIRA!$B$1:$E$1144,2,FALSE),"")&amp;"
"&amp;IFERROR(VLOOKUP(MID(I1994,1,4),PIRA!$B$1:$E$1144,2,FALSE),"")</f>
        <v>Collisions in One Dimension
The Sun
Moving Reference Frames</v>
      </c>
      <c r="G1994" s="32" t="s">
        <v>471</v>
      </c>
      <c r="H1994" s="31" t="str">
        <f>IFERROR(IF(VLOOKUP(G1994,Demos!$B$3:$K$1368,2,FALSE)=0,"",VLOOKUP(G1994,Demos!$B$3:$K$1368,2,FALSE)),"")</f>
        <v>8B10.50</v>
      </c>
      <c r="I1994" s="79" t="str">
        <f>IFERROR(IF(VLOOKUP(G1994,Demos!$B$3:$K$1368,3,FALSE)=0,"",VLOOKUP(G1994,Demos!$B$3:$K$1368,3,FALSE)),"")</f>
        <v>1E10.01</v>
      </c>
      <c r="J1994" s="79" t="str">
        <f>IFERROR(IF(VLOOKUP(G1994,Demos!$B$3:$K$1368,4,FALSE)=0,"",VLOOKUP(G1994,Demos!$B$3:$K$1368,4,FALSE)),"")</f>
        <v>1N20.09</v>
      </c>
      <c r="K1994" s="30" t="s">
        <v>373</v>
      </c>
      <c r="L1994" s="32"/>
      <c r="M1994" s="71">
        <v>42257</v>
      </c>
      <c r="N1994" s="33" t="str">
        <f>IFERROR(VLOOKUP(G1994,Demos!$B$3:$K$1368,5,FALSE),"")</f>
        <v>Super Balls, Double Ball Drop</v>
      </c>
      <c r="O1994" s="28">
        <f>IF(N1994="","",COUNTIF($N$6:N4113, N1994))</f>
        <v>56</v>
      </c>
      <c r="P1994" s="33" t="str">
        <f xml:space="preserve"> IFERROR(IF(VLOOKUP(G1994,Demos!$B$3:$K$1368,6,FALSE)=0,"",VLOOKUP(G1994,Demos!$B$3:$K$1368,6,FALSE)),"")</f>
        <v>www.de-monstrare.nl/pdf/Superballs.pdf</v>
      </c>
      <c r="Q1994" s="38" t="str">
        <f xml:space="preserve"> IFERROR(IF(VLOOKUP(G1994,Demos!$B$3:$K$1368,8,FALSE)=0,"",VLOOKUP(G1994,Demos!$B$3:$K$1368,8,FALSE)),"")</f>
        <v/>
      </c>
      <c r="R1994" s="38" t="str">
        <f xml:space="preserve"> IFERROR(IF(VLOOKUP(G1994,Demos!$B$3:$K$1368,7,FALSE)=0,"",VLOOKUP(G1994,Demos!$B$3:$K$1368,7,FALSE)),"")</f>
        <v xml:space="preserve">See Collegerama 2022 recording TN1612TU_10 from 01:17:10 - https://collegerama.tudelft.nl/Mediasite/Channel/as-bsc-tn/watch/b282d0ac7af745eba483f6120bc37f2d1d </v>
      </c>
      <c r="T1994" s="50" t="s">
        <v>1762</v>
      </c>
      <c r="U1994" s="31" t="str">
        <f>IFERROR(VLOOKUP(G1994,Demos!$B$7:N5282,12,FALSE),"")</f>
        <v/>
      </c>
    </row>
    <row r="1995" spans="1:21" ht="45" x14ac:dyDescent="0.25">
      <c r="A1995" s="39">
        <f t="shared" si="31"/>
        <v>1990</v>
      </c>
      <c r="B1995" s="30" t="s">
        <v>29</v>
      </c>
      <c r="C1995" s="29" t="str">
        <f xml:space="preserve"> IFERROR(VLOOKUP(B1995, Courses!$C$3:$E$836, 2, FALSE),"")</f>
        <v>Classical and Quantum Mechanics</v>
      </c>
      <c r="D1995" s="29" t="str">
        <f xml:space="preserve"> IFERROR(VLOOKUP(MID(G1995,1,1), PIRA!$B$1:$E$1146, 2, FALSE),"")</f>
        <v>1 Mechanics</v>
      </c>
      <c r="E1995" s="31" t="str">
        <f xml:space="preserve"> IFERROR(VLOOKUP(MID(G1995,1,2),PIRA!$B$1:$E$1144,2,FALSE),"")&amp;"
"&amp;IFERROR(VLOOKUP(MID(H1995,1,2),PIRA!$B$1:$E$1144,2,FALSE),"")&amp;"
"&amp;IFERROR(VLOOKUP(MID(I1995,1,2),PIRA!$B$1:$E$1144,2,FALSE),"")</f>
        <v xml:space="preserve">Newton's Second Law
</v>
      </c>
      <c r="F1995" s="31" t="str">
        <f xml:space="preserve"> IFERROR(VLOOKUP(MID(G1995,1,4),PIRA!$B$1:$E$1144,2,FALSE),"")&amp;"
"&amp;IFERROR(VLOOKUP(MID(H1995,1,4),PIRA!$B$1:$E$1144,2,FALSE),"")&amp;"
"&amp;IFERROR(VLOOKUP(MID(I1995,1,4),PIRA!$B$1:$E$1144,2,FALSE),"")</f>
        <v xml:space="preserve">Force, Mass, and Acceleration
</v>
      </c>
      <c r="G1995" s="32" t="s">
        <v>1143</v>
      </c>
      <c r="H1995" s="31" t="str">
        <f>IFERROR(IF(VLOOKUP(G1995,Demos!$B$3:$K$1368,2,FALSE)=0,"",VLOOKUP(G1995,Demos!$B$3:$K$1368,2,FALSE)),"")</f>
        <v/>
      </c>
      <c r="I1995" s="79" t="str">
        <f>IFERROR(IF(VLOOKUP(G1995,Demos!$B$3:$K$1368,3,FALSE)=0,"",VLOOKUP(G1995,Demos!$B$3:$K$1368,3,FALSE)),"")</f>
        <v/>
      </c>
      <c r="J1995" s="79" t="str">
        <f>IFERROR(IF(VLOOKUP(G1995,Demos!$B$3:$K$1368,4,FALSE)=0,"",VLOOKUP(G1995,Demos!$B$3:$K$1368,4,FALSE)),"")</f>
        <v/>
      </c>
      <c r="K1995" s="30" t="s">
        <v>373</v>
      </c>
      <c r="L1995" s="32"/>
      <c r="M1995" s="71">
        <v>42255</v>
      </c>
      <c r="N1995" s="33" t="str">
        <f>IFERROR(VLOOKUP(G1995,Demos!$B$3:$K$1368,5,FALSE),"")</f>
        <v>Bungee Jumper</v>
      </c>
      <c r="O1995" s="28">
        <f>IF(N1995="","",COUNTIF($N$6:N4114, N1995))</f>
        <v>12</v>
      </c>
      <c r="P1995" s="33" t="str">
        <f xml:space="preserve"> IFERROR(IF(VLOOKUP(G1995,Demos!$B$3:$K$1368,6,FALSE)=0,"",VLOOKUP(G1995,Demos!$B$3:$K$1368,6,FALSE)),"")</f>
        <v>www.de-monstrare.nl/pdf/Bungee%20jumper.pdf</v>
      </c>
      <c r="Q1995" s="38" t="str">
        <f xml:space="preserve"> IFERROR(IF(VLOOKUP(G1995,Demos!$B$3:$K$1368,8,FALSE)=0,"",VLOOKUP(G1995,Demos!$B$3:$K$1368,8,FALSE)),"")</f>
        <v/>
      </c>
      <c r="R1995" s="38" t="str">
        <f xml:space="preserve"> IFERROR(IF(VLOOKUP(G1995,Demos!$B$3:$K$1368,7,FALSE)=0,"",VLOOKUP(G1995,Demos!$B$3:$K$1368,7,FALSE)),"")</f>
        <v/>
      </c>
      <c r="T1995" s="50" t="s">
        <v>1762</v>
      </c>
      <c r="U1995" s="31" t="str">
        <f>IFERROR(VLOOKUP(G1995,Demos!$B$7:N5293,12,FALSE),"")</f>
        <v/>
      </c>
    </row>
    <row r="1996" spans="1:21" ht="45" x14ac:dyDescent="0.25">
      <c r="A1996" s="39">
        <f t="shared" si="31"/>
        <v>1991</v>
      </c>
      <c r="B1996" s="30" t="s">
        <v>29</v>
      </c>
      <c r="C1996" s="29" t="str">
        <f xml:space="preserve"> IFERROR(VLOOKUP(B1996, Courses!$C$3:$E$836, 2, FALSE),"")</f>
        <v>Classical and Quantum Mechanics</v>
      </c>
      <c r="D1996" s="29" t="str">
        <f xml:space="preserve"> IFERROR(VLOOKUP(MID(G1996,1,1), PIRA!$B$1:$E$1146, 2, FALSE),"")</f>
        <v>1 Mechanics</v>
      </c>
      <c r="E1996" s="31" t="str">
        <f xml:space="preserve"> IFERROR(VLOOKUP(MID(G1996,1,2),PIRA!$B$1:$E$1144,2,FALSE),"")&amp;"
"&amp;IFERROR(VLOOKUP(MID(H1996,1,2),PIRA!$B$1:$E$1144,2,FALSE),"")&amp;"
"&amp;IFERROR(VLOOKUP(MID(I1996,1,2),PIRA!$B$1:$E$1144,2,FALSE),"")</f>
        <v xml:space="preserve">Work and Energy
</v>
      </c>
      <c r="F1996" s="31" t="str">
        <f xml:space="preserve"> IFERROR(VLOOKUP(MID(G1996,1,4),PIRA!$B$1:$E$1144,2,FALSE),"")&amp;"
"&amp;IFERROR(VLOOKUP(MID(H1996,1,4),PIRA!$B$1:$E$1144,2,FALSE),"")&amp;"
"&amp;IFERROR(VLOOKUP(MID(I1996,1,4),PIRA!$B$1:$E$1144,2,FALSE),"")</f>
        <v xml:space="preserve">Work
</v>
      </c>
      <c r="G1996" s="32" t="s">
        <v>1157</v>
      </c>
      <c r="H1996" s="31" t="str">
        <f>IFERROR(IF(VLOOKUP(G1996,Demos!$B$3:$K$1368,2,FALSE)=0,"",VLOOKUP(G1996,Demos!$B$3:$K$1368,2,FALSE)),"")</f>
        <v/>
      </c>
      <c r="I1996" s="79" t="str">
        <f>IFERROR(IF(VLOOKUP(G1996,Demos!$B$3:$K$1368,3,FALSE)=0,"",VLOOKUP(G1996,Demos!$B$3:$K$1368,3,FALSE)),"")</f>
        <v/>
      </c>
      <c r="J1996" s="79" t="str">
        <f>IFERROR(IF(VLOOKUP(G1996,Demos!$B$3:$K$1368,4,FALSE)=0,"",VLOOKUP(G1996,Demos!$B$3:$K$1368,4,FALSE)),"")</f>
        <v/>
      </c>
      <c r="K1996" s="30" t="s">
        <v>373</v>
      </c>
      <c r="M1996" s="71">
        <v>42255</v>
      </c>
      <c r="N1996" s="33" t="str">
        <f>IFERROR(VLOOKUP(G1996,Demos!$B$3:$K$1368,5,FALSE),"")</f>
        <v>How much Work to Break a Soup Tureen?</v>
      </c>
      <c r="O1996" s="28">
        <f>IF(N1996="","",COUNTIF($N$6:N4115, N1996))</f>
        <v>12</v>
      </c>
      <c r="P1996" s="33" t="str">
        <f xml:space="preserve"> IFERROR(IF(VLOOKUP(G1996,Demos!$B$3:$K$1368,6,FALSE)=0,"",VLOOKUP(G1996,Demos!$B$3:$K$1368,6,FALSE)),"")</f>
        <v>www.de-monstrare.nl/pdf/How%20much%20work%20to%20break%20a%20soup-tureen.pdf</v>
      </c>
      <c r="Q1996" s="38" t="str">
        <f xml:space="preserve"> IFERROR(IF(VLOOKUP(G1996,Demos!$B$3:$K$1368,8,FALSE)=0,"",VLOOKUP(G1996,Demos!$B$3:$K$1368,8,FALSE)),"")</f>
        <v/>
      </c>
      <c r="R1996" s="38" t="str">
        <f xml:space="preserve"> IFERROR(IF(VLOOKUP(G1996,Demos!$B$3:$K$1368,7,FALSE)=0,"",VLOOKUP(G1996,Demos!$B$3:$K$1368,7,FALSE)),"")</f>
        <v/>
      </c>
      <c r="T1996" s="50" t="s">
        <v>1762</v>
      </c>
      <c r="U1996" s="31" t="str">
        <f>IFERROR(VLOOKUP(G1996,Demos!$B$7:N5292,12,FALSE),"")</f>
        <v/>
      </c>
    </row>
    <row r="1997" spans="1:21" ht="45" x14ac:dyDescent="0.25">
      <c r="A1997" s="39">
        <f t="shared" si="31"/>
        <v>1992</v>
      </c>
      <c r="B1997" s="30" t="s">
        <v>29</v>
      </c>
      <c r="C1997" s="29" t="str">
        <f xml:space="preserve"> IFERROR(VLOOKUP(B1997, Courses!$C$3:$E$836, 2, FALSE),"")</f>
        <v>Classical and Quantum Mechanics</v>
      </c>
      <c r="D1997" s="29" t="str">
        <f xml:space="preserve"> IFERROR(VLOOKUP(MID(G1997,1,1), PIRA!$B$1:$E$1146, 2, FALSE),"")</f>
        <v>1 Mechanics</v>
      </c>
      <c r="E1997" s="31" t="str">
        <f xml:space="preserve"> IFERROR(VLOOKUP(MID(G1997,1,2),PIRA!$B$1:$E$1144,2,FALSE),"")&amp;"
"&amp;IFERROR(VLOOKUP(MID(H1997,1,2),PIRA!$B$1:$E$1144,2,FALSE),"")&amp;"
"&amp;IFERROR(VLOOKUP(MID(I1997,1,2),PIRA!$B$1:$E$1144,2,FALSE),"")</f>
        <v xml:space="preserve">Work and Energy
</v>
      </c>
      <c r="F1997" s="31" t="str">
        <f xml:space="preserve"> IFERROR(VLOOKUP(MID(G1997,1,4),PIRA!$B$1:$E$1144,2,FALSE),"")&amp;"
"&amp;IFERROR(VLOOKUP(MID(H1997,1,4),PIRA!$B$1:$E$1144,2,FALSE),"")&amp;"
"&amp;IFERROR(VLOOKUP(MID(I1997,1,4),PIRA!$B$1:$E$1144,2,FALSE),"")</f>
        <v xml:space="preserve">Conservation of Energy
</v>
      </c>
      <c r="G1997" s="32" t="s">
        <v>1160</v>
      </c>
      <c r="H1997" s="31" t="str">
        <f>IFERROR(IF(VLOOKUP(G1997,Demos!$B$3:$K$1368,2,FALSE)=0,"",VLOOKUP(G1997,Demos!$B$3:$K$1368,2,FALSE)),"")</f>
        <v/>
      </c>
      <c r="I1997" s="79" t="str">
        <f>IFERROR(IF(VLOOKUP(G1997,Demos!$B$3:$K$1368,3,FALSE)=0,"",VLOOKUP(G1997,Demos!$B$3:$K$1368,3,FALSE)),"")</f>
        <v/>
      </c>
      <c r="J1997" s="79" t="str">
        <f>IFERROR(IF(VLOOKUP(G1997,Demos!$B$3:$K$1368,4,FALSE)=0,"",VLOOKUP(G1997,Demos!$B$3:$K$1368,4,FALSE)),"")</f>
        <v/>
      </c>
      <c r="K1997" s="30" t="s">
        <v>373</v>
      </c>
      <c r="M1997" s="71">
        <v>42255</v>
      </c>
      <c r="N1997" s="33" t="str">
        <f>IFERROR(VLOOKUP(G1997,Demos!$B$3:$K$1368,5,FALSE),"")</f>
        <v>Mortar</v>
      </c>
      <c r="O1997" s="28">
        <f>IF(N1997="","",COUNTIF($N$6:N4116, N1997))</f>
        <v>15</v>
      </c>
      <c r="P1997" s="33" t="str">
        <f xml:space="preserve"> IFERROR(IF(VLOOKUP(G1997,Demos!$B$3:$K$1368,6,FALSE)=0,"",VLOOKUP(G1997,Demos!$B$3:$K$1368,6,FALSE)),"")</f>
        <v>www.de-monstrare.nl/pdf/Mortar.pdf</v>
      </c>
      <c r="Q1997" s="38" t="str">
        <f xml:space="preserve"> IFERROR(IF(VLOOKUP(G1997,Demos!$B$3:$K$1368,8,FALSE)=0,"",VLOOKUP(G1997,Demos!$B$3:$K$1368,8,FALSE)),"")</f>
        <v/>
      </c>
      <c r="R1997" s="38" t="str">
        <f xml:space="preserve"> IFERROR(IF(VLOOKUP(G1997,Demos!$B$3:$K$1368,7,FALSE)=0,"",VLOOKUP(G1997,Demos!$B$3:$K$1368,7,FALSE)),"")</f>
        <v/>
      </c>
      <c r="T1997" s="50" t="s">
        <v>1762</v>
      </c>
      <c r="U1997" s="31" t="str">
        <f>IFERROR(VLOOKUP(G1997,Demos!$B$7:N5291,12,FALSE),"")</f>
        <v/>
      </c>
    </row>
    <row r="1998" spans="1:21" ht="45" x14ac:dyDescent="0.25">
      <c r="A1998" s="39">
        <f t="shared" si="31"/>
        <v>1993</v>
      </c>
      <c r="B1998" s="30" t="s">
        <v>29</v>
      </c>
      <c r="C1998" s="29" t="str">
        <f xml:space="preserve"> IFERROR(VLOOKUP(B1998, Courses!$C$3:$E$836, 2, FALSE),"")</f>
        <v>Classical and Quantum Mechanics</v>
      </c>
      <c r="D1998" s="29" t="str">
        <f xml:space="preserve"> IFERROR(VLOOKUP(MID(G1998,1,1), PIRA!$B$1:$E$1146, 2, FALSE),"")</f>
        <v>1 Mechanics</v>
      </c>
      <c r="E1998" s="31" t="str">
        <f xml:space="preserve"> IFERROR(VLOOKUP(MID(G1998,1,2),PIRA!$B$1:$E$1144,2,FALSE),"")&amp;"
"&amp;IFERROR(VLOOKUP(MID(H1998,1,2),PIRA!$B$1:$E$1144,2,FALSE),"")&amp;"
"&amp;IFERROR(VLOOKUP(MID(I1998,1,2),PIRA!$B$1:$E$1144,2,FALSE),"")</f>
        <v xml:space="preserve">Work and Energy
</v>
      </c>
      <c r="F1998" s="31" t="str">
        <f xml:space="preserve"> IFERROR(VLOOKUP(MID(G1998,1,4),PIRA!$B$1:$E$1144,2,FALSE),"")&amp;"
"&amp;IFERROR(VLOOKUP(MID(H1998,1,4),PIRA!$B$1:$E$1144,2,FALSE),"")&amp;"
"&amp;IFERROR(VLOOKUP(MID(I1998,1,4),PIRA!$B$1:$E$1144,2,FALSE),"")</f>
        <v xml:space="preserve">Conservation of Energy
</v>
      </c>
      <c r="G1998" s="32" t="s">
        <v>362</v>
      </c>
      <c r="H1998" s="31" t="str">
        <f>IFERROR(IF(VLOOKUP(G1998,Demos!$B$3:$K$1368,2,FALSE)=0,"",VLOOKUP(G1998,Demos!$B$3:$K$1368,2,FALSE)),"")</f>
        <v/>
      </c>
      <c r="I1998" s="79" t="str">
        <f>IFERROR(IF(VLOOKUP(G1998,Demos!$B$3:$K$1368,3,FALSE)=0,"",VLOOKUP(G1998,Demos!$B$3:$K$1368,3,FALSE)),"")</f>
        <v/>
      </c>
      <c r="J1998" s="79" t="str">
        <f>IFERROR(IF(VLOOKUP(G1998,Demos!$B$3:$K$1368,4,FALSE)=0,"",VLOOKUP(G1998,Demos!$B$3:$K$1368,4,FALSE)),"")</f>
        <v/>
      </c>
      <c r="K1998" s="30" t="s">
        <v>373</v>
      </c>
      <c r="M1998" s="71">
        <v>42255</v>
      </c>
      <c r="N1998" s="33" t="str">
        <f>IFERROR(VLOOKUP(G1998,Demos!$B$3:$K$1368,5,FALSE),"")</f>
        <v>Pendulum of Death</v>
      </c>
      <c r="O1998" s="28">
        <f>IF(N1998="","",COUNTIF($N$6:N4117, N1998))</f>
        <v>20</v>
      </c>
      <c r="P1998" s="33" t="str">
        <f xml:space="preserve"> IFERROR(IF(VLOOKUP(G1998,Demos!$B$3:$K$1368,6,FALSE)=0,"",VLOOKUP(G1998,Demos!$B$3:$K$1368,6,FALSE)),"")</f>
        <v>www.de-monstrare.nl/pdf/Pendulum%20of%20death.pdf</v>
      </c>
      <c r="Q1998" s="38" t="str">
        <f xml:space="preserve"> IFERROR(IF(VLOOKUP(G1998,Demos!$B$3:$K$1368,8,FALSE)=0,"",VLOOKUP(G1998,Demos!$B$3:$K$1368,8,FALSE)),"")</f>
        <v>Height floor to hook in the ceiling h = 6.871 m</v>
      </c>
      <c r="R1998" s="38" t="str">
        <f xml:space="preserve"> IFERROR(IF(VLOOKUP(G1998,Demos!$B$3:$K$1368,7,FALSE)=0,"",VLOOKUP(G1998,Demos!$B$3:$K$1368,7,FALSE)),"")</f>
        <v/>
      </c>
      <c r="T1998" s="50" t="s">
        <v>1762</v>
      </c>
      <c r="U1998" s="31" t="str">
        <f>IFERROR(VLOOKUP(G1998,Demos!$B$7:N5290,12,FALSE),"")</f>
        <v/>
      </c>
    </row>
    <row r="1999" spans="1:21" ht="45" x14ac:dyDescent="0.25">
      <c r="A1999" s="39">
        <f t="shared" si="31"/>
        <v>1994</v>
      </c>
      <c r="B1999" s="30" t="s">
        <v>148</v>
      </c>
      <c r="C1999" s="29" t="str">
        <f xml:space="preserve"> IFERROR(VLOOKUP(B1999, Courses!$C$3:$E$836, 2, FALSE),"")</f>
        <v>Introduction to Mechanics, Waves and Optics</v>
      </c>
      <c r="D1999" s="29" t="str">
        <f xml:space="preserve"> IFERROR(VLOOKUP(MID(G1999,1,1), PIRA!$B$1:$E$1146, 2, FALSE),"")</f>
        <v>1 Mechanics</v>
      </c>
      <c r="E1999" s="31" t="str">
        <f xml:space="preserve"> IFERROR(VLOOKUP(MID(G1999,1,2),PIRA!$B$1:$E$1144,2,FALSE),"")&amp;"
"&amp;IFERROR(VLOOKUP(MID(H1999,1,2),PIRA!$B$1:$E$1144,2,FALSE),"")&amp;"
"&amp;IFERROR(VLOOKUP(MID(I1999,1,2),PIRA!$B$1:$E$1144,2,FALSE),"")</f>
        <v xml:space="preserve">Newton's Second Law
</v>
      </c>
      <c r="F1999" s="31" t="str">
        <f xml:space="preserve"> IFERROR(VLOOKUP(MID(G1999,1,4),PIRA!$B$1:$E$1144,2,FALSE),"")&amp;"
"&amp;IFERROR(VLOOKUP(MID(H1999,1,4),PIRA!$B$1:$E$1144,2,FALSE),"")&amp;"
"&amp;IFERROR(VLOOKUP(MID(I1999,1,4),PIRA!$B$1:$E$1144,2,FALSE),"")</f>
        <v xml:space="preserve">Accelerated Reference Frames
</v>
      </c>
      <c r="G1999" s="32" t="s">
        <v>1920</v>
      </c>
      <c r="H1999" s="31" t="str">
        <f>IFERROR(IF(VLOOKUP(G1999,Demos!$B$3:$K$1368,2,FALSE)=0,"",VLOOKUP(G1999,Demos!$B$3:$K$1368,2,FALSE)),"")</f>
        <v/>
      </c>
      <c r="I1999" s="79" t="str">
        <f>IFERROR(IF(VLOOKUP(G1999,Demos!$B$3:$K$1368,3,FALSE)=0,"",VLOOKUP(G1999,Demos!$B$3:$K$1368,3,FALSE)),"")</f>
        <v/>
      </c>
      <c r="J1999" s="79" t="str">
        <f>IFERROR(IF(VLOOKUP(G1999,Demos!$B$3:$K$1368,4,FALSE)=0,"",VLOOKUP(G1999,Demos!$B$3:$K$1368,4,FALSE)),"")</f>
        <v/>
      </c>
      <c r="K1999" s="30" t="s">
        <v>150</v>
      </c>
      <c r="L1999" s="30" t="s">
        <v>252</v>
      </c>
      <c r="M1999" s="71">
        <v>42250</v>
      </c>
      <c r="N1999" s="33" t="str">
        <f>IFERROR(VLOOKUP(G1999,Demos!$B$3:$K$1368,5,FALSE),"")</f>
        <v>Dropping ball on Force Platform</v>
      </c>
      <c r="O1999" s="28">
        <f>IF(N1999="","",COUNTIF($N$6:N4118, N1999))</f>
        <v>1</v>
      </c>
      <c r="P1999" s="33" t="str">
        <f xml:space="preserve"> IFERROR(IF(VLOOKUP(G1999,Demos!$B$3:$K$1368,6,FALSE)=0,"",VLOOKUP(G1999,Demos!$B$3:$K$1368,6,FALSE)),"")</f>
        <v>N/A</v>
      </c>
      <c r="Q1999" s="38" t="str">
        <f xml:space="preserve"> IFERROR(IF(VLOOKUP(G1999,Demos!$B$3:$K$1368,8,FALSE)=0,"",VLOOKUP(G1999,Demos!$B$3:$K$1368,8,FALSE)),"")</f>
        <v/>
      </c>
      <c r="R1999" s="38" t="str">
        <f xml:space="preserve"> IFERROR(IF(VLOOKUP(G1999,Demos!$B$3:$K$1368,7,FALSE)=0,"",VLOOKUP(G1999,Demos!$B$3:$K$1368,7,FALSE)),"")</f>
        <v/>
      </c>
      <c r="T1999" s="50" t="s">
        <v>1770</v>
      </c>
      <c r="U1999" s="31" t="str">
        <f>IFERROR(VLOOKUP(G1999,Demos!$B$7:N5298,12,FALSE),"")</f>
        <v/>
      </c>
    </row>
    <row r="2000" spans="1:21" ht="45" x14ac:dyDescent="0.25">
      <c r="A2000" s="39">
        <f t="shared" si="31"/>
        <v>1995</v>
      </c>
      <c r="B2000" s="30" t="s">
        <v>148</v>
      </c>
      <c r="C2000" s="29" t="str">
        <f xml:space="preserve"> IFERROR(VLOOKUP(B2000, Courses!$C$3:$E$836, 2, FALSE),"")</f>
        <v>Introduction to Mechanics, Waves and Optics</v>
      </c>
      <c r="D2000" s="29" t="str">
        <f xml:space="preserve"> IFERROR(VLOOKUP(MID(G2000,1,1), PIRA!$B$1:$E$1146, 2, FALSE),"")</f>
        <v>1 Mechanics</v>
      </c>
      <c r="E2000" s="31" t="str">
        <f xml:space="preserve"> IFERROR(VLOOKUP(MID(G2000,1,2),PIRA!$B$1:$E$1144,2,FALSE),"")&amp;"
"&amp;IFERROR(VLOOKUP(MID(H2000,1,2),PIRA!$B$1:$E$1144,2,FALSE),"")&amp;"
"&amp;IFERROR(VLOOKUP(MID(I2000,1,2),PIRA!$B$1:$E$1144,2,FALSE),"")</f>
        <v xml:space="preserve">Newton's Second Law
</v>
      </c>
      <c r="F2000" s="31" t="str">
        <f xml:space="preserve"> IFERROR(VLOOKUP(MID(G2000,1,4),PIRA!$B$1:$E$1144,2,FALSE),"")&amp;"
"&amp;IFERROR(VLOOKUP(MID(H2000,1,4),PIRA!$B$1:$E$1144,2,FALSE),"")&amp;"
"&amp;IFERROR(VLOOKUP(MID(I2000,1,4),PIRA!$B$1:$E$1144,2,FALSE),"")</f>
        <v xml:space="preserve">Accelerated Reference Frames
</v>
      </c>
      <c r="G2000" s="32" t="s">
        <v>1919</v>
      </c>
      <c r="H2000" s="31" t="str">
        <f>IFERROR(IF(VLOOKUP(G2000,Demos!$B$3:$K$1368,2,FALSE)=0,"",VLOOKUP(G2000,Demos!$B$3:$K$1368,2,FALSE)),"")</f>
        <v/>
      </c>
      <c r="I2000" s="79" t="str">
        <f>IFERROR(IF(VLOOKUP(G2000,Demos!$B$3:$K$1368,3,FALSE)=0,"",VLOOKUP(G2000,Demos!$B$3:$K$1368,3,FALSE)),"")</f>
        <v/>
      </c>
      <c r="J2000" s="79" t="str">
        <f>IFERROR(IF(VLOOKUP(G2000,Demos!$B$3:$K$1368,4,FALSE)=0,"",VLOOKUP(G2000,Demos!$B$3:$K$1368,4,FALSE)),"")</f>
        <v/>
      </c>
      <c r="K2000" s="30" t="s">
        <v>150</v>
      </c>
      <c r="L2000" s="30" t="s">
        <v>252</v>
      </c>
      <c r="M2000" s="71">
        <v>42250</v>
      </c>
      <c r="N2000" s="33" t="str">
        <f>IFERROR(VLOOKUP(G2000,Demos!$B$3:$K$1368,5,FALSE),"")</f>
        <v>Vanishing Weight (Apparent weight)</v>
      </c>
      <c r="O2000" s="28">
        <f>IF(N2000="","",COUNTIF($N$6:N4119, N2000))</f>
        <v>9</v>
      </c>
      <c r="P2000" s="33" t="str">
        <f xml:space="preserve"> IFERROR(IF(VLOOKUP(G2000,Demos!$B$3:$K$1368,6,FALSE)=0,"",VLOOKUP(G2000,Demos!$B$3:$K$1368,6,FALSE)),"")</f>
        <v>N/A</v>
      </c>
      <c r="Q2000" s="38" t="str">
        <f xml:space="preserve"> IFERROR(IF(VLOOKUP(G2000,Demos!$B$3:$K$1368,8,FALSE)=0,"",VLOOKUP(G2000,Demos!$B$3:$K$1368,8,FALSE)),"")</f>
        <v/>
      </c>
      <c r="R2000" s="38" t="str">
        <f xml:space="preserve"> IFERROR(IF(VLOOKUP(G2000,Demos!$B$3:$K$1368,7,FALSE)=0,"",VLOOKUP(G2000,Demos!$B$3:$K$1368,7,FALSE)),"")</f>
        <v/>
      </c>
      <c r="T2000" s="50" t="s">
        <v>1761</v>
      </c>
      <c r="U2000" s="31" t="str">
        <f>IFERROR(VLOOKUP(G2000,Demos!$B$7:N5297,12,FALSE),"")</f>
        <v/>
      </c>
    </row>
    <row r="2001" spans="1:21" ht="45" x14ac:dyDescent="0.25">
      <c r="A2001" s="39">
        <f t="shared" si="31"/>
        <v>1996</v>
      </c>
      <c r="B2001" s="30" t="s">
        <v>29</v>
      </c>
      <c r="C2001" s="29" t="str">
        <f xml:space="preserve"> IFERROR(VLOOKUP(B2001, Courses!$C$3:$E$836, 2, FALSE),"")</f>
        <v>Classical and Quantum Mechanics</v>
      </c>
      <c r="D2001" s="29" t="str">
        <f xml:space="preserve"> IFERROR(VLOOKUP(MID(G2001,1,1), PIRA!$B$1:$E$1146, 2, FALSE),"")</f>
        <v>1 Mechanics</v>
      </c>
      <c r="E2001" s="31" t="str">
        <f xml:space="preserve"> IFERROR(VLOOKUP(MID(G2001,1,2),PIRA!$B$1:$E$1144,2,FALSE),"")&amp;"
"&amp;IFERROR(VLOOKUP(MID(H2001,1,2),PIRA!$B$1:$E$1144,2,FALSE),"")&amp;"
"&amp;IFERROR(VLOOKUP(MID(I2001,1,2),PIRA!$B$1:$E$1144,2,FALSE),"")</f>
        <v xml:space="preserve">Newton's Third Law
</v>
      </c>
      <c r="F2001" s="31" t="str">
        <f xml:space="preserve"> IFERROR(VLOOKUP(MID(G2001,1,4),PIRA!$B$1:$E$1144,2,FALSE),"")&amp;"
"&amp;IFERROR(VLOOKUP(MID(H2001,1,4),PIRA!$B$1:$E$1144,2,FALSE),"")&amp;"
"&amp;IFERROR(VLOOKUP(MID(I2001,1,4),PIRA!$B$1:$E$1144,2,FALSE),"")</f>
        <v xml:space="preserve">Action and Reaction
</v>
      </c>
      <c r="G2001" s="32" t="s">
        <v>1145</v>
      </c>
      <c r="H2001" s="31" t="str">
        <f>IFERROR(IF(VLOOKUP(G2001,Demos!$B$3:$K$1368,2,FALSE)=0,"",VLOOKUP(G2001,Demos!$B$3:$K$1368,2,FALSE)),"")</f>
        <v/>
      </c>
      <c r="I2001" s="79" t="str">
        <f>IFERROR(IF(VLOOKUP(G2001,Demos!$B$3:$K$1368,3,FALSE)=0,"",VLOOKUP(G2001,Demos!$B$3:$K$1368,3,FALSE)),"")</f>
        <v/>
      </c>
      <c r="J2001" s="79" t="str">
        <f>IFERROR(IF(VLOOKUP(G2001,Demos!$B$3:$K$1368,4,FALSE)=0,"",VLOOKUP(G2001,Demos!$B$3:$K$1368,4,FALSE)),"")</f>
        <v/>
      </c>
      <c r="K2001" s="30" t="s">
        <v>373</v>
      </c>
      <c r="M2001" s="71">
        <v>42250</v>
      </c>
      <c r="N2001" s="33" t="str">
        <f>IFERROR(VLOOKUP(G2001,Demos!$B$3:$K$1368,5,FALSE),"")</f>
        <v>Who is the Strongest in a Collision?</v>
      </c>
      <c r="O2001" s="28">
        <f>IF(N2001="","",COUNTIF($N$6:N4120, N2001))</f>
        <v>12</v>
      </c>
      <c r="P2001" s="33" t="str">
        <f xml:space="preserve"> IFERROR(IF(VLOOKUP(G2001,Demos!$B$3:$K$1368,6,FALSE)=0,"",VLOOKUP(G2001,Demos!$B$3:$K$1368,6,FALSE)),"")</f>
        <v>www.de-monstrare.nl/pdf/Who%20is%20the%20strongest%20in%20a%20collision.pdf</v>
      </c>
      <c r="Q2001" s="38" t="str">
        <f xml:space="preserve"> IFERROR(IF(VLOOKUP(G2001,Demos!$B$3:$K$1368,8,FALSE)=0,"",VLOOKUP(G2001,Demos!$B$3:$K$1368,8,FALSE)),"")</f>
        <v/>
      </c>
      <c r="R2001" s="38" t="str">
        <f xml:space="preserve"> IFERROR(IF(VLOOKUP(G2001,Demos!$B$3:$K$1368,7,FALSE)=0,"",VLOOKUP(G2001,Demos!$B$3:$K$1368,7,FALSE)),"")</f>
        <v/>
      </c>
      <c r="T2001" s="50" t="s">
        <v>1761</v>
      </c>
      <c r="U2001" s="31" t="str">
        <f>IFERROR(VLOOKUP(G2001,Demos!$B$7:N5294,12,FALSE),"")</f>
        <v/>
      </c>
    </row>
    <row r="2002" spans="1:21" ht="45" x14ac:dyDescent="0.25">
      <c r="A2002" s="39">
        <f t="shared" si="31"/>
        <v>1997</v>
      </c>
      <c r="B2002" s="30" t="s">
        <v>29</v>
      </c>
      <c r="C2002" s="29" t="str">
        <f xml:space="preserve"> IFERROR(VLOOKUP(B2002, Courses!$C$3:$E$836, 2, FALSE),"")</f>
        <v>Classical and Quantum Mechanics</v>
      </c>
      <c r="D2002" s="29" t="str">
        <f xml:space="preserve"> IFERROR(VLOOKUP(MID(G2002,1,1), PIRA!$B$1:$E$1146, 2, FALSE),"")</f>
        <v>1 Mechanics</v>
      </c>
      <c r="E2002" s="31" t="str">
        <f xml:space="preserve"> IFERROR(VLOOKUP(MID(G2002,1,2),PIRA!$B$1:$E$1144,2,FALSE),"")&amp;"
"&amp;IFERROR(VLOOKUP(MID(H2002,1,2),PIRA!$B$1:$E$1144,2,FALSE),"")&amp;"
"&amp;IFERROR(VLOOKUP(MID(I2002,1,2),PIRA!$B$1:$E$1144,2,FALSE),"")</f>
        <v xml:space="preserve">Applications of Newton's Laws
</v>
      </c>
      <c r="F2002" s="31" t="str">
        <f xml:space="preserve"> IFERROR(VLOOKUP(MID(G2002,1,4),PIRA!$B$1:$E$1144,2,FALSE),"")&amp;"
"&amp;IFERROR(VLOOKUP(MID(H2002,1,4),PIRA!$B$1:$E$1144,2,FALSE),"")&amp;"
"&amp;IFERROR(VLOOKUP(MID(I2002,1,4),PIRA!$B$1:$E$1144,2,FALSE),"")</f>
        <v xml:space="preserve">Friction
</v>
      </c>
      <c r="G2002" s="32" t="s">
        <v>1152</v>
      </c>
      <c r="H2002" s="31" t="str">
        <f>IFERROR(IF(VLOOKUP(G2002,Demos!$B$3:$K$1368,2,FALSE)=0,"",VLOOKUP(G2002,Demos!$B$3:$K$1368,2,FALSE)),"")</f>
        <v/>
      </c>
      <c r="I2002" s="79" t="str">
        <f>IFERROR(IF(VLOOKUP(G2002,Demos!$B$3:$K$1368,3,FALSE)=0,"",VLOOKUP(G2002,Demos!$B$3:$K$1368,3,FALSE)),"")</f>
        <v/>
      </c>
      <c r="J2002" s="79" t="str">
        <f>IFERROR(IF(VLOOKUP(G2002,Demos!$B$3:$K$1368,4,FALSE)=0,"",VLOOKUP(G2002,Demos!$B$3:$K$1368,4,FALSE)),"")</f>
        <v/>
      </c>
      <c r="K2002" s="30" t="s">
        <v>373</v>
      </c>
      <c r="M2002" s="71">
        <v>42250</v>
      </c>
      <c r="N2002" s="33" t="str">
        <f>IFERROR(VLOOKUP(G2002,Demos!$B$3:$K$1368,5,FALSE),"")</f>
        <v>Braking</v>
      </c>
      <c r="O2002" s="28">
        <f>IF(N2002="","",COUNTIF($N$6:N4121, N2002))</f>
        <v>19</v>
      </c>
      <c r="P2002" s="33" t="str">
        <f xml:space="preserve"> IFERROR(IF(VLOOKUP(G2002,Demos!$B$3:$K$1368,6,FALSE)=0,"",VLOOKUP(G2002,Demos!$B$3:$K$1368,6,FALSE)),"")</f>
        <v>www.de-monstrare.nl/pdf/Braking.pdf</v>
      </c>
      <c r="Q2002" s="38" t="str">
        <f xml:space="preserve"> IFERROR(IF(VLOOKUP(G2002,Demos!$B$3:$K$1368,8,FALSE)=0,"",VLOOKUP(G2002,Demos!$B$3:$K$1368,8,FALSE)),"")</f>
        <v/>
      </c>
      <c r="R2002" s="38" t="str">
        <f xml:space="preserve"> IFERROR(IF(VLOOKUP(G2002,Demos!$B$3:$K$1368,7,FALSE)=0,"",VLOOKUP(G2002,Demos!$B$3:$K$1368,7,FALSE)),"")</f>
        <v/>
      </c>
      <c r="T2002" s="50" t="s">
        <v>1762</v>
      </c>
      <c r="U2002" s="31" t="str">
        <f>IFERROR(VLOOKUP(G2002,Demos!$B$7:N5296,12,FALSE),"")</f>
        <v/>
      </c>
    </row>
    <row r="2003" spans="1:21" ht="45" x14ac:dyDescent="0.25">
      <c r="A2003" s="39">
        <f t="shared" si="31"/>
        <v>1998</v>
      </c>
      <c r="B2003" s="30" t="s">
        <v>29</v>
      </c>
      <c r="C2003" s="29" t="str">
        <f xml:space="preserve"> IFERROR(VLOOKUP(B2003, Courses!$C$3:$E$836, 2, FALSE),"")</f>
        <v>Classical and Quantum Mechanics</v>
      </c>
      <c r="D2003" s="29" t="str">
        <f xml:space="preserve"> IFERROR(VLOOKUP(MID(G2003,1,1), PIRA!$B$1:$E$1146, 2, FALSE),"")</f>
        <v>1 Mechanics</v>
      </c>
      <c r="E2003" s="31" t="str">
        <f xml:space="preserve"> IFERROR(VLOOKUP(MID(G2003,1,2),PIRA!$B$1:$E$1144,2,FALSE),"")&amp;"
"&amp;IFERROR(VLOOKUP(MID(H2003,1,2),PIRA!$B$1:$E$1144,2,FALSE),"")&amp;"
"&amp;IFERROR(VLOOKUP(MID(I2003,1,2),PIRA!$B$1:$E$1144,2,FALSE),"")</f>
        <v xml:space="preserve">Applications of Newton's Laws
</v>
      </c>
      <c r="F2003" s="31" t="str">
        <f xml:space="preserve"> IFERROR(VLOOKUP(MID(G2003,1,4),PIRA!$B$1:$E$1144,2,FALSE),"")&amp;"
"&amp;IFERROR(VLOOKUP(MID(H2003,1,4),PIRA!$B$1:$E$1144,2,FALSE),"")&amp;"
"&amp;IFERROR(VLOOKUP(MID(I2003,1,4),PIRA!$B$1:$E$1144,2,FALSE),"")</f>
        <v xml:space="preserve">Friction
</v>
      </c>
      <c r="G2003" s="32" t="s">
        <v>1153</v>
      </c>
      <c r="H2003" s="31" t="str">
        <f>IFERROR(IF(VLOOKUP(G2003,Demos!$B$3:$K$1368,2,FALSE)=0,"",VLOOKUP(G2003,Demos!$B$3:$K$1368,2,FALSE)),"")</f>
        <v/>
      </c>
      <c r="I2003" s="79" t="str">
        <f>IFERROR(IF(VLOOKUP(G2003,Demos!$B$3:$K$1368,3,FALSE)=0,"",VLOOKUP(G2003,Demos!$B$3:$K$1368,3,FALSE)),"")</f>
        <v/>
      </c>
      <c r="J2003" s="79" t="str">
        <f>IFERROR(IF(VLOOKUP(G2003,Demos!$B$3:$K$1368,4,FALSE)=0,"",VLOOKUP(G2003,Demos!$B$3:$K$1368,4,FALSE)),"")</f>
        <v/>
      </c>
      <c r="K2003" s="30" t="s">
        <v>373</v>
      </c>
      <c r="M2003" s="71">
        <v>42250</v>
      </c>
      <c r="N2003" s="33" t="str">
        <f>IFERROR(VLOOKUP(G2003,Demos!$B$3:$K$1368,5,FALSE),"")</f>
        <v>Phonebook Friction</v>
      </c>
      <c r="O2003" s="28">
        <f>IF(N2003="","",COUNTIF($N$6:N4122, N2003))</f>
        <v>13</v>
      </c>
      <c r="P2003" s="33" t="str">
        <f xml:space="preserve"> IFERROR(IF(VLOOKUP(G2003,Demos!$B$3:$K$1368,6,FALSE)=0,"",VLOOKUP(G2003,Demos!$B$3:$K$1368,6,FALSE)),"")</f>
        <v>www.de-monstrare.nl/pdf/Phonebook%20friction.pdf</v>
      </c>
      <c r="Q2003" s="38" t="str">
        <f xml:space="preserve"> IFERROR(IF(VLOOKUP(G2003,Demos!$B$3:$K$1368,8,FALSE)=0,"",VLOOKUP(G2003,Demos!$B$3:$K$1368,8,FALSE)),"")</f>
        <v/>
      </c>
      <c r="R2003" s="38" t="str">
        <f xml:space="preserve"> IFERROR(IF(VLOOKUP(G2003,Demos!$B$3:$K$1368,7,FALSE)=0,"",VLOOKUP(G2003,Demos!$B$3:$K$1368,7,FALSE)),"")</f>
        <v/>
      </c>
      <c r="T2003" s="50" t="s">
        <v>1762</v>
      </c>
      <c r="U2003" s="31" t="str">
        <f>IFERROR(VLOOKUP(G2003,Demos!$B$7:N5295,12,FALSE),"")</f>
        <v/>
      </c>
    </row>
    <row r="2004" spans="1:21" ht="45" x14ac:dyDescent="0.25">
      <c r="A2004" s="39">
        <f t="shared" si="31"/>
        <v>1999</v>
      </c>
      <c r="B2004" s="30" t="s">
        <v>29</v>
      </c>
      <c r="C2004" s="29" t="str">
        <f xml:space="preserve"> IFERROR(VLOOKUP(B2004, Courses!$C$3:$E$836, 2, FALSE),"")</f>
        <v>Classical and Quantum Mechanics</v>
      </c>
      <c r="D2004" s="29" t="str">
        <f xml:space="preserve"> IFERROR(VLOOKUP(MID(G2004,1,1), PIRA!$B$1:$E$1146, 2, FALSE),"")</f>
        <v>1 Mechanics</v>
      </c>
      <c r="E2004" s="31" t="str">
        <f xml:space="preserve"> IFERROR(VLOOKUP(MID(G2004,1,2),PIRA!$B$1:$E$1144,2,FALSE),"")&amp;"
"&amp;IFERROR(VLOOKUP(MID(H2004,1,2),PIRA!$B$1:$E$1144,2,FALSE),"")&amp;"
"&amp;IFERROR(VLOOKUP(MID(I2004,1,2),PIRA!$B$1:$E$1144,2,FALSE),"")</f>
        <v xml:space="preserve">Relative Motion
</v>
      </c>
      <c r="F2004" s="31" t="str">
        <f xml:space="preserve"> IFERROR(VLOOKUP(MID(G2004,1,4),PIRA!$B$1:$E$1144,2,FALSE),"")&amp;"
"&amp;IFERROR(VLOOKUP(MID(H2004,1,4),PIRA!$B$1:$E$1144,2,FALSE),"")&amp;"
"&amp;IFERROR(VLOOKUP(MID(I2004,1,4),PIRA!$B$1:$E$1144,2,FALSE),"")</f>
        <v xml:space="preserve">Moving Reference Frames
</v>
      </c>
      <c r="G2004" s="32" t="s">
        <v>1135</v>
      </c>
      <c r="H2004" s="31" t="str">
        <f>IFERROR(IF(VLOOKUP(G2004,Demos!$B$3:$K$1368,2,FALSE)=0,"",VLOOKUP(G2004,Demos!$B$3:$K$1368,2,FALSE)),"")</f>
        <v/>
      </c>
      <c r="I2004" s="79" t="str">
        <f>IFERROR(IF(VLOOKUP(G2004,Demos!$B$3:$K$1368,3,FALSE)=0,"",VLOOKUP(G2004,Demos!$B$3:$K$1368,3,FALSE)),"")</f>
        <v/>
      </c>
      <c r="J2004" s="79" t="str">
        <f>IFERROR(IF(VLOOKUP(G2004,Demos!$B$3:$K$1368,4,FALSE)=0,"",VLOOKUP(G2004,Demos!$B$3:$K$1368,4,FALSE)),"")</f>
        <v/>
      </c>
      <c r="K2004" s="30" t="s">
        <v>373</v>
      </c>
      <c r="M2004" s="71">
        <v>42248</v>
      </c>
      <c r="N2004" s="33" t="str">
        <f>IFERROR(VLOOKUP(G2004,Demos!$B$3:$K$1368,5,FALSE),"")</f>
        <v>Shoot and Catch</v>
      </c>
      <c r="O2004" s="28">
        <f>IF(N2004="","",COUNTIF($N$6:N4123, N2004))</f>
        <v>26</v>
      </c>
      <c r="P2004" s="33" t="str">
        <f xml:space="preserve"> IFERROR(IF(VLOOKUP(G2004,Demos!$B$3:$K$1368,6,FALSE)=0,"",VLOOKUP(G2004,Demos!$B$3:$K$1368,6,FALSE)),"")</f>
        <v>www.de-monstrare.nl/pdf/Shoot%20and%20catch.pdf</v>
      </c>
      <c r="Q2004" s="38" t="str">
        <f xml:space="preserve"> IFERROR(IF(VLOOKUP(G2004,Demos!$B$3:$K$1368,8,FALSE)=0,"",VLOOKUP(G2004,Demos!$B$3:$K$1368,8,FALSE)),"")</f>
        <v/>
      </c>
      <c r="R2004" s="38" t="str">
        <f xml:space="preserve"> IFERROR(IF(VLOOKUP(G2004,Demos!$B$3:$K$1368,7,FALSE)=0,"",VLOOKUP(G2004,Demos!$B$3:$K$1368,7,FALSE)),"")</f>
        <v xml:space="preserve">See Collegerama 2022 recording TN1612TU_09 from 00:38:10 - https://collegerama.tudelft.nl/Mediasite/Channel/as-bsc-tn/watch/01a81742333b4cfeb1cb2f79a689016f1d </v>
      </c>
      <c r="T2004" s="50" t="s">
        <v>1762</v>
      </c>
      <c r="U2004" s="31" t="str">
        <f>IFERROR(VLOOKUP(G2004,Demos!$B$7:N5300,12,FALSE),"")</f>
        <v/>
      </c>
    </row>
    <row r="2005" spans="1:21" ht="45" x14ac:dyDescent="0.25">
      <c r="A2005" s="39">
        <f t="shared" si="31"/>
        <v>2000</v>
      </c>
      <c r="B2005" s="30" t="s">
        <v>29</v>
      </c>
      <c r="C2005" s="29" t="str">
        <f xml:space="preserve"> IFERROR(VLOOKUP(B2005, Courses!$C$3:$E$836, 2, FALSE),"")</f>
        <v>Classical and Quantum Mechanics</v>
      </c>
      <c r="D2005" s="29" t="str">
        <f xml:space="preserve"> IFERROR(VLOOKUP(MID(G2005,1,1), PIRA!$B$1:$E$1146, 2, FALSE),"")</f>
        <v>1 Mechanics</v>
      </c>
      <c r="E2005" s="31" t="str">
        <f xml:space="preserve"> IFERROR(VLOOKUP(MID(G2005,1,2),PIRA!$B$1:$E$1144,2,FALSE),"")&amp;"
"&amp;IFERROR(VLOOKUP(MID(H2005,1,2),PIRA!$B$1:$E$1144,2,FALSE),"")&amp;"
"&amp;IFERROR(VLOOKUP(MID(I2005,1,2),PIRA!$B$1:$E$1144,2,FALSE),"")</f>
        <v xml:space="preserve">Statics of Rigid Bodies
</v>
      </c>
      <c r="F2005" s="31" t="str">
        <f xml:space="preserve"> IFERROR(VLOOKUP(MID(G2005,1,4),PIRA!$B$1:$E$1144,2,FALSE),"")&amp;"
"&amp;IFERROR(VLOOKUP(MID(H2005,1,4),PIRA!$B$1:$E$1144,2,FALSE),"")&amp;"
"&amp;IFERROR(VLOOKUP(MID(I2005,1,4),PIRA!$B$1:$E$1144,2,FALSE),"")</f>
        <v xml:space="preserve">Resolution of Forces
</v>
      </c>
      <c r="G2005" s="32" t="s">
        <v>1148</v>
      </c>
      <c r="H2005" s="31" t="str">
        <f>IFERROR(IF(VLOOKUP(G2005,Demos!$B$3:$K$1368,2,FALSE)=0,"",VLOOKUP(G2005,Demos!$B$3:$K$1368,2,FALSE)),"")</f>
        <v/>
      </c>
      <c r="I2005" s="79" t="str">
        <f>IFERROR(IF(VLOOKUP(G2005,Demos!$B$3:$K$1368,3,FALSE)=0,"",VLOOKUP(G2005,Demos!$B$3:$K$1368,3,FALSE)),"")</f>
        <v/>
      </c>
      <c r="J2005" s="79" t="str">
        <f>IFERROR(IF(VLOOKUP(G2005,Demos!$B$3:$K$1368,4,FALSE)=0,"",VLOOKUP(G2005,Demos!$B$3:$K$1368,4,FALSE)),"")</f>
        <v/>
      </c>
      <c r="K2005" s="30" t="s">
        <v>373</v>
      </c>
      <c r="M2005" s="71">
        <v>42248</v>
      </c>
      <c r="N2005" s="33" t="str">
        <f>IFERROR(VLOOKUP(G2005,Demos!$B$3:$K$1368,5,FALSE),"")</f>
        <v>Strong Professor (Weak Students)</v>
      </c>
      <c r="O2005" s="28">
        <f>IF(N2005="","",COUNTIF($N$6:N4124, N2005))</f>
        <v>24</v>
      </c>
      <c r="P2005" s="33" t="str">
        <f xml:space="preserve"> IFERROR(IF(VLOOKUP(G2005,Demos!$B$3:$K$1368,6,FALSE)=0,"",VLOOKUP(G2005,Demos!$B$3:$K$1368,6,FALSE)),"")</f>
        <v>www.de-monstrare.nl/pdf/Strong%20professor%20_weak%20students_.pdf</v>
      </c>
      <c r="Q2005" s="38" t="str">
        <f xml:space="preserve"> IFERROR(IF(VLOOKUP(G2005,Demos!$B$3:$K$1368,8,FALSE)=0,"",VLOOKUP(G2005,Demos!$B$3:$K$1368,8,FALSE)),"")</f>
        <v/>
      </c>
      <c r="R2005" s="38" t="str">
        <f xml:space="preserve"> IFERROR(IF(VLOOKUP(G2005,Demos!$B$3:$K$1368,7,FALSE)=0,"",VLOOKUP(G2005,Demos!$B$3:$K$1368,7,FALSE)),"")</f>
        <v xml:space="preserve">=================== https://collegerama.tudelft.nl/Mediasite/Channel/as-bsc-tn/watch/f53f1fdd5fa04999b1d52f4922846f1a1d ========================Collegerama.tudelft.nl. TN1612TU_01 - Klassieke mechanica &amp; relativiteit, recoreded on 08 Feb 2021 13:45, demo </v>
      </c>
      <c r="T2005" s="50" t="s">
        <v>1762</v>
      </c>
      <c r="U2005" s="31" t="str">
        <f>IFERROR(VLOOKUP(G2005,Demos!$B$7:N5299,12,FALSE),"")</f>
        <v/>
      </c>
    </row>
    <row r="2006" spans="1:21" ht="45" x14ac:dyDescent="0.25">
      <c r="A2006" s="39">
        <f t="shared" si="31"/>
        <v>2001</v>
      </c>
      <c r="B2006" s="30" t="s">
        <v>148</v>
      </c>
      <c r="C2006" s="29" t="str">
        <f xml:space="preserve"> IFERROR(VLOOKUP(B2006, Courses!$C$3:$E$836, 2, FALSE),"")</f>
        <v>Introduction to Mechanics, Waves and Optics</v>
      </c>
      <c r="D2006" s="29" t="str">
        <f xml:space="preserve"> IFERROR(VLOOKUP(MID(G2006,1,1), PIRA!$B$1:$E$1146, 2, FALSE),"")</f>
        <v/>
      </c>
      <c r="E2006" s="31" t="str">
        <f xml:space="preserve"> IFERROR(VLOOKUP(MID(G2006,1,2),PIRA!$B$1:$E$1144,2,FALSE),"")&amp;"
"&amp;IFERROR(VLOOKUP(MID(H2006,1,2),PIRA!$B$1:$E$1144,2,FALSE),"")&amp;"
"&amp;IFERROR(VLOOKUP(MID(I2006,1,2),PIRA!$B$1:$E$1144,2,FALSE),"")</f>
        <v xml:space="preserve">
</v>
      </c>
      <c r="F2006" s="31" t="str">
        <f xml:space="preserve"> IFERROR(VLOOKUP(MID(G2006,1,4),PIRA!$B$1:$E$1144,2,FALSE),"")&amp;"
"&amp;IFERROR(VLOOKUP(MID(H2006,1,4),PIRA!$B$1:$E$1144,2,FALSE),"")&amp;"
"&amp;IFERROR(VLOOKUP(MID(I2006,1,4),PIRA!$B$1:$E$1144,2,FALSE),"")</f>
        <v xml:space="preserve">
</v>
      </c>
      <c r="H2006" s="31" t="str">
        <f>IFERROR(IF(VLOOKUP(G2006,Demos!$B$3:$K$1368,2,FALSE)=0,"",VLOOKUP(G2006,Demos!$B$3:$K$1368,2,FALSE)),"")</f>
        <v/>
      </c>
      <c r="I2006" s="79" t="str">
        <f>IFERROR(IF(VLOOKUP(G2006,Demos!$B$3:$K$1368,3,FALSE)=0,"",VLOOKUP(G2006,Demos!$B$3:$K$1368,3,FALSE)),"")</f>
        <v/>
      </c>
      <c r="J2006" s="79" t="str">
        <f>IFERROR(IF(VLOOKUP(G2006,Demos!$B$3:$K$1368,4,FALSE)=0,"",VLOOKUP(G2006,Demos!$B$3:$K$1368,4,FALSE)),"")</f>
        <v/>
      </c>
      <c r="K2006" s="30" t="s">
        <v>150</v>
      </c>
      <c r="L2006" s="30" t="s">
        <v>252</v>
      </c>
      <c r="M2006" s="71">
        <v>42248</v>
      </c>
      <c r="N2006" s="33" t="str">
        <f>IFERROR(VLOOKUP(G2006,Demos!$B$3:$K$1368,5,FALSE),"")</f>
        <v/>
      </c>
      <c r="O2006" s="28" t="str">
        <f>IF(N2006="","",COUNTIF($N$6:N4125, N2006))</f>
        <v/>
      </c>
      <c r="P2006" s="33" t="str">
        <f xml:space="preserve"> IFERROR(IF(VLOOKUP(G2006,Demos!$B$3:$K$1368,6,FALSE)=0,"",VLOOKUP(G2006,Demos!$B$3:$K$1368,6,FALSE)),"")</f>
        <v/>
      </c>
      <c r="Q2006" s="38" t="str">
        <f xml:space="preserve"> IFERROR(IF(VLOOKUP(G2006,Demos!$B$3:$K$1368,8,FALSE)=0,"",VLOOKUP(G2006,Demos!$B$3:$K$1368,8,FALSE)),"")</f>
        <v/>
      </c>
      <c r="R2006" s="38" t="str">
        <f xml:space="preserve"> IFERROR(IF(VLOOKUP(G2006,Demos!$B$3:$K$1368,7,FALSE)=0,"",VLOOKUP(G2006,Demos!$B$3:$K$1368,7,FALSE)),"")</f>
        <v/>
      </c>
      <c r="T2006" s="50" t="s">
        <v>1762</v>
      </c>
      <c r="U2006" s="31" t="str">
        <f>IFERROR(VLOOKUP(G2006,Demos!$B$7:N5301,12,FALSE),"")</f>
        <v/>
      </c>
    </row>
    <row r="2007" spans="1:21" ht="45" x14ac:dyDescent="0.25">
      <c r="A2007" s="39">
        <f t="shared" si="31"/>
        <v>2002</v>
      </c>
      <c r="B2007" s="30" t="s">
        <v>145</v>
      </c>
      <c r="C2007" s="29" t="str">
        <f xml:space="preserve"> IFERROR(VLOOKUP(B2007, Courses!$C$3:$E$836, 2, FALSE),"")</f>
        <v>Thermodynamics</v>
      </c>
      <c r="D2007" s="29" t="str">
        <f xml:space="preserve"> IFERROR(VLOOKUP(MID(G2007,1,1), PIRA!$B$1:$E$1146, 2, FALSE),"")</f>
        <v>4 Thermodynamics</v>
      </c>
      <c r="E2007" s="31" t="str">
        <f xml:space="preserve"> IFERROR(VLOOKUP(MID(G2007,1,2),PIRA!$B$1:$E$1144,2,FALSE),"")&amp;"
"&amp;IFERROR(VLOOKUP(MID(H2007,1,2),PIRA!$B$1:$E$1144,2,FALSE),"")&amp;"
"&amp;IFERROR(VLOOKUP(MID(I2007,1,2),PIRA!$B$1:$E$1144,2,FALSE),"")</f>
        <v xml:space="preserve">Change of State
</v>
      </c>
      <c r="F2007" s="31" t="str">
        <f xml:space="preserve"> IFERROR(VLOOKUP(MID(G2007,1,4),PIRA!$B$1:$E$1144,2,FALSE),"")&amp;"
"&amp;IFERROR(VLOOKUP(MID(H2007,1,4),PIRA!$B$1:$E$1144,2,FALSE),"")&amp;"
"&amp;IFERROR(VLOOKUP(MID(I2007,1,4),PIRA!$B$1:$E$1144,2,FALSE),"")</f>
        <v xml:space="preserve">Critical Point
</v>
      </c>
      <c r="G2007" s="32" t="s">
        <v>1881</v>
      </c>
      <c r="H2007" s="31" t="str">
        <f>IFERROR(IF(VLOOKUP(G2007,Demos!$B$3:$K$1368,2,FALSE)=0,"",VLOOKUP(G2007,Demos!$B$3:$K$1368,2,FALSE)),"")</f>
        <v/>
      </c>
      <c r="I2007" s="79" t="str">
        <f>IFERROR(IF(VLOOKUP(G2007,Demos!$B$3:$K$1368,3,FALSE)=0,"",VLOOKUP(G2007,Demos!$B$3:$K$1368,3,FALSE)),"")</f>
        <v/>
      </c>
      <c r="J2007" s="79" t="str">
        <f>IFERROR(IF(VLOOKUP(G2007,Demos!$B$3:$K$1368,4,FALSE)=0,"",VLOOKUP(G2007,Demos!$B$3:$K$1368,4,FALSE)),"")</f>
        <v/>
      </c>
      <c r="K2007" s="30" t="s">
        <v>147</v>
      </c>
      <c r="L2007" s="30" t="s">
        <v>1057</v>
      </c>
      <c r="M2007" s="71">
        <v>42123</v>
      </c>
      <c r="N2007" s="33" t="str">
        <f>IFERROR(VLOOKUP(G2007,Demos!$B$3:$K$1368,5,FALSE),"")</f>
        <v>Critical Opalscence</v>
      </c>
      <c r="O2007" s="28">
        <f>IF(N2007="","",COUNTIF($N$6:N4126, N2007))</f>
        <v>11</v>
      </c>
      <c r="P2007" s="33" t="str">
        <f xml:space="preserve"> IFERROR(IF(VLOOKUP(G2007,Demos!$B$3:$K$1368,6,FALSE)=0,"",VLOOKUP(G2007,Demos!$B$3:$K$1368,6,FALSE)),"")</f>
        <v>N/A</v>
      </c>
      <c r="Q2007" s="38" t="str">
        <f xml:space="preserve"> IFERROR(IF(VLOOKUP(G2007,Demos!$B$3:$K$1368,8,FALSE)=0,"",VLOOKUP(G2007,Demos!$B$3:$K$1368,8,FALSE)),"")</f>
        <v/>
      </c>
      <c r="R2007" s="38" t="str">
        <f xml:space="preserve"> IFERROR(IF(VLOOKUP(G2007,Demos!$B$3:$K$1368,7,FALSE)=0,"",VLOOKUP(G2007,Demos!$B$3:$K$1368,7,FALSE)),"")</f>
        <v/>
      </c>
      <c r="T2007" s="50" t="s">
        <v>1761</v>
      </c>
      <c r="U2007" s="31" t="str">
        <f>IFERROR(VLOOKUP(G2007,Demos!$B$7:N5302,12,FALSE),"")</f>
        <v/>
      </c>
    </row>
    <row r="2008" spans="1:21" ht="45" x14ac:dyDescent="0.25">
      <c r="A2008" s="39">
        <f t="shared" si="31"/>
        <v>2003</v>
      </c>
      <c r="B2008" s="30" t="s">
        <v>145</v>
      </c>
      <c r="C2008" s="29" t="str">
        <f xml:space="preserve"> IFERROR(VLOOKUP(B2008, Courses!$C$3:$E$836, 2, FALSE),"")</f>
        <v>Thermodynamics</v>
      </c>
      <c r="D2008" s="29" t="str">
        <f xml:space="preserve"> IFERROR(VLOOKUP(MID(G2008,1,1), PIRA!$B$1:$E$1146, 2, FALSE),"")</f>
        <v>4 Thermodynamics</v>
      </c>
      <c r="E2008" s="31" t="str">
        <f xml:space="preserve"> IFERROR(VLOOKUP(MID(G2008,1,2),PIRA!$B$1:$E$1144,2,FALSE),"")&amp;"
"&amp;IFERROR(VLOOKUP(MID(H2008,1,2),PIRA!$B$1:$E$1144,2,FALSE),"")&amp;"
"&amp;IFERROR(VLOOKUP(MID(I2008,1,2),PIRA!$B$1:$E$1144,2,FALSE),"")</f>
        <v xml:space="preserve">Change of State
</v>
      </c>
      <c r="F2008" s="31" t="str">
        <f xml:space="preserve"> IFERROR(VLOOKUP(MID(G2008,1,4),PIRA!$B$1:$E$1144,2,FALSE),"")&amp;"
"&amp;IFERROR(VLOOKUP(MID(H2008,1,4),PIRA!$B$1:$E$1144,2,FALSE),"")&amp;"
"&amp;IFERROR(VLOOKUP(MID(I2008,1,4),PIRA!$B$1:$E$1144,2,FALSE),"")</f>
        <v xml:space="preserve">Vapor Pressure
</v>
      </c>
      <c r="G2008" s="32" t="s">
        <v>1846</v>
      </c>
      <c r="H2008" s="31" t="str">
        <f>IFERROR(IF(VLOOKUP(G2008,Demos!$B$3:$K$1368,2,FALSE)=0,"",VLOOKUP(G2008,Demos!$B$3:$K$1368,2,FALSE)),"")</f>
        <v/>
      </c>
      <c r="I2008" s="79" t="str">
        <f>IFERROR(IF(VLOOKUP(G2008,Demos!$B$3:$K$1368,3,FALSE)=0,"",VLOOKUP(G2008,Demos!$B$3:$K$1368,3,FALSE)),"")</f>
        <v/>
      </c>
      <c r="J2008" s="79" t="str">
        <f>IFERROR(IF(VLOOKUP(G2008,Demos!$B$3:$K$1368,4,FALSE)=0,"",VLOOKUP(G2008,Demos!$B$3:$K$1368,4,FALSE)),"")</f>
        <v/>
      </c>
      <c r="K2008" s="30" t="s">
        <v>147</v>
      </c>
      <c r="L2008" s="30" t="s">
        <v>1057</v>
      </c>
      <c r="M2008" s="71">
        <v>42117</v>
      </c>
      <c r="N2008" s="33" t="str">
        <f>IFERROR(VLOOKUP(G2008,Demos!$B$3:$K$1368,5,FALSE),"")</f>
        <v>Boiling Water at Reduced Pressure</v>
      </c>
      <c r="O2008" s="28">
        <f>IF(N2008="","",COUNTIF($N$6:N4127, N2008))</f>
        <v>10</v>
      </c>
      <c r="P2008" s="33" t="str">
        <f xml:space="preserve"> IFERROR(IF(VLOOKUP(G2008,Demos!$B$3:$K$1368,6,FALSE)=0,"",VLOOKUP(G2008,Demos!$B$3:$K$1368,6,FALSE)),"")</f>
        <v>http://www.de-monstrare.nl/pdf/Boiling%20water%20at%20reduced%20pressure.pdf</v>
      </c>
      <c r="Q2008" s="38" t="str">
        <f xml:space="preserve"> IFERROR(IF(VLOOKUP(G2008,Demos!$B$3:$K$1368,8,FALSE)=0,"",VLOOKUP(G2008,Demos!$B$3:$K$1368,8,FALSE)),"")</f>
        <v/>
      </c>
      <c r="R2008" s="38" t="str">
        <f xml:space="preserve"> IFERROR(IF(VLOOKUP(G2008,Demos!$B$3:$K$1368,7,FALSE)=0,"",VLOOKUP(G2008,Demos!$B$3:$K$1368,7,FALSE)),"")</f>
        <v/>
      </c>
      <c r="T2008" s="50" t="s">
        <v>1761</v>
      </c>
      <c r="U2008" s="31" t="str">
        <f>IFERROR(VLOOKUP(G2008,Demos!$B$7:N5303,12,FALSE),"")</f>
        <v/>
      </c>
    </row>
    <row r="2009" spans="1:21" ht="45" x14ac:dyDescent="0.25">
      <c r="A2009" s="39">
        <f t="shared" si="31"/>
        <v>2004</v>
      </c>
      <c r="B2009" s="30" t="s">
        <v>145</v>
      </c>
      <c r="C2009" s="29" t="str">
        <f xml:space="preserve"> IFERROR(VLOOKUP(B2009, Courses!$C$3:$E$836, 2, FALSE),"")</f>
        <v>Thermodynamics</v>
      </c>
      <c r="D2009" s="29" t="str">
        <f xml:space="preserve"> IFERROR(VLOOKUP(MID(G2009,1,1), PIRA!$B$1:$E$1146, 2, FALSE),"")</f>
        <v>4 Thermodynamics</v>
      </c>
      <c r="E2009" s="31" t="str">
        <f xml:space="preserve"> IFERROR(VLOOKUP(MID(G2009,1,2),PIRA!$B$1:$E$1144,2,FALSE),"")&amp;"
"&amp;IFERROR(VLOOKUP(MID(H2009,1,2),PIRA!$B$1:$E$1144,2,FALSE),"")&amp;"
"&amp;IFERROR(VLOOKUP(MID(I2009,1,2),PIRA!$B$1:$E$1144,2,FALSE),"")</f>
        <v xml:space="preserve">Entropy and the Second Law
</v>
      </c>
      <c r="F2009" s="31" t="str">
        <f xml:space="preserve"> IFERROR(VLOOKUP(MID(G2009,1,4),PIRA!$B$1:$E$1144,2,FALSE),"")&amp;"
"&amp;IFERROR(VLOOKUP(MID(H2009,1,4),PIRA!$B$1:$E$1144,2,FALSE),"")&amp;"
"&amp;IFERROR(VLOOKUP(MID(I2009,1,4),PIRA!$B$1:$E$1144,2,FALSE),"")</f>
        <v xml:space="preserve">Heat Cycles
</v>
      </c>
      <c r="G2009" s="32" t="s">
        <v>1845</v>
      </c>
      <c r="H2009" s="31" t="str">
        <f>IFERROR(IF(VLOOKUP(G2009,Demos!$B$3:$K$1368,2,FALSE)=0,"",VLOOKUP(G2009,Demos!$B$3:$K$1368,2,FALSE)),"")</f>
        <v/>
      </c>
      <c r="I2009" s="79" t="str">
        <f>IFERROR(IF(VLOOKUP(G2009,Demos!$B$3:$K$1368,3,FALSE)=0,"",VLOOKUP(G2009,Demos!$B$3:$K$1368,3,FALSE)),"")</f>
        <v/>
      </c>
      <c r="J2009" s="79" t="str">
        <f>IFERROR(IF(VLOOKUP(G2009,Demos!$B$3:$K$1368,4,FALSE)=0,"",VLOOKUP(G2009,Demos!$B$3:$K$1368,4,FALSE)),"")</f>
        <v/>
      </c>
      <c r="K2009" s="30" t="s">
        <v>147</v>
      </c>
      <c r="L2009" s="30" t="s">
        <v>1057</v>
      </c>
      <c r="M2009" s="71">
        <v>42116</v>
      </c>
      <c r="N2009" s="33" t="str">
        <f>IFERROR(VLOOKUP(G2009,Demos!$B$3:$K$1368,5,FALSE),"")</f>
        <v>Stirling Engine</v>
      </c>
      <c r="O2009" s="28">
        <f>IF(N2009="","",COUNTIF($N$6:N4128, N2009))</f>
        <v>19</v>
      </c>
      <c r="P2009" s="33" t="str">
        <f xml:space="preserve"> IFERROR(IF(VLOOKUP(G2009,Demos!$B$3:$K$1368,6,FALSE)=0,"",VLOOKUP(G2009,Demos!$B$3:$K$1368,6,FALSE)),"")</f>
        <v>http://www.de-monstrare.nl/pdf/Stirling%20engine.pdf</v>
      </c>
      <c r="Q2009" s="38" t="str">
        <f xml:space="preserve"> IFERROR(IF(VLOOKUP(G2009,Demos!$B$3:$K$1368,8,FALSE)=0,"",VLOOKUP(G2009,Demos!$B$3:$K$1368,8,FALSE)),"")</f>
        <v/>
      </c>
      <c r="R2009" s="38" t="str">
        <f xml:space="preserve"> IFERROR(IF(VLOOKUP(G2009,Demos!$B$3:$K$1368,7,FALSE)=0,"",VLOOKUP(G2009,Demos!$B$3:$K$1368,7,FALSE)),"")</f>
        <v>See from 01:02:03: U:\Elearning TP\Natk4all\college ted\dag 7</v>
      </c>
      <c r="T2009" s="50" t="s">
        <v>1761</v>
      </c>
      <c r="U2009" s="31" t="str">
        <f>IFERROR(VLOOKUP(G2009,Demos!$B$7:N5304,12,FALSE),"")</f>
        <v/>
      </c>
    </row>
    <row r="2010" spans="1:21" ht="45" x14ac:dyDescent="0.25">
      <c r="A2010" s="39">
        <f t="shared" si="31"/>
        <v>2005</v>
      </c>
      <c r="B2010" s="30" t="s">
        <v>145</v>
      </c>
      <c r="C2010" s="29" t="str">
        <f xml:space="preserve"> IFERROR(VLOOKUP(B2010, Courses!$C$3:$E$836, 2, FALSE),"")</f>
        <v>Thermodynamics</v>
      </c>
      <c r="D2010" s="29" t="str">
        <f xml:space="preserve"> IFERROR(VLOOKUP(MID(G2010,1,1), PIRA!$B$1:$E$1146, 2, FALSE),"")</f>
        <v>4 Thermodynamics</v>
      </c>
      <c r="E2010" s="31" t="str">
        <f xml:space="preserve"> IFERROR(VLOOKUP(MID(G2010,1,2),PIRA!$B$1:$E$1144,2,FALSE),"")&amp;"
"&amp;IFERROR(VLOOKUP(MID(H2010,1,2),PIRA!$B$1:$E$1144,2,FALSE),"")&amp;"
"&amp;IFERROR(VLOOKUP(MID(I2010,1,2),PIRA!$B$1:$E$1144,2,FALSE),"")</f>
        <v xml:space="preserve">Heat and the First Law
</v>
      </c>
      <c r="F2010" s="31" t="str">
        <f xml:space="preserve"> IFERROR(VLOOKUP(MID(G2010,1,4),PIRA!$B$1:$E$1144,2,FALSE),"")&amp;"
"&amp;IFERROR(VLOOKUP(MID(H2010,1,4),PIRA!$B$1:$E$1144,2,FALSE),"")&amp;"
"&amp;IFERROR(VLOOKUP(MID(I2010,1,4),PIRA!$B$1:$E$1144,2,FALSE),"")</f>
        <v xml:space="preserve">Mechanical Equivalent of Heat
</v>
      </c>
      <c r="G2010" s="32" t="s">
        <v>1880</v>
      </c>
      <c r="H2010" s="31" t="str">
        <f>IFERROR(IF(VLOOKUP(G2010,Demos!$B$3:$K$1368,2,FALSE)=0,"",VLOOKUP(G2010,Demos!$B$3:$K$1368,2,FALSE)),"")</f>
        <v/>
      </c>
      <c r="I2010" s="79" t="str">
        <f>IFERROR(IF(VLOOKUP(G2010,Demos!$B$3:$K$1368,3,FALSE)=0,"",VLOOKUP(G2010,Demos!$B$3:$K$1368,3,FALSE)),"")</f>
        <v/>
      </c>
      <c r="J2010" s="79" t="str">
        <f>IFERROR(IF(VLOOKUP(G2010,Demos!$B$3:$K$1368,4,FALSE)=0,"",VLOOKUP(G2010,Demos!$B$3:$K$1368,4,FALSE)),"")</f>
        <v/>
      </c>
      <c r="K2010" s="30" t="s">
        <v>147</v>
      </c>
      <c r="L2010" s="30" t="s">
        <v>1057</v>
      </c>
      <c r="M2010" s="71">
        <v>42115</v>
      </c>
      <c r="N2010" s="33" t="str">
        <f>IFERROR(VLOOKUP(G2010,Demos!$B$3:$K$1368,5,FALSE),"")</f>
        <v>Dropping Lead Shot</v>
      </c>
      <c r="O2010" s="28">
        <f>IF(N2010="","",COUNTIF($N$6:N4129, N2010))</f>
        <v>10</v>
      </c>
      <c r="P2010" s="33" t="str">
        <f xml:space="preserve"> IFERROR(IF(VLOOKUP(G2010,Demos!$B$3:$K$1368,6,FALSE)=0,"",VLOOKUP(G2010,Demos!$B$3:$K$1368,6,FALSE)),"")</f>
        <v>N/A</v>
      </c>
      <c r="Q2010" s="38" t="str">
        <f xml:space="preserve"> IFERROR(IF(VLOOKUP(G2010,Demos!$B$3:$K$1368,8,FALSE)=0,"",VLOOKUP(G2010,Demos!$B$3:$K$1368,8,FALSE)),"")</f>
        <v/>
      </c>
      <c r="R2010" s="38" t="str">
        <f xml:space="preserve"> IFERROR(IF(VLOOKUP(G2010,Demos!$B$3:$K$1368,7,FALSE)=0,"",VLOOKUP(G2010,Demos!$B$3:$K$1368,7,FALSE)),"")</f>
        <v/>
      </c>
      <c r="T2010" s="50" t="s">
        <v>1761</v>
      </c>
      <c r="U2010" s="31" t="str">
        <f>IFERROR(VLOOKUP(G2010,Demos!$B$7:N5306,12,FALSE),"")</f>
        <v/>
      </c>
    </row>
    <row r="2011" spans="1:21" ht="45" x14ac:dyDescent="0.25">
      <c r="A2011" s="39">
        <f t="shared" si="31"/>
        <v>2006</v>
      </c>
      <c r="B2011" s="30" t="s">
        <v>145</v>
      </c>
      <c r="C2011" s="29" t="str">
        <f xml:space="preserve"> IFERROR(VLOOKUP(B2011, Courses!$C$3:$E$836, 2, FALSE),"")</f>
        <v>Thermodynamics</v>
      </c>
      <c r="D2011" s="29" t="str">
        <f xml:space="preserve"> IFERROR(VLOOKUP(MID(G2011,1,1), PIRA!$B$1:$E$1146, 2, FALSE),"")</f>
        <v>4 Thermodynamics</v>
      </c>
      <c r="E2011" s="31" t="str">
        <f xml:space="preserve"> IFERROR(VLOOKUP(MID(G2011,1,2),PIRA!$B$1:$E$1144,2,FALSE),"")&amp;"
"&amp;IFERROR(VLOOKUP(MID(H2011,1,2),PIRA!$B$1:$E$1144,2,FALSE),"")&amp;"
"&amp;IFERROR(VLOOKUP(MID(I2011,1,2),PIRA!$B$1:$E$1144,2,FALSE),"")</f>
        <v xml:space="preserve">Change of State
</v>
      </c>
      <c r="F2011" s="31" t="str">
        <f xml:space="preserve"> IFERROR(VLOOKUP(MID(G2011,1,4),PIRA!$B$1:$E$1144,2,FALSE),"")&amp;"
"&amp;IFERROR(VLOOKUP(MID(H2011,1,4),PIRA!$B$1:$E$1144,2,FALSE),"")&amp;"
"&amp;IFERROR(VLOOKUP(MID(I2011,1,4),PIRA!$B$1:$E$1144,2,FALSE),"")</f>
        <v xml:space="preserve">PVT Surfaces
</v>
      </c>
      <c r="G2011" s="32" t="s">
        <v>1841</v>
      </c>
      <c r="H2011" s="31" t="str">
        <f>IFERROR(IF(VLOOKUP(G2011,Demos!$B$3:$K$1368,2,FALSE)=0,"",VLOOKUP(G2011,Demos!$B$3:$K$1368,2,FALSE)),"")</f>
        <v/>
      </c>
      <c r="I2011" s="79" t="str">
        <f>IFERROR(IF(VLOOKUP(G2011,Demos!$B$3:$K$1368,3,FALSE)=0,"",VLOOKUP(G2011,Demos!$B$3:$K$1368,3,FALSE)),"")</f>
        <v/>
      </c>
      <c r="J2011" s="79" t="str">
        <f>IFERROR(IF(VLOOKUP(G2011,Demos!$B$3:$K$1368,4,FALSE)=0,"",VLOOKUP(G2011,Demos!$B$3:$K$1368,4,FALSE)),"")</f>
        <v/>
      </c>
      <c r="K2011" s="30" t="s">
        <v>147</v>
      </c>
      <c r="L2011" s="30" t="s">
        <v>1057</v>
      </c>
      <c r="M2011" s="71">
        <v>42115</v>
      </c>
      <c r="N2011" s="33" t="str">
        <f>IFERROR(VLOOKUP(G2011,Demos!$B$3:$K$1368,5,FALSE),"")</f>
        <v>Work = int(PdV)</v>
      </c>
      <c r="O2011" s="28">
        <f>IF(N2011="","",COUNTIF($N$6:N4130, N2011))</f>
        <v>12</v>
      </c>
      <c r="P2011" s="33" t="str">
        <f xml:space="preserve"> IFERROR(IF(VLOOKUP(G2011,Demos!$B$3:$K$1368,6,FALSE)=0,"",VLOOKUP(G2011,Demos!$B$3:$K$1368,6,FALSE)),"")</f>
        <v>http://www.de-monstrare.nl/pdf/pdV.pdf</v>
      </c>
      <c r="Q2011" s="38" t="str">
        <f xml:space="preserve"> IFERROR(IF(VLOOKUP(G2011,Demos!$B$3:$K$1368,8,FALSE)=0,"",VLOOKUP(G2011,Demos!$B$3:$K$1368,8,FALSE)),"")</f>
        <v/>
      </c>
      <c r="R2011" s="38" t="str">
        <f xml:space="preserve"> IFERROR(IF(VLOOKUP(G2011,Demos!$B$3:$K$1368,7,FALSE)=0,"",VLOOKUP(G2011,Demos!$B$3:$K$1368,7,FALSE)),"")</f>
        <v/>
      </c>
      <c r="T2011" s="50" t="s">
        <v>1761</v>
      </c>
      <c r="U2011" s="31" t="str">
        <f>IFERROR(VLOOKUP(G2011,Demos!$B$7:N5305,12,FALSE),"")</f>
        <v/>
      </c>
    </row>
    <row r="2012" spans="1:21" ht="45" x14ac:dyDescent="0.25">
      <c r="A2012" s="39">
        <f t="shared" si="31"/>
        <v>2007</v>
      </c>
      <c r="B2012" s="30" t="s">
        <v>145</v>
      </c>
      <c r="C2012" s="29" t="str">
        <f xml:space="preserve"> IFERROR(VLOOKUP(B2012, Courses!$C$3:$E$836, 2, FALSE),"")</f>
        <v>Thermodynamics</v>
      </c>
      <c r="D2012" s="29" t="str">
        <f xml:space="preserve"> IFERROR(VLOOKUP(MID(G2012,1,1), PIRA!$B$1:$E$1146, 2, FALSE),"")</f>
        <v>4 Thermodynamics</v>
      </c>
      <c r="E2012" s="31" t="str">
        <f xml:space="preserve"> IFERROR(VLOOKUP(MID(G2012,1,2),PIRA!$B$1:$E$1144,2,FALSE),"")&amp;"
"&amp;IFERROR(VLOOKUP(MID(H2012,1,2),PIRA!$B$1:$E$1144,2,FALSE),"")&amp;"
"&amp;IFERROR(VLOOKUP(MID(I2012,1,2),PIRA!$B$1:$E$1144,2,FALSE),"")</f>
        <v xml:space="preserve">Thermal Properties of Matter
</v>
      </c>
      <c r="F2012" s="31" t="str">
        <f xml:space="preserve"> IFERROR(VLOOKUP(MID(G2012,1,4),PIRA!$B$1:$E$1144,2,FALSE),"")&amp;"
"&amp;IFERROR(VLOOKUP(MID(H2012,1,4),PIRA!$B$1:$E$1144,2,FALSE),"")&amp;"
"&amp;IFERROR(VLOOKUP(MID(I2012,1,4),PIRA!$B$1:$E$1144,2,FALSE),"")</f>
        <v xml:space="preserve">Thermometry
</v>
      </c>
      <c r="G2012" s="32" t="s">
        <v>1835</v>
      </c>
      <c r="H2012" s="31" t="str">
        <f>IFERROR(IF(VLOOKUP(G2012,Demos!$B$3:$K$1368,2,FALSE)=0,"",VLOOKUP(G2012,Demos!$B$3:$K$1368,2,FALSE)),"")</f>
        <v/>
      </c>
      <c r="I2012" s="79" t="str">
        <f>IFERROR(IF(VLOOKUP(G2012,Demos!$B$3:$K$1368,3,FALSE)=0,"",VLOOKUP(G2012,Demos!$B$3:$K$1368,3,FALSE)),"")</f>
        <v/>
      </c>
      <c r="J2012" s="79" t="str">
        <f>IFERROR(IF(VLOOKUP(G2012,Demos!$B$3:$K$1368,4,FALSE)=0,"",VLOOKUP(G2012,Demos!$B$3:$K$1368,4,FALSE)),"")</f>
        <v/>
      </c>
      <c r="K2012" s="30" t="s">
        <v>147</v>
      </c>
      <c r="L2012" s="30" t="s">
        <v>1057</v>
      </c>
      <c r="M2012" s="71">
        <v>42114</v>
      </c>
      <c r="N2012" s="33" t="str">
        <f>IFERROR(VLOOKUP(G2012,Demos!$B$3:$K$1368,5,FALSE),"")</f>
        <v>Inverted Thermometer</v>
      </c>
      <c r="O2012" s="28">
        <f>IF(N2012="","",COUNTIF($N$6:N4131, N2012))</f>
        <v>10</v>
      </c>
      <c r="P2012" s="33" t="str">
        <f xml:space="preserve"> IFERROR(IF(VLOOKUP(G2012,Demos!$B$3:$K$1368,6,FALSE)=0,"",VLOOKUP(G2012,Demos!$B$3:$K$1368,6,FALSE)),"")</f>
        <v>http://www.de-monstrare.nl/pdf/Inverted%20thermometer.pdf</v>
      </c>
      <c r="Q2012" s="38" t="str">
        <f xml:space="preserve"> IFERROR(IF(VLOOKUP(G2012,Demos!$B$3:$K$1368,8,FALSE)=0,"",VLOOKUP(G2012,Demos!$B$3:$K$1368,8,FALSE)),"")</f>
        <v/>
      </c>
      <c r="R2012" s="38" t="str">
        <f xml:space="preserve"> IFERROR(IF(VLOOKUP(G2012,Demos!$B$3:$K$1368,7,FALSE)=0,"",VLOOKUP(G2012,Demos!$B$3:$K$1368,7,FALSE)),"")</f>
        <v/>
      </c>
      <c r="T2012" s="50" t="s">
        <v>1761</v>
      </c>
      <c r="U2012" s="31" t="str">
        <f>IFERROR(VLOOKUP(G2012,Demos!$B$7:N5307,12,FALSE),"")</f>
        <v/>
      </c>
    </row>
    <row r="2013" spans="1:21" ht="45" x14ac:dyDescent="0.25">
      <c r="A2013" s="39">
        <f t="shared" si="31"/>
        <v>2008</v>
      </c>
      <c r="B2013" s="30" t="s">
        <v>1993</v>
      </c>
      <c r="C2013" s="29" t="str">
        <f xml:space="preserve"> IFERROR(VLOOKUP(B2013, Courses!$C$3:$E$836, 2, FALSE),"")</f>
        <v>Optics and Microscopy</v>
      </c>
      <c r="D2013" s="29" t="str">
        <f xml:space="preserve"> IFERROR(VLOOKUP(MID(G2013,1,1), PIRA!$B$1:$E$1146, 2, FALSE),"")</f>
        <v>6 Optics</v>
      </c>
      <c r="E2013" s="31" t="str">
        <f xml:space="preserve"> IFERROR(VLOOKUP(MID(G2013,1,2),PIRA!$B$1:$E$1144,2,FALSE),"")&amp;"
"&amp;IFERROR(VLOOKUP(MID(H2013,1,2),PIRA!$B$1:$E$1144,2,FALSE),"")&amp;"
"&amp;IFERROR(VLOOKUP(MID(I2013,1,2),PIRA!$B$1:$E$1144,2,FALSE),"")</f>
        <v xml:space="preserve">Polarisation
</v>
      </c>
      <c r="F2013" s="31" t="str">
        <f xml:space="preserve"> IFERROR(VLOOKUP(MID(G2013,1,4),PIRA!$B$1:$E$1144,2,FALSE),"")&amp;"
"&amp;IFERROR(VLOOKUP(MID(H2013,1,4),PIRA!$B$1:$E$1144,2,FALSE),"")&amp;"
"&amp;IFERROR(VLOOKUP(MID(I2013,1,4),PIRA!$B$1:$E$1144,2,FALSE),"")</f>
        <v xml:space="preserve">Birefringence
</v>
      </c>
      <c r="G2013" s="32" t="s">
        <v>1204</v>
      </c>
      <c r="H2013" s="31" t="str">
        <f>IFERROR(IF(VLOOKUP(G2013,Demos!$B$3:$K$1368,2,FALSE)=0,"",VLOOKUP(G2013,Demos!$B$3:$K$1368,2,FALSE)),"")</f>
        <v/>
      </c>
      <c r="I2013" s="79" t="str">
        <f>IFERROR(IF(VLOOKUP(G2013,Demos!$B$3:$K$1368,3,FALSE)=0,"",VLOOKUP(G2013,Demos!$B$3:$K$1368,3,FALSE)),"")</f>
        <v/>
      </c>
      <c r="J2013" s="79" t="str">
        <f>IFERROR(IF(VLOOKUP(G2013,Demos!$B$3:$K$1368,4,FALSE)=0,"",VLOOKUP(G2013,Demos!$B$3:$K$1368,4,FALSE)),"")</f>
        <v/>
      </c>
      <c r="K2013" s="30" t="s">
        <v>1062</v>
      </c>
      <c r="M2013" s="71">
        <v>42096</v>
      </c>
      <c r="N2013" s="33" t="str">
        <f>IFERROR(VLOOKUP(G2013,Demos!$B$3:$K$1368,5,FALSE),"")</f>
        <v>Kaleidoscope</v>
      </c>
      <c r="O2013" s="28">
        <f>IF(N2013="","",COUNTIF($N$6:N4132, N2013))</f>
        <v>14</v>
      </c>
      <c r="P2013" s="33" t="str">
        <f xml:space="preserve"> IFERROR(IF(VLOOKUP(G2013,Demos!$B$3:$K$1368,6,FALSE)=0,"",VLOOKUP(G2013,Demos!$B$3:$K$1368,6,FALSE)),"")</f>
        <v>N/A</v>
      </c>
      <c r="Q2013" s="38" t="str">
        <f xml:space="preserve"> IFERROR(IF(VLOOKUP(G2013,Demos!$B$3:$K$1368,8,FALSE)=0,"",VLOOKUP(G2013,Demos!$B$3:$K$1368,8,FALSE)),"")</f>
        <v/>
      </c>
      <c r="R2013" s="38" t="str">
        <f xml:space="preserve"> IFERROR(IF(VLOOKUP(G2013,Demos!$B$3:$K$1368,7,FALSE)=0,"",VLOOKUP(G2013,Demos!$B$3:$K$1368,7,FALSE)),"")</f>
        <v/>
      </c>
      <c r="T2013" s="50" t="s">
        <v>1762</v>
      </c>
      <c r="U2013" s="31" t="str">
        <f>IFERROR(VLOOKUP(G2013,Demos!$B$7:N5308,12,FALSE),"")</f>
        <v/>
      </c>
    </row>
    <row r="2014" spans="1:21" ht="45" x14ac:dyDescent="0.25">
      <c r="A2014" s="39">
        <f t="shared" si="31"/>
        <v>2009</v>
      </c>
      <c r="B2014" s="30" t="s">
        <v>1993</v>
      </c>
      <c r="C2014" s="29" t="str">
        <f xml:space="preserve"> IFERROR(VLOOKUP(B2014, Courses!$C$3:$E$836, 2, FALSE),"")</f>
        <v>Optics and Microscopy</v>
      </c>
      <c r="D2014" s="29" t="str">
        <f xml:space="preserve"> IFERROR(VLOOKUP(MID(G2014,1,1), PIRA!$B$1:$E$1146, 2, FALSE),"")</f>
        <v>6 Optics</v>
      </c>
      <c r="E2014" s="31" t="str">
        <f xml:space="preserve"> IFERROR(VLOOKUP(MID(G2014,1,2),PIRA!$B$1:$E$1144,2,FALSE),"")&amp;"
"&amp;IFERROR(VLOOKUP(MID(H2014,1,2),PIRA!$B$1:$E$1144,2,FALSE),"")&amp;"
"&amp;IFERROR(VLOOKUP(MID(I2014,1,2),PIRA!$B$1:$E$1144,2,FALSE),"")</f>
        <v xml:space="preserve">Diffraction
</v>
      </c>
      <c r="F2014" s="31" t="str">
        <f xml:space="preserve"> IFERROR(VLOOKUP(MID(G2014,1,4),PIRA!$B$1:$E$1144,2,FALSE),"")&amp;"
"&amp;IFERROR(VLOOKUP(MID(H2014,1,4),PIRA!$B$1:$E$1144,2,FALSE),"")&amp;"
"&amp;IFERROR(VLOOKUP(MID(I2014,1,4),PIRA!$B$1:$E$1144,2,FALSE),"")</f>
        <v xml:space="preserve">
</v>
      </c>
      <c r="G2014" s="32" t="s">
        <v>1987</v>
      </c>
      <c r="H2014" s="31" t="str">
        <f>IFERROR(IF(VLOOKUP(G2014,Demos!$B$3:$K$1368,2,FALSE)=0,"",VLOOKUP(G2014,Demos!$B$3:$K$1368,2,FALSE)),"")</f>
        <v/>
      </c>
      <c r="I2014" s="79" t="str">
        <f>IFERROR(IF(VLOOKUP(G2014,Demos!$B$3:$K$1368,3,FALSE)=0,"",VLOOKUP(G2014,Demos!$B$3:$K$1368,3,FALSE)),"")</f>
        <v/>
      </c>
      <c r="J2014" s="79" t="str">
        <f>IFERROR(IF(VLOOKUP(G2014,Demos!$B$3:$K$1368,4,FALSE)=0,"",VLOOKUP(G2014,Demos!$B$3:$K$1368,4,FALSE)),"")</f>
        <v/>
      </c>
      <c r="K2014" s="30" t="s">
        <v>1062</v>
      </c>
      <c r="M2014" s="71">
        <v>42094</v>
      </c>
      <c r="N2014" s="33" t="str">
        <f>IFERROR(VLOOKUP(G2014,Demos!$B$3:$K$1368,5,FALSE),"")</f>
        <v>Diffraction NEMO kit</v>
      </c>
      <c r="O2014" s="28">
        <f>IF(N2014="","",COUNTIF($N$6:N4133, N2014))</f>
        <v>10</v>
      </c>
      <c r="P2014" s="33" t="str">
        <f xml:space="preserve"> IFERROR(IF(VLOOKUP(G2014,Demos!$B$3:$K$1368,6,FALSE)=0,"",VLOOKUP(G2014,Demos!$B$3:$K$1368,6,FALSE)),"")</f>
        <v>N/A</v>
      </c>
      <c r="Q2014" s="38" t="str">
        <f xml:space="preserve"> IFERROR(IF(VLOOKUP(G2014,Demos!$B$3:$K$1368,8,FALSE)=0,"",VLOOKUP(G2014,Demos!$B$3:$K$1368,8,FALSE)),"")</f>
        <v/>
      </c>
      <c r="R2014" s="38" t="str">
        <f xml:space="preserve"> IFERROR(IF(VLOOKUP(G2014,Demos!$B$3:$K$1368,7,FALSE)=0,"",VLOOKUP(G2014,Demos!$B$3:$K$1368,7,FALSE)),"")</f>
        <v/>
      </c>
      <c r="T2014" s="50" t="s">
        <v>1762</v>
      </c>
      <c r="U2014" s="31" t="str">
        <f>IFERROR(VLOOKUP(G2014,Demos!$B$7:N5309,12,FALSE),"")</f>
        <v/>
      </c>
    </row>
    <row r="2015" spans="1:21" ht="45" x14ac:dyDescent="0.25">
      <c r="A2015" s="39">
        <f t="shared" si="31"/>
        <v>2010</v>
      </c>
      <c r="B2015" s="30" t="s">
        <v>275</v>
      </c>
      <c r="C2015" s="29" t="str">
        <f xml:space="preserve"> IFERROR(VLOOKUP(B2015, Courses!$C$3:$E$836, 2, FALSE),"")</f>
        <v>Optics</v>
      </c>
      <c r="D2015" s="29" t="str">
        <f xml:space="preserve"> IFERROR(VLOOKUP(MID(G2015,1,1), PIRA!$B$1:$E$1146, 2, FALSE),"")</f>
        <v>6 Optics</v>
      </c>
      <c r="E2015" s="31" t="str">
        <f xml:space="preserve"> IFERROR(VLOOKUP(MID(G2015,1,2),PIRA!$B$1:$E$1144,2,FALSE),"")&amp;"
"&amp;IFERROR(VLOOKUP(MID(H2015,1,2),PIRA!$B$1:$E$1144,2,FALSE),"")&amp;"
"&amp;IFERROR(VLOOKUP(MID(I2015,1,2),PIRA!$B$1:$E$1144,2,FALSE),"")</f>
        <v xml:space="preserve">Interference
Diffraction
</v>
      </c>
      <c r="F2015" s="31" t="str">
        <f xml:space="preserve"> IFERROR(VLOOKUP(MID(G2015,1,4),PIRA!$B$1:$E$1144,2,FALSE),"")&amp;"
"&amp;IFERROR(VLOOKUP(MID(H2015,1,4),PIRA!$B$1:$E$1144,2,FALSE),"")&amp;"
"&amp;IFERROR(VLOOKUP(MID(I2015,1,4),PIRA!$B$1:$E$1144,2,FALSE),"")</f>
        <v xml:space="preserve">Interference From Two Sources
Diffraction Through One Slit
</v>
      </c>
      <c r="G2015" s="32" t="s">
        <v>487</v>
      </c>
      <c r="H2015" s="31" t="str">
        <f>IFERROR(IF(VLOOKUP(G2015,Demos!$B$3:$K$1368,2,FALSE)=0,"",VLOOKUP(G2015,Demos!$B$3:$K$1368,2,FALSE)),"")</f>
        <v>6C10.26</v>
      </c>
      <c r="I2015" s="79" t="str">
        <f>IFERROR(IF(VLOOKUP(G2015,Demos!$B$3:$K$1368,3,FALSE)=0,"",VLOOKUP(G2015,Demos!$B$3:$K$1368,3,FALSE)),"")</f>
        <v/>
      </c>
      <c r="J2015" s="79" t="str">
        <f>IFERROR(IF(VLOOKUP(G2015,Demos!$B$3:$K$1368,4,FALSE)=0,"",VLOOKUP(G2015,Demos!$B$3:$K$1368,4,FALSE)),"")</f>
        <v/>
      </c>
      <c r="K2015" s="32" t="s">
        <v>1056</v>
      </c>
      <c r="L2015" s="32" t="s">
        <v>1614</v>
      </c>
      <c r="M2015" s="71">
        <v>42093</v>
      </c>
      <c r="N2015" s="33" t="str">
        <f>IFERROR(VLOOKUP(G2015,Demos!$B$3:$K$1368,5,FALSE),"")</f>
        <v>Young's Double Slit</v>
      </c>
      <c r="O2015" s="28">
        <f>IF(N2015="","",COUNTIF($N$6:N4134, N2015))</f>
        <v>20</v>
      </c>
      <c r="P2015" s="33" t="str">
        <f xml:space="preserve"> IFERROR(IF(VLOOKUP(G2015,Demos!$B$3:$K$1368,6,FALSE)=0,"",VLOOKUP(G2015,Demos!$B$3:$K$1368,6,FALSE)),"")</f>
        <v>www.de-monstrare.nl/pdf/Young%27s%20double%20slit.pdf</v>
      </c>
      <c r="Q2015" s="38" t="str">
        <f xml:space="preserve"> IFERROR(IF(VLOOKUP(G2015,Demos!$B$3:$K$1368,8,FALSE)=0,"",VLOOKUP(G2015,Demos!$B$3:$K$1368,8,FALSE)),"")</f>
        <v>Not in database yet</v>
      </c>
      <c r="R2015" s="38" t="str">
        <f xml:space="preserve"> IFERROR(IF(VLOOKUP(G2015,Demos!$B$3:$K$1368,7,FALSE)=0,"",VLOOKUP(G2015,Demos!$B$3:$K$1368,7,FALSE)),"")</f>
        <v>See 09 Apr 2019 Collegerama recoring TN2421_10 from 01:29:55 - https://collegerama.tudelft.nl/Mediasite/Channel/as-bsc-tn/watch/a70c41f4099e41a3966d61dab00a21c61d</v>
      </c>
      <c r="T2015" s="50" t="s">
        <v>1761</v>
      </c>
      <c r="U2015" s="31" t="str">
        <f>IFERROR(VLOOKUP(G2015,Demos!$B$7:N5311,12,FALSE),"")</f>
        <v/>
      </c>
    </row>
    <row r="2016" spans="1:21" ht="45" x14ac:dyDescent="0.25">
      <c r="A2016" s="39">
        <f t="shared" si="31"/>
        <v>2011</v>
      </c>
      <c r="B2016" s="30" t="s">
        <v>38</v>
      </c>
      <c r="C2016" s="29" t="str">
        <f xml:space="preserve"> IFERROR(VLOOKUP(B2016, Courses!$C$3:$E$836, 2, FALSE),"")</f>
        <v>Mechanics and Theory of Relativity</v>
      </c>
      <c r="D2016" s="29" t="str">
        <f xml:space="preserve"> IFERROR(VLOOKUP(MID(G2016,1,1), PIRA!$B$1:$E$1146, 2, FALSE),"")</f>
        <v>6 Optics</v>
      </c>
      <c r="E2016" s="31" t="str">
        <f xml:space="preserve"> IFERROR(VLOOKUP(MID(G2016,1,2),PIRA!$B$1:$E$1144,2,FALSE),"")&amp;"
"&amp;IFERROR(VLOOKUP(MID(H2016,1,2),PIRA!$B$1:$E$1144,2,FALSE),"")&amp;"
"&amp;IFERROR(VLOOKUP(MID(I2016,1,2),PIRA!$B$1:$E$1144,2,FALSE),"")</f>
        <v xml:space="preserve">Interference
</v>
      </c>
      <c r="F2016" s="31" t="str">
        <f xml:space="preserve"> IFERROR(VLOOKUP(MID(G2016,1,4),PIRA!$B$1:$E$1144,2,FALSE),"")&amp;"
"&amp;IFERROR(VLOOKUP(MID(H2016,1,4),PIRA!$B$1:$E$1144,2,FALSE),"")&amp;"
"&amp;IFERROR(VLOOKUP(MID(I2016,1,4),PIRA!$B$1:$E$1144,2,FALSE),"")</f>
        <v xml:space="preserve">Interferometers
</v>
      </c>
      <c r="G2016" s="32" t="s">
        <v>327</v>
      </c>
      <c r="H2016" s="31" t="str">
        <f>IFERROR(IF(VLOOKUP(G2016,Demos!$B$3:$K$1368,2,FALSE)=0,"",VLOOKUP(G2016,Demos!$B$3:$K$1368,2,FALSE)),"")</f>
        <v/>
      </c>
      <c r="I2016" s="79" t="str">
        <f>IFERROR(IF(VLOOKUP(G2016,Demos!$B$3:$K$1368,3,FALSE)=0,"",VLOOKUP(G2016,Demos!$B$3:$K$1368,3,FALSE)),"")</f>
        <v/>
      </c>
      <c r="J2016" s="79" t="str">
        <f>IFERROR(IF(VLOOKUP(G2016,Demos!$B$3:$K$1368,4,FALSE)=0,"",VLOOKUP(G2016,Demos!$B$3:$K$1368,4,FALSE)),"")</f>
        <v/>
      </c>
      <c r="K2016" s="32" t="s">
        <v>22</v>
      </c>
      <c r="L2016" s="32" t="s">
        <v>1060</v>
      </c>
      <c r="M2016" s="71">
        <v>42093</v>
      </c>
      <c r="N2016" s="33" t="str">
        <f>IFERROR(VLOOKUP(G2016,Demos!$B$3:$K$1368,5,FALSE),"")</f>
        <v>Michelson-Morley Interferometer</v>
      </c>
      <c r="O2016" s="28">
        <f>IF(N2016="","",COUNTIF($N$6:N4135, N2016))</f>
        <v>42</v>
      </c>
      <c r="P2016" s="33" t="str">
        <f xml:space="preserve"> IFERROR(IF(VLOOKUP(G2016,Demos!$B$3:$K$1368,6,FALSE)=0,"",VLOOKUP(G2016,Demos!$B$3:$K$1368,6,FALSE)),"")</f>
        <v>www.de-monstrare.nl/pdf/Michelson-Morley%20interferometer.pdf</v>
      </c>
      <c r="Q2016" s="38" t="str">
        <f xml:space="preserve"> IFERROR(IF(VLOOKUP(G2016,Demos!$B$3:$K$1368,8,FALSE)=0,"",VLOOKUP(G2016,Demos!$B$3:$K$1368,8,FALSE)),"")</f>
        <v/>
      </c>
      <c r="R2016" s="38" t="str">
        <f xml:space="preserve"> IFERROR(IF(VLOOKUP(G2016,Demos!$B$3:$K$1368,7,FALSE)=0,"",VLOOKUP(G2016,Demos!$B$3:$K$1368,7,FALSE)),"")</f>
        <v xml:space="preserve">See 2022 recording TN1612TU_24. https://collegerama.tudelft.nl/Mediasite/Channel/as-bsc-tn/watch/7474e760f1e14321b537b197c972eb3e1d </v>
      </c>
      <c r="T2016" s="50" t="s">
        <v>1763</v>
      </c>
      <c r="U2016" s="31" t="str">
        <f>IFERROR(VLOOKUP(G2016,Demos!$B$7:N5310,12,FALSE),"")</f>
        <v/>
      </c>
    </row>
    <row r="2017" spans="1:21" ht="45" x14ac:dyDescent="0.25">
      <c r="A2017" s="39">
        <f t="shared" si="31"/>
        <v>2012</v>
      </c>
      <c r="B2017" s="30" t="s">
        <v>275</v>
      </c>
      <c r="C2017" s="29" t="str">
        <f xml:space="preserve"> IFERROR(VLOOKUP(B2017, Courses!$C$3:$E$836, 2, FALSE),"")</f>
        <v>Optics</v>
      </c>
      <c r="D2017" s="29" t="str">
        <f xml:space="preserve"> IFERROR(VLOOKUP(MID(G2017,1,1), PIRA!$B$1:$E$1146, 2, FALSE),"")</f>
        <v>6 Optics</v>
      </c>
      <c r="E2017" s="31" t="str">
        <f xml:space="preserve"> IFERROR(VLOOKUP(MID(G2017,1,2),PIRA!$B$1:$E$1144,2,FALSE),"")&amp;"
"&amp;IFERROR(VLOOKUP(MID(H2017,1,2),PIRA!$B$1:$E$1144,2,FALSE),"")&amp;"
"&amp;IFERROR(VLOOKUP(MID(I2017,1,2),PIRA!$B$1:$E$1144,2,FALSE),"")</f>
        <v xml:space="preserve">Interference
</v>
      </c>
      <c r="F2017" s="31" t="str">
        <f xml:space="preserve"> IFERROR(VLOOKUP(MID(G2017,1,4),PIRA!$B$1:$E$1144,2,FALSE),"")&amp;"
"&amp;IFERROR(VLOOKUP(MID(H2017,1,4),PIRA!$B$1:$E$1144,2,FALSE),"")&amp;"
"&amp;IFERROR(VLOOKUP(MID(I2017,1,4),PIRA!$B$1:$E$1144,2,FALSE),"")</f>
        <v xml:space="preserve">Interferometers
</v>
      </c>
      <c r="G2017" s="32" t="s">
        <v>327</v>
      </c>
      <c r="H2017" s="31" t="str">
        <f>IFERROR(IF(VLOOKUP(G2017,Demos!$B$3:$K$1368,2,FALSE)=0,"",VLOOKUP(G2017,Demos!$B$3:$K$1368,2,FALSE)),"")</f>
        <v/>
      </c>
      <c r="I2017" s="79" t="str">
        <f>IFERROR(IF(VLOOKUP(G2017,Demos!$B$3:$K$1368,3,FALSE)=0,"",VLOOKUP(G2017,Demos!$B$3:$K$1368,3,FALSE)),"")</f>
        <v/>
      </c>
      <c r="J2017" s="79" t="str">
        <f>IFERROR(IF(VLOOKUP(G2017,Demos!$B$3:$K$1368,4,FALSE)=0,"",VLOOKUP(G2017,Demos!$B$3:$K$1368,4,FALSE)),"")</f>
        <v/>
      </c>
      <c r="K2017" s="32" t="s">
        <v>1056</v>
      </c>
      <c r="L2017" s="32" t="s">
        <v>1614</v>
      </c>
      <c r="M2017" s="71">
        <v>42090</v>
      </c>
      <c r="N2017" s="33" t="str">
        <f>IFERROR(VLOOKUP(G2017,Demos!$B$3:$K$1368,5,FALSE),"")</f>
        <v>Michelson-Morley Interferometer</v>
      </c>
      <c r="O2017" s="28">
        <f>IF(N2017="","",COUNTIF($N$6:N4136, N2017))</f>
        <v>42</v>
      </c>
      <c r="P2017" s="33" t="str">
        <f xml:space="preserve"> IFERROR(IF(VLOOKUP(G2017,Demos!$B$3:$K$1368,6,FALSE)=0,"",VLOOKUP(G2017,Demos!$B$3:$K$1368,6,FALSE)),"")</f>
        <v>www.de-monstrare.nl/pdf/Michelson-Morley%20interferometer.pdf</v>
      </c>
      <c r="Q2017" s="38" t="str">
        <f xml:space="preserve"> IFERROR(IF(VLOOKUP(G2017,Demos!$B$3:$K$1368,8,FALSE)=0,"",VLOOKUP(G2017,Demos!$B$3:$K$1368,8,FALSE)),"")</f>
        <v/>
      </c>
      <c r="R2017" s="38" t="str">
        <f xml:space="preserve"> IFERROR(IF(VLOOKUP(G2017,Demos!$B$3:$K$1368,7,FALSE)=0,"",VLOOKUP(G2017,Demos!$B$3:$K$1368,7,FALSE)),"")</f>
        <v xml:space="preserve">See 2022 recording TN1612TU_24. https://collegerama.tudelft.nl/Mediasite/Channel/as-bsc-tn/watch/7474e760f1e14321b537b197c972eb3e1d </v>
      </c>
      <c r="T2017" s="50" t="s">
        <v>1761</v>
      </c>
      <c r="U2017" s="31" t="str">
        <f>IFERROR(VLOOKUP(G2017,Demos!$B$7:N5312,12,FALSE),"")</f>
        <v/>
      </c>
    </row>
    <row r="2018" spans="1:21" ht="45" x14ac:dyDescent="0.25">
      <c r="A2018" s="39">
        <f t="shared" si="31"/>
        <v>2013</v>
      </c>
      <c r="B2018" s="30" t="s">
        <v>38</v>
      </c>
      <c r="C2018" s="29" t="str">
        <f xml:space="preserve"> IFERROR(VLOOKUP(B2018, Courses!$C$3:$E$836, 2, FALSE),"")</f>
        <v>Mechanics and Theory of Relativity</v>
      </c>
      <c r="D2018" s="29" t="str">
        <f xml:space="preserve"> IFERROR(VLOOKUP(MID(G2018,1,1), PIRA!$B$1:$E$1146, 2, FALSE),"")</f>
        <v>5 Electricity and Magnetism</v>
      </c>
      <c r="E2018" s="31" t="str">
        <f xml:space="preserve"> IFERROR(VLOOKUP(MID(G2018,1,2),PIRA!$B$1:$E$1144,2,FALSE),"")&amp;"
"&amp;IFERROR(VLOOKUP(MID(H2018,1,2),PIRA!$B$1:$E$1144,2,FALSE),"")&amp;"
"&amp;IFERROR(VLOOKUP(MID(I2018,1,2),PIRA!$B$1:$E$1144,2,FALSE),"")</f>
        <v xml:space="preserve">Magnetic Fields and Forces
</v>
      </c>
      <c r="F2018" s="31" t="str">
        <f xml:space="preserve"> IFERROR(VLOOKUP(MID(G2018,1,4),PIRA!$B$1:$E$1144,2,FALSE),"")&amp;"
"&amp;IFERROR(VLOOKUP(MID(H2018,1,4),PIRA!$B$1:$E$1144,2,FALSE),"")&amp;"
"&amp;IFERROR(VLOOKUP(MID(I2018,1,4),PIRA!$B$1:$E$1144,2,FALSE),"")</f>
        <v xml:space="preserve">Force on Moving Charges
</v>
      </c>
      <c r="G2018" s="32" t="s">
        <v>1715</v>
      </c>
      <c r="H2018" s="31" t="str">
        <f>IFERROR(IF(VLOOKUP(G2018,Demos!$B$3:$K$1368,2,FALSE)=0,"",VLOOKUP(G2018,Demos!$B$3:$K$1368,2,FALSE)),"")</f>
        <v/>
      </c>
      <c r="I2018" s="79" t="str">
        <f>IFERROR(IF(VLOOKUP(G2018,Demos!$B$3:$K$1368,3,FALSE)=0,"",VLOOKUP(G2018,Demos!$B$3:$K$1368,3,FALSE)),"")</f>
        <v/>
      </c>
      <c r="J2018" s="79" t="str">
        <f>IFERROR(IF(VLOOKUP(G2018,Demos!$B$3:$K$1368,4,FALSE)=0,"",VLOOKUP(G2018,Demos!$B$3:$K$1368,4,FALSE)),"")</f>
        <v/>
      </c>
      <c r="K2018" s="32" t="s">
        <v>1060</v>
      </c>
      <c r="L2018" s="32" t="s">
        <v>22</v>
      </c>
      <c r="M2018" s="71">
        <v>42087</v>
      </c>
      <c r="N2018" s="33" t="str">
        <f>IFERROR(VLOOKUP(G2018,Demos!$B$3:$K$1368,5,FALSE),"")</f>
        <v>Force on Electrons in a Magnetic Field (2)</v>
      </c>
      <c r="O2018" s="28">
        <f>IF(N2018="","",COUNTIF($N$6:N4137, N2018))</f>
        <v>5</v>
      </c>
      <c r="P2018" s="33" t="str">
        <f xml:space="preserve"> IFERROR(IF(VLOOKUP(G2018,Demos!$B$3:$K$1368,6,FALSE)=0,"",VLOOKUP(G2018,Demos!$B$3:$K$1368,6,FALSE)),"")</f>
        <v>www.de-monstrare.nl/.../ Force%20on%20electrons%20in%20a%20magnetic%20field%20_2_.pdf</v>
      </c>
      <c r="Q2018" s="38" t="str">
        <f xml:space="preserve"> IFERROR(IF(VLOOKUP(G2018,Demos!$B$3:$K$1368,8,FALSE)=0,"",VLOOKUP(G2018,Demos!$B$3:$K$1368,8,FALSE)),"")</f>
        <v/>
      </c>
      <c r="R2018" s="38" t="str">
        <f xml:space="preserve"> IFERROR(IF(VLOOKUP(G2018,Demos!$B$3:$K$1368,7,FALSE)=0,"",VLOOKUP(G2018,Demos!$B$3:$K$1368,7,FALSE)),"")</f>
        <v/>
      </c>
      <c r="T2018" s="50" t="s">
        <v>1763</v>
      </c>
      <c r="U2018" s="31" t="str">
        <f>IFERROR(VLOOKUP(G2018,Demos!$B$7:N5313,12,FALSE),"")</f>
        <v/>
      </c>
    </row>
    <row r="2019" spans="1:21" ht="45" x14ac:dyDescent="0.25">
      <c r="A2019" s="39">
        <f t="shared" si="31"/>
        <v>2014</v>
      </c>
      <c r="B2019" s="30" t="s">
        <v>275</v>
      </c>
      <c r="C2019" s="29" t="str">
        <f xml:space="preserve"> IFERROR(VLOOKUP(B2019, Courses!$C$3:$E$836, 2, FALSE),"")</f>
        <v>Optics</v>
      </c>
      <c r="D2019" s="29" t="str">
        <f xml:space="preserve"> IFERROR(VLOOKUP(MID(G2019,1,1), PIRA!$B$1:$E$1146, 2, FALSE),"")</f>
        <v>6 Optics</v>
      </c>
      <c r="E2019" s="31" t="str">
        <f xml:space="preserve"> IFERROR(VLOOKUP(MID(G2019,1,2),PIRA!$B$1:$E$1144,2,FALSE),"")&amp;"
"&amp;IFERROR(VLOOKUP(MID(H2019,1,2),PIRA!$B$1:$E$1144,2,FALSE),"")&amp;"
"&amp;IFERROR(VLOOKUP(MID(I2019,1,2),PIRA!$B$1:$E$1144,2,FALSE),"")</f>
        <v xml:space="preserve">Geometrical Optics
</v>
      </c>
      <c r="F2019" s="31" t="str">
        <f xml:space="preserve"> IFERROR(VLOOKUP(MID(G2019,1,4),PIRA!$B$1:$E$1144,2,FALSE),"")&amp;"
"&amp;IFERROR(VLOOKUP(MID(H2019,1,4),PIRA!$B$1:$E$1144,2,FALSE),"")&amp;"
"&amp;IFERROR(VLOOKUP(MID(I2019,1,4),PIRA!$B$1:$E$1144,2,FALSE),"")</f>
        <v xml:space="preserve">Reflection From Flat Surfaces
</v>
      </c>
      <c r="G2019" s="32" t="s">
        <v>1682</v>
      </c>
      <c r="H2019" s="31" t="str">
        <f>IFERROR(IF(VLOOKUP(G2019,Demos!$B$3:$K$1368,2,FALSE)=0,"",VLOOKUP(G2019,Demos!$B$3:$K$1368,2,FALSE)),"")</f>
        <v/>
      </c>
      <c r="I2019" s="79" t="str">
        <f>IFERROR(IF(VLOOKUP(G2019,Demos!$B$3:$K$1368,3,FALSE)=0,"",VLOOKUP(G2019,Demos!$B$3:$K$1368,3,FALSE)),"")</f>
        <v/>
      </c>
      <c r="J2019" s="79" t="str">
        <f>IFERROR(IF(VLOOKUP(G2019,Demos!$B$3:$K$1368,4,FALSE)=0,"",VLOOKUP(G2019,Demos!$B$3:$K$1368,4,FALSE)),"")</f>
        <v/>
      </c>
      <c r="K2019" s="32" t="s">
        <v>1056</v>
      </c>
      <c r="L2019" s="32" t="s">
        <v>1614</v>
      </c>
      <c r="M2019" s="71">
        <v>42086</v>
      </c>
      <c r="N2019" s="33" t="str">
        <f>IFERROR(VLOOKUP(G2019,Demos!$B$3:$K$1368,5,FALSE),"")</f>
        <v>Confusing Mirrors (mirrors at 90 degrees)</v>
      </c>
      <c r="O2019" s="28">
        <f>IF(N2019="","",COUNTIF($N$6:N4138, N2019))</f>
        <v>3</v>
      </c>
      <c r="P2019" s="33" t="str">
        <f xml:space="preserve"> IFERROR(IF(VLOOKUP(G2019,Demos!$B$3:$K$1368,6,FALSE)=0,"",VLOOKUP(G2019,Demos!$B$3:$K$1368,6,FALSE)),"")</f>
        <v>www.de-monstrare.nl/pdf/Confusing%20mirrors.pdf</v>
      </c>
      <c r="Q2019" s="38" t="str">
        <f xml:space="preserve"> IFERROR(IF(VLOOKUP(G2019,Demos!$B$3:$K$1368,8,FALSE)=0,"",VLOOKUP(G2019,Demos!$B$3:$K$1368,8,FALSE)),"")</f>
        <v/>
      </c>
      <c r="R2019" s="38" t="str">
        <f xml:space="preserve"> IFERROR(IF(VLOOKUP(G2019,Demos!$B$3:$K$1368,7,FALSE)=0,"",VLOOKUP(G2019,Demos!$B$3:$K$1368,7,FALSE)),"")</f>
        <v/>
      </c>
      <c r="T2019" s="50" t="s">
        <v>1761</v>
      </c>
      <c r="U2019" s="31" t="str">
        <f>IFERROR(VLOOKUP(G2019,Demos!$B$7:N5314,12,FALSE),"")</f>
        <v/>
      </c>
    </row>
    <row r="2020" spans="1:21" ht="45" x14ac:dyDescent="0.25">
      <c r="A2020" s="39">
        <f t="shared" si="31"/>
        <v>2015</v>
      </c>
      <c r="B2020" s="30" t="s">
        <v>275</v>
      </c>
      <c r="C2020" s="29" t="str">
        <f xml:space="preserve"> IFERROR(VLOOKUP(B2020, Courses!$C$3:$E$836, 2, FALSE),"")</f>
        <v>Optics</v>
      </c>
      <c r="D2020" s="29" t="str">
        <f xml:space="preserve"> IFERROR(VLOOKUP(MID(G2020,1,1), PIRA!$B$1:$E$1146, 2, FALSE),"")</f>
        <v>6 Optics</v>
      </c>
      <c r="E2020" s="31" t="str">
        <f xml:space="preserve"> IFERROR(VLOOKUP(MID(G2020,1,2),PIRA!$B$1:$E$1144,2,FALSE),"")&amp;"
"&amp;IFERROR(VLOOKUP(MID(H2020,1,2),PIRA!$B$1:$E$1144,2,FALSE),"")&amp;"
"&amp;IFERROR(VLOOKUP(MID(I2020,1,2),PIRA!$B$1:$E$1144,2,FALSE),"")</f>
        <v>Geometrical Optics
Geometrical Optics
Color</v>
      </c>
      <c r="F2020" s="31" t="str">
        <f xml:space="preserve"> IFERROR(VLOOKUP(MID(G2020,1,4),PIRA!$B$1:$E$1144,2,FALSE),"")&amp;"
"&amp;IFERROR(VLOOKUP(MID(H2020,1,4),PIRA!$B$1:$E$1144,2,FALSE),"")&amp;"
"&amp;IFERROR(VLOOKUP(MID(I2020,1,4),PIRA!$B$1:$E$1144,2,FALSE),"")</f>
        <v>Refractive Index
Thin Lens
Dispersion</v>
      </c>
      <c r="G2020" s="32" t="s">
        <v>1550</v>
      </c>
      <c r="H2020" s="31" t="str">
        <f>IFERROR(IF(VLOOKUP(G2020,Demos!$B$3:$K$1368,2,FALSE)=0,"",VLOOKUP(G2020,Demos!$B$3:$K$1368,2,FALSE)),"")</f>
        <v>6A60.01</v>
      </c>
      <c r="I2020" s="79" t="str">
        <f>IFERROR(IF(VLOOKUP(G2020,Demos!$B$3:$K$1368,3,FALSE)=0,"",VLOOKUP(G2020,Demos!$B$3:$K$1368,3,FALSE)),"")</f>
        <v>6F30.01</v>
      </c>
      <c r="J2020" s="79" t="str">
        <f>IFERROR(IF(VLOOKUP(G2020,Demos!$B$3:$K$1368,4,FALSE)=0,"",VLOOKUP(G2020,Demos!$B$3:$K$1368,4,FALSE)),"")</f>
        <v/>
      </c>
      <c r="K2020" s="32" t="s">
        <v>1056</v>
      </c>
      <c r="L2020" s="32" t="s">
        <v>1614</v>
      </c>
      <c r="M2020" s="71">
        <v>42083</v>
      </c>
      <c r="N2020" s="33" t="str">
        <f>IFERROR(VLOOKUP(G2020,Demos!$B$3:$K$1368,5,FALSE),"")</f>
        <v>Chromatic Aberration</v>
      </c>
      <c r="O2020" s="28">
        <f>IF(N2020="","",COUNTIF($N$6:N4139, N2020))</f>
        <v>1</v>
      </c>
      <c r="P2020" s="33" t="str">
        <f xml:space="preserve"> IFERROR(IF(VLOOKUP(G2020,Demos!$B$3:$K$1368,6,FALSE)=0,"",VLOOKUP(G2020,Demos!$B$3:$K$1368,6,FALSE)),"")</f>
        <v>www.de-monstrare.nl/pdf/Chromatic%20aberration.pdf</v>
      </c>
      <c r="Q2020" s="38" t="str">
        <f xml:space="preserve"> IFERROR(IF(VLOOKUP(G2020,Demos!$B$3:$K$1368,8,FALSE)=0,"",VLOOKUP(G2020,Demos!$B$3:$K$1368,8,FALSE)),"")</f>
        <v/>
      </c>
      <c r="R2020" s="38" t="str">
        <f xml:space="preserve"> IFERROR(IF(VLOOKUP(G2020,Demos!$B$3:$K$1368,7,FALSE)=0,"",VLOOKUP(G2020,Demos!$B$3:$K$1368,7,FALSE)),"")</f>
        <v/>
      </c>
      <c r="T2020" s="50" t="s">
        <v>1761</v>
      </c>
      <c r="U2020" s="31" t="str">
        <f>IFERROR(VLOOKUP(G2020,Demos!$B$7:N5315,12,FALSE),"")</f>
        <v/>
      </c>
    </row>
    <row r="2021" spans="1:21" ht="45" x14ac:dyDescent="0.25">
      <c r="A2021" s="39">
        <f t="shared" si="31"/>
        <v>2016</v>
      </c>
      <c r="B2021" s="30" t="s">
        <v>38</v>
      </c>
      <c r="C2021" s="29" t="str">
        <f xml:space="preserve"> IFERROR(VLOOKUP(B2021, Courses!$C$3:$E$836, 2, FALSE),"")</f>
        <v>Mechanics and Theory of Relativity</v>
      </c>
      <c r="D2021" s="29" t="str">
        <f xml:space="preserve"> IFERROR(VLOOKUP(MID(G2021,1,1), PIRA!$B$1:$E$1146, 2, FALSE),"")</f>
        <v>1 Mechanics</v>
      </c>
      <c r="E2021" s="31" t="str">
        <f xml:space="preserve"> IFERROR(VLOOKUP(MID(G2021,1,2),PIRA!$B$1:$E$1144,2,FALSE),"")&amp;"
"&amp;IFERROR(VLOOKUP(MID(H2021,1,2),PIRA!$B$1:$E$1144,2,FALSE),"")&amp;"
"&amp;IFERROR(VLOOKUP(MID(I2021,1,2),PIRA!$B$1:$E$1144,2,FALSE),"")</f>
        <v xml:space="preserve">Work and Energy
Motion in one Dimension
</v>
      </c>
      <c r="F2021" s="31" t="str">
        <f xml:space="preserve"> IFERROR(VLOOKUP(MID(G2021,1,4),PIRA!$B$1:$E$1144,2,FALSE),"")&amp;"
"&amp;IFERROR(VLOOKUP(MID(H2021,1,4),PIRA!$B$1:$E$1144,2,FALSE),"")&amp;"
"&amp;IFERROR(VLOOKUP(MID(I2021,1,4),PIRA!$B$1:$E$1144,2,FALSE),"")</f>
        <v xml:space="preserve">Conservation of Energy
Velocity
</v>
      </c>
      <c r="G2021" s="32" t="s">
        <v>1280</v>
      </c>
      <c r="H2021" s="31" t="str">
        <f>IFERROR(IF(VLOOKUP(G2021,Demos!$B$3:$K$1368,2,FALSE)=0,"",VLOOKUP(G2021,Demos!$B$3:$K$1368,2,FALSE)),"")</f>
        <v>1C10.01</v>
      </c>
      <c r="I2021" s="79" t="str">
        <f>IFERROR(IF(VLOOKUP(G2021,Demos!$B$3:$K$1368,3,FALSE)=0,"",VLOOKUP(G2021,Demos!$B$3:$K$1368,3,FALSE)),"")</f>
        <v/>
      </c>
      <c r="J2021" s="79" t="str">
        <f>IFERROR(IF(VLOOKUP(G2021,Demos!$B$3:$K$1368,4,FALSE)=0,"",VLOOKUP(G2021,Demos!$B$3:$K$1368,4,FALSE)),"")</f>
        <v/>
      </c>
      <c r="K2021" s="32" t="s">
        <v>1060</v>
      </c>
      <c r="L2021" s="32" t="s">
        <v>22</v>
      </c>
      <c r="M2021" s="71">
        <v>42082</v>
      </c>
      <c r="N2021" s="33" t="str">
        <f>IFERROR(VLOOKUP(G2021,Demos!$B$3:$K$1368,5,FALSE),"")</f>
        <v>Ballistic Pendulum</v>
      </c>
      <c r="O2021" s="28">
        <f>IF(N2021="","",COUNTIF($N$6:N4140, N2021))</f>
        <v>27</v>
      </c>
      <c r="P2021" s="33" t="str">
        <f xml:space="preserve"> IFERROR(IF(VLOOKUP(G2021,Demos!$B$3:$K$1368,6,FALSE)=0,"",VLOOKUP(G2021,Demos!$B$3:$K$1368,6,FALSE)),"")</f>
        <v>N/A</v>
      </c>
      <c r="Q2021" s="38" t="str">
        <f xml:space="preserve"> IFERROR(IF(VLOOKUP(G2021,Demos!$B$3:$K$1368,8,FALSE)=0,"",VLOOKUP(G2021,Demos!$B$3:$K$1368,8,FALSE)),"")</f>
        <v/>
      </c>
      <c r="R2021" s="38" t="str">
        <f xml:space="preserve"> IFERROR(IF(VLOOKUP(G2021,Demos!$B$3:$K$1368,7,FALSE)=0,"",VLOOKUP(G2021,Demos!$B$3:$K$1368,7,FALSE)),"")</f>
        <v/>
      </c>
      <c r="T2021" s="50" t="s">
        <v>1763</v>
      </c>
      <c r="U2021" s="31" t="str">
        <f>IFERROR(VLOOKUP(G2021,Demos!$B$7:N5316,12,FALSE),"")</f>
        <v/>
      </c>
    </row>
    <row r="2022" spans="1:21" ht="45" x14ac:dyDescent="0.25">
      <c r="A2022" s="39">
        <f t="shared" si="31"/>
        <v>2017</v>
      </c>
      <c r="B2022" s="30" t="s">
        <v>38</v>
      </c>
      <c r="C2022" s="29" t="str">
        <f xml:space="preserve"> IFERROR(VLOOKUP(B2022, Courses!$C$3:$E$836, 2, FALSE),"")</f>
        <v>Mechanics and Theory of Relativity</v>
      </c>
      <c r="D2022" s="29" t="str">
        <f xml:space="preserve"> IFERROR(VLOOKUP(MID(G2022,1,1), PIRA!$B$1:$E$1146, 2, FALSE),"")</f>
        <v>1 Mechanics</v>
      </c>
      <c r="E2022" s="31" t="str">
        <f xml:space="preserve"> IFERROR(VLOOKUP(MID(G2022,1,2),PIRA!$B$1:$E$1144,2,FALSE),"")&amp;"
"&amp;IFERROR(VLOOKUP(MID(H2022,1,2),PIRA!$B$1:$E$1144,2,FALSE),"")&amp;"
"&amp;IFERROR(VLOOKUP(MID(I2022,1,2),PIRA!$B$1:$E$1144,2,FALSE),"")</f>
        <v xml:space="preserve">Relative Motion
</v>
      </c>
      <c r="F2022" s="31" t="str">
        <f xml:space="preserve"> IFERROR(VLOOKUP(MID(G2022,1,4),PIRA!$B$1:$E$1144,2,FALSE),"")&amp;"
"&amp;IFERROR(VLOOKUP(MID(H2022,1,4),PIRA!$B$1:$E$1144,2,FALSE),"")&amp;"
"&amp;IFERROR(VLOOKUP(MID(I2022,1,4),PIRA!$B$1:$E$1144,2,FALSE),"")</f>
        <v xml:space="preserve">Rotating Reference Frames
</v>
      </c>
      <c r="G2022" s="32" t="s">
        <v>1139</v>
      </c>
      <c r="H2022" s="31" t="str">
        <f>IFERROR(IF(VLOOKUP(G2022,Demos!$B$3:$K$1368,2,FALSE)=0,"",VLOOKUP(G2022,Demos!$B$3:$K$1368,2,FALSE)),"")</f>
        <v/>
      </c>
      <c r="I2022" s="79" t="str">
        <f>IFERROR(IF(VLOOKUP(G2022,Demos!$B$3:$K$1368,3,FALSE)=0,"",VLOOKUP(G2022,Demos!$B$3:$K$1368,3,FALSE)),"")</f>
        <v/>
      </c>
      <c r="J2022" s="79" t="str">
        <f>IFERROR(IF(VLOOKUP(G2022,Demos!$B$3:$K$1368,4,FALSE)=0,"",VLOOKUP(G2022,Demos!$B$3:$K$1368,4,FALSE)),"")</f>
        <v/>
      </c>
      <c r="K2022" s="32" t="s">
        <v>1060</v>
      </c>
      <c r="L2022" s="32" t="s">
        <v>22</v>
      </c>
      <c r="M2022" s="71">
        <v>42081</v>
      </c>
      <c r="N2022" s="33" t="str">
        <f>IFERROR(VLOOKUP(G2022,Demos!$B$3:$K$1368,5,FALSE),"")</f>
        <v>Coriolis Merry-go-Round</v>
      </c>
      <c r="O2022" s="28">
        <f>IF(N2022="","",COUNTIF($N$6:N4141, N2022))</f>
        <v>15</v>
      </c>
      <c r="P2022" s="33" t="str">
        <f xml:space="preserve"> IFERROR(IF(VLOOKUP(G2022,Demos!$B$3:$K$1368,6,FALSE)=0,"",VLOOKUP(G2022,Demos!$B$3:$K$1368,6,FALSE)),"")</f>
        <v>www.de-monstrare.nl/pdf/Coriolis%20merry-go-round.pdf</v>
      </c>
      <c r="Q2022" s="38" t="str">
        <f xml:space="preserve"> IFERROR(IF(VLOOKUP(G2022,Demos!$B$3:$K$1368,8,FALSE)=0,"",VLOOKUP(G2022,Demos!$B$3:$K$1368,8,FALSE)),"")</f>
        <v/>
      </c>
      <c r="R2022" s="38" t="str">
        <f xml:space="preserve"> IFERROR(IF(VLOOKUP(G2022,Demos!$B$3:$K$1368,7,FALSE)=0,"",VLOOKUP(G2022,Demos!$B$3:$K$1368,7,FALSE)),"")</f>
        <v/>
      </c>
      <c r="T2022" s="50" t="s">
        <v>1904</v>
      </c>
      <c r="U2022" s="31" t="str">
        <f>IFERROR(VLOOKUP(G2022,Demos!$B$7:N5317,12,FALSE),"")</f>
        <v/>
      </c>
    </row>
    <row r="2023" spans="1:21" ht="45" x14ac:dyDescent="0.25">
      <c r="A2023" s="39">
        <f t="shared" si="31"/>
        <v>2018</v>
      </c>
      <c r="B2023" s="30" t="s">
        <v>1905</v>
      </c>
      <c r="C2023" s="29" t="str">
        <f xml:space="preserve"> IFERROR(VLOOKUP(B2023, Courses!$C$3:$E$836, 2, FALSE),"")</f>
        <v>Mechanics and Theory of Relativity</v>
      </c>
      <c r="D2023" s="29" t="str">
        <f xml:space="preserve"> IFERROR(VLOOKUP(MID(G2023,1,1), PIRA!$B$1:$E$1146, 2, FALSE),"")</f>
        <v>1 Mechanics</v>
      </c>
      <c r="E2023" s="31" t="str">
        <f xml:space="preserve"> IFERROR(VLOOKUP(MID(G2023,1,2),PIRA!$B$1:$E$1144,2,FALSE),"")&amp;"
"&amp;IFERROR(VLOOKUP(MID(H2023,1,2),PIRA!$B$1:$E$1144,2,FALSE),"")&amp;"
"&amp;IFERROR(VLOOKUP(MID(I2023,1,2),PIRA!$B$1:$E$1144,2,FALSE),"")</f>
        <v xml:space="preserve">Rotational Dynamics
Rotational Dynamics
</v>
      </c>
      <c r="F2023" s="31" t="str">
        <f xml:space="preserve"> IFERROR(VLOOKUP(MID(G2023,1,4),PIRA!$B$1:$E$1144,2,FALSE),"")&amp;"
"&amp;IFERROR(VLOOKUP(MID(H2023,1,4),PIRA!$B$1:$E$1144,2,FALSE),"")&amp;"
"&amp;IFERROR(VLOOKUP(MID(I2023,1,4),PIRA!$B$1:$E$1144,2,FALSE),"")</f>
        <v xml:space="preserve">Conservation of Angular Momentum
Rotational Stability
</v>
      </c>
      <c r="G2023" s="32" t="s">
        <v>1400</v>
      </c>
      <c r="H2023" s="31" t="str">
        <f>IFERROR(IF(VLOOKUP(G2023,Demos!$B$3:$K$1368,2,FALSE)=0,"",VLOOKUP(G2023,Demos!$B$3:$K$1368,2,FALSE)),"")</f>
        <v>1Q60.02</v>
      </c>
      <c r="I2023" s="79" t="str">
        <f>IFERROR(IF(VLOOKUP(G2023,Demos!$B$3:$K$1368,3,FALSE)=0,"",VLOOKUP(G2023,Demos!$B$3:$K$1368,3,FALSE)),"")</f>
        <v/>
      </c>
      <c r="J2023" s="79" t="str">
        <f>IFERROR(IF(VLOOKUP(G2023,Demos!$B$3:$K$1368,4,FALSE)=0,"",VLOOKUP(G2023,Demos!$B$3:$K$1368,4,FALSE)),"")</f>
        <v/>
      </c>
      <c r="K2023" s="30" t="s">
        <v>1897</v>
      </c>
      <c r="M2023" s="71">
        <v>42074</v>
      </c>
      <c r="N2023" s="33" t="str">
        <f>IFERROR(VLOOKUP(G2023,Demos!$B$3:$K$1368,5,FALSE),"")</f>
        <v>Dumb-Bell</v>
      </c>
      <c r="O2023" s="28">
        <f>IF(N2023="","",COUNTIF($N$6:N4142, N2023))</f>
        <v>2</v>
      </c>
      <c r="P2023" s="33" t="str">
        <f xml:space="preserve"> IFERROR(IF(VLOOKUP(G2023,Demos!$B$3:$K$1368,6,FALSE)=0,"",VLOOKUP(G2023,Demos!$B$3:$K$1368,6,FALSE)),"")</f>
        <v>www.de-monstrare.nl/pdf/Dumb-bell.pdf</v>
      </c>
      <c r="Q2023" s="38" t="str">
        <f xml:space="preserve"> IFERROR(IF(VLOOKUP(G2023,Demos!$B$3:$K$1368,8,FALSE)=0,"",VLOOKUP(G2023,Demos!$B$3:$K$1368,8,FALSE)),"")</f>
        <v/>
      </c>
      <c r="R2023" s="38" t="str">
        <f xml:space="preserve"> IFERROR(IF(VLOOKUP(G2023,Demos!$B$3:$K$1368,7,FALSE)=0,"",VLOOKUP(G2023,Demos!$B$3:$K$1368,7,FALSE)),"")</f>
        <v/>
      </c>
      <c r="T2023" s="50" t="s">
        <v>1762</v>
      </c>
      <c r="U2023" s="31" t="str">
        <f>IFERROR(VLOOKUP(G2023,Demos!$B$7:N5319,12,FALSE),"")</f>
        <v/>
      </c>
    </row>
    <row r="2024" spans="1:21" ht="45" x14ac:dyDescent="0.25">
      <c r="A2024" s="39">
        <f t="shared" si="31"/>
        <v>2019</v>
      </c>
      <c r="B2024" s="30" t="s">
        <v>1905</v>
      </c>
      <c r="C2024" s="29" t="str">
        <f xml:space="preserve"> IFERROR(VLOOKUP(B2024, Courses!$C$3:$E$836, 2, FALSE),"")</f>
        <v>Mechanics and Theory of Relativity</v>
      </c>
      <c r="D2024" s="29" t="str">
        <f xml:space="preserve"> IFERROR(VLOOKUP(MID(G2024,1,1), PIRA!$B$1:$E$1146, 2, FALSE),"")</f>
        <v>1 Mechanics</v>
      </c>
      <c r="E2024" s="31" t="str">
        <f xml:space="preserve"> IFERROR(VLOOKUP(MID(G2024,1,2),PIRA!$B$1:$E$1144,2,FALSE),"")&amp;"
"&amp;IFERROR(VLOOKUP(MID(H2024,1,2),PIRA!$B$1:$E$1144,2,FALSE),"")&amp;"
"&amp;IFERROR(VLOOKUP(MID(I2024,1,2),PIRA!$B$1:$E$1144,2,FALSE),"")</f>
        <v xml:space="preserve">Rotational Dynamics
</v>
      </c>
      <c r="F2024" s="31" t="str">
        <f xml:space="preserve"> IFERROR(VLOOKUP(MID(G2024,1,4),PIRA!$B$1:$E$1144,2,FALSE),"")&amp;"
"&amp;IFERROR(VLOOKUP(MID(H2024,1,4),PIRA!$B$1:$E$1144,2,FALSE),"")&amp;"
"&amp;IFERROR(VLOOKUP(MID(I2024,1,4),PIRA!$B$1:$E$1144,2,FALSE),"")</f>
        <v xml:space="preserve">Gyros
</v>
      </c>
      <c r="G2024" s="32" t="s">
        <v>1176</v>
      </c>
      <c r="H2024" s="31" t="str">
        <f>IFERROR(IF(VLOOKUP(G2024,Demos!$B$3:$K$1368,2,FALSE)=0,"",VLOOKUP(G2024,Demos!$B$3:$K$1368,2,FALSE)),"")</f>
        <v/>
      </c>
      <c r="I2024" s="79" t="str">
        <f>IFERROR(IF(VLOOKUP(G2024,Demos!$B$3:$K$1368,3,FALSE)=0,"",VLOOKUP(G2024,Demos!$B$3:$K$1368,3,FALSE)),"")</f>
        <v/>
      </c>
      <c r="J2024" s="79" t="str">
        <f>IFERROR(IF(VLOOKUP(G2024,Demos!$B$3:$K$1368,4,FALSE)=0,"",VLOOKUP(G2024,Demos!$B$3:$K$1368,4,FALSE)),"")</f>
        <v/>
      </c>
      <c r="K2024" s="32" t="s">
        <v>1897</v>
      </c>
      <c r="M2024" s="71">
        <v>42074</v>
      </c>
      <c r="N2024" s="33" t="str">
        <f>IFERROR(VLOOKUP(G2024,Demos!$B$3:$K$1368,5,FALSE),"")</f>
        <v>Precession (2)</v>
      </c>
      <c r="O2024" s="28">
        <f>IF(N2024="","",COUNTIF($N$6:N4143, N2024))</f>
        <v>67</v>
      </c>
      <c r="P2024" s="33" t="str">
        <f xml:space="preserve"> IFERROR(IF(VLOOKUP(G2024,Demos!$B$3:$K$1368,6,FALSE)=0,"",VLOOKUP(G2024,Demos!$B$3:$K$1368,6,FALSE)),"")</f>
        <v>www.de-monstrare.nl/pdf/Precession%20_2_.pdf</v>
      </c>
      <c r="Q2024" s="38" t="str">
        <f xml:space="preserve"> IFERROR(IF(VLOOKUP(G2024,Demos!$B$3:$K$1368,8,FALSE)=0,"",VLOOKUP(G2024,Demos!$B$3:$K$1368,8,FALSE)),"")</f>
        <v/>
      </c>
      <c r="R2024" s="38" t="str">
        <f xml:space="preserve"> IFERROR(IF(VLOOKUP(G2024,Demos!$B$3:$K$1368,7,FALSE)=0,"",VLOOKUP(G2024,Demos!$B$3:$K$1368,7,FALSE)),"")</f>
        <v/>
      </c>
      <c r="T2024" s="50" t="s">
        <v>1763</v>
      </c>
      <c r="U2024" s="31" t="str">
        <f>IFERROR(VLOOKUP(G2024,Demos!$B$7:N5318,12,FALSE),"")</f>
        <v/>
      </c>
    </row>
    <row r="2025" spans="1:21" ht="45" x14ac:dyDescent="0.25">
      <c r="A2025" s="39">
        <f t="shared" si="31"/>
        <v>2020</v>
      </c>
      <c r="B2025" s="30" t="s">
        <v>38</v>
      </c>
      <c r="C2025" s="29" t="str">
        <f xml:space="preserve"> IFERROR(VLOOKUP(B2025, Courses!$C$3:$E$836, 2, FALSE),"")</f>
        <v>Mechanics and Theory of Relativity</v>
      </c>
      <c r="D2025" s="29" t="str">
        <f xml:space="preserve"> IFERROR(VLOOKUP(MID(G2025,1,1), PIRA!$B$1:$E$1146, 2, FALSE),"")</f>
        <v>1 Mechanics</v>
      </c>
      <c r="E2025" s="31" t="str">
        <f xml:space="preserve"> IFERROR(VLOOKUP(MID(G2025,1,2),PIRA!$B$1:$E$1144,2,FALSE),"")&amp;"
"&amp;IFERROR(VLOOKUP(MID(H2025,1,2),PIRA!$B$1:$E$1144,2,FALSE),"")&amp;"
"&amp;IFERROR(VLOOKUP(MID(I2025,1,2),PIRA!$B$1:$E$1144,2,FALSE),"")</f>
        <v xml:space="preserve">Motion in two Dimensions
</v>
      </c>
      <c r="F2025" s="31" t="str">
        <f xml:space="preserve"> IFERROR(VLOOKUP(MID(G2025,1,4),PIRA!$B$1:$E$1144,2,FALSE),"")&amp;"
"&amp;IFERROR(VLOOKUP(MID(H2025,1,4),PIRA!$B$1:$E$1144,2,FALSE),"")&amp;"
"&amp;IFERROR(VLOOKUP(MID(I2025,1,4),PIRA!$B$1:$E$1144,2,FALSE),"")</f>
        <v xml:space="preserve">Motion of the Center of Mass
</v>
      </c>
      <c r="G2025" s="32" t="s">
        <v>1131</v>
      </c>
      <c r="H2025" s="31" t="str">
        <f>IFERROR(IF(VLOOKUP(G2025,Demos!$B$3:$K$1368,2,FALSE)=0,"",VLOOKUP(G2025,Demos!$B$3:$K$1368,2,FALSE)),"")</f>
        <v/>
      </c>
      <c r="I2025" s="79" t="str">
        <f>IFERROR(IF(VLOOKUP(G2025,Demos!$B$3:$K$1368,3,FALSE)=0,"",VLOOKUP(G2025,Demos!$B$3:$K$1368,3,FALSE)),"")</f>
        <v/>
      </c>
      <c r="J2025" s="79" t="str">
        <f>IFERROR(IF(VLOOKUP(G2025,Demos!$B$3:$K$1368,4,FALSE)=0,"",VLOOKUP(G2025,Demos!$B$3:$K$1368,4,FALSE)),"")</f>
        <v/>
      </c>
      <c r="K2025" s="32" t="s">
        <v>1060</v>
      </c>
      <c r="L2025" s="32" t="s">
        <v>22</v>
      </c>
      <c r="M2025" s="71">
        <v>42073</v>
      </c>
      <c r="N2025" s="33" t="str">
        <f>IFERROR(VLOOKUP(G2025,Demos!$B$3:$K$1368,5,FALSE),"")</f>
        <v>Centre of Rotation</v>
      </c>
      <c r="O2025" s="28">
        <f>IF(N2025="","",COUNTIF($N$6:N4144, N2025))</f>
        <v>12</v>
      </c>
      <c r="P2025" s="33" t="str">
        <f xml:space="preserve"> IFERROR(IF(VLOOKUP(G2025,Demos!$B$3:$K$1368,6,FALSE)=0,"",VLOOKUP(G2025,Demos!$B$3:$K$1368,6,FALSE)),"")</f>
        <v>www.de-monstrare.nl/pdf/Centre%20of%20ratation.pdf</v>
      </c>
      <c r="Q2025" s="38" t="str">
        <f xml:space="preserve"> IFERROR(IF(VLOOKUP(G2025,Demos!$B$3:$K$1368,8,FALSE)=0,"",VLOOKUP(G2025,Demos!$B$3:$K$1368,8,FALSE)),"")</f>
        <v/>
      </c>
      <c r="R2025" s="38" t="str">
        <f xml:space="preserve"> IFERROR(IF(VLOOKUP(G2025,Demos!$B$3:$K$1368,7,FALSE)=0,"",VLOOKUP(G2025,Demos!$B$3:$K$1368,7,FALSE)),"")</f>
        <v xml:space="preserve">See Collegerama 2022 recording TN1612TU_18 - https://collegerama.tudelft.nl/Mediasite/Channel/as-bsc-tn/watch/30a014274f6a49bfbd89af1bd43cc8f31d </v>
      </c>
      <c r="T2025" s="50" t="s">
        <v>1762</v>
      </c>
      <c r="U2025" s="31" t="str">
        <f>IFERROR(VLOOKUP(G2025,Demos!$B$7:N5326,12,FALSE),"")</f>
        <v/>
      </c>
    </row>
    <row r="2026" spans="1:21" ht="45" x14ac:dyDescent="0.25">
      <c r="A2026" s="39">
        <f t="shared" si="31"/>
        <v>2021</v>
      </c>
      <c r="B2026" s="30" t="s">
        <v>38</v>
      </c>
      <c r="C2026" s="29" t="str">
        <f xml:space="preserve"> IFERROR(VLOOKUP(B2026, Courses!$C$3:$E$836, 2, FALSE),"")</f>
        <v>Mechanics and Theory of Relativity</v>
      </c>
      <c r="D2026" s="29" t="str">
        <f xml:space="preserve"> IFERROR(VLOOKUP(MID(G2026,1,1), PIRA!$B$1:$E$1146, 2, FALSE),"")</f>
        <v>1 Mechanics</v>
      </c>
      <c r="E2026" s="31" t="str">
        <f xml:space="preserve"> IFERROR(VLOOKUP(MID(G2026,1,2),PIRA!$B$1:$E$1144,2,FALSE),"")&amp;"
"&amp;IFERROR(VLOOKUP(MID(H2026,1,2),PIRA!$B$1:$E$1144,2,FALSE),"")&amp;"
"&amp;IFERROR(VLOOKUP(MID(I2026,1,2),PIRA!$B$1:$E$1144,2,FALSE),"")</f>
        <v xml:space="preserve">Rotational Dynamics
</v>
      </c>
      <c r="F2026" s="31" t="str">
        <f xml:space="preserve"> IFERROR(VLOOKUP(MID(G2026,1,4),PIRA!$B$1:$E$1144,2,FALSE),"")&amp;"
"&amp;IFERROR(VLOOKUP(MID(H2026,1,4),PIRA!$B$1:$E$1144,2,FALSE),"")&amp;"
"&amp;IFERROR(VLOOKUP(MID(I2026,1,4),PIRA!$B$1:$E$1144,2,FALSE),"")</f>
        <v xml:space="preserve">Conservation of Angular Momentum
</v>
      </c>
      <c r="G2026" s="32" t="s">
        <v>1172</v>
      </c>
      <c r="H2026" s="31" t="str">
        <f>IFERROR(IF(VLOOKUP(G2026,Demos!$B$3:$K$1368,2,FALSE)=0,"",VLOOKUP(G2026,Demos!$B$3:$K$1368,2,FALSE)),"")</f>
        <v/>
      </c>
      <c r="I2026" s="79" t="str">
        <f>IFERROR(IF(VLOOKUP(G2026,Demos!$B$3:$K$1368,3,FALSE)=0,"",VLOOKUP(G2026,Demos!$B$3:$K$1368,3,FALSE)),"")</f>
        <v/>
      </c>
      <c r="J2026" s="79" t="str">
        <f>IFERROR(IF(VLOOKUP(G2026,Demos!$B$3:$K$1368,4,FALSE)=0,"",VLOOKUP(G2026,Demos!$B$3:$K$1368,4,FALSE)),"")</f>
        <v/>
      </c>
      <c r="K2026" s="32" t="s">
        <v>1060</v>
      </c>
      <c r="L2026" s="32" t="s">
        <v>22</v>
      </c>
      <c r="M2026" s="71">
        <v>42073</v>
      </c>
      <c r="N2026" s="33" t="str">
        <f>IFERROR(VLOOKUP(G2026,Demos!$B$3:$K$1368,5,FALSE),"")</f>
        <v>Sweet Spot</v>
      </c>
      <c r="O2026" s="28">
        <f>IF(N2026="","",COUNTIF($N$6:N4145, N2026))</f>
        <v>7</v>
      </c>
      <c r="P2026" s="33" t="str">
        <f xml:space="preserve"> IFERROR(IF(VLOOKUP(G2026,Demos!$B$3:$K$1368,6,FALSE)=0,"",VLOOKUP(G2026,Demos!$B$3:$K$1368,6,FALSE)),"")</f>
        <v>www.de-monstrare.nl/pdf/Sweet%20spot.pdf</v>
      </c>
      <c r="Q2026" s="38" t="str">
        <f xml:space="preserve"> IFERROR(IF(VLOOKUP(G2026,Demos!$B$3:$K$1368,8,FALSE)=0,"",VLOOKUP(G2026,Demos!$B$3:$K$1368,8,FALSE)),"")</f>
        <v/>
      </c>
      <c r="R2026" s="38" t="str">
        <f xml:space="preserve"> IFERROR(IF(VLOOKUP(G2026,Demos!$B$3:$K$1368,7,FALSE)=0,"",VLOOKUP(G2026,Demos!$B$3:$K$1368,7,FALSE)),"")</f>
        <v/>
      </c>
      <c r="T2026" s="50" t="s">
        <v>1762</v>
      </c>
      <c r="U2026" s="31" t="str">
        <f>IFERROR(VLOOKUP(G2026,Demos!$B$7:N5321,12,FALSE),"")</f>
        <v/>
      </c>
    </row>
    <row r="2027" spans="1:21" ht="45" x14ac:dyDescent="0.25">
      <c r="A2027" s="39">
        <f t="shared" si="31"/>
        <v>2022</v>
      </c>
      <c r="B2027" s="30" t="s">
        <v>38</v>
      </c>
      <c r="C2027" s="29" t="str">
        <f xml:space="preserve"> IFERROR(VLOOKUP(B2027, Courses!$C$3:$E$836, 2, FALSE),"")</f>
        <v>Mechanics and Theory of Relativity</v>
      </c>
      <c r="D2027" s="29" t="str">
        <f xml:space="preserve"> IFERROR(VLOOKUP(MID(G2027,1,1), PIRA!$B$1:$E$1146, 2, FALSE),"")</f>
        <v>1 Mechanics</v>
      </c>
      <c r="E2027" s="31" t="str">
        <f xml:space="preserve"> IFERROR(VLOOKUP(MID(G2027,1,2),PIRA!$B$1:$E$1144,2,FALSE),"")&amp;"
"&amp;IFERROR(VLOOKUP(MID(H2027,1,2),PIRA!$B$1:$E$1144,2,FALSE),"")&amp;"
"&amp;IFERROR(VLOOKUP(MID(I2027,1,2),PIRA!$B$1:$E$1144,2,FALSE),"")</f>
        <v xml:space="preserve">Rotational Dynamics
</v>
      </c>
      <c r="F2027" s="31" t="str">
        <f xml:space="preserve"> IFERROR(VLOOKUP(MID(G2027,1,4),PIRA!$B$1:$E$1144,2,FALSE),"")&amp;"
"&amp;IFERROR(VLOOKUP(MID(H2027,1,4),PIRA!$B$1:$E$1144,2,FALSE),"")&amp;"
"&amp;IFERROR(VLOOKUP(MID(I2027,1,4),PIRA!$B$1:$E$1144,2,FALSE),"")</f>
        <v xml:space="preserve">Gyros
</v>
      </c>
      <c r="G2027" s="32" t="s">
        <v>1176</v>
      </c>
      <c r="H2027" s="31" t="str">
        <f>IFERROR(IF(VLOOKUP(G2027,Demos!$B$3:$K$1368,2,FALSE)=0,"",VLOOKUP(G2027,Demos!$B$3:$K$1368,2,FALSE)),"")</f>
        <v/>
      </c>
      <c r="I2027" s="79" t="str">
        <f>IFERROR(IF(VLOOKUP(G2027,Demos!$B$3:$K$1368,3,FALSE)=0,"",VLOOKUP(G2027,Demos!$B$3:$K$1368,3,FALSE)),"")</f>
        <v/>
      </c>
      <c r="J2027" s="79" t="str">
        <f>IFERROR(IF(VLOOKUP(G2027,Demos!$B$3:$K$1368,4,FALSE)=0,"",VLOOKUP(G2027,Demos!$B$3:$K$1368,4,FALSE)),"")</f>
        <v/>
      </c>
      <c r="K2027" s="32" t="s">
        <v>1060</v>
      </c>
      <c r="L2027" s="32" t="s">
        <v>22</v>
      </c>
      <c r="M2027" s="71">
        <v>42073</v>
      </c>
      <c r="N2027" s="33" t="str">
        <f>IFERROR(VLOOKUP(G2027,Demos!$B$3:$K$1368,5,FALSE),"")</f>
        <v>Precession (2)</v>
      </c>
      <c r="O2027" s="28">
        <f>IF(N2027="","",COUNTIF($N$6:N4146, N2027))</f>
        <v>67</v>
      </c>
      <c r="P2027" s="33" t="str">
        <f xml:space="preserve"> IFERROR(IF(VLOOKUP(G2027,Demos!$B$3:$K$1368,6,FALSE)=0,"",VLOOKUP(G2027,Demos!$B$3:$K$1368,6,FALSE)),"")</f>
        <v>www.de-monstrare.nl/pdf/Precession%20_2_.pdf</v>
      </c>
      <c r="Q2027" s="38" t="str">
        <f xml:space="preserve"> IFERROR(IF(VLOOKUP(G2027,Demos!$B$3:$K$1368,8,FALSE)=0,"",VLOOKUP(G2027,Demos!$B$3:$K$1368,8,FALSE)),"")</f>
        <v/>
      </c>
      <c r="R2027" s="38" t="str">
        <f xml:space="preserve"> IFERROR(IF(VLOOKUP(G2027,Demos!$B$3:$K$1368,7,FALSE)=0,"",VLOOKUP(G2027,Demos!$B$3:$K$1368,7,FALSE)),"")</f>
        <v/>
      </c>
      <c r="T2027" s="50" t="s">
        <v>1763</v>
      </c>
      <c r="U2027" s="31" t="str">
        <f>IFERROR(VLOOKUP(G2027,Demos!$B$7:N5324,12,FALSE),"")</f>
        <v/>
      </c>
    </row>
    <row r="2028" spans="1:21" ht="45" x14ac:dyDescent="0.25">
      <c r="A2028" s="39">
        <f t="shared" si="31"/>
        <v>2023</v>
      </c>
      <c r="B2028" s="30" t="s">
        <v>38</v>
      </c>
      <c r="C2028" s="29" t="str">
        <f xml:space="preserve"> IFERROR(VLOOKUP(B2028, Courses!$C$3:$E$836, 2, FALSE),"")</f>
        <v>Mechanics and Theory of Relativity</v>
      </c>
      <c r="D2028" s="29" t="str">
        <f xml:space="preserve"> IFERROR(VLOOKUP(MID(G2028,1,1), PIRA!$B$1:$E$1146, 2, FALSE),"")</f>
        <v>1 Mechanics</v>
      </c>
      <c r="E2028" s="31" t="str">
        <f xml:space="preserve"> IFERROR(VLOOKUP(MID(G2028,1,2),PIRA!$B$1:$E$1144,2,FALSE),"")&amp;"
"&amp;IFERROR(VLOOKUP(MID(H2028,1,2),PIRA!$B$1:$E$1144,2,FALSE),"")&amp;"
"&amp;IFERROR(VLOOKUP(MID(I2028,1,2),PIRA!$B$1:$E$1144,2,FALSE),"")</f>
        <v xml:space="preserve">Rotational Dynamics
</v>
      </c>
      <c r="F2028" s="31" t="str">
        <f xml:space="preserve"> IFERROR(VLOOKUP(MID(G2028,1,4),PIRA!$B$1:$E$1144,2,FALSE),"")&amp;"
"&amp;IFERROR(VLOOKUP(MID(H2028,1,4),PIRA!$B$1:$E$1144,2,FALSE),"")&amp;"
"&amp;IFERROR(VLOOKUP(MID(I2028,1,4),PIRA!$B$1:$E$1144,2,FALSE),"")</f>
        <v xml:space="preserve">Gyros
</v>
      </c>
      <c r="G2028" s="32" t="s">
        <v>1659</v>
      </c>
      <c r="H2028" s="31" t="str">
        <f>IFERROR(IF(VLOOKUP(G2028,Demos!$B$3:$K$1368,2,FALSE)=0,"",VLOOKUP(G2028,Demos!$B$3:$K$1368,2,FALSE)),"")</f>
        <v/>
      </c>
      <c r="I2028" s="79" t="str">
        <f>IFERROR(IF(VLOOKUP(G2028,Demos!$B$3:$K$1368,3,FALSE)=0,"",VLOOKUP(G2028,Demos!$B$3:$K$1368,3,FALSE)),"")</f>
        <v/>
      </c>
      <c r="J2028" s="79" t="str">
        <f>IFERROR(IF(VLOOKUP(G2028,Demos!$B$3:$K$1368,4,FALSE)=0,"",VLOOKUP(G2028,Demos!$B$3:$K$1368,4,FALSE)),"")</f>
        <v/>
      </c>
      <c r="K2028" s="32" t="s">
        <v>1060</v>
      </c>
      <c r="L2028" s="32" t="s">
        <v>22</v>
      </c>
      <c r="M2028" s="71">
        <v>42073</v>
      </c>
      <c r="N2028" s="33" t="str">
        <f>IFERROR(VLOOKUP(G2028,Demos!$B$3:$K$1368,5,FALSE),"")</f>
        <v>Gyroscope</v>
      </c>
      <c r="O2028" s="28">
        <f>IF(N2028="","",COUNTIF($N$6:N4147, N2028))</f>
        <v>40</v>
      </c>
      <c r="P2028" s="33" t="str">
        <f xml:space="preserve"> IFERROR(IF(VLOOKUP(G2028,Demos!$B$3:$K$1368,6,FALSE)=0,"",VLOOKUP(G2028,Demos!$B$3:$K$1368,6,FALSE)),"")</f>
        <v>N/A</v>
      </c>
      <c r="Q2028" s="38" t="str">
        <f xml:space="preserve"> IFERROR(IF(VLOOKUP(G2028,Demos!$B$3:$K$1368,8,FALSE)=0,"",VLOOKUP(G2028,Demos!$B$3:$K$1368,8,FALSE)),"")</f>
        <v/>
      </c>
      <c r="R2028" s="38" t="str">
        <f xml:space="preserve"> IFERROR(IF(VLOOKUP(G2028,Demos!$B$3:$K$1368,7,FALSE)=0,"",VLOOKUP(G2028,Demos!$B$3:$K$1368,7,FALSE)),"")</f>
        <v/>
      </c>
      <c r="T2028" s="50" t="s">
        <v>1762</v>
      </c>
      <c r="U2028" s="31" t="str">
        <f>IFERROR(VLOOKUP(G2028,Demos!$B$7:N5325,12,FALSE),"")</f>
        <v/>
      </c>
    </row>
    <row r="2029" spans="1:21" ht="45" x14ac:dyDescent="0.25">
      <c r="A2029" s="39">
        <f t="shared" si="31"/>
        <v>2024</v>
      </c>
      <c r="B2029" s="30" t="s">
        <v>38</v>
      </c>
      <c r="C2029" s="29" t="str">
        <f xml:space="preserve"> IFERROR(VLOOKUP(B2029, Courses!$C$3:$E$836, 2, FALSE),"")</f>
        <v>Mechanics and Theory of Relativity</v>
      </c>
      <c r="D2029" s="29" t="str">
        <f xml:space="preserve"> IFERROR(VLOOKUP(MID(G2029,1,1), PIRA!$B$1:$E$1146, 2, FALSE),"")</f>
        <v>1 Mechanics</v>
      </c>
      <c r="E2029" s="31" t="str">
        <f xml:space="preserve"> IFERROR(VLOOKUP(MID(G2029,1,2),PIRA!$B$1:$E$1144,2,FALSE),"")&amp;"
"&amp;IFERROR(VLOOKUP(MID(H2029,1,2),PIRA!$B$1:$E$1144,2,FALSE),"")&amp;"
"&amp;IFERROR(VLOOKUP(MID(I2029,1,2),PIRA!$B$1:$E$1144,2,FALSE),"")</f>
        <v xml:space="preserve">Rotational Dynamics
</v>
      </c>
      <c r="F2029" s="31" t="str">
        <f xml:space="preserve"> IFERROR(VLOOKUP(MID(G2029,1,4),PIRA!$B$1:$E$1144,2,FALSE),"")&amp;"
"&amp;IFERROR(VLOOKUP(MID(H2029,1,4),PIRA!$B$1:$E$1144,2,FALSE),"")&amp;"
"&amp;IFERROR(VLOOKUP(MID(I2029,1,4),PIRA!$B$1:$E$1144,2,FALSE),"")</f>
        <v xml:space="preserve">Gyros
</v>
      </c>
      <c r="G2029" s="32" t="s">
        <v>91</v>
      </c>
      <c r="H2029" s="31" t="str">
        <f>IFERROR(IF(VLOOKUP(G2029,Demos!$B$3:$K$1368,2,FALSE)=0,"",VLOOKUP(G2029,Demos!$B$3:$K$1368,2,FALSE)),"")</f>
        <v/>
      </c>
      <c r="I2029" s="79" t="str">
        <f>IFERROR(IF(VLOOKUP(G2029,Demos!$B$3:$K$1368,3,FALSE)=0,"",VLOOKUP(G2029,Demos!$B$3:$K$1368,3,FALSE)),"")</f>
        <v/>
      </c>
      <c r="J2029" s="79" t="str">
        <f>IFERROR(IF(VLOOKUP(G2029,Demos!$B$3:$K$1368,4,FALSE)=0,"",VLOOKUP(G2029,Demos!$B$3:$K$1368,4,FALSE)),"")</f>
        <v/>
      </c>
      <c r="K2029" s="32" t="s">
        <v>1060</v>
      </c>
      <c r="L2029" s="32" t="s">
        <v>22</v>
      </c>
      <c r="M2029" s="71">
        <v>42073</v>
      </c>
      <c r="N2029" s="33" t="str">
        <f>IFERROR(VLOOKUP(G2029,Demos!$B$3:$K$1368,5,FALSE),"")</f>
        <v>Suitcase with Flywheel</v>
      </c>
      <c r="O2029" s="28">
        <f>IF(N2029="","",COUNTIF($N$6:N4148, N2029))</f>
        <v>26</v>
      </c>
      <c r="P2029" s="33" t="str">
        <f xml:space="preserve"> IFERROR(IF(VLOOKUP(G2029,Demos!$B$3:$K$1368,6,FALSE)=0,"",VLOOKUP(G2029,Demos!$B$3:$K$1368,6,FALSE)),"")</f>
        <v>N/A</v>
      </c>
      <c r="Q2029" s="38" t="str">
        <f xml:space="preserve"> IFERROR(IF(VLOOKUP(G2029,Demos!$B$3:$K$1368,8,FALSE)=0,"",VLOOKUP(G2029,Demos!$B$3:$K$1368,8,FALSE)),"")</f>
        <v/>
      </c>
      <c r="R2029" s="38" t="str">
        <f xml:space="preserve"> IFERROR(IF(VLOOKUP(G2029,Demos!$B$3:$K$1368,7,FALSE)=0,"",VLOOKUP(G2029,Demos!$B$3:$K$1368,7,FALSE)),"")</f>
        <v xml:space="preserve">See Collegerama 2022 recording TN1612TU_20 - https://collegerama.tudelft.nl/Mediasite/Channel/as-bsc-tn/watch/1a0c74c4eaf54cb7aa9b646d254fee821d </v>
      </c>
      <c r="T2029" s="50" t="s">
        <v>1763</v>
      </c>
      <c r="U2029" s="31" t="str">
        <f>IFERROR(VLOOKUP(G2029,Demos!$B$7:N5322,12,FALSE),"")</f>
        <v/>
      </c>
    </row>
    <row r="2030" spans="1:21" ht="45" x14ac:dyDescent="0.25">
      <c r="A2030" s="39">
        <f t="shared" si="31"/>
        <v>2025</v>
      </c>
      <c r="B2030" s="30" t="s">
        <v>38</v>
      </c>
      <c r="C2030" s="29" t="str">
        <f xml:space="preserve"> IFERROR(VLOOKUP(B2030, Courses!$C$3:$E$836, 2, FALSE),"")</f>
        <v>Mechanics and Theory of Relativity</v>
      </c>
      <c r="D2030" s="29" t="str">
        <f xml:space="preserve"> IFERROR(VLOOKUP(MID(G2030,1,1), PIRA!$B$1:$E$1146, 2, FALSE),"")</f>
        <v>1 Mechanics</v>
      </c>
      <c r="E2030" s="31" t="str">
        <f xml:space="preserve"> IFERROR(VLOOKUP(MID(G2030,1,2),PIRA!$B$1:$E$1144,2,FALSE),"")&amp;"
"&amp;IFERROR(VLOOKUP(MID(H2030,1,2),PIRA!$B$1:$E$1144,2,FALSE),"")&amp;"
"&amp;IFERROR(VLOOKUP(MID(I2030,1,2),PIRA!$B$1:$E$1144,2,FALSE),"")</f>
        <v xml:space="preserve">Rotational Dynamics
</v>
      </c>
      <c r="F2030" s="31" t="str">
        <f xml:space="preserve"> IFERROR(VLOOKUP(MID(G2030,1,4),PIRA!$B$1:$E$1144,2,FALSE),"")&amp;"
"&amp;IFERROR(VLOOKUP(MID(H2030,1,4),PIRA!$B$1:$E$1144,2,FALSE),"")&amp;"
"&amp;IFERROR(VLOOKUP(MID(I2030,1,4),PIRA!$B$1:$E$1144,2,FALSE),"")</f>
        <v xml:space="preserve">Rotational Stability
</v>
      </c>
      <c r="G2030" s="32" t="s">
        <v>1177</v>
      </c>
      <c r="H2030" s="31" t="str">
        <f>IFERROR(IF(VLOOKUP(G2030,Demos!$B$3:$K$1368,2,FALSE)=0,"",VLOOKUP(G2030,Demos!$B$3:$K$1368,2,FALSE)),"")</f>
        <v/>
      </c>
      <c r="I2030" s="79" t="str">
        <f>IFERROR(IF(VLOOKUP(G2030,Demos!$B$3:$K$1368,3,FALSE)=0,"",VLOOKUP(G2030,Demos!$B$3:$K$1368,3,FALSE)),"")</f>
        <v/>
      </c>
      <c r="J2030" s="79" t="str">
        <f>IFERROR(IF(VLOOKUP(G2030,Demos!$B$3:$K$1368,4,FALSE)=0,"",VLOOKUP(G2030,Demos!$B$3:$K$1368,4,FALSE)),"")</f>
        <v/>
      </c>
      <c r="K2030" s="32" t="s">
        <v>1060</v>
      </c>
      <c r="L2030" s="32" t="s">
        <v>22</v>
      </c>
      <c r="M2030" s="71">
        <v>42073</v>
      </c>
      <c r="N2030" s="33" t="str">
        <f>IFERROR(VLOOKUP(G2030,Demos!$B$3:$K$1368,5,FALSE),"")</f>
        <v>Stable Wheel</v>
      </c>
      <c r="O2030" s="28">
        <f>IF(N2030="","",COUNTIF($N$6:N4149, N2030))</f>
        <v>16</v>
      </c>
      <c r="P2030" s="33" t="str">
        <f xml:space="preserve"> IFERROR(IF(VLOOKUP(G2030,Demos!$B$3:$K$1368,6,FALSE)=0,"",VLOOKUP(G2030,Demos!$B$3:$K$1368,6,FALSE)),"")</f>
        <v>www.de-monstrare.nl/pdf/Stable%20wheel.pdf</v>
      </c>
      <c r="Q2030" s="38" t="str">
        <f xml:space="preserve"> IFERROR(IF(VLOOKUP(G2030,Demos!$B$3:$K$1368,8,FALSE)=0,"",VLOOKUP(G2030,Demos!$B$3:$K$1368,8,FALSE)),"")</f>
        <v/>
      </c>
      <c r="R2030" s="38" t="str">
        <f xml:space="preserve"> IFERROR(IF(VLOOKUP(G2030,Demos!$B$3:$K$1368,7,FALSE)=0,"",VLOOKUP(G2030,Demos!$B$3:$K$1368,7,FALSE)),"")</f>
        <v xml:space="preserve">See Collegerama 2022 recording TN1612TU_20 - https://collegerama.tudelft.nl/Mediasite/Channel/as-bsc-tn/watch/1a0c74c4eaf54cb7aa9b646d254fee821d </v>
      </c>
      <c r="T2030" s="50" t="s">
        <v>1762</v>
      </c>
      <c r="U2030" s="31" t="str">
        <f>IFERROR(VLOOKUP(G2030,Demos!$B$7:N5323,12,FALSE),"")</f>
        <v/>
      </c>
    </row>
    <row r="2031" spans="1:21" ht="45" x14ac:dyDescent="0.25">
      <c r="A2031" s="39">
        <f t="shared" si="31"/>
        <v>2026</v>
      </c>
      <c r="B2031" s="30" t="s">
        <v>38</v>
      </c>
      <c r="C2031" s="29" t="str">
        <f xml:space="preserve"> IFERROR(VLOOKUP(B2031, Courses!$C$3:$E$836, 2, FALSE),"")</f>
        <v>Mechanics and Theory of Relativity</v>
      </c>
      <c r="D2031" s="29" t="str">
        <f xml:space="preserve"> IFERROR(VLOOKUP(MID(G2031,1,1), PIRA!$B$1:$E$1146, 2, FALSE),"")</f>
        <v>1 Mechanics</v>
      </c>
      <c r="E2031" s="31" t="str">
        <f xml:space="preserve"> IFERROR(VLOOKUP(MID(G2031,1,2),PIRA!$B$1:$E$1144,2,FALSE),"")&amp;"
"&amp;IFERROR(VLOOKUP(MID(H2031,1,2),PIRA!$B$1:$E$1144,2,FALSE),"")&amp;"
"&amp;IFERROR(VLOOKUP(MID(I2031,1,2),PIRA!$B$1:$E$1144,2,FALSE),"")</f>
        <v xml:space="preserve">Rotational Dynamics
Rotational Dynamics
</v>
      </c>
      <c r="F2031" s="31" t="str">
        <f xml:space="preserve"> IFERROR(VLOOKUP(MID(G2031,1,4),PIRA!$B$1:$E$1144,2,FALSE),"")&amp;"
"&amp;IFERROR(VLOOKUP(MID(H2031,1,4),PIRA!$B$1:$E$1144,2,FALSE),"")&amp;"
"&amp;IFERROR(VLOOKUP(MID(I2031,1,4),PIRA!$B$1:$E$1144,2,FALSE),"")</f>
        <v xml:space="preserve">Rotational Stability
Conservation of Angular Momentum
</v>
      </c>
      <c r="G2031" s="32" t="s">
        <v>1658</v>
      </c>
      <c r="H2031" s="31" t="str">
        <f>IFERROR(IF(VLOOKUP(G2031,Demos!$B$3:$K$1368,2,FALSE)=0,"",VLOOKUP(G2031,Demos!$B$3:$K$1368,2,FALSE)),"")</f>
        <v>1Q40.12</v>
      </c>
      <c r="I2031" s="79" t="str">
        <f>IFERROR(IF(VLOOKUP(G2031,Demos!$B$3:$K$1368,3,FALSE)=0,"",VLOOKUP(G2031,Demos!$B$3:$K$1368,3,FALSE)),"")</f>
        <v/>
      </c>
      <c r="J2031" s="79" t="str">
        <f>IFERROR(IF(VLOOKUP(G2031,Demos!$B$3:$K$1368,4,FALSE)=0,"",VLOOKUP(G2031,Demos!$B$3:$K$1368,4,FALSE)),"")</f>
        <v/>
      </c>
      <c r="K2031" s="32" t="s">
        <v>1060</v>
      </c>
      <c r="L2031" s="32" t="s">
        <v>22</v>
      </c>
      <c r="M2031" s="71">
        <v>42073</v>
      </c>
      <c r="N2031" s="33" t="str">
        <f>IFERROR(VLOOKUP(G2031,Demos!$B$3:$K$1368,5,FALSE),"")</f>
        <v>Tippe Top</v>
      </c>
      <c r="O2031" s="28">
        <f>IF(N2031="","",COUNTIF($N$6:N4150, N2031))</f>
        <v>28</v>
      </c>
      <c r="P2031" s="33" t="str">
        <f xml:space="preserve"> IFERROR(IF(VLOOKUP(G2031,Demos!$B$3:$K$1368,6,FALSE)=0,"",VLOOKUP(G2031,Demos!$B$3:$K$1368,6,FALSE)),"")</f>
        <v>www.de-monstrare.nl/pdf/Tippe%20top.pdf</v>
      </c>
      <c r="Q2031" s="38" t="str">
        <f xml:space="preserve"> IFERROR(IF(VLOOKUP(G2031,Demos!$B$3:$K$1368,8,FALSE)=0,"",VLOOKUP(G2031,Demos!$B$3:$K$1368,8,FALSE)),"")</f>
        <v/>
      </c>
      <c r="R2031" s="38" t="str">
        <f xml:space="preserve"> IFERROR(IF(VLOOKUP(G2031,Demos!$B$3:$K$1368,7,FALSE)=0,"",VLOOKUP(G2031,Demos!$B$3:$K$1368,7,FALSE)),"")</f>
        <v xml:space="preserve">See Collegerama 2022 recording TN1612TU_20 - https://collegerama.tudelft.nl/Mediasite/Channel/as-bsc-tn/watch/1a0c74c4eaf54cb7aa9b646d254fee821d </v>
      </c>
      <c r="T2031" s="50" t="s">
        <v>1762</v>
      </c>
      <c r="U2031" s="31" t="str">
        <f>IFERROR(VLOOKUP(G2031,Demos!$B$7:N5320,12,FALSE),"")</f>
        <v/>
      </c>
    </row>
    <row r="2032" spans="1:21" ht="45" x14ac:dyDescent="0.25">
      <c r="A2032" s="39">
        <f t="shared" si="31"/>
        <v>2027</v>
      </c>
      <c r="B2032" s="30" t="s">
        <v>1905</v>
      </c>
      <c r="C2032" s="29" t="str">
        <f xml:space="preserve"> IFERROR(VLOOKUP(B2032, Courses!$C$3:$E$836, 2, FALSE),"")</f>
        <v>Mechanics and Theory of Relativity</v>
      </c>
      <c r="D2032" s="29" t="str">
        <f xml:space="preserve"> IFERROR(VLOOKUP(MID(G2032,1,1), PIRA!$B$1:$E$1146, 2, FALSE),"")</f>
        <v>1 Mechanics</v>
      </c>
      <c r="E2032" s="31" t="str">
        <f xml:space="preserve"> IFERROR(VLOOKUP(MID(G2032,1,2),PIRA!$B$1:$E$1144,2,FALSE),"")&amp;"
"&amp;IFERROR(VLOOKUP(MID(H2032,1,2),PIRA!$B$1:$E$1144,2,FALSE),"")&amp;"
"&amp;IFERROR(VLOOKUP(MID(I2032,1,2),PIRA!$B$1:$E$1144,2,FALSE),"")</f>
        <v xml:space="preserve">Rotational Dynamics
Oscillations
</v>
      </c>
      <c r="F2032" s="31" t="str">
        <f xml:space="preserve"> IFERROR(VLOOKUP(MID(G2032,1,4),PIRA!$B$1:$E$1144,2,FALSE),"")&amp;"
"&amp;IFERROR(VLOOKUP(MID(H2032,1,4),PIRA!$B$1:$E$1144,2,FALSE),"")&amp;"
"&amp;IFERROR(VLOOKUP(MID(I2032,1,4),PIRA!$B$1:$E$1144,2,FALSE),"")</f>
        <v xml:space="preserve">Moment of Inertia
Physical Pendula
</v>
      </c>
      <c r="G2032" s="32" t="s">
        <v>1387</v>
      </c>
      <c r="H2032" s="31" t="str">
        <f>IFERROR(IF(VLOOKUP(G2032,Demos!$B$3:$K$1368,2,FALSE)=0,"",VLOOKUP(G2032,Demos!$B$3:$K$1368,2,FALSE)),"")</f>
        <v>3A15.01</v>
      </c>
      <c r="I2032" s="79" t="str">
        <f>IFERROR(IF(VLOOKUP(G2032,Demos!$B$3:$K$1368,3,FALSE)=0,"",VLOOKUP(G2032,Demos!$B$3:$K$1368,3,FALSE)),"")</f>
        <v/>
      </c>
      <c r="J2032" s="79" t="str">
        <f>IFERROR(IF(VLOOKUP(G2032,Demos!$B$3:$K$1368,4,FALSE)=0,"",VLOOKUP(G2032,Demos!$B$3:$K$1368,4,FALSE)),"")</f>
        <v/>
      </c>
      <c r="K2032" s="30" t="s">
        <v>1897</v>
      </c>
      <c r="M2032" s="71">
        <v>42072</v>
      </c>
      <c r="N2032" s="33" t="str">
        <f>IFERROR(VLOOKUP(G2032,Demos!$B$3:$K$1368,5,FALSE),"")</f>
        <v>Physical Pendulum (2)</v>
      </c>
      <c r="O2032" s="28">
        <f>IF(N2032="","",COUNTIF($N$6:N4151, N2032))</f>
        <v>17</v>
      </c>
      <c r="P2032" s="33" t="str">
        <f xml:space="preserve"> IFERROR(IF(VLOOKUP(G2032,Demos!$B$3:$K$1368,6,FALSE)=0,"",VLOOKUP(G2032,Demos!$B$3:$K$1368,6,FALSE)),"")</f>
        <v>www.de-monstrare.nl/pdf/Physical%20pendulum%20_2_.pdf</v>
      </c>
      <c r="Q2032" s="38" t="str">
        <f xml:space="preserve"> IFERROR(IF(VLOOKUP(G2032,Demos!$B$3:$K$1368,8,FALSE)=0,"",VLOOKUP(G2032,Demos!$B$3:$K$1368,8,FALSE)),"")</f>
        <v/>
      </c>
      <c r="R2032" s="38" t="str">
        <f xml:space="preserve"> IFERROR(IF(VLOOKUP(G2032,Demos!$B$3:$K$1368,7,FALSE)=0,"",VLOOKUP(G2032,Demos!$B$3:$K$1368,7,FALSE)),"")</f>
        <v/>
      </c>
      <c r="T2032" s="50" t="s">
        <v>1762</v>
      </c>
      <c r="U2032" s="31" t="str">
        <f>IFERROR(VLOOKUP(G2032,Demos!$B$7:N5327,12,FALSE),"")</f>
        <v/>
      </c>
    </row>
    <row r="2033" spans="1:21" ht="45" x14ac:dyDescent="0.25">
      <c r="A2033" s="39">
        <f t="shared" si="31"/>
        <v>2028</v>
      </c>
      <c r="B2033" s="30" t="s">
        <v>38</v>
      </c>
      <c r="C2033" s="29" t="str">
        <f xml:space="preserve"> IFERROR(VLOOKUP(B2033, Courses!$C$3:$E$836, 2, FALSE),"")</f>
        <v>Mechanics and Theory of Relativity</v>
      </c>
      <c r="D2033" s="29" t="str">
        <f xml:space="preserve"> IFERROR(VLOOKUP(MID(G2033,1,1), PIRA!$B$1:$E$1146, 2, FALSE),"")</f>
        <v>1 Mechanics</v>
      </c>
      <c r="E2033" s="31" t="str">
        <f xml:space="preserve"> IFERROR(VLOOKUP(MID(G2033,1,2),PIRA!$B$1:$E$1144,2,FALSE),"")&amp;"
"&amp;IFERROR(VLOOKUP(MID(H2033,1,2),PIRA!$B$1:$E$1144,2,FALSE),"")&amp;"
"&amp;IFERROR(VLOOKUP(MID(I2033,1,2),PIRA!$B$1:$E$1144,2,FALSE),"")</f>
        <v xml:space="preserve">Rotational Dynamics
Applications of Newton's Laws
</v>
      </c>
      <c r="F2033" s="31" t="str">
        <f xml:space="preserve"> IFERROR(VLOOKUP(MID(G2033,1,4),PIRA!$B$1:$E$1144,2,FALSE),"")&amp;"
"&amp;IFERROR(VLOOKUP(MID(H2033,1,4),PIRA!$B$1:$E$1144,2,FALSE),"")&amp;"
"&amp;IFERROR(VLOOKUP(MID(I2033,1,4),PIRA!$B$1:$E$1144,2,FALSE),"")</f>
        <v xml:space="preserve">Conservation of Angular Momentum
Dynamic Torque
</v>
      </c>
      <c r="G2033" s="32" t="s">
        <v>1169</v>
      </c>
      <c r="H2033" s="31" t="str">
        <f>IFERROR(IF(VLOOKUP(G2033,Demos!$B$3:$K$1368,2,FALSE)=0,"",VLOOKUP(G2033,Demos!$B$3:$K$1368,2,FALSE)),"")</f>
        <v>1K10.01</v>
      </c>
      <c r="I2033" s="79" t="str">
        <f>IFERROR(IF(VLOOKUP(G2033,Demos!$B$3:$K$1368,3,FALSE)=0,"",VLOOKUP(G2033,Demos!$B$3:$K$1368,3,FALSE)),"")</f>
        <v/>
      </c>
      <c r="J2033" s="79" t="str">
        <f>IFERROR(IF(VLOOKUP(G2033,Demos!$B$3:$K$1368,4,FALSE)=0,"",VLOOKUP(G2033,Demos!$B$3:$K$1368,4,FALSE)),"")</f>
        <v/>
      </c>
      <c r="K2033" s="32" t="s">
        <v>1060</v>
      </c>
      <c r="L2033" s="32" t="s">
        <v>22</v>
      </c>
      <c r="M2033" s="71">
        <v>42072</v>
      </c>
      <c r="N2033" s="33" t="str">
        <f>IFERROR(VLOOKUP(G2033,Demos!$B$3:$K$1368,5,FALSE),"")</f>
        <v>Pulling a Spool (a.k.a. Oma's Garenklosje)</v>
      </c>
      <c r="O2033" s="28">
        <f>IF(N2033="","",COUNTIF($N$6:N4152, N2033))</f>
        <v>39</v>
      </c>
      <c r="P2033" s="33" t="str">
        <f xml:space="preserve"> IFERROR(IF(VLOOKUP(G2033,Demos!$B$3:$K$1368,6,FALSE)=0,"",VLOOKUP(G2033,Demos!$B$3:$K$1368,6,FALSE)),"")</f>
        <v>www.de-monstrare.nl/pdf/Pulling%20a%20spool.pdf</v>
      </c>
      <c r="Q2033" s="38" t="str">
        <f xml:space="preserve"> IFERROR(IF(VLOOKUP(G2033,Demos!$B$3:$K$1368,8,FALSE)=0,"",VLOOKUP(G2033,Demos!$B$3:$K$1368,8,FALSE)),"")</f>
        <v/>
      </c>
      <c r="R2033" s="38" t="str">
        <f xml:space="preserve"> IFERROR(IF(VLOOKUP(G2033,Demos!$B$3:$K$1368,7,FALSE)=0,"",VLOOKUP(G2033,Demos!$B$3:$K$1368,7,FALSE)),"")</f>
        <v xml:space="preserve">See Collegerame 2022 recording TN1612TU_19 - https://collegerama.tudelft.nl/Mediasite/Channel/as-bsc-tn/watch/1525734e9e3e40e6a0113a2e79f6fd7b1d </v>
      </c>
      <c r="T2033" s="50" t="s">
        <v>1762</v>
      </c>
      <c r="U2033" s="31" t="str">
        <f>IFERROR(VLOOKUP(G2033,Demos!$B$7:N5328,12,FALSE),"")</f>
        <v/>
      </c>
    </row>
    <row r="2034" spans="1:21" ht="45" x14ac:dyDescent="0.25">
      <c r="A2034" s="39">
        <f t="shared" si="31"/>
        <v>2029</v>
      </c>
      <c r="B2034" s="30" t="s">
        <v>38</v>
      </c>
      <c r="C2034" s="29" t="str">
        <f xml:space="preserve"> IFERROR(VLOOKUP(B2034, Courses!$C$3:$E$836, 2, FALSE),"")</f>
        <v>Mechanics and Theory of Relativity</v>
      </c>
      <c r="D2034" s="29" t="str">
        <f xml:space="preserve"> IFERROR(VLOOKUP(MID(G2034,1,1), PIRA!$B$1:$E$1146, 2, FALSE),"")</f>
        <v>1 Mechanics</v>
      </c>
      <c r="E2034" s="31" t="str">
        <f xml:space="preserve"> IFERROR(VLOOKUP(MID(G2034,1,2),PIRA!$B$1:$E$1144,2,FALSE),"")&amp;"
"&amp;IFERROR(VLOOKUP(MID(H2034,1,2),PIRA!$B$1:$E$1144,2,FALSE),"")&amp;"
"&amp;IFERROR(VLOOKUP(MID(I2034,1,2),PIRA!$B$1:$E$1144,2,FALSE),"")</f>
        <v xml:space="preserve">Rotational Dynamics
Rotational Dynamics
</v>
      </c>
      <c r="F2034" s="31" t="str">
        <f xml:space="preserve"> IFERROR(VLOOKUP(MID(G2034,1,4),PIRA!$B$1:$E$1144,2,FALSE),"")&amp;"
"&amp;IFERROR(VLOOKUP(MID(H2034,1,4),PIRA!$B$1:$E$1144,2,FALSE),"")&amp;"
"&amp;IFERROR(VLOOKUP(MID(I2034,1,4),PIRA!$B$1:$E$1144,2,FALSE),"")</f>
        <v xml:space="preserve">Rotational Energy
Moment of Inertia
</v>
      </c>
      <c r="G2034" s="32" t="s">
        <v>1168</v>
      </c>
      <c r="H2034" s="31" t="str">
        <f>IFERROR(IF(VLOOKUP(G2034,Demos!$B$3:$K$1368,2,FALSE)=0,"",VLOOKUP(G2034,Demos!$B$3:$K$1368,2,FALSE)),"")</f>
        <v>1Q10.02</v>
      </c>
      <c r="I2034" s="79" t="str">
        <f>IFERROR(IF(VLOOKUP(G2034,Demos!$B$3:$K$1368,3,FALSE)=0,"",VLOOKUP(G2034,Demos!$B$3:$K$1368,3,FALSE)),"")</f>
        <v/>
      </c>
      <c r="J2034" s="79" t="str">
        <f>IFERROR(IF(VLOOKUP(G2034,Demos!$B$3:$K$1368,4,FALSE)=0,"",VLOOKUP(G2034,Demos!$B$3:$K$1368,4,FALSE)),"")</f>
        <v/>
      </c>
      <c r="K2034" s="32" t="s">
        <v>1060</v>
      </c>
      <c r="L2034" s="32" t="s">
        <v>22</v>
      </c>
      <c r="M2034" s="71">
        <v>42068</v>
      </c>
      <c r="N2034" s="33" t="str">
        <f>IFERROR(VLOOKUP(G2034,Demos!$B$3:$K$1368,5,FALSE),"")</f>
        <v>Rolling Downhill</v>
      </c>
      <c r="O2034" s="28">
        <f>IF(N2034="","",COUNTIF($N$6:N4153, N2034))</f>
        <v>35</v>
      </c>
      <c r="P2034" s="33" t="str">
        <f xml:space="preserve"> IFERROR(IF(VLOOKUP(G2034,Demos!$B$3:$K$1368,6,FALSE)=0,"",VLOOKUP(G2034,Demos!$B$3:$K$1368,6,FALSE)),"")</f>
        <v>www.de-monstrare.nl/pdf/Rolling%20downhill.pdf</v>
      </c>
      <c r="Q2034" s="38" t="str">
        <f xml:space="preserve"> IFERROR(IF(VLOOKUP(G2034,Demos!$B$3:$K$1368,8,FALSE)=0,"",VLOOKUP(G2034,Demos!$B$3:$K$1368,8,FALSE)),"")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2034" s="38" t="str">
        <f xml:space="preserve"> IFERROR(IF(VLOOKUP(G2034,Demos!$B$3:$K$1368,7,FALSE)=0,"",VLOOKUP(G2034,Demos!$B$3:$K$1368,7,FALSE)),"")</f>
        <v xml:space="preserve">See Collegerama 2022 recording TN1612TU_17 - https://collegerama.tudelft.nl/Mediasite/Channel/as-bsc-tn/watch/068318bc5e2d4c908ecc56ce056d99d81d  </v>
      </c>
      <c r="T2034" s="50" t="s">
        <v>1763</v>
      </c>
      <c r="U2034" s="31" t="str">
        <f>IFERROR(VLOOKUP(G2034,Demos!$B$7:N5330,12,FALSE),"")</f>
        <v/>
      </c>
    </row>
    <row r="2035" spans="1:21" ht="45" x14ac:dyDescent="0.25">
      <c r="A2035" s="39">
        <f t="shared" si="31"/>
        <v>2030</v>
      </c>
      <c r="B2035" s="30" t="s">
        <v>38</v>
      </c>
      <c r="C2035" s="29" t="str">
        <f xml:space="preserve"> IFERROR(VLOOKUP(B2035, Courses!$C$3:$E$836, 2, FALSE),"")</f>
        <v>Mechanics and Theory of Relativity</v>
      </c>
      <c r="D2035" s="29" t="str">
        <f xml:space="preserve"> IFERROR(VLOOKUP(MID(G2035,1,1), PIRA!$B$1:$E$1146, 2, FALSE),"")</f>
        <v>1 Mechanics</v>
      </c>
      <c r="E2035" s="31" t="str">
        <f xml:space="preserve"> IFERROR(VLOOKUP(MID(G2035,1,2),PIRA!$B$1:$E$1144,2,FALSE),"")&amp;"
"&amp;IFERROR(VLOOKUP(MID(H2035,1,2),PIRA!$B$1:$E$1144,2,FALSE),"")&amp;"
"&amp;IFERROR(VLOOKUP(MID(I2035,1,2),PIRA!$B$1:$E$1144,2,FALSE),"")</f>
        <v xml:space="preserve">Rotational Dynamics
Rotational Dynamics
</v>
      </c>
      <c r="F2035" s="31" t="str">
        <f xml:space="preserve"> IFERROR(VLOOKUP(MID(G2035,1,4),PIRA!$B$1:$E$1144,2,FALSE),"")&amp;"
"&amp;IFERROR(VLOOKUP(MID(H2035,1,4),PIRA!$B$1:$E$1144,2,FALSE),"")&amp;"
"&amp;IFERROR(VLOOKUP(MID(I2035,1,4),PIRA!$B$1:$E$1144,2,FALSE),"")</f>
        <v xml:space="preserve">Conservation of Angular Momentum
Moment of Inertia
</v>
      </c>
      <c r="G2035" s="32" t="s">
        <v>1171</v>
      </c>
      <c r="H2035" s="31" t="str">
        <f>IFERROR(IF(VLOOKUP(G2035,Demos!$B$3:$K$1368,2,FALSE)=0,"",VLOOKUP(G2035,Demos!$B$3:$K$1368,2,FALSE)),"")</f>
        <v>1Q10.XX</v>
      </c>
      <c r="I2035" s="79" t="str">
        <f>IFERROR(IF(VLOOKUP(G2035,Demos!$B$3:$K$1368,3,FALSE)=0,"",VLOOKUP(G2035,Demos!$B$3:$K$1368,3,FALSE)),"")</f>
        <v/>
      </c>
      <c r="J2035" s="79" t="str">
        <f>IFERROR(IF(VLOOKUP(G2035,Demos!$B$3:$K$1368,4,FALSE)=0,"",VLOOKUP(G2035,Demos!$B$3:$K$1368,4,FALSE)),"")</f>
        <v/>
      </c>
      <c r="K2035" s="32" t="s">
        <v>1060</v>
      </c>
      <c r="L2035" s="32" t="s">
        <v>22</v>
      </c>
      <c r="M2035" s="71">
        <v>42068</v>
      </c>
      <c r="N2035" s="33" t="str">
        <f>IFERROR(VLOOKUP(G2035,Demos!$B$3:$K$1368,5,FALSE),"")</f>
        <v>Matchbox and Wineglass</v>
      </c>
      <c r="O2035" s="28">
        <f>IF(N2035="","",COUNTIF($N$6:N4154, N2035))</f>
        <v>40</v>
      </c>
      <c r="P2035" s="33" t="str">
        <f xml:space="preserve"> IFERROR(IF(VLOOKUP(G2035,Demos!$B$3:$K$1368,6,FALSE)=0,"",VLOOKUP(G2035,Demos!$B$3:$K$1368,6,FALSE)),"")</f>
        <v>www.de-monstrare.nl/pdf/Matchbox%20and%20wineglass.pdf</v>
      </c>
      <c r="Q2035" s="38" t="str">
        <f xml:space="preserve"> IFERROR(IF(VLOOKUP(G2035,Demos!$B$3:$K$1368,8,FALSE)=0,"",VLOOKUP(G2035,Demos!$B$3:$K$1368,8,FALSE)),"")</f>
        <v/>
      </c>
      <c r="R2035" s="38" t="str">
        <f xml:space="preserve"> IFERROR(IF(VLOOKUP(G2035,Demos!$B$3:$K$1368,7,FALSE)=0,"",VLOOKUP(G2035,Demos!$B$3:$K$1368,7,FALSE)),"")</f>
        <v xml:space="preserve">See Collegerama 2022 recording TN1612TU_17 from about 40 minutes - https://collegerama.tudelft.nl/Mediasite/Channel/as-bsc-tn/watch/068318bc5e2d4c908ecc56ce056d99d81d </v>
      </c>
      <c r="T2035" s="50" t="s">
        <v>1763</v>
      </c>
      <c r="U2035" s="31" t="str">
        <f>IFERROR(VLOOKUP(G2035,Demos!$B$7:N5331,12,FALSE),"")</f>
        <v/>
      </c>
    </row>
    <row r="2036" spans="1:21" ht="45" x14ac:dyDescent="0.25">
      <c r="A2036" s="39">
        <f t="shared" si="31"/>
        <v>2031</v>
      </c>
      <c r="B2036" s="30" t="s">
        <v>38</v>
      </c>
      <c r="C2036" s="29" t="str">
        <f xml:space="preserve"> IFERROR(VLOOKUP(B2036, Courses!$C$3:$E$836, 2, FALSE),"")</f>
        <v>Mechanics and Theory of Relativity</v>
      </c>
      <c r="D2036" s="29" t="str">
        <f xml:space="preserve"> IFERROR(VLOOKUP(MID(G2036,1,1), PIRA!$B$1:$E$1146, 2, FALSE),"")</f>
        <v>1 Mechanics</v>
      </c>
      <c r="E2036" s="31" t="str">
        <f xml:space="preserve"> IFERROR(VLOOKUP(MID(G2036,1,2),PIRA!$B$1:$E$1144,2,FALSE),"")&amp;"
"&amp;IFERROR(VLOOKUP(MID(H2036,1,2),PIRA!$B$1:$E$1144,2,FALSE),"")&amp;"
"&amp;IFERROR(VLOOKUP(MID(I2036,1,2),PIRA!$B$1:$E$1144,2,FALSE),"")</f>
        <v xml:space="preserve">Rotational Dynamics
</v>
      </c>
      <c r="F2036" s="31" t="str">
        <f xml:space="preserve"> IFERROR(VLOOKUP(MID(G2036,1,4),PIRA!$B$1:$E$1144,2,FALSE),"")&amp;"
"&amp;IFERROR(VLOOKUP(MID(H2036,1,4),PIRA!$B$1:$E$1144,2,FALSE),"")&amp;"
"&amp;IFERROR(VLOOKUP(MID(I2036,1,4),PIRA!$B$1:$E$1144,2,FALSE),"")</f>
        <v xml:space="preserve">Conservation of Angular Momentum
</v>
      </c>
      <c r="G2036" s="32" t="s">
        <v>88</v>
      </c>
      <c r="H2036" s="31" t="str">
        <f>IFERROR(IF(VLOOKUP(G2036,Demos!$B$3:$K$1368,2,FALSE)=0,"",VLOOKUP(G2036,Demos!$B$3:$K$1368,2,FALSE)),"")</f>
        <v/>
      </c>
      <c r="I2036" s="79" t="str">
        <f>IFERROR(IF(VLOOKUP(G2036,Demos!$B$3:$K$1368,3,FALSE)=0,"",VLOOKUP(G2036,Demos!$B$3:$K$1368,3,FALSE)),"")</f>
        <v/>
      </c>
      <c r="J2036" s="79" t="str">
        <f>IFERROR(IF(VLOOKUP(G2036,Demos!$B$3:$K$1368,4,FALSE)=0,"",VLOOKUP(G2036,Demos!$B$3:$K$1368,4,FALSE)),"")</f>
        <v/>
      </c>
      <c r="K2036" s="32" t="s">
        <v>1060</v>
      </c>
      <c r="L2036" s="32" t="s">
        <v>22</v>
      </c>
      <c r="M2036" s="71">
        <v>42068</v>
      </c>
      <c r="N2036" s="33" t="str">
        <f>IFERROR(VLOOKUP(G2036,Demos!$B$3:$K$1368,5,FALSE),"")</f>
        <v>Train and Track</v>
      </c>
      <c r="O2036" s="28">
        <f>IF(N2036="","",COUNTIF($N$6:N4155, N2036))</f>
        <v>27</v>
      </c>
      <c r="P2036" s="33" t="str">
        <f xml:space="preserve"> IFERROR(IF(VLOOKUP(G2036,Demos!$B$3:$K$1368,6,FALSE)=0,"",VLOOKUP(G2036,Demos!$B$3:$K$1368,6,FALSE)),"")</f>
        <v>www.de-monstrare.nl/pdf/Train%20and%20track.pdf</v>
      </c>
      <c r="Q2036" s="38" t="str">
        <f xml:space="preserve"> IFERROR(IF(VLOOKUP(G2036,Demos!$B$3:$K$1368,8,FALSE)=0,"",VLOOKUP(G2036,Demos!$B$3:$K$1368,8,FALSE)),"")</f>
        <v/>
      </c>
      <c r="R2036" s="38" t="str">
        <f xml:space="preserve"> IFERROR(IF(VLOOKUP(G2036,Demos!$B$3:$K$1368,7,FALSE)=0,"",VLOOKUP(G2036,Demos!$B$3:$K$1368,7,FALSE)),"")</f>
        <v xml:space="preserve">See Collegerama 2022 recording TN1612TU_17 - https://collegerama.tudelft.nl/Mediasite/Channel/as-bsc-tn/watch/068318bc5e2d4c908ecc56ce056d99d81d </v>
      </c>
      <c r="T2036" s="50" t="s">
        <v>1763</v>
      </c>
      <c r="U2036" s="31" t="str">
        <f>IFERROR(VLOOKUP(G2036,Demos!$B$7:N5329,12,FALSE),"")</f>
        <v/>
      </c>
    </row>
    <row r="2037" spans="1:21" ht="45" x14ac:dyDescent="0.25">
      <c r="A2037" s="39">
        <f t="shared" si="31"/>
        <v>2032</v>
      </c>
      <c r="B2037" s="30" t="s">
        <v>1905</v>
      </c>
      <c r="C2037" s="29" t="str">
        <f xml:space="preserve"> IFERROR(VLOOKUP(B2037, Courses!$C$3:$E$836, 2, FALSE),"")</f>
        <v>Mechanics and Theory of Relativity</v>
      </c>
      <c r="D2037" s="29" t="str">
        <f xml:space="preserve"> IFERROR(VLOOKUP(MID(G2037,1,1), PIRA!$B$1:$E$1146, 2, FALSE),"")</f>
        <v>1 Mechanics</v>
      </c>
      <c r="E2037" s="31" t="str">
        <f xml:space="preserve"> IFERROR(VLOOKUP(MID(G2037,1,2),PIRA!$B$1:$E$1144,2,FALSE),"")&amp;"
"&amp;IFERROR(VLOOKUP(MID(H2037,1,2),PIRA!$B$1:$E$1144,2,FALSE),"")&amp;"
"&amp;IFERROR(VLOOKUP(MID(I2037,1,2),PIRA!$B$1:$E$1144,2,FALSE),"")</f>
        <v xml:space="preserve">Rotational Dynamics
Rotational Dynamics
</v>
      </c>
      <c r="F2037" s="31" t="str">
        <f xml:space="preserve"> IFERROR(VLOOKUP(MID(G2037,1,4),PIRA!$B$1:$E$1144,2,FALSE),"")&amp;"
"&amp;IFERROR(VLOOKUP(MID(H2037,1,4),PIRA!$B$1:$E$1144,2,FALSE),"")&amp;"
"&amp;IFERROR(VLOOKUP(MID(I2037,1,4),PIRA!$B$1:$E$1144,2,FALSE),"")</f>
        <v xml:space="preserve">Conservation of Angular Momentum
Moment of Inertia
</v>
      </c>
      <c r="G2037" s="32" t="s">
        <v>1171</v>
      </c>
      <c r="H2037" s="31" t="str">
        <f>IFERROR(IF(VLOOKUP(G2037,Demos!$B$3:$K$1368,2,FALSE)=0,"",VLOOKUP(G2037,Demos!$B$3:$K$1368,2,FALSE)),"")</f>
        <v>1Q10.XX</v>
      </c>
      <c r="I2037" s="79" t="str">
        <f>IFERROR(IF(VLOOKUP(G2037,Demos!$B$3:$K$1368,3,FALSE)=0,"",VLOOKUP(G2037,Demos!$B$3:$K$1368,3,FALSE)),"")</f>
        <v/>
      </c>
      <c r="J2037" s="79" t="str">
        <f>IFERROR(IF(VLOOKUP(G2037,Demos!$B$3:$K$1368,4,FALSE)=0,"",VLOOKUP(G2037,Demos!$B$3:$K$1368,4,FALSE)),"")</f>
        <v/>
      </c>
      <c r="K2037" s="32" t="s">
        <v>1897</v>
      </c>
      <c r="M2037" s="71">
        <v>42067</v>
      </c>
      <c r="N2037" s="33" t="str">
        <f>IFERROR(VLOOKUP(G2037,Demos!$B$3:$K$1368,5,FALSE),"")</f>
        <v>Matchbox and Wineglass</v>
      </c>
      <c r="O2037" s="28">
        <f>IF(N2037="","",COUNTIF($N$6:N4156, N2037))</f>
        <v>40</v>
      </c>
      <c r="P2037" s="33" t="str">
        <f xml:space="preserve"> IFERROR(IF(VLOOKUP(G2037,Demos!$B$3:$K$1368,6,FALSE)=0,"",VLOOKUP(G2037,Demos!$B$3:$K$1368,6,FALSE)),"")</f>
        <v>www.de-monstrare.nl/pdf/Matchbox%20and%20wineglass.pdf</v>
      </c>
      <c r="Q2037" s="38" t="str">
        <f xml:space="preserve"> IFERROR(IF(VLOOKUP(G2037,Demos!$B$3:$K$1368,8,FALSE)=0,"",VLOOKUP(G2037,Demos!$B$3:$K$1368,8,FALSE)),"")</f>
        <v/>
      </c>
      <c r="R2037" s="38" t="str">
        <f xml:space="preserve"> IFERROR(IF(VLOOKUP(G2037,Demos!$B$3:$K$1368,7,FALSE)=0,"",VLOOKUP(G2037,Demos!$B$3:$K$1368,7,FALSE)),"")</f>
        <v xml:space="preserve">See Collegerama 2022 recording TN1612TU_17 from about 40 minutes - https://collegerama.tudelft.nl/Mediasite/Channel/as-bsc-tn/watch/068318bc5e2d4c908ecc56ce056d99d81d </v>
      </c>
      <c r="T2037" s="50" t="s">
        <v>1763</v>
      </c>
      <c r="U2037" s="31" t="str">
        <f>IFERROR(VLOOKUP(G2037,Demos!$B$7:N5332,12,FALSE),"")</f>
        <v/>
      </c>
    </row>
    <row r="2038" spans="1:21" ht="45" x14ac:dyDescent="0.25">
      <c r="A2038" s="39">
        <f t="shared" si="31"/>
        <v>2033</v>
      </c>
      <c r="B2038" s="30" t="s">
        <v>38</v>
      </c>
      <c r="C2038" s="29" t="str">
        <f xml:space="preserve"> IFERROR(VLOOKUP(B2038, Courses!$C$3:$E$836, 2, FALSE),"")</f>
        <v>Mechanics and Theory of Relativity</v>
      </c>
      <c r="D2038" s="29" t="str">
        <f xml:space="preserve"> IFERROR(VLOOKUP(MID(G2038,1,1), PIRA!$B$1:$E$1146, 2, FALSE),"")</f>
        <v>1 Mechanics</v>
      </c>
      <c r="E2038" s="31" t="str">
        <f xml:space="preserve"> IFERROR(VLOOKUP(MID(G2038,1,2),PIRA!$B$1:$E$1144,2,FALSE),"")&amp;"
"&amp;IFERROR(VLOOKUP(MID(H2038,1,2),PIRA!$B$1:$E$1144,2,FALSE),"")&amp;"
"&amp;IFERROR(VLOOKUP(MID(I2038,1,2),PIRA!$B$1:$E$1144,2,FALSE),"")</f>
        <v xml:space="preserve">Motion in two Dimensions
</v>
      </c>
      <c r="F2038" s="31" t="str">
        <f xml:space="preserve"> IFERROR(VLOOKUP(MID(G2038,1,4),PIRA!$B$1:$E$1144,2,FALSE),"")&amp;"
"&amp;IFERROR(VLOOKUP(MID(H2038,1,4),PIRA!$B$1:$E$1144,2,FALSE),"")&amp;"
"&amp;IFERROR(VLOOKUP(MID(I2038,1,4),PIRA!$B$1:$E$1144,2,FALSE),"")</f>
        <v xml:space="preserve">Motion of the Center of Mass
</v>
      </c>
      <c r="G2038" s="32" t="s">
        <v>1130</v>
      </c>
      <c r="H2038" s="31" t="str">
        <f>IFERROR(IF(VLOOKUP(G2038,Demos!$B$3:$K$1368,2,FALSE)=0,"",VLOOKUP(G2038,Demos!$B$3:$K$1368,2,FALSE)),"")</f>
        <v/>
      </c>
      <c r="I2038" s="79" t="str">
        <f>IFERROR(IF(VLOOKUP(G2038,Demos!$B$3:$K$1368,3,FALSE)=0,"",VLOOKUP(G2038,Demos!$B$3:$K$1368,3,FALSE)),"")</f>
        <v/>
      </c>
      <c r="J2038" s="79" t="str">
        <f>IFERROR(IF(VLOOKUP(G2038,Demos!$B$3:$K$1368,4,FALSE)=0,"",VLOOKUP(G2038,Demos!$B$3:$K$1368,4,FALSE)),"")</f>
        <v/>
      </c>
      <c r="K2038" s="32" t="s">
        <v>22</v>
      </c>
      <c r="L2038" s="32" t="s">
        <v>1060</v>
      </c>
      <c r="M2038" s="71">
        <v>42066</v>
      </c>
      <c r="N2038" s="33" t="str">
        <f>IFERROR(VLOOKUP(G2038,Demos!$B$3:$K$1368,5,FALSE),"")</f>
        <v>Centre of Mass</v>
      </c>
      <c r="O2038" s="28">
        <f>IF(N2038="","",COUNTIF($N$6:N4157, N2038))</f>
        <v>42</v>
      </c>
      <c r="P2038" s="33" t="str">
        <f xml:space="preserve"> IFERROR(IF(VLOOKUP(G2038,Demos!$B$3:$K$1368,6,FALSE)=0,"",VLOOKUP(G2038,Demos!$B$3:$K$1368,6,FALSE)),"")</f>
        <v>www.de-monstrare.nl/pdf/Centre%20of%20mass.pdf</v>
      </c>
      <c r="Q2038" s="38" t="str">
        <f xml:space="preserve"> IFERROR(IF(VLOOKUP(G2038,Demos!$B$3:$K$1368,8,FALSE)=0,"",VLOOKUP(G2038,Demos!$B$3:$K$1368,8,FALSE)),"")</f>
        <v/>
      </c>
      <c r="R2038" s="38" t="str">
        <f xml:space="preserve"> IFERROR(IF(VLOOKUP(G2038,Demos!$B$3:$K$1368,7,FALSE)=0,"",VLOOKUP(G2038,Demos!$B$3:$K$1368,7,FALSE)),"")</f>
        <v xml:space="preserve">See Collegerama 2022 recording TN1612TU_14 - https://collegerama.tudelft.nl/Mediasite/Channel/as-bsc-tn/watch/64cb5e5c7d2546fb9f465306d41a128b1d </v>
      </c>
      <c r="T2038" s="50" t="s">
        <v>1763</v>
      </c>
      <c r="U2038" s="31" t="str">
        <f>IFERROR(VLOOKUP(G2038,Demos!$B$7:N5334,12,FALSE),"")</f>
        <v/>
      </c>
    </row>
    <row r="2039" spans="1:21" ht="45" x14ac:dyDescent="0.25">
      <c r="A2039" s="39">
        <f t="shared" si="31"/>
        <v>2034</v>
      </c>
      <c r="B2039" s="30" t="s">
        <v>38</v>
      </c>
      <c r="C2039" s="29" t="str">
        <f xml:space="preserve"> IFERROR(VLOOKUP(B2039, Courses!$C$3:$E$836, 2, FALSE),"")</f>
        <v>Mechanics and Theory of Relativity</v>
      </c>
      <c r="D2039" s="29" t="str">
        <f xml:space="preserve"> IFERROR(VLOOKUP(MID(G2039,1,1), PIRA!$B$1:$E$1146, 2, FALSE),"")</f>
        <v>1 Mechanics</v>
      </c>
      <c r="E2039" s="31" t="str">
        <f xml:space="preserve"> IFERROR(VLOOKUP(MID(G2039,1,2),PIRA!$B$1:$E$1144,2,FALSE),"")&amp;"
"&amp;IFERROR(VLOOKUP(MID(H2039,1,2),PIRA!$B$1:$E$1144,2,FALSE),"")&amp;"
"&amp;IFERROR(VLOOKUP(MID(I2039,1,2),PIRA!$B$1:$E$1144,2,FALSE),"")</f>
        <v xml:space="preserve">Linear Momentum and Collisions
</v>
      </c>
      <c r="F2039" s="31" t="str">
        <f xml:space="preserve"> IFERROR(VLOOKUP(MID(G2039,1,4),PIRA!$B$1:$E$1144,2,FALSE),"")&amp;"
"&amp;IFERROR(VLOOKUP(MID(H2039,1,4),PIRA!$B$1:$E$1144,2,FALSE),"")&amp;"
"&amp;IFERROR(VLOOKUP(MID(I2039,1,4),PIRA!$B$1:$E$1144,2,FALSE),"")</f>
        <v xml:space="preserve">Conservation of Linear Momentum
</v>
      </c>
      <c r="G2039" s="32" t="s">
        <v>1163</v>
      </c>
      <c r="H2039" s="31" t="str">
        <f>IFERROR(IF(VLOOKUP(G2039,Demos!$B$3:$K$1368,2,FALSE)=0,"",VLOOKUP(G2039,Demos!$B$3:$K$1368,2,FALSE)),"")</f>
        <v/>
      </c>
      <c r="I2039" s="79" t="str">
        <f>IFERROR(IF(VLOOKUP(G2039,Demos!$B$3:$K$1368,3,FALSE)=0,"",VLOOKUP(G2039,Demos!$B$3:$K$1368,3,FALSE)),"")</f>
        <v/>
      </c>
      <c r="J2039" s="79" t="str">
        <f>IFERROR(IF(VLOOKUP(G2039,Demos!$B$3:$K$1368,4,FALSE)=0,"",VLOOKUP(G2039,Demos!$B$3:$K$1368,4,FALSE)),"")</f>
        <v/>
      </c>
      <c r="K2039" s="32" t="s">
        <v>22</v>
      </c>
      <c r="L2039" s="32" t="s">
        <v>1060</v>
      </c>
      <c r="M2039" s="71">
        <v>42066</v>
      </c>
      <c r="N2039" s="33" t="str">
        <f>IFERROR(VLOOKUP(G2039,Demos!$B$3:$K$1368,5,FALSE),"")</f>
        <v>Explosion</v>
      </c>
      <c r="O2039" s="28">
        <f>IF(N2039="","",COUNTIF($N$6:N4158, N2039))</f>
        <v>26</v>
      </c>
      <c r="P2039" s="33" t="str">
        <f xml:space="preserve"> IFERROR(IF(VLOOKUP(G2039,Demos!$B$3:$K$1368,6,FALSE)=0,"",VLOOKUP(G2039,Demos!$B$3:$K$1368,6,FALSE)),"")</f>
        <v>www.de-monstrare.nl/pdf/Explosion.pdf</v>
      </c>
      <c r="Q2039" s="38" t="str">
        <f xml:space="preserve"> IFERROR(IF(VLOOKUP(G2039,Demos!$B$3:$K$1368,8,FALSE)=0,"",VLOOKUP(G2039,Demos!$B$3:$K$1368,8,FALSE)),"")</f>
        <v/>
      </c>
      <c r="R2039" s="38" t="str">
        <f xml:space="preserve"> IFERROR(IF(VLOOKUP(G2039,Demos!$B$3:$K$1368,7,FALSE)=0,"",VLOOKUP(G2039,Demos!$B$3:$K$1368,7,FALSE)),"")</f>
        <v xml:space="preserve">See Collegerama 2022 recording TN1612TU_14 - https://collegerama.tudelft.nl/Mediasite/Channel/as-bsc-tn/watch/64cb5e5c7d2546fb9f465306d41a128b1d </v>
      </c>
      <c r="T2039" s="50" t="s">
        <v>1763</v>
      </c>
      <c r="U2039" s="31" t="str">
        <f>IFERROR(VLOOKUP(G2039,Demos!$B$7:N5333,12,FALSE),"")</f>
        <v/>
      </c>
    </row>
    <row r="2040" spans="1:21" ht="45" x14ac:dyDescent="0.25">
      <c r="A2040" s="39">
        <f t="shared" si="31"/>
        <v>2035</v>
      </c>
      <c r="B2040" s="30" t="s">
        <v>1905</v>
      </c>
      <c r="C2040" s="29" t="str">
        <f xml:space="preserve"> IFERROR(VLOOKUP(B2040, Courses!$C$3:$E$836, 2, FALSE),"")</f>
        <v>Mechanics and Theory of Relativity</v>
      </c>
      <c r="D2040" s="29" t="str">
        <f xml:space="preserve"> IFERROR(VLOOKUP(MID(G2040,1,1), PIRA!$B$1:$E$1146, 2, FALSE),"")</f>
        <v>1 Mechanics</v>
      </c>
      <c r="E2040" s="31" t="str">
        <f xml:space="preserve"> IFERROR(VLOOKUP(MID(G2040,1,2),PIRA!$B$1:$E$1144,2,FALSE),"")&amp;"
"&amp;IFERROR(VLOOKUP(MID(H2040,1,2),PIRA!$B$1:$E$1144,2,FALSE),"")&amp;"
"&amp;IFERROR(VLOOKUP(MID(I2040,1,2),PIRA!$B$1:$E$1144,2,FALSE),"")</f>
        <v>Linear Momentum and Collisions
Stellar Astronomy
Relative Motion</v>
      </c>
      <c r="F2040" s="31" t="str">
        <f xml:space="preserve"> IFERROR(VLOOKUP(MID(G2040,1,4),PIRA!$B$1:$E$1144,2,FALSE),"")&amp;"
"&amp;IFERROR(VLOOKUP(MID(H2040,1,4),PIRA!$B$1:$E$1144,2,FALSE),"")&amp;"
"&amp;IFERROR(VLOOKUP(MID(I2040,1,4),PIRA!$B$1:$E$1144,2,FALSE),"")</f>
        <v>Collisions in One Dimension
The Sun
Moving Reference Frames</v>
      </c>
      <c r="G2040" s="32" t="s">
        <v>471</v>
      </c>
      <c r="H2040" s="31" t="str">
        <f>IFERROR(IF(VLOOKUP(G2040,Demos!$B$3:$K$1368,2,FALSE)=0,"",VLOOKUP(G2040,Demos!$B$3:$K$1368,2,FALSE)),"")</f>
        <v>8B10.50</v>
      </c>
      <c r="I2040" s="79" t="str">
        <f>IFERROR(IF(VLOOKUP(G2040,Demos!$B$3:$K$1368,3,FALSE)=0,"",VLOOKUP(G2040,Demos!$B$3:$K$1368,3,FALSE)),"")</f>
        <v>1E10.01</v>
      </c>
      <c r="J2040" s="79" t="str">
        <f>IFERROR(IF(VLOOKUP(G2040,Demos!$B$3:$K$1368,4,FALSE)=0,"",VLOOKUP(G2040,Demos!$B$3:$K$1368,4,FALSE)),"")</f>
        <v>1N20.09</v>
      </c>
      <c r="K2040" s="32" t="s">
        <v>1897</v>
      </c>
      <c r="M2040" s="71">
        <v>42065</v>
      </c>
      <c r="N2040" s="33" t="str">
        <f>IFERROR(VLOOKUP(G2040,Demos!$B$3:$K$1368,5,FALSE),"")</f>
        <v>Super Balls, Double Ball Drop</v>
      </c>
      <c r="O2040" s="28">
        <f>IF(N2040="","",COUNTIF($N$6:N4159, N2040))</f>
        <v>56</v>
      </c>
      <c r="P2040" s="33" t="str">
        <f xml:space="preserve"> IFERROR(IF(VLOOKUP(G2040,Demos!$B$3:$K$1368,6,FALSE)=0,"",VLOOKUP(G2040,Demos!$B$3:$K$1368,6,FALSE)),"")</f>
        <v>www.de-monstrare.nl/pdf/Superballs.pdf</v>
      </c>
      <c r="Q2040" s="38" t="str">
        <f xml:space="preserve"> IFERROR(IF(VLOOKUP(G2040,Demos!$B$3:$K$1368,8,FALSE)=0,"",VLOOKUP(G2040,Demos!$B$3:$K$1368,8,FALSE)),"")</f>
        <v/>
      </c>
      <c r="R2040" s="38" t="str">
        <f xml:space="preserve"> IFERROR(IF(VLOOKUP(G2040,Demos!$B$3:$K$1368,7,FALSE)=0,"",VLOOKUP(G2040,Demos!$B$3:$K$1368,7,FALSE)),"")</f>
        <v xml:space="preserve">See Collegerama 2022 recording TN1612TU_10 from 01:17:10 - https://collegerama.tudelft.nl/Mediasite/Channel/as-bsc-tn/watch/b282d0ac7af745eba483f6120bc37f2d1d </v>
      </c>
      <c r="T2040" s="50" t="s">
        <v>1762</v>
      </c>
      <c r="U2040" s="31" t="str">
        <f>IFERROR(VLOOKUP(G2040,Demos!$B$7:N5335,12,FALSE),"")</f>
        <v/>
      </c>
    </row>
    <row r="2041" spans="1:21" ht="45" x14ac:dyDescent="0.25">
      <c r="A2041" s="39">
        <f t="shared" si="31"/>
        <v>2036</v>
      </c>
      <c r="B2041" s="30" t="s">
        <v>38</v>
      </c>
      <c r="C2041" s="29" t="str">
        <f xml:space="preserve"> IFERROR(VLOOKUP(B2041, Courses!$C$3:$E$836, 2, FALSE),"")</f>
        <v>Mechanics and Theory of Relativity</v>
      </c>
      <c r="D2041" s="29" t="str">
        <f xml:space="preserve"> IFERROR(VLOOKUP(MID(G2041,1,1), PIRA!$B$1:$E$1146, 2, FALSE),"")</f>
        <v>3 Oscillations and Waves</v>
      </c>
      <c r="E2041" s="31" t="str">
        <f xml:space="preserve"> IFERROR(VLOOKUP(MID(G2041,1,2),PIRA!$B$1:$E$1144,2,FALSE),"")&amp;"
"&amp;IFERROR(VLOOKUP(MID(H2041,1,2),PIRA!$B$1:$E$1144,2,FALSE),"")&amp;"
"&amp;IFERROR(VLOOKUP(MID(I2041,1,2),PIRA!$B$1:$E$1144,2,FALSE),"")</f>
        <v xml:space="preserve">Oscillations
</v>
      </c>
      <c r="F2041" s="31" t="str">
        <f xml:space="preserve"> IFERROR(VLOOKUP(MID(G2041,1,4),PIRA!$B$1:$E$1144,2,FALSE),"")&amp;"
"&amp;IFERROR(VLOOKUP(MID(H2041,1,4),PIRA!$B$1:$E$1144,2,FALSE),"")&amp;"
"&amp;IFERROR(VLOOKUP(MID(I2041,1,4),PIRA!$B$1:$E$1144,2,FALSE),"")</f>
        <v xml:space="preserve">Damped Oscillators
</v>
      </c>
      <c r="G2041" s="32" t="s">
        <v>1184</v>
      </c>
      <c r="H2041" s="31" t="str">
        <f>IFERROR(IF(VLOOKUP(G2041,Demos!$B$3:$K$1368,2,FALSE)=0,"",VLOOKUP(G2041,Demos!$B$3:$K$1368,2,FALSE)),"")</f>
        <v/>
      </c>
      <c r="I2041" s="79" t="str">
        <f>IFERROR(IF(VLOOKUP(G2041,Demos!$B$3:$K$1368,3,FALSE)=0,"",VLOOKUP(G2041,Demos!$B$3:$K$1368,3,FALSE)),"")</f>
        <v/>
      </c>
      <c r="J2041" s="79" t="str">
        <f>IFERROR(IF(VLOOKUP(G2041,Demos!$B$3:$K$1368,4,FALSE)=0,"",VLOOKUP(G2041,Demos!$B$3:$K$1368,4,FALSE)),"")</f>
        <v/>
      </c>
      <c r="K2041" s="32" t="s">
        <v>22</v>
      </c>
      <c r="L2041" s="32" t="s">
        <v>1060</v>
      </c>
      <c r="M2041" s="71">
        <v>42065</v>
      </c>
      <c r="N2041" s="33" t="str">
        <f>IFERROR(VLOOKUP(G2041,Demos!$B$3:$K$1368,5,FALSE),"")</f>
        <v>Damped Pendulum</v>
      </c>
      <c r="O2041" s="28">
        <f>IF(N2041="","",COUNTIF($N$6:N4160, N2041))</f>
        <v>12</v>
      </c>
      <c r="P2041" s="33" t="str">
        <f xml:space="preserve"> IFERROR(IF(VLOOKUP(G2041,Demos!$B$3:$K$1368,6,FALSE)=0,"",VLOOKUP(G2041,Demos!$B$3:$K$1368,6,FALSE)),"")</f>
        <v>N/A</v>
      </c>
      <c r="Q2041" s="38" t="str">
        <f xml:space="preserve"> IFERROR(IF(VLOOKUP(G2041,Demos!$B$3:$K$1368,8,FALSE)=0,"",VLOOKUP(G2041,Demos!$B$3:$K$1368,8,FALSE)),"")</f>
        <v/>
      </c>
      <c r="R2041" s="38" t="str">
        <f xml:space="preserve"> IFERROR(IF(VLOOKUP(G2041,Demos!$B$3:$K$1368,7,FALSE)=0,"",VLOOKUP(G2041,Demos!$B$3:$K$1368,7,FALSE)),"")</f>
        <v xml:space="preserve">See Collegerama 2022 recording TN1612TU_13 - https://collegerama.tudelft.nl/Mediasite/Channel/as-bsc-tn/watch/f6468acd43774fe6bb7af784bb7ea65a1d </v>
      </c>
      <c r="T2041" s="50" t="s">
        <v>1762</v>
      </c>
      <c r="U2041" s="31" t="str">
        <f>IFERROR(VLOOKUP(G2041,Demos!$B$7:N5336,12,FALSE),"")</f>
        <v/>
      </c>
    </row>
    <row r="2042" spans="1:21" ht="45" x14ac:dyDescent="0.25">
      <c r="A2042" s="39">
        <f t="shared" si="31"/>
        <v>2037</v>
      </c>
      <c r="B2042" s="30" t="s">
        <v>38</v>
      </c>
      <c r="C2042" s="29" t="str">
        <f xml:space="preserve"> IFERROR(VLOOKUP(B2042, Courses!$C$3:$E$836, 2, FALSE),"")</f>
        <v>Mechanics and Theory of Relativity</v>
      </c>
      <c r="D2042" s="29" t="str">
        <f xml:space="preserve"> IFERROR(VLOOKUP(MID(G2042,1,1), PIRA!$B$1:$E$1146, 2, FALSE),"")</f>
        <v>1 Mechanics</v>
      </c>
      <c r="E2042" s="31" t="str">
        <f xml:space="preserve"> IFERROR(VLOOKUP(MID(G2042,1,2),PIRA!$B$1:$E$1144,2,FALSE),"")&amp;"
"&amp;IFERROR(VLOOKUP(MID(H2042,1,2),PIRA!$B$1:$E$1144,2,FALSE),"")&amp;"
"&amp;IFERROR(VLOOKUP(MID(I2042,1,2),PIRA!$B$1:$E$1144,2,FALSE),"")</f>
        <v xml:space="preserve">Relative Motion
</v>
      </c>
      <c r="F2042" s="31" t="str">
        <f xml:space="preserve"> IFERROR(VLOOKUP(MID(G2042,1,4),PIRA!$B$1:$E$1144,2,FALSE),"")&amp;"
"&amp;IFERROR(VLOOKUP(MID(H2042,1,4),PIRA!$B$1:$E$1144,2,FALSE),"")&amp;"
"&amp;IFERROR(VLOOKUP(MID(I2042,1,4),PIRA!$B$1:$E$1144,2,FALSE),"")</f>
        <v xml:space="preserve">Rotating Reference Frames
</v>
      </c>
      <c r="G2042" s="32" t="s">
        <v>1664</v>
      </c>
      <c r="H2042" s="31" t="str">
        <f>IFERROR(IF(VLOOKUP(G2042,Demos!$B$3:$K$1368,2,FALSE)=0,"",VLOOKUP(G2042,Demos!$B$3:$K$1368,2,FALSE)),"")</f>
        <v/>
      </c>
      <c r="I2042" s="79" t="str">
        <f>IFERROR(IF(VLOOKUP(G2042,Demos!$B$3:$K$1368,3,FALSE)=0,"",VLOOKUP(G2042,Demos!$B$3:$K$1368,3,FALSE)),"")</f>
        <v/>
      </c>
      <c r="J2042" s="79" t="str">
        <f>IFERROR(IF(VLOOKUP(G2042,Demos!$B$3:$K$1368,4,FALSE)=0,"",VLOOKUP(G2042,Demos!$B$3:$K$1368,4,FALSE)),"")</f>
        <v/>
      </c>
      <c r="K2042" s="30" t="s">
        <v>1060</v>
      </c>
      <c r="L2042" s="30" t="s">
        <v>22</v>
      </c>
      <c r="M2042" s="71">
        <v>42061</v>
      </c>
      <c r="N2042" s="33" t="str">
        <f>IFERROR(VLOOKUP(G2042,Demos!$B$3:$K$1368,5,FALSE),"")</f>
        <v>Foucault Pendulum</v>
      </c>
      <c r="O2042" s="28">
        <f>IF(N2042="","",COUNTIF($N$6:N4161, N2042))</f>
        <v>8</v>
      </c>
      <c r="P2042" s="33" t="str">
        <f xml:space="preserve"> IFERROR(IF(VLOOKUP(G2042,Demos!$B$3:$K$1368,6,FALSE)=0,"",VLOOKUP(G2042,Demos!$B$3:$K$1368,6,FALSE)),"")</f>
        <v>N/A</v>
      </c>
      <c r="Q2042" s="38" t="str">
        <f xml:space="preserve"> IFERROR(IF(VLOOKUP(G2042,Demos!$B$3:$K$1368,8,FALSE)=0,"",VLOOKUP(G2042,Demos!$B$3:$K$1368,8,FALSE)),"")</f>
        <v xml:space="preserve">Placed order w Gieterij Neede for cast iron sphere w mass 25 kg dd. 09 May 2014. </v>
      </c>
      <c r="R2042" s="38" t="str">
        <f xml:space="preserve"> IFERROR(IF(VLOOKUP(G2042,Demos!$B$3:$K$1368,7,FALSE)=0,"",VLOOKUP(G2042,Demos!$B$3:$K$1368,7,FALSE)),"")</f>
        <v xml:space="preserve">See Collegerama 2022 recording TN1612TU_22 - https://collegerama.tudelft.nl/Mediasite/Channel/as-bsc-tn/watch/18ed1dabe394424f863782ea19d168bf1d </v>
      </c>
      <c r="T2042" s="50" t="s">
        <v>1769</v>
      </c>
      <c r="U2042" s="31" t="str">
        <f>IFERROR(VLOOKUP(G2042,Demos!$B$7:N5337,12,FALSE),"")</f>
        <v/>
      </c>
    </row>
    <row r="2043" spans="1:21" ht="45" x14ac:dyDescent="0.25">
      <c r="A2043" s="39">
        <f t="shared" si="31"/>
        <v>2038</v>
      </c>
      <c r="B2043" s="30" t="s">
        <v>38</v>
      </c>
      <c r="C2043" s="29" t="str">
        <f xml:space="preserve"> IFERROR(VLOOKUP(B2043, Courses!$C$3:$E$836, 2, FALSE),"")</f>
        <v>Mechanics and Theory of Relativity</v>
      </c>
      <c r="D2043" s="29" t="str">
        <f xml:space="preserve"> IFERROR(VLOOKUP(MID(G2043,1,1), PIRA!$B$1:$E$1146, 2, FALSE),"")</f>
        <v>3 Oscillations and Waves</v>
      </c>
      <c r="E2043" s="31" t="str">
        <f xml:space="preserve"> IFERROR(VLOOKUP(MID(G2043,1,2),PIRA!$B$1:$E$1144,2,FALSE),"")&amp;"
"&amp;IFERROR(VLOOKUP(MID(H2043,1,2),PIRA!$B$1:$E$1144,2,FALSE),"")&amp;"
"&amp;IFERROR(VLOOKUP(MID(I2043,1,2),PIRA!$B$1:$E$1144,2,FALSE),"")</f>
        <v xml:space="preserve">Oscillations
</v>
      </c>
      <c r="F2043" s="31" t="str">
        <f xml:space="preserve"> IFERROR(VLOOKUP(MID(G2043,1,4),PIRA!$B$1:$E$1144,2,FALSE),"")&amp;"
"&amp;IFERROR(VLOOKUP(MID(H2043,1,4),PIRA!$B$1:$E$1144,2,FALSE),"")&amp;"
"&amp;IFERROR(VLOOKUP(MID(I2043,1,4),PIRA!$B$1:$E$1144,2,FALSE),"")</f>
        <v xml:space="preserve">
</v>
      </c>
      <c r="G2043" s="32" t="s">
        <v>1215</v>
      </c>
      <c r="H2043" s="31" t="str">
        <f>IFERROR(IF(VLOOKUP(G2043,Demos!$B$3:$K$1368,2,FALSE)=0,"",VLOOKUP(G2043,Demos!$B$3:$K$1368,2,FALSE)),"")</f>
        <v/>
      </c>
      <c r="I2043" s="79" t="str">
        <f>IFERROR(IF(VLOOKUP(G2043,Demos!$B$3:$K$1368,3,FALSE)=0,"",VLOOKUP(G2043,Demos!$B$3:$K$1368,3,FALSE)),"")</f>
        <v/>
      </c>
      <c r="J2043" s="79" t="str">
        <f>IFERROR(IF(VLOOKUP(G2043,Demos!$B$3:$K$1368,4,FALSE)=0,"",VLOOKUP(G2043,Demos!$B$3:$K$1368,4,FALSE)),"")</f>
        <v/>
      </c>
      <c r="K2043" s="32" t="s">
        <v>1060</v>
      </c>
      <c r="L2043" s="32" t="s">
        <v>22</v>
      </c>
      <c r="M2043" s="71">
        <v>42061</v>
      </c>
      <c r="N2043" s="33" t="str">
        <f>IFERROR(VLOOKUP(G2043,Demos!$B$3:$K$1368,5,FALSE),"")</f>
        <v>Anharmonic Pendulum</v>
      </c>
      <c r="O2043" s="28">
        <f>IF(N2043="","",COUNTIF($N$6:N4162, N2043))</f>
        <v>7</v>
      </c>
      <c r="P2043" s="33" t="str">
        <f xml:space="preserve"> IFERROR(IF(VLOOKUP(G2043,Demos!$B$3:$K$1368,6,FALSE)=0,"",VLOOKUP(G2043,Demos!$B$3:$K$1368,6,FALSE)),"")</f>
        <v>N/A</v>
      </c>
      <c r="Q2043" s="38" t="str">
        <f xml:space="preserve"> IFERROR(IF(VLOOKUP(G2043,Demos!$B$3:$K$1368,8,FALSE)=0,"",VLOOKUP(G2043,Demos!$B$3:$K$1368,8,FALSE)),"")</f>
        <v/>
      </c>
      <c r="R2043" s="38" t="str">
        <f xml:space="preserve"> IFERROR(IF(VLOOKUP(G2043,Demos!$B$3:$K$1368,7,FALSE)=0,"",VLOOKUP(G2043,Demos!$B$3:$K$1368,7,FALSE)),"")</f>
        <v/>
      </c>
      <c r="T2043" s="50" t="s">
        <v>1763</v>
      </c>
      <c r="U2043" s="31" t="str">
        <f>IFERROR(VLOOKUP(G2043,Demos!$B$7:N5338,12,FALSE),"")</f>
        <v/>
      </c>
    </row>
    <row r="2044" spans="1:21" ht="45" x14ac:dyDescent="0.25">
      <c r="A2044" s="39">
        <f t="shared" si="31"/>
        <v>2039</v>
      </c>
      <c r="B2044" s="30" t="s">
        <v>1905</v>
      </c>
      <c r="C2044" s="29" t="str">
        <f xml:space="preserve"> IFERROR(VLOOKUP(B2044, Courses!$C$3:$E$836, 2, FALSE),"")</f>
        <v>Mechanics and Theory of Relativity</v>
      </c>
      <c r="D2044" s="29" t="str">
        <f xml:space="preserve"> IFERROR(VLOOKUP(MID(G2044,1,1), PIRA!$B$1:$E$1146, 2, FALSE),"")</f>
        <v>1 Mechanics</v>
      </c>
      <c r="E2044" s="31" t="str">
        <f xml:space="preserve"> IFERROR(VLOOKUP(MID(G2044,1,2),PIRA!$B$1:$E$1144,2,FALSE),"")&amp;"
"&amp;IFERROR(VLOOKUP(MID(H2044,1,2),PIRA!$B$1:$E$1144,2,FALSE),"")&amp;"
"&amp;IFERROR(VLOOKUP(MID(I2044,1,2),PIRA!$B$1:$E$1144,2,FALSE),"")</f>
        <v xml:space="preserve">Motion in two Dimensions
</v>
      </c>
      <c r="F2044" s="31" t="str">
        <f xml:space="preserve"> IFERROR(VLOOKUP(MID(G2044,1,4),PIRA!$B$1:$E$1144,2,FALSE),"")&amp;"
"&amp;IFERROR(VLOOKUP(MID(H2044,1,4),PIRA!$B$1:$E$1144,2,FALSE),"")&amp;"
"&amp;IFERROR(VLOOKUP(MID(I2044,1,4),PIRA!$B$1:$E$1144,2,FALSE),"")</f>
        <v xml:space="preserve">Motion of the Center of Mass
</v>
      </c>
      <c r="G2044" s="32" t="s">
        <v>1130</v>
      </c>
      <c r="H2044" s="31" t="str">
        <f>IFERROR(IF(VLOOKUP(G2044,Demos!$B$3:$K$1368,2,FALSE)=0,"",VLOOKUP(G2044,Demos!$B$3:$K$1368,2,FALSE)),"")</f>
        <v/>
      </c>
      <c r="I2044" s="79" t="str">
        <f>IFERROR(IF(VLOOKUP(G2044,Demos!$B$3:$K$1368,3,FALSE)=0,"",VLOOKUP(G2044,Demos!$B$3:$K$1368,3,FALSE)),"")</f>
        <v/>
      </c>
      <c r="J2044" s="79" t="str">
        <f>IFERROR(IF(VLOOKUP(G2044,Demos!$B$3:$K$1368,4,FALSE)=0,"",VLOOKUP(G2044,Demos!$B$3:$K$1368,4,FALSE)),"")</f>
        <v/>
      </c>
      <c r="K2044" s="32" t="s">
        <v>1897</v>
      </c>
      <c r="M2044" s="71">
        <v>42060</v>
      </c>
      <c r="N2044" s="33" t="str">
        <f>IFERROR(VLOOKUP(G2044,Demos!$B$3:$K$1368,5,FALSE),"")</f>
        <v>Centre of Mass</v>
      </c>
      <c r="O2044" s="28">
        <f>IF(N2044="","",COUNTIF($N$6:N4163, N2044))</f>
        <v>42</v>
      </c>
      <c r="P2044" s="33" t="str">
        <f xml:space="preserve"> IFERROR(IF(VLOOKUP(G2044,Demos!$B$3:$K$1368,6,FALSE)=0,"",VLOOKUP(G2044,Demos!$B$3:$K$1368,6,FALSE)),"")</f>
        <v>www.de-monstrare.nl/pdf/Centre%20of%20mass.pdf</v>
      </c>
      <c r="Q2044" s="38" t="str">
        <f xml:space="preserve"> IFERROR(IF(VLOOKUP(G2044,Demos!$B$3:$K$1368,8,FALSE)=0,"",VLOOKUP(G2044,Demos!$B$3:$K$1368,8,FALSE)),"")</f>
        <v/>
      </c>
      <c r="R2044" s="38" t="str">
        <f xml:space="preserve"> IFERROR(IF(VLOOKUP(G2044,Demos!$B$3:$K$1368,7,FALSE)=0,"",VLOOKUP(G2044,Demos!$B$3:$K$1368,7,FALSE)),"")</f>
        <v xml:space="preserve">See Collegerama 2022 recording TN1612TU_14 - https://collegerama.tudelft.nl/Mediasite/Channel/as-bsc-tn/watch/64cb5e5c7d2546fb9f465306d41a128b1d </v>
      </c>
      <c r="T2044" s="50" t="s">
        <v>1763</v>
      </c>
      <c r="U2044" s="31" t="str">
        <f>IFERROR(VLOOKUP(G2044,Demos!$B$7:N5340,12,FALSE),"")</f>
        <v/>
      </c>
    </row>
    <row r="2045" spans="1:21" ht="45" x14ac:dyDescent="0.25">
      <c r="A2045" s="39">
        <f t="shared" si="31"/>
        <v>2040</v>
      </c>
      <c r="B2045" s="30" t="s">
        <v>38</v>
      </c>
      <c r="C2045" s="29" t="str">
        <f xml:space="preserve"> IFERROR(VLOOKUP(B2045, Courses!$C$3:$E$836, 2, FALSE),"")</f>
        <v>Mechanics and Theory of Relativity</v>
      </c>
      <c r="D2045" s="29" t="str">
        <f xml:space="preserve"> IFERROR(VLOOKUP(MID(G2045,1,1), PIRA!$B$1:$E$1146, 2, FALSE),"")</f>
        <v>3 Oscillations and Waves</v>
      </c>
      <c r="E2045" s="31" t="str">
        <f xml:space="preserve"> IFERROR(VLOOKUP(MID(G2045,1,2),PIRA!$B$1:$E$1144,2,FALSE),"")&amp;"
"&amp;IFERROR(VLOOKUP(MID(H2045,1,2),PIRA!$B$1:$E$1144,2,FALSE),"")&amp;"
"&amp;IFERROR(VLOOKUP(MID(I2045,1,2),PIRA!$B$1:$E$1144,2,FALSE),"")</f>
        <v xml:space="preserve">Oscillations
</v>
      </c>
      <c r="F2045" s="31" t="str">
        <f xml:space="preserve"> IFERROR(VLOOKUP(MID(G2045,1,4),PIRA!$B$1:$E$1144,2,FALSE),"")&amp;"
"&amp;IFERROR(VLOOKUP(MID(H2045,1,4),PIRA!$B$1:$E$1144,2,FALSE),"")&amp;"
"&amp;IFERROR(VLOOKUP(MID(I2045,1,4),PIRA!$B$1:$E$1144,2,FALSE),"")</f>
        <v xml:space="preserve">
</v>
      </c>
      <c r="G2045" s="32" t="s">
        <v>1214</v>
      </c>
      <c r="H2045" s="31" t="str">
        <f>IFERROR(IF(VLOOKUP(G2045,Demos!$B$3:$K$1368,2,FALSE)=0,"",VLOOKUP(G2045,Demos!$B$3:$K$1368,2,FALSE)),"")</f>
        <v/>
      </c>
      <c r="I2045" s="79" t="str">
        <f>IFERROR(IF(VLOOKUP(G2045,Demos!$B$3:$K$1368,3,FALSE)=0,"",VLOOKUP(G2045,Demos!$B$3:$K$1368,3,FALSE)),"")</f>
        <v/>
      </c>
      <c r="J2045" s="79" t="str">
        <f>IFERROR(IF(VLOOKUP(G2045,Demos!$B$3:$K$1368,4,FALSE)=0,"",VLOOKUP(G2045,Demos!$B$3:$K$1368,4,FALSE)),"")</f>
        <v/>
      </c>
      <c r="K2045" s="32" t="s">
        <v>1060</v>
      </c>
      <c r="L2045" s="32" t="s">
        <v>22</v>
      </c>
      <c r="M2045" s="71">
        <v>42060</v>
      </c>
      <c r="N2045" s="33" t="str">
        <f>IFERROR(VLOOKUP(G2045,Demos!$B$3:$K$1368,5,FALSE),"")</f>
        <v>Harmonic/Anharmonic Pendulum</v>
      </c>
      <c r="O2045" s="28">
        <f>IF(N2045="","",COUNTIF($N$6:N4164, N2045))</f>
        <v>15</v>
      </c>
      <c r="P2045" s="33" t="str">
        <f xml:space="preserve"> IFERROR(IF(VLOOKUP(G2045,Demos!$B$3:$K$1368,6,FALSE)=0,"",VLOOKUP(G2045,Demos!$B$3:$K$1368,6,FALSE)),"")</f>
        <v>N/A</v>
      </c>
      <c r="Q2045" s="38" t="str">
        <f xml:space="preserve"> IFERROR(IF(VLOOKUP(G2045,Demos!$B$3:$K$1368,8,FALSE)=0,"",VLOOKUP(G2045,Demos!$B$3:$K$1368,8,FALSE)),"")</f>
        <v/>
      </c>
      <c r="R2045" s="38" t="str">
        <f xml:space="preserve"> IFERROR(IF(VLOOKUP(G2045,Demos!$B$3:$K$1368,7,FALSE)=0,"",VLOOKUP(G2045,Demos!$B$3:$K$1368,7,FALSE)),"")</f>
        <v xml:space="preserve">See Collegerama 2022 recording TN1612TU_12 - from 00:38:41 - https://collegerama.tudelft.nl/Mediasite/Channel/as-bsc-tn/watch/9bdd448f06bb46fdb8fb8fefe25db6ed1d </v>
      </c>
      <c r="T2045" s="50" t="s">
        <v>1763</v>
      </c>
      <c r="U2045" s="31" t="str">
        <f>IFERROR(VLOOKUP(G2045,Demos!$B$7:N5341,12,FALSE),"")</f>
        <v/>
      </c>
    </row>
    <row r="2046" spans="1:21" ht="45" x14ac:dyDescent="0.25">
      <c r="A2046" s="39">
        <f t="shared" si="31"/>
        <v>2041</v>
      </c>
      <c r="B2046" s="30" t="s">
        <v>1972</v>
      </c>
      <c r="C2046" s="29" t="str">
        <f xml:space="preserve"> IFERROR(VLOOKUP(B2046, Courses!$C$3:$E$836, 2, FALSE),"")</f>
        <v>Propulsion and Power</v>
      </c>
      <c r="D2046" s="29" t="str">
        <f xml:space="preserve"> IFERROR(VLOOKUP(MID(G2046,1,1), PIRA!$B$1:$E$1146, 2, FALSE),"")</f>
        <v/>
      </c>
      <c r="E2046" s="31" t="str">
        <f xml:space="preserve"> IFERROR(VLOOKUP(MID(G2046,1,2),PIRA!$B$1:$E$1144,2,FALSE),"")&amp;"
"&amp;IFERROR(VLOOKUP(MID(H2046,1,2),PIRA!$B$1:$E$1144,2,FALSE),"")&amp;"
"&amp;IFERROR(VLOOKUP(MID(I2046,1,2),PIRA!$B$1:$E$1144,2,FALSE),"")</f>
        <v xml:space="preserve">
</v>
      </c>
      <c r="F2046" s="31" t="str">
        <f xml:space="preserve"> IFERROR(VLOOKUP(MID(G2046,1,4),PIRA!$B$1:$E$1144,2,FALSE),"")&amp;"
"&amp;IFERROR(VLOOKUP(MID(H2046,1,4),PIRA!$B$1:$E$1144,2,FALSE),"")&amp;"
"&amp;IFERROR(VLOOKUP(MID(I2046,1,4),PIRA!$B$1:$E$1144,2,FALSE),"")</f>
        <v xml:space="preserve">
</v>
      </c>
      <c r="H2046" s="31" t="str">
        <f>IFERROR(IF(VLOOKUP(G2046,Demos!$B$3:$K$1368,2,FALSE)=0,"",VLOOKUP(G2046,Demos!$B$3:$K$1368,2,FALSE)),"")</f>
        <v/>
      </c>
      <c r="I2046" s="79" t="str">
        <f>IFERROR(IF(VLOOKUP(G2046,Demos!$B$3:$K$1368,3,FALSE)=0,"",VLOOKUP(G2046,Demos!$B$3:$K$1368,3,FALSE)),"")</f>
        <v/>
      </c>
      <c r="J2046" s="79" t="str">
        <f>IFERROR(IF(VLOOKUP(G2046,Demos!$B$3:$K$1368,4,FALSE)=0,"",VLOOKUP(G2046,Demos!$B$3:$K$1368,4,FALSE)),"")</f>
        <v/>
      </c>
      <c r="K2046" s="30" t="s">
        <v>1969</v>
      </c>
      <c r="M2046" s="71">
        <v>42060</v>
      </c>
      <c r="N2046" s="33" t="str">
        <f>IFERROR(VLOOKUP(G2046,Demos!$B$3:$K$1368,5,FALSE),"")</f>
        <v/>
      </c>
      <c r="O2046" s="28" t="str">
        <f>IF(N2046="","",COUNTIF($N$6:N4165, N2046))</f>
        <v/>
      </c>
      <c r="P2046" s="33" t="str">
        <f xml:space="preserve"> IFERROR(IF(VLOOKUP(G2046,Demos!$B$3:$K$1368,6,FALSE)=0,"",VLOOKUP(G2046,Demos!$B$3:$K$1368,6,FALSE)),"")</f>
        <v/>
      </c>
      <c r="Q2046" s="38" t="str">
        <f xml:space="preserve"> IFERROR(IF(VLOOKUP(G2046,Demos!$B$3:$K$1368,8,FALSE)=0,"",VLOOKUP(G2046,Demos!$B$3:$K$1368,8,FALSE)),"")</f>
        <v/>
      </c>
      <c r="R2046" s="38" t="str">
        <f xml:space="preserve"> IFERROR(IF(VLOOKUP(G2046,Demos!$B$3:$K$1368,7,FALSE)=0,"",VLOOKUP(G2046,Demos!$B$3:$K$1368,7,FALSE)),"")</f>
        <v/>
      </c>
      <c r="T2046" s="50" t="s">
        <v>1762</v>
      </c>
      <c r="U2046" s="31" t="str">
        <f>IFERROR(VLOOKUP(G2046,Demos!$B$7:N5339,12,FALSE),"")</f>
        <v/>
      </c>
    </row>
    <row r="2047" spans="1:21" ht="45" x14ac:dyDescent="0.25">
      <c r="A2047" s="39">
        <f t="shared" si="31"/>
        <v>2042</v>
      </c>
      <c r="B2047" s="30" t="s">
        <v>38</v>
      </c>
      <c r="C2047" s="29" t="str">
        <f xml:space="preserve"> IFERROR(VLOOKUP(B2047, Courses!$C$3:$E$836, 2, FALSE),"")</f>
        <v>Mechanics and Theory of Relativity</v>
      </c>
      <c r="D2047" s="29" t="str">
        <f xml:space="preserve"> IFERROR(VLOOKUP(MID(G2047,1,1), PIRA!$B$1:$E$1146, 2, FALSE),"")</f>
        <v>7 Modern Physics</v>
      </c>
      <c r="E2047" s="31" t="str">
        <f xml:space="preserve"> IFERROR(VLOOKUP(MID(G2047,1,2),PIRA!$B$1:$E$1144,2,FALSE),"")&amp;"
"&amp;IFERROR(VLOOKUP(MID(H2047,1,2),PIRA!$B$1:$E$1144,2,FALSE),"")&amp;"
"&amp;IFERROR(VLOOKUP(MID(I2047,1,2),PIRA!$B$1:$E$1144,2,FALSE),"")</f>
        <v xml:space="preserve">Nuclear Physics
</v>
      </c>
      <c r="F2047" s="31" t="str">
        <f xml:space="preserve"> IFERROR(VLOOKUP(MID(G2047,1,4),PIRA!$B$1:$E$1144,2,FALSE),"")&amp;"
"&amp;IFERROR(VLOOKUP(MID(H2047,1,4),PIRA!$B$1:$E$1144,2,FALSE),"")&amp;"
"&amp;IFERROR(VLOOKUP(MID(I2047,1,4),PIRA!$B$1:$E$1144,2,FALSE),"")</f>
        <v xml:space="preserve">Models of the Nucleus
</v>
      </c>
      <c r="G2047" s="32" t="s">
        <v>353</v>
      </c>
      <c r="H2047" s="31" t="str">
        <f>IFERROR(IF(VLOOKUP(G2047,Demos!$B$3:$K$1368,2,FALSE)=0,"",VLOOKUP(G2047,Demos!$B$3:$K$1368,2,FALSE)),"")</f>
        <v/>
      </c>
      <c r="I2047" s="79" t="str">
        <f>IFERROR(IF(VLOOKUP(G2047,Demos!$B$3:$K$1368,3,FALSE)=0,"",VLOOKUP(G2047,Demos!$B$3:$K$1368,3,FALSE)),"")</f>
        <v/>
      </c>
      <c r="J2047" s="79" t="str">
        <f>IFERROR(IF(VLOOKUP(G2047,Demos!$B$3:$K$1368,4,FALSE)=0,"",VLOOKUP(G2047,Demos!$B$3:$K$1368,4,FALSE)),"")</f>
        <v/>
      </c>
      <c r="K2047" s="32" t="s">
        <v>22</v>
      </c>
      <c r="L2047" s="32" t="s">
        <v>1060</v>
      </c>
      <c r="M2047" s="71">
        <v>42059</v>
      </c>
      <c r="N2047" s="33" t="str">
        <f>IFERROR(VLOOKUP(G2047,Demos!$B$3:$K$1368,5,FALSE),"")</f>
        <v>Rutherford's Scattering</v>
      </c>
      <c r="O2047" s="28">
        <f>IF(N2047="","",COUNTIF($N$6:N4166, N2047))</f>
        <v>12</v>
      </c>
      <c r="P2047" s="33" t="str">
        <f xml:space="preserve"> IFERROR(IF(VLOOKUP(G2047,Demos!$B$3:$K$1368,6,FALSE)=0,"",VLOOKUP(G2047,Demos!$B$3:$K$1368,6,FALSE)),"")</f>
        <v>N/A</v>
      </c>
      <c r="Q2047" s="38" t="str">
        <f xml:space="preserve"> IFERROR(IF(VLOOKUP(G2047,Demos!$B$3:$K$1368,8,FALSE)=0,"",VLOOKUP(G2047,Demos!$B$3:$K$1368,8,FALSE)),"")</f>
        <v/>
      </c>
      <c r="R2047" s="38" t="str">
        <f xml:space="preserve"> IFERROR(IF(VLOOKUP(G2047,Demos!$B$3:$K$1368,7,FALSE)=0,"",VLOOKUP(G2047,Demos!$B$3:$K$1368,7,FALSE)),"")</f>
        <v xml:space="preserve">See Collegerama 2022 recording TN1612TU_08 from 01:10:10 - https://collegerama.tudelft.nl/Mediasite/Channel/as-bsc-tn/watch/32567a3ebfe440ac9204beced5e8656f1d </v>
      </c>
      <c r="T2047" s="50" t="s">
        <v>1763</v>
      </c>
      <c r="U2047" s="31" t="str">
        <f>IFERROR(VLOOKUP(G2047,Demos!$B$7:N5342,12,FALSE),"")</f>
        <v/>
      </c>
    </row>
    <row r="2048" spans="1:21" ht="45" x14ac:dyDescent="0.25">
      <c r="A2048" s="39">
        <f t="shared" si="31"/>
        <v>2043</v>
      </c>
      <c r="B2048" s="30" t="s">
        <v>38</v>
      </c>
      <c r="C2048" s="29" t="str">
        <f xml:space="preserve"> IFERROR(VLOOKUP(B2048, Courses!$C$3:$E$836, 2, FALSE),"")</f>
        <v>Mechanics and Theory of Relativity</v>
      </c>
      <c r="D2048" s="29" t="str">
        <f xml:space="preserve"> IFERROR(VLOOKUP(MID(G2048,1,1), PIRA!$B$1:$E$1146, 2, FALSE),"")</f>
        <v>1 Mechanics</v>
      </c>
      <c r="E2048" s="31" t="str">
        <f xml:space="preserve"> IFERROR(VLOOKUP(MID(G2048,1,2),PIRA!$B$1:$E$1144,2,FALSE),"")&amp;"
"&amp;IFERROR(VLOOKUP(MID(H2048,1,2),PIRA!$B$1:$E$1144,2,FALSE),"")&amp;"
"&amp;IFERROR(VLOOKUP(MID(I2048,1,2),PIRA!$B$1:$E$1144,2,FALSE),"")</f>
        <v xml:space="preserve">Gravity
Planetary Astronomy
</v>
      </c>
      <c r="F2048" s="31" t="str">
        <f xml:space="preserve"> IFERROR(VLOOKUP(MID(G2048,1,4),PIRA!$B$1:$E$1144,2,FALSE),"")&amp;"
"&amp;IFERROR(VLOOKUP(MID(H2048,1,4),PIRA!$B$1:$E$1144,2,FALSE),"")&amp;"
"&amp;IFERROR(VLOOKUP(MID(I2048,1,4),PIRA!$B$1:$E$1144,2,FALSE),"")</f>
        <v xml:space="preserve">Orbits
Solar System Mechanics
</v>
      </c>
      <c r="G2048" s="32" t="s">
        <v>1156</v>
      </c>
      <c r="H2048" s="31" t="str">
        <f>IFERROR(IF(VLOOKUP(G2048,Demos!$B$3:$K$1368,2,FALSE)=0,"",VLOOKUP(G2048,Demos!$B$3:$K$1368,2,FALSE)),"")</f>
        <v>8A10.01</v>
      </c>
      <c r="I2048" s="79" t="str">
        <f>IFERROR(IF(VLOOKUP(G2048,Demos!$B$3:$K$1368,3,FALSE)=0,"",VLOOKUP(G2048,Demos!$B$3:$K$1368,3,FALSE)),"")</f>
        <v/>
      </c>
      <c r="J2048" s="79" t="str">
        <f>IFERROR(IF(VLOOKUP(G2048,Demos!$B$3:$K$1368,4,FALSE)=0,"",VLOOKUP(G2048,Demos!$B$3:$K$1368,4,FALSE)),"")</f>
        <v/>
      </c>
      <c r="K2048" s="32" t="s">
        <v>22</v>
      </c>
      <c r="L2048" s="32" t="s">
        <v>1060</v>
      </c>
      <c r="M2048" s="71">
        <v>42058</v>
      </c>
      <c r="N2048" s="33" t="str">
        <f>IFERROR(VLOOKUP(G2048,Demos!$B$3:$K$1368,5,FALSE),"")</f>
        <v>Kepler's Second Law</v>
      </c>
      <c r="O2048" s="28">
        <f>IF(N2048="","",COUNTIF($N$6:N4167, N2048))</f>
        <v>12</v>
      </c>
      <c r="P2048" s="33" t="str">
        <f xml:space="preserve"> IFERROR(IF(VLOOKUP(G2048,Demos!$B$3:$K$1368,6,FALSE)=0,"",VLOOKUP(G2048,Demos!$B$3:$K$1368,6,FALSE)),"")</f>
        <v>www.de-monstrare.nl/pdf/Kepler's%20second%20law.pdf</v>
      </c>
      <c r="Q2048" s="38" t="str">
        <f xml:space="preserve"> IFERROR(IF(VLOOKUP(G2048,Demos!$B$3:$K$1368,8,FALSE)=0,"",VLOOKUP(G2048,Demos!$B$3:$K$1368,8,FALSE)),"")</f>
        <v/>
      </c>
      <c r="R2048" s="38" t="str">
        <f xml:space="preserve"> IFERROR(IF(VLOOKUP(G2048,Demos!$B$3:$K$1368,7,FALSE)=0,"",VLOOKUP(G2048,Demos!$B$3:$K$1368,7,FALSE)),"")</f>
        <v xml:space="preserve">See Collegerama 2022 recording TN1612TU_07 from 01:01:03 - https://collegerama.tudelft.nl/Mediasite/Channel/as-bsc-tn/watch/4fc5405ffc9343dba9512d207751858a1d </v>
      </c>
      <c r="T2048" s="50" t="s">
        <v>1761</v>
      </c>
      <c r="U2048" s="31" t="str">
        <f>IFERROR(VLOOKUP(G2048,Demos!$B$7:N5344,12,FALSE),"")</f>
        <v/>
      </c>
    </row>
    <row r="2049" spans="1:21" ht="45" x14ac:dyDescent="0.25">
      <c r="A2049" s="39">
        <f t="shared" si="31"/>
        <v>2044</v>
      </c>
      <c r="B2049" s="30" t="s">
        <v>1905</v>
      </c>
      <c r="C2049" s="29" t="str">
        <f xml:space="preserve"> IFERROR(VLOOKUP(B2049, Courses!$C$3:$E$836, 2, FALSE),"")</f>
        <v>Mechanics and Theory of Relativity</v>
      </c>
      <c r="D2049" s="29" t="str">
        <f xml:space="preserve"> IFERROR(VLOOKUP(MID(G2049,1,1), PIRA!$B$1:$E$1146, 2, FALSE),"")</f>
        <v>1 Mechanics</v>
      </c>
      <c r="E2049" s="31" t="str">
        <f xml:space="preserve"> IFERROR(VLOOKUP(MID(G2049,1,2),PIRA!$B$1:$E$1144,2,FALSE),"")&amp;"
"&amp;IFERROR(VLOOKUP(MID(H2049,1,2),PIRA!$B$1:$E$1144,2,FALSE),"")&amp;"
"&amp;IFERROR(VLOOKUP(MID(I2049,1,2),PIRA!$B$1:$E$1144,2,FALSE),"")</f>
        <v xml:space="preserve">Work and Energy
Magnetic Materials
</v>
      </c>
      <c r="F2049" s="31" t="str">
        <f xml:space="preserve"> IFERROR(VLOOKUP(MID(G2049,1,4),PIRA!$B$1:$E$1144,2,FALSE),"")&amp;"
"&amp;IFERROR(VLOOKUP(MID(H2049,1,4),PIRA!$B$1:$E$1144,2,FALSE),"")&amp;"
"&amp;IFERROR(VLOOKUP(MID(I2049,1,4),PIRA!$B$1:$E$1144,2,FALSE),"")</f>
        <v xml:space="preserve">Conservation of Energy
Magnets
</v>
      </c>
      <c r="G2049" s="32" t="s">
        <v>1158</v>
      </c>
      <c r="H2049" s="31" t="str">
        <f>IFERROR(IF(VLOOKUP(G2049,Demos!$B$3:$K$1368,2,FALSE)=0,"",VLOOKUP(G2049,Demos!$B$3:$K$1368,2,FALSE)),"")</f>
        <v>5G10.80</v>
      </c>
      <c r="I2049" s="79" t="str">
        <f>IFERROR(IF(VLOOKUP(G2049,Demos!$B$3:$K$1368,3,FALSE)=0,"",VLOOKUP(G2049,Demos!$B$3:$K$1368,3,FALSE)),"")</f>
        <v/>
      </c>
      <c r="J2049" s="79" t="str">
        <f>IFERROR(IF(VLOOKUP(G2049,Demos!$B$3:$K$1368,4,FALSE)=0,"",VLOOKUP(G2049,Demos!$B$3:$K$1368,4,FALSE)),"")</f>
        <v/>
      </c>
      <c r="K2049" s="32" t="s">
        <v>1897</v>
      </c>
      <c r="M2049" s="71">
        <v>42058</v>
      </c>
      <c r="N2049" s="33" t="str">
        <f>IFERROR(VLOOKUP(G2049,Demos!$B$3:$K$1368,5,FALSE),"")</f>
        <v>Gauss' Rifle</v>
      </c>
      <c r="O2049" s="28">
        <f>IF(N2049="","",COUNTIF($N$6:N4168, N2049))</f>
        <v>37</v>
      </c>
      <c r="P2049" s="33" t="str">
        <f xml:space="preserve"> IFERROR(IF(VLOOKUP(G2049,Demos!$B$3:$K$1368,6,FALSE)=0,"",VLOOKUP(G2049,Demos!$B$3:$K$1368,6,FALSE)),"")</f>
        <v>www.de-monstrare.nl/pdf/Gauss%27s%20rifle.pdf</v>
      </c>
      <c r="Q2049" s="38" t="str">
        <f xml:space="preserve"> IFERROR(IF(VLOOKUP(G2049,Demos!$B$3:$K$1368,8,FALSE)=0,"",VLOOKUP(G2049,Demos!$B$3:$K$1368,8,FALSE)),"")</f>
        <v/>
      </c>
      <c r="R2049" s="38" t="str">
        <f xml:space="preserve"> IFERROR(IF(VLOOKUP(G2049,Demos!$B$3:$K$1368,7,FALSE)=0,"",VLOOKUP(G2049,Demos!$B$3:$K$1368,7,FALSE)),"")</f>
        <v xml:space="preserve">See Collegerama 2022 recording TN1612TU_04 from 00:39:45 - https://collegerama.tudelft.nl/Mediasite/Channel/as-bsc-tn/watch/a26ab3bd246349b59f418a1b22cc67101d </v>
      </c>
      <c r="T2049" s="50" t="s">
        <v>1763</v>
      </c>
      <c r="U2049" s="31" t="str">
        <f>IFERROR(VLOOKUP(G2049,Demos!$B$7:N5343,12,FALSE),"")</f>
        <v/>
      </c>
    </row>
    <row r="2050" spans="1:21" ht="45" x14ac:dyDescent="0.25">
      <c r="A2050" s="39">
        <f t="shared" si="31"/>
        <v>2045</v>
      </c>
      <c r="B2050" s="30" t="s">
        <v>38</v>
      </c>
      <c r="C2050" s="29" t="str">
        <f xml:space="preserve"> IFERROR(VLOOKUP(B2050, Courses!$C$3:$E$836, 2, FALSE),"")</f>
        <v>Mechanics and Theory of Relativity</v>
      </c>
      <c r="D2050" s="29" t="str">
        <f xml:space="preserve"> IFERROR(VLOOKUP(MID(G2050,1,1), PIRA!$B$1:$E$1146, 2, FALSE),"")</f>
        <v>1 Mechanics</v>
      </c>
      <c r="E2050" s="31" t="str">
        <f xml:space="preserve"> IFERROR(VLOOKUP(MID(G2050,1,2),PIRA!$B$1:$E$1144,2,FALSE),"")&amp;"
"&amp;IFERROR(VLOOKUP(MID(H2050,1,2),PIRA!$B$1:$E$1144,2,FALSE),"")&amp;"
"&amp;IFERROR(VLOOKUP(MID(I2050,1,2),PIRA!$B$1:$E$1144,2,FALSE),"")</f>
        <v xml:space="preserve">Linear Momentum and Collisions
</v>
      </c>
      <c r="F2050" s="31" t="str">
        <f xml:space="preserve"> IFERROR(VLOOKUP(MID(G2050,1,4),PIRA!$B$1:$E$1144,2,FALSE),"")&amp;"
"&amp;IFERROR(VLOOKUP(MID(H2050,1,4),PIRA!$B$1:$E$1144,2,FALSE),"")&amp;"
"&amp;IFERROR(VLOOKUP(MID(I2050,1,4),PIRA!$B$1:$E$1144,2,FALSE),"")</f>
        <v xml:space="preserve">Conservation of Linear Momentum
</v>
      </c>
      <c r="G2050" s="32" t="s">
        <v>1164</v>
      </c>
      <c r="H2050" s="31" t="str">
        <f>IFERROR(IF(VLOOKUP(G2050,Demos!$B$3:$K$1368,2,FALSE)=0,"",VLOOKUP(G2050,Demos!$B$3:$K$1368,2,FALSE)),"")</f>
        <v/>
      </c>
      <c r="I2050" s="79" t="str">
        <f>IFERROR(IF(VLOOKUP(G2050,Demos!$B$3:$K$1368,3,FALSE)=0,"",VLOOKUP(G2050,Demos!$B$3:$K$1368,3,FALSE)),"")</f>
        <v/>
      </c>
      <c r="J2050" s="79" t="str">
        <f>IFERROR(IF(VLOOKUP(G2050,Demos!$B$3:$K$1368,4,FALSE)=0,"",VLOOKUP(G2050,Demos!$B$3:$K$1368,4,FALSE)),"")</f>
        <v/>
      </c>
      <c r="K2050" s="32" t="s">
        <v>1060</v>
      </c>
      <c r="L2050" s="32" t="s">
        <v>22</v>
      </c>
      <c r="M2050" s="71">
        <v>42053</v>
      </c>
      <c r="N2050" s="33" t="str">
        <f>IFERROR(VLOOKUP(G2050,Demos!$B$3:$K$1368,5,FALSE),"")</f>
        <v>Colliding Balls (1)</v>
      </c>
      <c r="O2050" s="28">
        <f>IF(N2050="","",COUNTIF($N$6:N4169, N2050))</f>
        <v>22</v>
      </c>
      <c r="P2050" s="33" t="str">
        <f xml:space="preserve"> IFERROR(IF(VLOOKUP(G2050,Demos!$B$3:$K$1368,6,FALSE)=0,"",VLOOKUP(G2050,Demos!$B$3:$K$1368,6,FALSE)),"")</f>
        <v>www.de-monstrare.nl/pdf/Colliding%20balls%20_1_.pdf</v>
      </c>
      <c r="Q2050" s="38" t="str">
        <f xml:space="preserve"> IFERROR(IF(VLOOKUP(G2050,Demos!$B$3:$K$1368,8,FALSE)=0,"",VLOOKUP(G2050,Demos!$B$3:$K$1368,8,FALSE)),"")</f>
        <v/>
      </c>
      <c r="R2050" s="38" t="str">
        <f xml:space="preserve"> IFERROR(IF(VLOOKUP(G2050,Demos!$B$3:$K$1368,7,FALSE)=0,"",VLOOKUP(G2050,Demos!$B$3:$K$1368,7,FALSE)),"")</f>
        <v xml:space="preserve">See Collegerama 2022 recording TN1612TU_10 from 01:17:10 - https://collegerama.tudelft.nl/Mediasite/Channel/as-bsc-tn/watch/b282d0ac7af745eba483f6120bc37f2d1d </v>
      </c>
      <c r="T2050" s="50" t="s">
        <v>1762</v>
      </c>
      <c r="U2050" s="31" t="str">
        <f>IFERROR(VLOOKUP(G2050,Demos!$B$7:N5348,12,FALSE),"")</f>
        <v/>
      </c>
    </row>
    <row r="2051" spans="1:21" ht="45" x14ac:dyDescent="0.25">
      <c r="A2051" s="39">
        <f t="shared" si="31"/>
        <v>2046</v>
      </c>
      <c r="B2051" s="30" t="s">
        <v>38</v>
      </c>
      <c r="C2051" s="29" t="str">
        <f xml:space="preserve"> IFERROR(VLOOKUP(B2051, Courses!$C$3:$E$836, 2, FALSE),"")</f>
        <v>Mechanics and Theory of Relativity</v>
      </c>
      <c r="D2051" s="29" t="str">
        <f xml:space="preserve"> IFERROR(VLOOKUP(MID(G2051,1,1), PIRA!$B$1:$E$1146, 2, FALSE),"")</f>
        <v>1 Mechanics</v>
      </c>
      <c r="E2051" s="31" t="str">
        <f xml:space="preserve"> IFERROR(VLOOKUP(MID(G2051,1,2),PIRA!$B$1:$E$1144,2,FALSE),"")&amp;"
"&amp;IFERROR(VLOOKUP(MID(H2051,1,2),PIRA!$B$1:$E$1144,2,FALSE),"")&amp;"
"&amp;IFERROR(VLOOKUP(MID(I2051,1,2),PIRA!$B$1:$E$1144,2,FALSE),"")</f>
        <v>Linear Momentum and Collisions
Stellar Astronomy
Relative Motion</v>
      </c>
      <c r="F2051" s="31" t="str">
        <f xml:space="preserve"> IFERROR(VLOOKUP(MID(G2051,1,4),PIRA!$B$1:$E$1144,2,FALSE),"")&amp;"
"&amp;IFERROR(VLOOKUP(MID(H2051,1,4),PIRA!$B$1:$E$1144,2,FALSE),"")&amp;"
"&amp;IFERROR(VLOOKUP(MID(I2051,1,4),PIRA!$B$1:$E$1144,2,FALSE),"")</f>
        <v>Collisions in One Dimension
The Sun
Moving Reference Frames</v>
      </c>
      <c r="G2051" s="32" t="s">
        <v>471</v>
      </c>
      <c r="H2051" s="31" t="str">
        <f>IFERROR(IF(VLOOKUP(G2051,Demos!$B$3:$K$1368,2,FALSE)=0,"",VLOOKUP(G2051,Demos!$B$3:$K$1368,2,FALSE)),"")</f>
        <v>8B10.50</v>
      </c>
      <c r="I2051" s="79" t="str">
        <f>IFERROR(IF(VLOOKUP(G2051,Demos!$B$3:$K$1368,3,FALSE)=0,"",VLOOKUP(G2051,Demos!$B$3:$K$1368,3,FALSE)),"")</f>
        <v>1E10.01</v>
      </c>
      <c r="J2051" s="79" t="str">
        <f>IFERROR(IF(VLOOKUP(G2051,Demos!$B$3:$K$1368,4,FALSE)=0,"",VLOOKUP(G2051,Demos!$B$3:$K$1368,4,FALSE)),"")</f>
        <v>1N20.09</v>
      </c>
      <c r="K2051" s="32" t="s">
        <v>1060</v>
      </c>
      <c r="L2051" s="32" t="s">
        <v>22</v>
      </c>
      <c r="M2051" s="71">
        <v>42053</v>
      </c>
      <c r="N2051" s="33" t="str">
        <f>IFERROR(VLOOKUP(G2051,Demos!$B$3:$K$1368,5,FALSE),"")</f>
        <v>Super Balls, Double Ball Drop</v>
      </c>
      <c r="O2051" s="28">
        <f>IF(N2051="","",COUNTIF($N$6:N4170, N2051))</f>
        <v>56</v>
      </c>
      <c r="P2051" s="33" t="str">
        <f xml:space="preserve"> IFERROR(IF(VLOOKUP(G2051,Demos!$B$3:$K$1368,6,FALSE)=0,"",VLOOKUP(G2051,Demos!$B$3:$K$1368,6,FALSE)),"")</f>
        <v>www.de-monstrare.nl/pdf/Superballs.pdf</v>
      </c>
      <c r="Q2051" s="38" t="str">
        <f xml:space="preserve"> IFERROR(IF(VLOOKUP(G2051,Demos!$B$3:$K$1368,8,FALSE)=0,"",VLOOKUP(G2051,Demos!$B$3:$K$1368,8,FALSE)),"")</f>
        <v/>
      </c>
      <c r="R2051" s="38" t="str">
        <f xml:space="preserve"> IFERROR(IF(VLOOKUP(G2051,Demos!$B$3:$K$1368,7,FALSE)=0,"",VLOOKUP(G2051,Demos!$B$3:$K$1368,7,FALSE)),"")</f>
        <v xml:space="preserve">See Collegerama 2022 recording TN1612TU_10 from 01:17:10 - https://collegerama.tudelft.nl/Mediasite/Channel/as-bsc-tn/watch/b282d0ac7af745eba483f6120bc37f2d1d </v>
      </c>
      <c r="T2051" s="50" t="s">
        <v>1762</v>
      </c>
      <c r="U2051" s="31" t="str">
        <f>IFERROR(VLOOKUP(G2051,Demos!$B$7:N5347,12,FALSE),"")</f>
        <v/>
      </c>
    </row>
    <row r="2052" spans="1:21" ht="45" x14ac:dyDescent="0.25">
      <c r="A2052" s="39">
        <f t="shared" si="31"/>
        <v>2047</v>
      </c>
      <c r="B2052" s="30" t="s">
        <v>1905</v>
      </c>
      <c r="C2052" s="29" t="str">
        <f xml:space="preserve"> IFERROR(VLOOKUP(B2052, Courses!$C$3:$E$836, 2, FALSE),"")</f>
        <v>Mechanics and Theory of Relativity</v>
      </c>
      <c r="D2052" s="29" t="str">
        <f xml:space="preserve"> IFERROR(VLOOKUP(MID(G2052,1,1), PIRA!$B$1:$E$1146, 2, FALSE),"")</f>
        <v>1 Mechanics</v>
      </c>
      <c r="E2052" s="31" t="str">
        <f xml:space="preserve"> IFERROR(VLOOKUP(MID(G2052,1,2),PIRA!$B$1:$E$1144,2,FALSE),"")&amp;"
"&amp;IFERROR(VLOOKUP(MID(H2052,1,2),PIRA!$B$1:$E$1144,2,FALSE),"")&amp;"
"&amp;IFERROR(VLOOKUP(MID(I2052,1,2),PIRA!$B$1:$E$1144,2,FALSE),"")</f>
        <v xml:space="preserve">Rotational Dynamics
Oscillations
</v>
      </c>
      <c r="F2052" s="31" t="str">
        <f xml:space="preserve"> IFERROR(VLOOKUP(MID(G2052,1,4),PIRA!$B$1:$E$1144,2,FALSE),"")&amp;"
"&amp;IFERROR(VLOOKUP(MID(H2052,1,4),PIRA!$B$1:$E$1144,2,FALSE),"")&amp;"
"&amp;IFERROR(VLOOKUP(MID(I2052,1,4),PIRA!$B$1:$E$1144,2,FALSE),"")</f>
        <v xml:space="preserve">Moment of Inertia
Physical Pendula
</v>
      </c>
      <c r="G2052" s="32" t="s">
        <v>1387</v>
      </c>
      <c r="H2052" s="31" t="str">
        <f>IFERROR(IF(VLOOKUP(G2052,Demos!$B$3:$K$1368,2,FALSE)=0,"",VLOOKUP(G2052,Demos!$B$3:$K$1368,2,FALSE)),"")</f>
        <v>3A15.01</v>
      </c>
      <c r="I2052" s="79" t="str">
        <f>IFERROR(IF(VLOOKUP(G2052,Demos!$B$3:$K$1368,3,FALSE)=0,"",VLOOKUP(G2052,Demos!$B$3:$K$1368,3,FALSE)),"")</f>
        <v/>
      </c>
      <c r="J2052" s="79" t="str">
        <f>IFERROR(IF(VLOOKUP(G2052,Demos!$B$3:$K$1368,4,FALSE)=0,"",VLOOKUP(G2052,Demos!$B$3:$K$1368,4,FALSE)),"")</f>
        <v/>
      </c>
      <c r="K2052" s="32" t="s">
        <v>1897</v>
      </c>
      <c r="M2052" s="71">
        <v>42053</v>
      </c>
      <c r="N2052" s="33" t="str">
        <f>IFERROR(VLOOKUP(G2052,Demos!$B$3:$K$1368,5,FALSE),"")</f>
        <v>Physical Pendulum (2)</v>
      </c>
      <c r="O2052" s="28">
        <f>IF(N2052="","",COUNTIF($N$6:N4171, N2052))</f>
        <v>17</v>
      </c>
      <c r="P2052" s="33" t="str">
        <f xml:space="preserve"> IFERROR(IF(VLOOKUP(G2052,Demos!$B$3:$K$1368,6,FALSE)=0,"",VLOOKUP(G2052,Demos!$B$3:$K$1368,6,FALSE)),"")</f>
        <v>www.de-monstrare.nl/pdf/Physical%20pendulum%20_2_.pdf</v>
      </c>
      <c r="Q2052" s="38" t="str">
        <f xml:space="preserve"> IFERROR(IF(VLOOKUP(G2052,Demos!$B$3:$K$1368,8,FALSE)=0,"",VLOOKUP(G2052,Demos!$B$3:$K$1368,8,FALSE)),"")</f>
        <v/>
      </c>
      <c r="R2052" s="38" t="str">
        <f xml:space="preserve"> IFERROR(IF(VLOOKUP(G2052,Demos!$B$3:$K$1368,7,FALSE)=0,"",VLOOKUP(G2052,Demos!$B$3:$K$1368,7,FALSE)),"")</f>
        <v/>
      </c>
      <c r="T2052" s="50" t="s">
        <v>1763</v>
      </c>
      <c r="U2052" s="31" t="str">
        <f>IFERROR(VLOOKUP(G2052,Demos!$B$7:N5346,12,FALSE),"")</f>
        <v/>
      </c>
    </row>
    <row r="2053" spans="1:21" ht="45" x14ac:dyDescent="0.25">
      <c r="A2053" s="39">
        <f t="shared" si="31"/>
        <v>2048</v>
      </c>
      <c r="B2053" s="30" t="s">
        <v>1905</v>
      </c>
      <c r="C2053" s="29" t="str">
        <f xml:space="preserve"> IFERROR(VLOOKUP(B2053, Courses!$C$3:$E$836, 2, FALSE),"")</f>
        <v>Mechanics and Theory of Relativity</v>
      </c>
      <c r="D2053" s="29" t="str">
        <f xml:space="preserve"> IFERROR(VLOOKUP(MID(G2053,1,1), PIRA!$B$1:$E$1146, 2, FALSE),"")</f>
        <v>3 Oscillations and Waves</v>
      </c>
      <c r="E2053" s="31" t="str">
        <f xml:space="preserve"> IFERROR(VLOOKUP(MID(G2053,1,2),PIRA!$B$1:$E$1144,2,FALSE),"")&amp;"
"&amp;IFERROR(VLOOKUP(MID(H2053,1,2),PIRA!$B$1:$E$1144,2,FALSE),"")&amp;"
"&amp;IFERROR(VLOOKUP(MID(I2053,1,2),PIRA!$B$1:$E$1144,2,FALSE),"")</f>
        <v xml:space="preserve">Wave Motion
</v>
      </c>
      <c r="F2053" s="31" t="str">
        <f xml:space="preserve"> IFERROR(VLOOKUP(MID(G2053,1,4),PIRA!$B$1:$E$1144,2,FALSE),"")&amp;"
"&amp;IFERROR(VLOOKUP(MID(H2053,1,4),PIRA!$B$1:$E$1144,2,FALSE),"")&amp;"
"&amp;IFERROR(VLOOKUP(MID(I2053,1,4),PIRA!$B$1:$E$1144,2,FALSE),"")</f>
        <v xml:space="preserve">Transverse Pulses and Waves
</v>
      </c>
      <c r="G2053" s="32" t="s">
        <v>1469</v>
      </c>
      <c r="H2053" s="31" t="str">
        <f>IFERROR(IF(VLOOKUP(G2053,Demos!$B$3:$K$1368,2,FALSE)=0,"",VLOOKUP(G2053,Demos!$B$3:$K$1368,2,FALSE)),"")</f>
        <v/>
      </c>
      <c r="I2053" s="79" t="str">
        <f>IFERROR(IF(VLOOKUP(G2053,Demos!$B$3:$K$1368,3,FALSE)=0,"",VLOOKUP(G2053,Demos!$B$3:$K$1368,3,FALSE)),"")</f>
        <v/>
      </c>
      <c r="J2053" s="79" t="str">
        <f>IFERROR(IF(VLOOKUP(G2053,Demos!$B$3:$K$1368,4,FALSE)=0,"",VLOOKUP(G2053,Demos!$B$3:$K$1368,4,FALSE)),"")</f>
        <v/>
      </c>
      <c r="K2053" s="30" t="s">
        <v>1897</v>
      </c>
      <c r="M2053" s="71">
        <v>42053</v>
      </c>
      <c r="N2053" s="33" t="str">
        <f>IFERROR(VLOOKUP(G2053,Demos!$B$3:$K$1368,5,FALSE),"")</f>
        <v>Reflections of Transverse Pulses (1)</v>
      </c>
      <c r="O2053" s="28">
        <f>IF(N2053="","",COUNTIF($N$6:N4172, N2053))</f>
        <v>11</v>
      </c>
      <c r="P2053" s="33" t="str">
        <f xml:space="preserve"> IFERROR(IF(VLOOKUP(G2053,Demos!$B$3:$K$1368,6,FALSE)=0,"",VLOOKUP(G2053,Demos!$B$3:$K$1368,6,FALSE)),"")</f>
        <v>www.de-monstrare.nl/pdf/Reflections%20of%20transverse%20pulses%20_1_.pdf</v>
      </c>
      <c r="Q2053" s="38" t="str">
        <f xml:space="preserve"> IFERROR(IF(VLOOKUP(G2053,Demos!$B$3:$K$1368,8,FALSE)=0,"",VLOOKUP(G2053,Demos!$B$3:$K$1368,8,FALSE)),"")</f>
        <v/>
      </c>
      <c r="R2053" s="38" t="str">
        <f xml:space="preserve"> IFERROR(IF(VLOOKUP(G2053,Demos!$B$3:$K$1368,7,FALSE)=0,"",VLOOKUP(G2053,Demos!$B$3:$K$1368,7,FALSE)),"")</f>
        <v/>
      </c>
      <c r="T2053" s="50" t="s">
        <v>1763</v>
      </c>
      <c r="U2053" s="31" t="str">
        <f>IFERROR(VLOOKUP(G2053,Demos!$B$7:N5345,12,FALSE),"")</f>
        <v/>
      </c>
    </row>
    <row r="2054" spans="1:21" ht="45" x14ac:dyDescent="0.25">
      <c r="A2054" s="39">
        <f t="shared" ref="A2054:A2117" si="32">ROW()-5</f>
        <v>2049</v>
      </c>
      <c r="B2054" s="30" t="s">
        <v>38</v>
      </c>
      <c r="C2054" s="29" t="str">
        <f xml:space="preserve"> IFERROR(VLOOKUP(B2054, Courses!$C$3:$E$836, 2, FALSE),"")</f>
        <v>Mechanics and Theory of Relativity</v>
      </c>
      <c r="D2054" s="29" t="str">
        <f xml:space="preserve"> IFERROR(VLOOKUP(MID(G2054,1,1), PIRA!$B$1:$E$1146, 2, FALSE),"")</f>
        <v>1 Mechanics</v>
      </c>
      <c r="E2054" s="31" t="str">
        <f xml:space="preserve"> IFERROR(VLOOKUP(MID(G2054,1,2),PIRA!$B$1:$E$1144,2,FALSE),"")&amp;"
"&amp;IFERROR(VLOOKUP(MID(H2054,1,2),PIRA!$B$1:$E$1144,2,FALSE),"")&amp;"
"&amp;IFERROR(VLOOKUP(MID(I2054,1,2),PIRA!$B$1:$E$1144,2,FALSE),"")</f>
        <v xml:space="preserve">Relative Motion
</v>
      </c>
      <c r="F2054" s="31" t="str">
        <f xml:space="preserve"> IFERROR(VLOOKUP(MID(G2054,1,4),PIRA!$B$1:$E$1144,2,FALSE),"")&amp;"
"&amp;IFERROR(VLOOKUP(MID(H2054,1,4),PIRA!$B$1:$E$1144,2,FALSE),"")&amp;"
"&amp;IFERROR(VLOOKUP(MID(I2054,1,4),PIRA!$B$1:$E$1144,2,FALSE),"")</f>
        <v xml:space="preserve">Moving Reference Frames
</v>
      </c>
      <c r="G2054" s="32" t="s">
        <v>1134</v>
      </c>
      <c r="H2054" s="31" t="str">
        <f>IFERROR(IF(VLOOKUP(G2054,Demos!$B$3:$K$1368,2,FALSE)=0,"",VLOOKUP(G2054,Demos!$B$3:$K$1368,2,FALSE)),"")</f>
        <v/>
      </c>
      <c r="I2054" s="79" t="str">
        <f>IFERROR(IF(VLOOKUP(G2054,Demos!$B$3:$K$1368,3,FALSE)=0,"",VLOOKUP(G2054,Demos!$B$3:$K$1368,3,FALSE)),"")</f>
        <v/>
      </c>
      <c r="J2054" s="79" t="str">
        <f>IFERROR(IF(VLOOKUP(G2054,Demos!$B$3:$K$1368,4,FALSE)=0,"",VLOOKUP(G2054,Demos!$B$3:$K$1368,4,FALSE)),"")</f>
        <v/>
      </c>
      <c r="K2054" s="32" t="s">
        <v>1060</v>
      </c>
      <c r="L2054" s="32" t="s">
        <v>22</v>
      </c>
      <c r="M2054" s="71">
        <v>42052</v>
      </c>
      <c r="N2054" s="33" t="str">
        <f>IFERROR(VLOOKUP(G2054,Demos!$B$3:$K$1368,5,FALSE),"")</f>
        <v>Galilean Cart</v>
      </c>
      <c r="O2054" s="28">
        <f>IF(N2054="","",COUNTIF($N$6:N4173, N2054))</f>
        <v>5</v>
      </c>
      <c r="P2054" s="33" t="str">
        <f xml:space="preserve"> IFERROR(IF(VLOOKUP(G2054,Demos!$B$3:$K$1368,6,FALSE)=0,"",VLOOKUP(G2054,Demos!$B$3:$K$1368,6,FALSE)),"")</f>
        <v>www.de-monstrare.nl/pdf/Galilean%20cart.pdf</v>
      </c>
      <c r="Q2054" s="38" t="str">
        <f xml:space="preserve"> IFERROR(IF(VLOOKUP(G2054,Demos!$B$3:$K$1368,8,FALSE)=0,"",VLOOKUP(G2054,Demos!$B$3:$K$1368,8,FALSE)),"")</f>
        <v/>
      </c>
      <c r="R2054" s="38" t="str">
        <f xml:space="preserve"> IFERROR(IF(VLOOKUP(G2054,Demos!$B$3:$K$1368,7,FALSE)=0,"",VLOOKUP(G2054,Demos!$B$3:$K$1368,7,FALSE)),"")</f>
        <v/>
      </c>
      <c r="T2054" s="50" t="s">
        <v>1890</v>
      </c>
      <c r="U2054" s="31" t="str">
        <f>IFERROR(VLOOKUP(G2054,Demos!$B$7:N5350,12,FALSE),"")</f>
        <v/>
      </c>
    </row>
    <row r="2055" spans="1:21" ht="45" x14ac:dyDescent="0.25">
      <c r="A2055" s="39">
        <f t="shared" si="32"/>
        <v>2050</v>
      </c>
      <c r="B2055" s="30" t="s">
        <v>38</v>
      </c>
      <c r="C2055" s="29" t="str">
        <f xml:space="preserve"> IFERROR(VLOOKUP(B2055, Courses!$C$3:$E$836, 2, FALSE),"")</f>
        <v>Mechanics and Theory of Relativity</v>
      </c>
      <c r="D2055" s="29" t="str">
        <f xml:space="preserve"> IFERROR(VLOOKUP(MID(G2055,1,1), PIRA!$B$1:$E$1146, 2, FALSE),"")</f>
        <v>1 Mechanics</v>
      </c>
      <c r="E2055" s="31" t="str">
        <f xml:space="preserve"> IFERROR(VLOOKUP(MID(G2055,1,2),PIRA!$B$1:$E$1144,2,FALSE),"")&amp;"
"&amp;IFERROR(VLOOKUP(MID(H2055,1,2),PIRA!$B$1:$E$1144,2,FALSE),"")&amp;"
"&amp;IFERROR(VLOOKUP(MID(I2055,1,2),PIRA!$B$1:$E$1144,2,FALSE),"")</f>
        <v xml:space="preserve">Relative Motion
</v>
      </c>
      <c r="F2055" s="31" t="str">
        <f xml:space="preserve"> IFERROR(VLOOKUP(MID(G2055,1,4),PIRA!$B$1:$E$1144,2,FALSE),"")&amp;"
"&amp;IFERROR(VLOOKUP(MID(H2055,1,4),PIRA!$B$1:$E$1144,2,FALSE),"")&amp;"
"&amp;IFERROR(VLOOKUP(MID(I2055,1,4),PIRA!$B$1:$E$1144,2,FALSE),"")</f>
        <v xml:space="preserve">Moving Reference Frames
</v>
      </c>
      <c r="G2055" s="32" t="s">
        <v>1135</v>
      </c>
      <c r="H2055" s="31" t="str">
        <f>IFERROR(IF(VLOOKUP(G2055,Demos!$B$3:$K$1368,2,FALSE)=0,"",VLOOKUP(G2055,Demos!$B$3:$K$1368,2,FALSE)),"")</f>
        <v/>
      </c>
      <c r="I2055" s="79" t="str">
        <f>IFERROR(IF(VLOOKUP(G2055,Demos!$B$3:$K$1368,3,FALSE)=0,"",VLOOKUP(G2055,Demos!$B$3:$K$1368,3,FALSE)),"")</f>
        <v/>
      </c>
      <c r="J2055" s="79" t="str">
        <f>IFERROR(IF(VLOOKUP(G2055,Demos!$B$3:$K$1368,4,FALSE)=0,"",VLOOKUP(G2055,Demos!$B$3:$K$1368,4,FALSE)),"")</f>
        <v/>
      </c>
      <c r="K2055" s="32" t="s">
        <v>1060</v>
      </c>
      <c r="L2055" s="32" t="s">
        <v>22</v>
      </c>
      <c r="M2055" s="71">
        <v>42052</v>
      </c>
      <c r="N2055" s="33" t="str">
        <f>IFERROR(VLOOKUP(G2055,Demos!$B$3:$K$1368,5,FALSE),"")</f>
        <v>Shoot and Catch</v>
      </c>
      <c r="O2055" s="28">
        <f>IF(N2055="","",COUNTIF($N$6:N4174, N2055))</f>
        <v>26</v>
      </c>
      <c r="P2055" s="33" t="str">
        <f xml:space="preserve"> IFERROR(IF(VLOOKUP(G2055,Demos!$B$3:$K$1368,6,FALSE)=0,"",VLOOKUP(G2055,Demos!$B$3:$K$1368,6,FALSE)),"")</f>
        <v>www.de-monstrare.nl/pdf/Shoot%20and%20catch.pdf</v>
      </c>
      <c r="Q2055" s="38" t="str">
        <f xml:space="preserve"> IFERROR(IF(VLOOKUP(G2055,Demos!$B$3:$K$1368,8,FALSE)=0,"",VLOOKUP(G2055,Demos!$B$3:$K$1368,8,FALSE)),"")</f>
        <v/>
      </c>
      <c r="R2055" s="38" t="str">
        <f xml:space="preserve"> IFERROR(IF(VLOOKUP(G2055,Demos!$B$3:$K$1368,7,FALSE)=0,"",VLOOKUP(G2055,Demos!$B$3:$K$1368,7,FALSE)),"")</f>
        <v xml:space="preserve">See Collegerama 2022 recording TN1612TU_09 from 00:38:10 - https://collegerama.tudelft.nl/Mediasite/Channel/as-bsc-tn/watch/01a81742333b4cfeb1cb2f79a689016f1d </v>
      </c>
      <c r="T2055" s="50" t="s">
        <v>1763</v>
      </c>
      <c r="U2055" s="31" t="str">
        <f>IFERROR(VLOOKUP(G2055,Demos!$B$7:N5349,12,FALSE),"")</f>
        <v/>
      </c>
    </row>
    <row r="2056" spans="1:21" ht="45" x14ac:dyDescent="0.25">
      <c r="A2056" s="39">
        <f t="shared" si="32"/>
        <v>2051</v>
      </c>
      <c r="B2056" s="30" t="s">
        <v>38</v>
      </c>
      <c r="C2056" s="29" t="str">
        <f xml:space="preserve"> IFERROR(VLOOKUP(B2056, Courses!$C$3:$E$836, 2, FALSE),"")</f>
        <v>Mechanics and Theory of Relativity</v>
      </c>
      <c r="D2056" s="29" t="str">
        <f xml:space="preserve"> IFERROR(VLOOKUP(MID(G2056,1,1), PIRA!$B$1:$E$1146, 2, FALSE),"")</f>
        <v>1 Mechanics</v>
      </c>
      <c r="E2056" s="31" t="str">
        <f xml:space="preserve"> IFERROR(VLOOKUP(MID(G2056,1,2),PIRA!$B$1:$E$1144,2,FALSE),"")&amp;"
"&amp;IFERROR(VLOOKUP(MID(H2056,1,2),PIRA!$B$1:$E$1144,2,FALSE),"")&amp;"
"&amp;IFERROR(VLOOKUP(MID(I2056,1,2),PIRA!$B$1:$E$1144,2,FALSE),"")</f>
        <v>Applications of Newton's Laws
Applications of Newton's Laws
Linear Momentum and Collisions</v>
      </c>
      <c r="F2056" s="31" t="str">
        <f xml:space="preserve"> IFERROR(VLOOKUP(MID(G2056,1,4),PIRA!$B$1:$E$1144,2,FALSE),"")&amp;"
"&amp;IFERROR(VLOOKUP(MID(H2056,1,4),PIRA!$B$1:$E$1144,2,FALSE),"")&amp;"
"&amp;IFERROR(VLOOKUP(MID(I2056,1,4),PIRA!$B$1:$E$1144,2,FALSE),"")</f>
        <v>Dynamic Torque
Friction
Impulse and Thrust</v>
      </c>
      <c r="G2056" s="32" t="s">
        <v>1149</v>
      </c>
      <c r="H2056" s="31" t="str">
        <f>IFERROR(IF(VLOOKUP(G2056,Demos!$B$3:$K$1368,2,FALSE)=0,"",VLOOKUP(G2056,Demos!$B$3:$K$1368,2,FALSE)),"")</f>
        <v>1K20.05</v>
      </c>
      <c r="I2056" s="79" t="str">
        <f>IFERROR(IF(VLOOKUP(G2056,Demos!$B$3:$K$1368,3,FALSE)=0,"",VLOOKUP(G2056,Demos!$B$3:$K$1368,3,FALSE)),"")</f>
        <v>1N10.01</v>
      </c>
      <c r="J2056" s="79" t="str">
        <f>IFERROR(IF(VLOOKUP(G2056,Demos!$B$3:$K$1368,4,FALSE)=0,"",VLOOKUP(G2056,Demos!$B$3:$K$1368,4,FALSE)),"")</f>
        <v/>
      </c>
      <c r="K2056" s="32" t="s">
        <v>1060</v>
      </c>
      <c r="L2056" s="32" t="s">
        <v>22</v>
      </c>
      <c r="M2056" s="71">
        <v>42051</v>
      </c>
      <c r="N2056" s="33" t="str">
        <f>IFERROR(VLOOKUP(G2056,Demos!$B$3:$K$1368,5,FALSE),"")</f>
        <v>Throwing a Basketball</v>
      </c>
      <c r="O2056" s="28">
        <f>IF(N2056="","",COUNTIF($N$6:N4175, N2056))</f>
        <v>12</v>
      </c>
      <c r="P2056" s="33" t="str">
        <f xml:space="preserve"> IFERROR(IF(VLOOKUP(G2056,Demos!$B$3:$K$1368,6,FALSE)=0,"",VLOOKUP(G2056,Demos!$B$3:$K$1368,6,FALSE)),"")</f>
        <v>www.de-monstrare.nl/pdf/Throwing%20a%20basketball.pdf</v>
      </c>
      <c r="Q2056" s="38" t="str">
        <f xml:space="preserve"> IFERROR(IF(VLOOKUP(G2056,Demos!$B$3:$K$1368,8,FALSE)=0,"",VLOOKUP(G2056,Demos!$B$3:$K$1368,8,FALSE)),"")</f>
        <v/>
      </c>
      <c r="R2056" s="38" t="str">
        <f xml:space="preserve"> IFERROR(IF(VLOOKUP(G2056,Demos!$B$3:$K$1368,7,FALSE)=0,"",VLOOKUP(G2056,Demos!$B$3:$K$1368,7,FALSE)),"")</f>
        <v xml:space="preserve">See Collegerama 2022 recording TN1612TU_05 from 01:13:11 - https://collegerama.tudelft.nl/Mediasite/Channel/as-bsc-tn/watch/c62ffe14b9a54c75ada1f93c4d870c901d </v>
      </c>
      <c r="T2056" s="50" t="s">
        <v>1763</v>
      </c>
      <c r="U2056" s="31" t="str">
        <f>IFERROR(VLOOKUP(G2056,Demos!$B$7:N5351,12,FALSE),"")</f>
        <v/>
      </c>
    </row>
    <row r="2057" spans="1:21" ht="45" x14ac:dyDescent="0.25">
      <c r="A2057" s="39">
        <f t="shared" si="32"/>
        <v>2052</v>
      </c>
      <c r="B2057" s="30" t="s">
        <v>38</v>
      </c>
      <c r="C2057" s="29" t="str">
        <f xml:space="preserve"> IFERROR(VLOOKUP(B2057, Courses!$C$3:$E$836, 2, FALSE),"")</f>
        <v>Mechanics and Theory of Relativity</v>
      </c>
      <c r="D2057" s="29" t="str">
        <f xml:space="preserve"> IFERROR(VLOOKUP(MID(G2057,1,1), PIRA!$B$1:$E$1146, 2, FALSE),"")</f>
        <v>1 Mechanics</v>
      </c>
      <c r="E2057" s="31" t="str">
        <f xml:space="preserve"> IFERROR(VLOOKUP(MID(G2057,1,2),PIRA!$B$1:$E$1144,2,FALSE),"")&amp;"
"&amp;IFERROR(VLOOKUP(MID(H2057,1,2),PIRA!$B$1:$E$1144,2,FALSE),"")&amp;"
"&amp;IFERROR(VLOOKUP(MID(I2057,1,2),PIRA!$B$1:$E$1144,2,FALSE),"")</f>
        <v xml:space="preserve">Applications of Newton's Laws
Linear Momentum and Collisions
</v>
      </c>
      <c r="F2057" s="31" t="str">
        <f xml:space="preserve"> IFERROR(VLOOKUP(MID(G2057,1,4),PIRA!$B$1:$E$1144,2,FALSE),"")&amp;"
"&amp;IFERROR(VLOOKUP(MID(H2057,1,4),PIRA!$B$1:$E$1144,2,FALSE),"")&amp;"
"&amp;IFERROR(VLOOKUP(MID(I2057,1,4),PIRA!$B$1:$E$1144,2,FALSE),"")</f>
        <v xml:space="preserve">Dynamic Torque
Impulse and Thrust
</v>
      </c>
      <c r="G2057" s="32" t="s">
        <v>1150</v>
      </c>
      <c r="H2057" s="31" t="str">
        <f>IFERROR(IF(VLOOKUP(G2057,Demos!$B$3:$K$1368,2,FALSE)=0,"",VLOOKUP(G2057,Demos!$B$3:$K$1368,2,FALSE)),"")</f>
        <v>1N10.02</v>
      </c>
      <c r="I2057" s="79" t="str">
        <f>IFERROR(IF(VLOOKUP(G2057,Demos!$B$3:$K$1368,3,FALSE)=0,"",VLOOKUP(G2057,Demos!$B$3:$K$1368,3,FALSE)),"")</f>
        <v/>
      </c>
      <c r="J2057" s="79" t="str">
        <f>IFERROR(IF(VLOOKUP(G2057,Demos!$B$3:$K$1368,4,FALSE)=0,"",VLOOKUP(G2057,Demos!$B$3:$K$1368,4,FALSE)),"")</f>
        <v/>
      </c>
      <c r="K2057" s="32" t="s">
        <v>1060</v>
      </c>
      <c r="L2057" s="32" t="s">
        <v>22</v>
      </c>
      <c r="M2057" s="71">
        <v>42051</v>
      </c>
      <c r="N2057" s="33" t="str">
        <f>IFERROR(VLOOKUP(G2057,Demos!$B$3:$K$1368,5,FALSE),"")</f>
        <v>Boomerang Ball (1)</v>
      </c>
      <c r="O2057" s="28">
        <f>IF(N2057="","",COUNTIF($N$6:N4176, N2057))</f>
        <v>12</v>
      </c>
      <c r="P2057" s="33" t="str">
        <f xml:space="preserve"> IFERROR(IF(VLOOKUP(G2057,Demos!$B$3:$K$1368,6,FALSE)=0,"",VLOOKUP(G2057,Demos!$B$3:$K$1368,6,FALSE)),"")</f>
        <v>www.de-monstrare.nl/pdf/Boomerang%20ball%20_1_.pdf</v>
      </c>
      <c r="Q2057" s="38" t="str">
        <f xml:space="preserve"> IFERROR(IF(VLOOKUP(G2057,Demos!$B$3:$K$1368,8,FALSE)=0,"",VLOOKUP(G2057,Demos!$B$3:$K$1368,8,FALSE)),"")</f>
        <v/>
      </c>
      <c r="R2057" s="38" t="str">
        <f xml:space="preserve"> IFERROR(IF(VLOOKUP(G2057,Demos!$B$3:$K$1368,7,FALSE)=0,"",VLOOKUP(G2057,Demos!$B$3:$K$1368,7,FALSE)),"")</f>
        <v xml:space="preserve">See Collegerama 2022 recording TN1612TU_05 from 01:13:11 - https://collegerama.tudelft.nl/Mediasite/Channel/as-bsc-tn/watch/c62ffe14b9a54c75ada1f93c4d870c901d </v>
      </c>
      <c r="T2057" s="50" t="s">
        <v>1763</v>
      </c>
      <c r="U2057" s="31" t="str">
        <f>IFERROR(VLOOKUP(G2057,Demos!$B$7:N5353,12,FALSE),"")</f>
        <v/>
      </c>
    </row>
    <row r="2058" spans="1:21" ht="45" x14ac:dyDescent="0.25">
      <c r="A2058" s="39">
        <f t="shared" si="32"/>
        <v>2053</v>
      </c>
      <c r="B2058" s="30" t="s">
        <v>38</v>
      </c>
      <c r="C2058" s="29" t="str">
        <f xml:space="preserve"> IFERROR(VLOOKUP(B2058, Courses!$C$3:$E$836, 2, FALSE),"")</f>
        <v>Mechanics and Theory of Relativity</v>
      </c>
      <c r="D2058" s="29" t="str">
        <f xml:space="preserve"> IFERROR(VLOOKUP(MID(G2058,1,1), PIRA!$B$1:$E$1146, 2, FALSE),"")</f>
        <v>1 Mechanics</v>
      </c>
      <c r="E2058" s="31" t="str">
        <f xml:space="preserve"> IFERROR(VLOOKUP(MID(G2058,1,2),PIRA!$B$1:$E$1144,2,FALSE),"")&amp;"
"&amp;IFERROR(VLOOKUP(MID(H2058,1,2),PIRA!$B$1:$E$1144,2,FALSE),"")&amp;"
"&amp;IFERROR(VLOOKUP(MID(I2058,1,2),PIRA!$B$1:$E$1144,2,FALSE),"")</f>
        <v xml:space="preserve">Applications of Newton's Laws
Linear Momentum and Collisions
</v>
      </c>
      <c r="F2058" s="31" t="str">
        <f xml:space="preserve"> IFERROR(VLOOKUP(MID(G2058,1,4),PIRA!$B$1:$E$1144,2,FALSE),"")&amp;"
"&amp;IFERROR(VLOOKUP(MID(H2058,1,4),PIRA!$B$1:$E$1144,2,FALSE),"")&amp;"
"&amp;IFERROR(VLOOKUP(MID(I2058,1,4),PIRA!$B$1:$E$1144,2,FALSE),"")</f>
        <v xml:space="preserve">Dynamic Torque
Impulse and Thrust
</v>
      </c>
      <c r="G2058" s="32" t="s">
        <v>1151</v>
      </c>
      <c r="H2058" s="31" t="str">
        <f>IFERROR(IF(VLOOKUP(G2058,Demos!$B$3:$K$1368,2,FALSE)=0,"",VLOOKUP(G2058,Demos!$B$3:$K$1368,2,FALSE)),"")</f>
        <v>1N10.03</v>
      </c>
      <c r="I2058" s="79" t="str">
        <f>IFERROR(IF(VLOOKUP(G2058,Demos!$B$3:$K$1368,3,FALSE)=0,"",VLOOKUP(G2058,Demos!$B$3:$K$1368,3,FALSE)),"")</f>
        <v/>
      </c>
      <c r="J2058" s="79" t="str">
        <f>IFERROR(IF(VLOOKUP(G2058,Demos!$B$3:$K$1368,4,FALSE)=0,"",VLOOKUP(G2058,Demos!$B$3:$K$1368,4,FALSE)),"")</f>
        <v/>
      </c>
      <c r="K2058" s="32" t="s">
        <v>1060</v>
      </c>
      <c r="L2058" s="32" t="s">
        <v>22</v>
      </c>
      <c r="M2058" s="71">
        <v>42051</v>
      </c>
      <c r="N2058" s="33" t="str">
        <f>IFERROR(VLOOKUP(G2058,Demos!$B$3:$K$1368,5,FALSE),"")</f>
        <v>Boomerang Ball (2)</v>
      </c>
      <c r="O2058" s="28">
        <f>IF(N2058="","",COUNTIF($N$6:N4177, N2058))</f>
        <v>12</v>
      </c>
      <c r="P2058" s="33" t="str">
        <f xml:space="preserve"> IFERROR(IF(VLOOKUP(G2058,Demos!$B$3:$K$1368,6,FALSE)=0,"",VLOOKUP(G2058,Demos!$B$3:$K$1368,6,FALSE)),"")</f>
        <v>www.de-monstrare.nl/pdf/Boomerang%20ball%20_2_.pdf</v>
      </c>
      <c r="Q2058" s="38" t="str">
        <f xml:space="preserve"> IFERROR(IF(VLOOKUP(G2058,Demos!$B$3:$K$1368,8,FALSE)=0,"",VLOOKUP(G2058,Demos!$B$3:$K$1368,8,FALSE)),"")</f>
        <v/>
      </c>
      <c r="R2058" s="38" t="str">
        <f xml:space="preserve"> IFERROR(IF(VLOOKUP(G2058,Demos!$B$3:$K$1368,7,FALSE)=0,"",VLOOKUP(G2058,Demos!$B$3:$K$1368,7,FALSE)),"")</f>
        <v xml:space="preserve">See Collegerama 2022 recording TN1612TU_05 from 01:13:11 - https://collegerama.tudelft.nl/Mediasite/Channel/as-bsc-tn/watch/c62ffe14b9a54c75ada1f93c4d870c901d </v>
      </c>
      <c r="T2058" s="50" t="s">
        <v>1763</v>
      </c>
      <c r="U2058" s="31" t="str">
        <f>IFERROR(VLOOKUP(G2058,Demos!$B$7:N5352,12,FALSE),"")</f>
        <v/>
      </c>
    </row>
    <row r="2059" spans="1:21" ht="45" x14ac:dyDescent="0.25">
      <c r="A2059" s="39">
        <f t="shared" si="32"/>
        <v>2054</v>
      </c>
      <c r="B2059" s="30" t="s">
        <v>38</v>
      </c>
      <c r="C2059" s="29" t="str">
        <f xml:space="preserve"> IFERROR(VLOOKUP(B2059, Courses!$C$3:$E$836, 2, FALSE),"")</f>
        <v>Mechanics and Theory of Relativity</v>
      </c>
      <c r="D2059" s="29" t="str">
        <f xml:space="preserve"> IFERROR(VLOOKUP(MID(G2059,1,1), PIRA!$B$1:$E$1146, 2, FALSE),"")</f>
        <v>1 Mechanics</v>
      </c>
      <c r="E2059" s="31" t="str">
        <f xml:space="preserve"> IFERROR(VLOOKUP(MID(G2059,1,2),PIRA!$B$1:$E$1144,2,FALSE),"")&amp;"
"&amp;IFERROR(VLOOKUP(MID(H2059,1,2),PIRA!$B$1:$E$1144,2,FALSE),"")&amp;"
"&amp;IFERROR(VLOOKUP(MID(I2059,1,2),PIRA!$B$1:$E$1144,2,FALSE),"")</f>
        <v xml:space="preserve">Rotational Dynamics
Rotational Dynamics
</v>
      </c>
      <c r="F2059" s="31" t="str">
        <f xml:space="preserve"> IFERROR(VLOOKUP(MID(G2059,1,4),PIRA!$B$1:$E$1144,2,FALSE),"")&amp;"
"&amp;IFERROR(VLOOKUP(MID(H2059,1,4),PIRA!$B$1:$E$1144,2,FALSE),"")&amp;"
"&amp;IFERROR(VLOOKUP(MID(I2059,1,4),PIRA!$B$1:$E$1144,2,FALSE),"")</f>
        <v xml:space="preserve">Conservation of Angular Momentum
Transfer of Angular Momentum
</v>
      </c>
      <c r="G2059" s="32" t="s">
        <v>84</v>
      </c>
      <c r="H2059" s="31" t="str">
        <f>IFERROR(IF(VLOOKUP(G2059,Demos!$B$3:$K$1368,2,FALSE)=0,"",VLOOKUP(G2059,Demos!$B$3:$K$1368,2,FALSE)),"")</f>
        <v>1Q30.10</v>
      </c>
      <c r="I2059" s="79" t="str">
        <f>IFERROR(IF(VLOOKUP(G2059,Demos!$B$3:$K$1368,3,FALSE)=0,"",VLOOKUP(G2059,Demos!$B$3:$K$1368,3,FALSE)),"")</f>
        <v/>
      </c>
      <c r="J2059" s="79" t="str">
        <f>IFERROR(IF(VLOOKUP(G2059,Demos!$B$3:$K$1368,4,FALSE)=0,"",VLOOKUP(G2059,Demos!$B$3:$K$1368,4,FALSE)),"")</f>
        <v/>
      </c>
      <c r="K2059" s="32" t="s">
        <v>1060</v>
      </c>
      <c r="L2059" s="32" t="s">
        <v>22</v>
      </c>
      <c r="M2059" s="71">
        <v>42051</v>
      </c>
      <c r="N2059" s="33" t="str">
        <f>IFERROR(VLOOKUP(G2059,Demos!$B$3:$K$1368,5,FALSE),"")</f>
        <v>Bicycle Wheel and Swivel Chair</v>
      </c>
      <c r="O2059" s="28">
        <f>IF(N2059="","",COUNTIF($N$6:N4178, N2059))</f>
        <v>39</v>
      </c>
      <c r="P2059" s="33" t="str">
        <f xml:space="preserve"> IFERROR(IF(VLOOKUP(G2059,Demos!$B$3:$K$1368,6,FALSE)=0,"",VLOOKUP(G2059,Demos!$B$3:$K$1368,6,FALSE)),"")</f>
        <v>www.de-monstrare.nl/pdf/Bicycle%20wheel%20and%20swivel%20chair.pdf</v>
      </c>
      <c r="Q2059" s="38" t="str">
        <f xml:space="preserve"> IFERROR(IF(VLOOKUP(G2059,Demos!$B$3:$K$1368,8,FALSE)=0,"",VLOOKUP(G2059,Demos!$B$3:$K$1368,8,FALSE)),"")</f>
        <v/>
      </c>
      <c r="R2059" s="38" t="str">
        <f xml:space="preserve"> IFERROR(IF(VLOOKUP(G2059,Demos!$B$3:$K$1368,7,FALSE)=0,"",VLOOKUP(G2059,Demos!$B$3:$K$1368,7,FALSE)),"")</f>
        <v xml:space="preserve">See Collegerama 2022 recording TN1612TU_05 from 01:13:11 - https://collegerama.tudelft.nl/Mediasite/Channel/as-bsc-tn/watch/c62ffe14b9a54c75ada1f93c4d870c901d </v>
      </c>
      <c r="T2059" s="50" t="s">
        <v>1890</v>
      </c>
      <c r="U2059" s="31" t="str">
        <f>IFERROR(VLOOKUP(G2059,Demos!$B$7:N5354,12,FALSE),"")</f>
        <v/>
      </c>
    </row>
    <row r="2060" spans="1:21" ht="45" x14ac:dyDescent="0.25">
      <c r="A2060" s="39">
        <f t="shared" si="32"/>
        <v>2055</v>
      </c>
      <c r="B2060" s="30" t="s">
        <v>38</v>
      </c>
      <c r="C2060" s="29" t="str">
        <f xml:space="preserve"> IFERROR(VLOOKUP(B2060, Courses!$C$3:$E$836, 2, FALSE),"")</f>
        <v>Mechanics and Theory of Relativity</v>
      </c>
      <c r="D2060" s="29" t="str">
        <f xml:space="preserve"> IFERROR(VLOOKUP(MID(G2060,1,1), PIRA!$B$1:$E$1146, 2, FALSE),"")</f>
        <v>1 Mechanics</v>
      </c>
      <c r="E2060" s="31" t="str">
        <f xml:space="preserve"> IFERROR(VLOOKUP(MID(G2060,1,2),PIRA!$B$1:$E$1144,2,FALSE),"")&amp;"
"&amp;IFERROR(VLOOKUP(MID(H2060,1,2),PIRA!$B$1:$E$1144,2,FALSE),"")&amp;"
"&amp;IFERROR(VLOOKUP(MID(I2060,1,2),PIRA!$B$1:$E$1144,2,FALSE),"")</f>
        <v xml:space="preserve">Gravity
</v>
      </c>
      <c r="F2060" s="31" t="str">
        <f xml:space="preserve"> IFERROR(VLOOKUP(MID(G2060,1,4),PIRA!$B$1:$E$1144,2,FALSE),"")&amp;"
"&amp;IFERROR(VLOOKUP(MID(H2060,1,4),PIRA!$B$1:$E$1144,2,FALSE),"")&amp;"
"&amp;IFERROR(VLOOKUP(MID(I2060,1,4),PIRA!$B$1:$E$1144,2,FALSE),"")</f>
        <v xml:space="preserve">Universal Gravitational Constant
</v>
      </c>
      <c r="G2060" s="32" t="s">
        <v>1155</v>
      </c>
      <c r="H2060" s="31" t="str">
        <f>IFERROR(IF(VLOOKUP(G2060,Demos!$B$3:$K$1368,2,FALSE)=0,"",VLOOKUP(G2060,Demos!$B$3:$K$1368,2,FALSE)),"")</f>
        <v/>
      </c>
      <c r="I2060" s="79" t="str">
        <f>IFERROR(IF(VLOOKUP(G2060,Demos!$B$3:$K$1368,3,FALSE)=0,"",VLOOKUP(G2060,Demos!$B$3:$K$1368,3,FALSE)),"")</f>
        <v/>
      </c>
      <c r="J2060" s="79" t="str">
        <f>IFERROR(IF(VLOOKUP(G2060,Demos!$B$3:$K$1368,4,FALSE)=0,"",VLOOKUP(G2060,Demos!$B$3:$K$1368,4,FALSE)),"")</f>
        <v/>
      </c>
      <c r="K2060" s="32" t="s">
        <v>22</v>
      </c>
      <c r="L2060" s="32" t="s">
        <v>1060</v>
      </c>
      <c r="M2060" s="71">
        <v>42047</v>
      </c>
      <c r="N2060" s="33" t="str">
        <f>IFERROR(VLOOKUP(G2060,Demos!$B$3:$K$1368,5,FALSE),"")</f>
        <v>Weighing the Earth</v>
      </c>
      <c r="O2060" s="28">
        <f>IF(N2060="","",COUNTIF($N$6:N4179, N2060))</f>
        <v>8</v>
      </c>
      <c r="P2060" s="33" t="str">
        <f xml:space="preserve"> IFERROR(IF(VLOOKUP(G2060,Demos!$B$3:$K$1368,6,FALSE)=0,"",VLOOKUP(G2060,Demos!$B$3:$K$1368,6,FALSE)),"")</f>
        <v>www.de-monstrare.nl/pdf/Weighing%20the%20earth.pdf</v>
      </c>
      <c r="Q2060" s="38" t="str">
        <f xml:space="preserve"> IFERROR(IF(VLOOKUP(G2060,Demos!$B$3:$K$1368,8,FALSE)=0,"",VLOOKUP(G2060,Demos!$B$3:$K$1368,8,FALSE)),"")</f>
        <v>Torsion wire broken due to moving the equipment by FMVG 15 Aug 2013</v>
      </c>
      <c r="R2060" s="38" t="str">
        <f xml:space="preserve"> IFERROR(IF(VLOOKUP(G2060,Demos!$B$3:$K$1368,7,FALSE)=0,"",VLOOKUP(G2060,Demos!$B$3:$K$1368,7,FALSE)),"")</f>
        <v/>
      </c>
      <c r="T2060" s="50" t="s">
        <v>1763</v>
      </c>
      <c r="U2060" s="31" t="str">
        <f>IFERROR(VLOOKUP(G2060,Demos!$B$7:N5355,12,FALSE),"")</f>
        <v/>
      </c>
    </row>
    <row r="2061" spans="1:21" ht="45" x14ac:dyDescent="0.25">
      <c r="A2061" s="39">
        <f t="shared" si="32"/>
        <v>2056</v>
      </c>
      <c r="B2061" s="30" t="s">
        <v>38</v>
      </c>
      <c r="C2061" s="29" t="str">
        <f xml:space="preserve"> IFERROR(VLOOKUP(B2061, Courses!$C$3:$E$836, 2, FALSE),"")</f>
        <v>Mechanics and Theory of Relativity</v>
      </c>
      <c r="D2061" s="29" t="str">
        <f xml:space="preserve"> IFERROR(VLOOKUP(MID(G2061,1,1), PIRA!$B$1:$E$1146, 2, FALSE),"")</f>
        <v>1 Mechanics</v>
      </c>
      <c r="E2061" s="31" t="str">
        <f xml:space="preserve"> IFERROR(VLOOKUP(MID(G2061,1,2),PIRA!$B$1:$E$1144,2,FALSE),"")&amp;"
"&amp;IFERROR(VLOOKUP(MID(H2061,1,2),PIRA!$B$1:$E$1144,2,FALSE),"")&amp;"
"&amp;IFERROR(VLOOKUP(MID(I2061,1,2),PIRA!$B$1:$E$1144,2,FALSE),"")</f>
        <v xml:space="preserve">Work and Energy
Magnetic Materials
</v>
      </c>
      <c r="F2061" s="31" t="str">
        <f xml:space="preserve"> IFERROR(VLOOKUP(MID(G2061,1,4),PIRA!$B$1:$E$1144,2,FALSE),"")&amp;"
"&amp;IFERROR(VLOOKUP(MID(H2061,1,4),PIRA!$B$1:$E$1144,2,FALSE),"")&amp;"
"&amp;IFERROR(VLOOKUP(MID(I2061,1,4),PIRA!$B$1:$E$1144,2,FALSE),"")</f>
        <v xml:space="preserve">Conservation of Energy
Magnets
</v>
      </c>
      <c r="G2061" s="32" t="s">
        <v>1158</v>
      </c>
      <c r="H2061" s="31" t="str">
        <f>IFERROR(IF(VLOOKUP(G2061,Demos!$B$3:$K$1368,2,FALSE)=0,"",VLOOKUP(G2061,Demos!$B$3:$K$1368,2,FALSE)),"")</f>
        <v>5G10.80</v>
      </c>
      <c r="I2061" s="79" t="str">
        <f>IFERROR(IF(VLOOKUP(G2061,Demos!$B$3:$K$1368,3,FALSE)=0,"",VLOOKUP(G2061,Demos!$B$3:$K$1368,3,FALSE)),"")</f>
        <v/>
      </c>
      <c r="J2061" s="79" t="str">
        <f>IFERROR(IF(VLOOKUP(G2061,Demos!$B$3:$K$1368,4,FALSE)=0,"",VLOOKUP(G2061,Demos!$B$3:$K$1368,4,FALSE)),"")</f>
        <v/>
      </c>
      <c r="K2061" s="32" t="s">
        <v>22</v>
      </c>
      <c r="L2061" s="32" t="s">
        <v>1060</v>
      </c>
      <c r="M2061" s="71">
        <v>42047</v>
      </c>
      <c r="N2061" s="33" t="str">
        <f>IFERROR(VLOOKUP(G2061,Demos!$B$3:$K$1368,5,FALSE),"")</f>
        <v>Gauss' Rifle</v>
      </c>
      <c r="O2061" s="28">
        <f>IF(N2061="","",COUNTIF($N$6:N4180, N2061))</f>
        <v>37</v>
      </c>
      <c r="P2061" s="33" t="str">
        <f xml:space="preserve"> IFERROR(IF(VLOOKUP(G2061,Demos!$B$3:$K$1368,6,FALSE)=0,"",VLOOKUP(G2061,Demos!$B$3:$K$1368,6,FALSE)),"")</f>
        <v>www.de-monstrare.nl/pdf/Gauss%27s%20rifle.pdf</v>
      </c>
      <c r="Q2061" s="38" t="str">
        <f xml:space="preserve"> IFERROR(IF(VLOOKUP(G2061,Demos!$B$3:$K$1368,8,FALSE)=0,"",VLOOKUP(G2061,Demos!$B$3:$K$1368,8,FALSE)),"")</f>
        <v/>
      </c>
      <c r="R2061" s="38" t="str">
        <f xml:space="preserve"> IFERROR(IF(VLOOKUP(G2061,Demos!$B$3:$K$1368,7,FALSE)=0,"",VLOOKUP(G2061,Demos!$B$3:$K$1368,7,FALSE)),"")</f>
        <v xml:space="preserve">See Collegerama 2022 recording TN1612TU_04 from 00:39:45 - https://collegerama.tudelft.nl/Mediasite/Channel/as-bsc-tn/watch/a26ab3bd246349b59f418a1b22cc67101d </v>
      </c>
      <c r="T2061" s="50" t="s">
        <v>1890</v>
      </c>
      <c r="U2061" s="31" t="str">
        <f>IFERROR(VLOOKUP(G2061,Demos!$B$7:N5356,12,FALSE),"")</f>
        <v/>
      </c>
    </row>
    <row r="2062" spans="1:21" ht="45" x14ac:dyDescent="0.25">
      <c r="A2062" s="39">
        <f t="shared" si="32"/>
        <v>2057</v>
      </c>
      <c r="B2062" s="30" t="s">
        <v>1905</v>
      </c>
      <c r="C2062" s="29" t="str">
        <f xml:space="preserve"> IFERROR(VLOOKUP(B2062, Courses!$C$3:$E$836, 2, FALSE),"")</f>
        <v>Mechanics and Theory of Relativity</v>
      </c>
      <c r="D2062" s="29" t="str">
        <f xml:space="preserve"> IFERROR(VLOOKUP(MID(G2062,1,1), PIRA!$B$1:$E$1146, 2, FALSE),"")</f>
        <v>1 Mechanics</v>
      </c>
      <c r="E2062" s="31" t="str">
        <f xml:space="preserve"> IFERROR(VLOOKUP(MID(G2062,1,2),PIRA!$B$1:$E$1144,2,FALSE),"")&amp;"
"&amp;IFERROR(VLOOKUP(MID(H2062,1,2),PIRA!$B$1:$E$1144,2,FALSE),"")&amp;"
"&amp;IFERROR(VLOOKUP(MID(I2062,1,2),PIRA!$B$1:$E$1144,2,FALSE),"")</f>
        <v xml:space="preserve">Newton's Second Law
</v>
      </c>
      <c r="F2062" s="31" t="str">
        <f xml:space="preserve"> IFERROR(VLOOKUP(MID(G2062,1,4),PIRA!$B$1:$E$1144,2,FALSE),"")&amp;"
"&amp;IFERROR(VLOOKUP(MID(H2062,1,4),PIRA!$B$1:$E$1144,2,FALSE),"")&amp;"
"&amp;IFERROR(VLOOKUP(MID(I2062,1,4),PIRA!$B$1:$E$1144,2,FALSE),"")</f>
        <v xml:space="preserve">Force, Mass, and Acceleration
</v>
      </c>
      <c r="G2062" s="32" t="s">
        <v>1144</v>
      </c>
      <c r="H2062" s="31" t="str">
        <f>IFERROR(IF(VLOOKUP(G2062,Demos!$B$3:$K$1368,2,FALSE)=0,"",VLOOKUP(G2062,Demos!$B$3:$K$1368,2,FALSE)),"")</f>
        <v/>
      </c>
      <c r="I2062" s="79" t="str">
        <f>IFERROR(IF(VLOOKUP(G2062,Demos!$B$3:$K$1368,3,FALSE)=0,"",VLOOKUP(G2062,Demos!$B$3:$K$1368,3,FALSE)),"")</f>
        <v/>
      </c>
      <c r="J2062" s="79" t="str">
        <f>IFERROR(IF(VLOOKUP(G2062,Demos!$B$3:$K$1368,4,FALSE)=0,"",VLOOKUP(G2062,Demos!$B$3:$K$1368,4,FALSE)),"")</f>
        <v/>
      </c>
      <c r="K2062" s="32" t="s">
        <v>1897</v>
      </c>
      <c r="M2062" s="71">
        <v>42046</v>
      </c>
      <c r="N2062" s="33" t="str">
        <f>IFERROR(VLOOKUP(G2062,Demos!$B$3:$K$1368,5,FALSE),"")</f>
        <v>Pulling a Thread</v>
      </c>
      <c r="O2062" s="28">
        <f>IF(N2062="","",COUNTIF($N$6:N4181, N2062))</f>
        <v>33</v>
      </c>
      <c r="P2062" s="33" t="str">
        <f xml:space="preserve"> IFERROR(IF(VLOOKUP(G2062,Demos!$B$3:$K$1368,6,FALSE)=0,"",VLOOKUP(G2062,Demos!$B$3:$K$1368,6,FALSE)),"")</f>
        <v>www.de-monstrare.nl/pdf/Pulling%20a%20thread.pdf</v>
      </c>
      <c r="Q2062" s="38" t="str">
        <f xml:space="preserve"> IFERROR(IF(VLOOKUP(G2062,Demos!$B$3:$K$1368,8,FALSE)=0,"",VLOOKUP(G2062,Demos!$B$3:$K$1368,8,FALSE)),"")</f>
        <v/>
      </c>
      <c r="R2062" s="38" t="str">
        <f xml:space="preserve"> IFERROR(IF(VLOOKUP(G2062,Demos!$B$3:$K$1368,7,FALSE)=0,"",VLOOKUP(G2062,Demos!$B$3:$K$1368,7,FALSE)),"")</f>
        <v xml:space="preserve">See Collegerama 2022 recording TN1612TU_02 from 00:34:45 - https://collegerama.tudelft.nl/Mediasite/Channel/as-bsc-tn/watch/8ae6f50a06ea4d7fb72bb50699c07ef41d </v>
      </c>
      <c r="T2062" s="50" t="s">
        <v>1763</v>
      </c>
      <c r="U2062" s="31" t="str">
        <f>IFERROR(VLOOKUP(G2062,Demos!$B$7:N5357,12,FALSE),"")</f>
        <v/>
      </c>
    </row>
    <row r="2063" spans="1:21" ht="45" x14ac:dyDescent="0.25">
      <c r="A2063" s="39">
        <f t="shared" si="32"/>
        <v>2058</v>
      </c>
      <c r="B2063" s="30" t="s">
        <v>38</v>
      </c>
      <c r="C2063" s="29" t="str">
        <f xml:space="preserve"> IFERROR(VLOOKUP(B2063, Courses!$C$3:$E$836, 2, FALSE),"")</f>
        <v>Mechanics and Theory of Relativity</v>
      </c>
      <c r="D2063" s="29" t="str">
        <f xml:space="preserve"> IFERROR(VLOOKUP(MID(G2063,1,1), PIRA!$B$1:$E$1146, 2, FALSE),"")</f>
        <v>1 Mechanics</v>
      </c>
      <c r="E2063" s="31" t="str">
        <f xml:space="preserve"> IFERROR(VLOOKUP(MID(G2063,1,2),PIRA!$B$1:$E$1144,2,FALSE),"")&amp;"
"&amp;IFERROR(VLOOKUP(MID(H2063,1,2),PIRA!$B$1:$E$1144,2,FALSE),"")&amp;"
"&amp;IFERROR(VLOOKUP(MID(I2063,1,2),PIRA!$B$1:$E$1144,2,FALSE),"")</f>
        <v xml:space="preserve">Newton's Third Law
</v>
      </c>
      <c r="F2063" s="31" t="str">
        <f xml:space="preserve"> IFERROR(VLOOKUP(MID(G2063,1,4),PIRA!$B$1:$E$1144,2,FALSE),"")&amp;"
"&amp;IFERROR(VLOOKUP(MID(H2063,1,4),PIRA!$B$1:$E$1144,2,FALSE),"")&amp;"
"&amp;IFERROR(VLOOKUP(MID(I2063,1,4),PIRA!$B$1:$E$1144,2,FALSE),"")</f>
        <v xml:space="preserve">Action and Reaction
</v>
      </c>
      <c r="G2063" s="32" t="s">
        <v>1147</v>
      </c>
      <c r="H2063" s="31" t="str">
        <f>IFERROR(IF(VLOOKUP(G2063,Demos!$B$3:$K$1368,2,FALSE)=0,"",VLOOKUP(G2063,Demos!$B$3:$K$1368,2,FALSE)),"")</f>
        <v/>
      </c>
      <c r="I2063" s="79" t="str">
        <f>IFERROR(IF(VLOOKUP(G2063,Demos!$B$3:$K$1368,3,FALSE)=0,"",VLOOKUP(G2063,Demos!$B$3:$K$1368,3,FALSE)),"")</f>
        <v/>
      </c>
      <c r="J2063" s="79" t="str">
        <f>IFERROR(IF(VLOOKUP(G2063,Demos!$B$3:$K$1368,4,FALSE)=0,"",VLOOKUP(G2063,Demos!$B$3:$K$1368,4,FALSE)),"")</f>
        <v/>
      </c>
      <c r="K2063" s="32" t="s">
        <v>22</v>
      </c>
      <c r="L2063" s="32" t="s">
        <v>1060</v>
      </c>
      <c r="M2063" s="71">
        <v>42046</v>
      </c>
      <c r="N2063" s="33" t="str">
        <f>IFERROR(VLOOKUP(G2063,Demos!$B$3:$K$1368,5,FALSE),"")</f>
        <v>Trying Hard to Pull Differently</v>
      </c>
      <c r="O2063" s="28">
        <f>IF(N2063="","",COUNTIF($N$6:N4182, N2063))</f>
        <v>15</v>
      </c>
      <c r="P2063" s="33" t="str">
        <f xml:space="preserve"> IFERROR(IF(VLOOKUP(G2063,Demos!$B$3:$K$1368,6,FALSE)=0,"",VLOOKUP(G2063,Demos!$B$3:$K$1368,6,FALSE)),"")</f>
        <v>www.de-monstrare.nl/pdf/trying%20hard%20to%20pull%20differntly.pdf</v>
      </c>
      <c r="Q2063" s="38" t="str">
        <f xml:space="preserve"> IFERROR(IF(VLOOKUP(G2063,Demos!$B$3:$K$1368,8,FALSE)=0,"",VLOOKUP(G2063,Demos!$B$3:$K$1368,8,FALSE)),"")</f>
        <v/>
      </c>
      <c r="R2063" s="38" t="str">
        <f xml:space="preserve"> IFERROR(IF(VLOOKUP(G2063,Demos!$B$3:$K$1368,7,FALSE)=0,"",VLOOKUP(G2063,Demos!$B$3:$K$1368,7,FALSE)),"")</f>
        <v>See Collegerama 2022 recording TN1612TU_02 from 00:34:45  and 01:38:25 - https://collegerama.tudelft.nl/Mediasite/Channel/as-bsc-tn/watch/8ae6f50a06ea4d7fb72bb50699c07ef41d ===============  https://collegerama.tudelft.nl/Mediasite/Channel/as-bsc-tn/watch/f53f1fdd5fa04999b1d52f4922846f1a1d ========================Collegerama.tudelft.nl. TN1612TU_02 - 09/02/2021, recorded on 09 Feb 2021 08:45, demo starts at 00:59:27 ====================</v>
      </c>
      <c r="T2063" s="50" t="s">
        <v>1763</v>
      </c>
      <c r="U2063" s="31" t="str">
        <f>IFERROR(VLOOKUP(G2063,Demos!$B$7:N5358,12,FALSE),"")</f>
        <v/>
      </c>
    </row>
    <row r="2064" spans="1:21" ht="45" x14ac:dyDescent="0.25">
      <c r="A2064" s="39">
        <f t="shared" si="32"/>
        <v>2059</v>
      </c>
      <c r="B2064" s="30" t="s">
        <v>38</v>
      </c>
      <c r="C2064" s="29" t="str">
        <f xml:space="preserve"> IFERROR(VLOOKUP(B2064, Courses!$C$3:$E$836, 2, FALSE),"")</f>
        <v>Mechanics and Theory of Relativity</v>
      </c>
      <c r="D2064" s="29" t="str">
        <f xml:space="preserve"> IFERROR(VLOOKUP(MID(G2064,1,1), PIRA!$B$1:$E$1146, 2, FALSE),"")</f>
        <v>1 Mechanics</v>
      </c>
      <c r="E2064" s="31" t="str">
        <f xml:space="preserve"> IFERROR(VLOOKUP(MID(G2064,1,2),PIRA!$B$1:$E$1144,2,FALSE),"")&amp;"
"&amp;IFERROR(VLOOKUP(MID(H2064,1,2),PIRA!$B$1:$E$1144,2,FALSE),"")&amp;"
"&amp;IFERROR(VLOOKUP(MID(I2064,1,2),PIRA!$B$1:$E$1144,2,FALSE),"")</f>
        <v xml:space="preserve">Newton's First Law
</v>
      </c>
      <c r="F2064" s="31" t="str">
        <f xml:space="preserve"> IFERROR(VLOOKUP(MID(G2064,1,4),PIRA!$B$1:$E$1144,2,FALSE),"")&amp;"
"&amp;IFERROR(VLOOKUP(MID(H2064,1,4),PIRA!$B$1:$E$1144,2,FALSE),"")&amp;"
"&amp;IFERROR(VLOOKUP(MID(I2064,1,4),PIRA!$B$1:$E$1144,2,FALSE),"")</f>
        <v xml:space="preserve">Inertia of Rest
</v>
      </c>
      <c r="G2064" s="32" t="s">
        <v>1140</v>
      </c>
      <c r="H2064" s="31" t="str">
        <f>IFERROR(IF(VLOOKUP(G2064,Demos!$B$3:$K$1368,2,FALSE)=0,"",VLOOKUP(G2064,Demos!$B$3:$K$1368,2,FALSE)),"")</f>
        <v/>
      </c>
      <c r="I2064" s="79" t="str">
        <f>IFERROR(IF(VLOOKUP(G2064,Demos!$B$3:$K$1368,3,FALSE)=0,"",VLOOKUP(G2064,Demos!$B$3:$K$1368,3,FALSE)),"")</f>
        <v/>
      </c>
      <c r="J2064" s="79" t="str">
        <f>IFERROR(IF(VLOOKUP(G2064,Demos!$B$3:$K$1368,4,FALSE)=0,"",VLOOKUP(G2064,Demos!$B$3:$K$1368,4,FALSE)),"")</f>
        <v/>
      </c>
      <c r="K2064" s="32" t="s">
        <v>22</v>
      </c>
      <c r="L2064" s="32" t="s">
        <v>1060</v>
      </c>
      <c r="M2064" s="71">
        <v>42045</v>
      </c>
      <c r="N2064" s="33" t="str">
        <f>IFERROR(VLOOKUP(G2064,Demos!$B$3:$K$1368,5,FALSE),"")</f>
        <v>Tablecloth Pull</v>
      </c>
      <c r="O2064" s="28">
        <f>IF(N2064="","",COUNTIF($N$6:N4183, N2064))</f>
        <v>24</v>
      </c>
      <c r="P2064" s="33" t="str">
        <f xml:space="preserve"> IFERROR(IF(VLOOKUP(G2064,Demos!$B$3:$K$1368,6,FALSE)=0,"",VLOOKUP(G2064,Demos!$B$3:$K$1368,6,FALSE)),"")</f>
        <v>www.de-monstrare.nl/pdf/Tablecloth%20pull.pdf</v>
      </c>
      <c r="Q2064" s="38" t="str">
        <f xml:space="preserve"> IFERROR(IF(VLOOKUP(G2064,Demos!$B$3:$K$1368,8,FALSE)=0,"",VLOOKUP(G2064,Demos!$B$3:$K$1368,8,FALSE)),"")</f>
        <v/>
      </c>
      <c r="R2064" s="38" t="str">
        <f xml:space="preserve"> IFERROR(IF(VLOOKUP(G2064,Demos!$B$3:$K$1368,7,FALSE)=0,"",VLOOKUP(G2064,Demos!$B$3:$K$1368,7,FALSE)),"")</f>
        <v xml:space="preserve">See Collegerama 2022 recording TN1612TU_02 from 00:34:45  and 01:38:25 - https://collegerama.tudelft.nl/Mediasite/Channel/as-bsc-tn/watch/8ae6f50a06ea4d7fb72bb50699c07ef41d </v>
      </c>
      <c r="T2064" s="50" t="s">
        <v>1763</v>
      </c>
      <c r="U2064" s="31" t="str">
        <f>IFERROR(VLOOKUP(G2064,Demos!$B$7:N5359,12,FALSE),"")</f>
        <v/>
      </c>
    </row>
    <row r="2065" spans="1:21" ht="45" x14ac:dyDescent="0.25">
      <c r="A2065" s="39">
        <f t="shared" si="32"/>
        <v>2060</v>
      </c>
      <c r="B2065" s="30" t="s">
        <v>38</v>
      </c>
      <c r="C2065" s="29" t="str">
        <f xml:space="preserve"> IFERROR(VLOOKUP(B2065, Courses!$C$3:$E$836, 2, FALSE),"")</f>
        <v>Mechanics and Theory of Relativity</v>
      </c>
      <c r="D2065" s="29" t="str">
        <f xml:space="preserve"> IFERROR(VLOOKUP(MID(G2065,1,1), PIRA!$B$1:$E$1146, 2, FALSE),"")</f>
        <v>1 Mechanics</v>
      </c>
      <c r="E2065" s="31" t="str">
        <f xml:space="preserve"> IFERROR(VLOOKUP(MID(G2065,1,2),PIRA!$B$1:$E$1144,2,FALSE),"")&amp;"
"&amp;IFERROR(VLOOKUP(MID(H2065,1,2),PIRA!$B$1:$E$1144,2,FALSE),"")&amp;"
"&amp;IFERROR(VLOOKUP(MID(I2065,1,2),PIRA!$B$1:$E$1144,2,FALSE),"")</f>
        <v xml:space="preserve">Newton's Second Law
</v>
      </c>
      <c r="F2065" s="31" t="str">
        <f xml:space="preserve"> IFERROR(VLOOKUP(MID(G2065,1,4),PIRA!$B$1:$E$1144,2,FALSE),"")&amp;"
"&amp;IFERROR(VLOOKUP(MID(H2065,1,4),PIRA!$B$1:$E$1144,2,FALSE),"")&amp;"
"&amp;IFERROR(VLOOKUP(MID(I2065,1,4),PIRA!$B$1:$E$1144,2,FALSE),"")</f>
        <v xml:space="preserve">Force, Mass, and Acceleration
</v>
      </c>
      <c r="G2065" s="32" t="s">
        <v>1144</v>
      </c>
      <c r="H2065" s="31" t="str">
        <f>IFERROR(IF(VLOOKUP(G2065,Demos!$B$3:$K$1368,2,FALSE)=0,"",VLOOKUP(G2065,Demos!$B$3:$K$1368,2,FALSE)),"")</f>
        <v/>
      </c>
      <c r="I2065" s="79" t="str">
        <f>IFERROR(IF(VLOOKUP(G2065,Demos!$B$3:$K$1368,3,FALSE)=0,"",VLOOKUP(G2065,Demos!$B$3:$K$1368,3,FALSE)),"")</f>
        <v/>
      </c>
      <c r="J2065" s="79" t="str">
        <f>IFERROR(IF(VLOOKUP(G2065,Demos!$B$3:$K$1368,4,FALSE)=0,"",VLOOKUP(G2065,Demos!$B$3:$K$1368,4,FALSE)),"")</f>
        <v/>
      </c>
      <c r="K2065" s="32" t="s">
        <v>22</v>
      </c>
      <c r="L2065" s="32" t="s">
        <v>1060</v>
      </c>
      <c r="M2065" s="71">
        <v>42045</v>
      </c>
      <c r="N2065" s="33" t="str">
        <f>IFERROR(VLOOKUP(G2065,Demos!$B$3:$K$1368,5,FALSE),"")</f>
        <v>Pulling a Thread</v>
      </c>
      <c r="O2065" s="28">
        <f>IF(N2065="","",COUNTIF($N$6:N4184, N2065))</f>
        <v>33</v>
      </c>
      <c r="P2065" s="33" t="str">
        <f xml:space="preserve"> IFERROR(IF(VLOOKUP(G2065,Demos!$B$3:$K$1368,6,FALSE)=0,"",VLOOKUP(G2065,Demos!$B$3:$K$1368,6,FALSE)),"")</f>
        <v>www.de-monstrare.nl/pdf/Pulling%20a%20thread.pdf</v>
      </c>
      <c r="Q2065" s="38" t="str">
        <f xml:space="preserve"> IFERROR(IF(VLOOKUP(G2065,Demos!$B$3:$K$1368,8,FALSE)=0,"",VLOOKUP(G2065,Demos!$B$3:$K$1368,8,FALSE)),"")</f>
        <v/>
      </c>
      <c r="R2065" s="38" t="str">
        <f xml:space="preserve"> IFERROR(IF(VLOOKUP(G2065,Demos!$B$3:$K$1368,7,FALSE)=0,"",VLOOKUP(G2065,Demos!$B$3:$K$1368,7,FALSE)),"")</f>
        <v xml:space="preserve">See Collegerama 2022 recording TN1612TU_02 from 00:34:45 - https://collegerama.tudelft.nl/Mediasite/Channel/as-bsc-tn/watch/8ae6f50a06ea4d7fb72bb50699c07ef41d </v>
      </c>
      <c r="T2065" s="50" t="s">
        <v>1763</v>
      </c>
      <c r="U2065" s="31" t="str">
        <f>IFERROR(VLOOKUP(G2065,Demos!$B$7:N5360,12,FALSE),"")</f>
        <v/>
      </c>
    </row>
    <row r="2066" spans="1:21" ht="45" x14ac:dyDescent="0.25">
      <c r="A2066" s="39">
        <f t="shared" si="32"/>
        <v>2061</v>
      </c>
      <c r="B2066" s="30" t="s">
        <v>38</v>
      </c>
      <c r="C2066" s="29" t="str">
        <f xml:space="preserve"> IFERROR(VLOOKUP(B2066, Courses!$C$3:$E$836, 2, FALSE),"")</f>
        <v>Mechanics and Theory of Relativity</v>
      </c>
      <c r="D2066" s="29" t="str">
        <f xml:space="preserve"> IFERROR(VLOOKUP(MID(G2066,1,1), PIRA!$B$1:$E$1146, 2, FALSE),"")</f>
        <v>1 Mechanics</v>
      </c>
      <c r="E2066" s="31" t="str">
        <f xml:space="preserve"> IFERROR(VLOOKUP(MID(G2066,1,2),PIRA!$B$1:$E$1144,2,FALSE),"")&amp;"
"&amp;IFERROR(VLOOKUP(MID(H2066,1,2),PIRA!$B$1:$E$1144,2,FALSE),"")&amp;"
"&amp;IFERROR(VLOOKUP(MID(I2066,1,2),PIRA!$B$1:$E$1144,2,FALSE),"")</f>
        <v xml:space="preserve">Newton's First Law
</v>
      </c>
      <c r="F2066" s="31" t="str">
        <f xml:space="preserve"> IFERROR(VLOOKUP(MID(G2066,1,4),PIRA!$B$1:$E$1144,2,FALSE),"")&amp;"
"&amp;IFERROR(VLOOKUP(MID(H2066,1,4),PIRA!$B$1:$E$1144,2,FALSE),"")&amp;"
"&amp;IFERROR(VLOOKUP(MID(I2066,1,4),PIRA!$B$1:$E$1144,2,FALSE),"")</f>
        <v xml:space="preserve">Inertia of Motion
</v>
      </c>
      <c r="G2066" s="32" t="s">
        <v>1141</v>
      </c>
      <c r="H2066" s="31" t="str">
        <f>IFERROR(IF(VLOOKUP(G2066,Demos!$B$3:$K$1368,2,FALSE)=0,"",VLOOKUP(G2066,Demos!$B$3:$K$1368,2,FALSE)),"")</f>
        <v/>
      </c>
      <c r="I2066" s="79" t="str">
        <f>IFERROR(IF(VLOOKUP(G2066,Demos!$B$3:$K$1368,3,FALSE)=0,"",VLOOKUP(G2066,Demos!$B$3:$K$1368,3,FALSE)),"")</f>
        <v/>
      </c>
      <c r="J2066" s="79" t="str">
        <f>IFERROR(IF(VLOOKUP(G2066,Demos!$B$3:$K$1368,4,FALSE)=0,"",VLOOKUP(G2066,Demos!$B$3:$K$1368,4,FALSE)),"")</f>
        <v/>
      </c>
      <c r="K2066" s="32" t="s">
        <v>22</v>
      </c>
      <c r="L2066" s="32" t="s">
        <v>1060</v>
      </c>
      <c r="M2066" s="71">
        <v>42044</v>
      </c>
      <c r="N2066" s="33" t="str">
        <f>IFERROR(VLOOKUP(G2066,Demos!$B$3:$K$1368,5,FALSE),"")</f>
        <v>Galileo's Thoughts</v>
      </c>
      <c r="O2066" s="28">
        <f>IF(N2066="","",COUNTIF($N$6:N4185, N2066))</f>
        <v>14</v>
      </c>
      <c r="P2066" s="33" t="str">
        <f xml:space="preserve"> IFERROR(IF(VLOOKUP(G2066,Demos!$B$3:$K$1368,6,FALSE)=0,"",VLOOKUP(G2066,Demos!$B$3:$K$1368,6,FALSE)),"")</f>
        <v>www.de-monstrare.nl/pdf/Galileo%27s%20thoughts.pdf</v>
      </c>
      <c r="Q2066" s="38" t="str">
        <f xml:space="preserve"> IFERROR(IF(VLOOKUP(G2066,Demos!$B$3:$K$1368,8,FALSE)=0,"",VLOOKUP(G2066,Demos!$B$3:$K$1368,8,FALSE)),"")</f>
        <v/>
      </c>
      <c r="R2066" s="38" t="str">
        <f xml:space="preserve"> IFERROR(IF(VLOOKUP(G2066,Demos!$B$3:$K$1368,7,FALSE)=0,"",VLOOKUP(G2066,Demos!$B$3:$K$1368,7,FALSE)),"")</f>
        <v/>
      </c>
      <c r="T2066" s="50" t="s">
        <v>1762</v>
      </c>
      <c r="U2066" s="31" t="str">
        <f>IFERROR(VLOOKUP(G2066,Demos!$B$7:N5363,12,FALSE),"")</f>
        <v/>
      </c>
    </row>
    <row r="2067" spans="1:21" ht="45" x14ac:dyDescent="0.25">
      <c r="A2067" s="39">
        <f t="shared" si="32"/>
        <v>2062</v>
      </c>
      <c r="B2067" s="30" t="s">
        <v>38</v>
      </c>
      <c r="C2067" s="29" t="str">
        <f xml:space="preserve"> IFERROR(VLOOKUP(B2067, Courses!$C$3:$E$836, 2, FALSE),"")</f>
        <v>Mechanics and Theory of Relativity</v>
      </c>
      <c r="D2067" s="29" t="str">
        <f xml:space="preserve"> IFERROR(VLOOKUP(MID(G2067,1,1), PIRA!$B$1:$E$1146, 2, FALSE),"")</f>
        <v>1 Mechanics</v>
      </c>
      <c r="E2067" s="31" t="str">
        <f xml:space="preserve"> IFERROR(VLOOKUP(MID(G2067,1,2),PIRA!$B$1:$E$1144,2,FALSE),"")&amp;"
"&amp;IFERROR(VLOOKUP(MID(H2067,1,2),PIRA!$B$1:$E$1144,2,FALSE),"")&amp;"
"&amp;IFERROR(VLOOKUP(MID(I2067,1,2),PIRA!$B$1:$E$1144,2,FALSE),"")</f>
        <v xml:space="preserve">Newton's Third Law
</v>
      </c>
      <c r="F2067" s="31" t="str">
        <f xml:space="preserve"> IFERROR(VLOOKUP(MID(G2067,1,4),PIRA!$B$1:$E$1144,2,FALSE),"")&amp;"
"&amp;IFERROR(VLOOKUP(MID(H2067,1,4),PIRA!$B$1:$E$1144,2,FALSE),"")&amp;"
"&amp;IFERROR(VLOOKUP(MID(I2067,1,4),PIRA!$B$1:$E$1144,2,FALSE),"")</f>
        <v xml:space="preserve">Action and Reaction
</v>
      </c>
      <c r="G2067" s="32" t="s">
        <v>1146</v>
      </c>
      <c r="H2067" s="31" t="str">
        <f>IFERROR(IF(VLOOKUP(G2067,Demos!$B$3:$K$1368,2,FALSE)=0,"",VLOOKUP(G2067,Demos!$B$3:$K$1368,2,FALSE)),"")</f>
        <v/>
      </c>
      <c r="I2067" s="79" t="str">
        <f>IFERROR(IF(VLOOKUP(G2067,Demos!$B$3:$K$1368,3,FALSE)=0,"",VLOOKUP(G2067,Demos!$B$3:$K$1368,3,FALSE)),"")</f>
        <v/>
      </c>
      <c r="J2067" s="79" t="str">
        <f>IFERROR(IF(VLOOKUP(G2067,Demos!$B$3:$K$1368,4,FALSE)=0,"",VLOOKUP(G2067,Demos!$B$3:$K$1368,4,FALSE)),"")</f>
        <v/>
      </c>
      <c r="K2067" s="32" t="s">
        <v>22</v>
      </c>
      <c r="L2067" s="32" t="s">
        <v>1060</v>
      </c>
      <c r="M2067" s="71">
        <v>42044</v>
      </c>
      <c r="N2067" s="33" t="str">
        <f>IFERROR(VLOOKUP(G2067,Demos!$B$3:$K$1368,5,FALSE),"")</f>
        <v>Who is Pulling?</v>
      </c>
      <c r="O2067" s="28">
        <f>IF(N2067="","",COUNTIF($N$6:N4186, N2067))</f>
        <v>12</v>
      </c>
      <c r="P2067" s="33" t="str">
        <f xml:space="preserve"> IFERROR(IF(VLOOKUP(G2067,Demos!$B$3:$K$1368,6,FALSE)=0,"",VLOOKUP(G2067,Demos!$B$3:$K$1368,6,FALSE)),"")</f>
        <v>www.de-monstrare.nl/pdf/Who%20is%20pulling.pdf</v>
      </c>
      <c r="Q2067" s="38" t="str">
        <f xml:space="preserve"> IFERROR(IF(VLOOKUP(G2067,Demos!$B$3:$K$1368,8,FALSE)=0,"",VLOOKUP(G2067,Demos!$B$3:$K$1368,8,FALSE)),"")</f>
        <v/>
      </c>
      <c r="R2067" s="38" t="str">
        <f xml:space="preserve"> IFERROR(IF(VLOOKUP(G2067,Demos!$B$3:$K$1368,7,FALSE)=0,"",VLOOKUP(G2067,Demos!$B$3:$K$1368,7,FALSE)),"")</f>
        <v/>
      </c>
      <c r="T2067" s="50" t="s">
        <v>1890</v>
      </c>
      <c r="U2067" s="31" t="str">
        <f>IFERROR(VLOOKUP(G2067,Demos!$B$7:N5361,12,FALSE),"")</f>
        <v/>
      </c>
    </row>
    <row r="2068" spans="1:21" ht="45" x14ac:dyDescent="0.25">
      <c r="A2068" s="39">
        <f t="shared" si="32"/>
        <v>2063</v>
      </c>
      <c r="B2068" s="30" t="s">
        <v>38</v>
      </c>
      <c r="C2068" s="29" t="str">
        <f xml:space="preserve"> IFERROR(VLOOKUP(B2068, Courses!$C$3:$E$836, 2, FALSE),"")</f>
        <v>Mechanics and Theory of Relativity</v>
      </c>
      <c r="D2068" s="29" t="str">
        <f xml:space="preserve"> IFERROR(VLOOKUP(MID(G2068,1,1), PIRA!$B$1:$E$1146, 2, FALSE),"")</f>
        <v>1 Mechanics</v>
      </c>
      <c r="E2068" s="31" t="str">
        <f xml:space="preserve"> IFERROR(VLOOKUP(MID(G2068,1,2),PIRA!$B$1:$E$1144,2,FALSE),"")&amp;"
"&amp;IFERROR(VLOOKUP(MID(H2068,1,2),PIRA!$B$1:$E$1144,2,FALSE),"")&amp;"
"&amp;IFERROR(VLOOKUP(MID(I2068,1,2),PIRA!$B$1:$E$1144,2,FALSE),"")</f>
        <v xml:space="preserve">Statics of Rigid Bodies
</v>
      </c>
      <c r="F2068" s="31" t="str">
        <f xml:space="preserve"> IFERROR(VLOOKUP(MID(G2068,1,4),PIRA!$B$1:$E$1144,2,FALSE),"")&amp;"
"&amp;IFERROR(VLOOKUP(MID(H2068,1,4),PIRA!$B$1:$E$1144,2,FALSE),"")&amp;"
"&amp;IFERROR(VLOOKUP(MID(I2068,1,4),PIRA!$B$1:$E$1144,2,FALSE),"")</f>
        <v xml:space="preserve">Resolution of Forces
</v>
      </c>
      <c r="G2068" s="32" t="s">
        <v>1148</v>
      </c>
      <c r="H2068" s="31" t="str">
        <f>IFERROR(IF(VLOOKUP(G2068,Demos!$B$3:$K$1368,2,FALSE)=0,"",VLOOKUP(G2068,Demos!$B$3:$K$1368,2,FALSE)),"")</f>
        <v/>
      </c>
      <c r="I2068" s="79" t="str">
        <f>IFERROR(IF(VLOOKUP(G2068,Demos!$B$3:$K$1368,3,FALSE)=0,"",VLOOKUP(G2068,Demos!$B$3:$K$1368,3,FALSE)),"")</f>
        <v/>
      </c>
      <c r="J2068" s="79" t="str">
        <f>IFERROR(IF(VLOOKUP(G2068,Demos!$B$3:$K$1368,4,FALSE)=0,"",VLOOKUP(G2068,Demos!$B$3:$K$1368,4,FALSE)),"")</f>
        <v/>
      </c>
      <c r="K2068" s="32" t="s">
        <v>22</v>
      </c>
      <c r="L2068" s="32" t="s">
        <v>1060</v>
      </c>
      <c r="M2068" s="71">
        <v>42044</v>
      </c>
      <c r="N2068" s="33" t="str">
        <f>IFERROR(VLOOKUP(G2068,Demos!$B$3:$K$1368,5,FALSE),"")</f>
        <v>Strong Professor (Weak Students)</v>
      </c>
      <c r="O2068" s="28">
        <f>IF(N2068="","",COUNTIF($N$6:N4187, N2068))</f>
        <v>24</v>
      </c>
      <c r="P2068" s="33" t="str">
        <f xml:space="preserve"> IFERROR(IF(VLOOKUP(G2068,Demos!$B$3:$K$1368,6,FALSE)=0,"",VLOOKUP(G2068,Demos!$B$3:$K$1368,6,FALSE)),"")</f>
        <v>www.de-monstrare.nl/pdf/Strong%20professor%20_weak%20students_.pdf</v>
      </c>
      <c r="Q2068" s="38" t="str">
        <f xml:space="preserve"> IFERROR(IF(VLOOKUP(G2068,Demos!$B$3:$K$1368,8,FALSE)=0,"",VLOOKUP(G2068,Demos!$B$3:$K$1368,8,FALSE)),"")</f>
        <v/>
      </c>
      <c r="R2068" s="38" t="str">
        <f xml:space="preserve"> IFERROR(IF(VLOOKUP(G2068,Demos!$B$3:$K$1368,7,FALSE)=0,"",VLOOKUP(G2068,Demos!$B$3:$K$1368,7,FALSE)),"")</f>
        <v xml:space="preserve">=================== https://collegerama.tudelft.nl/Mediasite/Channel/as-bsc-tn/watch/f53f1fdd5fa04999b1d52f4922846f1a1d ========================Collegerama.tudelft.nl. TN1612TU_01 - Klassieke mechanica &amp; relativiteit, recoreded on 08 Feb 2021 13:45, demo </v>
      </c>
      <c r="T2068" s="50" t="s">
        <v>1762</v>
      </c>
      <c r="U2068" s="31" t="str">
        <f>IFERROR(VLOOKUP(G2068,Demos!$B$7:N5362,12,FALSE),"")</f>
        <v/>
      </c>
    </row>
    <row r="2069" spans="1:21" ht="45" x14ac:dyDescent="0.25">
      <c r="A2069" s="39">
        <f t="shared" si="32"/>
        <v>2064</v>
      </c>
      <c r="B2069" s="30" t="s">
        <v>17</v>
      </c>
      <c r="C2069" s="29" t="str">
        <f xml:space="preserve"> IFERROR(VLOOKUP(B2069, Courses!$C$3:$E$836, 2, FALSE),"")</f>
        <v>Introduction to Waves</v>
      </c>
      <c r="D2069" s="29" t="str">
        <f xml:space="preserve"> IFERROR(VLOOKUP(MID(G2069,1,1), PIRA!$B$1:$E$1146, 2, FALSE),"")</f>
        <v>6 Optics</v>
      </c>
      <c r="E2069" s="31" t="str">
        <f xml:space="preserve"> IFERROR(VLOOKUP(MID(G2069,1,2),PIRA!$B$1:$E$1144,2,FALSE),"")&amp;"
"&amp;IFERROR(VLOOKUP(MID(H2069,1,2),PIRA!$B$1:$E$1144,2,FALSE),"")&amp;"
"&amp;IFERROR(VLOOKUP(MID(I2069,1,2),PIRA!$B$1:$E$1144,2,FALSE),"")</f>
        <v xml:space="preserve">Geometrical Optics
Geometrical Optics
</v>
      </c>
      <c r="F2069" s="31" t="str">
        <f xml:space="preserve"> IFERROR(VLOOKUP(MID(G2069,1,4),PIRA!$B$1:$E$1144,2,FALSE),"")&amp;"
"&amp;IFERROR(VLOOKUP(MID(H2069,1,4),PIRA!$B$1:$E$1144,2,FALSE),"")&amp;"
"&amp;IFERROR(VLOOKUP(MID(I2069,1,4),PIRA!$B$1:$E$1144,2,FALSE),"")</f>
        <v xml:space="preserve">Refractive Index
Refractive Index
</v>
      </c>
      <c r="G2069" s="32" t="s">
        <v>485</v>
      </c>
      <c r="H2069" s="31" t="str">
        <f>IFERROR(IF(VLOOKUP(G2069,Demos!$B$3:$K$1368,2,FALSE)=0,"",VLOOKUP(G2069,Demos!$B$3:$K$1368,2,FALSE)),"")</f>
        <v>6A40.47</v>
      </c>
      <c r="I2069" s="79" t="str">
        <f>IFERROR(IF(VLOOKUP(G2069,Demos!$B$3:$K$1368,3,FALSE)=0,"",VLOOKUP(G2069,Demos!$B$3:$K$1368,3,FALSE)),"")</f>
        <v/>
      </c>
      <c r="J2069" s="79" t="str">
        <f>IFERROR(IF(VLOOKUP(G2069,Demos!$B$3:$K$1368,4,FALSE)=0,"",VLOOKUP(G2069,Demos!$B$3:$K$1368,4,FALSE)),"")</f>
        <v/>
      </c>
      <c r="K2069" s="30" t="s">
        <v>46</v>
      </c>
      <c r="L2069" s="30" t="s">
        <v>15</v>
      </c>
      <c r="M2069" s="71">
        <v>42027</v>
      </c>
      <c r="N2069" s="33" t="str">
        <f>IFERROR(VLOOKUP(G2069,Demos!$B$3:$K$1368,5,FALSE),"")</f>
        <v>Curved Lightbeams</v>
      </c>
      <c r="O2069" s="28">
        <f>IF(N2069="","",COUNTIF($N$6:N4188, N2069))</f>
        <v>13</v>
      </c>
      <c r="P2069" s="33" t="str">
        <f xml:space="preserve"> IFERROR(IF(VLOOKUP(G2069,Demos!$B$3:$K$1368,6,FALSE)=0,"",VLOOKUP(G2069,Demos!$B$3:$K$1368,6,FALSE)),"")</f>
        <v>www.de-monstrare.nl/pdf/Curved%20lightbeams.pdf</v>
      </c>
      <c r="Q2069" s="38" t="str">
        <f xml:space="preserve"> IFERROR(IF(VLOOKUP(G2069,Demos!$B$3:$K$1368,8,FALSE)=0,"",VLOOKUP(G2069,Demos!$B$3:$K$1368,8,FALSE)),"")</f>
        <v/>
      </c>
      <c r="R2069" s="38" t="str">
        <f xml:space="preserve"> IFERROR(IF(VLOOKUP(G2069,Demos!$B$3:$K$1368,7,FALSE)=0,"",VLOOKUP(G2069,Demos!$B$3:$K$1368,7,FALSE)),"")</f>
        <v>See: https://surfdrive.surf.nl/files/index.php/s/DHZYIhoACURx7O8?path=%2FHaaksman%2FTN2345%2F8.%20Curved%20Lightbeams</v>
      </c>
      <c r="T2069" s="50" t="s">
        <v>1761</v>
      </c>
      <c r="U2069" s="31" t="str">
        <f>IFERROR(VLOOKUP(G2069,Demos!$B$7:N5365,12,FALSE),"")</f>
        <v/>
      </c>
    </row>
    <row r="2070" spans="1:21" ht="45" x14ac:dyDescent="0.25">
      <c r="A2070" s="39">
        <f t="shared" si="32"/>
        <v>2065</v>
      </c>
      <c r="B2070" s="30" t="s">
        <v>17</v>
      </c>
      <c r="C2070" s="29" t="str">
        <f xml:space="preserve"> IFERROR(VLOOKUP(B2070, Courses!$C$3:$E$836, 2, FALSE),"")</f>
        <v>Introduction to Waves</v>
      </c>
      <c r="D2070" s="29" t="str">
        <f xml:space="preserve"> IFERROR(VLOOKUP(MID(G2070,1,1), PIRA!$B$1:$E$1146, 2, FALSE),"")</f>
        <v>6 Optics</v>
      </c>
      <c r="E2070" s="31" t="str">
        <f xml:space="preserve"> IFERROR(VLOOKUP(MID(G2070,1,2),PIRA!$B$1:$E$1144,2,FALSE),"")&amp;"
"&amp;IFERROR(VLOOKUP(MID(H2070,1,2),PIRA!$B$1:$E$1144,2,FALSE),"")&amp;"
"&amp;IFERROR(VLOOKUP(MID(I2070,1,2),PIRA!$B$1:$E$1144,2,FALSE),"")</f>
        <v>Geometrical Optics
Geometrical Optics
Polarisation</v>
      </c>
      <c r="F2070" s="31" t="str">
        <f xml:space="preserve"> IFERROR(VLOOKUP(MID(G2070,1,4),PIRA!$B$1:$E$1144,2,FALSE),"")&amp;"
"&amp;IFERROR(VLOOKUP(MID(H2070,1,4),PIRA!$B$1:$E$1144,2,FALSE),"")&amp;"
"&amp;IFERROR(VLOOKUP(MID(I2070,1,4),PIRA!$B$1:$E$1144,2,FALSE),"")</f>
        <v>Refraction at Flat Surfaces
Total Internal Reflection
Polarization by Reflection</v>
      </c>
      <c r="G2070" s="32" t="s">
        <v>1201</v>
      </c>
      <c r="H2070" s="31" t="str">
        <f>IFERROR(IF(VLOOKUP(G2070,Demos!$B$3:$K$1368,2,FALSE)=0,"",VLOOKUP(G2070,Demos!$B$3:$K$1368,2,FALSE)),"")</f>
        <v>6A44.01</v>
      </c>
      <c r="I2070" s="79" t="str">
        <f>IFERROR(IF(VLOOKUP(G2070,Demos!$B$3:$K$1368,3,FALSE)=0,"",VLOOKUP(G2070,Demos!$B$3:$K$1368,3,FALSE)),"")</f>
        <v>6H20.01</v>
      </c>
      <c r="J2070" s="79" t="str">
        <f>IFERROR(IF(VLOOKUP(G2070,Demos!$B$3:$K$1368,4,FALSE)=0,"",VLOOKUP(G2070,Demos!$B$3:$K$1368,4,FALSE)),"")</f>
        <v/>
      </c>
      <c r="K2070" s="30" t="s">
        <v>46</v>
      </c>
      <c r="L2070" s="30" t="s">
        <v>15</v>
      </c>
      <c r="M2070" s="71">
        <v>42027</v>
      </c>
      <c r="N2070" s="33" t="str">
        <f>IFERROR(VLOOKUP(G2070,Demos!$B$3:$K$1368,5,FALSE),"")</f>
        <v>Brewser's Angle (3)</v>
      </c>
      <c r="O2070" s="28">
        <f>IF(N2070="","",COUNTIF($N$6:N4189, N2070))</f>
        <v>24</v>
      </c>
      <c r="P2070" s="33" t="str">
        <f xml:space="preserve"> IFERROR(IF(VLOOKUP(G2070,Demos!$B$3:$K$1368,6,FALSE)=0,"",VLOOKUP(G2070,Demos!$B$3:$K$1368,6,FALSE)),"")</f>
        <v>www.de-monstrare.nl/pdf/Brewster%27s%20angle%20_3_.pdf</v>
      </c>
      <c r="Q2070" s="38" t="str">
        <f xml:space="preserve"> IFERROR(IF(VLOOKUP(G2070,Demos!$B$3:$K$1368,8,FALSE)=0,"",VLOOKUP(G2070,Demos!$B$3:$K$1368,8,FALSE)),"")</f>
        <v/>
      </c>
      <c r="R2070" s="38" t="str">
        <f xml:space="preserve"> IFERROR(IF(VLOOKUP(G2070,Demos!$B$3:$K$1368,7,FALSE)=0,"",VLOOKUP(G2070,Demos!$B$3:$K$1368,7,FALSE)),"")</f>
        <v/>
      </c>
      <c r="T2070" s="50" t="s">
        <v>1761</v>
      </c>
      <c r="U2070" s="31" t="str">
        <f>IFERROR(VLOOKUP(G2070,Demos!$B$7:N5366,12,FALSE),"")</f>
        <v/>
      </c>
    </row>
    <row r="2071" spans="1:21" ht="45" x14ac:dyDescent="0.25">
      <c r="A2071" s="39">
        <f t="shared" si="32"/>
        <v>2066</v>
      </c>
      <c r="B2071" s="30" t="s">
        <v>17</v>
      </c>
      <c r="C2071" s="29" t="str">
        <f xml:space="preserve"> IFERROR(VLOOKUP(B2071, Courses!$C$3:$E$836, 2, FALSE),"")</f>
        <v>Introduction to Waves</v>
      </c>
      <c r="D2071" s="29" t="str">
        <f xml:space="preserve"> IFERROR(VLOOKUP(MID(G2071,1,1), PIRA!$B$1:$E$1146, 2, FALSE),"")</f>
        <v>6 Optics</v>
      </c>
      <c r="E2071" s="31" t="str">
        <f xml:space="preserve"> IFERROR(VLOOKUP(MID(G2071,1,2),PIRA!$B$1:$E$1144,2,FALSE),"")&amp;"
"&amp;IFERROR(VLOOKUP(MID(H2071,1,2),PIRA!$B$1:$E$1144,2,FALSE),"")&amp;"
"&amp;IFERROR(VLOOKUP(MID(I2071,1,2),PIRA!$B$1:$E$1144,2,FALSE),"")</f>
        <v xml:space="preserve">Geometrical Optics
</v>
      </c>
      <c r="F2071" s="31" t="str">
        <f xml:space="preserve"> IFERROR(VLOOKUP(MID(G2071,1,4),PIRA!$B$1:$E$1144,2,FALSE),"")&amp;"
"&amp;IFERROR(VLOOKUP(MID(H2071,1,4),PIRA!$B$1:$E$1144,2,FALSE),"")&amp;"
"&amp;IFERROR(VLOOKUP(MID(I2071,1,4),PIRA!$B$1:$E$1144,2,FALSE),"")</f>
        <v xml:space="preserve">Total Internal Reflection
</v>
      </c>
      <c r="G2071" s="32" t="s">
        <v>1683</v>
      </c>
      <c r="H2071" s="31" t="str">
        <f>IFERROR(IF(VLOOKUP(G2071,Demos!$B$3:$K$1368,2,FALSE)=0,"",VLOOKUP(G2071,Demos!$B$3:$K$1368,2,FALSE)),"")</f>
        <v/>
      </c>
      <c r="I2071" s="79" t="str">
        <f>IFERROR(IF(VLOOKUP(G2071,Demos!$B$3:$K$1368,3,FALSE)=0,"",VLOOKUP(G2071,Demos!$B$3:$K$1368,3,FALSE)),"")</f>
        <v/>
      </c>
      <c r="J2071" s="79" t="str">
        <f>IFERROR(IF(VLOOKUP(G2071,Demos!$B$3:$K$1368,4,FALSE)=0,"",VLOOKUP(G2071,Demos!$B$3:$K$1368,4,FALSE)),"")</f>
        <v/>
      </c>
      <c r="K2071" s="30" t="s">
        <v>46</v>
      </c>
      <c r="L2071" s="30" t="s">
        <v>15</v>
      </c>
      <c r="M2071" s="71">
        <v>42027</v>
      </c>
      <c r="N2071" s="33" t="str">
        <f>IFERROR(VLOOKUP(G2071,Demos!$B$3:$K$1368,5,FALSE),"")</f>
        <v>Manneke Pis (laser waterfall)</v>
      </c>
      <c r="O2071" s="28">
        <f>IF(N2071="","",COUNTIF($N$6:N4190, N2071))</f>
        <v>13</v>
      </c>
      <c r="P2071" s="33" t="str">
        <f xml:space="preserve"> IFERROR(IF(VLOOKUP(G2071,Demos!$B$3:$K$1368,6,FALSE)=0,"",VLOOKUP(G2071,Demos!$B$3:$K$1368,6,FALSE)),"")</f>
        <v>N/A</v>
      </c>
      <c r="Q2071" s="38" t="str">
        <f xml:space="preserve"> IFERROR(IF(VLOOKUP(G2071,Demos!$B$3:$K$1368,8,FALSE)=0,"",VLOOKUP(G2071,Demos!$B$3:$K$1368,8,FALSE)),"")</f>
        <v/>
      </c>
      <c r="R2071" s="38" t="str">
        <f xml:space="preserve"> IFERROR(IF(VLOOKUP(G2071,Demos!$B$3:$K$1368,7,FALSE)=0,"",VLOOKUP(G2071,Demos!$B$3:$K$1368,7,FALSE)),"")</f>
        <v>See: https://surfdrive.surf.nl/files/index.php/s/DHZYIhoACURx7O8?path=%2FHaaksman%2FTN2345%2F10.%20Manneke%20Pis</v>
      </c>
      <c r="T2071" s="50" t="s">
        <v>1761</v>
      </c>
      <c r="U2071" s="31" t="str">
        <f>IFERROR(VLOOKUP(G2071,Demos!$B$7:N5364,12,FALSE),"")</f>
        <v/>
      </c>
    </row>
    <row r="2072" spans="1:21" ht="45" x14ac:dyDescent="0.25">
      <c r="A2072" s="39">
        <f t="shared" si="32"/>
        <v>2067</v>
      </c>
      <c r="B2072" s="30" t="s">
        <v>1893</v>
      </c>
      <c r="C2072" s="29" t="str">
        <f xml:space="preserve"> IFERROR(VLOOKUP(B2072, Courses!$C$3:$E$836, 2, FALSE),"")</f>
        <v>Physics 1A</v>
      </c>
      <c r="D2072" s="29" t="str">
        <f xml:space="preserve"> IFERROR(VLOOKUP(MID(G2072,1,1), PIRA!$B$1:$E$1146, 2, FALSE),"")</f>
        <v>4 Thermodynamics</v>
      </c>
      <c r="E2072" s="31" t="str">
        <f xml:space="preserve"> IFERROR(VLOOKUP(MID(G2072,1,2),PIRA!$B$1:$E$1144,2,FALSE),"")&amp;"
"&amp;IFERROR(VLOOKUP(MID(H2072,1,2),PIRA!$B$1:$E$1144,2,FALSE),"")&amp;"
"&amp;IFERROR(VLOOKUP(MID(I2072,1,2),PIRA!$B$1:$E$1144,2,FALSE),"")</f>
        <v xml:space="preserve">Entropy and the Second Law
</v>
      </c>
      <c r="F2072" s="31" t="str">
        <f xml:space="preserve"> IFERROR(VLOOKUP(MID(G2072,1,4),PIRA!$B$1:$E$1144,2,FALSE),"")&amp;"
"&amp;IFERROR(VLOOKUP(MID(H2072,1,4),PIRA!$B$1:$E$1144,2,FALSE),"")&amp;"
"&amp;IFERROR(VLOOKUP(MID(I2072,1,4),PIRA!$B$1:$E$1144,2,FALSE),"")</f>
        <v xml:space="preserve">Heat Cycles
</v>
      </c>
      <c r="G2072" s="32" t="s">
        <v>1845</v>
      </c>
      <c r="H2072" s="31" t="str">
        <f>IFERROR(IF(VLOOKUP(G2072,Demos!$B$3:$K$1368,2,FALSE)=0,"",VLOOKUP(G2072,Demos!$B$3:$K$1368,2,FALSE)),"")</f>
        <v/>
      </c>
      <c r="I2072" s="79" t="str">
        <f>IFERROR(IF(VLOOKUP(G2072,Demos!$B$3:$K$1368,3,FALSE)=0,"",VLOOKUP(G2072,Demos!$B$3:$K$1368,3,FALSE)),"")</f>
        <v/>
      </c>
      <c r="J2072" s="79" t="str">
        <f>IFERROR(IF(VLOOKUP(G2072,Demos!$B$3:$K$1368,4,FALSE)=0,"",VLOOKUP(G2072,Demos!$B$3:$K$1368,4,FALSE)),"")</f>
        <v/>
      </c>
      <c r="K2072" s="30" t="s">
        <v>1897</v>
      </c>
      <c r="M2072" s="71">
        <v>42025</v>
      </c>
      <c r="N2072" s="33" t="str">
        <f>IFERROR(VLOOKUP(G2072,Demos!$B$3:$K$1368,5,FALSE),"")</f>
        <v>Stirling Engine</v>
      </c>
      <c r="O2072" s="28">
        <f>IF(N2072="","",COUNTIF($N$6:N4191, N2072))</f>
        <v>19</v>
      </c>
      <c r="P2072" s="33" t="str">
        <f xml:space="preserve"> IFERROR(IF(VLOOKUP(G2072,Demos!$B$3:$K$1368,6,FALSE)=0,"",VLOOKUP(G2072,Demos!$B$3:$K$1368,6,FALSE)),"")</f>
        <v>http://www.de-monstrare.nl/pdf/Stirling%20engine.pdf</v>
      </c>
      <c r="Q2072" s="38" t="str">
        <f xml:space="preserve"> IFERROR(IF(VLOOKUP(G2072,Demos!$B$3:$K$1368,8,FALSE)=0,"",VLOOKUP(G2072,Demos!$B$3:$K$1368,8,FALSE)),"")</f>
        <v/>
      </c>
      <c r="R2072" s="38" t="str">
        <f xml:space="preserve"> IFERROR(IF(VLOOKUP(G2072,Demos!$B$3:$K$1368,7,FALSE)=0,"",VLOOKUP(G2072,Demos!$B$3:$K$1368,7,FALSE)),"")</f>
        <v>See from 01:02:03: U:\Elearning TP\Natk4all\college ted\dag 7</v>
      </c>
      <c r="T2072" s="50" t="s">
        <v>1763</v>
      </c>
      <c r="U2072" s="31" t="str">
        <f>IFERROR(VLOOKUP(G2072,Demos!$B$7:N5367,12,FALSE),"")</f>
        <v/>
      </c>
    </row>
    <row r="2073" spans="1:21" ht="45" x14ac:dyDescent="0.25">
      <c r="A2073" s="39">
        <f t="shared" si="32"/>
        <v>2068</v>
      </c>
      <c r="B2073" s="30" t="s">
        <v>17</v>
      </c>
      <c r="C2073" s="29" t="str">
        <f xml:space="preserve"> IFERROR(VLOOKUP(B2073, Courses!$C$3:$E$836, 2, FALSE),"")</f>
        <v>Introduction to Waves</v>
      </c>
      <c r="D2073" s="29" t="str">
        <f xml:space="preserve"> IFERROR(VLOOKUP(MID(G2073,1,1), PIRA!$B$1:$E$1146, 2, FALSE),"")</f>
        <v>6 Optics</v>
      </c>
      <c r="E2073" s="31" t="str">
        <f xml:space="preserve"> IFERROR(VLOOKUP(MID(G2073,1,2),PIRA!$B$1:$E$1144,2,FALSE),"")&amp;"
"&amp;IFERROR(VLOOKUP(MID(H2073,1,2),PIRA!$B$1:$E$1144,2,FALSE),"")&amp;"
"&amp;IFERROR(VLOOKUP(MID(I2073,1,2),PIRA!$B$1:$E$1144,2,FALSE),"")</f>
        <v xml:space="preserve">Geometrical Optics
</v>
      </c>
      <c r="F2073" s="31" t="str">
        <f xml:space="preserve"> IFERROR(VLOOKUP(MID(G2073,1,4),PIRA!$B$1:$E$1144,2,FALSE),"")&amp;"
"&amp;IFERROR(VLOOKUP(MID(H2073,1,4),PIRA!$B$1:$E$1144,2,FALSE),"")&amp;"
"&amp;IFERROR(VLOOKUP(MID(I2073,1,4),PIRA!$B$1:$E$1144,2,FALSE),"")</f>
        <v xml:space="preserve">Speed of Light
</v>
      </c>
      <c r="G2073" s="32" t="s">
        <v>1674</v>
      </c>
      <c r="H2073" s="31" t="str">
        <f>IFERROR(IF(VLOOKUP(G2073,Demos!$B$3:$K$1368,2,FALSE)=0,"",VLOOKUP(G2073,Demos!$B$3:$K$1368,2,FALSE)),"")</f>
        <v/>
      </c>
      <c r="I2073" s="79" t="str">
        <f>IFERROR(IF(VLOOKUP(G2073,Demos!$B$3:$K$1368,3,FALSE)=0,"",VLOOKUP(G2073,Demos!$B$3:$K$1368,3,FALSE)),"")</f>
        <v/>
      </c>
      <c r="J2073" s="79" t="str">
        <f>IFERROR(IF(VLOOKUP(G2073,Demos!$B$3:$K$1368,4,FALSE)=0,"",VLOOKUP(G2073,Demos!$B$3:$K$1368,4,FALSE)),"")</f>
        <v/>
      </c>
      <c r="K2073" s="30" t="s">
        <v>46</v>
      </c>
      <c r="L2073" s="30" t="s">
        <v>15</v>
      </c>
      <c r="M2073" s="71">
        <v>42025</v>
      </c>
      <c r="N2073" s="33" t="str">
        <f>IFERROR(VLOOKUP(G2073,Demos!$B$3:$K$1368,5,FALSE),"")</f>
        <v>Speed of Light; Foucault-Michelson</v>
      </c>
      <c r="O2073" s="28">
        <f>IF(N2073="","",COUNTIF($N$6:N4192, N2073))</f>
        <v>12</v>
      </c>
      <c r="P2073" s="33" t="str">
        <f xml:space="preserve"> IFERROR(IF(VLOOKUP(G2073,Demos!$B$3:$K$1368,6,FALSE)=0,"",VLOOKUP(G2073,Demos!$B$3:$K$1368,6,FALSE)),"")</f>
        <v>www.de-monstrare.nl/pdf/Speed%20of%20light-Foucault-Michelson.pdf</v>
      </c>
      <c r="Q2073" s="38" t="str">
        <f xml:space="preserve"> IFERROR(IF(VLOOKUP(G2073,Demos!$B$3:$K$1368,8,FALSE)=0,"",VLOOKUP(G2073,Demos!$B$3:$K$1368,8,FALSE)),"")</f>
        <v/>
      </c>
      <c r="R2073" s="38" t="str">
        <f xml:space="preserve"> IFERROR(IF(VLOOKUP(G2073,Demos!$B$3:$K$1368,7,FALSE)=0,"",VLOOKUP(G2073,Demos!$B$3:$K$1368,7,FALSE)),"")</f>
        <v/>
      </c>
      <c r="T2073" s="50" t="s">
        <v>1764</v>
      </c>
      <c r="U2073" s="31" t="str">
        <f>IFERROR(VLOOKUP(G2073,Demos!$B$7:N5368,12,FALSE),"")</f>
        <v/>
      </c>
    </row>
    <row r="2074" spans="1:21" ht="45" x14ac:dyDescent="0.25">
      <c r="A2074" s="39">
        <f t="shared" si="32"/>
        <v>2069</v>
      </c>
      <c r="B2074" s="30" t="s">
        <v>17</v>
      </c>
      <c r="C2074" s="29" t="str">
        <f xml:space="preserve"> IFERROR(VLOOKUP(B2074, Courses!$C$3:$E$836, 2, FALSE),"")</f>
        <v>Introduction to Waves</v>
      </c>
      <c r="D2074" s="29" t="str">
        <f xml:space="preserve"> IFERROR(VLOOKUP(MID(G2074,1,1), PIRA!$B$1:$E$1146, 2, FALSE),"")</f>
        <v>6 Optics</v>
      </c>
      <c r="E2074" s="31" t="str">
        <f xml:space="preserve"> IFERROR(VLOOKUP(MID(G2074,1,2),PIRA!$B$1:$E$1144,2,FALSE),"")&amp;"
"&amp;IFERROR(VLOOKUP(MID(H2074,1,2),PIRA!$B$1:$E$1144,2,FALSE),"")&amp;"
"&amp;IFERROR(VLOOKUP(MID(I2074,1,2),PIRA!$B$1:$E$1144,2,FALSE),"")</f>
        <v xml:space="preserve">Geometrical Optics
Geometrical Optics
</v>
      </c>
      <c r="F2074" s="31" t="str">
        <f xml:space="preserve"> IFERROR(VLOOKUP(MID(G2074,1,4),PIRA!$B$1:$E$1144,2,FALSE),"")&amp;"
"&amp;IFERROR(VLOOKUP(MID(H2074,1,4),PIRA!$B$1:$E$1144,2,FALSE),"")&amp;"
"&amp;IFERROR(VLOOKUP(MID(I2074,1,4),PIRA!$B$1:$E$1144,2,FALSE),"")</f>
        <v xml:space="preserve">Refractive Index
Refractive Index
</v>
      </c>
      <c r="G2074" s="32" t="s">
        <v>485</v>
      </c>
      <c r="H2074" s="31" t="str">
        <f>IFERROR(IF(VLOOKUP(G2074,Demos!$B$3:$K$1368,2,FALSE)=0,"",VLOOKUP(G2074,Demos!$B$3:$K$1368,2,FALSE)),"")</f>
        <v>6A40.47</v>
      </c>
      <c r="I2074" s="79" t="str">
        <f>IFERROR(IF(VLOOKUP(G2074,Demos!$B$3:$K$1368,3,FALSE)=0,"",VLOOKUP(G2074,Demos!$B$3:$K$1368,3,FALSE)),"")</f>
        <v/>
      </c>
      <c r="J2074" s="79" t="str">
        <f>IFERROR(IF(VLOOKUP(G2074,Demos!$B$3:$K$1368,4,FALSE)=0,"",VLOOKUP(G2074,Demos!$B$3:$K$1368,4,FALSE)),"")</f>
        <v/>
      </c>
      <c r="K2074" s="32" t="s">
        <v>46</v>
      </c>
      <c r="L2074" s="32" t="s">
        <v>15</v>
      </c>
      <c r="M2074" s="71">
        <v>42023</v>
      </c>
      <c r="N2074" s="33" t="str">
        <f>IFERROR(VLOOKUP(G2074,Demos!$B$3:$K$1368,5,FALSE),"")</f>
        <v>Curved Lightbeams</v>
      </c>
      <c r="O2074" s="28">
        <f>IF(N2074="","",COUNTIF($N$6:N4193, N2074))</f>
        <v>13</v>
      </c>
      <c r="P2074" s="33" t="str">
        <f xml:space="preserve"> IFERROR(IF(VLOOKUP(G2074,Demos!$B$3:$K$1368,6,FALSE)=0,"",VLOOKUP(G2074,Demos!$B$3:$K$1368,6,FALSE)),"")</f>
        <v>www.de-monstrare.nl/pdf/Curved%20lightbeams.pdf</v>
      </c>
      <c r="Q2074" s="38" t="str">
        <f xml:space="preserve"> IFERROR(IF(VLOOKUP(G2074,Demos!$B$3:$K$1368,8,FALSE)=0,"",VLOOKUP(G2074,Demos!$B$3:$K$1368,8,FALSE)),"")</f>
        <v/>
      </c>
      <c r="R2074" s="38" t="str">
        <f xml:space="preserve"> IFERROR(IF(VLOOKUP(G2074,Demos!$B$3:$K$1368,7,FALSE)=0,"",VLOOKUP(G2074,Demos!$B$3:$K$1368,7,FALSE)),"")</f>
        <v>See: https://surfdrive.surf.nl/files/index.php/s/DHZYIhoACURx7O8?path=%2FHaaksman%2FTN2345%2F8.%20Curved%20Lightbeams</v>
      </c>
      <c r="T2074" s="50" t="s">
        <v>1764</v>
      </c>
      <c r="U2074" s="31" t="str">
        <f>IFERROR(VLOOKUP(G2074,Demos!$B$7:N5369,12,FALSE),"")</f>
        <v/>
      </c>
    </row>
    <row r="2075" spans="1:21" ht="45" x14ac:dyDescent="0.25">
      <c r="A2075" s="39">
        <f t="shared" si="32"/>
        <v>2070</v>
      </c>
      <c r="B2075" s="30" t="s">
        <v>37</v>
      </c>
      <c r="C2075" s="29" t="str">
        <f xml:space="preserve"> IFERROR(VLOOKUP(B2075, Courses!$C$3:$E$836, 2, FALSE),"")</f>
        <v>Physics of Everyday Life</v>
      </c>
      <c r="D2075" s="29" t="str">
        <f xml:space="preserve"> IFERROR(VLOOKUP(MID(G2075,1,1), PIRA!$B$1:$E$1146, 2, FALSE),"")</f>
        <v/>
      </c>
      <c r="E2075" s="31" t="str">
        <f xml:space="preserve"> IFERROR(VLOOKUP(MID(G2075,1,2),PIRA!$B$1:$E$1144,2,FALSE),"")&amp;"
"&amp;IFERROR(VLOOKUP(MID(H2075,1,2),PIRA!$B$1:$E$1144,2,FALSE),"")&amp;"
"&amp;IFERROR(VLOOKUP(MID(I2075,1,2),PIRA!$B$1:$E$1144,2,FALSE),"")</f>
        <v xml:space="preserve">
</v>
      </c>
      <c r="F2075" s="31" t="str">
        <f xml:space="preserve"> IFERROR(VLOOKUP(MID(G2075,1,4),PIRA!$B$1:$E$1144,2,FALSE),"")&amp;"
"&amp;IFERROR(VLOOKUP(MID(H2075,1,4),PIRA!$B$1:$E$1144,2,FALSE),"")&amp;"
"&amp;IFERROR(VLOOKUP(MID(I2075,1,4),PIRA!$B$1:$E$1144,2,FALSE),"")</f>
        <v xml:space="preserve">
</v>
      </c>
      <c r="G2075" s="32" t="s">
        <v>1209</v>
      </c>
      <c r="H2075" s="31" t="str">
        <f>IFERROR(IF(VLOOKUP(G2075,Demos!$B$3:$K$1368,2,FALSE)=0,"",VLOOKUP(G2075,Demos!$B$3:$K$1368,2,FALSE)),"")</f>
        <v/>
      </c>
      <c r="I2075" s="79" t="str">
        <f>IFERROR(IF(VLOOKUP(G2075,Demos!$B$3:$K$1368,3,FALSE)=0,"",VLOOKUP(G2075,Demos!$B$3:$K$1368,3,FALSE)),"")</f>
        <v/>
      </c>
      <c r="J2075" s="79" t="str">
        <f>IFERROR(IF(VLOOKUP(G2075,Demos!$B$3:$K$1368,4,FALSE)=0,"",VLOOKUP(G2075,Demos!$B$3:$K$1368,4,FALSE)),"")</f>
        <v/>
      </c>
      <c r="K2075" s="30" t="s">
        <v>40</v>
      </c>
      <c r="L2075" s="30" t="s">
        <v>1062</v>
      </c>
      <c r="M2075" s="71">
        <v>42020</v>
      </c>
      <c r="N2075" s="33" t="str">
        <f>IFERROR(VLOOKUP(G2075,Demos!$B$3:$K$1368,5,FALSE),"")</f>
        <v>Torus spiral running down the outside of a PVC pipe</v>
      </c>
      <c r="O2075" s="28">
        <f>IF(N2075="","",COUNTIF($N$6:N4194, N2075))</f>
        <v>2</v>
      </c>
      <c r="P2075" s="33" t="str">
        <f xml:space="preserve"> IFERROR(IF(VLOOKUP(G2075,Demos!$B$3:$K$1368,6,FALSE)=0,"",VLOOKUP(G2075,Demos!$B$3:$K$1368,6,FALSE)),"")</f>
        <v>N/A</v>
      </c>
      <c r="Q2075" s="38" t="str">
        <f xml:space="preserve"> IFERROR(IF(VLOOKUP(G2075,Demos!$B$3:$K$1368,8,FALSE)=0,"",VLOOKUP(G2075,Demos!$B$3:$K$1368,8,FALSE)),"")</f>
        <v/>
      </c>
      <c r="R2075" s="38" t="str">
        <f xml:space="preserve"> IFERROR(IF(VLOOKUP(G2075,Demos!$B$3:$K$1368,7,FALSE)=0,"",VLOOKUP(G2075,Demos!$B$3:$K$1368,7,FALSE)),"")</f>
        <v/>
      </c>
      <c r="T2075" s="50" t="s">
        <v>1904</v>
      </c>
      <c r="U2075" s="31" t="str">
        <f>IFERROR(VLOOKUP(G2075,Demos!$B$7:N5373,12,FALSE),"")</f>
        <v/>
      </c>
    </row>
    <row r="2076" spans="1:21" ht="45" x14ac:dyDescent="0.25">
      <c r="A2076" s="39">
        <f t="shared" si="32"/>
        <v>2071</v>
      </c>
      <c r="B2076" s="30" t="s">
        <v>37</v>
      </c>
      <c r="C2076" s="29" t="str">
        <f xml:space="preserve"> IFERROR(VLOOKUP(B2076, Courses!$C$3:$E$836, 2, FALSE),"")</f>
        <v>Physics of Everyday Life</v>
      </c>
      <c r="D2076" s="29" t="str">
        <f xml:space="preserve"> IFERROR(VLOOKUP(MID(G2076,1,1), PIRA!$B$1:$E$1146, 2, FALSE),"")</f>
        <v>2 Fluid Mechanics</v>
      </c>
      <c r="E2076" s="31" t="str">
        <f xml:space="preserve"> IFERROR(VLOOKUP(MID(G2076,1,2),PIRA!$B$1:$E$1144,2,FALSE),"")&amp;"
"&amp;IFERROR(VLOOKUP(MID(H2076,1,2),PIRA!$B$1:$E$1144,2,FALSE),"")&amp;"
"&amp;IFERROR(VLOOKUP(MID(I2076,1,2),PIRA!$B$1:$E$1144,2,FALSE),"")</f>
        <v xml:space="preserve">Dynamics of Fluids
</v>
      </c>
      <c r="F2076" s="31" t="str">
        <f xml:space="preserve"> IFERROR(VLOOKUP(MID(G2076,1,4),PIRA!$B$1:$E$1144,2,FALSE),"")&amp;"
"&amp;IFERROR(VLOOKUP(MID(H2076,1,4),PIRA!$B$1:$E$1144,2,FALSE),"")&amp;"
"&amp;IFERROR(VLOOKUP(MID(I2076,1,4),PIRA!$B$1:$E$1144,2,FALSE),"")</f>
        <v xml:space="preserve">Forces in Moving Fluids
</v>
      </c>
      <c r="G2076" s="32" t="s">
        <v>1180</v>
      </c>
      <c r="H2076" s="31" t="str">
        <f>IFERROR(IF(VLOOKUP(G2076,Demos!$B$3:$K$1368,2,FALSE)=0,"",VLOOKUP(G2076,Demos!$B$3:$K$1368,2,FALSE)),"")</f>
        <v/>
      </c>
      <c r="I2076" s="79" t="str">
        <f>IFERROR(IF(VLOOKUP(G2076,Demos!$B$3:$K$1368,3,FALSE)=0,"",VLOOKUP(G2076,Demos!$B$3:$K$1368,3,FALSE)),"")</f>
        <v/>
      </c>
      <c r="J2076" s="79" t="str">
        <f>IFERROR(IF(VLOOKUP(G2076,Demos!$B$3:$K$1368,4,FALSE)=0,"",VLOOKUP(G2076,Demos!$B$3:$K$1368,4,FALSE)),"")</f>
        <v/>
      </c>
      <c r="K2076" s="30" t="s">
        <v>40</v>
      </c>
      <c r="L2076" s="30" t="s">
        <v>130</v>
      </c>
      <c r="M2076" s="71">
        <v>42020</v>
      </c>
      <c r="N2076" s="33" t="str">
        <f>IFERROR(VLOOKUP(G2076,Demos!$B$3:$K$1368,5,FALSE),"")</f>
        <v>Magnus Effect (1)</v>
      </c>
      <c r="O2076" s="28">
        <f>IF(N2076="","",COUNTIF($N$6:N4195, N2076))</f>
        <v>4</v>
      </c>
      <c r="P2076" s="33" t="str">
        <f xml:space="preserve"> IFERROR(IF(VLOOKUP(G2076,Demos!$B$3:$K$1368,6,FALSE)=0,"",VLOOKUP(G2076,Demos!$B$3:$K$1368,6,FALSE)),"")</f>
        <v>www.de-monstrare.nl/pdf/Magnus%20effect%20_1_.pdf</v>
      </c>
      <c r="Q2076" s="38" t="str">
        <f xml:space="preserve"> IFERROR(IF(VLOOKUP(G2076,Demos!$B$3:$K$1368,8,FALSE)=0,"",VLOOKUP(G2076,Demos!$B$3:$K$1368,8,FALSE)),"")</f>
        <v/>
      </c>
      <c r="R2076" s="38" t="str">
        <f xml:space="preserve"> IFERROR(IF(VLOOKUP(G2076,Demos!$B$3:$K$1368,7,FALSE)=0,"",VLOOKUP(G2076,Demos!$B$3:$K$1368,7,FALSE)),"")</f>
        <v/>
      </c>
      <c r="T2076" s="50" t="s">
        <v>1904</v>
      </c>
      <c r="U2076" s="31" t="str">
        <f>IFERROR(VLOOKUP(G2076,Demos!$B$7:N5377,12,FALSE),"")</f>
        <v/>
      </c>
    </row>
    <row r="2077" spans="1:21" ht="45" x14ac:dyDescent="0.25">
      <c r="A2077" s="39">
        <f t="shared" si="32"/>
        <v>2072</v>
      </c>
      <c r="B2077" s="30" t="s">
        <v>37</v>
      </c>
      <c r="C2077" s="29" t="str">
        <f xml:space="preserve"> IFERROR(VLOOKUP(B2077, Courses!$C$3:$E$836, 2, FALSE),"")</f>
        <v>Physics of Everyday Life</v>
      </c>
      <c r="D2077" s="29" t="str">
        <f xml:space="preserve"> IFERROR(VLOOKUP(MID(G2077,1,1), PIRA!$B$1:$E$1146, 2, FALSE),"")</f>
        <v>2 Fluid Mechanics</v>
      </c>
      <c r="E2077" s="31" t="str">
        <f xml:space="preserve"> IFERROR(VLOOKUP(MID(G2077,1,2),PIRA!$B$1:$E$1144,2,FALSE),"")&amp;"
"&amp;IFERROR(VLOOKUP(MID(H2077,1,2),PIRA!$B$1:$E$1144,2,FALSE),"")&amp;"
"&amp;IFERROR(VLOOKUP(MID(I2077,1,2),PIRA!$B$1:$E$1144,2,FALSE),"")</f>
        <v xml:space="preserve">Dynamics of Fluids
</v>
      </c>
      <c r="F2077" s="31" t="str">
        <f xml:space="preserve"> IFERROR(VLOOKUP(MID(G2077,1,4),PIRA!$B$1:$E$1144,2,FALSE),"")&amp;"
"&amp;IFERROR(VLOOKUP(MID(H2077,1,4),PIRA!$B$1:$E$1144,2,FALSE),"")&amp;"
"&amp;IFERROR(VLOOKUP(MID(I2077,1,4),PIRA!$B$1:$E$1144,2,FALSE),"")</f>
        <v xml:space="preserve">Forces in Moving Fluids
</v>
      </c>
      <c r="G2077" s="32" t="s">
        <v>337</v>
      </c>
      <c r="H2077" s="31" t="str">
        <f>IFERROR(IF(VLOOKUP(G2077,Demos!$B$3:$K$1368,2,FALSE)=0,"",VLOOKUP(G2077,Demos!$B$3:$K$1368,2,FALSE)),"")</f>
        <v/>
      </c>
      <c r="I2077" s="79" t="str">
        <f>IFERROR(IF(VLOOKUP(G2077,Demos!$B$3:$K$1368,3,FALSE)=0,"",VLOOKUP(G2077,Demos!$B$3:$K$1368,3,FALSE)),"")</f>
        <v/>
      </c>
      <c r="J2077" s="79" t="str">
        <f>IFERROR(IF(VLOOKUP(G2077,Demos!$B$3:$K$1368,4,FALSE)=0,"",VLOOKUP(G2077,Demos!$B$3:$K$1368,4,FALSE)),"")</f>
        <v/>
      </c>
      <c r="K2077" s="30" t="s">
        <v>130</v>
      </c>
      <c r="L2077" s="30" t="s">
        <v>40</v>
      </c>
      <c r="M2077" s="71">
        <v>42020</v>
      </c>
      <c r="N2077" s="33" t="str">
        <f>IFERROR(VLOOKUP(G2077,Demos!$B$3:$K$1368,5,FALSE),"")</f>
        <v>Vacuum Cleaner and Ping-Pong Ball</v>
      </c>
      <c r="O2077" s="28">
        <f>IF(N2077="","",COUNTIF($N$6:N4196, N2077))</f>
        <v>21</v>
      </c>
      <c r="P2077" s="33" t="str">
        <f xml:space="preserve"> IFERROR(IF(VLOOKUP(G2077,Demos!$B$3:$K$1368,6,FALSE)=0,"",VLOOKUP(G2077,Demos!$B$3:$K$1368,6,FALSE)),"")</f>
        <v>N/A</v>
      </c>
      <c r="Q2077" s="38" t="str">
        <f xml:space="preserve"> IFERROR(IF(VLOOKUP(G2077,Demos!$B$3:$K$1368,8,FALSE)=0,"",VLOOKUP(G2077,Demos!$B$3:$K$1368,8,FALSE)),"")</f>
        <v/>
      </c>
      <c r="R2077" s="38" t="str">
        <f xml:space="preserve"> IFERROR(IF(VLOOKUP(G2077,Demos!$B$3:$K$1368,7,FALSE)=0,"",VLOOKUP(G2077,Demos!$B$3:$K$1368,7,FALSE)),"")</f>
        <v>See 2021 Zoomopname "opname hoorcollege 2.mp4" and Collegerama recording 2011/2012 - https://collegerama.tudelft.nl/Mediasite/Channel/as-bsc-tn/watch/b6b2331bc2144aba9c70d01fb3cfa6311d and 2022-2023 from 01:25:40 https://collegerama.tudelft.nl/Mediasite/Channel/as-bsc-tn/watch/2f27d3d6436b4dc9b44a4a21e91f98331d</v>
      </c>
      <c r="T2077" s="50" t="s">
        <v>1904</v>
      </c>
      <c r="U2077" s="31" t="str">
        <f>IFERROR(VLOOKUP(G2077,Demos!$B$7:N5371,12,FALSE),"")</f>
        <v/>
      </c>
    </row>
    <row r="2078" spans="1:21" ht="45" x14ac:dyDescent="0.25">
      <c r="A2078" s="39">
        <f t="shared" si="32"/>
        <v>2073</v>
      </c>
      <c r="B2078" s="30" t="s">
        <v>37</v>
      </c>
      <c r="C2078" s="29" t="str">
        <f xml:space="preserve"> IFERROR(VLOOKUP(B2078, Courses!$C$3:$E$836, 2, FALSE),"")</f>
        <v>Physics of Everyday Life</v>
      </c>
      <c r="D2078" s="29" t="str">
        <f xml:space="preserve"> IFERROR(VLOOKUP(MID(G2078,1,1), PIRA!$B$1:$E$1146, 2, FALSE),"")</f>
        <v>2 Fluid Mechanics</v>
      </c>
      <c r="E2078" s="31" t="str">
        <f xml:space="preserve"> IFERROR(VLOOKUP(MID(G2078,1,2),PIRA!$B$1:$E$1144,2,FALSE),"")&amp;"
"&amp;IFERROR(VLOOKUP(MID(H2078,1,2),PIRA!$B$1:$E$1144,2,FALSE),"")&amp;"
"&amp;IFERROR(VLOOKUP(MID(I2078,1,2),PIRA!$B$1:$E$1144,2,FALSE),"")</f>
        <v xml:space="preserve">
</v>
      </c>
      <c r="F2078" s="31" t="str">
        <f xml:space="preserve"> IFERROR(VLOOKUP(MID(G2078,1,4),PIRA!$B$1:$E$1144,2,FALSE),"")&amp;"
"&amp;IFERROR(VLOOKUP(MID(H2078,1,4),PIRA!$B$1:$E$1144,2,FALSE),"")&amp;"
"&amp;IFERROR(VLOOKUP(MID(I2078,1,4),PIRA!$B$1:$E$1144,2,FALSE),"")</f>
        <v xml:space="preserve">
</v>
      </c>
      <c r="G2078" s="32" t="s">
        <v>1210</v>
      </c>
      <c r="H2078" s="31" t="str">
        <f>IFERROR(IF(VLOOKUP(G2078,Demos!$B$3:$K$1368,2,FALSE)=0,"",VLOOKUP(G2078,Demos!$B$3:$K$1368,2,FALSE)),"")</f>
        <v/>
      </c>
      <c r="I2078" s="79" t="str">
        <f>IFERROR(IF(VLOOKUP(G2078,Demos!$B$3:$K$1368,3,FALSE)=0,"",VLOOKUP(G2078,Demos!$B$3:$K$1368,3,FALSE)),"")</f>
        <v/>
      </c>
      <c r="J2078" s="79" t="str">
        <f>IFERROR(IF(VLOOKUP(G2078,Demos!$B$3:$K$1368,4,FALSE)=0,"",VLOOKUP(G2078,Demos!$B$3:$K$1368,4,FALSE)),"")</f>
        <v/>
      </c>
      <c r="K2078" s="30" t="s">
        <v>40</v>
      </c>
      <c r="L2078" s="30" t="s">
        <v>130</v>
      </c>
      <c r="M2078" s="71">
        <v>42020</v>
      </c>
      <c r="N2078" s="33" t="str">
        <f>IFERROR(VLOOKUP(G2078,Demos!$B$3:$K$1368,5,FALSE),"")</f>
        <v>Train and Hair dryer (flettner ship)</v>
      </c>
      <c r="O2078" s="28">
        <f>IF(N2078="","",COUNTIF($N$6:N4197, N2078))</f>
        <v>4</v>
      </c>
      <c r="P2078" s="33" t="str">
        <f xml:space="preserve"> IFERROR(IF(VLOOKUP(G2078,Demos!$B$3:$K$1368,6,FALSE)=0,"",VLOOKUP(G2078,Demos!$B$3:$K$1368,6,FALSE)),"")</f>
        <v>N/A</v>
      </c>
      <c r="Q2078" s="38" t="str">
        <f xml:space="preserve"> IFERROR(IF(VLOOKUP(G2078,Demos!$B$3:$K$1368,8,FALSE)=0,"",VLOOKUP(G2078,Demos!$B$3:$K$1368,8,FALSE)),"")</f>
        <v/>
      </c>
      <c r="R2078" s="38" t="str">
        <f xml:space="preserve"> IFERROR(IF(VLOOKUP(G2078,Demos!$B$3:$K$1368,7,FALSE)=0,"",VLOOKUP(G2078,Demos!$B$3:$K$1368,7,FALSE)),"")</f>
        <v/>
      </c>
      <c r="T2078" s="50" t="s">
        <v>1904</v>
      </c>
      <c r="U2078" s="31" t="str">
        <f>IFERROR(VLOOKUP(G2078,Demos!$B$7:N5372,12,FALSE),"")</f>
        <v/>
      </c>
    </row>
    <row r="2079" spans="1:21" ht="45" x14ac:dyDescent="0.25">
      <c r="A2079" s="39">
        <f t="shared" si="32"/>
        <v>2074</v>
      </c>
      <c r="B2079" s="30" t="s">
        <v>37</v>
      </c>
      <c r="C2079" s="29" t="str">
        <f xml:space="preserve"> IFERROR(VLOOKUP(B2079, Courses!$C$3:$E$836, 2, FALSE),"")</f>
        <v>Physics of Everyday Life</v>
      </c>
      <c r="D2079" s="29" t="str">
        <f xml:space="preserve"> IFERROR(VLOOKUP(MID(G2079,1,1), PIRA!$B$1:$E$1146, 2, FALSE),"")</f>
        <v>2 Fluid Mechanics</v>
      </c>
      <c r="E2079" s="31" t="str">
        <f xml:space="preserve"> IFERROR(VLOOKUP(MID(G2079,1,2),PIRA!$B$1:$E$1144,2,FALSE),"")&amp;"
"&amp;IFERROR(VLOOKUP(MID(H2079,1,2),PIRA!$B$1:$E$1144,2,FALSE),"")&amp;"
"&amp;IFERROR(VLOOKUP(MID(I2079,1,2),PIRA!$B$1:$E$1144,2,FALSE),"")</f>
        <v xml:space="preserve">
</v>
      </c>
      <c r="F2079" s="31" t="str">
        <f xml:space="preserve"> IFERROR(VLOOKUP(MID(G2079,1,4),PIRA!$B$1:$E$1144,2,FALSE),"")&amp;"
"&amp;IFERROR(VLOOKUP(MID(H2079,1,4),PIRA!$B$1:$E$1144,2,FALSE),"")&amp;"
"&amp;IFERROR(VLOOKUP(MID(I2079,1,4),PIRA!$B$1:$E$1144,2,FALSE),"")</f>
        <v xml:space="preserve">
</v>
      </c>
      <c r="G2079" s="32" t="s">
        <v>1610</v>
      </c>
      <c r="H2079" s="31" t="str">
        <f>IFERROR(IF(VLOOKUP(G2079,Demos!$B$3:$K$1368,2,FALSE)=0,"",VLOOKUP(G2079,Demos!$B$3:$K$1368,2,FALSE)),"")</f>
        <v/>
      </c>
      <c r="I2079" s="79" t="str">
        <f>IFERROR(IF(VLOOKUP(G2079,Demos!$B$3:$K$1368,3,FALSE)=0,"",VLOOKUP(G2079,Demos!$B$3:$K$1368,3,FALSE)),"")</f>
        <v/>
      </c>
      <c r="J2079" s="79" t="str">
        <f>IFERROR(IF(VLOOKUP(G2079,Demos!$B$3:$K$1368,4,FALSE)=0,"",VLOOKUP(G2079,Demos!$B$3:$K$1368,4,FALSE)),"")</f>
        <v/>
      </c>
      <c r="K2079" s="30" t="s">
        <v>40</v>
      </c>
      <c r="M2079" s="71">
        <v>42020</v>
      </c>
      <c r="N2079" s="33" t="str">
        <f>IFERROR(VLOOKUP(G2079,Demos!$B$3:$K$1368,5,FALSE),"")</f>
        <v>Walking on Water</v>
      </c>
      <c r="O2079" s="28">
        <f>IF(N2079="","",COUNTIF($N$6:N4198, N2079))</f>
        <v>3</v>
      </c>
      <c r="P2079" s="33" t="str">
        <f xml:space="preserve"> IFERROR(IF(VLOOKUP(G2079,Demos!$B$3:$K$1368,6,FALSE)=0,"",VLOOKUP(G2079,Demos!$B$3:$K$1368,6,FALSE)),"")</f>
        <v>N/A</v>
      </c>
      <c r="Q2079" s="38" t="str">
        <f xml:space="preserve"> IFERROR(IF(VLOOKUP(G2079,Demos!$B$3:$K$1368,8,FALSE)=0,"",VLOOKUP(G2079,Demos!$B$3:$K$1368,8,FALSE)),"")</f>
        <v/>
      </c>
      <c r="R2079" s="38" t="str">
        <f xml:space="preserve"> IFERROR(IF(VLOOKUP(G2079,Demos!$B$3:$K$1368,7,FALSE)=0,"",VLOOKUP(G2079,Demos!$B$3:$K$1368,7,FALSE)),"")</f>
        <v/>
      </c>
      <c r="T2079" s="50" t="s">
        <v>1904</v>
      </c>
      <c r="U2079" s="31" t="str">
        <f>IFERROR(VLOOKUP(G2079,Demos!$B$7:N5370,12,FALSE),"")</f>
        <v/>
      </c>
    </row>
    <row r="2080" spans="1:21" ht="45" x14ac:dyDescent="0.25">
      <c r="A2080" s="39">
        <f t="shared" si="32"/>
        <v>2075</v>
      </c>
      <c r="B2080" s="30" t="s">
        <v>37</v>
      </c>
      <c r="C2080" s="29" t="str">
        <f xml:space="preserve"> IFERROR(VLOOKUP(B2080, Courses!$C$3:$E$836, 2, FALSE),"")</f>
        <v>Physics of Everyday Life</v>
      </c>
      <c r="D2080" s="29" t="str">
        <f xml:space="preserve"> IFERROR(VLOOKUP(MID(G2080,1,1), PIRA!$B$1:$E$1146, 2, FALSE),"")</f>
        <v>3 Oscillations and Waves</v>
      </c>
      <c r="E2080" s="31" t="str">
        <f xml:space="preserve"> IFERROR(VLOOKUP(MID(G2080,1,2),PIRA!$B$1:$E$1144,2,FALSE),"")&amp;"
"&amp;IFERROR(VLOOKUP(MID(H2080,1,2),PIRA!$B$1:$E$1144,2,FALSE),"")&amp;"
"&amp;IFERROR(VLOOKUP(MID(I2080,1,2),PIRA!$B$1:$E$1144,2,FALSE),"")</f>
        <v xml:space="preserve">Wave Motion
</v>
      </c>
      <c r="F2080" s="31" t="str">
        <f xml:space="preserve"> IFERROR(VLOOKUP(MID(G2080,1,4),PIRA!$B$1:$E$1144,2,FALSE),"")&amp;"
"&amp;IFERROR(VLOOKUP(MID(H2080,1,4),PIRA!$B$1:$E$1144,2,FALSE),"")&amp;"
"&amp;IFERROR(VLOOKUP(MID(I2080,1,4),PIRA!$B$1:$E$1144,2,FALSE),"")</f>
        <v xml:space="preserve">Longitudinal Pulses and Waves
</v>
      </c>
      <c r="G2080" s="32" t="s">
        <v>1187</v>
      </c>
      <c r="H2080" s="31" t="str">
        <f>IFERROR(IF(VLOOKUP(G2080,Demos!$B$3:$K$1368,2,FALSE)=0,"",VLOOKUP(G2080,Demos!$B$3:$K$1368,2,FALSE)),"")</f>
        <v/>
      </c>
      <c r="I2080" s="79" t="str">
        <f>IFERROR(IF(VLOOKUP(G2080,Demos!$B$3:$K$1368,3,FALSE)=0,"",VLOOKUP(G2080,Demos!$B$3:$K$1368,3,FALSE)),"")</f>
        <v/>
      </c>
      <c r="J2080" s="79" t="str">
        <f>IFERROR(IF(VLOOKUP(G2080,Demos!$B$3:$K$1368,4,FALSE)=0,"",VLOOKUP(G2080,Demos!$B$3:$K$1368,4,FALSE)),"")</f>
        <v/>
      </c>
      <c r="K2080" s="32" t="s">
        <v>1062</v>
      </c>
      <c r="L2080" s="32" t="s">
        <v>40</v>
      </c>
      <c r="M2080" s="71">
        <v>42020</v>
      </c>
      <c r="N2080" s="33" t="str">
        <f>IFERROR(VLOOKUP(G2080,Demos!$B$3:$K$1368,5,FALSE),"")</f>
        <v>Reflected Sound Pulses</v>
      </c>
      <c r="O2080" s="28">
        <f>IF(N2080="","",COUNTIF($N$6:N4199, N2080))</f>
        <v>16</v>
      </c>
      <c r="P2080" s="33" t="str">
        <f xml:space="preserve"> IFERROR(IF(VLOOKUP(G2080,Demos!$B$3:$K$1368,6,FALSE)=0,"",VLOOKUP(G2080,Demos!$B$3:$K$1368,6,FALSE)),"")</f>
        <v>TBC (or?: http://www.de-monstrare.nl/pdf/Reflected%20sound%20pulses.pdf)</v>
      </c>
      <c r="Q2080" s="38" t="str">
        <f xml:space="preserve"> IFERROR(IF(VLOOKUP(G2080,Demos!$B$3:$K$1368,8,FALSE)=0,"",VLOOKUP(G2080,Demos!$B$3:$K$1368,8,FALSE)),"")</f>
        <v/>
      </c>
      <c r="R2080" s="38" t="str">
        <f xml:space="preserve"> IFERROR(IF(VLOOKUP(G2080,Demos!$B$3:$K$1368,7,FALSE)=0,"",VLOOKUP(G2080,Demos!$B$3:$K$1368,7,FALSE)),"")</f>
        <v>See: https://surfdrive.surf.nl/files/index.php/s/DHZYIhoACURx7O8?path=%2FHaaksman%2FTN2345%2F5.%20Reflected%20Sound%20Pulses</v>
      </c>
      <c r="T2080" s="50" t="s">
        <v>1904</v>
      </c>
      <c r="U2080" s="31" t="str">
        <f>IFERROR(VLOOKUP(G2080,Demos!$B$7:N5375,12,FALSE),"")</f>
        <v/>
      </c>
    </row>
    <row r="2081" spans="1:21" ht="45" x14ac:dyDescent="0.25">
      <c r="A2081" s="39">
        <f t="shared" si="32"/>
        <v>2076</v>
      </c>
      <c r="B2081" s="30" t="s">
        <v>37</v>
      </c>
      <c r="C2081" s="29" t="str">
        <f xml:space="preserve"> IFERROR(VLOOKUP(B2081, Courses!$C$3:$E$836, 2, FALSE),"")</f>
        <v>Physics of Everyday Life</v>
      </c>
      <c r="D2081" s="29" t="str">
        <f xml:space="preserve"> IFERROR(VLOOKUP(MID(G2081,1,1), PIRA!$B$1:$E$1146, 2, FALSE),"")</f>
        <v>3 Oscillations and Waves</v>
      </c>
      <c r="E2081" s="31" t="str">
        <f xml:space="preserve"> IFERROR(VLOOKUP(MID(G2081,1,2),PIRA!$B$1:$E$1144,2,FALSE),"")&amp;"
"&amp;IFERROR(VLOOKUP(MID(H2081,1,2),PIRA!$B$1:$E$1144,2,FALSE),"")&amp;"
"&amp;IFERROR(VLOOKUP(MID(I2081,1,2),PIRA!$B$1:$E$1144,2,FALSE),"")</f>
        <v xml:space="preserve">Acoustics
Wave Motion
</v>
      </c>
      <c r="F2081" s="31" t="str">
        <f xml:space="preserve"> IFERROR(VLOOKUP(MID(G2081,1,4),PIRA!$B$1:$E$1144,2,FALSE),"")&amp;"
"&amp;IFERROR(VLOOKUP(MID(H2081,1,4),PIRA!$B$1:$E$1144,2,FALSE),"")&amp;"
"&amp;IFERROR(VLOOKUP(MID(I2081,1,4),PIRA!$B$1:$E$1144,2,FALSE),"")</f>
        <v xml:space="preserve">Wave Analysis and Synthesis
Standing Waves
</v>
      </c>
      <c r="G2081" s="32" t="s">
        <v>1189</v>
      </c>
      <c r="H2081" s="31" t="str">
        <f>IFERROR(IF(VLOOKUP(G2081,Demos!$B$3:$K$1368,2,FALSE)=0,"",VLOOKUP(G2081,Demos!$B$3:$K$1368,2,FALSE)),"")</f>
        <v>3B22.05</v>
      </c>
      <c r="I2081" s="79" t="str">
        <f>IFERROR(IF(VLOOKUP(G2081,Demos!$B$3:$K$1368,3,FALSE)=0,"",VLOOKUP(G2081,Demos!$B$3:$K$1368,3,FALSE)),"")</f>
        <v/>
      </c>
      <c r="J2081" s="79" t="str">
        <f>IFERROR(IF(VLOOKUP(G2081,Demos!$B$3:$K$1368,4,FALSE)=0,"",VLOOKUP(G2081,Demos!$B$3:$K$1368,4,FALSE)),"")</f>
        <v/>
      </c>
      <c r="K2081" s="30" t="s">
        <v>1062</v>
      </c>
      <c r="L2081" s="30" t="s">
        <v>40</v>
      </c>
      <c r="M2081" s="71">
        <v>42020</v>
      </c>
      <c r="N2081" s="33" t="str">
        <f>IFERROR(VLOOKUP(G2081,Demos!$B$3:$K$1368,5,FALSE),"")</f>
        <v>Plucking a String</v>
      </c>
      <c r="O2081" s="28">
        <f>IF(N2081="","",COUNTIF($N$6:N4200, N2081))</f>
        <v>27</v>
      </c>
      <c r="P2081" s="33" t="str">
        <f xml:space="preserve"> IFERROR(IF(VLOOKUP(G2081,Demos!$B$3:$K$1368,6,FALSE)=0,"",VLOOKUP(G2081,Demos!$B$3:$K$1368,6,FALSE)),"")</f>
        <v>www.de-monstrare.nl/pdf/Plucking%20a%20string.pdf</v>
      </c>
      <c r="Q2081" s="38" t="str">
        <f xml:space="preserve"> IFERROR(IF(VLOOKUP(G2081,Demos!$B$3:$K$1368,8,FALSE)=0,"",VLOOKUP(G2081,Demos!$B$3:$K$1368,8,FALSE)),"")</f>
        <v/>
      </c>
      <c r="R2081" s="38" t="str">
        <f xml:space="preserve"> IFERROR(IF(VLOOKUP(G2081,Demos!$B$3:$K$1368,7,FALSE)=0,"",VLOOKUP(G2081,Demos!$B$3:$K$1368,7,FALSE)),"")</f>
        <v>See: https://surfdrive.surf.nl/files/index.php/s/DHZYIhoACURx7O8?path=%2FHaaksman%2FTN2345%2F1.%20Plucking%20a%20String</v>
      </c>
      <c r="T2081" s="50" t="s">
        <v>1904</v>
      </c>
      <c r="U2081" s="31" t="str">
        <f>IFERROR(VLOOKUP(G2081,Demos!$B$7:N5376,12,FALSE),"")</f>
        <v/>
      </c>
    </row>
    <row r="2082" spans="1:21" ht="45" x14ac:dyDescent="0.25">
      <c r="A2082" s="39">
        <f t="shared" si="32"/>
        <v>2077</v>
      </c>
      <c r="B2082" s="30" t="s">
        <v>37</v>
      </c>
      <c r="C2082" s="29" t="str">
        <f xml:space="preserve"> IFERROR(VLOOKUP(B2082, Courses!$C$3:$E$836, 2, FALSE),"")</f>
        <v>Physics of Everyday Life</v>
      </c>
      <c r="D2082" s="29" t="str">
        <f xml:space="preserve"> IFERROR(VLOOKUP(MID(G2082,1,1), PIRA!$B$1:$E$1146, 2, FALSE),"")</f>
        <v>3 Oscillations and Waves</v>
      </c>
      <c r="E2082" s="31" t="str">
        <f xml:space="preserve"> IFERROR(VLOOKUP(MID(G2082,1,2),PIRA!$B$1:$E$1144,2,FALSE),"")&amp;"
"&amp;IFERROR(VLOOKUP(MID(H2082,1,2),PIRA!$B$1:$E$1144,2,FALSE),"")&amp;"
"&amp;IFERROR(VLOOKUP(MID(I2082,1,2),PIRA!$B$1:$E$1144,2,FALSE),"")</f>
        <v xml:space="preserve">
</v>
      </c>
      <c r="F2082" s="31" t="str">
        <f xml:space="preserve"> IFERROR(VLOOKUP(MID(G2082,1,4),PIRA!$B$1:$E$1144,2,FALSE),"")&amp;"
"&amp;IFERROR(VLOOKUP(MID(H2082,1,4),PIRA!$B$1:$E$1144,2,FALSE),"")&amp;"
"&amp;IFERROR(VLOOKUP(MID(I2082,1,4),PIRA!$B$1:$E$1144,2,FALSE),"")</f>
        <v xml:space="preserve">
</v>
      </c>
      <c r="G2082" s="32" t="s">
        <v>1211</v>
      </c>
      <c r="H2082" s="31" t="str">
        <f>IFERROR(IF(VLOOKUP(G2082,Demos!$B$3:$K$1368,2,FALSE)=0,"",VLOOKUP(G2082,Demos!$B$3:$K$1368,2,FALSE)),"")</f>
        <v/>
      </c>
      <c r="I2082" s="79" t="str">
        <f>IFERROR(IF(VLOOKUP(G2082,Demos!$B$3:$K$1368,3,FALSE)=0,"",VLOOKUP(G2082,Demos!$B$3:$K$1368,3,FALSE)),"")</f>
        <v/>
      </c>
      <c r="J2082" s="79" t="str">
        <f>IFERROR(IF(VLOOKUP(G2082,Demos!$B$3:$K$1368,4,FALSE)=0,"",VLOOKUP(G2082,Demos!$B$3:$K$1368,4,FALSE)),"")</f>
        <v/>
      </c>
      <c r="K2082" s="30" t="s">
        <v>40</v>
      </c>
      <c r="L2082" s="30" t="s">
        <v>1062</v>
      </c>
      <c r="M2082" s="71">
        <v>42020</v>
      </c>
      <c r="N2082" s="33" t="str">
        <f>IFERROR(VLOOKUP(G2082,Demos!$B$3:$K$1368,5,FALSE),"")</f>
        <v>Schaalproef (generating water waves in aquarium at resonance)</v>
      </c>
      <c r="O2082" s="28">
        <f>IF(N2082="","",COUNTIF($N$6:N4201, N2082))</f>
        <v>3</v>
      </c>
      <c r="P2082" s="33" t="str">
        <f xml:space="preserve"> IFERROR(IF(VLOOKUP(G2082,Demos!$B$3:$K$1368,6,FALSE)=0,"",VLOOKUP(G2082,Demos!$B$3:$K$1368,6,FALSE)),"")</f>
        <v>N/A</v>
      </c>
      <c r="Q2082" s="38" t="str">
        <f xml:space="preserve"> IFERROR(IF(VLOOKUP(G2082,Demos!$B$3:$K$1368,8,FALSE)=0,"",VLOOKUP(G2082,Demos!$B$3:$K$1368,8,FALSE)),"")</f>
        <v/>
      </c>
      <c r="R2082" s="38" t="str">
        <f xml:space="preserve"> IFERROR(IF(VLOOKUP(G2082,Demos!$B$3:$K$1368,7,FALSE)=0,"",VLOOKUP(G2082,Demos!$B$3:$K$1368,7,FALSE)),"")</f>
        <v/>
      </c>
      <c r="T2082" s="50" t="s">
        <v>1904</v>
      </c>
      <c r="U2082" s="31" t="str">
        <f>IFERROR(VLOOKUP(G2082,Demos!$B$7:N5374,12,FALSE),"")</f>
        <v/>
      </c>
    </row>
    <row r="2083" spans="1:21" ht="45" x14ac:dyDescent="0.25">
      <c r="A2083" s="39">
        <f t="shared" si="32"/>
        <v>2078</v>
      </c>
      <c r="B2083" s="30" t="s">
        <v>37</v>
      </c>
      <c r="C2083" s="29" t="str">
        <f xml:space="preserve"> IFERROR(VLOOKUP(B2083, Courses!$C$3:$E$836, 2, FALSE),"")</f>
        <v>Physics of Everyday Life</v>
      </c>
      <c r="D2083" s="29" t="str">
        <f xml:space="preserve"> IFERROR(VLOOKUP(MID(G2083,1,1), PIRA!$B$1:$E$1146, 2, FALSE),"")</f>
        <v>6 Optics</v>
      </c>
      <c r="E2083" s="31" t="str">
        <f xml:space="preserve"> IFERROR(VLOOKUP(MID(G2083,1,2),PIRA!$B$1:$E$1144,2,FALSE),"")&amp;"
"&amp;IFERROR(VLOOKUP(MID(H2083,1,2),PIRA!$B$1:$E$1144,2,FALSE),"")&amp;"
"&amp;IFERROR(VLOOKUP(MID(I2083,1,2),PIRA!$B$1:$E$1144,2,FALSE),"")</f>
        <v xml:space="preserve">Geometrical Optics
</v>
      </c>
      <c r="F2083" s="31" t="str">
        <f xml:space="preserve"> IFERROR(VLOOKUP(MID(G2083,1,4),PIRA!$B$1:$E$1144,2,FALSE),"")&amp;"
"&amp;IFERROR(VLOOKUP(MID(H2083,1,4),PIRA!$B$1:$E$1144,2,FALSE),"")&amp;"
"&amp;IFERROR(VLOOKUP(MID(I2083,1,4),PIRA!$B$1:$E$1144,2,FALSE),"")</f>
        <v xml:space="preserve">Reflection From Flat Surfaces
</v>
      </c>
      <c r="G2083" s="32" t="s">
        <v>1682</v>
      </c>
      <c r="H2083" s="31" t="str">
        <f>IFERROR(IF(VLOOKUP(G2083,Demos!$B$3:$K$1368,2,FALSE)=0,"",VLOOKUP(G2083,Demos!$B$3:$K$1368,2,FALSE)),"")</f>
        <v/>
      </c>
      <c r="I2083" s="79" t="str">
        <f>IFERROR(IF(VLOOKUP(G2083,Demos!$B$3:$K$1368,3,FALSE)=0,"",VLOOKUP(G2083,Demos!$B$3:$K$1368,3,FALSE)),"")</f>
        <v/>
      </c>
      <c r="J2083" s="79" t="str">
        <f>IFERROR(IF(VLOOKUP(G2083,Demos!$B$3:$K$1368,4,FALSE)=0,"",VLOOKUP(G2083,Demos!$B$3:$K$1368,4,FALSE)),"")</f>
        <v/>
      </c>
      <c r="K2083" s="30" t="s">
        <v>40</v>
      </c>
      <c r="L2083" s="30" t="s">
        <v>1062</v>
      </c>
      <c r="M2083" s="71">
        <v>42020</v>
      </c>
      <c r="N2083" s="33" t="str">
        <f>IFERROR(VLOOKUP(G2083,Demos!$B$3:$K$1368,5,FALSE),"")</f>
        <v>Confusing Mirrors (mirrors at 90 degrees)</v>
      </c>
      <c r="O2083" s="28">
        <f>IF(N2083="","",COUNTIF($N$6:N4202, N2083))</f>
        <v>3</v>
      </c>
      <c r="P2083" s="33" t="str">
        <f xml:space="preserve"> IFERROR(IF(VLOOKUP(G2083,Demos!$B$3:$K$1368,6,FALSE)=0,"",VLOOKUP(G2083,Demos!$B$3:$K$1368,6,FALSE)),"")</f>
        <v>www.de-monstrare.nl/pdf/Confusing%20mirrors.pdf</v>
      </c>
      <c r="Q2083" s="38" t="str">
        <f xml:space="preserve"> IFERROR(IF(VLOOKUP(G2083,Demos!$B$3:$K$1368,8,FALSE)=0,"",VLOOKUP(G2083,Demos!$B$3:$K$1368,8,FALSE)),"")</f>
        <v/>
      </c>
      <c r="R2083" s="38" t="str">
        <f xml:space="preserve"> IFERROR(IF(VLOOKUP(G2083,Demos!$B$3:$K$1368,7,FALSE)=0,"",VLOOKUP(G2083,Demos!$B$3:$K$1368,7,FALSE)),"")</f>
        <v/>
      </c>
      <c r="T2083" s="50" t="s">
        <v>1904</v>
      </c>
      <c r="U2083" s="31" t="str">
        <f>IFERROR(VLOOKUP(G2083,Demos!$B$7:N5379,12,FALSE),"")</f>
        <v/>
      </c>
    </row>
    <row r="2084" spans="1:21" ht="45" x14ac:dyDescent="0.25">
      <c r="A2084" s="39">
        <f t="shared" si="32"/>
        <v>2079</v>
      </c>
      <c r="B2084" s="30" t="s">
        <v>17</v>
      </c>
      <c r="C2084" s="29" t="str">
        <f xml:space="preserve"> IFERROR(VLOOKUP(B2084, Courses!$C$3:$E$836, 2, FALSE),"")</f>
        <v>Introduction to Waves</v>
      </c>
      <c r="D2084" s="29" t="str">
        <f xml:space="preserve"> IFERROR(VLOOKUP(MID(G2084,1,1), PIRA!$B$1:$E$1146, 2, FALSE),"")</f>
        <v>6 Optics</v>
      </c>
      <c r="E2084" s="31" t="str">
        <f xml:space="preserve"> IFERROR(VLOOKUP(MID(G2084,1,2),PIRA!$B$1:$E$1144,2,FALSE),"")&amp;"
"&amp;IFERROR(VLOOKUP(MID(H2084,1,2),PIRA!$B$1:$E$1144,2,FALSE),"")&amp;"
"&amp;IFERROR(VLOOKUP(MID(I2084,1,2),PIRA!$B$1:$E$1144,2,FALSE),"")</f>
        <v xml:space="preserve">Color
Polarisation
</v>
      </c>
      <c r="F2084" s="31" t="str">
        <f xml:space="preserve"> IFERROR(VLOOKUP(MID(G2084,1,4),PIRA!$B$1:$E$1144,2,FALSE),"")&amp;"
"&amp;IFERROR(VLOOKUP(MID(H2084,1,4),PIRA!$B$1:$E$1144,2,FALSE),"")&amp;"
"&amp;IFERROR(VLOOKUP(MID(I2084,1,4),PIRA!$B$1:$E$1144,2,FALSE),"")</f>
        <v xml:space="preserve">Scattering
Polarization by Scattering
</v>
      </c>
      <c r="G2084" s="32" t="s">
        <v>359</v>
      </c>
      <c r="H2084" s="31" t="str">
        <f>IFERROR(IF(VLOOKUP(G2084,Demos!$B$3:$K$1368,2,FALSE)=0,"",VLOOKUP(G2084,Demos!$B$3:$K$1368,2,FALSE)),"")</f>
        <v>6H50.10</v>
      </c>
      <c r="I2084" s="79" t="str">
        <f>IFERROR(IF(VLOOKUP(G2084,Demos!$B$3:$K$1368,3,FALSE)=0,"",VLOOKUP(G2084,Demos!$B$3:$K$1368,3,FALSE)),"")</f>
        <v/>
      </c>
      <c r="J2084" s="79" t="str">
        <f>IFERROR(IF(VLOOKUP(G2084,Demos!$B$3:$K$1368,4,FALSE)=0,"",VLOOKUP(G2084,Demos!$B$3:$K$1368,4,FALSE)),"")</f>
        <v/>
      </c>
      <c r="K2084" s="32" t="s">
        <v>46</v>
      </c>
      <c r="L2084" s="32" t="s">
        <v>15</v>
      </c>
      <c r="M2084" s="71">
        <v>42020</v>
      </c>
      <c r="N2084" s="33" t="str">
        <f>IFERROR(VLOOKUP(G2084,Demos!$B$3:$K$1368,5,FALSE),"")</f>
        <v>Scattering of Light (Rayleigh in milk/water dilution)</v>
      </c>
      <c r="O2084" s="28">
        <f>IF(N2084="","",COUNTIF($N$6:N4203, N2084))</f>
        <v>15</v>
      </c>
      <c r="P2084" s="33" t="str">
        <f xml:space="preserve"> IFERROR(IF(VLOOKUP(G2084,Demos!$B$3:$K$1368,6,FALSE)=0,"",VLOOKUP(G2084,Demos!$B$3:$K$1368,6,FALSE)),"")</f>
        <v>www.de-monstrare.nl/pdf/Scattering%20of%20light.pdf</v>
      </c>
      <c r="Q2084" s="38" t="str">
        <f xml:space="preserve"> IFERROR(IF(VLOOKUP(G2084,Demos!$B$3:$K$1368,8,FALSE)=0,"",VLOOKUP(G2084,Demos!$B$3:$K$1368,8,FALSE)),"")</f>
        <v>The white light is scattered by the fat molecules in the milk. The fat molecules are small enough for Rayleigh scattering to occur (larger particles tend to scatter by Mie scattering, which is not dependent on wavelength). Rayleigh is wavelength dependent. The shorter wavelengths scatter more than the longer wavelengths, hence the blueish light is scattered out over 90 degrees. The forward propagating light therefore appears redish. Furthermore, the Rayleigh scattered light is linear polarised, whereas the forward propagating light is not polarised. This can de demonstrated using a linear polariser.</v>
      </c>
      <c r="R2084" s="38" t="str">
        <f xml:space="preserve"> IFERROR(IF(VLOOKUP(G2084,Demos!$B$3:$K$1368,7,FALSE)=0,"",VLOOKUP(G2084,Demos!$B$3:$K$1368,7,FALSE)),"")</f>
        <v>See: https://surfdrive.surf.nl/files/index.php/s/DHZYIhoACURx7O8?path=%2FHaaksman%2FTN2345%2F7.%20Rayleigh%20Scattering</v>
      </c>
      <c r="T2084" s="50" t="s">
        <v>1761</v>
      </c>
      <c r="U2084" s="31" t="str">
        <f>IFERROR(VLOOKUP(G2084,Demos!$B$7:N5380,12,FALSE),"")</f>
        <v/>
      </c>
    </row>
    <row r="2085" spans="1:21" ht="45" x14ac:dyDescent="0.25">
      <c r="A2085" s="39">
        <f t="shared" si="32"/>
        <v>2080</v>
      </c>
      <c r="B2085" s="30" t="s">
        <v>37</v>
      </c>
      <c r="C2085" s="29" t="str">
        <f xml:space="preserve"> IFERROR(VLOOKUP(B2085, Courses!$C$3:$E$836, 2, FALSE),"")</f>
        <v>Physics of Everyday Life</v>
      </c>
      <c r="D2085" s="29" t="str">
        <f xml:space="preserve"> IFERROR(VLOOKUP(MID(G2085,1,1), PIRA!$B$1:$E$1146, 2, FALSE),"")</f>
        <v>6 Optics</v>
      </c>
      <c r="E2085" s="31" t="str">
        <f xml:space="preserve"> IFERROR(VLOOKUP(MID(G2085,1,2),PIRA!$B$1:$E$1144,2,FALSE),"")&amp;"
"&amp;IFERROR(VLOOKUP(MID(H2085,1,2),PIRA!$B$1:$E$1144,2,FALSE),"")&amp;"
"&amp;IFERROR(VLOOKUP(MID(I2085,1,2),PIRA!$B$1:$E$1144,2,FALSE),"")</f>
        <v xml:space="preserve">Polarisation
</v>
      </c>
      <c r="F2085" s="31" t="str">
        <f xml:space="preserve"> IFERROR(VLOOKUP(MID(G2085,1,4),PIRA!$B$1:$E$1144,2,FALSE),"")&amp;"
"&amp;IFERROR(VLOOKUP(MID(H2085,1,4),PIRA!$B$1:$E$1144,2,FALSE),"")&amp;"
"&amp;IFERROR(VLOOKUP(MID(I2085,1,4),PIRA!$B$1:$E$1144,2,FALSE),"")</f>
        <v xml:space="preserve">Birefringence
</v>
      </c>
      <c r="G2085" s="32" t="s">
        <v>1204</v>
      </c>
      <c r="H2085" s="31" t="str">
        <f>IFERROR(IF(VLOOKUP(G2085,Demos!$B$3:$K$1368,2,FALSE)=0,"",VLOOKUP(G2085,Demos!$B$3:$K$1368,2,FALSE)),"")</f>
        <v/>
      </c>
      <c r="I2085" s="79" t="str">
        <f>IFERROR(IF(VLOOKUP(G2085,Demos!$B$3:$K$1368,3,FALSE)=0,"",VLOOKUP(G2085,Demos!$B$3:$K$1368,3,FALSE)),"")</f>
        <v/>
      </c>
      <c r="J2085" s="79" t="str">
        <f>IFERROR(IF(VLOOKUP(G2085,Demos!$B$3:$K$1368,4,FALSE)=0,"",VLOOKUP(G2085,Demos!$B$3:$K$1368,4,FALSE)),"")</f>
        <v/>
      </c>
      <c r="K2085" s="32" t="s">
        <v>40</v>
      </c>
      <c r="L2085" s="32" t="s">
        <v>1062</v>
      </c>
      <c r="M2085" s="71">
        <v>42020</v>
      </c>
      <c r="N2085" s="33" t="str">
        <f>IFERROR(VLOOKUP(G2085,Demos!$B$3:$K$1368,5,FALSE),"")</f>
        <v>Kaleidoscope</v>
      </c>
      <c r="O2085" s="28">
        <f>IF(N2085="","",COUNTIF($N$6:N4204, N2085))</f>
        <v>14</v>
      </c>
      <c r="P2085" s="33" t="str">
        <f xml:space="preserve"> IFERROR(IF(VLOOKUP(G2085,Demos!$B$3:$K$1368,6,FALSE)=0,"",VLOOKUP(G2085,Demos!$B$3:$K$1368,6,FALSE)),"")</f>
        <v>N/A</v>
      </c>
      <c r="Q2085" s="38" t="str">
        <f xml:space="preserve"> IFERROR(IF(VLOOKUP(G2085,Demos!$B$3:$K$1368,8,FALSE)=0,"",VLOOKUP(G2085,Demos!$B$3:$K$1368,8,FALSE)),"")</f>
        <v/>
      </c>
      <c r="R2085" s="38" t="str">
        <f xml:space="preserve"> IFERROR(IF(VLOOKUP(G2085,Demos!$B$3:$K$1368,7,FALSE)=0,"",VLOOKUP(G2085,Demos!$B$3:$K$1368,7,FALSE)),"")</f>
        <v/>
      </c>
      <c r="T2085" s="50" t="s">
        <v>1904</v>
      </c>
      <c r="U2085" s="31" t="str">
        <f>IFERROR(VLOOKUP(G2085,Demos!$B$7:N5378,12,FALSE),"")</f>
        <v/>
      </c>
    </row>
    <row r="2086" spans="1:21" ht="45" x14ac:dyDescent="0.25">
      <c r="A2086" s="39">
        <f t="shared" si="32"/>
        <v>2081</v>
      </c>
      <c r="B2086" s="30" t="s">
        <v>1893</v>
      </c>
      <c r="C2086" s="29" t="str">
        <f xml:space="preserve"> IFERROR(VLOOKUP(B2086, Courses!$C$3:$E$836, 2, FALSE),"")</f>
        <v>Physics 1A</v>
      </c>
      <c r="D2086" s="29" t="str">
        <f xml:space="preserve"> IFERROR(VLOOKUP(MID(G2086,1,1), PIRA!$B$1:$E$1146, 2, FALSE),"")</f>
        <v>4 Thermodynamics</v>
      </c>
      <c r="E2086" s="31" t="str">
        <f xml:space="preserve"> IFERROR(VLOOKUP(MID(G2086,1,2),PIRA!$B$1:$E$1144,2,FALSE),"")&amp;"
"&amp;IFERROR(VLOOKUP(MID(H2086,1,2),PIRA!$B$1:$E$1144,2,FALSE),"")&amp;"
"&amp;IFERROR(VLOOKUP(MID(I2086,1,2),PIRA!$B$1:$E$1144,2,FALSE),"")</f>
        <v xml:space="preserve">Change of State
</v>
      </c>
      <c r="F2086" s="31" t="str">
        <f xml:space="preserve"> IFERROR(VLOOKUP(MID(G2086,1,4),PIRA!$B$1:$E$1144,2,FALSE),"")&amp;"
"&amp;IFERROR(VLOOKUP(MID(H2086,1,4),PIRA!$B$1:$E$1144,2,FALSE),"")&amp;"
"&amp;IFERROR(VLOOKUP(MID(I2086,1,4),PIRA!$B$1:$E$1144,2,FALSE),"")</f>
        <v xml:space="preserve">PVT Surfaces
</v>
      </c>
      <c r="G2086" s="32" t="s">
        <v>1841</v>
      </c>
      <c r="H2086" s="31" t="str">
        <f>IFERROR(IF(VLOOKUP(G2086,Demos!$B$3:$K$1368,2,FALSE)=0,"",VLOOKUP(G2086,Demos!$B$3:$K$1368,2,FALSE)),"")</f>
        <v/>
      </c>
      <c r="I2086" s="79" t="str">
        <f>IFERROR(IF(VLOOKUP(G2086,Demos!$B$3:$K$1368,3,FALSE)=0,"",VLOOKUP(G2086,Demos!$B$3:$K$1368,3,FALSE)),"")</f>
        <v/>
      </c>
      <c r="J2086" s="79" t="str">
        <f>IFERROR(IF(VLOOKUP(G2086,Demos!$B$3:$K$1368,4,FALSE)=0,"",VLOOKUP(G2086,Demos!$B$3:$K$1368,4,FALSE)),"")</f>
        <v/>
      </c>
      <c r="K2086" s="30" t="s">
        <v>1897</v>
      </c>
      <c r="M2086" s="71">
        <v>42018</v>
      </c>
      <c r="N2086" s="33" t="str">
        <f>IFERROR(VLOOKUP(G2086,Demos!$B$3:$K$1368,5,FALSE),"")</f>
        <v>Work = int(PdV)</v>
      </c>
      <c r="O2086" s="28">
        <f>IF(N2086="","",COUNTIF($N$6:N4205, N2086))</f>
        <v>12</v>
      </c>
      <c r="P2086" s="33" t="str">
        <f xml:space="preserve"> IFERROR(IF(VLOOKUP(G2086,Demos!$B$3:$K$1368,6,FALSE)=0,"",VLOOKUP(G2086,Demos!$B$3:$K$1368,6,FALSE)),"")</f>
        <v>http://www.de-monstrare.nl/pdf/pdV.pdf</v>
      </c>
      <c r="Q2086" s="38" t="str">
        <f xml:space="preserve"> IFERROR(IF(VLOOKUP(G2086,Demos!$B$3:$K$1368,8,FALSE)=0,"",VLOOKUP(G2086,Demos!$B$3:$K$1368,8,FALSE)),"")</f>
        <v/>
      </c>
      <c r="R2086" s="38" t="str">
        <f xml:space="preserve"> IFERROR(IF(VLOOKUP(G2086,Demos!$B$3:$K$1368,7,FALSE)=0,"",VLOOKUP(G2086,Demos!$B$3:$K$1368,7,FALSE)),"")</f>
        <v/>
      </c>
      <c r="T2086" s="50" t="s">
        <v>1763</v>
      </c>
      <c r="U2086" s="31" t="str">
        <f>IFERROR(VLOOKUP(G2086,Demos!$B$7:N5381,12,FALSE),"")</f>
        <v/>
      </c>
    </row>
    <row r="2087" spans="1:21" ht="45" x14ac:dyDescent="0.25">
      <c r="A2087" s="39">
        <f t="shared" si="32"/>
        <v>2082</v>
      </c>
      <c r="B2087" s="30" t="s">
        <v>17</v>
      </c>
      <c r="C2087" s="29" t="str">
        <f xml:space="preserve"> IFERROR(VLOOKUP(B2087, Courses!$C$3:$E$836, 2, FALSE),"")</f>
        <v>Introduction to Waves</v>
      </c>
      <c r="D2087" s="29" t="str">
        <f xml:space="preserve"> IFERROR(VLOOKUP(MID(G2087,1,1), PIRA!$B$1:$E$1146, 2, FALSE),"")</f>
        <v>3 Oscillations and Waves</v>
      </c>
      <c r="E2087" s="31" t="str">
        <f xml:space="preserve"> IFERROR(VLOOKUP(MID(G2087,1,2),PIRA!$B$1:$E$1144,2,FALSE),"")&amp;"
"&amp;IFERROR(VLOOKUP(MID(H2087,1,2),PIRA!$B$1:$E$1144,2,FALSE),"")&amp;"
"&amp;IFERROR(VLOOKUP(MID(I2087,1,2),PIRA!$B$1:$E$1144,2,FALSE),"")</f>
        <v xml:space="preserve">Wave Motion
</v>
      </c>
      <c r="F2087" s="31" t="str">
        <f xml:space="preserve"> IFERROR(VLOOKUP(MID(G2087,1,4),PIRA!$B$1:$E$1144,2,FALSE),"")&amp;"
"&amp;IFERROR(VLOOKUP(MID(H2087,1,4),PIRA!$B$1:$E$1144,2,FALSE),"")&amp;"
"&amp;IFERROR(VLOOKUP(MID(I2087,1,4),PIRA!$B$1:$E$1144,2,FALSE),"")</f>
        <v xml:space="preserve">Longitudinal Pulses and Waves
</v>
      </c>
      <c r="G2087" s="32" t="s">
        <v>1187</v>
      </c>
      <c r="H2087" s="31" t="str">
        <f>IFERROR(IF(VLOOKUP(G2087,Demos!$B$3:$K$1368,2,FALSE)=0,"",VLOOKUP(G2087,Demos!$B$3:$K$1368,2,FALSE)),"")</f>
        <v/>
      </c>
      <c r="I2087" s="79" t="str">
        <f>IFERROR(IF(VLOOKUP(G2087,Demos!$B$3:$K$1368,3,FALSE)=0,"",VLOOKUP(G2087,Demos!$B$3:$K$1368,3,FALSE)),"")</f>
        <v/>
      </c>
      <c r="J2087" s="79" t="str">
        <f>IFERROR(IF(VLOOKUP(G2087,Demos!$B$3:$K$1368,4,FALSE)=0,"",VLOOKUP(G2087,Demos!$B$3:$K$1368,4,FALSE)),"")</f>
        <v/>
      </c>
      <c r="K2087" s="30" t="s">
        <v>15</v>
      </c>
      <c r="L2087" s="30" t="s">
        <v>46</v>
      </c>
      <c r="M2087" s="71">
        <v>42013</v>
      </c>
      <c r="N2087" s="33" t="str">
        <f>IFERROR(VLOOKUP(G2087,Demos!$B$3:$K$1368,5,FALSE),"")</f>
        <v>Reflected Sound Pulses</v>
      </c>
      <c r="O2087" s="28">
        <f>IF(N2087="","",COUNTIF($N$6:N4206, N2087))</f>
        <v>16</v>
      </c>
      <c r="P2087" s="33" t="str">
        <f xml:space="preserve"> IFERROR(IF(VLOOKUP(G2087,Demos!$B$3:$K$1368,6,FALSE)=0,"",VLOOKUP(G2087,Demos!$B$3:$K$1368,6,FALSE)),"")</f>
        <v>TBC (or?: http://www.de-monstrare.nl/pdf/Reflected%20sound%20pulses.pdf)</v>
      </c>
      <c r="Q2087" s="38" t="str">
        <f xml:space="preserve"> IFERROR(IF(VLOOKUP(G2087,Demos!$B$3:$K$1368,8,FALSE)=0,"",VLOOKUP(G2087,Demos!$B$3:$K$1368,8,FALSE)),"")</f>
        <v/>
      </c>
      <c r="R2087" s="38" t="str">
        <f xml:space="preserve"> IFERROR(IF(VLOOKUP(G2087,Demos!$B$3:$K$1368,7,FALSE)=0,"",VLOOKUP(G2087,Demos!$B$3:$K$1368,7,FALSE)),"")</f>
        <v>See: https://surfdrive.surf.nl/files/index.php/s/DHZYIhoACURx7O8?path=%2FHaaksman%2FTN2345%2F5.%20Reflected%20Sound%20Pulses</v>
      </c>
      <c r="T2087" s="50" t="s">
        <v>1761</v>
      </c>
      <c r="U2087" s="31" t="str">
        <f>IFERROR(VLOOKUP(G2087,Demos!$B$7:N5383,12,FALSE),"")</f>
        <v/>
      </c>
    </row>
    <row r="2088" spans="1:21" ht="45" x14ac:dyDescent="0.25">
      <c r="A2088" s="39">
        <f t="shared" si="32"/>
        <v>2083</v>
      </c>
      <c r="B2088" s="30" t="s">
        <v>17</v>
      </c>
      <c r="C2088" s="29" t="str">
        <f xml:space="preserve"> IFERROR(VLOOKUP(B2088, Courses!$C$3:$E$836, 2, FALSE),"")</f>
        <v>Introduction to Waves</v>
      </c>
      <c r="D2088" s="29" t="str">
        <f xml:space="preserve"> IFERROR(VLOOKUP(MID(G2088,1,1), PIRA!$B$1:$E$1146, 2, FALSE),"")</f>
        <v>3 Oscillations and Waves</v>
      </c>
      <c r="E2088" s="31" t="str">
        <f xml:space="preserve"> IFERROR(VLOOKUP(MID(G2088,1,2),PIRA!$B$1:$E$1144,2,FALSE),"")&amp;"
"&amp;IFERROR(VLOOKUP(MID(H2088,1,2),PIRA!$B$1:$E$1144,2,FALSE),"")&amp;"
"&amp;IFERROR(VLOOKUP(MID(I2088,1,2),PIRA!$B$1:$E$1144,2,FALSE),"")</f>
        <v xml:space="preserve">Wave Motion
</v>
      </c>
      <c r="F2088" s="31" t="str">
        <f xml:space="preserve"> IFERROR(VLOOKUP(MID(G2088,1,4),PIRA!$B$1:$E$1144,2,FALSE),"")&amp;"
"&amp;IFERROR(VLOOKUP(MID(H2088,1,4),PIRA!$B$1:$E$1144,2,FALSE),"")&amp;"
"&amp;IFERROR(VLOOKUP(MID(I2088,1,4),PIRA!$B$1:$E$1144,2,FALSE),"")</f>
        <v xml:space="preserve">Longitudinal Pulses and Waves
</v>
      </c>
      <c r="G2088" s="32" t="s">
        <v>126</v>
      </c>
      <c r="H2088" s="31" t="str">
        <f>IFERROR(IF(VLOOKUP(G2088,Demos!$B$3:$K$1368,2,FALSE)=0,"",VLOOKUP(G2088,Demos!$B$3:$K$1368,2,FALSE)),"")</f>
        <v/>
      </c>
      <c r="I2088" s="79" t="str">
        <f>IFERROR(IF(VLOOKUP(G2088,Demos!$B$3:$K$1368,3,FALSE)=0,"",VLOOKUP(G2088,Demos!$B$3:$K$1368,3,FALSE)),"")</f>
        <v/>
      </c>
      <c r="J2088" s="79" t="str">
        <f>IFERROR(IF(VLOOKUP(G2088,Demos!$B$3:$K$1368,4,FALSE)=0,"",VLOOKUP(G2088,Demos!$B$3:$K$1368,4,FALSE)),"")</f>
        <v/>
      </c>
      <c r="K2088" s="30" t="s">
        <v>15</v>
      </c>
      <c r="L2088" s="30" t="s">
        <v>46</v>
      </c>
      <c r="M2088" s="71">
        <v>42013</v>
      </c>
      <c r="N2088" s="33" t="str">
        <f>IFERROR(VLOOKUP(G2088,Demos!$B$3:$K$1368,5,FALSE),"")</f>
        <v>Wave Machine</v>
      </c>
      <c r="O2088" s="28">
        <f>IF(N2088="","",COUNTIF($N$6:N4207, N2088))</f>
        <v>26</v>
      </c>
      <c r="P2088" s="33" t="str">
        <f xml:space="preserve"> IFERROR(IF(VLOOKUP(G2088,Demos!$B$3:$K$1368,6,FALSE)=0,"",VLOOKUP(G2088,Demos!$B$3:$K$1368,6,FALSE)),"")</f>
        <v>www.de-monstrare.nl/pdf/Reflections%20of%20transverse%20pulses%20_2_.pdf</v>
      </c>
      <c r="Q2088" s="38" t="str">
        <f xml:space="preserve"> IFERROR(IF(VLOOKUP(G2088,Demos!$B$3:$K$1368,8,FALSE)=0,"",VLOOKUP(G2088,Demos!$B$3:$K$1368,8,FALSE)),"")</f>
        <v>Not listed in database yet</v>
      </c>
      <c r="R2088" s="38" t="str">
        <f xml:space="preserve"> IFERROR(IF(VLOOKUP(G2088,Demos!$B$3:$K$1368,7,FALSE)=0,"",VLOOKUP(G2088,Demos!$B$3:$K$1368,7,FALSE)),"")</f>
        <v/>
      </c>
      <c r="T2088" s="50" t="s">
        <v>1761</v>
      </c>
      <c r="U2088" s="31" t="str">
        <f>IFERROR(VLOOKUP(G2088,Demos!$B$7:N5382,12,FALSE),"")</f>
        <v/>
      </c>
    </row>
    <row r="2089" spans="1:21" ht="45" x14ac:dyDescent="0.25">
      <c r="A2089" s="39">
        <f t="shared" si="32"/>
        <v>2084</v>
      </c>
      <c r="B2089" s="30" t="s">
        <v>17</v>
      </c>
      <c r="C2089" s="29" t="str">
        <f xml:space="preserve"> IFERROR(VLOOKUP(B2089, Courses!$C$3:$E$836, 2, FALSE),"")</f>
        <v>Introduction to Waves</v>
      </c>
      <c r="D2089" s="29" t="str">
        <f xml:space="preserve"> IFERROR(VLOOKUP(MID(G2089,1,1), PIRA!$B$1:$E$1146, 2, FALSE),"")</f>
        <v>3 Oscillations and Waves</v>
      </c>
      <c r="E2089" s="31" t="str">
        <f xml:space="preserve"> IFERROR(VLOOKUP(MID(G2089,1,2),PIRA!$B$1:$E$1144,2,FALSE),"")&amp;"
"&amp;IFERROR(VLOOKUP(MID(H2089,1,2),PIRA!$B$1:$E$1144,2,FALSE),"")&amp;"
"&amp;IFERROR(VLOOKUP(MID(I2089,1,2),PIRA!$B$1:$E$1144,2,FALSE),"")</f>
        <v xml:space="preserve">Wave Motion
Wave Motion
</v>
      </c>
      <c r="F2089" s="31" t="str">
        <f xml:space="preserve"> IFERROR(VLOOKUP(MID(G2089,1,4),PIRA!$B$1:$E$1144,2,FALSE),"")&amp;"
"&amp;IFERROR(VLOOKUP(MID(H2089,1,4),PIRA!$B$1:$E$1144,2,FALSE),"")&amp;"
"&amp;IFERROR(VLOOKUP(MID(I2089,1,4),PIRA!$B$1:$E$1144,2,FALSE),"")</f>
        <v xml:space="preserve">Doppler Effect
Beats
</v>
      </c>
      <c r="G2089" s="32" t="s">
        <v>1188</v>
      </c>
      <c r="H2089" s="31" t="str">
        <f>IFERROR(IF(VLOOKUP(G2089,Demos!$B$3:$K$1368,2,FALSE)=0,"",VLOOKUP(G2089,Demos!$B$3:$K$1368,2,FALSE)),"")</f>
        <v>3B60.10</v>
      </c>
      <c r="I2089" s="79" t="str">
        <f>IFERROR(IF(VLOOKUP(G2089,Demos!$B$3:$K$1368,3,FALSE)=0,"",VLOOKUP(G2089,Demos!$B$3:$K$1368,3,FALSE)),"")</f>
        <v/>
      </c>
      <c r="J2089" s="79" t="str">
        <f>IFERROR(IF(VLOOKUP(G2089,Demos!$B$3:$K$1368,4,FALSE)=0,"",VLOOKUP(G2089,Demos!$B$3:$K$1368,4,FALSE)),"")</f>
        <v/>
      </c>
      <c r="K2089" s="30" t="s">
        <v>15</v>
      </c>
      <c r="L2089" s="30" t="s">
        <v>46</v>
      </c>
      <c r="M2089" s="71">
        <v>42013</v>
      </c>
      <c r="N2089" s="33" t="str">
        <f>IFERROR(VLOOKUP(G2089,Demos!$B$3:$K$1368,5,FALSE),"")</f>
        <v>Doppler</v>
      </c>
      <c r="O2089" s="28">
        <f>IF(N2089="","",COUNTIF($N$6:N4208, N2089))</f>
        <v>21</v>
      </c>
      <c r="P2089" s="33" t="str">
        <f xml:space="preserve"> IFERROR(IF(VLOOKUP(G2089,Demos!$B$3:$K$1368,6,FALSE)=0,"",VLOOKUP(G2089,Demos!$B$3:$K$1368,6,FALSE)),"")</f>
        <v>www.de-monstrare.nl/pdf/Doppler.pdf</v>
      </c>
      <c r="Q2089" s="38" t="str">
        <f xml:space="preserve"> IFERROR(IF(VLOOKUP(G2089,Demos!$B$3:$K$1368,8,FALSE)=0,"",VLOOKUP(G2089,Demos!$B$3:$K$1368,8,FALSE)),"")</f>
        <v/>
      </c>
      <c r="R2089" s="38" t="str">
        <f xml:space="preserve"> IFERROR(IF(VLOOKUP(G2089,Demos!$B$3:$K$1368,7,FALSE)=0,"",VLOOKUP(G2089,Demos!$B$3:$K$1368,7,FALSE)),"")</f>
        <v>See: https://surfdrive.surf.nl/files/index.php/s/DHZYIhoACURx7O8?path=%2FHaaksman%2FTN2345%2F6.%20Doppler</v>
      </c>
      <c r="T2089" s="50" t="s">
        <v>1761</v>
      </c>
      <c r="U2089" s="31" t="str">
        <f>IFERROR(VLOOKUP(G2089,Demos!$B$7:N5384,12,FALSE),"")</f>
        <v/>
      </c>
    </row>
    <row r="2090" spans="1:21" ht="45" x14ac:dyDescent="0.25">
      <c r="A2090" s="39">
        <f t="shared" si="32"/>
        <v>2085</v>
      </c>
      <c r="B2090" s="30" t="s">
        <v>1893</v>
      </c>
      <c r="C2090" s="29" t="str">
        <f xml:space="preserve"> IFERROR(VLOOKUP(B2090, Courses!$C$3:$E$836, 2, FALSE),"")</f>
        <v>Physics 1A</v>
      </c>
      <c r="D2090" s="29" t="str">
        <f xml:space="preserve"> IFERROR(VLOOKUP(MID(G2090,1,1), PIRA!$B$1:$E$1146, 2, FALSE),"")</f>
        <v>1 Mechanics</v>
      </c>
      <c r="E2090" s="31" t="str">
        <f xml:space="preserve"> IFERROR(VLOOKUP(MID(G2090,1,2),PIRA!$B$1:$E$1144,2,FALSE),"")&amp;"
"&amp;IFERROR(VLOOKUP(MID(H2090,1,2),PIRA!$B$1:$E$1144,2,FALSE),"")&amp;"
"&amp;IFERROR(VLOOKUP(MID(I2090,1,2),PIRA!$B$1:$E$1144,2,FALSE),"")</f>
        <v xml:space="preserve">Rotational Dynamics
Oscillations
</v>
      </c>
      <c r="F2090" s="31" t="str">
        <f xml:space="preserve"> IFERROR(VLOOKUP(MID(G2090,1,4),PIRA!$B$1:$E$1144,2,FALSE),"")&amp;"
"&amp;IFERROR(VLOOKUP(MID(H2090,1,4),PIRA!$B$1:$E$1144,2,FALSE),"")&amp;"
"&amp;IFERROR(VLOOKUP(MID(I2090,1,4),PIRA!$B$1:$E$1144,2,FALSE),"")</f>
        <v xml:space="preserve">Moment of Inertia
Physical Pendula
</v>
      </c>
      <c r="G2090" s="32" t="s">
        <v>1387</v>
      </c>
      <c r="H2090" s="31" t="str">
        <f>IFERROR(IF(VLOOKUP(G2090,Demos!$B$3:$K$1368,2,FALSE)=0,"",VLOOKUP(G2090,Demos!$B$3:$K$1368,2,FALSE)),"")</f>
        <v>3A15.01</v>
      </c>
      <c r="I2090" s="79" t="str">
        <f>IFERROR(IF(VLOOKUP(G2090,Demos!$B$3:$K$1368,3,FALSE)=0,"",VLOOKUP(G2090,Demos!$B$3:$K$1368,3,FALSE)),"")</f>
        <v/>
      </c>
      <c r="J2090" s="79" t="str">
        <f>IFERROR(IF(VLOOKUP(G2090,Demos!$B$3:$K$1368,4,FALSE)=0,"",VLOOKUP(G2090,Demos!$B$3:$K$1368,4,FALSE)),"")</f>
        <v/>
      </c>
      <c r="K2090" s="30" t="s">
        <v>1897</v>
      </c>
      <c r="M2090" s="71">
        <v>42011</v>
      </c>
      <c r="N2090" s="33" t="str">
        <f>IFERROR(VLOOKUP(G2090,Demos!$B$3:$K$1368,5,FALSE),"")</f>
        <v>Physical Pendulum (2)</v>
      </c>
      <c r="O2090" s="28">
        <f>IF(N2090="","",COUNTIF($N$6:N4209, N2090))</f>
        <v>17</v>
      </c>
      <c r="P2090" s="33" t="str">
        <f xml:space="preserve"> IFERROR(IF(VLOOKUP(G2090,Demos!$B$3:$K$1368,6,FALSE)=0,"",VLOOKUP(G2090,Demos!$B$3:$K$1368,6,FALSE)),"")</f>
        <v>www.de-monstrare.nl/pdf/Physical%20pendulum%20_2_.pdf</v>
      </c>
      <c r="Q2090" s="38" t="str">
        <f xml:space="preserve"> IFERROR(IF(VLOOKUP(G2090,Demos!$B$3:$K$1368,8,FALSE)=0,"",VLOOKUP(G2090,Demos!$B$3:$K$1368,8,FALSE)),"")</f>
        <v/>
      </c>
      <c r="R2090" s="38" t="str">
        <f xml:space="preserve"> IFERROR(IF(VLOOKUP(G2090,Demos!$B$3:$K$1368,7,FALSE)=0,"",VLOOKUP(G2090,Demos!$B$3:$K$1368,7,FALSE)),"")</f>
        <v/>
      </c>
      <c r="T2090" s="50" t="s">
        <v>1763</v>
      </c>
      <c r="U2090" s="31" t="str">
        <f>IFERROR(VLOOKUP(G2090,Demos!$B$7:N5385,12,FALSE),"")</f>
        <v/>
      </c>
    </row>
    <row r="2091" spans="1:21" ht="45" x14ac:dyDescent="0.25">
      <c r="A2091" s="39">
        <f t="shared" si="32"/>
        <v>2086</v>
      </c>
      <c r="B2091" s="30" t="s">
        <v>1893</v>
      </c>
      <c r="C2091" s="29" t="str">
        <f xml:space="preserve"> IFERROR(VLOOKUP(B2091, Courses!$C$3:$E$836, 2, FALSE),"")</f>
        <v>Physics 1A</v>
      </c>
      <c r="D2091" s="29" t="str">
        <f xml:space="preserve"> IFERROR(VLOOKUP(MID(G2091,1,1), PIRA!$B$1:$E$1146, 2, FALSE),"")</f>
        <v>3 Oscillations and Waves</v>
      </c>
      <c r="E2091" s="31" t="str">
        <f xml:space="preserve"> IFERROR(VLOOKUP(MID(G2091,1,2),PIRA!$B$1:$E$1144,2,FALSE),"")&amp;"
"&amp;IFERROR(VLOOKUP(MID(H2091,1,2),PIRA!$B$1:$E$1144,2,FALSE),"")&amp;"
"&amp;IFERROR(VLOOKUP(MID(I2091,1,2),PIRA!$B$1:$E$1144,2,FALSE),"")</f>
        <v xml:space="preserve">Oscillations
</v>
      </c>
      <c r="F2091" s="31" t="str">
        <f xml:space="preserve"> IFERROR(VLOOKUP(MID(G2091,1,4),PIRA!$B$1:$E$1144,2,FALSE),"")&amp;"
"&amp;IFERROR(VLOOKUP(MID(H2091,1,4),PIRA!$B$1:$E$1144,2,FALSE),"")&amp;"
"&amp;IFERROR(VLOOKUP(MID(I2091,1,4),PIRA!$B$1:$E$1144,2,FALSE),"")</f>
        <v xml:space="preserve">Non-Linear Systems
</v>
      </c>
      <c r="G2091" s="32" t="s">
        <v>1466</v>
      </c>
      <c r="H2091" s="31" t="str">
        <f>IFERROR(IF(VLOOKUP(G2091,Demos!$B$3:$K$1368,2,FALSE)=0,"",VLOOKUP(G2091,Demos!$B$3:$K$1368,2,FALSE)),"")</f>
        <v/>
      </c>
      <c r="I2091" s="79" t="str">
        <f>IFERROR(IF(VLOOKUP(G2091,Demos!$B$3:$K$1368,3,FALSE)=0,"",VLOOKUP(G2091,Demos!$B$3:$K$1368,3,FALSE)),"")</f>
        <v/>
      </c>
      <c r="J2091" s="79" t="str">
        <f>IFERROR(IF(VLOOKUP(G2091,Demos!$B$3:$K$1368,4,FALSE)=0,"",VLOOKUP(G2091,Demos!$B$3:$K$1368,4,FALSE)),"")</f>
        <v/>
      </c>
      <c r="K2091" s="30" t="s">
        <v>1897</v>
      </c>
      <c r="M2091" s="71">
        <v>42011</v>
      </c>
      <c r="N2091" s="33" t="str">
        <f>IFERROR(VLOOKUP(G2091,Demos!$B$3:$K$1368,5,FALSE),"")</f>
        <v>Fakir</v>
      </c>
      <c r="O2091" s="28">
        <f>IF(N2091="","",COUNTIF($N$6:N4210, N2091))</f>
        <v>2</v>
      </c>
      <c r="P2091" s="33" t="str">
        <f xml:space="preserve"> IFERROR(IF(VLOOKUP(G2091,Demos!$B$3:$K$1368,6,FALSE)=0,"",VLOOKUP(G2091,Demos!$B$3:$K$1368,6,FALSE)),"")</f>
        <v>www.de-monstrare.nl/pdf/Fakir.pdf</v>
      </c>
      <c r="Q2091" s="38" t="str">
        <f xml:space="preserve"> IFERROR(IF(VLOOKUP(G2091,Demos!$B$3:$K$1368,8,FALSE)=0,"",VLOOKUP(G2091,Demos!$B$3:$K$1368,8,FALSE)),"")</f>
        <v/>
      </c>
      <c r="R2091" s="38" t="str">
        <f xml:space="preserve"> IFERROR(IF(VLOOKUP(G2091,Demos!$B$3:$K$1368,7,FALSE)=0,"",VLOOKUP(G2091,Demos!$B$3:$K$1368,7,FALSE)),"")</f>
        <v/>
      </c>
      <c r="T2091" s="50" t="s">
        <v>1769</v>
      </c>
      <c r="U2091" s="31" t="str">
        <f>IFERROR(VLOOKUP(G2091,Demos!$B$7:N5386,12,FALSE),"")</f>
        <v/>
      </c>
    </row>
    <row r="2092" spans="1:21" ht="45" x14ac:dyDescent="0.25">
      <c r="A2092" s="39">
        <f t="shared" si="32"/>
        <v>2087</v>
      </c>
      <c r="B2092" s="30" t="s">
        <v>17</v>
      </c>
      <c r="C2092" s="29" t="str">
        <f xml:space="preserve"> IFERROR(VLOOKUP(B2092, Courses!$C$3:$E$836, 2, FALSE),"")</f>
        <v>Introduction to Waves</v>
      </c>
      <c r="D2092" s="29" t="str">
        <f xml:space="preserve"> IFERROR(VLOOKUP(MID(G2092,1,1), PIRA!$B$1:$E$1146, 2, FALSE),"")</f>
        <v>3 Oscillations and Waves</v>
      </c>
      <c r="E2092" s="31" t="str">
        <f xml:space="preserve"> IFERROR(VLOOKUP(MID(G2092,1,2),PIRA!$B$1:$E$1144,2,FALSE),"")&amp;"
"&amp;IFERROR(VLOOKUP(MID(H2092,1,2),PIRA!$B$1:$E$1144,2,FALSE),"")&amp;"
"&amp;IFERROR(VLOOKUP(MID(I2092,1,2),PIRA!$B$1:$E$1144,2,FALSE),"")</f>
        <v xml:space="preserve">Instruments
Acoustics
</v>
      </c>
      <c r="F2092" s="31" t="str">
        <f xml:space="preserve"> IFERROR(VLOOKUP(MID(G2092,1,4),PIRA!$B$1:$E$1144,2,FALSE),"")&amp;"
"&amp;IFERROR(VLOOKUP(MID(H2092,1,4),PIRA!$B$1:$E$1144,2,FALSE),"")&amp;"
"&amp;IFERROR(VLOOKUP(MID(I2092,1,4),PIRA!$B$1:$E$1144,2,FALSE),"")</f>
        <v xml:space="preserve">Resonance Cavities
Wave Analysis and Synthesis
</v>
      </c>
      <c r="G2092" s="32" t="s">
        <v>481</v>
      </c>
      <c r="H2092" s="31" t="str">
        <f>IFERROR(IF(VLOOKUP(G2092,Demos!$B$3:$K$1368,2,FALSE)=0,"",VLOOKUP(G2092,Demos!$B$3:$K$1368,2,FALSE)),"")</f>
        <v>3C50.20</v>
      </c>
      <c r="I2092" s="79" t="str">
        <f>IFERROR(IF(VLOOKUP(G2092,Demos!$B$3:$K$1368,3,FALSE)=0,"",VLOOKUP(G2092,Demos!$B$3:$K$1368,3,FALSE)),"")</f>
        <v/>
      </c>
      <c r="J2092" s="79" t="str">
        <f>IFERROR(IF(VLOOKUP(G2092,Demos!$B$3:$K$1368,4,FALSE)=0,"",VLOOKUP(G2092,Demos!$B$3:$K$1368,4,FALSE)),"")</f>
        <v/>
      </c>
      <c r="K2092" s="30" t="s">
        <v>15</v>
      </c>
      <c r="L2092" s="30" t="s">
        <v>46</v>
      </c>
      <c r="M2092" s="71">
        <v>42011</v>
      </c>
      <c r="N2092" s="33" t="str">
        <f>IFERROR(VLOOKUP(G2092,Demos!$B$3:$K$1368,5,FALSE),"")</f>
        <v>Organ Pipe (Sound Resonance Tube)</v>
      </c>
      <c r="O2092" s="28">
        <f>IF(N2092="","",COUNTIF($N$6:N4211, N2092))</f>
        <v>11</v>
      </c>
      <c r="P2092" s="33" t="str">
        <f xml:space="preserve"> IFERROR(IF(VLOOKUP(G2092,Demos!$B$3:$K$1368,6,FALSE)=0,"",VLOOKUP(G2092,Demos!$B$3:$K$1368,6,FALSE)),"")</f>
        <v>N/A</v>
      </c>
      <c r="Q2092" s="38" t="str">
        <f xml:space="preserve"> IFERROR(IF(VLOOKUP(G2092,Demos!$B$3:$K$1368,8,FALSE)=0,"",VLOOKUP(G2092,Demos!$B$3:$K$1368,8,FALSE)),"")</f>
        <v>Not listed in database yet. f = 1 kHz, Variable length</v>
      </c>
      <c r="R2092" s="38" t="str">
        <f xml:space="preserve"> IFERROR(IF(VLOOKUP(G2092,Demos!$B$3:$K$1368,7,FALSE)=0,"",VLOOKUP(G2092,Demos!$B$3:$K$1368,7,FALSE)),"")</f>
        <v/>
      </c>
      <c r="T2092" s="50" t="s">
        <v>1761</v>
      </c>
      <c r="U2092" s="31" t="str">
        <f>IFERROR(VLOOKUP(G2092,Demos!$B$7:N5387,12,FALSE),"")</f>
        <v/>
      </c>
    </row>
    <row r="2093" spans="1:21" ht="45" x14ac:dyDescent="0.25">
      <c r="A2093" s="39">
        <f t="shared" si="32"/>
        <v>2088</v>
      </c>
      <c r="B2093" s="30" t="s">
        <v>17</v>
      </c>
      <c r="C2093" s="29" t="str">
        <f xml:space="preserve"> IFERROR(VLOOKUP(B2093, Courses!$C$3:$E$836, 2, FALSE),"")</f>
        <v>Introduction to Waves</v>
      </c>
      <c r="D2093" s="29" t="str">
        <f xml:space="preserve"> IFERROR(VLOOKUP(MID(G2093,1,1), PIRA!$B$1:$E$1146, 2, FALSE),"")</f>
        <v>3 Oscillations and Waves</v>
      </c>
      <c r="E2093" s="31" t="str">
        <f xml:space="preserve"> IFERROR(VLOOKUP(MID(G2093,1,2),PIRA!$B$1:$E$1144,2,FALSE),"")&amp;"
"&amp;IFERROR(VLOOKUP(MID(H2093,1,2),PIRA!$B$1:$E$1144,2,FALSE),"")&amp;"
"&amp;IFERROR(VLOOKUP(MID(I2093,1,2),PIRA!$B$1:$E$1144,2,FALSE),"")</f>
        <v xml:space="preserve">Instruments
</v>
      </c>
      <c r="F2093" s="31" t="str">
        <f xml:space="preserve"> IFERROR(VLOOKUP(MID(G2093,1,4),PIRA!$B$1:$E$1144,2,FALSE),"")&amp;"
"&amp;IFERROR(VLOOKUP(MID(H2093,1,4),PIRA!$B$1:$E$1144,2,FALSE),"")&amp;"
"&amp;IFERROR(VLOOKUP(MID(I2093,1,4),PIRA!$B$1:$E$1144,2,FALSE),"")</f>
        <v xml:space="preserve">Air Column Instruments
</v>
      </c>
      <c r="G2093" s="32" t="s">
        <v>1809</v>
      </c>
      <c r="H2093" s="31" t="str">
        <f>IFERROR(IF(VLOOKUP(G2093,Demos!$B$3:$K$1368,2,FALSE)=0,"",VLOOKUP(G2093,Demos!$B$3:$K$1368,2,FALSE)),"")</f>
        <v/>
      </c>
      <c r="I2093" s="79" t="str">
        <f>IFERROR(IF(VLOOKUP(G2093,Demos!$B$3:$K$1368,3,FALSE)=0,"",VLOOKUP(G2093,Demos!$B$3:$K$1368,3,FALSE)),"")</f>
        <v/>
      </c>
      <c r="J2093" s="79" t="str">
        <f>IFERROR(IF(VLOOKUP(G2093,Demos!$B$3:$K$1368,4,FALSE)=0,"",VLOOKUP(G2093,Demos!$B$3:$K$1368,4,FALSE)),"")</f>
        <v/>
      </c>
      <c r="K2093" s="30" t="s">
        <v>15</v>
      </c>
      <c r="L2093" s="30" t="s">
        <v>46</v>
      </c>
      <c r="M2093" s="71">
        <v>42011</v>
      </c>
      <c r="N2093" s="33" t="str">
        <f>IFERROR(VLOOKUP(G2093,Demos!$B$3:$K$1368,5,FALSE),"")</f>
        <v>Flute (trekfluit or organ pipe w adjustable stop)</v>
      </c>
      <c r="O2093" s="28">
        <f>IF(N2093="","",COUNTIF($N$6:N4212, N2093))</f>
        <v>11</v>
      </c>
      <c r="P2093" s="33" t="str">
        <f xml:space="preserve"> IFERROR(IF(VLOOKUP(G2093,Demos!$B$3:$K$1368,6,FALSE)=0,"",VLOOKUP(G2093,Demos!$B$3:$K$1368,6,FALSE)),"")</f>
        <v>N/A</v>
      </c>
      <c r="Q2093" s="38" t="str">
        <f xml:space="preserve"> IFERROR(IF(VLOOKUP(G2093,Demos!$B$3:$K$1368,8,FALSE)=0,"",VLOOKUP(G2093,Demos!$B$3:$K$1368,8,FALSE)),"")</f>
        <v>Not listed in database yet. A-tone, Length = 190 mm</v>
      </c>
      <c r="R2093" s="38" t="str">
        <f xml:space="preserve"> IFERROR(IF(VLOOKUP(G2093,Demos!$B$3:$K$1368,7,FALSE)=0,"",VLOOKUP(G2093,Demos!$B$3:$K$1368,7,FALSE)),"")</f>
        <v>See: https://surfdrive.surf.nl/files/index.php/s/DHZYIhoACURx7O8?path=%2FHaaksman%2FTN2345%2F4.%20Flute</v>
      </c>
      <c r="T2093" s="50" t="s">
        <v>1761</v>
      </c>
      <c r="U2093" s="31" t="str">
        <f>IFERROR(VLOOKUP(G2093,Demos!$B$7:N5388,12,FALSE),"")</f>
        <v/>
      </c>
    </row>
    <row r="2094" spans="1:21" ht="45" x14ac:dyDescent="0.25">
      <c r="A2094" s="39">
        <f t="shared" si="32"/>
        <v>2089</v>
      </c>
      <c r="B2094" s="30" t="s">
        <v>17</v>
      </c>
      <c r="C2094" s="29" t="str">
        <f xml:space="preserve"> IFERROR(VLOOKUP(B2094, Courses!$C$3:$E$836, 2, FALSE),"")</f>
        <v>Introduction to Waves</v>
      </c>
      <c r="D2094" s="29" t="str">
        <f xml:space="preserve"> IFERROR(VLOOKUP(MID(G2094,1,1), PIRA!$B$1:$E$1146, 2, FALSE),"")</f>
        <v>3 Oscillations and Waves</v>
      </c>
      <c r="E2094" s="31" t="str">
        <f xml:space="preserve"> IFERROR(VLOOKUP(MID(G2094,1,2),PIRA!$B$1:$E$1144,2,FALSE),"")&amp;"
"&amp;IFERROR(VLOOKUP(MID(H2094,1,2),PIRA!$B$1:$E$1144,2,FALSE),"")&amp;"
"&amp;IFERROR(VLOOKUP(MID(I2094,1,2),PIRA!$B$1:$E$1144,2,FALSE),"")</f>
        <v xml:space="preserve">Wave Motion
</v>
      </c>
      <c r="F2094" s="31" t="str">
        <f xml:space="preserve"> IFERROR(VLOOKUP(MID(G2094,1,4),PIRA!$B$1:$E$1144,2,FALSE),"")&amp;"
"&amp;IFERROR(VLOOKUP(MID(H2094,1,4),PIRA!$B$1:$E$1144,2,FALSE),"")&amp;"
"&amp;IFERROR(VLOOKUP(MID(I2094,1,4),PIRA!$B$1:$E$1144,2,FALSE),"")</f>
        <v xml:space="preserve">Standing Waves
</v>
      </c>
      <c r="G2094" s="32" t="s">
        <v>105</v>
      </c>
      <c r="H2094" s="31" t="str">
        <f>IFERROR(IF(VLOOKUP(G2094,Demos!$B$3:$K$1368,2,FALSE)=0,"",VLOOKUP(G2094,Demos!$B$3:$K$1368,2,FALSE)),"")</f>
        <v/>
      </c>
      <c r="I2094" s="79" t="str">
        <f>IFERROR(IF(VLOOKUP(G2094,Demos!$B$3:$K$1368,3,FALSE)=0,"",VLOOKUP(G2094,Demos!$B$3:$K$1368,3,FALSE)),"")</f>
        <v/>
      </c>
      <c r="J2094" s="79" t="str">
        <f>IFERROR(IF(VLOOKUP(G2094,Demos!$B$3:$K$1368,4,FALSE)=0,"",VLOOKUP(G2094,Demos!$B$3:$K$1368,4,FALSE)),"")</f>
        <v/>
      </c>
      <c r="K2094" s="30" t="s">
        <v>15</v>
      </c>
      <c r="L2094" s="30" t="s">
        <v>46</v>
      </c>
      <c r="M2094" s="71">
        <v>42009</v>
      </c>
      <c r="N2094" s="33" t="str">
        <f>IFERROR(VLOOKUP(G2094,Demos!$B$3:$K$1368,5,FALSE),"")</f>
        <v>Soap Film Standing Waves</v>
      </c>
      <c r="O2094" s="28">
        <f>IF(N2094="","",COUNTIF($N$6:N4213, N2094))</f>
        <v>12</v>
      </c>
      <c r="P2094" s="33" t="str">
        <f xml:space="preserve"> IFERROR(IF(VLOOKUP(G2094,Demos!$B$3:$K$1368,6,FALSE)=0,"",VLOOKUP(G2094,Demos!$B$3:$K$1368,6,FALSE)),"")</f>
        <v>N/A</v>
      </c>
      <c r="Q2094" s="38" t="str">
        <f xml:space="preserve"> IFERROR(IF(VLOOKUP(G2094,Demos!$B$3:$K$1368,8,FALSE)=0,"",VLOOKUP(G2094,Demos!$B$3:$K$1368,8,FALSE)),"")</f>
        <v>Not listed in database yet, see pic P0001577</v>
      </c>
      <c r="R2094" s="38" t="str">
        <f xml:space="preserve"> IFERROR(IF(VLOOKUP(G2094,Demos!$B$3:$K$1368,7,FALSE)=0,"",VLOOKUP(G2094,Demos!$B$3:$K$1368,7,FALSE)),"")</f>
        <v/>
      </c>
      <c r="T2094" s="50" t="s">
        <v>1761</v>
      </c>
      <c r="U2094" s="31" t="str">
        <f>IFERROR(VLOOKUP(G2094,Demos!$B$7:N5390,12,FALSE),"")</f>
        <v/>
      </c>
    </row>
    <row r="2095" spans="1:21" ht="45" x14ac:dyDescent="0.25">
      <c r="A2095" s="39">
        <f t="shared" si="32"/>
        <v>2090</v>
      </c>
      <c r="B2095" s="30" t="s">
        <v>17</v>
      </c>
      <c r="C2095" s="29" t="str">
        <f xml:space="preserve"> IFERROR(VLOOKUP(B2095, Courses!$C$3:$E$836, 2, FALSE),"")</f>
        <v>Introduction to Waves</v>
      </c>
      <c r="D2095" s="29" t="str">
        <f xml:space="preserve"> IFERROR(VLOOKUP(MID(G2095,1,1), PIRA!$B$1:$E$1146, 2, FALSE),"")</f>
        <v>3 Oscillations and Waves</v>
      </c>
      <c r="E2095" s="31" t="str">
        <f xml:space="preserve"> IFERROR(VLOOKUP(MID(G2095,1,2),PIRA!$B$1:$E$1144,2,FALSE),"")&amp;"
"&amp;IFERROR(VLOOKUP(MID(H2095,1,2),PIRA!$B$1:$E$1144,2,FALSE),"")&amp;"
"&amp;IFERROR(VLOOKUP(MID(I2095,1,2),PIRA!$B$1:$E$1144,2,FALSE),"")</f>
        <v xml:space="preserve">Instruments
</v>
      </c>
      <c r="F2095" s="31" t="str">
        <f xml:space="preserve"> IFERROR(VLOOKUP(MID(G2095,1,4),PIRA!$B$1:$E$1144,2,FALSE),"")&amp;"
"&amp;IFERROR(VLOOKUP(MID(H2095,1,4),PIRA!$B$1:$E$1144,2,FALSE),"")&amp;"
"&amp;IFERROR(VLOOKUP(MID(I2095,1,4),PIRA!$B$1:$E$1144,2,FALSE),"")</f>
        <v xml:space="preserve">Resonance in Plates, Bars, Solids
</v>
      </c>
      <c r="G2095" s="32" t="s">
        <v>124</v>
      </c>
      <c r="H2095" s="31" t="str">
        <f>IFERROR(IF(VLOOKUP(G2095,Demos!$B$3:$K$1368,2,FALSE)=0,"",VLOOKUP(G2095,Demos!$B$3:$K$1368,2,FALSE)),"")</f>
        <v/>
      </c>
      <c r="I2095" s="79" t="str">
        <f>IFERROR(IF(VLOOKUP(G2095,Demos!$B$3:$K$1368,3,FALSE)=0,"",VLOOKUP(G2095,Demos!$B$3:$K$1368,3,FALSE)),"")</f>
        <v/>
      </c>
      <c r="J2095" s="79" t="str">
        <f>IFERROR(IF(VLOOKUP(G2095,Demos!$B$3:$K$1368,4,FALSE)=0,"",VLOOKUP(G2095,Demos!$B$3:$K$1368,4,FALSE)),"")</f>
        <v/>
      </c>
      <c r="K2095" s="30" t="s">
        <v>15</v>
      </c>
      <c r="L2095" s="30" t="s">
        <v>46</v>
      </c>
      <c r="M2095" s="71">
        <v>42009</v>
      </c>
      <c r="N2095" s="33" t="str">
        <f>IFERROR(VLOOKUP(G2095,Demos!$B$3:$K$1368,5,FALSE),"")</f>
        <v>Chladni Plates (sand on a vibrating plate)</v>
      </c>
      <c r="O2095" s="28">
        <f>IF(N2095="","",COUNTIF($N$6:N4214, N2095))</f>
        <v>15</v>
      </c>
      <c r="P2095" s="33" t="str">
        <f xml:space="preserve"> IFERROR(IF(VLOOKUP(G2095,Demos!$B$3:$K$1368,6,FALSE)=0,"",VLOOKUP(G2095,Demos!$B$3:$K$1368,6,FALSE)),"")</f>
        <v>N/A</v>
      </c>
      <c r="Q2095" s="38" t="str">
        <f xml:space="preserve"> IFERROR(IF(VLOOKUP(G2095,Demos!$B$3:$K$1368,8,FALSE)=0,"",VLOOKUP(G2095,Demos!$B$3:$K$1368,8,FALSE)),"")</f>
        <v>Not listed in database yet, see pic P0001572</v>
      </c>
      <c r="R2095" s="38" t="str">
        <f xml:space="preserve"> IFERROR(IF(VLOOKUP(G2095,Demos!$B$3:$K$1368,7,FALSE)=0,"",VLOOKUP(G2095,Demos!$B$3:$K$1368,7,FALSE)),"")</f>
        <v>See: https://surfdrive.surf.nl/files/index.php/s/DHZYIhoACURx7O8?path=%2FHaaksman%2FTN2345%2F3.%20Chladni%20Plates</v>
      </c>
      <c r="T2095" s="50" t="s">
        <v>1761</v>
      </c>
      <c r="U2095" s="31" t="str">
        <f>IFERROR(VLOOKUP(G2095,Demos!$B$7:N5391,12,FALSE),"")</f>
        <v/>
      </c>
    </row>
    <row r="2096" spans="1:21" ht="45" x14ac:dyDescent="0.25">
      <c r="A2096" s="39">
        <f t="shared" si="32"/>
        <v>2091</v>
      </c>
      <c r="B2096" s="30" t="s">
        <v>37</v>
      </c>
      <c r="C2096" s="29" t="str">
        <f xml:space="preserve"> IFERROR(VLOOKUP(B2096, Courses!$C$3:$E$836, 2, FALSE),"")</f>
        <v>Physics of Everyday Life</v>
      </c>
      <c r="D2096" s="29" t="str">
        <f xml:space="preserve"> IFERROR(VLOOKUP(MID(G2096,1,1), PIRA!$B$1:$E$1146, 2, FALSE),"")</f>
        <v>6 Optics</v>
      </c>
      <c r="E2096" s="31" t="str">
        <f xml:space="preserve"> IFERROR(VLOOKUP(MID(G2096,1,2),PIRA!$B$1:$E$1144,2,FALSE),"")&amp;"
"&amp;IFERROR(VLOOKUP(MID(H2096,1,2),PIRA!$B$1:$E$1144,2,FALSE),"")&amp;"
"&amp;IFERROR(VLOOKUP(MID(I2096,1,2),PIRA!$B$1:$E$1144,2,FALSE),"")</f>
        <v xml:space="preserve">Polarisation
</v>
      </c>
      <c r="F2096" s="31" t="str">
        <f xml:space="preserve"> IFERROR(VLOOKUP(MID(G2096,1,4),PIRA!$B$1:$E$1144,2,FALSE),"")&amp;"
"&amp;IFERROR(VLOOKUP(MID(H2096,1,4),PIRA!$B$1:$E$1144,2,FALSE),"")&amp;"
"&amp;IFERROR(VLOOKUP(MID(I2096,1,4),PIRA!$B$1:$E$1144,2,FALSE),"")</f>
        <v xml:space="preserve">Polarization by Reflection
</v>
      </c>
      <c r="G2096" s="32" t="s">
        <v>1203</v>
      </c>
      <c r="H2096" s="31" t="str">
        <f>IFERROR(IF(VLOOKUP(G2096,Demos!$B$3:$K$1368,2,FALSE)=0,"",VLOOKUP(G2096,Demos!$B$3:$K$1368,2,FALSE)),"")</f>
        <v/>
      </c>
      <c r="I2096" s="79" t="str">
        <f>IFERROR(IF(VLOOKUP(G2096,Demos!$B$3:$K$1368,3,FALSE)=0,"",VLOOKUP(G2096,Demos!$B$3:$K$1368,3,FALSE)),"")</f>
        <v/>
      </c>
      <c r="J2096" s="79" t="str">
        <f>IFERROR(IF(VLOOKUP(G2096,Demos!$B$3:$K$1368,4,FALSE)=0,"",VLOOKUP(G2096,Demos!$B$3:$K$1368,4,FALSE)),"")</f>
        <v/>
      </c>
      <c r="K2096" s="32" t="s">
        <v>1062</v>
      </c>
      <c r="L2096" s="32" t="s">
        <v>40</v>
      </c>
      <c r="M2096" s="71">
        <v>42009</v>
      </c>
      <c r="N2096" s="33" t="str">
        <f>IFERROR(VLOOKUP(G2096,Demos!$B$3:$K$1368,5,FALSE),"")</f>
        <v>Brewser's Angle (2)</v>
      </c>
      <c r="O2096" s="28">
        <f>IF(N2096="","",COUNTIF($N$6:N4215, N2096))</f>
        <v>2</v>
      </c>
      <c r="P2096" s="33" t="str">
        <f xml:space="preserve"> IFERROR(IF(VLOOKUP(G2096,Demos!$B$3:$K$1368,6,FALSE)=0,"",VLOOKUP(G2096,Demos!$B$3:$K$1368,6,FALSE)),"")</f>
        <v>www.de-monstrare.nl/pdf/Brewster%27s%20angle%20_2_.pdf</v>
      </c>
      <c r="Q2096" s="38" t="str">
        <f xml:space="preserve"> IFERROR(IF(VLOOKUP(G2096,Demos!$B$3:$K$1368,8,FALSE)=0,"",VLOOKUP(G2096,Demos!$B$3:$K$1368,8,FALSE)),"")</f>
        <v/>
      </c>
      <c r="R2096" s="38" t="str">
        <f xml:space="preserve"> IFERROR(IF(VLOOKUP(G2096,Demos!$B$3:$K$1368,7,FALSE)=0,"",VLOOKUP(G2096,Demos!$B$3:$K$1368,7,FALSE)),"")</f>
        <v>See: https://surfdrive.surf.nl/files/index.php/s/DHZYIhoACURx7O8?path=%2FHaaksman%2FTN2345%2F9.%20Brewster%27s%20Angle</v>
      </c>
      <c r="T2096" s="50" t="s">
        <v>1904</v>
      </c>
      <c r="U2096" s="31" t="str">
        <f>IFERROR(VLOOKUP(G2096,Demos!$B$7:N5389,12,FALSE),"")</f>
        <v/>
      </c>
    </row>
    <row r="2097" spans="1:21" ht="45" x14ac:dyDescent="0.25">
      <c r="A2097" s="39">
        <f t="shared" si="32"/>
        <v>2092</v>
      </c>
      <c r="B2097" s="30" t="s">
        <v>10</v>
      </c>
      <c r="C2097" s="29" t="str">
        <f xml:space="preserve"> IFERROR(VLOOKUP(B2097, Courses!$C$3:$E$836, 2, FALSE),"")</f>
        <v>Mechanics I</v>
      </c>
      <c r="D2097" s="29" t="str">
        <f xml:space="preserve"> IFERROR(VLOOKUP(MID(G2097,1,1), PIRA!$B$1:$E$1146, 2, FALSE),"")</f>
        <v>1 Mechanics</v>
      </c>
      <c r="E2097" s="31" t="str">
        <f xml:space="preserve"> IFERROR(VLOOKUP(MID(G2097,1,2),PIRA!$B$1:$E$1144,2,FALSE),"")&amp;"
"&amp;IFERROR(VLOOKUP(MID(H2097,1,2),PIRA!$B$1:$E$1144,2,FALSE),"")&amp;"
"&amp;IFERROR(VLOOKUP(MID(I2097,1,2),PIRA!$B$1:$E$1144,2,FALSE),"")</f>
        <v xml:space="preserve">Work and Energy
Magnetic Materials
</v>
      </c>
      <c r="F2097" s="31" t="str">
        <f xml:space="preserve"> IFERROR(VLOOKUP(MID(G2097,1,4),PIRA!$B$1:$E$1144,2,FALSE),"")&amp;"
"&amp;IFERROR(VLOOKUP(MID(H2097,1,4),PIRA!$B$1:$E$1144,2,FALSE),"")&amp;"
"&amp;IFERROR(VLOOKUP(MID(I2097,1,4),PIRA!$B$1:$E$1144,2,FALSE),"")</f>
        <v xml:space="preserve">Conservation of Energy
Magnets
</v>
      </c>
      <c r="G2097" s="32" t="s">
        <v>1158</v>
      </c>
      <c r="H2097" s="31" t="str">
        <f>IFERROR(IF(VLOOKUP(G2097,Demos!$B$3:$K$1368,2,FALSE)=0,"",VLOOKUP(G2097,Demos!$B$3:$K$1368,2,FALSE)),"")</f>
        <v>5G10.80</v>
      </c>
      <c r="I2097" s="79" t="str">
        <f>IFERROR(IF(VLOOKUP(G2097,Demos!$B$3:$K$1368,3,FALSE)=0,"",VLOOKUP(G2097,Demos!$B$3:$K$1368,3,FALSE)),"")</f>
        <v/>
      </c>
      <c r="J2097" s="79" t="str">
        <f>IFERROR(IF(VLOOKUP(G2097,Demos!$B$3:$K$1368,4,FALSE)=0,"",VLOOKUP(G2097,Demos!$B$3:$K$1368,4,FALSE)),"")</f>
        <v/>
      </c>
      <c r="K2097" s="30" t="s">
        <v>3</v>
      </c>
      <c r="M2097" s="71">
        <v>41992</v>
      </c>
      <c r="N2097" s="33" t="str">
        <f>IFERROR(VLOOKUP(G2097,Demos!$B$3:$K$1368,5,FALSE),"")</f>
        <v>Gauss' Rifle</v>
      </c>
      <c r="O2097" s="28">
        <f>IF(N2097="","",COUNTIF($N$6:N4216, N2097))</f>
        <v>37</v>
      </c>
      <c r="P2097" s="33" t="str">
        <f xml:space="preserve"> IFERROR(IF(VLOOKUP(G2097,Demos!$B$3:$K$1368,6,FALSE)=0,"",VLOOKUP(G2097,Demos!$B$3:$K$1368,6,FALSE)),"")</f>
        <v>www.de-monstrare.nl/pdf/Gauss%27s%20rifle.pdf</v>
      </c>
      <c r="Q2097" s="38" t="str">
        <f xml:space="preserve"> IFERROR(IF(VLOOKUP(G2097,Demos!$B$3:$K$1368,8,FALSE)=0,"",VLOOKUP(G2097,Demos!$B$3:$K$1368,8,FALSE)),"")</f>
        <v/>
      </c>
      <c r="R2097" s="38" t="str">
        <f xml:space="preserve"> IFERROR(IF(VLOOKUP(G2097,Demos!$B$3:$K$1368,7,FALSE)=0,"",VLOOKUP(G2097,Demos!$B$3:$K$1368,7,FALSE)),"")</f>
        <v xml:space="preserve">See Collegerama 2022 recording TN1612TU_04 from 00:39:45 - https://collegerama.tudelft.nl/Mediasite/Channel/as-bsc-tn/watch/a26ab3bd246349b59f418a1b22cc67101d </v>
      </c>
      <c r="U2097" s="31" t="str">
        <f>IFERROR(VLOOKUP(G2097,Demos!$B$7:N5394,12,FALSE),"")</f>
        <v/>
      </c>
    </row>
    <row r="2098" spans="1:21" ht="45" x14ac:dyDescent="0.25">
      <c r="A2098" s="39">
        <f t="shared" si="32"/>
        <v>2093</v>
      </c>
      <c r="B2098" s="30" t="s">
        <v>17</v>
      </c>
      <c r="C2098" s="29" t="str">
        <f xml:space="preserve"> IFERROR(VLOOKUP(B2098, Courses!$C$3:$E$836, 2, FALSE),"")</f>
        <v>Introduction to Waves</v>
      </c>
      <c r="D2098" s="29" t="str">
        <f xml:space="preserve"> IFERROR(VLOOKUP(MID(G2098,1,1), PIRA!$B$1:$E$1146, 2, FALSE),"")</f>
        <v>3 Oscillations and Waves</v>
      </c>
      <c r="E2098" s="31" t="str">
        <f xml:space="preserve"> IFERROR(VLOOKUP(MID(G2098,1,2),PIRA!$B$1:$E$1144,2,FALSE),"")&amp;"
"&amp;IFERROR(VLOOKUP(MID(H2098,1,2),PIRA!$B$1:$E$1144,2,FALSE),"")&amp;"
"&amp;IFERROR(VLOOKUP(MID(I2098,1,2),PIRA!$B$1:$E$1144,2,FALSE),"")</f>
        <v xml:space="preserve">
</v>
      </c>
      <c r="F2098" s="31" t="str">
        <f xml:space="preserve"> IFERROR(VLOOKUP(MID(G2098,1,4),PIRA!$B$1:$E$1144,2,FALSE),"")&amp;"
"&amp;IFERROR(VLOOKUP(MID(H2098,1,4),PIRA!$B$1:$E$1144,2,FALSE),"")&amp;"
"&amp;IFERROR(VLOOKUP(MID(I2098,1,4),PIRA!$B$1:$E$1144,2,FALSE),"")</f>
        <v xml:space="preserve">
</v>
      </c>
      <c r="G2098" s="32" t="s">
        <v>1212</v>
      </c>
      <c r="H2098" s="31" t="str">
        <f>IFERROR(IF(VLOOKUP(G2098,Demos!$B$3:$K$1368,2,FALSE)=0,"",VLOOKUP(G2098,Demos!$B$3:$K$1368,2,FALSE)),"")</f>
        <v/>
      </c>
      <c r="I2098" s="79" t="str">
        <f>IFERROR(IF(VLOOKUP(G2098,Demos!$B$3:$K$1368,3,FALSE)=0,"",VLOOKUP(G2098,Demos!$B$3:$K$1368,3,FALSE)),"")</f>
        <v/>
      </c>
      <c r="J2098" s="79" t="str">
        <f>IFERROR(IF(VLOOKUP(G2098,Demos!$B$3:$K$1368,4,FALSE)=0,"",VLOOKUP(G2098,Demos!$B$3:$K$1368,4,FALSE)),"")</f>
        <v/>
      </c>
      <c r="K2098" s="32" t="s">
        <v>15</v>
      </c>
      <c r="L2098" s="32" t="s">
        <v>46</v>
      </c>
      <c r="M2098" s="71">
        <v>41992</v>
      </c>
      <c r="N2098" s="33" t="str">
        <f>IFERROR(VLOOKUP(G2098,Demos!$B$3:$K$1368,5,FALSE),"")</f>
        <v>Reflection at Interface Thick and Thin Rope</v>
      </c>
      <c r="O2098" s="28">
        <f>IF(N2098="","",COUNTIF($N$6:N4217, N2098))</f>
        <v>11</v>
      </c>
      <c r="P2098" s="33" t="str">
        <f xml:space="preserve"> IFERROR(IF(VLOOKUP(G2098,Demos!$B$3:$K$1368,6,FALSE)=0,"",VLOOKUP(G2098,Demos!$B$3:$K$1368,6,FALSE)),"")</f>
        <v>N/A</v>
      </c>
      <c r="Q2098" s="38" t="str">
        <f xml:space="preserve"> IFERROR(IF(VLOOKUP(G2098,Demos!$B$3:$K$1368,8,FALSE)=0,"",VLOOKUP(G2098,Demos!$B$3:$K$1368,8,FALSE)),"")</f>
        <v/>
      </c>
      <c r="R2098" s="38" t="str">
        <f xml:space="preserve"> IFERROR(IF(VLOOKUP(G2098,Demos!$B$3:$K$1368,7,FALSE)=0,"",VLOOKUP(G2098,Demos!$B$3:$K$1368,7,FALSE)),"")</f>
        <v/>
      </c>
      <c r="T2098" s="50" t="s">
        <v>1769</v>
      </c>
      <c r="U2098" s="31" t="str">
        <f>IFERROR(VLOOKUP(G2098,Demos!$B$7:N5393,12,FALSE),"")</f>
        <v/>
      </c>
    </row>
    <row r="2099" spans="1:21" ht="45" x14ac:dyDescent="0.25">
      <c r="A2099" s="39">
        <f t="shared" si="32"/>
        <v>2094</v>
      </c>
      <c r="B2099" s="30" t="s">
        <v>37</v>
      </c>
      <c r="C2099" s="29" t="str">
        <f xml:space="preserve"> IFERROR(VLOOKUP(B2099, Courses!$C$3:$E$836, 2, FALSE),"")</f>
        <v>Physics of Everyday Life</v>
      </c>
      <c r="D2099" s="29" t="str">
        <f xml:space="preserve"> IFERROR(VLOOKUP(MID(G2099,1,1), PIRA!$B$1:$E$1146, 2, FALSE),"")</f>
        <v>6 Optics</v>
      </c>
      <c r="E2099" s="31" t="str">
        <f xml:space="preserve"> IFERROR(VLOOKUP(MID(G2099,1,2),PIRA!$B$1:$E$1144,2,FALSE),"")&amp;"
"&amp;IFERROR(VLOOKUP(MID(H2099,1,2),PIRA!$B$1:$E$1144,2,FALSE),"")&amp;"
"&amp;IFERROR(VLOOKUP(MID(I2099,1,2),PIRA!$B$1:$E$1144,2,FALSE),"")</f>
        <v xml:space="preserve">Color
Polarisation
</v>
      </c>
      <c r="F2099" s="31" t="str">
        <f xml:space="preserve"> IFERROR(VLOOKUP(MID(G2099,1,4),PIRA!$B$1:$E$1144,2,FALSE),"")&amp;"
"&amp;IFERROR(VLOOKUP(MID(H2099,1,4),PIRA!$B$1:$E$1144,2,FALSE),"")&amp;"
"&amp;IFERROR(VLOOKUP(MID(I2099,1,4),PIRA!$B$1:$E$1144,2,FALSE),"")</f>
        <v xml:space="preserve">Scattering
Polarization by Scattering
</v>
      </c>
      <c r="G2099" s="32" t="s">
        <v>359</v>
      </c>
      <c r="H2099" s="31" t="str">
        <f>IFERROR(IF(VLOOKUP(G2099,Demos!$B$3:$K$1368,2,FALSE)=0,"",VLOOKUP(G2099,Demos!$B$3:$K$1368,2,FALSE)),"")</f>
        <v>6H50.10</v>
      </c>
      <c r="I2099" s="79" t="str">
        <f>IFERROR(IF(VLOOKUP(G2099,Demos!$B$3:$K$1368,3,FALSE)=0,"",VLOOKUP(G2099,Demos!$B$3:$K$1368,3,FALSE)),"")</f>
        <v/>
      </c>
      <c r="J2099" s="79" t="str">
        <f>IFERROR(IF(VLOOKUP(G2099,Demos!$B$3:$K$1368,4,FALSE)=0,"",VLOOKUP(G2099,Demos!$B$3:$K$1368,4,FALSE)),"")</f>
        <v/>
      </c>
      <c r="K2099" s="30" t="s">
        <v>1062</v>
      </c>
      <c r="L2099" s="30" t="s">
        <v>40</v>
      </c>
      <c r="M2099" s="71">
        <v>41992</v>
      </c>
      <c r="N2099" s="33" t="str">
        <f>IFERROR(VLOOKUP(G2099,Demos!$B$3:$K$1368,5,FALSE),"")</f>
        <v>Scattering of Light (Rayleigh in milk/water dilution)</v>
      </c>
      <c r="O2099" s="28">
        <f>IF(N2099="","",COUNTIF($N$6:N4218, N2099))</f>
        <v>15</v>
      </c>
      <c r="P2099" s="33" t="str">
        <f xml:space="preserve"> IFERROR(IF(VLOOKUP(G2099,Demos!$B$3:$K$1368,6,FALSE)=0,"",VLOOKUP(G2099,Demos!$B$3:$K$1368,6,FALSE)),"")</f>
        <v>www.de-monstrare.nl/pdf/Scattering%20of%20light.pdf</v>
      </c>
      <c r="Q2099" s="38" t="str">
        <f xml:space="preserve"> IFERROR(IF(VLOOKUP(G2099,Demos!$B$3:$K$1368,8,FALSE)=0,"",VLOOKUP(G2099,Demos!$B$3:$K$1368,8,FALSE)),"")</f>
        <v>The white light is scattered by the fat molecules in the milk. The fat molecules are small enough for Rayleigh scattering to occur (larger particles tend to scatter by Mie scattering, which is not dependent on wavelength). Rayleigh is wavelength dependent. The shorter wavelengths scatter more than the longer wavelengths, hence the blueish light is scattered out over 90 degrees. The forward propagating light therefore appears redish. Furthermore, the Rayleigh scattered light is linear polarised, whereas the forward propagating light is not polarised. This can de demonstrated using a linear polariser.</v>
      </c>
      <c r="R2099" s="38" t="str">
        <f xml:space="preserve"> IFERROR(IF(VLOOKUP(G2099,Demos!$B$3:$K$1368,7,FALSE)=0,"",VLOOKUP(G2099,Demos!$B$3:$K$1368,7,FALSE)),"")</f>
        <v>See: https://surfdrive.surf.nl/files/index.php/s/DHZYIhoACURx7O8?path=%2FHaaksman%2FTN2345%2F7.%20Rayleigh%20Scattering</v>
      </c>
      <c r="T2099" s="50" t="s">
        <v>1904</v>
      </c>
      <c r="U2099" s="31" t="str">
        <f>IFERROR(VLOOKUP(G2099,Demos!$B$7:N5392,12,FALSE),"")</f>
        <v/>
      </c>
    </row>
    <row r="2100" spans="1:21" ht="45" x14ac:dyDescent="0.25">
      <c r="A2100" s="39">
        <f t="shared" si="32"/>
        <v>2095</v>
      </c>
      <c r="B2100" s="30" t="s">
        <v>37</v>
      </c>
      <c r="C2100" s="29" t="str">
        <f xml:space="preserve"> IFERROR(VLOOKUP(B2100, Courses!$C$3:$E$836, 2, FALSE),"")</f>
        <v>Physics of Everyday Life</v>
      </c>
      <c r="D2100" s="29" t="str">
        <f xml:space="preserve"> IFERROR(VLOOKUP(MID(G2100,1,1), PIRA!$B$1:$E$1146, 2, FALSE),"")</f>
        <v>2 Fluid Mechanics</v>
      </c>
      <c r="E2100" s="31" t="str">
        <f xml:space="preserve"> IFERROR(VLOOKUP(MID(G2100,1,2),PIRA!$B$1:$E$1144,2,FALSE),"")&amp;"
"&amp;IFERROR(VLOOKUP(MID(H2100,1,2),PIRA!$B$1:$E$1144,2,FALSE),"")&amp;"
"&amp;IFERROR(VLOOKUP(MID(I2100,1,2),PIRA!$B$1:$E$1144,2,FALSE),"")</f>
        <v xml:space="preserve">Statics of Fluids
</v>
      </c>
      <c r="F2100" s="31" t="str">
        <f xml:space="preserve"> IFERROR(VLOOKUP(MID(G2100,1,4),PIRA!$B$1:$E$1144,2,FALSE),"")&amp;"
"&amp;IFERROR(VLOOKUP(MID(H2100,1,4),PIRA!$B$1:$E$1144,2,FALSE),"")&amp;"
"&amp;IFERROR(VLOOKUP(MID(I2100,1,4),PIRA!$B$1:$E$1144,2,FALSE),"")</f>
        <v xml:space="preserve">Density and Buoyancy
</v>
      </c>
      <c r="G2100" s="32" t="s">
        <v>1902</v>
      </c>
      <c r="H2100" s="31" t="str">
        <f>IFERROR(IF(VLOOKUP(G2100,Demos!$B$3:$K$1368,2,FALSE)=0,"",VLOOKUP(G2100,Demos!$B$3:$K$1368,2,FALSE)),"")</f>
        <v/>
      </c>
      <c r="I2100" s="79" t="str">
        <f>IFERROR(IF(VLOOKUP(G2100,Demos!$B$3:$K$1368,3,FALSE)=0,"",VLOOKUP(G2100,Demos!$B$3:$K$1368,3,FALSE)),"")</f>
        <v/>
      </c>
      <c r="J2100" s="79" t="str">
        <f>IFERROR(IF(VLOOKUP(G2100,Demos!$B$3:$K$1368,4,FALSE)=0,"",VLOOKUP(G2100,Demos!$B$3:$K$1368,4,FALSE)),"")</f>
        <v/>
      </c>
      <c r="K2100" s="32" t="s">
        <v>1062</v>
      </c>
      <c r="L2100" s="32" t="s">
        <v>40</v>
      </c>
      <c r="M2100" s="71">
        <v>41991</v>
      </c>
      <c r="N2100" s="33" t="str">
        <f>IFERROR(VLOOKUP(G2100,Demos!$B$3:$K$1368,5,FALSE),"")</f>
        <v>Lifting Power of Balloons</v>
      </c>
      <c r="O2100" s="28">
        <f>IF(N2100="","",COUNTIF($N$6:N4219, N2100))</f>
        <v>1</v>
      </c>
      <c r="P2100" s="33" t="str">
        <f xml:space="preserve"> IFERROR(IF(VLOOKUP(G2100,Demos!$B$3:$K$1368,6,FALSE)=0,"",VLOOKUP(G2100,Demos!$B$3:$K$1368,6,FALSE)),"")</f>
        <v>N/A</v>
      </c>
      <c r="Q2100" s="38" t="str">
        <f xml:space="preserve"> IFERROR(IF(VLOOKUP(G2100,Demos!$B$3:$K$1368,8,FALSE)=0,"",VLOOKUP(G2100,Demos!$B$3:$K$1368,8,FALSE)),"")</f>
        <v/>
      </c>
      <c r="R2100" s="38" t="str">
        <f xml:space="preserve"> IFERROR(IF(VLOOKUP(G2100,Demos!$B$3:$K$1368,7,FALSE)=0,"",VLOOKUP(G2100,Demos!$B$3:$K$1368,7,FALSE)),"")</f>
        <v/>
      </c>
      <c r="T2100" s="50" t="s">
        <v>1904</v>
      </c>
      <c r="U2100" s="31" t="str">
        <f>IFERROR(VLOOKUP(G2100,Demos!$B$7:N5395,12,FALSE),"")</f>
        <v/>
      </c>
    </row>
    <row r="2101" spans="1:21" ht="45" x14ac:dyDescent="0.25">
      <c r="A2101" s="39">
        <f t="shared" si="32"/>
        <v>2096</v>
      </c>
      <c r="B2101" s="30" t="s">
        <v>17</v>
      </c>
      <c r="C2101" s="29" t="str">
        <f xml:space="preserve"> IFERROR(VLOOKUP(B2101, Courses!$C$3:$E$836, 2, FALSE),"")</f>
        <v>Introduction to Waves</v>
      </c>
      <c r="D2101" s="29" t="str">
        <f xml:space="preserve"> IFERROR(VLOOKUP(MID(G2101,1,1), PIRA!$B$1:$E$1146, 2, FALSE),"")</f>
        <v>3 Oscillations and Waves</v>
      </c>
      <c r="E2101" s="31" t="str">
        <f xml:space="preserve"> IFERROR(VLOOKUP(MID(G2101,1,2),PIRA!$B$1:$E$1144,2,FALSE),"")&amp;"
"&amp;IFERROR(VLOOKUP(MID(H2101,1,2),PIRA!$B$1:$E$1144,2,FALSE),"")&amp;"
"&amp;IFERROR(VLOOKUP(MID(I2101,1,2),PIRA!$B$1:$E$1144,2,FALSE),"")</f>
        <v xml:space="preserve">Wave Motion
</v>
      </c>
      <c r="F2101" s="31" t="str">
        <f xml:space="preserve"> IFERROR(VLOOKUP(MID(G2101,1,4),PIRA!$B$1:$E$1144,2,FALSE),"")&amp;"
"&amp;IFERROR(VLOOKUP(MID(H2101,1,4),PIRA!$B$1:$E$1144,2,FALSE),"")&amp;"
"&amp;IFERROR(VLOOKUP(MID(I2101,1,4),PIRA!$B$1:$E$1144,2,FALSE),"")</f>
        <v xml:space="preserve">Transverse Pulses and Waves
</v>
      </c>
      <c r="G2101" s="32" t="s">
        <v>1186</v>
      </c>
      <c r="H2101" s="31" t="str">
        <f>IFERROR(IF(VLOOKUP(G2101,Demos!$B$3:$K$1368,2,FALSE)=0,"",VLOOKUP(G2101,Demos!$B$3:$K$1368,2,FALSE)),"")</f>
        <v/>
      </c>
      <c r="I2101" s="79" t="str">
        <f>IFERROR(IF(VLOOKUP(G2101,Demos!$B$3:$K$1368,3,FALSE)=0,"",VLOOKUP(G2101,Demos!$B$3:$K$1368,3,FALSE)),"")</f>
        <v/>
      </c>
      <c r="J2101" s="79" t="str">
        <f>IFERROR(IF(VLOOKUP(G2101,Demos!$B$3:$K$1368,4,FALSE)=0,"",VLOOKUP(G2101,Demos!$B$3:$K$1368,4,FALSE)),"")</f>
        <v/>
      </c>
      <c r="K2101" s="32" t="s">
        <v>15</v>
      </c>
      <c r="L2101" s="32" t="s">
        <v>46</v>
      </c>
      <c r="M2101" s="71">
        <v>41990</v>
      </c>
      <c r="N2101" s="33" t="str">
        <f>IFERROR(VLOOKUP(G2101,Demos!$B$3:$K$1368,5,FALSE),"")</f>
        <v>Speed of a Single Pulse on Different Strings (2)</v>
      </c>
      <c r="O2101" s="28">
        <f>IF(N2101="","",COUNTIF($N$6:N4220, N2101))</f>
        <v>26</v>
      </c>
      <c r="P2101" s="33" t="str">
        <f xml:space="preserve"> IFERROR(IF(VLOOKUP(G2101,Demos!$B$3:$K$1368,6,FALSE)=0,"",VLOOKUP(G2101,Demos!$B$3:$K$1368,6,FALSE)),"")</f>
        <v>www.de-monstrare.nl/pdf/Speed%20of%20a%20single%20pulse%20on%20different%20strings%20_2_.pdf</v>
      </c>
      <c r="Q2101" s="38" t="str">
        <f xml:space="preserve"> IFERROR(IF(VLOOKUP(G2101,Demos!$B$3:$K$1368,8,FALSE)=0,"",VLOOKUP(G2101,Demos!$B$3:$K$1368,8,FALSE)),"")</f>
        <v/>
      </c>
      <c r="R2101" s="38" t="str">
        <f xml:space="preserve"> IFERROR(IF(VLOOKUP(G2101,Demos!$B$3:$K$1368,7,FALSE)=0,"",VLOOKUP(G2101,Demos!$B$3:$K$1368,7,FALSE)),"")</f>
        <v>See: https://surfdrive.surf.nl/files/index.php/s/DHZYIhoACURx7O8?path=%2FHaaksman%2FTN2345%2F2.%20Speed%20of%20a%20Single%20Pulse%20on%20Different%20Strings</v>
      </c>
      <c r="T2101" s="50" t="s">
        <v>1761</v>
      </c>
      <c r="U2101" s="31" t="str">
        <f>IFERROR(VLOOKUP(G2101,Demos!$B$7:N5397,12,FALSE),"")</f>
        <v/>
      </c>
    </row>
    <row r="2102" spans="1:21" ht="45" x14ac:dyDescent="0.25">
      <c r="A2102" s="39">
        <f t="shared" si="32"/>
        <v>2097</v>
      </c>
      <c r="B2102" s="30" t="s">
        <v>17</v>
      </c>
      <c r="C2102" s="29" t="str">
        <f xml:space="preserve"> IFERROR(VLOOKUP(B2102, Courses!$C$3:$E$836, 2, FALSE),"")</f>
        <v>Introduction to Waves</v>
      </c>
      <c r="D2102" s="29" t="str">
        <f xml:space="preserve"> IFERROR(VLOOKUP(MID(G2102,1,1), PIRA!$B$1:$E$1146, 2, FALSE),"")</f>
        <v>3 Oscillations and Waves</v>
      </c>
      <c r="E2102" s="31" t="str">
        <f xml:space="preserve"> IFERROR(VLOOKUP(MID(G2102,1,2),PIRA!$B$1:$E$1144,2,FALSE),"")&amp;"
"&amp;IFERROR(VLOOKUP(MID(H2102,1,2),PIRA!$B$1:$E$1144,2,FALSE),"")&amp;"
"&amp;IFERROR(VLOOKUP(MID(I2102,1,2),PIRA!$B$1:$E$1144,2,FALSE),"")</f>
        <v xml:space="preserve">Acoustics
Wave Motion
</v>
      </c>
      <c r="F2102" s="31" t="str">
        <f xml:space="preserve"> IFERROR(VLOOKUP(MID(G2102,1,4),PIRA!$B$1:$E$1144,2,FALSE),"")&amp;"
"&amp;IFERROR(VLOOKUP(MID(H2102,1,4),PIRA!$B$1:$E$1144,2,FALSE),"")&amp;"
"&amp;IFERROR(VLOOKUP(MID(I2102,1,4),PIRA!$B$1:$E$1144,2,FALSE),"")</f>
        <v xml:space="preserve">Wave Analysis and Synthesis
Standing Waves
</v>
      </c>
      <c r="G2102" s="32" t="s">
        <v>1189</v>
      </c>
      <c r="H2102" s="31" t="str">
        <f>IFERROR(IF(VLOOKUP(G2102,Demos!$B$3:$K$1368,2,FALSE)=0,"",VLOOKUP(G2102,Demos!$B$3:$K$1368,2,FALSE)),"")</f>
        <v>3B22.05</v>
      </c>
      <c r="I2102" s="79" t="str">
        <f>IFERROR(IF(VLOOKUP(G2102,Demos!$B$3:$K$1368,3,FALSE)=0,"",VLOOKUP(G2102,Demos!$B$3:$K$1368,3,FALSE)),"")</f>
        <v/>
      </c>
      <c r="J2102" s="79" t="str">
        <f>IFERROR(IF(VLOOKUP(G2102,Demos!$B$3:$K$1368,4,FALSE)=0,"",VLOOKUP(G2102,Demos!$B$3:$K$1368,4,FALSE)),"")</f>
        <v/>
      </c>
      <c r="K2102" s="32" t="s">
        <v>15</v>
      </c>
      <c r="L2102" s="32" t="s">
        <v>46</v>
      </c>
      <c r="M2102" s="71">
        <v>41990</v>
      </c>
      <c r="N2102" s="33" t="str">
        <f>IFERROR(VLOOKUP(G2102,Demos!$B$3:$K$1368,5,FALSE),"")</f>
        <v>Plucking a String</v>
      </c>
      <c r="O2102" s="28">
        <f>IF(N2102="","",COUNTIF($N$6:N4221, N2102))</f>
        <v>27</v>
      </c>
      <c r="P2102" s="33" t="str">
        <f xml:space="preserve"> IFERROR(IF(VLOOKUP(G2102,Demos!$B$3:$K$1368,6,FALSE)=0,"",VLOOKUP(G2102,Demos!$B$3:$K$1368,6,FALSE)),"")</f>
        <v>www.de-monstrare.nl/pdf/Plucking%20a%20string.pdf</v>
      </c>
      <c r="Q2102" s="38" t="str">
        <f xml:space="preserve"> IFERROR(IF(VLOOKUP(G2102,Demos!$B$3:$K$1368,8,FALSE)=0,"",VLOOKUP(G2102,Demos!$B$3:$K$1368,8,FALSE)),"")</f>
        <v/>
      </c>
      <c r="R2102" s="38" t="str">
        <f xml:space="preserve"> IFERROR(IF(VLOOKUP(G2102,Demos!$B$3:$K$1368,7,FALSE)=0,"",VLOOKUP(G2102,Demos!$B$3:$K$1368,7,FALSE)),"")</f>
        <v>See: https://surfdrive.surf.nl/files/index.php/s/DHZYIhoACURx7O8?path=%2FHaaksman%2FTN2345%2F1.%20Plucking%20a%20String</v>
      </c>
      <c r="T2102" s="50" t="s">
        <v>1761</v>
      </c>
      <c r="U2102" s="31" t="str">
        <f>IFERROR(VLOOKUP(G2102,Demos!$B$7:N5398,12,FALSE),"")</f>
        <v/>
      </c>
    </row>
    <row r="2103" spans="1:21" ht="45" x14ac:dyDescent="0.25">
      <c r="A2103" s="39">
        <f t="shared" si="32"/>
        <v>2098</v>
      </c>
      <c r="B2103" s="30" t="s">
        <v>1893</v>
      </c>
      <c r="C2103" s="29" t="str">
        <f xml:space="preserve"> IFERROR(VLOOKUP(B2103, Courses!$C$3:$E$836, 2, FALSE),"")</f>
        <v>Physics 1A</v>
      </c>
      <c r="D2103" s="29" t="str">
        <f xml:space="preserve"> IFERROR(VLOOKUP(MID(G2103,1,1), PIRA!$B$1:$E$1146, 2, FALSE),"")</f>
        <v>4 Thermodynamics</v>
      </c>
      <c r="E2103" s="31" t="str">
        <f xml:space="preserve"> IFERROR(VLOOKUP(MID(G2103,1,2),PIRA!$B$1:$E$1144,2,FALSE),"")&amp;"
"&amp;IFERROR(VLOOKUP(MID(H2103,1,2),PIRA!$B$1:$E$1144,2,FALSE),"")&amp;"
"&amp;IFERROR(VLOOKUP(MID(I2103,1,2),PIRA!$B$1:$E$1144,2,FALSE),"")</f>
        <v xml:space="preserve">Entropy and the Second Law
</v>
      </c>
      <c r="F2103" s="31" t="str">
        <f xml:space="preserve"> IFERROR(VLOOKUP(MID(G2103,1,4),PIRA!$B$1:$E$1144,2,FALSE),"")&amp;"
"&amp;IFERROR(VLOOKUP(MID(H2103,1,4),PIRA!$B$1:$E$1144,2,FALSE),"")&amp;"
"&amp;IFERROR(VLOOKUP(MID(I2103,1,4),PIRA!$B$1:$E$1144,2,FALSE),"")</f>
        <v xml:space="preserve">Entropy
</v>
      </c>
      <c r="G2103" s="32" t="s">
        <v>1852</v>
      </c>
      <c r="H2103" s="31" t="str">
        <f>IFERROR(IF(VLOOKUP(G2103,Demos!$B$3:$K$1368,2,FALSE)=0,"",VLOOKUP(G2103,Demos!$B$3:$K$1368,2,FALSE)),"")</f>
        <v/>
      </c>
      <c r="I2103" s="79" t="str">
        <f>IFERROR(IF(VLOOKUP(G2103,Demos!$B$3:$K$1368,3,FALSE)=0,"",VLOOKUP(G2103,Demos!$B$3:$K$1368,3,FALSE)),"")</f>
        <v/>
      </c>
      <c r="J2103" s="79" t="str">
        <f>IFERROR(IF(VLOOKUP(G2103,Demos!$B$3:$K$1368,4,FALSE)=0,"",VLOOKUP(G2103,Demos!$B$3:$K$1368,4,FALSE)),"")</f>
        <v/>
      </c>
      <c r="K2103" s="30" t="s">
        <v>1897</v>
      </c>
      <c r="M2103" s="71">
        <v>41990</v>
      </c>
      <c r="N2103" s="33" t="str">
        <f>IFERROR(VLOOKUP(G2103,Demos!$B$3:$K$1368,5,FALSE),"")</f>
        <v>Violation of the Entropy Law?</v>
      </c>
      <c r="O2103" s="28">
        <f>IF(N2103="","",COUNTIF($N$6:N4222, N2103))</f>
        <v>11</v>
      </c>
      <c r="P2103" s="33" t="str">
        <f xml:space="preserve"> IFERROR(IF(VLOOKUP(G2103,Demos!$B$3:$K$1368,6,FALSE)=0,"",VLOOKUP(G2103,Demos!$B$3:$K$1368,6,FALSE)),"")</f>
        <v>http://www.de-monstrare.nl/pdf/Violation%20of%20the%20entropy%20law.pdf</v>
      </c>
      <c r="Q2103" s="38" t="str">
        <f xml:space="preserve"> IFERROR(IF(VLOOKUP(G2103,Demos!$B$3:$K$1368,8,FALSE)=0,"",VLOOKUP(G2103,Demos!$B$3:$K$1368,8,FALSE)),"")</f>
        <v/>
      </c>
      <c r="R2103" s="38" t="str">
        <f xml:space="preserve"> IFERROR(IF(VLOOKUP(G2103,Demos!$B$3:$K$1368,7,FALSE)=0,"",VLOOKUP(G2103,Demos!$B$3:$K$1368,7,FALSE)),"")</f>
        <v>See 2021 Zoomopname "Recording1.mp4" that is "opname hoorcollege 18.mp4" from 01:18:01 and Collegerama recording 2011/2012 - https://collegerama.tudelft.nl/Mediasite/Channel/as-bsc-tn/watch/b6b2331bc2144aba9c70d01fb3cfa6311d and 16 June 2023 "TN2786_019" recording from 00:05:40 on https://collegeramavideoportal.tudelft.nl/catalogue/tn2786/presentation/b21269167c454661aa9f66f4762bcfda1d?academicYear=2022-2023-tn2786</v>
      </c>
      <c r="T2103" s="50" t="s">
        <v>1763</v>
      </c>
      <c r="U2103" s="31" t="str">
        <f>IFERROR(VLOOKUP(G2103,Demos!$B$7:N5396,12,FALSE),"")</f>
        <v/>
      </c>
    </row>
    <row r="2104" spans="1:21" ht="45" x14ac:dyDescent="0.25">
      <c r="A2104" s="39">
        <f t="shared" si="32"/>
        <v>2099</v>
      </c>
      <c r="B2104" s="30" t="s">
        <v>37</v>
      </c>
      <c r="C2104" s="29" t="str">
        <f xml:space="preserve"> IFERROR(VLOOKUP(B2104, Courses!$C$3:$E$836, 2, FALSE),"")</f>
        <v>Physics of Everyday Life</v>
      </c>
      <c r="D2104" s="29" t="str">
        <f xml:space="preserve"> IFERROR(VLOOKUP(MID(G2104,1,1), PIRA!$B$1:$E$1146, 2, FALSE),"")</f>
        <v>6 Optics</v>
      </c>
      <c r="E2104" s="31" t="str">
        <f xml:space="preserve"> IFERROR(VLOOKUP(MID(G2104,1,2),PIRA!$B$1:$E$1144,2,FALSE),"")&amp;"
"&amp;IFERROR(VLOOKUP(MID(H2104,1,2),PIRA!$B$1:$E$1144,2,FALSE),"")&amp;"
"&amp;IFERROR(VLOOKUP(MID(I2104,1,2),PIRA!$B$1:$E$1144,2,FALSE),"")</f>
        <v xml:space="preserve">Geometrical Optics
</v>
      </c>
      <c r="F2104" s="31" t="str">
        <f xml:space="preserve"> IFERROR(VLOOKUP(MID(G2104,1,4),PIRA!$B$1:$E$1144,2,FALSE),"")&amp;"
"&amp;IFERROR(VLOOKUP(MID(H2104,1,4),PIRA!$B$1:$E$1144,2,FALSE),"")&amp;"
"&amp;IFERROR(VLOOKUP(MID(I2104,1,4),PIRA!$B$1:$E$1144,2,FALSE),"")</f>
        <v xml:space="preserve">Reflection from Curved Surfaces
</v>
      </c>
      <c r="G2104" s="32" t="s">
        <v>1200</v>
      </c>
      <c r="H2104" s="31" t="str">
        <f>IFERROR(IF(VLOOKUP(G2104,Demos!$B$3:$K$1368,2,FALSE)=0,"",VLOOKUP(G2104,Demos!$B$3:$K$1368,2,FALSE)),"")</f>
        <v/>
      </c>
      <c r="I2104" s="79" t="str">
        <f>IFERROR(IF(VLOOKUP(G2104,Demos!$B$3:$K$1368,3,FALSE)=0,"",VLOOKUP(G2104,Demos!$B$3:$K$1368,3,FALSE)),"")</f>
        <v/>
      </c>
      <c r="J2104" s="79" t="str">
        <f>IFERROR(IF(VLOOKUP(G2104,Demos!$B$3:$K$1368,4,FALSE)=0,"",VLOOKUP(G2104,Demos!$B$3:$K$1368,4,FALSE)),"")</f>
        <v/>
      </c>
      <c r="K2104" s="30" t="s">
        <v>40</v>
      </c>
      <c r="L2104" s="30" t="s">
        <v>1062</v>
      </c>
      <c r="M2104" s="71">
        <v>41988</v>
      </c>
      <c r="N2104" s="33" t="str">
        <f>IFERROR(VLOOKUP(G2104,Demos!$B$3:$K$1368,5,FALSE),"")</f>
        <v>Anamorphic Mug</v>
      </c>
      <c r="O2104" s="28">
        <f>IF(N2104="","",COUNTIF($N$6:N4223, N2104))</f>
        <v>3</v>
      </c>
      <c r="P2104" s="33" t="str">
        <f xml:space="preserve"> IFERROR(IF(VLOOKUP(G2104,Demos!$B$3:$K$1368,6,FALSE)=0,"",VLOOKUP(G2104,Demos!$B$3:$K$1368,6,FALSE)),"")</f>
        <v>N/A</v>
      </c>
      <c r="Q2104" s="38" t="str">
        <f xml:space="preserve"> IFERROR(IF(VLOOKUP(G2104,Demos!$B$3:$K$1368,8,FALSE)=0,"",VLOOKUP(G2104,Demos!$B$3:$K$1368,8,FALSE)),"")</f>
        <v/>
      </c>
      <c r="R2104" s="38" t="str">
        <f xml:space="preserve"> IFERROR(IF(VLOOKUP(G2104,Demos!$B$3:$K$1368,7,FALSE)=0,"",VLOOKUP(G2104,Demos!$B$3:$K$1368,7,FALSE)),"")</f>
        <v/>
      </c>
      <c r="T2104" s="50" t="s">
        <v>1904</v>
      </c>
      <c r="U2104" s="31" t="str">
        <f>IFERROR(VLOOKUP(G2104,Demos!$B$7:N5400,12,FALSE),"")</f>
        <v/>
      </c>
    </row>
    <row r="2105" spans="1:21" ht="45" x14ac:dyDescent="0.25">
      <c r="A2105" s="39">
        <f t="shared" si="32"/>
        <v>2100</v>
      </c>
      <c r="B2105" s="30" t="s">
        <v>37</v>
      </c>
      <c r="C2105" s="29" t="str">
        <f xml:space="preserve"> IFERROR(VLOOKUP(B2105, Courses!$C$3:$E$836, 2, FALSE),"")</f>
        <v>Physics of Everyday Life</v>
      </c>
      <c r="D2105" s="29" t="str">
        <f xml:space="preserve"> IFERROR(VLOOKUP(MID(G2105,1,1), PIRA!$B$1:$E$1146, 2, FALSE),"")</f>
        <v>6 Optics</v>
      </c>
      <c r="E2105" s="31" t="str">
        <f xml:space="preserve"> IFERROR(VLOOKUP(MID(G2105,1,2),PIRA!$B$1:$E$1144,2,FALSE),"")&amp;"
"&amp;IFERROR(VLOOKUP(MID(H2105,1,2),PIRA!$B$1:$E$1144,2,FALSE),"")&amp;"
"&amp;IFERROR(VLOOKUP(MID(I2105,1,2),PIRA!$B$1:$E$1144,2,FALSE),"")</f>
        <v xml:space="preserve">Geometrical Optics
</v>
      </c>
      <c r="F2105" s="31" t="str">
        <f xml:space="preserve"> IFERROR(VLOOKUP(MID(G2105,1,4),PIRA!$B$1:$E$1144,2,FALSE),"")&amp;"
"&amp;IFERROR(VLOOKUP(MID(H2105,1,4),PIRA!$B$1:$E$1144,2,FALSE),"")&amp;"
"&amp;IFERROR(VLOOKUP(MID(I2105,1,4),PIRA!$B$1:$E$1144,2,FALSE),"")</f>
        <v xml:space="preserve">Reflection from Curved Surfaces
</v>
      </c>
      <c r="G2105" s="32" t="s">
        <v>123</v>
      </c>
      <c r="H2105" s="31" t="str">
        <f>IFERROR(IF(VLOOKUP(G2105,Demos!$B$3:$K$1368,2,FALSE)=0,"",VLOOKUP(G2105,Demos!$B$3:$K$1368,2,FALSE)),"")</f>
        <v/>
      </c>
      <c r="I2105" s="79" t="str">
        <f>IFERROR(IF(VLOOKUP(G2105,Demos!$B$3:$K$1368,3,FALSE)=0,"",VLOOKUP(G2105,Demos!$B$3:$K$1368,3,FALSE)),"")</f>
        <v/>
      </c>
      <c r="J2105" s="79" t="str">
        <f>IFERROR(IF(VLOOKUP(G2105,Demos!$B$3:$K$1368,4,FALSE)=0,"",VLOOKUP(G2105,Demos!$B$3:$K$1368,4,FALSE)),"")</f>
        <v/>
      </c>
      <c r="K2105" s="30" t="s">
        <v>40</v>
      </c>
      <c r="L2105" s="30" t="s">
        <v>1062</v>
      </c>
      <c r="M2105" s="71">
        <v>41988</v>
      </c>
      <c r="N2105" s="33" t="str">
        <f>IFERROR(VLOOKUP(G2105,Demos!$B$3:$K$1368,5,FALSE),"")</f>
        <v>Mirage</v>
      </c>
      <c r="O2105" s="28">
        <f>IF(N2105="","",COUNTIF($N$6:N4224, N2105))</f>
        <v>3</v>
      </c>
      <c r="P2105" s="33" t="str">
        <f xml:space="preserve"> IFERROR(IF(VLOOKUP(G2105,Demos!$B$3:$K$1368,6,FALSE)=0,"",VLOOKUP(G2105,Demos!$B$3:$K$1368,6,FALSE)),"")</f>
        <v>N/A</v>
      </c>
      <c r="Q2105" s="38" t="str">
        <f xml:space="preserve"> IFERROR(IF(VLOOKUP(G2105,Demos!$B$3:$K$1368,8,FALSE)=0,"",VLOOKUP(G2105,Demos!$B$3:$K$1368,8,FALSE)),"")</f>
        <v/>
      </c>
      <c r="R2105" s="38" t="str">
        <f xml:space="preserve"> IFERROR(IF(VLOOKUP(G2105,Demos!$B$3:$K$1368,7,FALSE)=0,"",VLOOKUP(G2105,Demos!$B$3:$K$1368,7,FALSE)),"")</f>
        <v/>
      </c>
      <c r="T2105" s="50" t="s">
        <v>1904</v>
      </c>
      <c r="U2105" s="31" t="str">
        <f>IFERROR(VLOOKUP(G2105,Demos!$B$7:N5399,12,FALSE),"")</f>
        <v/>
      </c>
    </row>
    <row r="2106" spans="1:21" ht="45" x14ac:dyDescent="0.25">
      <c r="A2106" s="39">
        <f t="shared" si="32"/>
        <v>2101</v>
      </c>
      <c r="B2106" s="30" t="s">
        <v>1893</v>
      </c>
      <c r="C2106" s="29" t="str">
        <f xml:space="preserve"> IFERROR(VLOOKUP(B2106, Courses!$C$3:$E$836, 2, FALSE),"")</f>
        <v>Physics 1A</v>
      </c>
      <c r="D2106" s="29" t="str">
        <f xml:space="preserve"> IFERROR(VLOOKUP(MID(G2106,1,1), PIRA!$B$1:$E$1146, 2, FALSE),"")</f>
        <v>1 Mechanics</v>
      </c>
      <c r="E2106" s="31" t="str">
        <f xml:space="preserve"> IFERROR(VLOOKUP(MID(G2106,1,2),PIRA!$B$1:$E$1144,2,FALSE),"")&amp;"
"&amp;IFERROR(VLOOKUP(MID(H2106,1,2),PIRA!$B$1:$E$1144,2,FALSE),"")&amp;"
"&amp;IFERROR(VLOOKUP(MID(I2106,1,2),PIRA!$B$1:$E$1144,2,FALSE),"")</f>
        <v xml:space="preserve">Rotational Dynamics
Rotational Dynamics
</v>
      </c>
      <c r="F2106" s="31" t="str">
        <f xml:space="preserve"> IFERROR(VLOOKUP(MID(G2106,1,4),PIRA!$B$1:$E$1144,2,FALSE),"")&amp;"
"&amp;IFERROR(VLOOKUP(MID(H2106,1,4),PIRA!$B$1:$E$1144,2,FALSE),"")&amp;"
"&amp;IFERROR(VLOOKUP(MID(I2106,1,4),PIRA!$B$1:$E$1144,2,FALSE),"")</f>
        <v xml:space="preserve">Conservation of Angular Momentum
Moment of Inertia
</v>
      </c>
      <c r="G2106" s="32" t="s">
        <v>1171</v>
      </c>
      <c r="H2106" s="31" t="str">
        <f>IFERROR(IF(VLOOKUP(G2106,Demos!$B$3:$K$1368,2,FALSE)=0,"",VLOOKUP(G2106,Demos!$B$3:$K$1368,2,FALSE)),"")</f>
        <v>1Q10.XX</v>
      </c>
      <c r="I2106" s="79" t="str">
        <f>IFERROR(IF(VLOOKUP(G2106,Demos!$B$3:$K$1368,3,FALSE)=0,"",VLOOKUP(G2106,Demos!$B$3:$K$1368,3,FALSE)),"")</f>
        <v/>
      </c>
      <c r="J2106" s="79" t="str">
        <f>IFERROR(IF(VLOOKUP(G2106,Demos!$B$3:$K$1368,4,FALSE)=0,"",VLOOKUP(G2106,Demos!$B$3:$K$1368,4,FALSE)),"")</f>
        <v/>
      </c>
      <c r="K2106" s="30" t="s">
        <v>1897</v>
      </c>
      <c r="M2106" s="71">
        <v>41976</v>
      </c>
      <c r="N2106" s="33" t="str">
        <f>IFERROR(VLOOKUP(G2106,Demos!$B$3:$K$1368,5,FALSE),"")</f>
        <v>Matchbox and Wineglass</v>
      </c>
      <c r="O2106" s="28">
        <f>IF(N2106="","",COUNTIF($N$6:N4225, N2106))</f>
        <v>40</v>
      </c>
      <c r="P2106" s="33" t="str">
        <f xml:space="preserve"> IFERROR(IF(VLOOKUP(G2106,Demos!$B$3:$K$1368,6,FALSE)=0,"",VLOOKUP(G2106,Demos!$B$3:$K$1368,6,FALSE)),"")</f>
        <v>www.de-monstrare.nl/pdf/Matchbox%20and%20wineglass.pdf</v>
      </c>
      <c r="Q2106" s="38" t="str">
        <f xml:space="preserve"> IFERROR(IF(VLOOKUP(G2106,Demos!$B$3:$K$1368,8,FALSE)=0,"",VLOOKUP(G2106,Demos!$B$3:$K$1368,8,FALSE)),"")</f>
        <v/>
      </c>
      <c r="R2106" s="38" t="str">
        <f xml:space="preserve"> IFERROR(IF(VLOOKUP(G2106,Demos!$B$3:$K$1368,7,FALSE)=0,"",VLOOKUP(G2106,Demos!$B$3:$K$1368,7,FALSE)),"")</f>
        <v xml:space="preserve">See Collegerama 2022 recording TN1612TU_17 from about 40 minutes - https://collegerama.tudelft.nl/Mediasite/Channel/as-bsc-tn/watch/068318bc5e2d4c908ecc56ce056d99d81d </v>
      </c>
      <c r="T2106" s="50" t="s">
        <v>1763</v>
      </c>
      <c r="U2106" s="31" t="str">
        <f>IFERROR(VLOOKUP(G2106,Demos!$B$7:N5402,12,FALSE),"")</f>
        <v/>
      </c>
    </row>
    <row r="2107" spans="1:21" ht="45" x14ac:dyDescent="0.25">
      <c r="A2107" s="39">
        <f t="shared" si="32"/>
        <v>2102</v>
      </c>
      <c r="B2107" s="30" t="s">
        <v>1893</v>
      </c>
      <c r="C2107" s="29" t="str">
        <f xml:space="preserve"> IFERROR(VLOOKUP(B2107, Courses!$C$3:$E$836, 2, FALSE),"")</f>
        <v>Physics 1A</v>
      </c>
      <c r="D2107" s="29" t="str">
        <f xml:space="preserve"> IFERROR(VLOOKUP(MID(G2107,1,1), PIRA!$B$1:$E$1146, 2, FALSE),"")</f>
        <v>1 Mechanics</v>
      </c>
      <c r="E2107" s="31" t="str">
        <f xml:space="preserve"> IFERROR(VLOOKUP(MID(G2107,1,2),PIRA!$B$1:$E$1144,2,FALSE),"")&amp;"
"&amp;IFERROR(VLOOKUP(MID(H2107,1,2),PIRA!$B$1:$E$1144,2,FALSE),"")&amp;"
"&amp;IFERROR(VLOOKUP(MID(I2107,1,2),PIRA!$B$1:$E$1144,2,FALSE),"")</f>
        <v xml:space="preserve">Rotational Dynamics
</v>
      </c>
      <c r="F2107" s="31" t="str">
        <f xml:space="preserve"> IFERROR(VLOOKUP(MID(G2107,1,4),PIRA!$B$1:$E$1144,2,FALSE),"")&amp;"
"&amp;IFERROR(VLOOKUP(MID(H2107,1,4),PIRA!$B$1:$E$1144,2,FALSE),"")&amp;"
"&amp;IFERROR(VLOOKUP(MID(I2107,1,4),PIRA!$B$1:$E$1144,2,FALSE),"")</f>
        <v xml:space="preserve">Gyros
</v>
      </c>
      <c r="G2107" s="32" t="s">
        <v>1176</v>
      </c>
      <c r="H2107" s="31" t="str">
        <f>IFERROR(IF(VLOOKUP(G2107,Demos!$B$3:$K$1368,2,FALSE)=0,"",VLOOKUP(G2107,Demos!$B$3:$K$1368,2,FALSE)),"")</f>
        <v/>
      </c>
      <c r="I2107" s="79" t="str">
        <f>IFERROR(IF(VLOOKUP(G2107,Demos!$B$3:$K$1368,3,FALSE)=0,"",VLOOKUP(G2107,Demos!$B$3:$K$1368,3,FALSE)),"")</f>
        <v/>
      </c>
      <c r="J2107" s="79" t="str">
        <f>IFERROR(IF(VLOOKUP(G2107,Demos!$B$3:$K$1368,4,FALSE)=0,"",VLOOKUP(G2107,Demos!$B$3:$K$1368,4,FALSE)),"")</f>
        <v/>
      </c>
      <c r="K2107" s="30" t="s">
        <v>1897</v>
      </c>
      <c r="M2107" s="71">
        <v>41976</v>
      </c>
      <c r="N2107" s="33" t="str">
        <f>IFERROR(VLOOKUP(G2107,Demos!$B$3:$K$1368,5,FALSE),"")</f>
        <v>Precession (2)</v>
      </c>
      <c r="O2107" s="28">
        <f>IF(N2107="","",COUNTIF($N$6:N4226, N2107))</f>
        <v>67</v>
      </c>
      <c r="P2107" s="33" t="str">
        <f xml:space="preserve"> IFERROR(IF(VLOOKUP(G2107,Demos!$B$3:$K$1368,6,FALSE)=0,"",VLOOKUP(G2107,Demos!$B$3:$K$1368,6,FALSE)),"")</f>
        <v>www.de-monstrare.nl/pdf/Precession%20_2_.pdf</v>
      </c>
      <c r="Q2107" s="38" t="str">
        <f xml:space="preserve"> IFERROR(IF(VLOOKUP(G2107,Demos!$B$3:$K$1368,8,FALSE)=0,"",VLOOKUP(G2107,Demos!$B$3:$K$1368,8,FALSE)),"")</f>
        <v/>
      </c>
      <c r="R2107" s="38" t="str">
        <f xml:space="preserve"> IFERROR(IF(VLOOKUP(G2107,Demos!$B$3:$K$1368,7,FALSE)=0,"",VLOOKUP(G2107,Demos!$B$3:$K$1368,7,FALSE)),"")</f>
        <v/>
      </c>
      <c r="T2107" s="50" t="s">
        <v>1763</v>
      </c>
      <c r="U2107" s="31" t="str">
        <f>IFERROR(VLOOKUP(G2107,Demos!$B$7:N5401,12,FALSE),"")</f>
        <v/>
      </c>
    </row>
    <row r="2108" spans="1:21" ht="45" x14ac:dyDescent="0.25">
      <c r="A2108" s="39">
        <f t="shared" si="32"/>
        <v>2103</v>
      </c>
      <c r="B2108" s="30" t="s">
        <v>43</v>
      </c>
      <c r="C2108" s="29" t="str">
        <f xml:space="preserve"> IFERROR(VLOOKUP(B2108, Courses!$C$3:$E$836, 2, FALSE),"")</f>
        <v>Modern Physics</v>
      </c>
      <c r="D2108" s="29" t="str">
        <f xml:space="preserve"> IFERROR(VLOOKUP(MID(G2108,1,1), PIRA!$B$1:$E$1146, 2, FALSE),"")</f>
        <v>7 Modern Physics</v>
      </c>
      <c r="E2108" s="31" t="str">
        <f xml:space="preserve"> IFERROR(VLOOKUP(MID(G2108,1,2),PIRA!$B$1:$E$1144,2,FALSE),"")&amp;"
"&amp;IFERROR(VLOOKUP(MID(H2108,1,2),PIRA!$B$1:$E$1144,2,FALSE),"")&amp;"
"&amp;IFERROR(VLOOKUP(MID(I2108,1,2),PIRA!$B$1:$E$1144,2,FALSE),"")</f>
        <v xml:space="preserve">Nuclear Physics
</v>
      </c>
      <c r="F2108" s="31" t="str">
        <f xml:space="preserve"> IFERROR(VLOOKUP(MID(G2108,1,4),PIRA!$B$1:$E$1144,2,FALSE),"")&amp;"
"&amp;IFERROR(VLOOKUP(MID(H2108,1,4),PIRA!$B$1:$E$1144,2,FALSE),"")&amp;"
"&amp;IFERROR(VLOOKUP(MID(I2108,1,4),PIRA!$B$1:$E$1144,2,FALSE),"")</f>
        <v xml:space="preserve">Radioactivity
</v>
      </c>
      <c r="G2108" s="32" t="s">
        <v>1208</v>
      </c>
      <c r="H2108" s="31" t="str">
        <f>IFERROR(IF(VLOOKUP(G2108,Demos!$B$3:$K$1368,2,FALSE)=0,"",VLOOKUP(G2108,Demos!$B$3:$K$1368,2,FALSE)),"")</f>
        <v/>
      </c>
      <c r="I2108" s="79" t="str">
        <f>IFERROR(IF(VLOOKUP(G2108,Demos!$B$3:$K$1368,3,FALSE)=0,"",VLOOKUP(G2108,Demos!$B$3:$K$1368,3,FALSE)),"")</f>
        <v/>
      </c>
      <c r="J2108" s="79" t="str">
        <f>IFERROR(IF(VLOOKUP(G2108,Demos!$B$3:$K$1368,4,FALSE)=0,"",VLOOKUP(G2108,Demos!$B$3:$K$1368,4,FALSE)),"")</f>
        <v/>
      </c>
      <c r="K2108" s="30" t="s">
        <v>266</v>
      </c>
      <c r="L2108" s="30" t="s">
        <v>372</v>
      </c>
      <c r="M2108" s="71">
        <v>41974</v>
      </c>
      <c r="N2108" s="33" t="str">
        <f>IFERROR(VLOOKUP(G2108,Demos!$B$3:$K$1368,5,FALSE),"")</f>
        <v>Radioactivity</v>
      </c>
      <c r="O2108" s="28">
        <f>IF(N2108="","",COUNTIF($N$6:N4227, N2108))</f>
        <v>11</v>
      </c>
      <c r="P2108" s="33" t="str">
        <f xml:space="preserve"> IFERROR(IF(VLOOKUP(G2108,Demos!$B$3:$K$1368,6,FALSE)=0,"",VLOOKUP(G2108,Demos!$B$3:$K$1368,6,FALSE)),"")</f>
        <v>N/A</v>
      </c>
      <c r="Q2108" s="38" t="str">
        <f xml:space="preserve"> IFERROR(IF(VLOOKUP(G2108,Demos!$B$3:$K$1368,8,FALSE)=0,"",VLOOKUP(G2108,Demos!$B$3:$K$1368,8,FALSE)),"")</f>
        <v/>
      </c>
      <c r="R2108" s="38" t="str">
        <f xml:space="preserve"> IFERROR(IF(VLOOKUP(G2108,Demos!$B$3:$K$1368,7,FALSE)=0,"",VLOOKUP(G2108,Demos!$B$3:$K$1368,7,FALSE)),"")</f>
        <v xml:space="preserve">See from 23:50 at Collegerama recording TN1312_09 recorded on 29 Nov 2021: https://collegerama.tudelft.nl/Mediasite/Channel/as-bsc-tn/watch/b6f6c02ce5054051864bdc09da6683da1d </v>
      </c>
      <c r="T2108" s="50" t="s">
        <v>1761</v>
      </c>
      <c r="U2108" s="31" t="str">
        <f>IFERROR(VLOOKUP(G2108,Demos!$B$7:N5403,12,FALSE),"")</f>
        <v/>
      </c>
    </row>
    <row r="2109" spans="1:21" ht="45" x14ac:dyDescent="0.25">
      <c r="A2109" s="39">
        <f t="shared" si="32"/>
        <v>2104</v>
      </c>
      <c r="B2109" s="30" t="s">
        <v>1893</v>
      </c>
      <c r="C2109" s="29" t="str">
        <f xml:space="preserve"> IFERROR(VLOOKUP(B2109, Courses!$C$3:$E$836, 2, FALSE),"")</f>
        <v>Physics 1A</v>
      </c>
      <c r="D2109" s="29" t="str">
        <f xml:space="preserve"> IFERROR(VLOOKUP(MID(G2109,1,1), PIRA!$B$1:$E$1146, 2, FALSE),"")</f>
        <v>1 Mechanics</v>
      </c>
      <c r="E2109" s="31" t="str">
        <f xml:space="preserve"> IFERROR(VLOOKUP(MID(G2109,1,2),PIRA!$B$1:$E$1144,2,FALSE),"")&amp;"
"&amp;IFERROR(VLOOKUP(MID(H2109,1,2),PIRA!$B$1:$E$1144,2,FALSE),"")&amp;"
"&amp;IFERROR(VLOOKUP(MID(I2109,1,2),PIRA!$B$1:$E$1144,2,FALSE),"")</f>
        <v xml:space="preserve">Motion in two Dimensions
</v>
      </c>
      <c r="F2109" s="31" t="str">
        <f xml:space="preserve"> IFERROR(VLOOKUP(MID(G2109,1,4),PIRA!$B$1:$E$1144,2,FALSE),"")&amp;"
"&amp;IFERROR(VLOOKUP(MID(H2109,1,4),PIRA!$B$1:$E$1144,2,FALSE),"")&amp;"
"&amp;IFERROR(VLOOKUP(MID(I2109,1,4),PIRA!$B$1:$E$1144,2,FALSE),"")</f>
        <v xml:space="preserve">Motion of the Center of Mass
</v>
      </c>
      <c r="G2109" s="32" t="s">
        <v>1130</v>
      </c>
      <c r="H2109" s="31" t="str">
        <f>IFERROR(IF(VLOOKUP(G2109,Demos!$B$3:$K$1368,2,FALSE)=0,"",VLOOKUP(G2109,Demos!$B$3:$K$1368,2,FALSE)),"")</f>
        <v/>
      </c>
      <c r="I2109" s="79" t="str">
        <f>IFERROR(IF(VLOOKUP(G2109,Demos!$B$3:$K$1368,3,FALSE)=0,"",VLOOKUP(G2109,Demos!$B$3:$K$1368,3,FALSE)),"")</f>
        <v/>
      </c>
      <c r="J2109" s="79" t="str">
        <f>IFERROR(IF(VLOOKUP(G2109,Demos!$B$3:$K$1368,4,FALSE)=0,"",VLOOKUP(G2109,Demos!$B$3:$K$1368,4,FALSE)),"")</f>
        <v/>
      </c>
      <c r="K2109" s="30" t="s">
        <v>1897</v>
      </c>
      <c r="M2109" s="71">
        <v>41969</v>
      </c>
      <c r="N2109" s="33" t="str">
        <f>IFERROR(VLOOKUP(G2109,Demos!$B$3:$K$1368,5,FALSE),"")</f>
        <v>Centre of Mass</v>
      </c>
      <c r="O2109" s="28">
        <f>IF(N2109="","",COUNTIF($N$6:N4228, N2109))</f>
        <v>42</v>
      </c>
      <c r="P2109" s="33" t="str">
        <f xml:space="preserve"> IFERROR(IF(VLOOKUP(G2109,Demos!$B$3:$K$1368,6,FALSE)=0,"",VLOOKUP(G2109,Demos!$B$3:$K$1368,6,FALSE)),"")</f>
        <v>www.de-monstrare.nl/pdf/Centre%20of%20mass.pdf</v>
      </c>
      <c r="Q2109" s="38" t="str">
        <f xml:space="preserve"> IFERROR(IF(VLOOKUP(G2109,Demos!$B$3:$K$1368,8,FALSE)=0,"",VLOOKUP(G2109,Demos!$B$3:$K$1368,8,FALSE)),"")</f>
        <v/>
      </c>
      <c r="R2109" s="38" t="str">
        <f xml:space="preserve"> IFERROR(IF(VLOOKUP(G2109,Demos!$B$3:$K$1368,7,FALSE)=0,"",VLOOKUP(G2109,Demos!$B$3:$K$1368,7,FALSE)),"")</f>
        <v xml:space="preserve">See Collegerama 2022 recording TN1612TU_14 - https://collegerama.tudelft.nl/Mediasite/Channel/as-bsc-tn/watch/64cb5e5c7d2546fb9f465306d41a128b1d </v>
      </c>
      <c r="T2109" s="50" t="s">
        <v>1763</v>
      </c>
      <c r="U2109" s="31" t="str">
        <f>IFERROR(VLOOKUP(G2109,Demos!$B$7:N5405,12,FALSE),"")</f>
        <v/>
      </c>
    </row>
    <row r="2110" spans="1:21" ht="45" x14ac:dyDescent="0.25">
      <c r="A2110" s="39">
        <f t="shared" si="32"/>
        <v>2105</v>
      </c>
      <c r="B2110" s="30" t="s">
        <v>1893</v>
      </c>
      <c r="C2110" s="29" t="str">
        <f xml:space="preserve"> IFERROR(VLOOKUP(B2110, Courses!$C$3:$E$836, 2, FALSE),"")</f>
        <v>Physics 1A</v>
      </c>
      <c r="D2110" s="29" t="str">
        <f xml:space="preserve"> IFERROR(VLOOKUP(MID(G2110,1,1), PIRA!$B$1:$E$1146, 2, FALSE),"")</f>
        <v>1 Mechanics</v>
      </c>
      <c r="E2110" s="31" t="str">
        <f xml:space="preserve"> IFERROR(VLOOKUP(MID(G2110,1,2),PIRA!$B$1:$E$1144,2,FALSE),"")&amp;"
"&amp;IFERROR(VLOOKUP(MID(H2110,1,2),PIRA!$B$1:$E$1144,2,FALSE),"")&amp;"
"&amp;IFERROR(VLOOKUP(MID(I2110,1,2),PIRA!$B$1:$E$1144,2,FALSE),"")</f>
        <v>Linear Momentum and Collisions
Stellar Astronomy
Relative Motion</v>
      </c>
      <c r="F2110" s="31" t="str">
        <f xml:space="preserve"> IFERROR(VLOOKUP(MID(G2110,1,4),PIRA!$B$1:$E$1144,2,FALSE),"")&amp;"
"&amp;IFERROR(VLOOKUP(MID(H2110,1,4),PIRA!$B$1:$E$1144,2,FALSE),"")&amp;"
"&amp;IFERROR(VLOOKUP(MID(I2110,1,4),PIRA!$B$1:$E$1144,2,FALSE),"")</f>
        <v>Collisions in One Dimension
The Sun
Moving Reference Frames</v>
      </c>
      <c r="G2110" s="32" t="s">
        <v>471</v>
      </c>
      <c r="H2110" s="31" t="str">
        <f>IFERROR(IF(VLOOKUP(G2110,Demos!$B$3:$K$1368,2,FALSE)=0,"",VLOOKUP(G2110,Demos!$B$3:$K$1368,2,FALSE)),"")</f>
        <v>8B10.50</v>
      </c>
      <c r="I2110" s="79" t="str">
        <f>IFERROR(IF(VLOOKUP(G2110,Demos!$B$3:$K$1368,3,FALSE)=0,"",VLOOKUP(G2110,Demos!$B$3:$K$1368,3,FALSE)),"")</f>
        <v>1E10.01</v>
      </c>
      <c r="J2110" s="79" t="str">
        <f>IFERROR(IF(VLOOKUP(G2110,Demos!$B$3:$K$1368,4,FALSE)=0,"",VLOOKUP(G2110,Demos!$B$3:$K$1368,4,FALSE)),"")</f>
        <v>1N20.09</v>
      </c>
      <c r="K2110" s="30" t="s">
        <v>1897</v>
      </c>
      <c r="M2110" s="71">
        <v>41969</v>
      </c>
      <c r="N2110" s="33" t="str">
        <f>IFERROR(VLOOKUP(G2110,Demos!$B$3:$K$1368,5,FALSE),"")</f>
        <v>Super Balls, Double Ball Drop</v>
      </c>
      <c r="O2110" s="28">
        <f>IF(N2110="","",COUNTIF($N$6:N4229, N2110))</f>
        <v>56</v>
      </c>
      <c r="P2110" s="33" t="str">
        <f xml:space="preserve"> IFERROR(IF(VLOOKUP(G2110,Demos!$B$3:$K$1368,6,FALSE)=0,"",VLOOKUP(G2110,Demos!$B$3:$K$1368,6,FALSE)),"")</f>
        <v>www.de-monstrare.nl/pdf/Superballs.pdf</v>
      </c>
      <c r="Q2110" s="38" t="str">
        <f xml:space="preserve"> IFERROR(IF(VLOOKUP(G2110,Demos!$B$3:$K$1368,8,FALSE)=0,"",VLOOKUP(G2110,Demos!$B$3:$K$1368,8,FALSE)),"")</f>
        <v/>
      </c>
      <c r="R2110" s="38" t="str">
        <f xml:space="preserve"> IFERROR(IF(VLOOKUP(G2110,Demos!$B$3:$K$1368,7,FALSE)=0,"",VLOOKUP(G2110,Demos!$B$3:$K$1368,7,FALSE)),"")</f>
        <v xml:space="preserve">See Collegerama 2022 recording TN1612TU_10 from 01:17:10 - https://collegerama.tudelft.nl/Mediasite/Channel/as-bsc-tn/watch/b282d0ac7af745eba483f6120bc37f2d1d </v>
      </c>
      <c r="T2110" s="50" t="s">
        <v>1763</v>
      </c>
      <c r="U2110" s="31" t="str">
        <f>IFERROR(VLOOKUP(G2110,Demos!$B$7:N5404,12,FALSE),"")</f>
        <v/>
      </c>
    </row>
    <row r="2111" spans="1:21" ht="45" x14ac:dyDescent="0.25">
      <c r="A2111" s="39">
        <f t="shared" si="32"/>
        <v>2106</v>
      </c>
      <c r="B2111" s="30" t="s">
        <v>43</v>
      </c>
      <c r="C2111" s="29" t="str">
        <f xml:space="preserve"> IFERROR(VLOOKUP(B2111, Courses!$C$3:$E$836, 2, FALSE),"")</f>
        <v>Modern Physics</v>
      </c>
      <c r="D2111" s="29" t="str">
        <f xml:space="preserve"> IFERROR(VLOOKUP(MID(G2111,1,1), PIRA!$B$1:$E$1146, 2, FALSE),"")</f>
        <v>7 Modern Physics</v>
      </c>
      <c r="E2111" s="31" t="str">
        <f xml:space="preserve"> IFERROR(VLOOKUP(MID(G2111,1,2),PIRA!$B$1:$E$1144,2,FALSE),"")&amp;"
"&amp;IFERROR(VLOOKUP(MID(H2111,1,2),PIRA!$B$1:$E$1144,2,FALSE),"")&amp;"
"&amp;IFERROR(VLOOKUP(MID(I2111,1,2),PIRA!$B$1:$E$1144,2,FALSE),"")</f>
        <v xml:space="preserve">Atomic Physics
</v>
      </c>
      <c r="F2111" s="31" t="str">
        <f xml:space="preserve"> IFERROR(VLOOKUP(MID(G2111,1,4),PIRA!$B$1:$E$1144,2,FALSE),"")&amp;"
"&amp;IFERROR(VLOOKUP(MID(H2111,1,4),PIRA!$B$1:$E$1144,2,FALSE),"")&amp;"
"&amp;IFERROR(VLOOKUP(MID(I2111,1,4),PIRA!$B$1:$E$1144,2,FALSE),"")</f>
        <v xml:space="preserve">Spectra
</v>
      </c>
      <c r="G2111" s="32" t="s">
        <v>1207</v>
      </c>
      <c r="H2111" s="31" t="str">
        <f>IFERROR(IF(VLOOKUP(G2111,Demos!$B$3:$K$1368,2,FALSE)=0,"",VLOOKUP(G2111,Demos!$B$3:$K$1368,2,FALSE)),"")</f>
        <v/>
      </c>
      <c r="I2111" s="79" t="str">
        <f>IFERROR(IF(VLOOKUP(G2111,Demos!$B$3:$K$1368,3,FALSE)=0,"",VLOOKUP(G2111,Demos!$B$3:$K$1368,3,FALSE)),"")</f>
        <v/>
      </c>
      <c r="J2111" s="79" t="str">
        <f>IFERROR(IF(VLOOKUP(G2111,Demos!$B$3:$K$1368,4,FALSE)=0,"",VLOOKUP(G2111,Demos!$B$3:$K$1368,4,FALSE)),"")</f>
        <v/>
      </c>
      <c r="K2111" s="30" t="s">
        <v>266</v>
      </c>
      <c r="L2111" s="30" t="s">
        <v>372</v>
      </c>
      <c r="M2111" s="71">
        <v>41968</v>
      </c>
      <c r="N2111" s="33" t="str">
        <f>IFERROR(VLOOKUP(G2111,Demos!$B$3:$K$1368,5,FALSE),"")</f>
        <v>Balmer Series</v>
      </c>
      <c r="O2111" s="28">
        <f>IF(N2111="","",COUNTIF($N$6:N4230, N2111))</f>
        <v>12</v>
      </c>
      <c r="P2111" s="33" t="str">
        <f xml:space="preserve"> IFERROR(IF(VLOOKUP(G2111,Demos!$B$3:$K$1368,6,FALSE)=0,"",VLOOKUP(G2111,Demos!$B$3:$K$1368,6,FALSE)),"")</f>
        <v>www.de-monstrare.nl/pdf/Balmer%20series.pdf</v>
      </c>
      <c r="Q2111" s="38" t="str">
        <f xml:space="preserve"> IFERROR(IF(VLOOKUP(G2111,Demos!$B$3:$K$1368,8,FALSE)=0,"",VLOOKUP(G2111,Demos!$B$3:$K$1368,8,FALSE)),"")</f>
        <v/>
      </c>
      <c r="R2111" s="38" t="str">
        <f xml:space="preserve"> IFERROR(IF(VLOOKUP(G2111,Demos!$B$3:$K$1368,7,FALSE)=0,"",VLOOKUP(G2111,Demos!$B$3:$K$1368,7,FALSE)),"")</f>
        <v xml:space="preserve">See Collegerama recording TN1312_06 recorded on 24 Nov 2021 -  https://collegerama.tudelft.nl/Mediasite/Channel/as-bsc-tn/watch/ba2fe29f58d148b3bf4da84cb770a5211d </v>
      </c>
      <c r="T2111" s="50" t="s">
        <v>1761</v>
      </c>
      <c r="U2111" s="31" t="str">
        <f>IFERROR(VLOOKUP(G2111,Demos!$B$7:N5406,12,FALSE),"")</f>
        <v/>
      </c>
    </row>
    <row r="2112" spans="1:21" ht="45" x14ac:dyDescent="0.25">
      <c r="A2112" s="39">
        <f t="shared" si="32"/>
        <v>2107</v>
      </c>
      <c r="B2112" s="30" t="s">
        <v>43</v>
      </c>
      <c r="C2112" s="29" t="str">
        <f xml:space="preserve"> IFERROR(VLOOKUP(B2112, Courses!$C$3:$E$836, 2, FALSE),"")</f>
        <v>Modern Physics</v>
      </c>
      <c r="D2112" s="29" t="str">
        <f xml:space="preserve"> IFERROR(VLOOKUP(MID(G2112,1,1), PIRA!$B$1:$E$1146, 2, FALSE),"")</f>
        <v>7 Modern Physics</v>
      </c>
      <c r="E2112" s="31" t="str">
        <f xml:space="preserve"> IFERROR(VLOOKUP(MID(G2112,1,2),PIRA!$B$1:$E$1144,2,FALSE),"")&amp;"
"&amp;IFERROR(VLOOKUP(MID(H2112,1,2),PIRA!$B$1:$E$1144,2,FALSE),"")&amp;"
"&amp;IFERROR(VLOOKUP(MID(I2112,1,2),PIRA!$B$1:$E$1144,2,FALSE),"")</f>
        <v xml:space="preserve">Quantum Effects
Geometrical Optics
</v>
      </c>
      <c r="F2112" s="31" t="str">
        <f xml:space="preserve"> IFERROR(VLOOKUP(MID(G2112,1,4),PIRA!$B$1:$E$1144,2,FALSE),"")&amp;"
"&amp;IFERROR(VLOOKUP(MID(H2112,1,4),PIRA!$B$1:$E$1144,2,FALSE),"")&amp;"
"&amp;IFERROR(VLOOKUP(MID(I2112,1,4),PIRA!$B$1:$E$1144,2,FALSE),"")</f>
        <v xml:space="preserve">Wave Mechanics
Total Internal Reflection
</v>
      </c>
      <c r="G2112" s="32" t="s">
        <v>1206</v>
      </c>
      <c r="H2112" s="31" t="str">
        <f>IFERROR(IF(VLOOKUP(G2112,Demos!$B$3:$K$1368,2,FALSE)=0,"",VLOOKUP(G2112,Demos!$B$3:$K$1368,2,FALSE)),"")</f>
        <v>6A44.42</v>
      </c>
      <c r="I2112" s="79" t="str">
        <f>IFERROR(IF(VLOOKUP(G2112,Demos!$B$3:$K$1368,3,FALSE)=0,"",VLOOKUP(G2112,Demos!$B$3:$K$1368,3,FALSE)),"")</f>
        <v/>
      </c>
      <c r="J2112" s="79" t="str">
        <f>IFERROR(IF(VLOOKUP(G2112,Demos!$B$3:$K$1368,4,FALSE)=0,"",VLOOKUP(G2112,Demos!$B$3:$K$1368,4,FALSE)),"")</f>
        <v/>
      </c>
      <c r="K2112" s="30" t="s">
        <v>266</v>
      </c>
      <c r="L2112" s="30" t="s">
        <v>372</v>
      </c>
      <c r="M2112" s="71">
        <v>41964</v>
      </c>
      <c r="N2112" s="33" t="str">
        <f>IFERROR(VLOOKUP(G2112,Demos!$B$3:$K$1368,5,FALSE),"")</f>
        <v>Tunneling (1)</v>
      </c>
      <c r="O2112" s="28">
        <f>IF(N2112="","",COUNTIF($N$6:N4231, N2112))</f>
        <v>12</v>
      </c>
      <c r="P2112" s="33" t="str">
        <f xml:space="preserve"> IFERROR(IF(VLOOKUP(G2112,Demos!$B$3:$K$1368,6,FALSE)=0,"",VLOOKUP(G2112,Demos!$B$3:$K$1368,6,FALSE)),"")</f>
        <v>www.de-monstrare.nl/pdf/Tunneling_1_.pdf</v>
      </c>
      <c r="Q2112" s="38" t="str">
        <f xml:space="preserve"> IFERROR(IF(VLOOKUP(G2112,Demos!$B$3:$K$1368,8,FALSE)=0,"",VLOOKUP(G2112,Demos!$B$3:$K$1368,8,FALSE)),"")</f>
        <v/>
      </c>
      <c r="R2112" s="38" t="str">
        <f xml:space="preserve"> IFERROR(IF(VLOOKUP(G2112,Demos!$B$3:$K$1368,7,FALSE)=0,"",VLOOKUP(G2112,Demos!$B$3:$K$1368,7,FALSE)),"")</f>
        <v>See from 19 minutes https://collegerama.tudelft.nl/Mediasite/Channel/as-bsc-tn/watch/ed8b2a520cc04edcb2dcb0dac51306641d =============== At the end of the 1st hour I demonstrated in lecture hall B. https://collegerama.tudelft.nl/Mediasite/Channel/as-bsc-tn/watch/2ab810a948854bedaca54a0ded094bba1d</v>
      </c>
      <c r="T2112" s="50" t="s">
        <v>1761</v>
      </c>
      <c r="U2112" s="31" t="str">
        <f>IFERROR(VLOOKUP(G2112,Demos!$B$7:N5407,12,FALSE),"")</f>
        <v/>
      </c>
    </row>
    <row r="2113" spans="1:21" ht="45" x14ac:dyDescent="0.25">
      <c r="A2113" s="39">
        <f t="shared" si="32"/>
        <v>2108</v>
      </c>
      <c r="B2113" s="30" t="s">
        <v>1893</v>
      </c>
      <c r="C2113" s="29" t="str">
        <f xml:space="preserve"> IFERROR(VLOOKUP(B2113, Courses!$C$3:$E$836, 2, FALSE),"")</f>
        <v>Physics 1A</v>
      </c>
      <c r="D2113" s="29" t="str">
        <f xml:space="preserve"> IFERROR(VLOOKUP(MID(G2113,1,1), PIRA!$B$1:$E$1146, 2, FALSE),"")</f>
        <v>1 Mechanics</v>
      </c>
      <c r="E2113" s="31" t="str">
        <f xml:space="preserve"> IFERROR(VLOOKUP(MID(G2113,1,2),PIRA!$B$1:$E$1144,2,FALSE),"")&amp;"
"&amp;IFERROR(VLOOKUP(MID(H2113,1,2),PIRA!$B$1:$E$1144,2,FALSE),"")&amp;"
"&amp;IFERROR(VLOOKUP(MID(I2113,1,2),PIRA!$B$1:$E$1144,2,FALSE),"")</f>
        <v xml:space="preserve">Work and Energy
Magnetic Materials
</v>
      </c>
      <c r="F2113" s="31" t="str">
        <f xml:space="preserve"> IFERROR(VLOOKUP(MID(G2113,1,4),PIRA!$B$1:$E$1144,2,FALSE),"")&amp;"
"&amp;IFERROR(VLOOKUP(MID(H2113,1,4),PIRA!$B$1:$E$1144,2,FALSE),"")&amp;"
"&amp;IFERROR(VLOOKUP(MID(I2113,1,4),PIRA!$B$1:$E$1144,2,FALSE),"")</f>
        <v xml:space="preserve">Conservation of Energy
Magnets
</v>
      </c>
      <c r="G2113" s="32" t="s">
        <v>1158</v>
      </c>
      <c r="H2113" s="31" t="str">
        <f>IFERROR(IF(VLOOKUP(G2113,Demos!$B$3:$K$1368,2,FALSE)=0,"",VLOOKUP(G2113,Demos!$B$3:$K$1368,2,FALSE)),"")</f>
        <v>5G10.80</v>
      </c>
      <c r="I2113" s="79" t="str">
        <f>IFERROR(IF(VLOOKUP(G2113,Demos!$B$3:$K$1368,3,FALSE)=0,"",VLOOKUP(G2113,Demos!$B$3:$K$1368,3,FALSE)),"")</f>
        <v/>
      </c>
      <c r="J2113" s="79" t="str">
        <f>IFERROR(IF(VLOOKUP(G2113,Demos!$B$3:$K$1368,4,FALSE)=0,"",VLOOKUP(G2113,Demos!$B$3:$K$1368,4,FALSE)),"")</f>
        <v/>
      </c>
      <c r="K2113" s="30" t="s">
        <v>1897</v>
      </c>
      <c r="M2113" s="71">
        <v>41962</v>
      </c>
      <c r="N2113" s="33" t="str">
        <f>IFERROR(VLOOKUP(G2113,Demos!$B$3:$K$1368,5,FALSE),"")</f>
        <v>Gauss' Rifle</v>
      </c>
      <c r="O2113" s="28">
        <f>IF(N2113="","",COUNTIF($N$6:N4232, N2113))</f>
        <v>37</v>
      </c>
      <c r="P2113" s="33" t="str">
        <f xml:space="preserve"> IFERROR(IF(VLOOKUP(G2113,Demos!$B$3:$K$1368,6,FALSE)=0,"",VLOOKUP(G2113,Demos!$B$3:$K$1368,6,FALSE)),"")</f>
        <v>www.de-monstrare.nl/pdf/Gauss%27s%20rifle.pdf</v>
      </c>
      <c r="Q2113" s="38" t="str">
        <f xml:space="preserve"> IFERROR(IF(VLOOKUP(G2113,Demos!$B$3:$K$1368,8,FALSE)=0,"",VLOOKUP(G2113,Demos!$B$3:$K$1368,8,FALSE)),"")</f>
        <v/>
      </c>
      <c r="R2113" s="38" t="str">
        <f xml:space="preserve"> IFERROR(IF(VLOOKUP(G2113,Demos!$B$3:$K$1368,7,FALSE)=0,"",VLOOKUP(G2113,Demos!$B$3:$K$1368,7,FALSE)),"")</f>
        <v xml:space="preserve">See Collegerama 2022 recording TN1612TU_04 from 00:39:45 - https://collegerama.tudelft.nl/Mediasite/Channel/as-bsc-tn/watch/a26ab3bd246349b59f418a1b22cc67101d </v>
      </c>
      <c r="T2113" s="50" t="s">
        <v>1763</v>
      </c>
      <c r="U2113" s="31" t="str">
        <f>IFERROR(VLOOKUP(G2113,Demos!$B$7:N5408,12,FALSE),"")</f>
        <v/>
      </c>
    </row>
    <row r="2114" spans="1:21" ht="45" x14ac:dyDescent="0.25">
      <c r="A2114" s="39">
        <f t="shared" si="32"/>
        <v>2109</v>
      </c>
      <c r="B2114" s="30" t="s">
        <v>43</v>
      </c>
      <c r="C2114" s="29" t="str">
        <f xml:space="preserve"> IFERROR(VLOOKUP(B2114, Courses!$C$3:$E$836, 2, FALSE),"")</f>
        <v>Modern Physics</v>
      </c>
      <c r="D2114" s="29" t="str">
        <f xml:space="preserve"> IFERROR(VLOOKUP(MID(G2114,1,1), PIRA!$B$1:$E$1146, 2, FALSE),"")</f>
        <v>7 Modern Physics</v>
      </c>
      <c r="E2114" s="31" t="str">
        <f xml:space="preserve"> IFERROR(VLOOKUP(MID(G2114,1,2),PIRA!$B$1:$E$1144,2,FALSE),"")&amp;"
"&amp;IFERROR(VLOOKUP(MID(H2114,1,2),PIRA!$B$1:$E$1144,2,FALSE),"")&amp;"
"&amp;IFERROR(VLOOKUP(MID(I2114,1,2),PIRA!$B$1:$E$1144,2,FALSE),"")</f>
        <v xml:space="preserve">Quantum Effects
</v>
      </c>
      <c r="F2114" s="31" t="str">
        <f xml:space="preserve"> IFERROR(VLOOKUP(MID(G2114,1,4),PIRA!$B$1:$E$1144,2,FALSE),"")&amp;"
"&amp;IFERROR(VLOOKUP(MID(H2114,1,4),PIRA!$B$1:$E$1144,2,FALSE),"")&amp;"
"&amp;IFERROR(VLOOKUP(MID(I2114,1,4),PIRA!$B$1:$E$1144,2,FALSE),"")</f>
        <v xml:space="preserve">Photoelectric Effect
</v>
      </c>
      <c r="G2114" s="32" t="s">
        <v>134</v>
      </c>
      <c r="H2114" s="31" t="str">
        <f>IFERROR(IF(VLOOKUP(G2114,Demos!$B$3:$K$1368,2,FALSE)=0,"",VLOOKUP(G2114,Demos!$B$3:$K$1368,2,FALSE)),"")</f>
        <v/>
      </c>
      <c r="I2114" s="79" t="str">
        <f>IFERROR(IF(VLOOKUP(G2114,Demos!$B$3:$K$1368,3,FALSE)=0,"",VLOOKUP(G2114,Demos!$B$3:$K$1368,3,FALSE)),"")</f>
        <v/>
      </c>
      <c r="J2114" s="79" t="str">
        <f>IFERROR(IF(VLOOKUP(G2114,Demos!$B$3:$K$1368,4,FALSE)=0,"",VLOOKUP(G2114,Demos!$B$3:$K$1368,4,FALSE)),"")</f>
        <v/>
      </c>
      <c r="K2114" s="30" t="s">
        <v>266</v>
      </c>
      <c r="L2114" s="30" t="s">
        <v>372</v>
      </c>
      <c r="M2114" s="71">
        <v>41960</v>
      </c>
      <c r="N2114" s="33" t="str">
        <f>IFERROR(VLOOKUP(G2114,Demos!$B$3:$K$1368,5,FALSE),"")</f>
        <v>Photoelectric Effect (discharging a zinc plate)</v>
      </c>
      <c r="O2114" s="28">
        <f>IF(N2114="","",COUNTIF($N$6:N4233, N2114))</f>
        <v>14</v>
      </c>
      <c r="P2114" s="33" t="str">
        <f xml:space="preserve"> IFERROR(IF(VLOOKUP(G2114,Demos!$B$3:$K$1368,6,FALSE)=0,"",VLOOKUP(G2114,Demos!$B$3:$K$1368,6,FALSE)),"")</f>
        <v>N/A</v>
      </c>
      <c r="Q2114" s="38" t="str">
        <f xml:space="preserve"> IFERROR(IF(VLOOKUP(G2114,Demos!$B$3:$K$1368,8,FALSE)=0,"",VLOOKUP(G2114,Demos!$B$3:$K$1368,8,FALSE)),"")</f>
        <v/>
      </c>
      <c r="R2114" s="38" t="str">
        <f xml:space="preserve"> IFERROR(IF(VLOOKUP(G2114,Demos!$B$3:$K$1368,7,FALSE)=0,"",VLOOKUP(G2114,Demos!$B$3:$K$1368,7,FALSE)),"")</f>
        <v/>
      </c>
      <c r="T2114" s="50" t="s">
        <v>1761</v>
      </c>
      <c r="U2114" s="31" t="str">
        <f>IFERROR(VLOOKUP(G2114,Demos!$B$7:N5409,12,FALSE),"")</f>
        <v/>
      </c>
    </row>
    <row r="2115" spans="1:21" ht="45" x14ac:dyDescent="0.25">
      <c r="A2115" s="39">
        <f t="shared" si="32"/>
        <v>2110</v>
      </c>
      <c r="B2115" s="30" t="s">
        <v>1893</v>
      </c>
      <c r="C2115" s="29" t="str">
        <f xml:space="preserve"> IFERROR(VLOOKUP(B2115, Courses!$C$3:$E$836, 2, FALSE),"")</f>
        <v>Physics 1A</v>
      </c>
      <c r="D2115" s="29" t="str">
        <f xml:space="preserve"> IFERROR(VLOOKUP(MID(G2115,1,1), PIRA!$B$1:$E$1146, 2, FALSE),"")</f>
        <v>1 Mechanics</v>
      </c>
      <c r="E2115" s="31" t="str">
        <f xml:space="preserve"> IFERROR(VLOOKUP(MID(G2115,1,2),PIRA!$B$1:$E$1144,2,FALSE),"")&amp;"
"&amp;IFERROR(VLOOKUP(MID(H2115,1,2),PIRA!$B$1:$E$1144,2,FALSE),"")&amp;"
"&amp;IFERROR(VLOOKUP(MID(I2115,1,2),PIRA!$B$1:$E$1144,2,FALSE),"")</f>
        <v xml:space="preserve">Newton's Second Law
</v>
      </c>
      <c r="F2115" s="31" t="str">
        <f xml:space="preserve"> IFERROR(VLOOKUP(MID(G2115,1,4),PIRA!$B$1:$E$1144,2,FALSE),"")&amp;"
"&amp;IFERROR(VLOOKUP(MID(H2115,1,4),PIRA!$B$1:$E$1144,2,FALSE),"")&amp;"
"&amp;IFERROR(VLOOKUP(MID(I2115,1,4),PIRA!$B$1:$E$1144,2,FALSE),"")</f>
        <v xml:space="preserve">Force, Mass, and Acceleration
</v>
      </c>
      <c r="G2115" s="32" t="s">
        <v>1144</v>
      </c>
      <c r="H2115" s="31" t="str">
        <f>IFERROR(IF(VLOOKUP(G2115,Demos!$B$3:$K$1368,2,FALSE)=0,"",VLOOKUP(G2115,Demos!$B$3:$K$1368,2,FALSE)),"")</f>
        <v/>
      </c>
      <c r="I2115" s="79" t="str">
        <f>IFERROR(IF(VLOOKUP(G2115,Demos!$B$3:$K$1368,3,FALSE)=0,"",VLOOKUP(G2115,Demos!$B$3:$K$1368,3,FALSE)),"")</f>
        <v/>
      </c>
      <c r="J2115" s="79" t="str">
        <f>IFERROR(IF(VLOOKUP(G2115,Demos!$B$3:$K$1368,4,FALSE)=0,"",VLOOKUP(G2115,Demos!$B$3:$K$1368,4,FALSE)),"")</f>
        <v/>
      </c>
      <c r="K2115" s="30" t="s">
        <v>1897</v>
      </c>
      <c r="M2115" s="71">
        <v>41955</v>
      </c>
      <c r="N2115" s="33" t="str">
        <f>IFERROR(VLOOKUP(G2115,Demos!$B$3:$K$1368,5,FALSE),"")</f>
        <v>Pulling a Thread</v>
      </c>
      <c r="O2115" s="28">
        <f>IF(N2115="","",COUNTIF($N$6:N4234, N2115))</f>
        <v>33</v>
      </c>
      <c r="P2115" s="33" t="str">
        <f xml:space="preserve"> IFERROR(IF(VLOOKUP(G2115,Demos!$B$3:$K$1368,6,FALSE)=0,"",VLOOKUP(G2115,Demos!$B$3:$K$1368,6,FALSE)),"")</f>
        <v>www.de-monstrare.nl/pdf/Pulling%20a%20thread.pdf</v>
      </c>
      <c r="Q2115" s="38" t="str">
        <f xml:space="preserve"> IFERROR(IF(VLOOKUP(G2115,Demos!$B$3:$K$1368,8,FALSE)=0,"",VLOOKUP(G2115,Demos!$B$3:$K$1368,8,FALSE)),"")</f>
        <v/>
      </c>
      <c r="R2115" s="38" t="str">
        <f xml:space="preserve"> IFERROR(IF(VLOOKUP(G2115,Demos!$B$3:$K$1368,7,FALSE)=0,"",VLOOKUP(G2115,Demos!$B$3:$K$1368,7,FALSE)),"")</f>
        <v xml:space="preserve">See Collegerama 2022 recording TN1612TU_02 from 00:34:45 - https://collegerama.tudelft.nl/Mediasite/Channel/as-bsc-tn/watch/8ae6f50a06ea4d7fb72bb50699c07ef41d </v>
      </c>
      <c r="T2115" s="50" t="s">
        <v>1761</v>
      </c>
      <c r="U2115" s="31" t="str">
        <f>IFERROR(VLOOKUP(G2115,Demos!$B$7:N5410,12,FALSE),"")</f>
        <v/>
      </c>
    </row>
    <row r="2116" spans="1:21" ht="45" x14ac:dyDescent="0.25">
      <c r="A2116" s="39">
        <f t="shared" si="32"/>
        <v>2111</v>
      </c>
      <c r="B2116" s="30" t="s">
        <v>43</v>
      </c>
      <c r="C2116" s="29" t="str">
        <f xml:space="preserve"> IFERROR(VLOOKUP(B2116, Courses!$C$3:$E$836, 2, FALSE),"")</f>
        <v>Modern Physics</v>
      </c>
      <c r="D2116" s="29" t="str">
        <f xml:space="preserve"> IFERROR(VLOOKUP(MID(G2116,1,1), PIRA!$B$1:$E$1146, 2, FALSE),"")</f>
        <v>6 Optics</v>
      </c>
      <c r="E2116" s="31" t="str">
        <f xml:space="preserve"> IFERROR(VLOOKUP(MID(G2116,1,2),PIRA!$B$1:$E$1144,2,FALSE),"")&amp;"
"&amp;IFERROR(VLOOKUP(MID(H2116,1,2),PIRA!$B$1:$E$1144,2,FALSE),"")&amp;"
"&amp;IFERROR(VLOOKUP(MID(I2116,1,2),PIRA!$B$1:$E$1144,2,FALSE),"")</f>
        <v xml:space="preserve">Interference
</v>
      </c>
      <c r="F2116" s="31" t="str">
        <f xml:space="preserve"> IFERROR(VLOOKUP(MID(G2116,1,4),PIRA!$B$1:$E$1144,2,FALSE),"")&amp;"
"&amp;IFERROR(VLOOKUP(MID(H2116,1,4),PIRA!$B$1:$E$1144,2,FALSE),"")&amp;"
"&amp;IFERROR(VLOOKUP(MID(I2116,1,4),PIRA!$B$1:$E$1144,2,FALSE),"")</f>
        <v xml:space="preserve">Interferometers
</v>
      </c>
      <c r="G2116" s="32" t="s">
        <v>327</v>
      </c>
      <c r="H2116" s="31" t="str">
        <f>IFERROR(IF(VLOOKUP(G2116,Demos!$B$3:$K$1368,2,FALSE)=0,"",VLOOKUP(G2116,Demos!$B$3:$K$1368,2,FALSE)),"")</f>
        <v/>
      </c>
      <c r="I2116" s="79" t="str">
        <f>IFERROR(IF(VLOOKUP(G2116,Demos!$B$3:$K$1368,3,FALSE)=0,"",VLOOKUP(G2116,Demos!$B$3:$K$1368,3,FALSE)),"")</f>
        <v/>
      </c>
      <c r="J2116" s="79" t="str">
        <f>IFERROR(IF(VLOOKUP(G2116,Demos!$B$3:$K$1368,4,FALSE)=0,"",VLOOKUP(G2116,Demos!$B$3:$K$1368,4,FALSE)),"")</f>
        <v/>
      </c>
      <c r="K2116" s="30" t="s">
        <v>266</v>
      </c>
      <c r="L2116" s="30" t="s">
        <v>372</v>
      </c>
      <c r="M2116" s="71">
        <v>41953</v>
      </c>
      <c r="N2116" s="33" t="str">
        <f>IFERROR(VLOOKUP(G2116,Demos!$B$3:$K$1368,5,FALSE),"")</f>
        <v>Michelson-Morley Interferometer</v>
      </c>
      <c r="O2116" s="28">
        <f>IF(N2116="","",COUNTIF($N$6:N4235, N2116))</f>
        <v>42</v>
      </c>
      <c r="P2116" s="33" t="str">
        <f xml:space="preserve"> IFERROR(IF(VLOOKUP(G2116,Demos!$B$3:$K$1368,6,FALSE)=0,"",VLOOKUP(G2116,Demos!$B$3:$K$1368,6,FALSE)),"")</f>
        <v>www.de-monstrare.nl/pdf/Michelson-Morley%20interferometer.pdf</v>
      </c>
      <c r="Q2116" s="38" t="str">
        <f xml:space="preserve"> IFERROR(IF(VLOOKUP(G2116,Demos!$B$3:$K$1368,8,FALSE)=0,"",VLOOKUP(G2116,Demos!$B$3:$K$1368,8,FALSE)),"")</f>
        <v/>
      </c>
      <c r="R2116" s="38" t="str">
        <f xml:space="preserve"> IFERROR(IF(VLOOKUP(G2116,Demos!$B$3:$K$1368,7,FALSE)=0,"",VLOOKUP(G2116,Demos!$B$3:$K$1368,7,FALSE)),"")</f>
        <v xml:space="preserve">See 2022 recording TN1612TU_24. https://collegerama.tudelft.nl/Mediasite/Channel/as-bsc-tn/watch/7474e760f1e14321b537b197c972eb3e1d </v>
      </c>
      <c r="T2116" s="50" t="s">
        <v>1761</v>
      </c>
      <c r="U2116" s="31" t="str">
        <f>IFERROR(VLOOKUP(G2116,Demos!$B$7:N5411,12,FALSE),"")</f>
        <v/>
      </c>
    </row>
    <row r="2117" spans="1:21" ht="45" x14ac:dyDescent="0.25">
      <c r="A2117" s="39">
        <f t="shared" si="32"/>
        <v>2112</v>
      </c>
      <c r="B2117" s="30" t="s">
        <v>151</v>
      </c>
      <c r="C2117" s="29" t="str">
        <f xml:space="preserve"> IFERROR(VLOOKUP(B2117, Courses!$C$3:$E$836, 2, FALSE),"")</f>
        <v>Introduction to Electricity and Magnetism</v>
      </c>
      <c r="D2117" s="29" t="str">
        <f xml:space="preserve"> IFERROR(VLOOKUP(MID(G2117,1,1), PIRA!$B$1:$E$1146, 2, FALSE),"")</f>
        <v>5 Electricity and Magnetism</v>
      </c>
      <c r="E2117" s="31" t="str">
        <f xml:space="preserve"> IFERROR(VLOOKUP(MID(G2117,1,2),PIRA!$B$1:$E$1144,2,FALSE),"")&amp;"
"&amp;IFERROR(VLOOKUP(MID(H2117,1,2),PIRA!$B$1:$E$1144,2,FALSE),"")&amp;"
"&amp;IFERROR(VLOOKUP(MID(I2117,1,2),PIRA!$B$1:$E$1144,2,FALSE),"")</f>
        <v xml:space="preserve">Electromagnetic Radiation
</v>
      </c>
      <c r="F2117" s="31" t="str">
        <f xml:space="preserve"> IFERROR(VLOOKUP(MID(G2117,1,4),PIRA!$B$1:$E$1144,2,FALSE),"")&amp;"
"&amp;IFERROR(VLOOKUP(MID(H2117,1,4),PIRA!$B$1:$E$1144,2,FALSE),"")&amp;"
"&amp;IFERROR(VLOOKUP(MID(I2117,1,4),PIRA!$B$1:$E$1144,2,FALSE),"")</f>
        <v xml:space="preserve">Transmission Lines and Antennas
</v>
      </c>
      <c r="G2117" s="32" t="s">
        <v>239</v>
      </c>
      <c r="H2117" s="31" t="str">
        <f>IFERROR(IF(VLOOKUP(G2117,Demos!$B$3:$K$1368,2,FALSE)=0,"",VLOOKUP(G2117,Demos!$B$3:$K$1368,2,FALSE)),"")</f>
        <v/>
      </c>
      <c r="I2117" s="79" t="str">
        <f>IFERROR(IF(VLOOKUP(G2117,Demos!$B$3:$K$1368,3,FALSE)=0,"",VLOOKUP(G2117,Demos!$B$3:$K$1368,3,FALSE)),"")</f>
        <v/>
      </c>
      <c r="J2117" s="79" t="str">
        <f>IFERROR(IF(VLOOKUP(G2117,Demos!$B$3:$K$1368,4,FALSE)=0,"",VLOOKUP(G2117,Demos!$B$3:$K$1368,4,FALSE)),"")</f>
        <v/>
      </c>
      <c r="K2117" s="30" t="s">
        <v>1064</v>
      </c>
      <c r="L2117" s="30" t="s">
        <v>1063</v>
      </c>
      <c r="M2117" s="71">
        <v>41946</v>
      </c>
      <c r="N2117" s="33" t="str">
        <f>IFERROR(VLOOKUP(G2117,Demos!$B$3:$K$1368,5,FALSE),"")</f>
        <v>Electromagnetic Waves (Lecher Lines)</v>
      </c>
      <c r="O2117" s="28">
        <f>IF(N2117="","",COUNTIF($N$6:N4236, N2117))</f>
        <v>20</v>
      </c>
      <c r="P2117" s="33" t="str">
        <f xml:space="preserve"> IFERROR(IF(VLOOKUP(G2117,Demos!$B$3:$K$1368,6,FALSE)=0,"",VLOOKUP(G2117,Demos!$B$3:$K$1368,6,FALSE)),"")</f>
        <v>www.de-monstrare.nl/pdf/electromagnetic%20waves.pdf</v>
      </c>
      <c r="Q2117" s="38" t="str">
        <f xml:space="preserve"> IFERROR(IF(VLOOKUP(G2117,Demos!$B$3:$K$1368,8,FALSE)=0,"",VLOOKUP(G2117,Demos!$B$3:$K$1368,8,FALSE)),"")</f>
        <v>Reflection, transmission, absorption, polarisation</v>
      </c>
      <c r="R2117" s="38" t="str">
        <f xml:space="preserve"> IFERROR(IF(VLOOKUP(G2117,Demos!$B$3:$K$1368,7,FALSE)=0,"",VLOOKUP(G2117,Demos!$B$3:$K$1368,7,FALSE)),"")</f>
        <v/>
      </c>
      <c r="T2117" s="50" t="s">
        <v>1761</v>
      </c>
      <c r="U2117" s="31" t="str">
        <f>IFERROR(VLOOKUP(G2117,Demos!$B$7:N5412,12,FALSE),"")</f>
        <v/>
      </c>
    </row>
    <row r="2118" spans="1:21" ht="45" x14ac:dyDescent="0.25">
      <c r="A2118" s="39">
        <f t="shared" ref="A2118:A2181" si="33">ROW()-5</f>
        <v>2113</v>
      </c>
      <c r="B2118" s="30" t="s">
        <v>151</v>
      </c>
      <c r="C2118" s="29" t="str">
        <f xml:space="preserve"> IFERROR(VLOOKUP(B2118, Courses!$C$3:$E$836, 2, FALSE),"")</f>
        <v>Introduction to Electricity and Magnetism</v>
      </c>
      <c r="D2118" s="29" t="str">
        <f xml:space="preserve"> IFERROR(VLOOKUP(MID(G2118,1,1), PIRA!$B$1:$E$1146, 2, FALSE),"")</f>
        <v>5 Electricity and Magnetism</v>
      </c>
      <c r="E2118" s="31" t="str">
        <f xml:space="preserve"> IFERROR(VLOOKUP(MID(G2118,1,2),PIRA!$B$1:$E$1144,2,FALSE),"")&amp;"
"&amp;IFERROR(VLOOKUP(MID(H2118,1,2),PIRA!$B$1:$E$1144,2,FALSE),"")&amp;"
"&amp;IFERROR(VLOOKUP(MID(I2118,1,2),PIRA!$B$1:$E$1144,2,FALSE),"")</f>
        <v xml:space="preserve">AC Circuits
</v>
      </c>
      <c r="F2118" s="31" t="str">
        <f xml:space="preserve"> IFERROR(VLOOKUP(MID(G2118,1,4),PIRA!$B$1:$E$1144,2,FALSE),"")&amp;"
"&amp;IFERROR(VLOOKUP(MID(H2118,1,4),PIRA!$B$1:$E$1144,2,FALSE),"")&amp;"
"&amp;IFERROR(VLOOKUP(MID(I2118,1,4),PIRA!$B$1:$E$1144,2,FALSE),"")</f>
        <v xml:space="preserve">LCR Circuits - AC
</v>
      </c>
      <c r="G2118" s="32" t="s">
        <v>234</v>
      </c>
      <c r="H2118" s="31" t="str">
        <f>IFERROR(IF(VLOOKUP(G2118,Demos!$B$3:$K$1368,2,FALSE)=0,"",VLOOKUP(G2118,Demos!$B$3:$K$1368,2,FALSE)),"")</f>
        <v/>
      </c>
      <c r="I2118" s="79" t="str">
        <f>IFERROR(IF(VLOOKUP(G2118,Demos!$B$3:$K$1368,3,FALSE)=0,"",VLOOKUP(G2118,Demos!$B$3:$K$1368,3,FALSE)),"")</f>
        <v/>
      </c>
      <c r="J2118" s="79" t="str">
        <f>IFERROR(IF(VLOOKUP(G2118,Demos!$B$3:$K$1368,4,FALSE)=0,"",VLOOKUP(G2118,Demos!$B$3:$K$1368,4,FALSE)),"")</f>
        <v/>
      </c>
      <c r="K2118" s="30" t="s">
        <v>1064</v>
      </c>
      <c r="L2118" s="30" t="s">
        <v>1063</v>
      </c>
      <c r="M2118" s="71">
        <v>41943</v>
      </c>
      <c r="N2118" s="33" t="str">
        <f>IFERROR(VLOOKUP(G2118,Demos!$B$3:$K$1368,5,FALSE),"")</f>
        <v>LRC Circuits</v>
      </c>
      <c r="O2118" s="28">
        <f>IF(N2118="","",COUNTIF($N$6:N4237, N2118))</f>
        <v>14</v>
      </c>
      <c r="P2118" s="33" t="str">
        <f xml:space="preserve"> IFERROR(IF(VLOOKUP(G2118,Demos!$B$3:$K$1368,6,FALSE)=0,"",VLOOKUP(G2118,Demos!$B$3:$K$1368,6,FALSE)),"")</f>
        <v>www.de-monstrare.nl/pdf/LRC%20circuits.pdf</v>
      </c>
      <c r="Q2118" s="38" t="str">
        <f xml:space="preserve"> IFERROR(IF(VLOOKUP(G2118,Demos!$B$3:$K$1368,8,FALSE)=0,"",VLOOKUP(G2118,Demos!$B$3:$K$1368,8,FALSE)),"")</f>
        <v/>
      </c>
      <c r="R2118" s="38" t="str">
        <f xml:space="preserve"> IFERROR(IF(VLOOKUP(G2118,Demos!$B$3:$K$1368,7,FALSE)=0,"",VLOOKUP(G2118,Demos!$B$3:$K$1368,7,FALSE)),"")</f>
        <v/>
      </c>
      <c r="T2118" s="50" t="s">
        <v>1761</v>
      </c>
      <c r="U2118" s="31" t="str">
        <f>IFERROR(VLOOKUP(G2118,Demos!$B$7:N5413,12,FALSE),"")</f>
        <v/>
      </c>
    </row>
    <row r="2119" spans="1:21" ht="45" x14ac:dyDescent="0.25">
      <c r="A2119" s="39">
        <f t="shared" si="33"/>
        <v>2114</v>
      </c>
      <c r="B2119" s="30" t="s">
        <v>1877</v>
      </c>
      <c r="C2119" s="29" t="str">
        <f xml:space="preserve"> IFERROR(VLOOKUP(B2119, Courses!$C$3:$E$836, 2, FALSE),"")</f>
        <v>Electromagnetism</v>
      </c>
      <c r="D2119" s="29" t="str">
        <f xml:space="preserve"> IFERROR(VLOOKUP(MID(G2119,1,1), PIRA!$B$1:$E$1146, 2, FALSE),"")</f>
        <v>5 Electricity and Magnetism</v>
      </c>
      <c r="E2119" s="31" t="str">
        <f xml:space="preserve"> IFERROR(VLOOKUP(MID(G2119,1,2),PIRA!$B$1:$E$1144,2,FALSE),"")&amp;"
"&amp;IFERROR(VLOOKUP(MID(H2119,1,2),PIRA!$B$1:$E$1144,2,FALSE),"")&amp;"
"&amp;IFERROR(VLOOKUP(MID(I2119,1,2),PIRA!$B$1:$E$1144,2,FALSE),"")</f>
        <v xml:space="preserve">Electromagnetic Radiation
Wave Motion
</v>
      </c>
      <c r="F2119" s="31" t="str">
        <f xml:space="preserve"> IFERROR(VLOOKUP(MID(G2119,1,4),PIRA!$B$1:$E$1144,2,FALSE),"")&amp;"
"&amp;IFERROR(VLOOKUP(MID(H2119,1,4),PIRA!$B$1:$E$1144,2,FALSE),"")&amp;"
"&amp;IFERROR(VLOOKUP(MID(I2119,1,4),PIRA!$B$1:$E$1144,2,FALSE),"")</f>
        <v xml:space="preserve">Transmission Lines and Antennas
Standing Waves
</v>
      </c>
      <c r="G2119" s="32" t="s">
        <v>484</v>
      </c>
      <c r="H2119" s="31" t="str">
        <f>IFERROR(IF(VLOOKUP(G2119,Demos!$B$3:$K$1368,2,FALSE)=0,"",VLOOKUP(G2119,Demos!$B$3:$K$1368,2,FALSE)),"")</f>
        <v>3B22.09</v>
      </c>
      <c r="I2119" s="79" t="str">
        <f>IFERROR(IF(VLOOKUP(G2119,Demos!$B$3:$K$1368,3,FALSE)=0,"",VLOOKUP(G2119,Demos!$B$3:$K$1368,3,FALSE)),"")</f>
        <v/>
      </c>
      <c r="J2119" s="79" t="str">
        <f>IFERROR(IF(VLOOKUP(G2119,Demos!$B$3:$K$1368,4,FALSE)=0,"",VLOOKUP(G2119,Demos!$B$3:$K$1368,4,FALSE)),"")</f>
        <v/>
      </c>
      <c r="K2119" s="30" t="s">
        <v>177</v>
      </c>
      <c r="M2119" s="71">
        <v>41941</v>
      </c>
      <c r="N2119" s="33" t="str">
        <f>IFERROR(VLOOKUP(G2119,Demos!$B$3:$K$1368,5,FALSE),"")</f>
        <v>Microwave Oven Standing Waves</v>
      </c>
      <c r="O2119" s="28">
        <f>IF(N2119="","",COUNTIF($N$6:N4238, N2119))</f>
        <v>5</v>
      </c>
      <c r="P2119" s="33" t="str">
        <f xml:space="preserve"> IFERROR(IF(VLOOKUP(G2119,Demos!$B$3:$K$1368,6,FALSE)=0,"",VLOOKUP(G2119,Demos!$B$3:$K$1368,6,FALSE)),"")</f>
        <v>www.de-monstrare.nl/pdf/Microwave%20oven.pdf</v>
      </c>
      <c r="Q2119" s="38" t="str">
        <f xml:space="preserve"> IFERROR(IF(VLOOKUP(G2119,Demos!$B$3:$K$1368,8,FALSE)=0,"",VLOOKUP(G2119,Demos!$B$3:$K$1368,8,FALSE)),"")</f>
        <v/>
      </c>
      <c r="R2119" s="38" t="str">
        <f xml:space="preserve"> IFERROR(IF(VLOOKUP(G2119,Demos!$B$3:$K$1368,7,FALSE)=0,"",VLOOKUP(G2119,Demos!$B$3:$K$1368,7,FALSE)),"")</f>
        <v/>
      </c>
      <c r="T2119" s="50" t="s">
        <v>1761</v>
      </c>
      <c r="U2119" s="31" t="str">
        <f>IFERROR(VLOOKUP(G2119,Demos!$B$7:N5414,12,FALSE),"")</f>
        <v/>
      </c>
    </row>
    <row r="2120" spans="1:21" ht="45" x14ac:dyDescent="0.25">
      <c r="A2120" s="39">
        <f t="shared" si="33"/>
        <v>2115</v>
      </c>
      <c r="B2120" s="30" t="s">
        <v>151</v>
      </c>
      <c r="C2120" s="29" t="str">
        <f xml:space="preserve"> IFERROR(VLOOKUP(B2120, Courses!$C$3:$E$836, 2, FALSE),"")</f>
        <v>Introduction to Electricity and Magnetism</v>
      </c>
      <c r="D2120" s="29" t="str">
        <f xml:space="preserve"> IFERROR(VLOOKUP(MID(G2120,1,1), PIRA!$B$1:$E$1146, 2, FALSE),"")</f>
        <v>5 Electricity and Magnetism</v>
      </c>
      <c r="E2120" s="31" t="str">
        <f xml:space="preserve"> IFERROR(VLOOKUP(MID(G2120,1,2),PIRA!$B$1:$E$1144,2,FALSE),"")&amp;"
"&amp;IFERROR(VLOOKUP(MID(H2120,1,2),PIRA!$B$1:$E$1144,2,FALSE),"")&amp;"
"&amp;IFERROR(VLOOKUP(MID(I2120,1,2),PIRA!$B$1:$E$1144,2,FALSE),"")</f>
        <v xml:space="preserve">Magnetic Materials
</v>
      </c>
      <c r="F2120" s="31" t="str">
        <f xml:space="preserve"> IFERROR(VLOOKUP(MID(G2120,1,4),PIRA!$B$1:$E$1144,2,FALSE),"")&amp;"
"&amp;IFERROR(VLOOKUP(MID(H2120,1,4),PIRA!$B$1:$E$1144,2,FALSE),"")&amp;"
"&amp;IFERROR(VLOOKUP(MID(I2120,1,4),PIRA!$B$1:$E$1144,2,FALSE),"")</f>
        <v xml:space="preserve">Temperature and Magnetism
</v>
      </c>
      <c r="G2120" s="32" t="s">
        <v>1713</v>
      </c>
      <c r="H2120" s="31" t="str">
        <f>IFERROR(IF(VLOOKUP(G2120,Demos!$B$3:$K$1368,2,FALSE)=0,"",VLOOKUP(G2120,Demos!$B$3:$K$1368,2,FALSE)),"")</f>
        <v/>
      </c>
      <c r="I2120" s="79" t="str">
        <f>IFERROR(IF(VLOOKUP(G2120,Demos!$B$3:$K$1368,3,FALSE)=0,"",VLOOKUP(G2120,Demos!$B$3:$K$1368,3,FALSE)),"")</f>
        <v/>
      </c>
      <c r="J2120" s="79" t="str">
        <f>IFERROR(IF(VLOOKUP(G2120,Demos!$B$3:$K$1368,4,FALSE)=0,"",VLOOKUP(G2120,Demos!$B$3:$K$1368,4,FALSE)),"")</f>
        <v/>
      </c>
      <c r="K2120" s="30" t="s">
        <v>1064</v>
      </c>
      <c r="L2120" s="30" t="s">
        <v>1063</v>
      </c>
      <c r="M2120" s="71">
        <v>41940</v>
      </c>
      <c r="N2120" s="33" t="str">
        <f>IFERROR(VLOOKUP(G2120,Demos!$B$3:$K$1368,5,FALSE),"")</f>
        <v>Levitation (superconductivity, flux pinning)</v>
      </c>
      <c r="O2120" s="28">
        <f>IF(N2120="","",COUNTIF($N$6:N4239, N2120))</f>
        <v>18</v>
      </c>
      <c r="P2120" s="33" t="str">
        <f xml:space="preserve"> IFERROR(IF(VLOOKUP(G2120,Demos!$B$3:$K$1368,6,FALSE)=0,"",VLOOKUP(G2120,Demos!$B$3:$K$1368,6,FALSE)),"")</f>
        <v>N/A</v>
      </c>
      <c r="Q2120" s="38" t="str">
        <f xml:space="preserve"> IFERROR(IF(VLOOKUP(G2120,Demos!$B$3:$K$1368,8,FALSE)=0,"",VLOOKUP(G2120,Demos!$B$3:$K$1368,8,FALSE)),"")</f>
        <v/>
      </c>
      <c r="R2120" s="38" t="str">
        <f xml:space="preserve"> IFERROR(IF(VLOOKUP(G2120,Demos!$B$3:$K$1368,7,FALSE)=0,"",VLOOKUP(G2120,Demos!$B$3:$K$1368,7,FALSE)),"")</f>
        <v>See: https://www.youtube.com/watch?v=H3GuLepOKFY&amp;list=PLYMFB4TVFdJJ4DsfXdY6yzDCDgLLiC4ya&amp;index=5</v>
      </c>
      <c r="T2120" s="50" t="s">
        <v>1761</v>
      </c>
      <c r="U2120" s="31" t="str">
        <f>IFERROR(VLOOKUP(G2120,Demos!$B$7:N5415,12,FALSE),"")</f>
        <v/>
      </c>
    </row>
    <row r="2121" spans="1:21" ht="45" x14ac:dyDescent="0.25">
      <c r="A2121" s="39">
        <f t="shared" si="33"/>
        <v>2116</v>
      </c>
      <c r="B2121" s="30" t="s">
        <v>1877</v>
      </c>
      <c r="C2121" s="29" t="str">
        <f xml:space="preserve"> IFERROR(VLOOKUP(B2121, Courses!$C$3:$E$836, 2, FALSE),"")</f>
        <v>Electromagnetism</v>
      </c>
      <c r="D2121" s="29" t="str">
        <f xml:space="preserve"> IFERROR(VLOOKUP(MID(G2121,1,1), PIRA!$B$1:$E$1146, 2, FALSE),"")</f>
        <v>5 Electricity and Magnetism</v>
      </c>
      <c r="E2121" s="31" t="str">
        <f xml:space="preserve"> IFERROR(VLOOKUP(MID(G2121,1,2),PIRA!$B$1:$E$1144,2,FALSE),"")&amp;"
"&amp;IFERROR(VLOOKUP(MID(H2121,1,2),PIRA!$B$1:$E$1144,2,FALSE),"")&amp;"
"&amp;IFERROR(VLOOKUP(MID(I2121,1,2),PIRA!$B$1:$E$1144,2,FALSE),"")</f>
        <v xml:space="preserve">AC Circuits
Magnetic Fields and Forces
</v>
      </c>
      <c r="F2121" s="31" t="str">
        <f xml:space="preserve"> IFERROR(VLOOKUP(MID(G2121,1,4),PIRA!$B$1:$E$1144,2,FALSE),"")&amp;"
"&amp;IFERROR(VLOOKUP(MID(H2121,1,4),PIRA!$B$1:$E$1144,2,FALSE),"")&amp;"
"&amp;IFERROR(VLOOKUP(MID(I2121,1,4),PIRA!$B$1:$E$1144,2,FALSE),"")</f>
        <v xml:space="preserve">Impedance
Magnetic Fields
</v>
      </c>
      <c r="G2121" s="32" t="s">
        <v>232</v>
      </c>
      <c r="H2121" s="31" t="str">
        <f>IFERROR(IF(VLOOKUP(G2121,Demos!$B$3:$K$1368,2,FALSE)=0,"",VLOOKUP(G2121,Demos!$B$3:$K$1368,2,FALSE)),"")</f>
        <v>5H10.61</v>
      </c>
      <c r="I2121" s="79" t="str">
        <f>IFERROR(IF(VLOOKUP(G2121,Demos!$B$3:$K$1368,3,FALSE)=0,"",VLOOKUP(G2121,Demos!$B$3:$K$1368,3,FALSE)),"")</f>
        <v/>
      </c>
      <c r="J2121" s="79" t="str">
        <f>IFERROR(IF(VLOOKUP(G2121,Demos!$B$3:$K$1368,4,FALSE)=0,"",VLOOKUP(G2121,Demos!$B$3:$K$1368,4,FALSE)),"")</f>
        <v/>
      </c>
      <c r="K2121" s="30" t="s">
        <v>1886</v>
      </c>
      <c r="M2121" s="71">
        <v>41940</v>
      </c>
      <c r="N2121" s="33" t="str">
        <f>IFERROR(VLOOKUP(G2121,Demos!$B$3:$K$1368,5,FALSE),"")</f>
        <v>Skin Effect</v>
      </c>
      <c r="O2121" s="28">
        <f>IF(N2121="","",COUNTIF($N$6:N4240, N2121))</f>
        <v>7</v>
      </c>
      <c r="P2121" s="33" t="str">
        <f xml:space="preserve"> IFERROR(IF(VLOOKUP(G2121,Demos!$B$3:$K$1368,6,FALSE)=0,"",VLOOKUP(G2121,Demos!$B$3:$K$1368,6,FALSE)),"")</f>
        <v>N/A</v>
      </c>
      <c r="Q2121" s="38" t="str">
        <f xml:space="preserve"> IFERROR(IF(VLOOKUP(G2121,Demos!$B$3:$K$1368,8,FALSE)=0,"",VLOOKUP(G2121,Demos!$B$3:$K$1368,8,FALSE)),"")</f>
        <v>Still have to device a demonstration setup (12-Sep-13)</v>
      </c>
      <c r="R2121" s="38" t="str">
        <f xml:space="preserve"> IFERROR(IF(VLOOKUP(G2121,Demos!$B$3:$K$1368,7,FALSE)=0,"",VLOOKUP(G2121,Demos!$B$3:$K$1368,7,FALSE)),"")</f>
        <v/>
      </c>
      <c r="T2121" s="50" t="s">
        <v>1761</v>
      </c>
      <c r="U2121" s="31" t="str">
        <f>IFERROR(VLOOKUP(G2121,Demos!$B$7:N5416,12,FALSE),"")</f>
        <v/>
      </c>
    </row>
    <row r="2122" spans="1:21" ht="45" x14ac:dyDescent="0.25">
      <c r="A2122" s="39">
        <f t="shared" si="33"/>
        <v>2117</v>
      </c>
      <c r="B2122" s="30" t="s">
        <v>1877</v>
      </c>
      <c r="C2122" s="29" t="str">
        <f xml:space="preserve"> IFERROR(VLOOKUP(B2122, Courses!$C$3:$E$836, 2, FALSE),"")</f>
        <v>Electromagnetism</v>
      </c>
      <c r="D2122" s="29" t="str">
        <f xml:space="preserve"> IFERROR(VLOOKUP(MID(G2122,1,1), PIRA!$B$1:$E$1146, 2, FALSE),"")</f>
        <v>5 Electricity and Magnetism</v>
      </c>
      <c r="E2122" s="31" t="str">
        <f xml:space="preserve"> IFERROR(VLOOKUP(MID(G2122,1,2),PIRA!$B$1:$E$1144,2,FALSE),"")&amp;"
"&amp;IFERROR(VLOOKUP(MID(H2122,1,2),PIRA!$B$1:$E$1144,2,FALSE),"")&amp;"
"&amp;IFERROR(VLOOKUP(MID(I2122,1,2),PIRA!$B$1:$E$1144,2,FALSE),"")</f>
        <v xml:space="preserve">Electromagnetic Radiation
</v>
      </c>
      <c r="F2122" s="31" t="str">
        <f xml:space="preserve"> IFERROR(VLOOKUP(MID(G2122,1,4),PIRA!$B$1:$E$1144,2,FALSE),"")&amp;"
"&amp;IFERROR(VLOOKUP(MID(H2122,1,4),PIRA!$B$1:$E$1144,2,FALSE),"")&amp;"
"&amp;IFERROR(VLOOKUP(MID(I2122,1,4),PIRA!$B$1:$E$1144,2,FALSE),"")</f>
        <v xml:space="preserve">Transmission Lines and Antennas
</v>
      </c>
      <c r="G2122" s="32" t="s">
        <v>239</v>
      </c>
      <c r="H2122" s="31" t="str">
        <f>IFERROR(IF(VLOOKUP(G2122,Demos!$B$3:$K$1368,2,FALSE)=0,"",VLOOKUP(G2122,Demos!$B$3:$K$1368,2,FALSE)),"")</f>
        <v/>
      </c>
      <c r="I2122" s="79" t="str">
        <f>IFERROR(IF(VLOOKUP(G2122,Demos!$B$3:$K$1368,3,FALSE)=0,"",VLOOKUP(G2122,Demos!$B$3:$K$1368,3,FALSE)),"")</f>
        <v/>
      </c>
      <c r="J2122" s="79" t="str">
        <f>IFERROR(IF(VLOOKUP(G2122,Demos!$B$3:$K$1368,4,FALSE)=0,"",VLOOKUP(G2122,Demos!$B$3:$K$1368,4,FALSE)),"")</f>
        <v/>
      </c>
      <c r="K2122" s="30" t="s">
        <v>177</v>
      </c>
      <c r="L2122" s="30" t="s">
        <v>1886</v>
      </c>
      <c r="M2122" s="71">
        <v>41936</v>
      </c>
      <c r="N2122" s="33" t="str">
        <f>IFERROR(VLOOKUP(G2122,Demos!$B$3:$K$1368,5,FALSE),"")</f>
        <v>Electromagnetic Waves (Lecher Lines)</v>
      </c>
      <c r="O2122" s="28">
        <f>IF(N2122="","",COUNTIF($N$6:N4241, N2122))</f>
        <v>20</v>
      </c>
      <c r="P2122" s="33" t="str">
        <f xml:space="preserve"> IFERROR(IF(VLOOKUP(G2122,Demos!$B$3:$K$1368,6,FALSE)=0,"",VLOOKUP(G2122,Demos!$B$3:$K$1368,6,FALSE)),"")</f>
        <v>www.de-monstrare.nl/pdf/electromagnetic%20waves.pdf</v>
      </c>
      <c r="Q2122" s="38" t="str">
        <f xml:space="preserve"> IFERROR(IF(VLOOKUP(G2122,Demos!$B$3:$K$1368,8,FALSE)=0,"",VLOOKUP(G2122,Demos!$B$3:$K$1368,8,FALSE)),"")</f>
        <v>Reflection, transmission, absorption, polarisation</v>
      </c>
      <c r="R2122" s="38" t="str">
        <f xml:space="preserve"> IFERROR(IF(VLOOKUP(G2122,Demos!$B$3:$K$1368,7,FALSE)=0,"",VLOOKUP(G2122,Demos!$B$3:$K$1368,7,FALSE)),"")</f>
        <v/>
      </c>
      <c r="T2122" s="50" t="s">
        <v>1761</v>
      </c>
      <c r="U2122" s="31" t="str">
        <f>IFERROR(VLOOKUP(G2122,Demos!$B$7:N5417,12,FALSE),"")</f>
        <v/>
      </c>
    </row>
    <row r="2123" spans="1:21" ht="45" x14ac:dyDescent="0.25">
      <c r="A2123" s="39">
        <f t="shared" si="33"/>
        <v>2118</v>
      </c>
      <c r="B2123" s="30" t="s">
        <v>1877</v>
      </c>
      <c r="C2123" s="29" t="str">
        <f xml:space="preserve"> IFERROR(VLOOKUP(B2123, Courses!$C$3:$E$836, 2, FALSE),"")</f>
        <v>Electromagnetism</v>
      </c>
      <c r="D2123" s="29" t="str">
        <f xml:space="preserve"> IFERROR(VLOOKUP(MID(G2123,1,1), PIRA!$B$1:$E$1146, 2, FALSE),"")</f>
        <v>5 Electricity and Magnetism</v>
      </c>
      <c r="E2123" s="31" t="str">
        <f xml:space="preserve"> IFERROR(VLOOKUP(MID(G2123,1,2),PIRA!$B$1:$E$1144,2,FALSE),"")&amp;"
"&amp;IFERROR(VLOOKUP(MID(H2123,1,2),PIRA!$B$1:$E$1144,2,FALSE),"")&amp;"
"&amp;IFERROR(VLOOKUP(MID(I2123,1,2),PIRA!$B$1:$E$1144,2,FALSE),"")</f>
        <v xml:space="preserve">Electromagnetic Radiation
</v>
      </c>
      <c r="F2123" s="31" t="str">
        <f xml:space="preserve"> IFERROR(VLOOKUP(MID(G2123,1,4),PIRA!$B$1:$E$1144,2,FALSE),"")&amp;"
"&amp;IFERROR(VLOOKUP(MID(H2123,1,4),PIRA!$B$1:$E$1144,2,FALSE),"")&amp;"
"&amp;IFERROR(VLOOKUP(MID(I2123,1,4),PIRA!$B$1:$E$1144,2,FALSE),"")</f>
        <v xml:space="preserve">Transmission Lines and Antennas
</v>
      </c>
      <c r="G2123" s="32" t="s">
        <v>239</v>
      </c>
      <c r="H2123" s="31" t="str">
        <f>IFERROR(IF(VLOOKUP(G2123,Demos!$B$3:$K$1368,2,FALSE)=0,"",VLOOKUP(G2123,Demos!$B$3:$K$1368,2,FALSE)),"")</f>
        <v/>
      </c>
      <c r="I2123" s="79" t="str">
        <f>IFERROR(IF(VLOOKUP(G2123,Demos!$B$3:$K$1368,3,FALSE)=0,"",VLOOKUP(G2123,Demos!$B$3:$K$1368,3,FALSE)),"")</f>
        <v/>
      </c>
      <c r="J2123" s="79" t="str">
        <f>IFERROR(IF(VLOOKUP(G2123,Demos!$B$3:$K$1368,4,FALSE)=0,"",VLOOKUP(G2123,Demos!$B$3:$K$1368,4,FALSE)),"")</f>
        <v/>
      </c>
      <c r="K2123" s="30" t="s">
        <v>246</v>
      </c>
      <c r="M2123" s="71">
        <v>41934</v>
      </c>
      <c r="N2123" s="33" t="str">
        <f>IFERROR(VLOOKUP(G2123,Demos!$B$3:$K$1368,5,FALSE),"")</f>
        <v>Electromagnetic Waves (Lecher Lines)</v>
      </c>
      <c r="O2123" s="28">
        <f>IF(N2123="","",COUNTIF($N$6:N4242, N2123))</f>
        <v>20</v>
      </c>
      <c r="P2123" s="33" t="str">
        <f xml:space="preserve"> IFERROR(IF(VLOOKUP(G2123,Demos!$B$3:$K$1368,6,FALSE)=0,"",VLOOKUP(G2123,Demos!$B$3:$K$1368,6,FALSE)),"")</f>
        <v>www.de-monstrare.nl/pdf/electromagnetic%20waves.pdf</v>
      </c>
      <c r="Q2123" s="38" t="str">
        <f xml:space="preserve"> IFERROR(IF(VLOOKUP(G2123,Demos!$B$3:$K$1368,8,FALSE)=0,"",VLOOKUP(G2123,Demos!$B$3:$K$1368,8,FALSE)),"")</f>
        <v>Reflection, transmission, absorption, polarisation</v>
      </c>
      <c r="R2123" s="38" t="str">
        <f xml:space="preserve"> IFERROR(IF(VLOOKUP(G2123,Demos!$B$3:$K$1368,7,FALSE)=0,"",VLOOKUP(G2123,Demos!$B$3:$K$1368,7,FALSE)),"")</f>
        <v/>
      </c>
      <c r="T2123" s="50" t="s">
        <v>1890</v>
      </c>
      <c r="U2123" s="31" t="str">
        <f>IFERROR(VLOOKUP(G2123,Demos!$B$7:N5418,12,FALSE),"")</f>
        <v/>
      </c>
    </row>
    <row r="2124" spans="1:21" ht="45" x14ac:dyDescent="0.25">
      <c r="A2124" s="39">
        <f t="shared" si="33"/>
        <v>2119</v>
      </c>
      <c r="B2124" s="30" t="s">
        <v>151</v>
      </c>
      <c r="C2124" s="29" t="str">
        <f xml:space="preserve"> IFERROR(VLOOKUP(B2124, Courses!$C$3:$E$836, 2, FALSE),"")</f>
        <v>Introduction to Electricity and Magnetism</v>
      </c>
      <c r="D2124" s="29" t="str">
        <f xml:space="preserve"> IFERROR(VLOOKUP(MID(G2124,1,1), PIRA!$B$1:$E$1146, 2, FALSE),"")</f>
        <v>5 Electricity and Magnetism</v>
      </c>
      <c r="E2124" s="31" t="str">
        <f xml:space="preserve"> IFERROR(VLOOKUP(MID(G2124,1,2),PIRA!$B$1:$E$1144,2,FALSE),"")&amp;"
"&amp;IFERROR(VLOOKUP(MID(H2124,1,2),PIRA!$B$1:$E$1144,2,FALSE),"")&amp;"
"&amp;IFERROR(VLOOKUP(MID(I2124,1,2),PIRA!$B$1:$E$1144,2,FALSE),"")</f>
        <v xml:space="preserve">Magnetic Fields and Forces
</v>
      </c>
      <c r="F2124" s="31" t="str">
        <f xml:space="preserve"> IFERROR(VLOOKUP(MID(G2124,1,4),PIRA!$B$1:$E$1144,2,FALSE),"")&amp;"
"&amp;IFERROR(VLOOKUP(MID(H2124,1,4),PIRA!$B$1:$E$1144,2,FALSE),"")&amp;"
"&amp;IFERROR(VLOOKUP(MID(I2124,1,4),PIRA!$B$1:$E$1144,2,FALSE),"")</f>
        <v xml:space="preserve">Force on Current in Wires
</v>
      </c>
      <c r="G2124" s="32" t="s">
        <v>202</v>
      </c>
      <c r="H2124" s="31" t="str">
        <f>IFERROR(IF(VLOOKUP(G2124,Demos!$B$3:$K$1368,2,FALSE)=0,"",VLOOKUP(G2124,Demos!$B$3:$K$1368,2,FALSE)),"")</f>
        <v/>
      </c>
      <c r="I2124" s="79" t="str">
        <f>IFERROR(IF(VLOOKUP(G2124,Demos!$B$3:$K$1368,3,FALSE)=0,"",VLOOKUP(G2124,Demos!$B$3:$K$1368,3,FALSE)),"")</f>
        <v/>
      </c>
      <c r="J2124" s="79" t="str">
        <f>IFERROR(IF(VLOOKUP(G2124,Demos!$B$3:$K$1368,4,FALSE)=0,"",VLOOKUP(G2124,Demos!$B$3:$K$1368,4,FALSE)),"")</f>
        <v/>
      </c>
      <c r="K2124" s="30" t="s">
        <v>1064</v>
      </c>
      <c r="L2124" s="30" t="s">
        <v>1063</v>
      </c>
      <c r="M2124" s="71">
        <v>41933</v>
      </c>
      <c r="N2124" s="33" t="str">
        <f>IFERROR(VLOOKUP(G2124,Demos!$B$3:$K$1368,5,FALSE),"")</f>
        <v>Parallel Wires</v>
      </c>
      <c r="O2124" s="28">
        <f>IF(N2124="","",COUNTIF($N$6:N4243, N2124))</f>
        <v>19</v>
      </c>
      <c r="P2124" s="33" t="str">
        <f xml:space="preserve"> IFERROR(IF(VLOOKUP(G2124,Demos!$B$3:$K$1368,6,FALSE)=0,"",VLOOKUP(G2124,Demos!$B$3:$K$1368,6,FALSE)),"")</f>
        <v>www.de-monstrare.nl/pdf/parallel%20wires.pdf</v>
      </c>
      <c r="Q2124" s="38" t="str">
        <f xml:space="preserve"> IFERROR(IF(VLOOKUP(G2124,Demos!$B$3:$K$1368,8,FALSE)=0,"",VLOOKUP(G2124,Demos!$B$3:$K$1368,8,FALSE)),"")</f>
        <v/>
      </c>
      <c r="R2124" s="38" t="str">
        <f xml:space="preserve"> IFERROR(IF(VLOOKUP(G2124,Demos!$B$3:$K$1368,7,FALSE)=0,"",VLOOKUP(G2124,Demos!$B$3:$K$1368,7,FALSE)),"")</f>
        <v/>
      </c>
      <c r="T2124" s="50" t="s">
        <v>1761</v>
      </c>
      <c r="U2124" s="31" t="str">
        <f>IFERROR(VLOOKUP(G2124,Demos!$B$7:N5419,12,FALSE),"")</f>
        <v/>
      </c>
    </row>
    <row r="2125" spans="1:21" ht="45" x14ac:dyDescent="0.25">
      <c r="A2125" s="39">
        <f t="shared" si="33"/>
        <v>2120</v>
      </c>
      <c r="B2125" s="30" t="s">
        <v>1877</v>
      </c>
      <c r="C2125" s="29" t="str">
        <f xml:space="preserve"> IFERROR(VLOOKUP(B2125, Courses!$C$3:$E$836, 2, FALSE),"")</f>
        <v>Electromagnetism</v>
      </c>
      <c r="D2125" s="29" t="str">
        <f xml:space="preserve"> IFERROR(VLOOKUP(MID(G2125,1,1), PIRA!$B$1:$E$1146, 2, FALSE),"")</f>
        <v>5 Electricity and Magnetism</v>
      </c>
      <c r="E2125" s="31" t="str">
        <f xml:space="preserve"> IFERROR(VLOOKUP(MID(G2125,1,2),PIRA!$B$1:$E$1144,2,FALSE),"")&amp;"
"&amp;IFERROR(VLOOKUP(MID(H2125,1,2),PIRA!$B$1:$E$1144,2,FALSE),"")&amp;"
"&amp;IFERROR(VLOOKUP(MID(I2125,1,2),PIRA!$B$1:$E$1144,2,FALSE),"")</f>
        <v xml:space="preserve">Capacitance
</v>
      </c>
      <c r="F2125" s="31" t="str">
        <f xml:space="preserve"> IFERROR(VLOOKUP(MID(G2125,1,4),PIRA!$B$1:$E$1144,2,FALSE),"")&amp;"
"&amp;IFERROR(VLOOKUP(MID(H2125,1,4),PIRA!$B$1:$E$1144,2,FALSE),"")&amp;"
"&amp;IFERROR(VLOOKUP(MID(I2125,1,4),PIRA!$B$1:$E$1144,2,FALSE),"")</f>
        <v xml:space="preserve">Dielectric
</v>
      </c>
      <c r="G2125" s="32" t="s">
        <v>323</v>
      </c>
      <c r="H2125" s="31" t="str">
        <f>IFERROR(IF(VLOOKUP(G2125,Demos!$B$3:$K$1368,2,FALSE)=0,"",VLOOKUP(G2125,Demos!$B$3:$K$1368,2,FALSE)),"")</f>
        <v/>
      </c>
      <c r="I2125" s="79" t="str">
        <f>IFERROR(IF(VLOOKUP(G2125,Demos!$B$3:$K$1368,3,FALSE)=0,"",VLOOKUP(G2125,Demos!$B$3:$K$1368,3,FALSE)),"")</f>
        <v/>
      </c>
      <c r="J2125" s="79" t="str">
        <f>IFERROR(IF(VLOOKUP(G2125,Demos!$B$3:$K$1368,4,FALSE)=0,"",VLOOKUP(G2125,Demos!$B$3:$K$1368,4,FALSE)),"")</f>
        <v/>
      </c>
      <c r="K2125" s="30" t="s">
        <v>177</v>
      </c>
      <c r="M2125" s="71">
        <v>41929</v>
      </c>
      <c r="N2125" s="33" t="str">
        <f>IFERROR(VLOOKUP(G2125,Demos!$B$3:$K$1368,5,FALSE),"")</f>
        <v>Displacement Current</v>
      </c>
      <c r="O2125" s="28">
        <f>IF(N2125="","",COUNTIF($N$6:N4244, N2125))</f>
        <v>4</v>
      </c>
      <c r="P2125" s="33" t="str">
        <f xml:space="preserve"> IFERROR(IF(VLOOKUP(G2125,Demos!$B$3:$K$1368,6,FALSE)=0,"",VLOOKUP(G2125,Demos!$B$3:$K$1368,6,FALSE)),"")</f>
        <v>N/A</v>
      </c>
      <c r="Q2125" s="38" t="str">
        <f xml:space="preserve"> IFERROR(IF(VLOOKUP(G2125,Demos!$B$3:$K$1368,8,FALSE)=0,"",VLOOKUP(G2125,Demos!$B$3:$K$1368,8,FALSE)),"")</f>
        <v>No demo available (pickup coil between capacitor plates w a periodic voltage applied to the cap.)</v>
      </c>
      <c r="R2125" s="38" t="str">
        <f xml:space="preserve"> IFERROR(IF(VLOOKUP(G2125,Demos!$B$3:$K$1368,7,FALSE)=0,"",VLOOKUP(G2125,Demos!$B$3:$K$1368,7,FALSE)),"")</f>
        <v/>
      </c>
      <c r="T2125" s="50" t="s">
        <v>1769</v>
      </c>
      <c r="U2125" s="31" t="str">
        <f>IFERROR(VLOOKUP(G2125,Demos!$B$7:N5422,12,FALSE),"")</f>
        <v/>
      </c>
    </row>
    <row r="2126" spans="1:21" ht="45" x14ac:dyDescent="0.25">
      <c r="A2126" s="39">
        <f t="shared" si="33"/>
        <v>2121</v>
      </c>
      <c r="B2126" s="30" t="s">
        <v>151</v>
      </c>
      <c r="C2126" s="29" t="str">
        <f xml:space="preserve"> IFERROR(VLOOKUP(B2126, Courses!$C$3:$E$836, 2, FALSE),"")</f>
        <v>Introduction to Electricity and Magnetism</v>
      </c>
      <c r="D2126" s="29" t="str">
        <f xml:space="preserve"> IFERROR(VLOOKUP(MID(G2126,1,1), PIRA!$B$1:$E$1146, 2, FALSE),"")</f>
        <v>5 Electricity and Magnetism</v>
      </c>
      <c r="E2126" s="31" t="str">
        <f xml:space="preserve"> IFERROR(VLOOKUP(MID(G2126,1,2),PIRA!$B$1:$E$1144,2,FALSE),"")&amp;"
"&amp;IFERROR(VLOOKUP(MID(H2126,1,2),PIRA!$B$1:$E$1144,2,FALSE),"")&amp;"
"&amp;IFERROR(VLOOKUP(MID(I2126,1,2),PIRA!$B$1:$E$1144,2,FALSE),"")</f>
        <v xml:space="preserve">Resistance
</v>
      </c>
      <c r="F2126" s="31" t="str">
        <f xml:space="preserve"> IFERROR(VLOOKUP(MID(G2126,1,4),PIRA!$B$1:$E$1144,2,FALSE),"")&amp;"
"&amp;IFERROR(VLOOKUP(MID(H2126,1,4),PIRA!$B$1:$E$1144,2,FALSE),"")&amp;"
"&amp;IFERROR(VLOOKUP(MID(I2126,1,4),PIRA!$B$1:$E$1144,2,FALSE),"")</f>
        <v xml:space="preserve">Resistivity and Temperature
</v>
      </c>
      <c r="G2126" s="32" t="s">
        <v>1196</v>
      </c>
      <c r="H2126" s="31" t="str">
        <f>IFERROR(IF(VLOOKUP(G2126,Demos!$B$3:$K$1368,2,FALSE)=0,"",VLOOKUP(G2126,Demos!$B$3:$K$1368,2,FALSE)),"")</f>
        <v/>
      </c>
      <c r="I2126" s="79" t="str">
        <f>IFERROR(IF(VLOOKUP(G2126,Demos!$B$3:$K$1368,3,FALSE)=0,"",VLOOKUP(G2126,Demos!$B$3:$K$1368,3,FALSE)),"")</f>
        <v/>
      </c>
      <c r="J2126" s="79" t="str">
        <f>IFERROR(IF(VLOOKUP(G2126,Demos!$B$3:$K$1368,4,FALSE)=0,"",VLOOKUP(G2126,Demos!$B$3:$K$1368,4,FALSE)),"")</f>
        <v/>
      </c>
      <c r="K2126" s="30" t="s">
        <v>1064</v>
      </c>
      <c r="L2126" s="30" t="s">
        <v>1063</v>
      </c>
      <c r="M2126" s="71">
        <v>41929</v>
      </c>
      <c r="N2126" s="33" t="str">
        <f>IFERROR(VLOOKUP(G2126,Demos!$B$3:$K$1368,5,FALSE),"")</f>
        <v>Positive Temperature Coefficient</v>
      </c>
      <c r="O2126" s="28">
        <f>IF(N2126="","",COUNTIF($N$6:N4245, N2126))</f>
        <v>12</v>
      </c>
      <c r="P2126" s="33" t="str">
        <f xml:space="preserve"> IFERROR(IF(VLOOKUP(G2126,Demos!$B$3:$K$1368,6,FALSE)=0,"",VLOOKUP(G2126,Demos!$B$3:$K$1368,6,FALSE)),"")</f>
        <v>www.de-monstrare.nl/pdf/Positive%20temperature%20coefficient.pdf</v>
      </c>
      <c r="Q2126" s="38" t="str">
        <f xml:space="preserve"> IFERROR(IF(VLOOKUP(G2126,Demos!$B$3:$K$1368,8,FALSE)=0,"",VLOOKUP(G2126,Demos!$B$3:$K$1368,8,FALSE)),"")</f>
        <v/>
      </c>
      <c r="R2126" s="38" t="str">
        <f xml:space="preserve"> IFERROR(IF(VLOOKUP(G2126,Demos!$B$3:$K$1368,7,FALSE)=0,"",VLOOKUP(G2126,Demos!$B$3:$K$1368,7,FALSE)),"")</f>
        <v>See: https://www.youtube.com/watch?v=riR-e0m83Q8&amp;list=PLYMFB4TVFdJJ4DsfXdY6yzDCDgLLiC4ya&amp;index=7</v>
      </c>
      <c r="T2126" s="50" t="s">
        <v>1761</v>
      </c>
      <c r="U2126" s="31" t="str">
        <f>IFERROR(VLOOKUP(G2126,Demos!$B$7:N5420,12,FALSE),"")</f>
        <v/>
      </c>
    </row>
    <row r="2127" spans="1:21" ht="45" x14ac:dyDescent="0.25">
      <c r="A2127" s="39">
        <f t="shared" si="33"/>
        <v>2122</v>
      </c>
      <c r="B2127" s="30" t="s">
        <v>151</v>
      </c>
      <c r="C2127" s="29" t="str">
        <f xml:space="preserve"> IFERROR(VLOOKUP(B2127, Courses!$C$3:$E$836, 2, FALSE),"")</f>
        <v>Introduction to Electricity and Magnetism</v>
      </c>
      <c r="D2127" s="29" t="str">
        <f xml:space="preserve"> IFERROR(VLOOKUP(MID(G2127,1,1), PIRA!$B$1:$E$1146, 2, FALSE),"")</f>
        <v>5 Electricity and Magnetism</v>
      </c>
      <c r="E2127" s="31" t="str">
        <f xml:space="preserve"> IFERROR(VLOOKUP(MID(G2127,1,2),PIRA!$B$1:$E$1144,2,FALSE),"")&amp;"
"&amp;IFERROR(VLOOKUP(MID(H2127,1,2),PIRA!$B$1:$E$1144,2,FALSE),"")&amp;"
"&amp;IFERROR(VLOOKUP(MID(I2127,1,2),PIRA!$B$1:$E$1144,2,FALSE),"")</f>
        <v xml:space="preserve">Resistance
</v>
      </c>
      <c r="F2127" s="31" t="str">
        <f xml:space="preserve"> IFERROR(VLOOKUP(MID(G2127,1,4),PIRA!$B$1:$E$1144,2,FALSE),"")&amp;"
"&amp;IFERROR(VLOOKUP(MID(H2127,1,4),PIRA!$B$1:$E$1144,2,FALSE),"")&amp;"
"&amp;IFERROR(VLOOKUP(MID(I2127,1,4),PIRA!$B$1:$E$1144,2,FALSE),"")</f>
        <v xml:space="preserve">Resistivity and Temperature
</v>
      </c>
      <c r="G2127" s="32" t="s">
        <v>1197</v>
      </c>
      <c r="H2127" s="31" t="str">
        <f>IFERROR(IF(VLOOKUP(G2127,Demos!$B$3:$K$1368,2,FALSE)=0,"",VLOOKUP(G2127,Demos!$B$3:$K$1368,2,FALSE)),"")</f>
        <v/>
      </c>
      <c r="I2127" s="79" t="str">
        <f>IFERROR(IF(VLOOKUP(G2127,Demos!$B$3:$K$1368,3,FALSE)=0,"",VLOOKUP(G2127,Demos!$B$3:$K$1368,3,FALSE)),"")</f>
        <v/>
      </c>
      <c r="J2127" s="79" t="str">
        <f>IFERROR(IF(VLOOKUP(G2127,Demos!$B$3:$K$1368,4,FALSE)=0,"",VLOOKUP(G2127,Demos!$B$3:$K$1368,4,FALSE)),"")</f>
        <v/>
      </c>
      <c r="K2127" s="30" t="s">
        <v>1064</v>
      </c>
      <c r="L2127" s="30" t="s">
        <v>1063</v>
      </c>
      <c r="M2127" s="71">
        <v>41929</v>
      </c>
      <c r="N2127" s="33" t="str">
        <f>IFERROR(VLOOKUP(G2127,Demos!$B$3:$K$1368,5,FALSE),"")</f>
        <v>Negative Temperature Coefficient</v>
      </c>
      <c r="O2127" s="28">
        <f>IF(N2127="","",COUNTIF($N$6:N4246, N2127))</f>
        <v>12</v>
      </c>
      <c r="P2127" s="33" t="str">
        <f xml:space="preserve"> IFERROR(IF(VLOOKUP(G2127,Demos!$B$3:$K$1368,6,FALSE)=0,"",VLOOKUP(G2127,Demos!$B$3:$K$1368,6,FALSE)),"")</f>
        <v>www.de-monstrare.nl/pdf/Negative%20temperature%20coefficient.pdf</v>
      </c>
      <c r="Q2127" s="38" t="str">
        <f xml:space="preserve"> IFERROR(IF(VLOOKUP(G2127,Demos!$B$3:$K$1368,8,FALSE)=0,"",VLOOKUP(G2127,Demos!$B$3:$K$1368,8,FALSE)),"")</f>
        <v/>
      </c>
      <c r="R2127" s="38" t="str">
        <f xml:space="preserve"> IFERROR(IF(VLOOKUP(G2127,Demos!$B$3:$K$1368,7,FALSE)=0,"",VLOOKUP(G2127,Demos!$B$3:$K$1368,7,FALSE)),"")</f>
        <v>See: https://www.youtube.com/watch?v=riR-e0m83Q8&amp;list=PLYMFB4TVFdJJ4DsfXdY6yzDCDgLLiC4ya&amp;index=7</v>
      </c>
      <c r="T2127" s="50" t="s">
        <v>1761</v>
      </c>
      <c r="U2127" s="31" t="str">
        <f>IFERROR(VLOOKUP(G2127,Demos!$B$7:N5421,12,FALSE),"")</f>
        <v/>
      </c>
    </row>
    <row r="2128" spans="1:21" ht="45" x14ac:dyDescent="0.25">
      <c r="A2128" s="39">
        <f t="shared" si="33"/>
        <v>2123</v>
      </c>
      <c r="B2128" s="30" t="s">
        <v>1877</v>
      </c>
      <c r="C2128" s="29" t="str">
        <f xml:space="preserve"> IFERROR(VLOOKUP(B2128, Courses!$C$3:$E$836, 2, FALSE),"")</f>
        <v>Electromagnetism</v>
      </c>
      <c r="D2128" s="29" t="str">
        <f xml:space="preserve"> IFERROR(VLOOKUP(MID(G2128,1,1), PIRA!$B$1:$E$1146, 2, FALSE),"")</f>
        <v>5 Electricity and Magnetism</v>
      </c>
      <c r="E2128" s="31" t="str">
        <f xml:space="preserve"> IFERROR(VLOOKUP(MID(G2128,1,2),PIRA!$B$1:$E$1144,2,FALSE),"")&amp;"
"&amp;IFERROR(VLOOKUP(MID(H2128,1,2),PIRA!$B$1:$E$1144,2,FALSE),"")&amp;"
"&amp;IFERROR(VLOOKUP(MID(I2128,1,2),PIRA!$B$1:$E$1144,2,FALSE),"")</f>
        <v xml:space="preserve">Electromagnetic Induction
</v>
      </c>
      <c r="F2128" s="31" t="str">
        <f xml:space="preserve"> IFERROR(VLOOKUP(MID(G2128,1,4),PIRA!$B$1:$E$1144,2,FALSE),"")&amp;"
"&amp;IFERROR(VLOOKUP(MID(H2128,1,4),PIRA!$B$1:$E$1144,2,FALSE),"")&amp;"
"&amp;IFERROR(VLOOKUP(MID(I2128,1,4),PIRA!$B$1:$E$1144,2,FALSE),"")</f>
        <v xml:space="preserve">Eddy Currents
</v>
      </c>
      <c r="G2128" s="32" t="s">
        <v>229</v>
      </c>
      <c r="H2128" s="31" t="str">
        <f>IFERROR(IF(VLOOKUP(G2128,Demos!$B$3:$K$1368,2,FALSE)=0,"",VLOOKUP(G2128,Demos!$B$3:$K$1368,2,FALSE)),"")</f>
        <v/>
      </c>
      <c r="I2128" s="79" t="str">
        <f>IFERROR(IF(VLOOKUP(G2128,Demos!$B$3:$K$1368,3,FALSE)=0,"",VLOOKUP(G2128,Demos!$B$3:$K$1368,3,FALSE)),"")</f>
        <v/>
      </c>
      <c r="J2128" s="79" t="str">
        <f>IFERROR(IF(VLOOKUP(G2128,Demos!$B$3:$K$1368,4,FALSE)=0,"",VLOOKUP(G2128,Demos!$B$3:$K$1368,4,FALSE)),"")</f>
        <v/>
      </c>
      <c r="K2128" s="30" t="s">
        <v>177</v>
      </c>
      <c r="M2128" s="71">
        <v>41928</v>
      </c>
      <c r="N2128" s="33" t="str">
        <f>IFERROR(VLOOKUP(G2128,Demos!$B$3:$K$1368,5,FALSE),"")</f>
        <v>Jumping Ring</v>
      </c>
      <c r="O2128" s="28">
        <f>IF(N2128="","",COUNTIF($N$6:N4247, N2128))</f>
        <v>4</v>
      </c>
      <c r="P2128" s="33" t="str">
        <f xml:space="preserve"> IFERROR(IF(VLOOKUP(G2128,Demos!$B$3:$K$1368,6,FALSE)=0,"",VLOOKUP(G2128,Demos!$B$3:$K$1368,6,FALSE)),"")</f>
        <v>N/A</v>
      </c>
      <c r="Q2128" s="38" t="str">
        <f xml:space="preserve"> IFERROR(IF(VLOOKUP(G2128,Demos!$B$3:$K$1368,8,FALSE)=0,"",VLOOKUP(G2128,Demos!$B$3:$K$1368,8,FALSE)),"")</f>
        <v>Eddy currents, jumping magnet (metal ring becomes magnetised)</v>
      </c>
      <c r="R2128" s="38" t="str">
        <f xml:space="preserve"> IFERROR(IF(VLOOKUP(G2128,Demos!$B$3:$K$1368,7,FALSE)=0,"",VLOOKUP(G2128,Demos!$B$3:$K$1368,7,FALSE)),"")</f>
        <v/>
      </c>
      <c r="T2128" s="50" t="s">
        <v>1762</v>
      </c>
      <c r="U2128" s="31" t="str">
        <f>IFERROR(VLOOKUP(G2128,Demos!$B$7:N5423,12,FALSE),"")</f>
        <v/>
      </c>
    </row>
    <row r="2129" spans="1:21" ht="45" x14ac:dyDescent="0.25">
      <c r="A2129" s="39">
        <f t="shared" si="33"/>
        <v>2124</v>
      </c>
      <c r="B2129" s="30" t="s">
        <v>151</v>
      </c>
      <c r="C2129" s="29" t="str">
        <f xml:space="preserve"> IFERROR(VLOOKUP(B2129, Courses!$C$3:$E$836, 2, FALSE),"")</f>
        <v>Introduction to Electricity and Magnetism</v>
      </c>
      <c r="D2129" s="29" t="str">
        <f xml:space="preserve"> IFERROR(VLOOKUP(MID(G2129,1,1), PIRA!$B$1:$E$1146, 2, FALSE),"")</f>
        <v>5 Electricity and Magnetism</v>
      </c>
      <c r="E2129" s="31" t="str">
        <f xml:space="preserve"> IFERROR(VLOOKUP(MID(G2129,1,2),PIRA!$B$1:$E$1144,2,FALSE),"")&amp;"
"&amp;IFERROR(VLOOKUP(MID(H2129,1,2),PIRA!$B$1:$E$1144,2,FALSE),"")&amp;"
"&amp;IFERROR(VLOOKUP(MID(I2129,1,2),PIRA!$B$1:$E$1144,2,FALSE),"")</f>
        <v xml:space="preserve">Capacitance
</v>
      </c>
      <c r="F2129" s="31" t="str">
        <f xml:space="preserve"> IFERROR(VLOOKUP(MID(G2129,1,4),PIRA!$B$1:$E$1144,2,FALSE),"")&amp;"
"&amp;IFERROR(VLOOKUP(MID(H2129,1,4),PIRA!$B$1:$E$1144,2,FALSE),"")&amp;"
"&amp;IFERROR(VLOOKUP(MID(I2129,1,4),PIRA!$B$1:$E$1144,2,FALSE),"")</f>
        <v xml:space="preserve">Capacitors
</v>
      </c>
      <c r="G2129" s="32" t="s">
        <v>248</v>
      </c>
      <c r="H2129" s="31" t="str">
        <f>IFERROR(IF(VLOOKUP(G2129,Demos!$B$3:$K$1368,2,FALSE)=0,"",VLOOKUP(G2129,Demos!$B$3:$K$1368,2,FALSE)),"")</f>
        <v/>
      </c>
      <c r="I2129" s="79" t="str">
        <f>IFERROR(IF(VLOOKUP(G2129,Demos!$B$3:$K$1368,3,FALSE)=0,"",VLOOKUP(G2129,Demos!$B$3:$K$1368,3,FALSE)),"")</f>
        <v/>
      </c>
      <c r="J2129" s="79" t="str">
        <f>IFERROR(IF(VLOOKUP(G2129,Demos!$B$3:$K$1368,4,FALSE)=0,"",VLOOKUP(G2129,Demos!$B$3:$K$1368,4,FALSE)),"")</f>
        <v/>
      </c>
      <c r="K2129" s="30" t="s">
        <v>1064</v>
      </c>
      <c r="L2129" s="30" t="s">
        <v>1063</v>
      </c>
      <c r="M2129" s="71">
        <v>41926</v>
      </c>
      <c r="N2129" s="33" t="str">
        <f>IFERROR(VLOOKUP(G2129,Demos!$B$3:$K$1368,5,FALSE),"")</f>
        <v>Capacitor (1) Spacing between the Plates</v>
      </c>
      <c r="O2129" s="28">
        <f>IF(N2129="","",COUNTIF($N$6:N4248, N2129))</f>
        <v>22</v>
      </c>
      <c r="P2129" s="33" t="str">
        <f xml:space="preserve"> IFERROR(IF(VLOOKUP(G2129,Demos!$B$3:$K$1368,6,FALSE)=0,"",VLOOKUP(G2129,Demos!$B$3:$K$1368,6,FALSE)),"")</f>
        <v>www.de-monstrare.nl/.../Capacitor%20_1_ %20Spacing%20between%20the%20plates.pdf</v>
      </c>
      <c r="Q2129" s="38" t="str">
        <f xml:space="preserve"> IFERROR(IF(VLOOKUP(G2129,Demos!$B$3:$K$1368,8,FALSE)=0,"",VLOOKUP(G2129,Demos!$B$3:$K$1368,8,FALSE)),"")</f>
        <v/>
      </c>
      <c r="R2129" s="38" t="str">
        <f xml:space="preserve"> IFERROR(IF(VLOOKUP(G2129,Demos!$B$3:$K$1368,7,FALSE)=0,"",VLOOKUP(G2129,Demos!$B$3:$K$1368,7,FALSE)),"")</f>
        <v/>
      </c>
      <c r="T2129" s="50" t="s">
        <v>1761</v>
      </c>
      <c r="U2129" s="31" t="str">
        <f>IFERROR(VLOOKUP(G2129,Demos!$B$7:N5425,12,FALSE),"")</f>
        <v/>
      </c>
    </row>
    <row r="2130" spans="1:21" ht="45" x14ac:dyDescent="0.25">
      <c r="A2130" s="39">
        <f t="shared" si="33"/>
        <v>2125</v>
      </c>
      <c r="B2130" s="30" t="s">
        <v>151</v>
      </c>
      <c r="C2130" s="29" t="str">
        <f xml:space="preserve"> IFERROR(VLOOKUP(B2130, Courses!$C$3:$E$836, 2, FALSE),"")</f>
        <v>Introduction to Electricity and Magnetism</v>
      </c>
      <c r="D2130" s="29" t="str">
        <f xml:space="preserve"> IFERROR(VLOOKUP(MID(G2130,1,1), PIRA!$B$1:$E$1146, 2, FALSE),"")</f>
        <v>5 Electricity and Magnetism</v>
      </c>
      <c r="E2130" s="31" t="str">
        <f xml:space="preserve"> IFERROR(VLOOKUP(MID(G2130,1,2),PIRA!$B$1:$E$1144,2,FALSE),"")&amp;"
"&amp;IFERROR(VLOOKUP(MID(H2130,1,2),PIRA!$B$1:$E$1144,2,FALSE),"")&amp;"
"&amp;IFERROR(VLOOKUP(MID(I2130,1,2),PIRA!$B$1:$E$1144,2,FALSE),"")</f>
        <v xml:space="preserve">Capacitance
Capacitance
</v>
      </c>
      <c r="F2130" s="31" t="str">
        <f xml:space="preserve"> IFERROR(VLOOKUP(MID(G2130,1,4),PIRA!$B$1:$E$1144,2,FALSE),"")&amp;"
"&amp;IFERROR(VLOOKUP(MID(H2130,1,4),PIRA!$B$1:$E$1144,2,FALSE),"")&amp;"
"&amp;IFERROR(VLOOKUP(MID(I2130,1,4),PIRA!$B$1:$E$1144,2,FALSE),"")</f>
        <v xml:space="preserve">Dielectric
Energy Stored in a Capacitor
</v>
      </c>
      <c r="G2130" s="32" t="s">
        <v>482</v>
      </c>
      <c r="H2130" s="31" t="str">
        <f>IFERROR(IF(VLOOKUP(G2130,Demos!$B$3:$K$1368,2,FALSE)=0,"",VLOOKUP(G2130,Demos!$B$3:$K$1368,2,FALSE)),"")</f>
        <v>5C30.01</v>
      </c>
      <c r="I2130" s="79" t="str">
        <f>IFERROR(IF(VLOOKUP(G2130,Demos!$B$3:$K$1368,3,FALSE)=0,"",VLOOKUP(G2130,Demos!$B$3:$K$1368,3,FALSE)),"")</f>
        <v/>
      </c>
      <c r="J2130" s="79" t="str">
        <f>IFERROR(IF(VLOOKUP(G2130,Demos!$B$3:$K$1368,4,FALSE)=0,"",VLOOKUP(G2130,Demos!$B$3:$K$1368,4,FALSE)),"")</f>
        <v/>
      </c>
      <c r="K2130" s="30" t="s">
        <v>1064</v>
      </c>
      <c r="L2130" s="30" t="s">
        <v>1063</v>
      </c>
      <c r="M2130" s="71">
        <v>41926</v>
      </c>
      <c r="N2130" s="33" t="str">
        <f>IFERROR(VLOOKUP(G2130,Demos!$B$3:$K$1368,5,FALSE),"")</f>
        <v>Capacitor (2) Different Dielectrics</v>
      </c>
      <c r="O2130" s="28">
        <f>IF(N2130="","",COUNTIF($N$6:N4249, N2130))</f>
        <v>17</v>
      </c>
      <c r="P2130" s="33" t="str">
        <f xml:space="preserve"> IFERROR(IF(VLOOKUP(G2130,Demos!$B$3:$K$1368,6,FALSE)=0,"",VLOOKUP(G2130,Demos!$B$3:$K$1368,6,FALSE)),"")</f>
        <v>www.de-monstrare.nl/pdf/Capacitor%20_2_Different%20dielectrics.pdf</v>
      </c>
      <c r="Q2130" s="38" t="str">
        <f xml:space="preserve"> IFERROR(IF(VLOOKUP(G2130,Demos!$B$3:$K$1368,8,FALSE)=0,"",VLOOKUP(G2130,Demos!$B$3:$K$1368,8,FALSE)),"")</f>
        <v/>
      </c>
      <c r="R2130" s="38" t="str">
        <f xml:space="preserve"> IFERROR(IF(VLOOKUP(G2130,Demos!$B$3:$K$1368,7,FALSE)=0,"",VLOOKUP(G2130,Demos!$B$3:$K$1368,7,FALSE)),"")</f>
        <v/>
      </c>
      <c r="T2130" s="50" t="s">
        <v>1761</v>
      </c>
      <c r="U2130" s="31" t="str">
        <f>IFERROR(VLOOKUP(G2130,Demos!$B$7:N5424,12,FALSE),"")</f>
        <v/>
      </c>
    </row>
    <row r="2131" spans="1:21" ht="45" x14ac:dyDescent="0.25">
      <c r="A2131" s="39">
        <f t="shared" si="33"/>
        <v>2126</v>
      </c>
      <c r="B2131" s="30" t="s">
        <v>1877</v>
      </c>
      <c r="C2131" s="29" t="str">
        <f xml:space="preserve"> IFERROR(VLOOKUP(B2131, Courses!$C$3:$E$836, 2, FALSE),"")</f>
        <v>Electromagnetism</v>
      </c>
      <c r="D2131" s="29" t="str">
        <f xml:space="preserve"> IFERROR(VLOOKUP(MID(G2131,1,1), PIRA!$B$1:$E$1146, 2, FALSE),"")</f>
        <v>5 Electricity and Magnetism</v>
      </c>
      <c r="E2131" s="31" t="str">
        <f xml:space="preserve"> IFERROR(VLOOKUP(MID(G2131,1,2),PIRA!$B$1:$E$1144,2,FALSE),"")&amp;"
"&amp;IFERROR(VLOOKUP(MID(H2131,1,2),PIRA!$B$1:$E$1144,2,FALSE),"")&amp;"
"&amp;IFERROR(VLOOKUP(MID(I2131,1,2),PIRA!$B$1:$E$1144,2,FALSE),"")</f>
        <v xml:space="preserve">Electromagnetic Induction
</v>
      </c>
      <c r="F2131" s="31" t="str">
        <f xml:space="preserve"> IFERROR(VLOOKUP(MID(G2131,1,4),PIRA!$B$1:$E$1144,2,FALSE),"")&amp;"
"&amp;IFERROR(VLOOKUP(MID(H2131,1,4),PIRA!$B$1:$E$1144,2,FALSE),"")&amp;"
"&amp;IFERROR(VLOOKUP(MID(I2131,1,4),PIRA!$B$1:$E$1144,2,FALSE),"")</f>
        <v xml:space="preserve">Eddy Currents
</v>
      </c>
      <c r="G2131" s="32" t="s">
        <v>227</v>
      </c>
      <c r="H2131" s="31" t="str">
        <f>IFERROR(IF(VLOOKUP(G2131,Demos!$B$3:$K$1368,2,FALSE)=0,"",VLOOKUP(G2131,Demos!$B$3:$K$1368,2,FALSE)),"")</f>
        <v/>
      </c>
      <c r="I2131" s="79" t="str">
        <f>IFERROR(IF(VLOOKUP(G2131,Demos!$B$3:$K$1368,3,FALSE)=0,"",VLOOKUP(G2131,Demos!$B$3:$K$1368,3,FALSE)),"")</f>
        <v/>
      </c>
      <c r="J2131" s="79" t="str">
        <f>IFERROR(IF(VLOOKUP(G2131,Demos!$B$3:$K$1368,4,FALSE)=0,"",VLOOKUP(G2131,Demos!$B$3:$K$1368,4,FALSE)),"")</f>
        <v/>
      </c>
      <c r="K2131" s="30" t="s">
        <v>1886</v>
      </c>
      <c r="M2131" s="71">
        <v>41926</v>
      </c>
      <c r="N2131" s="33" t="str">
        <f>IFERROR(VLOOKUP(G2131,Demos!$B$3:$K$1368,5,FALSE),"")</f>
        <v>Eddy Current Tube</v>
      </c>
      <c r="O2131" s="28">
        <f>IF(N2131="","",COUNTIF($N$6:N4250, N2131))</f>
        <v>13</v>
      </c>
      <c r="P2131" s="33" t="str">
        <f xml:space="preserve"> IFERROR(IF(VLOOKUP(G2131,Demos!$B$3:$K$1368,6,FALSE)=0,"",VLOOKUP(G2131,Demos!$B$3:$K$1368,6,FALSE)),"")</f>
        <v>N/A</v>
      </c>
      <c r="Q2131" s="38" t="str">
        <f xml:space="preserve"> IFERROR(IF(VLOOKUP(G2131,Demos!$B$3:$K$1368,8,FALSE)=0,"",VLOOKUP(G2131,Demos!$B$3:$K$1368,8,FALSE)),"")</f>
        <v/>
      </c>
      <c r="R2131" s="38" t="str">
        <f xml:space="preserve"> IFERROR(IF(VLOOKUP(G2131,Demos!$B$3:$K$1368,7,FALSE)=0,"",VLOOKUP(G2131,Demos!$B$3:$K$1368,7,FALSE)),"")</f>
        <v/>
      </c>
      <c r="T2131" s="50" t="s">
        <v>1761</v>
      </c>
      <c r="U2131" s="31" t="str">
        <f>IFERROR(VLOOKUP(G2131,Demos!$B$7:N5426,12,FALSE),"")</f>
        <v/>
      </c>
    </row>
    <row r="2132" spans="1:21" ht="45" x14ac:dyDescent="0.25">
      <c r="A2132" s="39">
        <f t="shared" si="33"/>
        <v>2127</v>
      </c>
      <c r="B2132" s="30" t="s">
        <v>151</v>
      </c>
      <c r="C2132" s="29" t="str">
        <f xml:space="preserve"> IFERROR(VLOOKUP(B2132, Courses!$C$3:$E$836, 2, FALSE),"")</f>
        <v>Introduction to Electricity and Magnetism</v>
      </c>
      <c r="D2132" s="29" t="str">
        <f xml:space="preserve"> IFERROR(VLOOKUP(MID(G2132,1,1), PIRA!$B$1:$E$1146, 2, FALSE),"")</f>
        <v>5 Electricity and Magnetism</v>
      </c>
      <c r="E2132" s="31" t="str">
        <f xml:space="preserve"> IFERROR(VLOOKUP(MID(G2132,1,2),PIRA!$B$1:$E$1144,2,FALSE),"")&amp;"
"&amp;IFERROR(VLOOKUP(MID(H2132,1,2),PIRA!$B$1:$E$1144,2,FALSE),"")&amp;"
"&amp;IFERROR(VLOOKUP(MID(I2132,1,2),PIRA!$B$1:$E$1144,2,FALSE),"")</f>
        <v xml:space="preserve">Electrostatics
Electrostatics
</v>
      </c>
      <c r="F2132" s="31" t="str">
        <f xml:space="preserve"> IFERROR(VLOOKUP(MID(G2132,1,4),PIRA!$B$1:$E$1144,2,FALSE),"")&amp;"
"&amp;IFERROR(VLOOKUP(MID(H2132,1,4),PIRA!$B$1:$E$1144,2,FALSE),"")&amp;"
"&amp;IFERROR(VLOOKUP(MID(I2132,1,4),PIRA!$B$1:$E$1144,2,FALSE),"")</f>
        <v xml:space="preserve">Induced Charge
Electrostatic Machines
</v>
      </c>
      <c r="G2132" s="32" t="s">
        <v>1700</v>
      </c>
      <c r="H2132" s="31" t="str">
        <f>IFERROR(IF(VLOOKUP(G2132,Demos!$B$3:$K$1368,2,FALSE)=0,"",VLOOKUP(G2132,Demos!$B$3:$K$1368,2,FALSE)),"")</f>
        <v>5A50.01</v>
      </c>
      <c r="I2132" s="79" t="str">
        <f>IFERROR(IF(VLOOKUP(G2132,Demos!$B$3:$K$1368,3,FALSE)=0,"",VLOOKUP(G2132,Demos!$B$3:$K$1368,3,FALSE)),"")</f>
        <v/>
      </c>
      <c r="J2132" s="79" t="str">
        <f>IFERROR(IF(VLOOKUP(G2132,Demos!$B$3:$K$1368,4,FALSE)=0,"",VLOOKUP(G2132,Demos!$B$3:$K$1368,4,FALSE)),"")</f>
        <v/>
      </c>
      <c r="K2132" s="30" t="s">
        <v>1064</v>
      </c>
      <c r="L2132" s="30" t="s">
        <v>1063</v>
      </c>
      <c r="M2132" s="71">
        <v>41925</v>
      </c>
      <c r="N2132" s="33" t="str">
        <f>IFERROR(VLOOKUP(G2132,Demos!$B$3:$K$1368,5,FALSE),"")</f>
        <v>Water Dropper (almost Kelvin water dropper)</v>
      </c>
      <c r="O2132" s="28">
        <f>IF(N2132="","",COUNTIF($N$6:N4251, N2132))</f>
        <v>12</v>
      </c>
      <c r="P2132" s="33" t="str">
        <f xml:space="preserve"> IFERROR(IF(VLOOKUP(G2132,Demos!$B$3:$K$1368,6,FALSE)=0,"",VLOOKUP(G2132,Demos!$B$3:$K$1368,6,FALSE)),"")</f>
        <v>www.de-monstrare.nl/pdf/Water%20dropper.pdf</v>
      </c>
      <c r="Q2132" s="38" t="str">
        <f xml:space="preserve"> IFERROR(IF(VLOOKUP(G2132,Demos!$B$3:$K$1368,8,FALSE)=0,"",VLOOKUP(G2132,Demos!$B$3:$K$1368,8,FALSE)),"")</f>
        <v/>
      </c>
      <c r="R2132" s="38" t="str">
        <f xml:space="preserve"> IFERROR(IF(VLOOKUP(G2132,Demos!$B$3:$K$1368,7,FALSE)=0,"",VLOOKUP(G2132,Demos!$B$3:$K$1368,7,FALSE)),"")</f>
        <v/>
      </c>
      <c r="T2132" s="50" t="s">
        <v>1761</v>
      </c>
      <c r="U2132" s="31" t="str">
        <f>IFERROR(VLOOKUP(G2132,Demos!$B$7:N5427,12,FALSE),"")</f>
        <v/>
      </c>
    </row>
    <row r="2133" spans="1:21" ht="45" x14ac:dyDescent="0.25">
      <c r="A2133" s="39">
        <f t="shared" si="33"/>
        <v>2128</v>
      </c>
      <c r="B2133" s="30" t="s">
        <v>151</v>
      </c>
      <c r="C2133" s="29" t="str">
        <f xml:space="preserve"> IFERROR(VLOOKUP(B2133, Courses!$C$3:$E$836, 2, FALSE),"")</f>
        <v>Introduction to Electricity and Magnetism</v>
      </c>
      <c r="D2133" s="29" t="str">
        <f xml:space="preserve"> IFERROR(VLOOKUP(MID(G2133,1,1), PIRA!$B$1:$E$1146, 2, FALSE),"")</f>
        <v>5 Electricity and Magnetism</v>
      </c>
      <c r="E2133" s="31" t="str">
        <f xml:space="preserve"> IFERROR(VLOOKUP(MID(G2133,1,2),PIRA!$B$1:$E$1144,2,FALSE),"")&amp;"
"&amp;IFERROR(VLOOKUP(MID(H2133,1,2),PIRA!$B$1:$E$1144,2,FALSE),"")&amp;"
"&amp;IFERROR(VLOOKUP(MID(I2133,1,2),PIRA!$B$1:$E$1144,2,FALSE),"")</f>
        <v xml:space="preserve">Electric Fields and Potential
Electric Fields and Potential
</v>
      </c>
      <c r="F2133" s="31" t="str">
        <f xml:space="preserve"> IFERROR(VLOOKUP(MID(G2133,1,4),PIRA!$B$1:$E$1144,2,FALSE),"")&amp;"
"&amp;IFERROR(VLOOKUP(MID(H2133,1,4),PIRA!$B$1:$E$1144,2,FALSE),"")&amp;"
"&amp;IFERROR(VLOOKUP(MID(I2133,1,4),PIRA!$B$1:$E$1144,2,FALSE),"")</f>
        <v xml:space="preserve">Electric Field
Gauss' Law
</v>
      </c>
      <c r="G2133" s="32" t="s">
        <v>1194</v>
      </c>
      <c r="H2133" s="31" t="str">
        <f>IFERROR(IF(VLOOKUP(G2133,Demos!$B$3:$K$1368,2,FALSE)=0,"",VLOOKUP(G2133,Demos!$B$3:$K$1368,2,FALSE)),"")</f>
        <v>5B20.10</v>
      </c>
      <c r="I2133" s="79" t="str">
        <f>IFERROR(IF(VLOOKUP(G2133,Demos!$B$3:$K$1368,3,FALSE)=0,"",VLOOKUP(G2133,Demos!$B$3:$K$1368,3,FALSE)),"")</f>
        <v/>
      </c>
      <c r="J2133" s="79" t="str">
        <f>IFERROR(IF(VLOOKUP(G2133,Demos!$B$3:$K$1368,4,FALSE)=0,"",VLOOKUP(G2133,Demos!$B$3:$K$1368,4,FALSE)),"")</f>
        <v/>
      </c>
      <c r="K2133" s="30" t="s">
        <v>1064</v>
      </c>
      <c r="L2133" s="30" t="s">
        <v>1063</v>
      </c>
      <c r="M2133" s="71">
        <v>41922</v>
      </c>
      <c r="N2133" s="33" t="str">
        <f>IFERROR(VLOOKUP(G2133,Demos!$B$3:$K$1368,5,FALSE),"")</f>
        <v>Charge and Field; inside and/or outside?</v>
      </c>
      <c r="O2133" s="28">
        <f>IF(N2133="","",COUNTIF($N$6:N4252, N2133))</f>
        <v>13</v>
      </c>
      <c r="P2133" s="33" t="str">
        <f xml:space="preserve"> IFERROR(IF(VLOOKUP(G2133,Demos!$B$3:$K$1368,6,FALSE)=0,"",VLOOKUP(G2133,Demos!$B$3:$K$1368,6,FALSE)),"")</f>
        <v>www.de-monstrare.nl/.../ Charge%20and%20field%20inside%20and%20or%20outside.pdf</v>
      </c>
      <c r="Q2133" s="38" t="str">
        <f xml:space="preserve"> IFERROR(IF(VLOOKUP(G2133,Demos!$B$3:$K$1368,8,FALSE)=0,"",VLOOKUP(G2133,Demos!$B$3:$K$1368,8,FALSE)),"")</f>
        <v/>
      </c>
      <c r="R2133" s="38" t="str">
        <f xml:space="preserve"> IFERROR(IF(VLOOKUP(G2133,Demos!$B$3:$K$1368,7,FALSE)=0,"",VLOOKUP(G2133,Demos!$B$3:$K$1368,7,FALSE)),"")</f>
        <v>See: https://www.youtube.com/watch?v=11BL47PklLw&amp;list=PLYMFB4TVFdJJ4DsfXdY6yzDCDgLLiC4ya&amp;index=3</v>
      </c>
      <c r="T2133" s="50" t="s">
        <v>1761</v>
      </c>
      <c r="U2133" s="31" t="str">
        <f>IFERROR(VLOOKUP(G2133,Demos!$B$7:N5428,12,FALSE),"")</f>
        <v/>
      </c>
    </row>
    <row r="2134" spans="1:21" ht="45" x14ac:dyDescent="0.25">
      <c r="A2134" s="39">
        <f t="shared" si="33"/>
        <v>2129</v>
      </c>
      <c r="B2134" s="30" t="s">
        <v>1877</v>
      </c>
      <c r="C2134" s="29" t="str">
        <f xml:space="preserve"> IFERROR(VLOOKUP(B2134, Courses!$C$3:$E$836, 2, FALSE),"")</f>
        <v>Electromagnetism</v>
      </c>
      <c r="D2134" s="29" t="str">
        <f xml:space="preserve"> IFERROR(VLOOKUP(MID(G2134,1,1), PIRA!$B$1:$E$1146, 2, FALSE),"")</f>
        <v>5 Electricity and Magnetism</v>
      </c>
      <c r="E2134" s="31" t="str">
        <f xml:space="preserve"> IFERROR(VLOOKUP(MID(G2134,1,2),PIRA!$B$1:$E$1144,2,FALSE),"")&amp;"
"&amp;IFERROR(VLOOKUP(MID(H2134,1,2),PIRA!$B$1:$E$1144,2,FALSE),"")&amp;"
"&amp;IFERROR(VLOOKUP(MID(I2134,1,2),PIRA!$B$1:$E$1144,2,FALSE),"")</f>
        <v xml:space="preserve">Magnetic Fields and Forces
Magnetic Materials
</v>
      </c>
      <c r="F2134" s="31" t="str">
        <f xml:space="preserve"> IFERROR(VLOOKUP(MID(G2134,1,4),PIRA!$B$1:$E$1144,2,FALSE),"")&amp;"
"&amp;IFERROR(VLOOKUP(MID(H2134,1,4),PIRA!$B$1:$E$1144,2,FALSE),"")&amp;"
"&amp;IFERROR(VLOOKUP(MID(I2134,1,4),PIRA!$B$1:$E$1144,2,FALSE),"")</f>
        <v xml:space="preserve">
Magnet Domains &amp; Magnetization
</v>
      </c>
      <c r="G2134" s="32" t="s">
        <v>1612</v>
      </c>
      <c r="H2134" s="31" t="str">
        <f>IFERROR(IF(VLOOKUP(G2134,Demos!$B$3:$K$1368,2,FALSE)=0,"",VLOOKUP(G2134,Demos!$B$3:$K$1368,2,FALSE)),"")</f>
        <v>5G20.60</v>
      </c>
      <c r="I2134" s="79" t="str">
        <f>IFERROR(IF(VLOOKUP(G2134,Demos!$B$3:$K$1368,3,FALSE)=0,"",VLOOKUP(G2134,Demos!$B$3:$K$1368,3,FALSE)),"")</f>
        <v/>
      </c>
      <c r="J2134" s="79" t="str">
        <f>IFERROR(IF(VLOOKUP(G2134,Demos!$B$3:$K$1368,4,FALSE)=0,"",VLOOKUP(G2134,Demos!$B$3:$K$1368,4,FALSE)),"")</f>
        <v/>
      </c>
      <c r="K2134" s="30" t="s">
        <v>177</v>
      </c>
      <c r="M2134" s="71">
        <v>41922</v>
      </c>
      <c r="N2134" s="33" t="str">
        <f>IFERROR(VLOOKUP(G2134,Demos!$B$3:$K$1368,5,FALSE),"")</f>
        <v>Coil with Iron Core</v>
      </c>
      <c r="O2134" s="28">
        <f>IF(N2134="","",COUNTIF($N$6:N4253, N2134))</f>
        <v>3</v>
      </c>
      <c r="P2134" s="33" t="str">
        <f xml:space="preserve"> IFERROR(IF(VLOOKUP(G2134,Demos!$B$3:$K$1368,6,FALSE)=0,"",VLOOKUP(G2134,Demos!$B$3:$K$1368,6,FALSE)),"")</f>
        <v>N/A</v>
      </c>
      <c r="Q2134" s="38" t="str">
        <f xml:space="preserve"> IFERROR(IF(VLOOKUP(G2134,Demos!$B$3:$K$1368,8,FALSE)=0,"",VLOOKUP(G2134,Demos!$B$3:$K$1368,8,FALSE)),"")</f>
        <v>Increasing B-Field when inserting iron core (force pulls core into the coil)</v>
      </c>
      <c r="R2134" s="38" t="str">
        <f xml:space="preserve"> IFERROR(IF(VLOOKUP(G2134,Demos!$B$3:$K$1368,7,FALSE)=0,"",VLOOKUP(G2134,Demos!$B$3:$K$1368,7,FALSE)),"")</f>
        <v/>
      </c>
      <c r="T2134" s="50" t="s">
        <v>1761</v>
      </c>
      <c r="U2134" s="31" t="str">
        <f>IFERROR(VLOOKUP(G2134,Demos!$B$7:N5429,12,FALSE),"")</f>
        <v/>
      </c>
    </row>
    <row r="2135" spans="1:21" ht="45" x14ac:dyDescent="0.25">
      <c r="A2135" s="39">
        <f t="shared" si="33"/>
        <v>2130</v>
      </c>
      <c r="B2135" s="30" t="s">
        <v>151</v>
      </c>
      <c r="C2135" s="29" t="str">
        <f xml:space="preserve"> IFERROR(VLOOKUP(B2135, Courses!$C$3:$E$836, 2, FALSE),"")</f>
        <v>Introduction to Electricity and Magnetism</v>
      </c>
      <c r="D2135" s="29" t="str">
        <f xml:space="preserve"> IFERROR(VLOOKUP(MID(G2135,1,1), PIRA!$B$1:$E$1146, 2, FALSE),"")</f>
        <v>5 Electricity and Magnetism</v>
      </c>
      <c r="E2135" s="31" t="str">
        <f xml:space="preserve"> IFERROR(VLOOKUP(MID(G2135,1,2),PIRA!$B$1:$E$1144,2,FALSE),"")&amp;"
"&amp;IFERROR(VLOOKUP(MID(H2135,1,2),PIRA!$B$1:$E$1144,2,FALSE),"")&amp;"
"&amp;IFERROR(VLOOKUP(MID(I2135,1,2),PIRA!$B$1:$E$1144,2,FALSE),"")</f>
        <v xml:space="preserve">Electric Fields and Potential
</v>
      </c>
      <c r="F2135" s="31" t="str">
        <f xml:space="preserve"> IFERROR(VLOOKUP(MID(G2135,1,4),PIRA!$B$1:$E$1144,2,FALSE),"")&amp;"
"&amp;IFERROR(VLOOKUP(MID(H2135,1,4),PIRA!$B$1:$E$1144,2,FALSE),"")&amp;"
"&amp;IFERROR(VLOOKUP(MID(I2135,1,4),PIRA!$B$1:$E$1144,2,FALSE),"")</f>
        <v xml:space="preserve">Electric Field
</v>
      </c>
      <c r="G2135" s="32" t="s">
        <v>1193</v>
      </c>
      <c r="H2135" s="31" t="str">
        <f>IFERROR(IF(VLOOKUP(G2135,Demos!$B$3:$K$1368,2,FALSE)=0,"",VLOOKUP(G2135,Demos!$B$3:$K$1368,2,FALSE)),"")</f>
        <v/>
      </c>
      <c r="I2135" s="79" t="str">
        <f>IFERROR(IF(VLOOKUP(G2135,Demos!$B$3:$K$1368,3,FALSE)=0,"",VLOOKUP(G2135,Demos!$B$3:$K$1368,3,FALSE)),"")</f>
        <v/>
      </c>
      <c r="J2135" s="79" t="str">
        <f>IFERROR(IF(VLOOKUP(G2135,Demos!$B$3:$K$1368,4,FALSE)=0,"",VLOOKUP(G2135,Demos!$B$3:$K$1368,4,FALSE)),"")</f>
        <v/>
      </c>
      <c r="K2135" s="30" t="s">
        <v>1064</v>
      </c>
      <c r="L2135" s="30" t="s">
        <v>1063</v>
      </c>
      <c r="M2135" s="71">
        <v>41921</v>
      </c>
      <c r="N2135" s="33" t="str">
        <f>IFERROR(VLOOKUP(G2135,Demos!$B$3:$K$1368,5,FALSE),"")</f>
        <v>E-Field Direction (vd Graaff and electric dipole)</v>
      </c>
      <c r="O2135" s="28">
        <f>IF(N2135="","",COUNTIF($N$6:N4254, N2135))</f>
        <v>12</v>
      </c>
      <c r="P2135" s="33" t="str">
        <f xml:space="preserve"> IFERROR(IF(VLOOKUP(G2135,Demos!$B$3:$K$1368,6,FALSE)=0,"",VLOOKUP(G2135,Demos!$B$3:$K$1368,6,FALSE)),"")</f>
        <v>www.de-monstrare.nl/pdf/E-field%20direction.pdf</v>
      </c>
      <c r="Q2135" s="38" t="str">
        <f xml:space="preserve"> IFERROR(IF(VLOOKUP(G2135,Demos!$B$3:$K$1368,8,FALSE)=0,"",VLOOKUP(G2135,Demos!$B$3:$K$1368,8,FALSE)),"")</f>
        <v>Produce an E-dipole and suspend it in the E-field of a vd Graaff</v>
      </c>
      <c r="R2135" s="38" t="str">
        <f xml:space="preserve"> IFERROR(IF(VLOOKUP(G2135,Demos!$B$3:$K$1368,7,FALSE)=0,"",VLOOKUP(G2135,Demos!$B$3:$K$1368,7,FALSE)),"")</f>
        <v>See: https://www.youtube.com/watch?v=5yedECuZIs0&amp;list=PLYMFB4TVFdJJ4DsfXdY6yzDCDgLLiC4ya&amp;index=4</v>
      </c>
      <c r="T2135" s="50" t="s">
        <v>1761</v>
      </c>
      <c r="U2135" s="31" t="str">
        <f>IFERROR(VLOOKUP(G2135,Demos!$B$7:N5430,12,FALSE),"")</f>
        <v/>
      </c>
    </row>
    <row r="2136" spans="1:21" ht="45" x14ac:dyDescent="0.25">
      <c r="A2136" s="39">
        <f t="shared" si="33"/>
        <v>2131</v>
      </c>
      <c r="B2136" s="30" t="s">
        <v>1877</v>
      </c>
      <c r="C2136" s="29" t="str">
        <f xml:space="preserve"> IFERROR(VLOOKUP(B2136, Courses!$C$3:$E$836, 2, FALSE),"")</f>
        <v>Electromagnetism</v>
      </c>
      <c r="D2136" s="29" t="str">
        <f xml:space="preserve"> IFERROR(VLOOKUP(MID(G2136,1,1), PIRA!$B$1:$E$1146, 2, FALSE),"")</f>
        <v>5 Electricity and Magnetism</v>
      </c>
      <c r="E2136" s="31" t="str">
        <f xml:space="preserve"> IFERROR(VLOOKUP(MID(G2136,1,2),PIRA!$B$1:$E$1144,2,FALSE),"")&amp;"
"&amp;IFERROR(VLOOKUP(MID(H2136,1,2),PIRA!$B$1:$E$1144,2,FALSE),"")&amp;"
"&amp;IFERROR(VLOOKUP(MID(I2136,1,2),PIRA!$B$1:$E$1144,2,FALSE),"")</f>
        <v xml:space="preserve">Magnetic Fields and Forces
</v>
      </c>
      <c r="F2136" s="31" t="str">
        <f xml:space="preserve"> IFERROR(VLOOKUP(MID(G2136,1,4),PIRA!$B$1:$E$1144,2,FALSE),"")&amp;"
"&amp;IFERROR(VLOOKUP(MID(H2136,1,4),PIRA!$B$1:$E$1144,2,FALSE),"")&amp;"
"&amp;IFERROR(VLOOKUP(MID(I2136,1,4),PIRA!$B$1:$E$1144,2,FALSE),"")</f>
        <v xml:space="preserve">
</v>
      </c>
      <c r="G2136" s="32" t="s">
        <v>1213</v>
      </c>
      <c r="H2136" s="31" t="str">
        <f>IFERROR(IF(VLOOKUP(G2136,Demos!$B$3:$K$1368,2,FALSE)=0,"",VLOOKUP(G2136,Demos!$B$3:$K$1368,2,FALSE)),"")</f>
        <v/>
      </c>
      <c r="I2136" s="79" t="str">
        <f>IFERROR(IF(VLOOKUP(G2136,Demos!$B$3:$K$1368,3,FALSE)=0,"",VLOOKUP(G2136,Demos!$B$3:$K$1368,3,FALSE)),"")</f>
        <v/>
      </c>
      <c r="J2136" s="79" t="str">
        <f>IFERROR(IF(VLOOKUP(G2136,Demos!$B$3:$K$1368,4,FALSE)=0,"",VLOOKUP(G2136,Demos!$B$3:$K$1368,4,FALSE)),"")</f>
        <v/>
      </c>
      <c r="K2136" s="30" t="s">
        <v>246</v>
      </c>
      <c r="M2136" s="71">
        <v>41920</v>
      </c>
      <c r="N2136" s="33" t="str">
        <f>IFERROR(VLOOKUP(G2136,Demos!$B$3:$K$1368,5,FALSE),"")</f>
        <v>Magnets</v>
      </c>
      <c r="O2136" s="28">
        <f>IF(N2136="","",COUNTIF($N$6:N4255, N2136))</f>
        <v>2</v>
      </c>
      <c r="P2136" s="33" t="str">
        <f xml:space="preserve"> IFERROR(IF(VLOOKUP(G2136,Demos!$B$3:$K$1368,6,FALSE)=0,"",VLOOKUP(G2136,Demos!$B$3:$K$1368,6,FALSE)),"")</f>
        <v>N/A</v>
      </c>
      <c r="Q2136" s="38" t="str">
        <f xml:space="preserve"> IFERROR(IF(VLOOKUP(G2136,Demos!$B$3:$K$1368,8,FALSE)=0,"",VLOOKUP(G2136,Demos!$B$3:$K$1368,8,FALSE)),"")</f>
        <v>Measure w a tesla meter field strength of a bar magnet and current coil w identical specs</v>
      </c>
      <c r="R2136" s="38" t="str">
        <f xml:space="preserve"> IFERROR(IF(VLOOKUP(G2136,Demos!$B$3:$K$1368,7,FALSE)=0,"",VLOOKUP(G2136,Demos!$B$3:$K$1368,7,FALSE)),"")</f>
        <v/>
      </c>
      <c r="T2136" s="50" t="s">
        <v>1769</v>
      </c>
      <c r="U2136" s="31" t="str">
        <f>IFERROR(VLOOKUP(G2136,Demos!$B$7:N5431,12,FALSE),"")</f>
        <v/>
      </c>
    </row>
    <row r="2137" spans="1:21" ht="45" x14ac:dyDescent="0.25">
      <c r="A2137" s="39">
        <f t="shared" si="33"/>
        <v>2132</v>
      </c>
      <c r="B2137" s="30" t="s">
        <v>151</v>
      </c>
      <c r="C2137" s="29" t="str">
        <f xml:space="preserve"> IFERROR(VLOOKUP(B2137, Courses!$C$3:$E$836, 2, FALSE),"")</f>
        <v>Introduction to Electricity and Magnetism</v>
      </c>
      <c r="D2137" s="29" t="str">
        <f xml:space="preserve"> IFERROR(VLOOKUP(MID(G2137,1,1), PIRA!$B$1:$E$1146, 2, FALSE),"")</f>
        <v>5 Electricity and Magnetism</v>
      </c>
      <c r="E2137" s="31" t="str">
        <f xml:space="preserve"> IFERROR(VLOOKUP(MID(G2137,1,2),PIRA!$B$1:$E$1144,2,FALSE),"")&amp;"
"&amp;IFERROR(VLOOKUP(MID(H2137,1,2),PIRA!$B$1:$E$1144,2,FALSE),"")&amp;"
"&amp;IFERROR(VLOOKUP(MID(I2137,1,2),PIRA!$B$1:$E$1144,2,FALSE),"")</f>
        <v xml:space="preserve">Electrostatics
</v>
      </c>
      <c r="F2137" s="31" t="str">
        <f xml:space="preserve"> IFERROR(VLOOKUP(MID(G2137,1,4),PIRA!$B$1:$E$1144,2,FALSE),"")&amp;"
"&amp;IFERROR(VLOOKUP(MID(H2137,1,4),PIRA!$B$1:$E$1144,2,FALSE),"")&amp;"
"&amp;IFERROR(VLOOKUP(MID(I2137,1,4),PIRA!$B$1:$E$1144,2,FALSE),"")</f>
        <v xml:space="preserve">Coulomb's Law
</v>
      </c>
      <c r="G2137" s="32" t="s">
        <v>245</v>
      </c>
      <c r="H2137" s="31" t="str">
        <f>IFERROR(IF(VLOOKUP(G2137,Demos!$B$3:$K$1368,2,FALSE)=0,"",VLOOKUP(G2137,Demos!$B$3:$K$1368,2,FALSE)),"")</f>
        <v/>
      </c>
      <c r="I2137" s="79" t="str">
        <f>IFERROR(IF(VLOOKUP(G2137,Demos!$B$3:$K$1368,3,FALSE)=0,"",VLOOKUP(G2137,Demos!$B$3:$K$1368,3,FALSE)),"")</f>
        <v/>
      </c>
      <c r="J2137" s="79" t="str">
        <f>IFERROR(IF(VLOOKUP(G2137,Demos!$B$3:$K$1368,4,FALSE)=0,"",VLOOKUP(G2137,Demos!$B$3:$K$1368,4,FALSE)),"")</f>
        <v/>
      </c>
      <c r="K2137" s="30" t="s">
        <v>1064</v>
      </c>
      <c r="M2137" s="71">
        <v>41919</v>
      </c>
      <c r="N2137" s="33" t="str">
        <f>IFERROR(VLOOKUP(G2137,Demos!$B$3:$K$1368,5,FALSE),"")</f>
        <v>Coulomb's Law (2)</v>
      </c>
      <c r="O2137" s="28">
        <f>IF(N2137="","",COUNTIF($N$6:N4256, N2137))</f>
        <v>17</v>
      </c>
      <c r="P2137" s="33" t="str">
        <f xml:space="preserve"> IFERROR(IF(VLOOKUP(G2137,Demos!$B$3:$K$1368,6,FALSE)=0,"",VLOOKUP(G2137,Demos!$B$3:$K$1368,6,FALSE)),"")</f>
        <v>www.de-monstrare.nl/pdf/Coulomb's%20law%20_2_.pdf</v>
      </c>
      <c r="Q2137" s="38" t="str">
        <f xml:space="preserve"> IFERROR(IF(VLOOKUP(G2137,Demos!$B$3:$K$1368,8,FALSE)=0,"",VLOOKUP(G2137,Demos!$B$3:$K$1368,8,FALSE)),"")</f>
        <v/>
      </c>
      <c r="R2137" s="38" t="str">
        <f xml:space="preserve"> IFERROR(IF(VLOOKUP(G2137,Demos!$B$3:$K$1368,7,FALSE)=0,"",VLOOKUP(G2137,Demos!$B$3:$K$1368,7,FALSE)),"")</f>
        <v/>
      </c>
      <c r="T2137" s="50" t="s">
        <v>1761</v>
      </c>
      <c r="U2137" s="31" t="str">
        <f>IFERROR(VLOOKUP(G2137,Demos!$B$7:N5432,12,FALSE),"")</f>
        <v/>
      </c>
    </row>
    <row r="2138" spans="1:21" ht="45" x14ac:dyDescent="0.25">
      <c r="A2138" s="39">
        <f t="shared" si="33"/>
        <v>2133</v>
      </c>
      <c r="B2138" s="30" t="s">
        <v>151</v>
      </c>
      <c r="C2138" s="29" t="str">
        <f xml:space="preserve"> IFERROR(VLOOKUP(B2138, Courses!$C$3:$E$836, 2, FALSE),"")</f>
        <v>Introduction to Electricity and Magnetism</v>
      </c>
      <c r="D2138" s="29" t="str">
        <f xml:space="preserve"> IFERROR(VLOOKUP(MID(G2138,1,1), PIRA!$B$1:$E$1146, 2, FALSE),"")</f>
        <v>5 Electricity and Magnetism</v>
      </c>
      <c r="E2138" s="31" t="str">
        <f xml:space="preserve"> IFERROR(VLOOKUP(MID(G2138,1,2),PIRA!$B$1:$E$1144,2,FALSE),"")&amp;"
"&amp;IFERROR(VLOOKUP(MID(H2138,1,2),PIRA!$B$1:$E$1144,2,FALSE),"")&amp;"
"&amp;IFERROR(VLOOKUP(MID(I2138,1,2),PIRA!$B$1:$E$1144,2,FALSE),"")</f>
        <v xml:space="preserve">Electrostatics
</v>
      </c>
      <c r="F2138" s="31" t="str">
        <f xml:space="preserve"> IFERROR(VLOOKUP(MID(G2138,1,4),PIRA!$B$1:$E$1144,2,FALSE),"")&amp;"
"&amp;IFERROR(VLOOKUP(MID(H2138,1,4),PIRA!$B$1:$E$1144,2,FALSE),"")&amp;"
"&amp;IFERROR(VLOOKUP(MID(I2138,1,4),PIRA!$B$1:$E$1144,2,FALSE),"")</f>
        <v xml:space="preserve">Induced Charge
</v>
      </c>
      <c r="G2138" s="32" t="s">
        <v>1191</v>
      </c>
      <c r="H2138" s="31" t="str">
        <f>IFERROR(IF(VLOOKUP(G2138,Demos!$B$3:$K$1368,2,FALSE)=0,"",VLOOKUP(G2138,Demos!$B$3:$K$1368,2,FALSE)),"")</f>
        <v/>
      </c>
      <c r="I2138" s="79" t="str">
        <f>IFERROR(IF(VLOOKUP(G2138,Demos!$B$3:$K$1368,3,FALSE)=0,"",VLOOKUP(G2138,Demos!$B$3:$K$1368,3,FALSE)),"")</f>
        <v/>
      </c>
      <c r="J2138" s="79" t="str">
        <f>IFERROR(IF(VLOOKUP(G2138,Demos!$B$3:$K$1368,4,FALSE)=0,"",VLOOKUP(G2138,Demos!$B$3:$K$1368,4,FALSE)),"")</f>
        <v/>
      </c>
      <c r="K2138" s="30" t="s">
        <v>1064</v>
      </c>
      <c r="M2138" s="71">
        <v>41919</v>
      </c>
      <c r="N2138" s="33" t="str">
        <f>IFERROR(VLOOKUP(G2138,Demos!$B$3:$K$1368,5,FALSE),"")</f>
        <v>Charging by Induction</v>
      </c>
      <c r="O2138" s="28">
        <f>IF(N2138="","",COUNTIF($N$6:N4257, N2138))</f>
        <v>12</v>
      </c>
      <c r="P2138" s="33" t="str">
        <f xml:space="preserve"> IFERROR(IF(VLOOKUP(G2138,Demos!$B$3:$K$1368,6,FALSE)=0,"",VLOOKUP(G2138,Demos!$B$3:$K$1368,6,FALSE)),"")</f>
        <v>www.de-monstrare.nl/pdf/Charging%20by%20induction.pdf</v>
      </c>
      <c r="Q2138" s="38" t="str">
        <f xml:space="preserve"> IFERROR(IF(VLOOKUP(G2138,Demos!$B$3:$K$1368,8,FALSE)=0,"",VLOOKUP(G2138,Demos!$B$3:$K$1368,8,FALSE)),"")</f>
        <v/>
      </c>
      <c r="R2138" s="38" t="str">
        <f xml:space="preserve"> IFERROR(IF(VLOOKUP(G2138,Demos!$B$3:$K$1368,7,FALSE)=0,"",VLOOKUP(G2138,Demos!$B$3:$K$1368,7,FALSE)),"")</f>
        <v>See: https://www.youtube.com/watch?v=5u-WR7oNJ00&amp;list=PLYMFB4TVFdJJ4DsfXdY6yzDCDgLLiC4ya&amp;index=2</v>
      </c>
      <c r="T2138" s="50" t="s">
        <v>1761</v>
      </c>
      <c r="U2138" s="31" t="str">
        <f>IFERROR(VLOOKUP(G2138,Demos!$B$7:N5433,12,FALSE),"")</f>
        <v/>
      </c>
    </row>
    <row r="2139" spans="1:21" ht="45" x14ac:dyDescent="0.25">
      <c r="A2139" s="39">
        <f t="shared" si="33"/>
        <v>2134</v>
      </c>
      <c r="B2139" s="30" t="s">
        <v>1877</v>
      </c>
      <c r="C2139" s="29" t="str">
        <f xml:space="preserve"> IFERROR(VLOOKUP(B2139, Courses!$C$3:$E$836, 2, FALSE),"")</f>
        <v>Electromagnetism</v>
      </c>
      <c r="D2139" s="29" t="str">
        <f xml:space="preserve"> IFERROR(VLOOKUP(MID(G2139,1,1), PIRA!$B$1:$E$1146, 2, FALSE),"")</f>
        <v>5 Electricity and Magnetism</v>
      </c>
      <c r="E2139" s="31" t="str">
        <f xml:space="preserve"> IFERROR(VLOOKUP(MID(G2139,1,2),PIRA!$B$1:$E$1144,2,FALSE),"")&amp;"
"&amp;IFERROR(VLOOKUP(MID(H2139,1,2),PIRA!$B$1:$E$1144,2,FALSE),"")&amp;"
"&amp;IFERROR(VLOOKUP(MID(I2139,1,2),PIRA!$B$1:$E$1144,2,FALSE),"")</f>
        <v xml:space="preserve">Magnetic Fields and Forces
</v>
      </c>
      <c r="F2139" s="31" t="str">
        <f xml:space="preserve"> IFERROR(VLOOKUP(MID(G2139,1,4),PIRA!$B$1:$E$1144,2,FALSE),"")&amp;"
"&amp;IFERROR(VLOOKUP(MID(H2139,1,4),PIRA!$B$1:$E$1144,2,FALSE),"")&amp;"
"&amp;IFERROR(VLOOKUP(MID(I2139,1,4),PIRA!$B$1:$E$1144,2,FALSE),"")</f>
        <v xml:space="preserve">Torques on Coils
</v>
      </c>
      <c r="G2139" s="32" t="s">
        <v>1198</v>
      </c>
      <c r="H2139" s="31" t="str">
        <f>IFERROR(IF(VLOOKUP(G2139,Demos!$B$3:$K$1368,2,FALSE)=0,"",VLOOKUP(G2139,Demos!$B$3:$K$1368,2,FALSE)),"")</f>
        <v/>
      </c>
      <c r="I2139" s="79" t="str">
        <f>IFERROR(IF(VLOOKUP(G2139,Demos!$B$3:$K$1368,3,FALSE)=0,"",VLOOKUP(G2139,Demos!$B$3:$K$1368,3,FALSE)),"")</f>
        <v/>
      </c>
      <c r="J2139" s="79" t="str">
        <f>IFERROR(IF(VLOOKUP(G2139,Demos!$B$3:$K$1368,4,FALSE)=0,"",VLOOKUP(G2139,Demos!$B$3:$K$1368,4,FALSE)),"")</f>
        <v/>
      </c>
      <c r="K2139" s="30" t="s">
        <v>246</v>
      </c>
      <c r="M2139" s="71">
        <v>41919</v>
      </c>
      <c r="N2139" s="33" t="str">
        <f>IFERROR(VLOOKUP(G2139,Demos!$B$3:$K$1368,5,FALSE),"")</f>
        <v>Current Loop in Magnetic Field</v>
      </c>
      <c r="O2139" s="28">
        <f>IF(N2139="","",COUNTIF($N$6:N4258, N2139))</f>
        <v>2</v>
      </c>
      <c r="P2139" s="33" t="str">
        <f xml:space="preserve"> IFERROR(IF(VLOOKUP(G2139,Demos!$B$3:$K$1368,6,FALSE)=0,"",VLOOKUP(G2139,Demos!$B$3:$K$1368,6,FALSE)),"")</f>
        <v>www.de-monstrare.nl/pdf/Current%20loop%20in%20magnetic%20field.pdf</v>
      </c>
      <c r="Q2139" s="38" t="str">
        <f xml:space="preserve"> IFERROR(IF(VLOOKUP(G2139,Demos!$B$3:$K$1368,8,FALSE)=0,"",VLOOKUP(G2139,Demos!$B$3:$K$1368,8,FALSE)),"")</f>
        <v/>
      </c>
      <c r="R2139" s="38" t="str">
        <f xml:space="preserve"> IFERROR(IF(VLOOKUP(G2139,Demos!$B$3:$K$1368,7,FALSE)=0,"",VLOOKUP(G2139,Demos!$B$3:$K$1368,7,FALSE)),"")</f>
        <v/>
      </c>
      <c r="T2139" s="50" t="s">
        <v>1761</v>
      </c>
      <c r="U2139" s="31" t="str">
        <f>IFERROR(VLOOKUP(G2139,Demos!$B$7:N5434,12,FALSE),"")</f>
        <v/>
      </c>
    </row>
    <row r="2140" spans="1:21" ht="45" x14ac:dyDescent="0.25">
      <c r="A2140" s="39">
        <f t="shared" si="33"/>
        <v>2135</v>
      </c>
      <c r="B2140" s="30" t="s">
        <v>151</v>
      </c>
      <c r="C2140" s="29" t="str">
        <f xml:space="preserve"> IFERROR(VLOOKUP(B2140, Courses!$C$3:$E$836, 2, FALSE),"")</f>
        <v>Introduction to Electricity and Magnetism</v>
      </c>
      <c r="D2140" s="29" t="str">
        <f xml:space="preserve"> IFERROR(VLOOKUP(MID(G2140,1,1), PIRA!$B$1:$E$1146, 2, FALSE),"")</f>
        <v>5 Electricity and Magnetism</v>
      </c>
      <c r="E2140" s="31" t="str">
        <f xml:space="preserve"> IFERROR(VLOOKUP(MID(G2140,1,2),PIRA!$B$1:$E$1144,2,FALSE),"")&amp;"
"&amp;IFERROR(VLOOKUP(MID(H2140,1,2),PIRA!$B$1:$E$1144,2,FALSE),"")&amp;"
"&amp;IFERROR(VLOOKUP(MID(I2140,1,2),PIRA!$B$1:$E$1144,2,FALSE),"")</f>
        <v xml:space="preserve">Electric Fields and Potential
</v>
      </c>
      <c r="F2140" s="31" t="str">
        <f xml:space="preserve"> IFERROR(VLOOKUP(MID(G2140,1,4),PIRA!$B$1:$E$1144,2,FALSE),"")&amp;"
"&amp;IFERROR(VLOOKUP(MID(H2140,1,4),PIRA!$B$1:$E$1144,2,FALSE),"")&amp;"
"&amp;IFERROR(VLOOKUP(MID(I2140,1,4),PIRA!$B$1:$E$1144,2,FALSE),"")</f>
        <v xml:space="preserve">Electric Field
</v>
      </c>
      <c r="G2140" s="32" t="s">
        <v>1740</v>
      </c>
      <c r="H2140" s="31" t="str">
        <f>IFERROR(IF(VLOOKUP(G2140,Demos!$B$3:$K$1368,2,FALSE)=0,"",VLOOKUP(G2140,Demos!$B$3:$K$1368,2,FALSE)),"")</f>
        <v/>
      </c>
      <c r="I2140" s="79" t="str">
        <f>IFERROR(IF(VLOOKUP(G2140,Demos!$B$3:$K$1368,3,FALSE)=0,"",VLOOKUP(G2140,Demos!$B$3:$K$1368,3,FALSE)),"")</f>
        <v/>
      </c>
      <c r="J2140" s="79" t="str">
        <f>IFERROR(IF(VLOOKUP(G2140,Demos!$B$3:$K$1368,4,FALSE)=0,"",VLOOKUP(G2140,Demos!$B$3:$K$1368,4,FALSE)),"")</f>
        <v/>
      </c>
      <c r="K2140" s="30" t="s">
        <v>1064</v>
      </c>
      <c r="L2140" s="30" t="s">
        <v>1063</v>
      </c>
      <c r="M2140" s="71">
        <v>41918</v>
      </c>
      <c r="N2140" s="33" t="str">
        <f>IFERROR(VLOOKUP(G2140,Demos!$B$3:$K$1368,5,FALSE),"")</f>
        <v>Squid on vd Graaff</v>
      </c>
      <c r="O2140" s="28">
        <f>IF(N2140="","",COUNTIF($N$6:N4259, N2140))</f>
        <v>12</v>
      </c>
      <c r="P2140" s="33" t="str">
        <f xml:space="preserve"> IFERROR(IF(VLOOKUP(G2140,Demos!$B$3:$K$1368,6,FALSE)=0,"",VLOOKUP(G2140,Demos!$B$3:$K$1368,6,FALSE)),"")</f>
        <v>N/A</v>
      </c>
      <c r="Q2140" s="38" t="str">
        <f xml:space="preserve"> IFERROR(IF(VLOOKUP(G2140,Demos!$B$3:$K$1368,8,FALSE)=0,"",VLOOKUP(G2140,Demos!$B$3:$K$1368,8,FALSE)),"")</f>
        <v>A small stand with thin paper strips is placed on an electrostatic generator</v>
      </c>
      <c r="R2140" s="38" t="str">
        <f xml:space="preserve"> IFERROR(IF(VLOOKUP(G2140,Demos!$B$3:$K$1368,7,FALSE)=0,"",VLOOKUP(G2140,Demos!$B$3:$K$1368,7,FALSE)),"")</f>
        <v/>
      </c>
      <c r="T2140" s="50" t="s">
        <v>1761</v>
      </c>
      <c r="U2140" s="31" t="str">
        <f>IFERROR(VLOOKUP(G2140,Demos!$B$7:N5435,12,FALSE),"")</f>
        <v/>
      </c>
    </row>
    <row r="2141" spans="1:21" ht="45" x14ac:dyDescent="0.25">
      <c r="A2141" s="39">
        <f t="shared" si="33"/>
        <v>2136</v>
      </c>
      <c r="B2141" s="30" t="s">
        <v>1877</v>
      </c>
      <c r="C2141" s="29" t="str">
        <f xml:space="preserve"> IFERROR(VLOOKUP(B2141, Courses!$C$3:$E$836, 2, FALSE),"")</f>
        <v>Electromagnetism</v>
      </c>
      <c r="D2141" s="29" t="str">
        <f xml:space="preserve"> IFERROR(VLOOKUP(MID(G2141,1,1), PIRA!$B$1:$E$1146, 2, FALSE),"")</f>
        <v>5 Electricity and Magnetism</v>
      </c>
      <c r="E2141" s="31" t="str">
        <f xml:space="preserve"> IFERROR(VLOOKUP(MID(G2141,1,2),PIRA!$B$1:$E$1144,2,FALSE),"")&amp;"
"&amp;IFERROR(VLOOKUP(MID(H2141,1,2),PIRA!$B$1:$E$1144,2,FALSE),"")&amp;"
"&amp;IFERROR(VLOOKUP(MID(I2141,1,2),PIRA!$B$1:$E$1144,2,FALSE),"")</f>
        <v xml:space="preserve">Magnetic Materials
Magnetic Fields and Forces
</v>
      </c>
      <c r="F2141" s="31" t="str">
        <f xml:space="preserve"> IFERROR(VLOOKUP(MID(G2141,1,4),PIRA!$B$1:$E$1144,2,FALSE),"")&amp;"
"&amp;IFERROR(VLOOKUP(MID(H2141,1,4),PIRA!$B$1:$E$1144,2,FALSE),"")&amp;"
"&amp;IFERROR(VLOOKUP(MID(I2141,1,4),PIRA!$B$1:$E$1144,2,FALSE),"")</f>
        <v xml:space="preserve">Magnets
</v>
      </c>
      <c r="G2141" s="32" t="s">
        <v>483</v>
      </c>
      <c r="H2141" s="31" t="str">
        <f>IFERROR(IF(VLOOKUP(G2141,Demos!$B$3:$K$1368,2,FALSE)=0,"",VLOOKUP(G2141,Demos!$B$3:$K$1368,2,FALSE)),"")</f>
        <v>5H00.01</v>
      </c>
      <c r="I2141" s="79" t="str">
        <f>IFERROR(IF(VLOOKUP(G2141,Demos!$B$3:$K$1368,3,FALSE)=0,"",VLOOKUP(G2141,Demos!$B$3:$K$1368,3,FALSE)),"")</f>
        <v/>
      </c>
      <c r="J2141" s="79" t="str">
        <f>IFERROR(IF(VLOOKUP(G2141,Demos!$B$3:$K$1368,4,FALSE)=0,"",VLOOKUP(G2141,Demos!$B$3:$K$1368,4,FALSE)),"")</f>
        <v/>
      </c>
      <c r="K2141" s="30" t="s">
        <v>177</v>
      </c>
      <c r="M2141" s="71">
        <v>41915</v>
      </c>
      <c r="N2141" s="33" t="str">
        <f>IFERROR(VLOOKUP(G2141,Demos!$B$3:$K$1368,5,FALSE),"")</f>
        <v>Magnetic Field Strength Dipole and Monopole</v>
      </c>
      <c r="O2141" s="28">
        <f>IF(N2141="","",COUNTIF($N$6:N4260, N2141))</f>
        <v>2</v>
      </c>
      <c r="P2141" s="33" t="str">
        <f xml:space="preserve"> IFERROR(IF(VLOOKUP(G2141,Demos!$B$3:$K$1368,6,FALSE)=0,"",VLOOKUP(G2141,Demos!$B$3:$K$1368,6,FALSE)),"")</f>
        <v>N/A</v>
      </c>
      <c r="Q2141" s="38" t="str">
        <f xml:space="preserve"> IFERROR(IF(VLOOKUP(G2141,Demos!$B$3:$K$1368,8,FALSE)=0,"",VLOOKUP(G2141,Demos!$B$3:$K$1368,8,FALSE)),"")</f>
        <v>Ascertain r^-2 and r^-3 relationship</v>
      </c>
      <c r="R2141" s="38" t="str">
        <f xml:space="preserve"> IFERROR(IF(VLOOKUP(G2141,Demos!$B$3:$K$1368,7,FALSE)=0,"",VLOOKUP(G2141,Demos!$B$3:$K$1368,7,FALSE)),"")</f>
        <v/>
      </c>
      <c r="T2141" s="50" t="s">
        <v>1761</v>
      </c>
      <c r="U2141" s="31" t="str">
        <f>IFERROR(VLOOKUP(G2141,Demos!$B$7:N5436,12,FALSE),"")</f>
        <v/>
      </c>
    </row>
    <row r="2142" spans="1:21" ht="45" x14ac:dyDescent="0.25">
      <c r="A2142" s="39">
        <f t="shared" si="33"/>
        <v>2137</v>
      </c>
      <c r="B2142" s="30" t="s">
        <v>1877</v>
      </c>
      <c r="C2142" s="29" t="str">
        <f xml:space="preserve"> IFERROR(VLOOKUP(B2142, Courses!$C$3:$E$836, 2, FALSE),"")</f>
        <v>Electromagnetism</v>
      </c>
      <c r="D2142" s="29" t="str">
        <f xml:space="preserve"> IFERROR(VLOOKUP(MID(G2142,1,1), PIRA!$B$1:$E$1146, 2, FALSE),"")</f>
        <v>5 Electricity and Magnetism</v>
      </c>
      <c r="E2142" s="31" t="str">
        <f xml:space="preserve"> IFERROR(VLOOKUP(MID(G2142,1,2),PIRA!$B$1:$E$1144,2,FALSE),"")&amp;"
"&amp;IFERROR(VLOOKUP(MID(H2142,1,2),PIRA!$B$1:$E$1144,2,FALSE),"")&amp;"
"&amp;IFERROR(VLOOKUP(MID(I2142,1,2),PIRA!$B$1:$E$1144,2,FALSE),"")</f>
        <v xml:space="preserve">Magnetic Fields and Forces
</v>
      </c>
      <c r="F2142" s="31" t="str">
        <f xml:space="preserve"> IFERROR(VLOOKUP(MID(G2142,1,4),PIRA!$B$1:$E$1144,2,FALSE),"")&amp;"
"&amp;IFERROR(VLOOKUP(MID(H2142,1,4),PIRA!$B$1:$E$1144,2,FALSE),"")&amp;"
"&amp;IFERROR(VLOOKUP(MID(I2142,1,4),PIRA!$B$1:$E$1144,2,FALSE),"")</f>
        <v xml:space="preserve">
</v>
      </c>
      <c r="G2142" s="32" t="s">
        <v>1605</v>
      </c>
      <c r="H2142" s="31" t="str">
        <f>IFERROR(IF(VLOOKUP(G2142,Demos!$B$3:$K$1368,2,FALSE)=0,"",VLOOKUP(G2142,Demos!$B$3:$K$1368,2,FALSE)),"")</f>
        <v/>
      </c>
      <c r="I2142" s="79" t="str">
        <f>IFERROR(IF(VLOOKUP(G2142,Demos!$B$3:$K$1368,3,FALSE)=0,"",VLOOKUP(G2142,Demos!$B$3:$K$1368,3,FALSE)),"")</f>
        <v/>
      </c>
      <c r="J2142" s="79" t="str">
        <f>IFERROR(IF(VLOOKUP(G2142,Demos!$B$3:$K$1368,4,FALSE)=0,"",VLOOKUP(G2142,Demos!$B$3:$K$1368,4,FALSE)),"")</f>
        <v/>
      </c>
      <c r="K2142" s="30" t="s">
        <v>246</v>
      </c>
      <c r="M2142" s="71">
        <v>41913</v>
      </c>
      <c r="N2142" s="33" t="str">
        <f>IFERROR(VLOOKUP(G2142,Demos!$B$3:$K$1368,5,FALSE),"")</f>
        <v>B-Field Straight Wire and Coil</v>
      </c>
      <c r="O2142" s="28">
        <f>IF(N2142="","",COUNTIF($N$6:N4261, N2142))</f>
        <v>2</v>
      </c>
      <c r="P2142" s="33" t="str">
        <f xml:space="preserve"> IFERROR(IF(VLOOKUP(G2142,Demos!$B$3:$K$1368,6,FALSE)=0,"",VLOOKUP(G2142,Demos!$B$3:$K$1368,6,FALSE)),"")</f>
        <v/>
      </c>
      <c r="Q2142" s="38" t="str">
        <f xml:space="preserve"> IFERROR(IF(VLOOKUP(G2142,Demos!$B$3:$K$1368,8,FALSE)=0,"",VLOOKUP(G2142,Demos!$B$3:$K$1368,8,FALSE)),"")</f>
        <v/>
      </c>
      <c r="R2142" s="38" t="str">
        <f xml:space="preserve"> IFERROR(IF(VLOOKUP(G2142,Demos!$B$3:$K$1368,7,FALSE)=0,"",VLOOKUP(G2142,Demos!$B$3:$K$1368,7,FALSE)),"")</f>
        <v/>
      </c>
      <c r="T2142" s="50" t="s">
        <v>1769</v>
      </c>
      <c r="U2142" s="31" t="str">
        <f>IFERROR(VLOOKUP(G2142,Demos!$B$7:N5437,12,FALSE),"")</f>
        <v/>
      </c>
    </row>
    <row r="2143" spans="1:21" ht="45" x14ac:dyDescent="0.25">
      <c r="A2143" s="39">
        <f t="shared" si="33"/>
        <v>2138</v>
      </c>
      <c r="B2143" s="30" t="s">
        <v>1877</v>
      </c>
      <c r="C2143" s="29" t="str">
        <f xml:space="preserve"> IFERROR(VLOOKUP(B2143, Courses!$C$3:$E$836, 2, FALSE),"")</f>
        <v>Electromagnetism</v>
      </c>
      <c r="D2143" s="29" t="str">
        <f xml:space="preserve"> IFERROR(VLOOKUP(MID(G2143,1,1), PIRA!$B$1:$E$1146, 2, FALSE),"")</f>
        <v>5 Electricity and Magnetism</v>
      </c>
      <c r="E2143" s="31" t="str">
        <f xml:space="preserve"> IFERROR(VLOOKUP(MID(G2143,1,2),PIRA!$B$1:$E$1144,2,FALSE),"")&amp;"
"&amp;IFERROR(VLOOKUP(MID(H2143,1,2),PIRA!$B$1:$E$1144,2,FALSE),"")&amp;"
"&amp;IFERROR(VLOOKUP(MID(I2143,1,2),PIRA!$B$1:$E$1144,2,FALSE),"")</f>
        <v xml:space="preserve">Magnetic Fields and Forces
</v>
      </c>
      <c r="F2143" s="31" t="str">
        <f xml:space="preserve"> IFERROR(VLOOKUP(MID(G2143,1,4),PIRA!$B$1:$E$1144,2,FALSE),"")&amp;"
"&amp;IFERROR(VLOOKUP(MID(H2143,1,4),PIRA!$B$1:$E$1144,2,FALSE),"")&amp;"
"&amp;IFERROR(VLOOKUP(MID(I2143,1,4),PIRA!$B$1:$E$1144,2,FALSE),"")</f>
        <v xml:space="preserve">Force on Current in Wires
</v>
      </c>
      <c r="G2143" s="32" t="s">
        <v>202</v>
      </c>
      <c r="H2143" s="31" t="str">
        <f>IFERROR(IF(VLOOKUP(G2143,Demos!$B$3:$K$1368,2,FALSE)=0,"",VLOOKUP(G2143,Demos!$B$3:$K$1368,2,FALSE)),"")</f>
        <v/>
      </c>
      <c r="I2143" s="79" t="str">
        <f>IFERROR(IF(VLOOKUP(G2143,Demos!$B$3:$K$1368,3,FALSE)=0,"",VLOOKUP(G2143,Demos!$B$3:$K$1368,3,FALSE)),"")</f>
        <v/>
      </c>
      <c r="J2143" s="79" t="str">
        <f>IFERROR(IF(VLOOKUP(G2143,Demos!$B$3:$K$1368,4,FALSE)=0,"",VLOOKUP(G2143,Demos!$B$3:$K$1368,4,FALSE)),"")</f>
        <v/>
      </c>
      <c r="K2143" s="30" t="s">
        <v>1886</v>
      </c>
      <c r="M2143" s="71">
        <v>41912</v>
      </c>
      <c r="N2143" s="33" t="str">
        <f>IFERROR(VLOOKUP(G2143,Demos!$B$3:$K$1368,5,FALSE),"")</f>
        <v>Parallel Wires</v>
      </c>
      <c r="O2143" s="28">
        <f>IF(N2143="","",COUNTIF($N$6:N4262, N2143))</f>
        <v>19</v>
      </c>
      <c r="P2143" s="33" t="str">
        <f xml:space="preserve"> IFERROR(IF(VLOOKUP(G2143,Demos!$B$3:$K$1368,6,FALSE)=0,"",VLOOKUP(G2143,Demos!$B$3:$K$1368,6,FALSE)),"")</f>
        <v>www.de-monstrare.nl/pdf/parallel%20wires.pdf</v>
      </c>
      <c r="Q2143" s="38" t="str">
        <f xml:space="preserve"> IFERROR(IF(VLOOKUP(G2143,Demos!$B$3:$K$1368,8,FALSE)=0,"",VLOOKUP(G2143,Demos!$B$3:$K$1368,8,FALSE)),"")</f>
        <v/>
      </c>
      <c r="R2143" s="38" t="str">
        <f xml:space="preserve"> IFERROR(IF(VLOOKUP(G2143,Demos!$B$3:$K$1368,7,FALSE)=0,"",VLOOKUP(G2143,Demos!$B$3:$K$1368,7,FALSE)),"")</f>
        <v/>
      </c>
      <c r="T2143" s="50" t="s">
        <v>1761</v>
      </c>
      <c r="U2143" s="31" t="str">
        <f>IFERROR(VLOOKUP(G2143,Demos!$B$7:N5438,12,FALSE),"")</f>
        <v/>
      </c>
    </row>
    <row r="2144" spans="1:21" ht="45" x14ac:dyDescent="0.25">
      <c r="A2144" s="39">
        <f t="shared" si="33"/>
        <v>2139</v>
      </c>
      <c r="B2144" s="30" t="s">
        <v>29</v>
      </c>
      <c r="C2144" s="29" t="str">
        <f xml:space="preserve"> IFERROR(VLOOKUP(B2144, Courses!$C$3:$E$836, 2, FALSE),"")</f>
        <v>Classical and Quantum Mechanics</v>
      </c>
      <c r="D2144" s="29" t="str">
        <f xml:space="preserve"> IFERROR(VLOOKUP(MID(G2144,1,1), PIRA!$B$1:$E$1146, 2, FALSE),"")</f>
        <v>3 Oscillations and Waves</v>
      </c>
      <c r="E2144" s="31" t="str">
        <f xml:space="preserve"> IFERROR(VLOOKUP(MID(G2144,1,2),PIRA!$B$1:$E$1144,2,FALSE),"")&amp;"
"&amp;IFERROR(VLOOKUP(MID(H2144,1,2),PIRA!$B$1:$E$1144,2,FALSE),"")&amp;"
"&amp;IFERROR(VLOOKUP(MID(I2144,1,2),PIRA!$B$1:$E$1144,2,FALSE),"")</f>
        <v xml:space="preserve">Oscillations
</v>
      </c>
      <c r="F2144" s="31" t="str">
        <f xml:space="preserve"> IFERROR(VLOOKUP(MID(G2144,1,4),PIRA!$B$1:$E$1144,2,FALSE),"")&amp;"
"&amp;IFERROR(VLOOKUP(MID(H2144,1,4),PIRA!$B$1:$E$1144,2,FALSE),"")&amp;"
"&amp;IFERROR(VLOOKUP(MID(I2144,1,4),PIRA!$B$1:$E$1144,2,FALSE),"")</f>
        <v xml:space="preserve">Physical Pendula
</v>
      </c>
      <c r="G2144" s="32" t="s">
        <v>1181</v>
      </c>
      <c r="H2144" s="31" t="str">
        <f>IFERROR(IF(VLOOKUP(G2144,Demos!$B$3:$K$1368,2,FALSE)=0,"",VLOOKUP(G2144,Demos!$B$3:$K$1368,2,FALSE)),"")</f>
        <v/>
      </c>
      <c r="I2144" s="79" t="str">
        <f>IFERROR(IF(VLOOKUP(G2144,Demos!$B$3:$K$1368,3,FALSE)=0,"",VLOOKUP(G2144,Demos!$B$3:$K$1368,3,FALSE)),"")</f>
        <v/>
      </c>
      <c r="J2144" s="79" t="str">
        <f>IFERROR(IF(VLOOKUP(G2144,Demos!$B$3:$K$1368,4,FALSE)=0,"",VLOOKUP(G2144,Demos!$B$3:$K$1368,4,FALSE)),"")</f>
        <v/>
      </c>
      <c r="K2144" s="30" t="s">
        <v>373</v>
      </c>
      <c r="M2144" s="71">
        <v>41911</v>
      </c>
      <c r="N2144" s="33" t="str">
        <f>IFERROR(VLOOKUP(G2144,Demos!$B$3:$K$1368,5,FALSE),"")</f>
        <v>Physical Pendulum (1) Compound Pendulum</v>
      </c>
      <c r="O2144" s="28">
        <f>IF(N2144="","",COUNTIF($N$6:N4263, N2144))</f>
        <v>12</v>
      </c>
      <c r="P2144" s="33" t="str">
        <f xml:space="preserve"> IFERROR(IF(VLOOKUP(G2144,Demos!$B$3:$K$1368,6,FALSE)=0,"",VLOOKUP(G2144,Demos!$B$3:$K$1368,6,FALSE)),"")</f>
        <v>www.de-monstrare.nl/pdf/Physical%20pendulum%20_1_%20-%20Compound%20pendulum.pdf</v>
      </c>
      <c r="Q2144" s="38" t="str">
        <f xml:space="preserve"> IFERROR(IF(VLOOKUP(G2144,Demos!$B$3:$K$1368,8,FALSE)=0,"",VLOOKUP(G2144,Demos!$B$3:$K$1368,8,FALSE)),"")</f>
        <v/>
      </c>
      <c r="R2144" s="38" t="str">
        <f xml:space="preserve"> IFERROR(IF(VLOOKUP(G2144,Demos!$B$3:$K$1368,7,FALSE)=0,"",VLOOKUP(G2144,Demos!$B$3:$K$1368,7,FALSE)),"")</f>
        <v/>
      </c>
      <c r="T2144" s="50" t="s">
        <v>1890</v>
      </c>
      <c r="U2144" s="31" t="str">
        <f>IFERROR(VLOOKUP(G2144,Demos!$B$7:N5440,12,FALSE),"")</f>
        <v/>
      </c>
    </row>
    <row r="2145" spans="1:21" ht="45" x14ac:dyDescent="0.25">
      <c r="A2145" s="39">
        <f t="shared" si="33"/>
        <v>2140</v>
      </c>
      <c r="B2145" s="30" t="s">
        <v>29</v>
      </c>
      <c r="C2145" s="29" t="str">
        <f xml:space="preserve"> IFERROR(VLOOKUP(B2145, Courses!$C$3:$E$836, 2, FALSE),"")</f>
        <v>Classical and Quantum Mechanics</v>
      </c>
      <c r="D2145" s="29" t="str">
        <f xml:space="preserve"> IFERROR(VLOOKUP(MID(G2145,1,1), PIRA!$B$1:$E$1146, 2, FALSE),"")</f>
        <v>3 Oscillations and Waves</v>
      </c>
      <c r="E2145" s="31" t="str">
        <f xml:space="preserve"> IFERROR(VLOOKUP(MID(G2145,1,2),PIRA!$B$1:$E$1144,2,FALSE),"")&amp;"
"&amp;IFERROR(VLOOKUP(MID(H2145,1,2),PIRA!$B$1:$E$1144,2,FALSE),"")&amp;"
"&amp;IFERROR(VLOOKUP(MID(I2145,1,2),PIRA!$B$1:$E$1144,2,FALSE),"")</f>
        <v xml:space="preserve">Oscillations
</v>
      </c>
      <c r="F2145" s="31" t="str">
        <f xml:space="preserve"> IFERROR(VLOOKUP(MID(G2145,1,4),PIRA!$B$1:$E$1144,2,FALSE),"")&amp;"
"&amp;IFERROR(VLOOKUP(MID(H2145,1,4),PIRA!$B$1:$E$1144,2,FALSE),"")&amp;"
"&amp;IFERROR(VLOOKUP(MID(I2145,1,4),PIRA!$B$1:$E$1144,2,FALSE),"")</f>
        <v xml:space="preserve">Simple Harmonic Motion
</v>
      </c>
      <c r="G2145" s="32" t="s">
        <v>1182</v>
      </c>
      <c r="H2145" s="31" t="str">
        <f>IFERROR(IF(VLOOKUP(G2145,Demos!$B$3:$K$1368,2,FALSE)=0,"",VLOOKUP(G2145,Demos!$B$3:$K$1368,2,FALSE)),"")</f>
        <v/>
      </c>
      <c r="I2145" s="79" t="str">
        <f>IFERROR(IF(VLOOKUP(G2145,Demos!$B$3:$K$1368,3,FALSE)=0,"",VLOOKUP(G2145,Demos!$B$3:$K$1368,3,FALSE)),"")</f>
        <v/>
      </c>
      <c r="J2145" s="79" t="str">
        <f>IFERROR(IF(VLOOKUP(G2145,Demos!$B$3:$K$1368,4,FALSE)=0,"",VLOOKUP(G2145,Demos!$B$3:$K$1368,4,FALSE)),"")</f>
        <v/>
      </c>
      <c r="K2145" s="30" t="s">
        <v>373</v>
      </c>
      <c r="M2145" s="71">
        <v>41911</v>
      </c>
      <c r="N2145" s="33" t="str">
        <f>IFERROR(VLOOKUP(G2145,Demos!$B$3:$K$1368,5,FALSE),"")</f>
        <v>Simple Harmonic Motion (SHM) (3)</v>
      </c>
      <c r="O2145" s="28">
        <f>IF(N2145="","",COUNTIF($N$6:N4264, N2145))</f>
        <v>15</v>
      </c>
      <c r="P2145" s="33" t="str">
        <f xml:space="preserve"> IFERROR(IF(VLOOKUP(G2145,Demos!$B$3:$K$1368,6,FALSE)=0,"",VLOOKUP(G2145,Demos!$B$3:$K$1368,6,FALSE)),"")</f>
        <v>www.de-monstrare.nl/pdf/Simple%20harmonic%20motion%20_SHM_%20_3_.pdf</v>
      </c>
      <c r="Q2145" s="38" t="str">
        <f xml:space="preserve"> IFERROR(IF(VLOOKUP(G2145,Demos!$B$3:$K$1368,8,FALSE)=0,"",VLOOKUP(G2145,Demos!$B$3:$K$1368,8,FALSE)),"")</f>
        <v/>
      </c>
      <c r="R2145" s="38" t="str">
        <f xml:space="preserve"> IFERROR(IF(VLOOKUP(G2145,Demos!$B$3:$K$1368,7,FALSE)=0,"",VLOOKUP(G2145,Demos!$B$3:$K$1368,7,FALSE)),"")</f>
        <v/>
      </c>
      <c r="T2145" s="50" t="s">
        <v>1890</v>
      </c>
      <c r="U2145" s="31" t="str">
        <f>IFERROR(VLOOKUP(G2145,Demos!$B$7:N5439,12,FALSE),"")</f>
        <v/>
      </c>
    </row>
    <row r="2146" spans="1:21" ht="45" x14ac:dyDescent="0.25">
      <c r="A2146" s="39">
        <f t="shared" si="33"/>
        <v>2141</v>
      </c>
      <c r="B2146" s="30" t="s">
        <v>29</v>
      </c>
      <c r="C2146" s="29" t="str">
        <f xml:space="preserve"> IFERROR(VLOOKUP(B2146, Courses!$C$3:$E$836, 2, FALSE),"")</f>
        <v>Classical and Quantum Mechanics</v>
      </c>
      <c r="D2146" s="29" t="str">
        <f xml:space="preserve"> IFERROR(VLOOKUP(MID(G2146,1,1), PIRA!$B$1:$E$1146, 2, FALSE),"")</f>
        <v>3 Oscillations and Waves</v>
      </c>
      <c r="E2146" s="31" t="str">
        <f xml:space="preserve"> IFERROR(VLOOKUP(MID(G2146,1,2),PIRA!$B$1:$E$1144,2,FALSE),"")&amp;"
"&amp;IFERROR(VLOOKUP(MID(H2146,1,2),PIRA!$B$1:$E$1144,2,FALSE),"")&amp;"
"&amp;IFERROR(VLOOKUP(MID(I2146,1,2),PIRA!$B$1:$E$1144,2,FALSE),"")</f>
        <v xml:space="preserve">Oscillations
</v>
      </c>
      <c r="F2146" s="31" t="str">
        <f xml:space="preserve"> IFERROR(VLOOKUP(MID(G2146,1,4),PIRA!$B$1:$E$1144,2,FALSE),"")&amp;"
"&amp;IFERROR(VLOOKUP(MID(H2146,1,4),PIRA!$B$1:$E$1144,2,FALSE),"")&amp;"
"&amp;IFERROR(VLOOKUP(MID(I2146,1,4),PIRA!$B$1:$E$1144,2,FALSE),"")</f>
        <v xml:space="preserve">Damped Oscillators
</v>
      </c>
      <c r="G2146" s="32" t="s">
        <v>1183</v>
      </c>
      <c r="H2146" s="31" t="str">
        <f>IFERROR(IF(VLOOKUP(G2146,Demos!$B$3:$K$1368,2,FALSE)=0,"",VLOOKUP(G2146,Demos!$B$3:$K$1368,2,FALSE)),"")</f>
        <v/>
      </c>
      <c r="I2146" s="79" t="str">
        <f>IFERROR(IF(VLOOKUP(G2146,Demos!$B$3:$K$1368,3,FALSE)=0,"",VLOOKUP(G2146,Demos!$B$3:$K$1368,3,FALSE)),"")</f>
        <v/>
      </c>
      <c r="J2146" s="79" t="str">
        <f>IFERROR(IF(VLOOKUP(G2146,Demos!$B$3:$K$1368,4,FALSE)=0,"",VLOOKUP(G2146,Demos!$B$3:$K$1368,4,FALSE)),"")</f>
        <v/>
      </c>
      <c r="K2146" s="30" t="s">
        <v>373</v>
      </c>
      <c r="M2146" s="71">
        <v>41911</v>
      </c>
      <c r="N2146" s="33" t="str">
        <f>IFERROR(VLOOKUP(G2146,Demos!$B$3:$K$1368,5,FALSE),"")</f>
        <v>Damped Harmonic Motion</v>
      </c>
      <c r="O2146" s="28">
        <f>IF(N2146="","",COUNTIF($N$6:N4265, N2146))</f>
        <v>12</v>
      </c>
      <c r="P2146" s="33" t="str">
        <f xml:space="preserve"> IFERROR(IF(VLOOKUP(G2146,Demos!$B$3:$K$1368,6,FALSE)=0,"",VLOOKUP(G2146,Demos!$B$3:$K$1368,6,FALSE)),"")</f>
        <v>www.de-monstrare.nl/pdf/Damped%20harmonic%20motion.pdf</v>
      </c>
      <c r="Q2146" s="38" t="str">
        <f xml:space="preserve"> IFERROR(IF(VLOOKUP(G2146,Demos!$B$3:$K$1368,8,FALSE)=0,"",VLOOKUP(G2146,Demos!$B$3:$K$1368,8,FALSE)),"")</f>
        <v/>
      </c>
      <c r="R2146" s="38" t="str">
        <f xml:space="preserve"> IFERROR(IF(VLOOKUP(G2146,Demos!$B$3:$K$1368,7,FALSE)=0,"",VLOOKUP(G2146,Demos!$B$3:$K$1368,7,FALSE)),"")</f>
        <v/>
      </c>
      <c r="T2146" s="50" t="s">
        <v>1890</v>
      </c>
      <c r="U2146" s="31" t="str">
        <f>IFERROR(VLOOKUP(G2146,Demos!$B$7:N5441,12,FALSE),"")</f>
        <v/>
      </c>
    </row>
    <row r="2147" spans="1:21" ht="45" x14ac:dyDescent="0.25">
      <c r="A2147" s="39">
        <f t="shared" si="33"/>
        <v>2142</v>
      </c>
      <c r="B2147" s="30" t="s">
        <v>29</v>
      </c>
      <c r="C2147" s="29" t="str">
        <f xml:space="preserve"> IFERROR(VLOOKUP(B2147, Courses!$C$3:$E$836, 2, FALSE),"")</f>
        <v>Classical and Quantum Mechanics</v>
      </c>
      <c r="D2147" s="29" t="str">
        <f xml:space="preserve"> IFERROR(VLOOKUP(MID(G2147,1,1), PIRA!$B$1:$E$1146, 2, FALSE),"")</f>
        <v>1 Mechanics</v>
      </c>
      <c r="E2147" s="31" t="str">
        <f xml:space="preserve"> IFERROR(VLOOKUP(MID(G2147,1,2),PIRA!$B$1:$E$1144,2,FALSE),"")&amp;"
"&amp;IFERROR(VLOOKUP(MID(H2147,1,2),PIRA!$B$1:$E$1144,2,FALSE),"")&amp;"
"&amp;IFERROR(VLOOKUP(MID(I2147,1,2),PIRA!$B$1:$E$1144,2,FALSE),"")</f>
        <v xml:space="preserve">Rotational Dynamics
Rotational Dynamics
</v>
      </c>
      <c r="F2147" s="31" t="str">
        <f xml:space="preserve"> IFERROR(VLOOKUP(MID(G2147,1,4),PIRA!$B$1:$E$1144,2,FALSE),"")&amp;"
"&amp;IFERROR(VLOOKUP(MID(H2147,1,4),PIRA!$B$1:$E$1144,2,FALSE),"")&amp;"
"&amp;IFERROR(VLOOKUP(MID(I2147,1,4),PIRA!$B$1:$E$1144,2,FALSE),"")</f>
        <v xml:space="preserve">Conservation of Angular Momentum
Moment of Inertia
</v>
      </c>
      <c r="G2147" s="32" t="s">
        <v>1171</v>
      </c>
      <c r="H2147" s="31" t="str">
        <f>IFERROR(IF(VLOOKUP(G2147,Demos!$B$3:$K$1368,2,FALSE)=0,"",VLOOKUP(G2147,Demos!$B$3:$K$1368,2,FALSE)),"")</f>
        <v>1Q10.XX</v>
      </c>
      <c r="I2147" s="79" t="str">
        <f>IFERROR(IF(VLOOKUP(G2147,Demos!$B$3:$K$1368,3,FALSE)=0,"",VLOOKUP(G2147,Demos!$B$3:$K$1368,3,FALSE)),"")</f>
        <v/>
      </c>
      <c r="J2147" s="79" t="str">
        <f>IFERROR(IF(VLOOKUP(G2147,Demos!$B$3:$K$1368,4,FALSE)=0,"",VLOOKUP(G2147,Demos!$B$3:$K$1368,4,FALSE)),"")</f>
        <v/>
      </c>
      <c r="K2147" s="30" t="s">
        <v>373</v>
      </c>
      <c r="M2147" s="71">
        <v>41908</v>
      </c>
      <c r="N2147" s="33" t="str">
        <f>IFERROR(VLOOKUP(G2147,Demos!$B$3:$K$1368,5,FALSE),"")</f>
        <v>Matchbox and Wineglass</v>
      </c>
      <c r="O2147" s="28">
        <f>IF(N2147="","",COUNTIF($N$6:N4266, N2147))</f>
        <v>40</v>
      </c>
      <c r="P2147" s="33" t="str">
        <f xml:space="preserve"> IFERROR(IF(VLOOKUP(G2147,Demos!$B$3:$K$1368,6,FALSE)=0,"",VLOOKUP(G2147,Demos!$B$3:$K$1368,6,FALSE)),"")</f>
        <v>www.de-monstrare.nl/pdf/Matchbox%20and%20wineglass.pdf</v>
      </c>
      <c r="Q2147" s="38" t="str">
        <f xml:space="preserve"> IFERROR(IF(VLOOKUP(G2147,Demos!$B$3:$K$1368,8,FALSE)=0,"",VLOOKUP(G2147,Demos!$B$3:$K$1368,8,FALSE)),"")</f>
        <v/>
      </c>
      <c r="R2147" s="38" t="str">
        <f xml:space="preserve"> IFERROR(IF(VLOOKUP(G2147,Demos!$B$3:$K$1368,7,FALSE)=0,"",VLOOKUP(G2147,Demos!$B$3:$K$1368,7,FALSE)),"")</f>
        <v xml:space="preserve">See Collegerama 2022 recording TN1612TU_17 from about 40 minutes - https://collegerama.tudelft.nl/Mediasite/Channel/as-bsc-tn/watch/068318bc5e2d4c908ecc56ce056d99d81d </v>
      </c>
      <c r="T2147" s="50" t="s">
        <v>1890</v>
      </c>
      <c r="U2147" s="31" t="str">
        <f>IFERROR(VLOOKUP(G2147,Demos!$B$7:N5448,12,FALSE),"")</f>
        <v/>
      </c>
    </row>
    <row r="2148" spans="1:21" ht="45" x14ac:dyDescent="0.25">
      <c r="A2148" s="39">
        <f t="shared" si="33"/>
        <v>2143</v>
      </c>
      <c r="B2148" s="30" t="s">
        <v>29</v>
      </c>
      <c r="C2148" s="29" t="str">
        <f xml:space="preserve"> IFERROR(VLOOKUP(B2148, Courses!$C$3:$E$836, 2, FALSE),"")</f>
        <v>Classical and Quantum Mechanics</v>
      </c>
      <c r="D2148" s="29" t="str">
        <f xml:space="preserve"> IFERROR(VLOOKUP(MID(G2148,1,1), PIRA!$B$1:$E$1146, 2, FALSE),"")</f>
        <v>1 Mechanics</v>
      </c>
      <c r="E2148" s="31" t="str">
        <f xml:space="preserve"> IFERROR(VLOOKUP(MID(G2148,1,2),PIRA!$B$1:$E$1144,2,FALSE),"")&amp;"
"&amp;IFERROR(VLOOKUP(MID(H2148,1,2),PIRA!$B$1:$E$1144,2,FALSE),"")&amp;"
"&amp;IFERROR(VLOOKUP(MID(I2148,1,2),PIRA!$B$1:$E$1144,2,FALSE),"")</f>
        <v xml:space="preserve">Rotational Dynamics
</v>
      </c>
      <c r="F2148" s="31" t="str">
        <f xml:space="preserve"> IFERROR(VLOOKUP(MID(G2148,1,4),PIRA!$B$1:$E$1144,2,FALSE),"")&amp;"
"&amp;IFERROR(VLOOKUP(MID(H2148,1,4),PIRA!$B$1:$E$1144,2,FALSE),"")&amp;"
"&amp;IFERROR(VLOOKUP(MID(I2148,1,4),PIRA!$B$1:$E$1144,2,FALSE),"")</f>
        <v xml:space="preserve">Conservation of Angular Momentum
</v>
      </c>
      <c r="G2148" s="32" t="s">
        <v>1172</v>
      </c>
      <c r="H2148" s="31" t="str">
        <f>IFERROR(IF(VLOOKUP(G2148,Demos!$B$3:$K$1368,2,FALSE)=0,"",VLOOKUP(G2148,Demos!$B$3:$K$1368,2,FALSE)),"")</f>
        <v/>
      </c>
      <c r="I2148" s="79" t="str">
        <f>IFERROR(IF(VLOOKUP(G2148,Demos!$B$3:$K$1368,3,FALSE)=0,"",VLOOKUP(G2148,Demos!$B$3:$K$1368,3,FALSE)),"")</f>
        <v/>
      </c>
      <c r="J2148" s="79" t="str">
        <f>IFERROR(IF(VLOOKUP(G2148,Demos!$B$3:$K$1368,4,FALSE)=0,"",VLOOKUP(G2148,Demos!$B$3:$K$1368,4,FALSE)),"")</f>
        <v/>
      </c>
      <c r="K2148" s="30" t="s">
        <v>373</v>
      </c>
      <c r="M2148" s="71">
        <v>41908</v>
      </c>
      <c r="N2148" s="33" t="str">
        <f>IFERROR(VLOOKUP(G2148,Demos!$B$3:$K$1368,5,FALSE),"")</f>
        <v>Sweet Spot</v>
      </c>
      <c r="O2148" s="28">
        <f>IF(N2148="","",COUNTIF($N$6:N4267, N2148))</f>
        <v>7</v>
      </c>
      <c r="P2148" s="33" t="str">
        <f xml:space="preserve"> IFERROR(IF(VLOOKUP(G2148,Demos!$B$3:$K$1368,6,FALSE)=0,"",VLOOKUP(G2148,Demos!$B$3:$K$1368,6,FALSE)),"")</f>
        <v>www.de-monstrare.nl/pdf/Sweet%20spot.pdf</v>
      </c>
      <c r="Q2148" s="38" t="str">
        <f xml:space="preserve"> IFERROR(IF(VLOOKUP(G2148,Demos!$B$3:$K$1368,8,FALSE)=0,"",VLOOKUP(G2148,Demos!$B$3:$K$1368,8,FALSE)),"")</f>
        <v/>
      </c>
      <c r="R2148" s="38" t="str">
        <f xml:space="preserve"> IFERROR(IF(VLOOKUP(G2148,Demos!$B$3:$K$1368,7,FALSE)=0,"",VLOOKUP(G2148,Demos!$B$3:$K$1368,7,FALSE)),"")</f>
        <v/>
      </c>
      <c r="T2148" s="50" t="s">
        <v>1890</v>
      </c>
      <c r="U2148" s="31" t="str">
        <f>IFERROR(VLOOKUP(G2148,Demos!$B$7:N5443,12,FALSE),"")</f>
        <v/>
      </c>
    </row>
    <row r="2149" spans="1:21" ht="45" x14ac:dyDescent="0.25">
      <c r="A2149" s="39">
        <f t="shared" si="33"/>
        <v>2144</v>
      </c>
      <c r="B2149" s="30" t="s">
        <v>29</v>
      </c>
      <c r="C2149" s="29" t="str">
        <f xml:space="preserve"> IFERROR(VLOOKUP(B2149, Courses!$C$3:$E$836, 2, FALSE),"")</f>
        <v>Classical and Quantum Mechanics</v>
      </c>
      <c r="D2149" s="29" t="str">
        <f xml:space="preserve"> IFERROR(VLOOKUP(MID(G2149,1,1), PIRA!$B$1:$E$1146, 2, FALSE),"")</f>
        <v>1 Mechanics</v>
      </c>
      <c r="E2149" s="31" t="str">
        <f xml:space="preserve"> IFERROR(VLOOKUP(MID(G2149,1,2),PIRA!$B$1:$E$1144,2,FALSE),"")&amp;"
"&amp;IFERROR(VLOOKUP(MID(H2149,1,2),PIRA!$B$1:$E$1144,2,FALSE),"")&amp;"
"&amp;IFERROR(VLOOKUP(MID(I2149,1,2),PIRA!$B$1:$E$1144,2,FALSE),"")</f>
        <v xml:space="preserve">Rotational Dynamics
Rotational Dynamics
</v>
      </c>
      <c r="F2149" s="31" t="str">
        <f xml:space="preserve"> IFERROR(VLOOKUP(MID(G2149,1,4),PIRA!$B$1:$E$1144,2,FALSE),"")&amp;"
"&amp;IFERROR(VLOOKUP(MID(H2149,1,4),PIRA!$B$1:$E$1144,2,FALSE),"")&amp;"
"&amp;IFERROR(VLOOKUP(MID(I2149,1,4),PIRA!$B$1:$E$1144,2,FALSE),"")</f>
        <v xml:space="preserve">Conservation of Angular Momentum
Moment of Inertia
</v>
      </c>
      <c r="G2149" s="32" t="s">
        <v>81</v>
      </c>
      <c r="H2149" s="31" t="str">
        <f>IFERROR(IF(VLOOKUP(G2149,Demos!$B$3:$K$1368,2,FALSE)=0,"",VLOOKUP(G2149,Demos!$B$3:$K$1368,2,FALSE)),"")</f>
        <v>1Q10.01</v>
      </c>
      <c r="I2149" s="79" t="str">
        <f>IFERROR(IF(VLOOKUP(G2149,Demos!$B$3:$K$1368,3,FALSE)=0,"",VLOOKUP(G2149,Demos!$B$3:$K$1368,3,FALSE)),"")</f>
        <v/>
      </c>
      <c r="J2149" s="79" t="str">
        <f>IFERROR(IF(VLOOKUP(G2149,Demos!$B$3:$K$1368,4,FALSE)=0,"",VLOOKUP(G2149,Demos!$B$3:$K$1368,4,FALSE)),"")</f>
        <v/>
      </c>
      <c r="K2149" s="30" t="s">
        <v>373</v>
      </c>
      <c r="M2149" s="71">
        <v>41908</v>
      </c>
      <c r="N2149" s="33" t="str">
        <f>IFERROR(VLOOKUP(G2149,Demos!$B$3:$K$1368,5,FALSE),"")</f>
        <v>Pirouette</v>
      </c>
      <c r="O2149" s="28">
        <f>IF(N2149="","",COUNTIF($N$6:N4268, N2149))</f>
        <v>23</v>
      </c>
      <c r="P2149" s="33" t="str">
        <f xml:space="preserve"> IFERROR(IF(VLOOKUP(G2149,Demos!$B$3:$K$1368,6,FALSE)=0,"",VLOOKUP(G2149,Demos!$B$3:$K$1368,6,FALSE)),"")</f>
        <v>www.de-monstrare.nl/pdf/Pirouette.pdf</v>
      </c>
      <c r="Q2149" s="38" t="str">
        <f xml:space="preserve"> IFERROR(IF(VLOOKUP(G2149,Demos!$B$3:$K$1368,8,FALSE)=0,"",VLOOKUP(G2149,Demos!$B$3:$K$1368,8,FALSE)),"")</f>
        <v/>
      </c>
      <c r="R2149" s="38" t="str">
        <f xml:space="preserve"> IFERROR(IF(VLOOKUP(G2149,Demos!$B$3:$K$1368,7,FALSE)=0,"",VLOOKUP(G2149,Demos!$B$3:$K$1368,7,FALSE)),"")</f>
        <v/>
      </c>
      <c r="T2149" s="50" t="s">
        <v>1890</v>
      </c>
      <c r="U2149" s="31" t="str">
        <f>IFERROR(VLOOKUP(G2149,Demos!$B$7:N5447,12,FALSE),"")</f>
        <v/>
      </c>
    </row>
    <row r="2150" spans="1:21" ht="45" x14ac:dyDescent="0.25">
      <c r="A2150" s="39">
        <f t="shared" si="33"/>
        <v>2145</v>
      </c>
      <c r="B2150" s="30" t="s">
        <v>29</v>
      </c>
      <c r="C2150" s="29" t="str">
        <f xml:space="preserve"> IFERROR(VLOOKUP(B2150, Courses!$C$3:$E$836, 2, FALSE),"")</f>
        <v>Classical and Quantum Mechanics</v>
      </c>
      <c r="D2150" s="29" t="str">
        <f xml:space="preserve"> IFERROR(VLOOKUP(MID(G2150,1,1), PIRA!$B$1:$E$1146, 2, FALSE),"")</f>
        <v>1 Mechanics</v>
      </c>
      <c r="E2150" s="31" t="str">
        <f xml:space="preserve"> IFERROR(VLOOKUP(MID(G2150,1,2),PIRA!$B$1:$E$1144,2,FALSE),"")&amp;"
"&amp;IFERROR(VLOOKUP(MID(H2150,1,2),PIRA!$B$1:$E$1144,2,FALSE),"")&amp;"
"&amp;IFERROR(VLOOKUP(MID(I2150,1,2),PIRA!$B$1:$E$1144,2,FALSE),"")</f>
        <v xml:space="preserve">Rotational Dynamics
Rotational Dynamics
</v>
      </c>
      <c r="F2150" s="31" t="str">
        <f xml:space="preserve"> IFERROR(VLOOKUP(MID(G2150,1,4),PIRA!$B$1:$E$1144,2,FALSE),"")&amp;"
"&amp;IFERROR(VLOOKUP(MID(H2150,1,4),PIRA!$B$1:$E$1144,2,FALSE),"")&amp;"
"&amp;IFERROR(VLOOKUP(MID(I2150,1,4),PIRA!$B$1:$E$1144,2,FALSE),"")</f>
        <v xml:space="preserve">Conservation of Angular Momentum
Transfer of Angular Momentum
</v>
      </c>
      <c r="G2150" s="32" t="s">
        <v>84</v>
      </c>
      <c r="H2150" s="31" t="str">
        <f>IFERROR(IF(VLOOKUP(G2150,Demos!$B$3:$K$1368,2,FALSE)=0,"",VLOOKUP(G2150,Demos!$B$3:$K$1368,2,FALSE)),"")</f>
        <v>1Q30.10</v>
      </c>
      <c r="I2150" s="79" t="str">
        <f>IFERROR(IF(VLOOKUP(G2150,Demos!$B$3:$K$1368,3,FALSE)=0,"",VLOOKUP(G2150,Demos!$B$3:$K$1368,3,FALSE)),"")</f>
        <v/>
      </c>
      <c r="J2150" s="79" t="str">
        <f>IFERROR(IF(VLOOKUP(G2150,Demos!$B$3:$K$1368,4,FALSE)=0,"",VLOOKUP(G2150,Demos!$B$3:$K$1368,4,FALSE)),"")</f>
        <v/>
      </c>
      <c r="K2150" s="30" t="s">
        <v>373</v>
      </c>
      <c r="M2150" s="71">
        <v>41908</v>
      </c>
      <c r="N2150" s="33" t="str">
        <f>IFERROR(VLOOKUP(G2150,Demos!$B$3:$K$1368,5,FALSE),"")</f>
        <v>Bicycle Wheel and Swivel Chair</v>
      </c>
      <c r="O2150" s="28">
        <f>IF(N2150="","",COUNTIF($N$6:N4269, N2150))</f>
        <v>39</v>
      </c>
      <c r="P2150" s="33" t="str">
        <f xml:space="preserve"> IFERROR(IF(VLOOKUP(G2150,Demos!$B$3:$K$1368,6,FALSE)=0,"",VLOOKUP(G2150,Demos!$B$3:$K$1368,6,FALSE)),"")</f>
        <v>www.de-monstrare.nl/pdf/Bicycle%20wheel%20and%20swivel%20chair.pdf</v>
      </c>
      <c r="Q2150" s="38" t="str">
        <f xml:space="preserve"> IFERROR(IF(VLOOKUP(G2150,Demos!$B$3:$K$1368,8,FALSE)=0,"",VLOOKUP(G2150,Demos!$B$3:$K$1368,8,FALSE)),"")</f>
        <v/>
      </c>
      <c r="R2150" s="38" t="str">
        <f xml:space="preserve"> IFERROR(IF(VLOOKUP(G2150,Demos!$B$3:$K$1368,7,FALSE)=0,"",VLOOKUP(G2150,Demos!$B$3:$K$1368,7,FALSE)),"")</f>
        <v xml:space="preserve">See Collegerama 2022 recording TN1612TU_05 from 01:13:11 - https://collegerama.tudelft.nl/Mediasite/Channel/as-bsc-tn/watch/c62ffe14b9a54c75ada1f93c4d870c901d </v>
      </c>
      <c r="T2150" s="50" t="s">
        <v>1890</v>
      </c>
      <c r="U2150" s="31" t="str">
        <f>IFERROR(VLOOKUP(G2150,Demos!$B$7:N5449,12,FALSE),"")</f>
        <v/>
      </c>
    </row>
    <row r="2151" spans="1:21" ht="45" x14ac:dyDescent="0.25">
      <c r="A2151" s="39">
        <f t="shared" si="33"/>
        <v>2146</v>
      </c>
      <c r="B2151" s="30" t="s">
        <v>29</v>
      </c>
      <c r="C2151" s="29" t="str">
        <f xml:space="preserve"> IFERROR(VLOOKUP(B2151, Courses!$C$3:$E$836, 2, FALSE),"")</f>
        <v>Classical and Quantum Mechanics</v>
      </c>
      <c r="D2151" s="29" t="str">
        <f xml:space="preserve"> IFERROR(VLOOKUP(MID(G2151,1,1), PIRA!$B$1:$E$1146, 2, FALSE),"")</f>
        <v>1 Mechanics</v>
      </c>
      <c r="E2151" s="31" t="str">
        <f xml:space="preserve"> IFERROR(VLOOKUP(MID(G2151,1,2),PIRA!$B$1:$E$1144,2,FALSE),"")&amp;"
"&amp;IFERROR(VLOOKUP(MID(H2151,1,2),PIRA!$B$1:$E$1144,2,FALSE),"")&amp;"
"&amp;IFERROR(VLOOKUP(MID(I2151,1,2),PIRA!$B$1:$E$1144,2,FALSE),"")</f>
        <v xml:space="preserve">Rotational Dynamics
</v>
      </c>
      <c r="F2151" s="31" t="str">
        <f xml:space="preserve"> IFERROR(VLOOKUP(MID(G2151,1,4),PIRA!$B$1:$E$1144,2,FALSE),"")&amp;"
"&amp;IFERROR(VLOOKUP(MID(H2151,1,4),PIRA!$B$1:$E$1144,2,FALSE),"")&amp;"
"&amp;IFERROR(VLOOKUP(MID(I2151,1,4),PIRA!$B$1:$E$1144,2,FALSE),"")</f>
        <v xml:space="preserve">Gyros
</v>
      </c>
      <c r="G2151" s="32" t="s">
        <v>1176</v>
      </c>
      <c r="H2151" s="31" t="str">
        <f>IFERROR(IF(VLOOKUP(G2151,Demos!$B$3:$K$1368,2,FALSE)=0,"",VLOOKUP(G2151,Demos!$B$3:$K$1368,2,FALSE)),"")</f>
        <v/>
      </c>
      <c r="I2151" s="79" t="str">
        <f>IFERROR(IF(VLOOKUP(G2151,Demos!$B$3:$K$1368,3,FALSE)=0,"",VLOOKUP(G2151,Demos!$B$3:$K$1368,3,FALSE)),"")</f>
        <v/>
      </c>
      <c r="J2151" s="79" t="str">
        <f>IFERROR(IF(VLOOKUP(G2151,Demos!$B$3:$K$1368,4,FALSE)=0,"",VLOOKUP(G2151,Demos!$B$3:$K$1368,4,FALSE)),"")</f>
        <v/>
      </c>
      <c r="K2151" s="30" t="s">
        <v>373</v>
      </c>
      <c r="M2151" s="71">
        <v>41908</v>
      </c>
      <c r="N2151" s="33" t="str">
        <f>IFERROR(VLOOKUP(G2151,Demos!$B$3:$K$1368,5,FALSE),"")</f>
        <v>Precession (2)</v>
      </c>
      <c r="O2151" s="28">
        <f>IF(N2151="","",COUNTIF($N$6:N4270, N2151))</f>
        <v>67</v>
      </c>
      <c r="P2151" s="33" t="str">
        <f xml:space="preserve"> IFERROR(IF(VLOOKUP(G2151,Demos!$B$3:$K$1368,6,FALSE)=0,"",VLOOKUP(G2151,Demos!$B$3:$K$1368,6,FALSE)),"")</f>
        <v>www.de-monstrare.nl/pdf/Precession%20_2_.pdf</v>
      </c>
      <c r="Q2151" s="38" t="str">
        <f xml:space="preserve"> IFERROR(IF(VLOOKUP(G2151,Demos!$B$3:$K$1368,8,FALSE)=0,"",VLOOKUP(G2151,Demos!$B$3:$K$1368,8,FALSE)),"")</f>
        <v/>
      </c>
      <c r="R2151" s="38" t="str">
        <f xml:space="preserve"> IFERROR(IF(VLOOKUP(G2151,Demos!$B$3:$K$1368,7,FALSE)=0,"",VLOOKUP(G2151,Demos!$B$3:$K$1368,7,FALSE)),"")</f>
        <v/>
      </c>
      <c r="T2151" s="50" t="s">
        <v>1890</v>
      </c>
      <c r="U2151" s="31" t="str">
        <f>IFERROR(VLOOKUP(G2151,Demos!$B$7:N5445,12,FALSE),"")</f>
        <v/>
      </c>
    </row>
    <row r="2152" spans="1:21" ht="45" x14ac:dyDescent="0.25">
      <c r="A2152" s="39">
        <f t="shared" si="33"/>
        <v>2147</v>
      </c>
      <c r="B2152" s="30" t="s">
        <v>29</v>
      </c>
      <c r="C2152" s="29" t="str">
        <f xml:space="preserve"> IFERROR(VLOOKUP(B2152, Courses!$C$3:$E$836, 2, FALSE),"")</f>
        <v>Classical and Quantum Mechanics</v>
      </c>
      <c r="D2152" s="29" t="str">
        <f xml:space="preserve"> IFERROR(VLOOKUP(MID(G2152,1,1), PIRA!$B$1:$E$1146, 2, FALSE),"")</f>
        <v>3 Oscillations and Waves</v>
      </c>
      <c r="E2152" s="31" t="str">
        <f xml:space="preserve"> IFERROR(VLOOKUP(MID(G2152,1,2),PIRA!$B$1:$E$1144,2,FALSE),"")&amp;"
"&amp;IFERROR(VLOOKUP(MID(H2152,1,2),PIRA!$B$1:$E$1144,2,FALSE),"")&amp;"
"&amp;IFERROR(VLOOKUP(MID(I2152,1,2),PIRA!$B$1:$E$1144,2,FALSE),"")</f>
        <v xml:space="preserve">Wave Motion
</v>
      </c>
      <c r="F2152" s="31" t="str">
        <f xml:space="preserve"> IFERROR(VLOOKUP(MID(G2152,1,4),PIRA!$B$1:$E$1144,2,FALSE),"")&amp;"
"&amp;IFERROR(VLOOKUP(MID(H2152,1,4),PIRA!$B$1:$E$1144,2,FALSE),"")&amp;"
"&amp;IFERROR(VLOOKUP(MID(I2152,1,4),PIRA!$B$1:$E$1144,2,FALSE),"")</f>
        <v xml:space="preserve">Transverse Pulses and Waves
</v>
      </c>
      <c r="G2152" s="32" t="s">
        <v>1186</v>
      </c>
      <c r="H2152" s="31" t="str">
        <f>IFERROR(IF(VLOOKUP(G2152,Demos!$B$3:$K$1368,2,FALSE)=0,"",VLOOKUP(G2152,Demos!$B$3:$K$1368,2,FALSE)),"")</f>
        <v/>
      </c>
      <c r="I2152" s="79" t="str">
        <f>IFERROR(IF(VLOOKUP(G2152,Demos!$B$3:$K$1368,3,FALSE)=0,"",VLOOKUP(G2152,Demos!$B$3:$K$1368,3,FALSE)),"")</f>
        <v/>
      </c>
      <c r="J2152" s="79" t="str">
        <f>IFERROR(IF(VLOOKUP(G2152,Demos!$B$3:$K$1368,4,FALSE)=0,"",VLOOKUP(G2152,Demos!$B$3:$K$1368,4,FALSE)),"")</f>
        <v/>
      </c>
      <c r="K2152" s="30" t="s">
        <v>373</v>
      </c>
      <c r="M2152" s="71">
        <v>41908</v>
      </c>
      <c r="N2152" s="33" t="str">
        <f>IFERROR(VLOOKUP(G2152,Demos!$B$3:$K$1368,5,FALSE),"")</f>
        <v>Speed of a Single Pulse on Different Strings (2)</v>
      </c>
      <c r="O2152" s="28">
        <f>IF(N2152="","",COUNTIF($N$6:N4271, N2152))</f>
        <v>26</v>
      </c>
      <c r="P2152" s="33" t="str">
        <f xml:space="preserve"> IFERROR(IF(VLOOKUP(G2152,Demos!$B$3:$K$1368,6,FALSE)=0,"",VLOOKUP(G2152,Demos!$B$3:$K$1368,6,FALSE)),"")</f>
        <v>www.de-monstrare.nl/pdf/Speed%20of%20a%20single%20pulse%20on%20different%20strings%20_2_.pdf</v>
      </c>
      <c r="Q2152" s="38" t="str">
        <f xml:space="preserve"> IFERROR(IF(VLOOKUP(G2152,Demos!$B$3:$K$1368,8,FALSE)=0,"",VLOOKUP(G2152,Demos!$B$3:$K$1368,8,FALSE)),"")</f>
        <v/>
      </c>
      <c r="R2152" s="38" t="str">
        <f xml:space="preserve"> IFERROR(IF(VLOOKUP(G2152,Demos!$B$3:$K$1368,7,FALSE)=0,"",VLOOKUP(G2152,Demos!$B$3:$K$1368,7,FALSE)),"")</f>
        <v>See: https://surfdrive.surf.nl/files/index.php/s/DHZYIhoACURx7O8?path=%2FHaaksman%2FTN2345%2F2.%20Speed%20of%20a%20Single%20Pulse%20on%20Different%20Strings</v>
      </c>
      <c r="T2152" s="50" t="s">
        <v>1762</v>
      </c>
      <c r="U2152" s="31" t="str">
        <f>IFERROR(VLOOKUP(G2152,Demos!$B$7:N5444,12,FALSE),"")</f>
        <v/>
      </c>
    </row>
    <row r="2153" spans="1:21" ht="45" x14ac:dyDescent="0.25">
      <c r="A2153" s="39">
        <f t="shared" si="33"/>
        <v>2148</v>
      </c>
      <c r="B2153" s="30" t="s">
        <v>29</v>
      </c>
      <c r="C2153" s="29" t="str">
        <f xml:space="preserve"> IFERROR(VLOOKUP(B2153, Courses!$C$3:$E$836, 2, FALSE),"")</f>
        <v>Classical and Quantum Mechanics</v>
      </c>
      <c r="D2153" s="29" t="str">
        <f xml:space="preserve"> IFERROR(VLOOKUP(MID(G2153,1,1), PIRA!$B$1:$E$1146, 2, FALSE),"")</f>
        <v>3 Oscillations and Waves</v>
      </c>
      <c r="E2153" s="31" t="str">
        <f xml:space="preserve"> IFERROR(VLOOKUP(MID(G2153,1,2),PIRA!$B$1:$E$1144,2,FALSE),"")&amp;"
"&amp;IFERROR(VLOOKUP(MID(H2153,1,2),PIRA!$B$1:$E$1144,2,FALSE),"")&amp;"
"&amp;IFERROR(VLOOKUP(MID(I2153,1,2),PIRA!$B$1:$E$1144,2,FALSE),"")</f>
        <v xml:space="preserve">Wave Motion
</v>
      </c>
      <c r="F2153" s="31" t="str">
        <f xml:space="preserve"> IFERROR(VLOOKUP(MID(G2153,1,4),PIRA!$B$1:$E$1144,2,FALSE),"")&amp;"
"&amp;IFERROR(VLOOKUP(MID(H2153,1,4),PIRA!$B$1:$E$1144,2,FALSE),"")&amp;"
"&amp;IFERROR(VLOOKUP(MID(I2153,1,4),PIRA!$B$1:$E$1144,2,FALSE),"")</f>
        <v xml:space="preserve">Longitudinal Pulses and Waves
</v>
      </c>
      <c r="G2153" s="32" t="s">
        <v>126</v>
      </c>
      <c r="H2153" s="31" t="str">
        <f>IFERROR(IF(VLOOKUP(G2153,Demos!$B$3:$K$1368,2,FALSE)=0,"",VLOOKUP(G2153,Demos!$B$3:$K$1368,2,FALSE)),"")</f>
        <v/>
      </c>
      <c r="I2153" s="79" t="str">
        <f>IFERROR(IF(VLOOKUP(G2153,Demos!$B$3:$K$1368,3,FALSE)=0,"",VLOOKUP(G2153,Demos!$B$3:$K$1368,3,FALSE)),"")</f>
        <v/>
      </c>
      <c r="J2153" s="79" t="str">
        <f>IFERROR(IF(VLOOKUP(G2153,Demos!$B$3:$K$1368,4,FALSE)=0,"",VLOOKUP(G2153,Demos!$B$3:$K$1368,4,FALSE)),"")</f>
        <v/>
      </c>
      <c r="K2153" s="30" t="s">
        <v>373</v>
      </c>
      <c r="M2153" s="71">
        <v>41908</v>
      </c>
      <c r="N2153" s="33" t="str">
        <f>IFERROR(VLOOKUP(G2153,Demos!$B$3:$K$1368,5,FALSE),"")</f>
        <v>Wave Machine</v>
      </c>
      <c r="O2153" s="28">
        <f>IF(N2153="","",COUNTIF($N$6:N4272, N2153))</f>
        <v>26</v>
      </c>
      <c r="P2153" s="33" t="str">
        <f xml:space="preserve"> IFERROR(IF(VLOOKUP(G2153,Demos!$B$3:$K$1368,6,FALSE)=0,"",VLOOKUP(G2153,Demos!$B$3:$K$1368,6,FALSE)),"")</f>
        <v>www.de-monstrare.nl/pdf/Reflections%20of%20transverse%20pulses%20_2_.pdf</v>
      </c>
      <c r="Q2153" s="38" t="str">
        <f xml:space="preserve"> IFERROR(IF(VLOOKUP(G2153,Demos!$B$3:$K$1368,8,FALSE)=0,"",VLOOKUP(G2153,Demos!$B$3:$K$1368,8,FALSE)),"")</f>
        <v>Not listed in database yet</v>
      </c>
      <c r="R2153" s="38" t="str">
        <f xml:space="preserve"> IFERROR(IF(VLOOKUP(G2153,Demos!$B$3:$K$1368,7,FALSE)=0,"",VLOOKUP(G2153,Demos!$B$3:$K$1368,7,FALSE)),"")</f>
        <v/>
      </c>
      <c r="T2153" s="50" t="s">
        <v>1762</v>
      </c>
      <c r="U2153" s="31" t="str">
        <f>IFERROR(VLOOKUP(G2153,Demos!$B$7:N5442,12,FALSE),"")</f>
        <v/>
      </c>
    </row>
    <row r="2154" spans="1:21" ht="45" x14ac:dyDescent="0.25">
      <c r="A2154" s="39">
        <f t="shared" si="33"/>
        <v>2149</v>
      </c>
      <c r="B2154" s="30" t="s">
        <v>29</v>
      </c>
      <c r="C2154" s="29" t="str">
        <f xml:space="preserve"> IFERROR(VLOOKUP(B2154, Courses!$C$3:$E$836, 2, FALSE),"")</f>
        <v>Classical and Quantum Mechanics</v>
      </c>
      <c r="D2154" s="29" t="str">
        <f xml:space="preserve"> IFERROR(VLOOKUP(MID(G2154,1,1), PIRA!$B$1:$E$1146, 2, FALSE),"")</f>
        <v>3 Oscillations and Waves</v>
      </c>
      <c r="E2154" s="31" t="str">
        <f xml:space="preserve"> IFERROR(VLOOKUP(MID(G2154,1,2),PIRA!$B$1:$E$1144,2,FALSE),"")&amp;"
"&amp;IFERROR(VLOOKUP(MID(H2154,1,2),PIRA!$B$1:$E$1144,2,FALSE),"")&amp;"
"&amp;IFERROR(VLOOKUP(MID(I2154,1,2),PIRA!$B$1:$E$1144,2,FALSE),"")</f>
        <v xml:space="preserve">Acoustics
Wave Motion
</v>
      </c>
      <c r="F2154" s="31" t="str">
        <f xml:space="preserve"> IFERROR(VLOOKUP(MID(G2154,1,4),PIRA!$B$1:$E$1144,2,FALSE),"")&amp;"
"&amp;IFERROR(VLOOKUP(MID(H2154,1,4),PIRA!$B$1:$E$1144,2,FALSE),"")&amp;"
"&amp;IFERROR(VLOOKUP(MID(I2154,1,4),PIRA!$B$1:$E$1144,2,FALSE),"")</f>
        <v xml:space="preserve">Wave Analysis and Synthesis
Standing Waves
</v>
      </c>
      <c r="G2154" s="32" t="s">
        <v>1189</v>
      </c>
      <c r="H2154" s="31" t="str">
        <f>IFERROR(IF(VLOOKUP(G2154,Demos!$B$3:$K$1368,2,FALSE)=0,"",VLOOKUP(G2154,Demos!$B$3:$K$1368,2,FALSE)),"")</f>
        <v>3B22.05</v>
      </c>
      <c r="I2154" s="79" t="str">
        <f>IFERROR(IF(VLOOKUP(G2154,Demos!$B$3:$K$1368,3,FALSE)=0,"",VLOOKUP(G2154,Demos!$B$3:$K$1368,3,FALSE)),"")</f>
        <v/>
      </c>
      <c r="J2154" s="79" t="str">
        <f>IFERROR(IF(VLOOKUP(G2154,Demos!$B$3:$K$1368,4,FALSE)=0,"",VLOOKUP(G2154,Demos!$B$3:$K$1368,4,FALSE)),"")</f>
        <v/>
      </c>
      <c r="K2154" s="30" t="s">
        <v>373</v>
      </c>
      <c r="M2154" s="71">
        <v>41908</v>
      </c>
      <c r="N2154" s="33" t="str">
        <f>IFERROR(VLOOKUP(G2154,Demos!$B$3:$K$1368,5,FALSE),"")</f>
        <v>Plucking a String</v>
      </c>
      <c r="O2154" s="28">
        <f>IF(N2154="","",COUNTIF($N$6:N4273, N2154))</f>
        <v>27</v>
      </c>
      <c r="P2154" s="33" t="str">
        <f xml:space="preserve"> IFERROR(IF(VLOOKUP(G2154,Demos!$B$3:$K$1368,6,FALSE)=0,"",VLOOKUP(G2154,Demos!$B$3:$K$1368,6,FALSE)),"")</f>
        <v>www.de-monstrare.nl/pdf/Plucking%20a%20string.pdf</v>
      </c>
      <c r="Q2154" s="38" t="str">
        <f xml:space="preserve"> IFERROR(IF(VLOOKUP(G2154,Demos!$B$3:$K$1368,8,FALSE)=0,"",VLOOKUP(G2154,Demos!$B$3:$K$1368,8,FALSE)),"")</f>
        <v/>
      </c>
      <c r="R2154" s="38" t="str">
        <f xml:space="preserve"> IFERROR(IF(VLOOKUP(G2154,Demos!$B$3:$K$1368,7,FALSE)=0,"",VLOOKUP(G2154,Demos!$B$3:$K$1368,7,FALSE)),"")</f>
        <v>See: https://surfdrive.surf.nl/files/index.php/s/DHZYIhoACURx7O8?path=%2FHaaksman%2FTN2345%2F1.%20Plucking%20a%20String</v>
      </c>
      <c r="T2154" s="50" t="s">
        <v>1761</v>
      </c>
      <c r="U2154" s="31" t="str">
        <f>IFERROR(VLOOKUP(G2154,Demos!$B$7:N5446,12,FALSE),"")</f>
        <v/>
      </c>
    </row>
    <row r="2155" spans="1:21" ht="45" x14ac:dyDescent="0.25">
      <c r="A2155" s="39">
        <f t="shared" si="33"/>
        <v>2150</v>
      </c>
      <c r="B2155" s="30" t="s">
        <v>29</v>
      </c>
      <c r="C2155" s="29" t="str">
        <f xml:space="preserve"> IFERROR(VLOOKUP(B2155, Courses!$C$3:$E$836, 2, FALSE),"")</f>
        <v>Classical and Quantum Mechanics</v>
      </c>
      <c r="D2155" s="29" t="str">
        <f xml:space="preserve"> IFERROR(VLOOKUP(MID(G2155,1,1), PIRA!$B$1:$E$1146, 2, FALSE),"")</f>
        <v>3 Oscillations and Waves</v>
      </c>
      <c r="E2155" s="31" t="str">
        <f xml:space="preserve"> IFERROR(VLOOKUP(MID(G2155,1,2),PIRA!$B$1:$E$1144,2,FALSE),"")&amp;"
"&amp;IFERROR(VLOOKUP(MID(H2155,1,2),PIRA!$B$1:$E$1144,2,FALSE),"")&amp;"
"&amp;IFERROR(VLOOKUP(MID(I2155,1,2),PIRA!$B$1:$E$1144,2,FALSE),"")</f>
        <v xml:space="preserve">Instruments
</v>
      </c>
      <c r="F2155" s="31" t="str">
        <f xml:space="preserve"> IFERROR(VLOOKUP(MID(G2155,1,4),PIRA!$B$1:$E$1144,2,FALSE),"")&amp;"
"&amp;IFERROR(VLOOKUP(MID(H2155,1,4),PIRA!$B$1:$E$1144,2,FALSE),"")&amp;"
"&amp;IFERROR(VLOOKUP(MID(I2155,1,4),PIRA!$B$1:$E$1144,2,FALSE),"")</f>
        <v xml:space="preserve">Tuning Forks
</v>
      </c>
      <c r="G2155" s="32" t="s">
        <v>1190</v>
      </c>
      <c r="H2155" s="31" t="str">
        <f>IFERROR(IF(VLOOKUP(G2155,Demos!$B$3:$K$1368,2,FALSE)=0,"",VLOOKUP(G2155,Demos!$B$3:$K$1368,2,FALSE)),"")</f>
        <v/>
      </c>
      <c r="I2155" s="79" t="str">
        <f>IFERROR(IF(VLOOKUP(G2155,Demos!$B$3:$K$1368,3,FALSE)=0,"",VLOOKUP(G2155,Demos!$B$3:$K$1368,3,FALSE)),"")</f>
        <v/>
      </c>
      <c r="J2155" s="79" t="str">
        <f>IFERROR(IF(VLOOKUP(G2155,Demos!$B$3:$K$1368,4,FALSE)=0,"",VLOOKUP(G2155,Demos!$B$3:$K$1368,4,FALSE)),"")</f>
        <v/>
      </c>
      <c r="K2155" s="30" t="s">
        <v>373</v>
      </c>
      <c r="M2155" s="71">
        <v>41908</v>
      </c>
      <c r="N2155" s="33" t="str">
        <f>IFERROR(VLOOKUP(G2155,Demos!$B$3:$K$1368,5,FALSE),"")</f>
        <v>Beats between Tuning Forks</v>
      </c>
      <c r="O2155" s="28">
        <f>IF(N2155="","",COUNTIF($N$6:N4274, N2155))</f>
        <v>12</v>
      </c>
      <c r="P2155" s="33" t="str">
        <f xml:space="preserve"> IFERROR(IF(VLOOKUP(G2155,Demos!$B$3:$K$1368,6,FALSE)=0,"",VLOOKUP(G2155,Demos!$B$3:$K$1368,6,FALSE)),"")</f>
        <v>N/A</v>
      </c>
      <c r="Q2155" s="38" t="str">
        <f xml:space="preserve"> IFERROR(IF(VLOOKUP(G2155,Demos!$B$3:$K$1368,8,FALSE)=0,"",VLOOKUP(G2155,Demos!$B$3:$K$1368,8,FALSE)),"")</f>
        <v/>
      </c>
      <c r="R2155" s="38" t="str">
        <f xml:space="preserve"> IFERROR(IF(VLOOKUP(G2155,Demos!$B$3:$K$1368,7,FALSE)=0,"",VLOOKUP(G2155,Demos!$B$3:$K$1368,7,FALSE)),"")</f>
        <v/>
      </c>
      <c r="T2155" s="50" t="s">
        <v>1762</v>
      </c>
      <c r="U2155" s="31" t="str">
        <f>IFERROR(VLOOKUP(G2155,Demos!$B$7:N5450,12,FALSE),"")</f>
        <v/>
      </c>
    </row>
    <row r="2156" spans="1:21" ht="45" x14ac:dyDescent="0.25">
      <c r="A2156" s="39">
        <f t="shared" si="33"/>
        <v>2151</v>
      </c>
      <c r="B2156" s="30" t="s">
        <v>1877</v>
      </c>
      <c r="C2156" s="29" t="str">
        <f xml:space="preserve"> IFERROR(VLOOKUP(B2156, Courses!$C$3:$E$836, 2, FALSE),"")</f>
        <v>Electromagnetism</v>
      </c>
      <c r="D2156" s="29" t="str">
        <f xml:space="preserve"> IFERROR(VLOOKUP(MID(G2156,1,1), PIRA!$B$1:$E$1146, 2, FALSE),"")</f>
        <v>5 Electricity and Magnetism</v>
      </c>
      <c r="E2156" s="31" t="str">
        <f xml:space="preserve"> IFERROR(VLOOKUP(MID(G2156,1,2),PIRA!$B$1:$E$1144,2,FALSE),"")&amp;"
"&amp;IFERROR(VLOOKUP(MID(H2156,1,2),PIRA!$B$1:$E$1144,2,FALSE),"")&amp;"
"&amp;IFERROR(VLOOKUP(MID(I2156,1,2),PIRA!$B$1:$E$1144,2,FALSE),"")</f>
        <v xml:space="preserve">Capacitance
</v>
      </c>
      <c r="F2156" s="31" t="str">
        <f xml:space="preserve"> IFERROR(VLOOKUP(MID(G2156,1,4),PIRA!$B$1:$E$1144,2,FALSE),"")&amp;"
"&amp;IFERROR(VLOOKUP(MID(H2156,1,4),PIRA!$B$1:$E$1144,2,FALSE),"")&amp;"
"&amp;IFERROR(VLOOKUP(MID(I2156,1,4),PIRA!$B$1:$E$1144,2,FALSE),"")</f>
        <v xml:space="preserve">Dielectric
</v>
      </c>
      <c r="G2156" s="32" t="s">
        <v>263</v>
      </c>
      <c r="H2156" s="31" t="str">
        <f>IFERROR(IF(VLOOKUP(G2156,Demos!$B$3:$K$1368,2,FALSE)=0,"",VLOOKUP(G2156,Demos!$B$3:$K$1368,2,FALSE)),"")</f>
        <v/>
      </c>
      <c r="I2156" s="79" t="str">
        <f>IFERROR(IF(VLOOKUP(G2156,Demos!$B$3:$K$1368,3,FALSE)=0,"",VLOOKUP(G2156,Demos!$B$3:$K$1368,3,FALSE)),"")</f>
        <v/>
      </c>
      <c r="J2156" s="79" t="str">
        <f>IFERROR(IF(VLOOKUP(G2156,Demos!$B$3:$K$1368,4,FALSE)=0,"",VLOOKUP(G2156,Demos!$B$3:$K$1368,4,FALSE)),"")</f>
        <v/>
      </c>
      <c r="K2156" s="30" t="s">
        <v>177</v>
      </c>
      <c r="M2156" s="71">
        <v>41908</v>
      </c>
      <c r="N2156" s="33" t="str">
        <f>IFERROR(VLOOKUP(G2156,Demos!$B$3:$K$1368,5,FALSE),"")</f>
        <v>Fringing through Dielectric in Capacitor</v>
      </c>
      <c r="O2156" s="28">
        <f>IF(N2156="","",COUNTIF($N$6:N4275, N2156))</f>
        <v>4</v>
      </c>
      <c r="P2156" s="33" t="str">
        <f xml:space="preserve"> IFERROR(IF(VLOOKUP(G2156,Demos!$B$3:$K$1368,6,FALSE)=0,"",VLOOKUP(G2156,Demos!$B$3:$K$1368,6,FALSE)),"")</f>
        <v>N/A</v>
      </c>
      <c r="Q2156" s="38" t="str">
        <f xml:space="preserve"> IFERROR(IF(VLOOKUP(G2156,Demos!$B$3:$K$1368,8,FALSE)=0,"",VLOOKUP(G2156,Demos!$B$3:$K$1368,8,FALSE)),"")</f>
        <v>A light styrofoam slab suspended gets pulled between two capacitor plates</v>
      </c>
      <c r="R2156" s="38" t="str">
        <f xml:space="preserve"> IFERROR(IF(VLOOKUP(G2156,Demos!$B$3:$K$1368,7,FALSE)=0,"",VLOOKUP(G2156,Demos!$B$3:$K$1368,7,FALSE)),"")</f>
        <v/>
      </c>
      <c r="T2156" s="50" t="s">
        <v>1769</v>
      </c>
      <c r="U2156" s="31" t="str">
        <f>IFERROR(VLOOKUP(G2156,Demos!$B$7:N5451,12,FALSE),"")</f>
        <v/>
      </c>
    </row>
    <row r="2157" spans="1:21" ht="45" x14ac:dyDescent="0.25">
      <c r="A2157" s="39">
        <f t="shared" si="33"/>
        <v>2152</v>
      </c>
      <c r="B2157" s="30" t="s">
        <v>1877</v>
      </c>
      <c r="C2157" s="29" t="str">
        <f xml:space="preserve"> IFERROR(VLOOKUP(B2157, Courses!$C$3:$E$836, 2, FALSE),"")</f>
        <v>Electromagnetism</v>
      </c>
      <c r="D2157" s="29" t="str">
        <f xml:space="preserve"> IFERROR(VLOOKUP(MID(G2157,1,1), PIRA!$B$1:$E$1146, 2, FALSE),"")</f>
        <v>5 Electricity and Magnetism</v>
      </c>
      <c r="E2157" s="31" t="str">
        <f xml:space="preserve"> IFERROR(VLOOKUP(MID(G2157,1,2),PIRA!$B$1:$E$1144,2,FALSE),"")&amp;"
"&amp;IFERROR(VLOOKUP(MID(H2157,1,2),PIRA!$B$1:$E$1144,2,FALSE),"")&amp;"
"&amp;IFERROR(VLOOKUP(MID(I2157,1,2),PIRA!$B$1:$E$1144,2,FALSE),"")</f>
        <v xml:space="preserve">Capacitance
Capacitance
</v>
      </c>
      <c r="F2157" s="31" t="str">
        <f xml:space="preserve"> IFERROR(VLOOKUP(MID(G2157,1,4),PIRA!$B$1:$E$1144,2,FALSE),"")&amp;"
"&amp;IFERROR(VLOOKUP(MID(H2157,1,4),PIRA!$B$1:$E$1144,2,FALSE),"")&amp;"
"&amp;IFERROR(VLOOKUP(MID(I2157,1,4),PIRA!$B$1:$E$1144,2,FALSE),"")</f>
        <v xml:space="preserve">Dielectric
Energy Stored in a Capacitor
</v>
      </c>
      <c r="G2157" s="32" t="s">
        <v>482</v>
      </c>
      <c r="H2157" s="31" t="str">
        <f>IFERROR(IF(VLOOKUP(G2157,Demos!$B$3:$K$1368,2,FALSE)=0,"",VLOOKUP(G2157,Demos!$B$3:$K$1368,2,FALSE)),"")</f>
        <v>5C30.01</v>
      </c>
      <c r="I2157" s="79" t="str">
        <f>IFERROR(IF(VLOOKUP(G2157,Demos!$B$3:$K$1368,3,FALSE)=0,"",VLOOKUP(G2157,Demos!$B$3:$K$1368,3,FALSE)),"")</f>
        <v/>
      </c>
      <c r="J2157" s="79" t="str">
        <f>IFERROR(IF(VLOOKUP(G2157,Demos!$B$3:$K$1368,4,FALSE)=0,"",VLOOKUP(G2157,Demos!$B$3:$K$1368,4,FALSE)),"")</f>
        <v/>
      </c>
      <c r="K2157" s="30" t="s">
        <v>246</v>
      </c>
      <c r="M2157" s="71">
        <v>41906</v>
      </c>
      <c r="N2157" s="33" t="str">
        <f>IFERROR(VLOOKUP(G2157,Demos!$B$3:$K$1368,5,FALSE),"")</f>
        <v>Capacitor (2) Different Dielectrics</v>
      </c>
      <c r="O2157" s="28">
        <f>IF(N2157="","",COUNTIF($N$6:N4276, N2157))</f>
        <v>17</v>
      </c>
      <c r="P2157" s="33" t="str">
        <f xml:space="preserve"> IFERROR(IF(VLOOKUP(G2157,Demos!$B$3:$K$1368,6,FALSE)=0,"",VLOOKUP(G2157,Demos!$B$3:$K$1368,6,FALSE)),"")</f>
        <v>www.de-monstrare.nl/pdf/Capacitor%20_2_Different%20dielectrics.pdf</v>
      </c>
      <c r="Q2157" s="38" t="str">
        <f xml:space="preserve"> IFERROR(IF(VLOOKUP(G2157,Demos!$B$3:$K$1368,8,FALSE)=0,"",VLOOKUP(G2157,Demos!$B$3:$K$1368,8,FALSE)),"")</f>
        <v/>
      </c>
      <c r="R2157" s="38" t="str">
        <f xml:space="preserve"> IFERROR(IF(VLOOKUP(G2157,Demos!$B$3:$K$1368,7,FALSE)=0,"",VLOOKUP(G2157,Demos!$B$3:$K$1368,7,FALSE)),"")</f>
        <v/>
      </c>
      <c r="T2157" s="50" t="s">
        <v>1763</v>
      </c>
      <c r="U2157" s="31" t="str">
        <f>IFERROR(VLOOKUP(G2157,Demos!$B$7:N5452,12,FALSE),"")</f>
        <v/>
      </c>
    </row>
    <row r="2158" spans="1:21" ht="45" x14ac:dyDescent="0.25">
      <c r="A2158" s="39">
        <f t="shared" si="33"/>
        <v>2153</v>
      </c>
      <c r="B2158" s="30" t="s">
        <v>1877</v>
      </c>
      <c r="C2158" s="29" t="str">
        <f xml:space="preserve"> IFERROR(VLOOKUP(B2158, Courses!$C$3:$E$836, 2, FALSE),"")</f>
        <v>Electromagnetism</v>
      </c>
      <c r="D2158" s="29" t="str">
        <f xml:space="preserve"> IFERROR(VLOOKUP(MID(G2158,1,1), PIRA!$B$1:$E$1146, 2, FALSE),"")</f>
        <v>5 Electricity and Magnetism</v>
      </c>
      <c r="E2158" s="31" t="str">
        <f xml:space="preserve"> IFERROR(VLOOKUP(MID(G2158,1,2),PIRA!$B$1:$E$1144,2,FALSE),"")&amp;"
"&amp;IFERROR(VLOOKUP(MID(H2158,1,2),PIRA!$B$1:$E$1144,2,FALSE),"")&amp;"
"&amp;IFERROR(VLOOKUP(MID(I2158,1,2),PIRA!$B$1:$E$1144,2,FALSE),"")</f>
        <v>Electrostatics
Electrostatics
Electrostatics</v>
      </c>
      <c r="F2158" s="31" t="str">
        <f xml:space="preserve"> IFERROR(VLOOKUP(MID(G2158,1,4),PIRA!$B$1:$E$1144,2,FALSE),"")&amp;"
"&amp;IFERROR(VLOOKUP(MID(H2158,1,4),PIRA!$B$1:$E$1144,2,FALSE),"")&amp;"
"&amp;IFERROR(VLOOKUP(MID(I2158,1,4),PIRA!$B$1:$E$1144,2,FALSE),"")</f>
        <v>Induced Charge
Coulomb's Law
Producing Static Charge</v>
      </c>
      <c r="G2158" s="32" t="s">
        <v>157</v>
      </c>
      <c r="H2158" s="31" t="str">
        <f>IFERROR(IF(VLOOKUP(G2158,Demos!$B$3:$K$1368,2,FALSE)=0,"",VLOOKUP(G2158,Demos!$B$3:$K$1368,2,FALSE)),"")</f>
        <v>5A20.24</v>
      </c>
      <c r="I2158" s="79" t="str">
        <f>IFERROR(IF(VLOOKUP(G2158,Demos!$B$3:$K$1368,3,FALSE)=0,"",VLOOKUP(G2158,Demos!$B$3:$K$1368,3,FALSE)),"")</f>
        <v>5A10.01</v>
      </c>
      <c r="J2158" s="79" t="str">
        <f>IFERROR(IF(VLOOKUP(G2158,Demos!$B$3:$K$1368,4,FALSE)=0,"",VLOOKUP(G2158,Demos!$B$3:$K$1368,4,FALSE)),"")</f>
        <v/>
      </c>
      <c r="K2158" s="30" t="s">
        <v>1886</v>
      </c>
      <c r="M2158" s="71">
        <v>41905</v>
      </c>
      <c r="N2158" s="33" t="str">
        <f>IFERROR(VLOOKUP(G2158,Demos!$B$3:$K$1368,5,FALSE),"")</f>
        <v>E-Field in Material (Electric Soap Bubbles)</v>
      </c>
      <c r="O2158" s="28">
        <f>IF(N2158="","",COUNTIF($N$6:N4277, N2158))</f>
        <v>3</v>
      </c>
      <c r="P2158" s="33" t="str">
        <f xml:space="preserve"> IFERROR(IF(VLOOKUP(G2158,Demos!$B$3:$K$1368,6,FALSE)=0,"",VLOOKUP(G2158,Demos!$B$3:$K$1368,6,FALSE)),"")</f>
        <v>www.de-monstrare.nl/pdf/Electric%20soap%20bubbles.pdf</v>
      </c>
      <c r="Q2158" s="38" t="str">
        <f xml:space="preserve"> IFERROR(IF(VLOOKUP(G2158,Demos!$B$3:$K$1368,8,FALSE)=0,"",VLOOKUP(G2158,Demos!$B$3:$K$1368,8,FALSE)),"")</f>
        <v/>
      </c>
      <c r="R2158" s="38" t="str">
        <f xml:space="preserve"> IFERROR(IF(VLOOKUP(G2158,Demos!$B$3:$K$1368,7,FALSE)=0,"",VLOOKUP(G2158,Demos!$B$3:$K$1368,7,FALSE)),"")</f>
        <v/>
      </c>
      <c r="T2158" s="50" t="s">
        <v>1761</v>
      </c>
      <c r="U2158" s="31" t="str">
        <f>IFERROR(VLOOKUP(G2158,Demos!$B$7:N5453,12,FALSE),"")</f>
        <v/>
      </c>
    </row>
    <row r="2159" spans="1:21" ht="45" x14ac:dyDescent="0.25">
      <c r="A2159" s="39">
        <f t="shared" si="33"/>
        <v>2154</v>
      </c>
      <c r="B2159" s="30" t="s">
        <v>29</v>
      </c>
      <c r="C2159" s="29" t="str">
        <f xml:space="preserve"> IFERROR(VLOOKUP(B2159, Courses!$C$3:$E$836, 2, FALSE),"")</f>
        <v>Classical and Quantum Mechanics</v>
      </c>
      <c r="D2159" s="29" t="str">
        <f xml:space="preserve"> IFERROR(VLOOKUP(MID(G2159,1,1), PIRA!$B$1:$E$1146, 2, FALSE),"")</f>
        <v>1 Mechanics</v>
      </c>
      <c r="E2159" s="31" t="str">
        <f xml:space="preserve"> IFERROR(VLOOKUP(MID(G2159,1,2),PIRA!$B$1:$E$1144,2,FALSE),"")&amp;"
"&amp;IFERROR(VLOOKUP(MID(H2159,1,2),PIRA!$B$1:$E$1144,2,FALSE),"")&amp;"
"&amp;IFERROR(VLOOKUP(MID(I2159,1,2),PIRA!$B$1:$E$1144,2,FALSE),"")</f>
        <v xml:space="preserve">Rotational Dynamics
</v>
      </c>
      <c r="F2159" s="31" t="str">
        <f xml:space="preserve"> IFERROR(VLOOKUP(MID(G2159,1,4),PIRA!$B$1:$E$1144,2,FALSE),"")&amp;"
"&amp;IFERROR(VLOOKUP(MID(H2159,1,4),PIRA!$B$1:$E$1144,2,FALSE),"")&amp;"
"&amp;IFERROR(VLOOKUP(MID(I2159,1,4),PIRA!$B$1:$E$1144,2,FALSE),"")</f>
        <v xml:space="preserve">Rotational Energy
</v>
      </c>
      <c r="G2159" s="32" t="s">
        <v>1166</v>
      </c>
      <c r="H2159" s="31" t="str">
        <f>IFERROR(IF(VLOOKUP(G2159,Demos!$B$3:$K$1368,2,FALSE)=0,"",VLOOKUP(G2159,Demos!$B$3:$K$1368,2,FALSE)),"")</f>
        <v/>
      </c>
      <c r="I2159" s="79" t="str">
        <f>IFERROR(IF(VLOOKUP(G2159,Demos!$B$3:$K$1368,3,FALSE)=0,"",VLOOKUP(G2159,Demos!$B$3:$K$1368,3,FALSE)),"")</f>
        <v/>
      </c>
      <c r="J2159" s="79" t="str">
        <f>IFERROR(IF(VLOOKUP(G2159,Demos!$B$3:$K$1368,4,FALSE)=0,"",VLOOKUP(G2159,Demos!$B$3:$K$1368,4,FALSE)),"")</f>
        <v/>
      </c>
      <c r="K2159" s="30" t="s">
        <v>373</v>
      </c>
      <c r="M2159" s="71">
        <v>41904</v>
      </c>
      <c r="N2159" s="33" t="str">
        <f>IFERROR(VLOOKUP(G2159,Demos!$B$3:$K$1368,5,FALSE),"")</f>
        <v>Yo-Yo</v>
      </c>
      <c r="O2159" s="28">
        <f>IF(N2159="","",COUNTIF($N$6:N4278, N2159))</f>
        <v>3</v>
      </c>
      <c r="P2159" s="33" t="str">
        <f xml:space="preserve"> IFERROR(IF(VLOOKUP(G2159,Demos!$B$3:$K$1368,6,FALSE)=0,"",VLOOKUP(G2159,Demos!$B$3:$K$1368,6,FALSE)),"")</f>
        <v>www.de-monstrare.nl/pdf/Yo-yo.pdf</v>
      </c>
      <c r="Q2159" s="38" t="str">
        <f xml:space="preserve"> IFERROR(IF(VLOOKUP(G2159,Demos!$B$3:$K$1368,8,FALSE)=0,"",VLOOKUP(G2159,Demos!$B$3:$K$1368,8,FALSE)),"")</f>
        <v/>
      </c>
      <c r="R2159" s="38" t="str">
        <f xml:space="preserve"> IFERROR(IF(VLOOKUP(G2159,Demos!$B$3:$K$1368,7,FALSE)=0,"",VLOOKUP(G2159,Demos!$B$3:$K$1368,7,FALSE)),"")</f>
        <v/>
      </c>
      <c r="T2159" s="50" t="s">
        <v>1761</v>
      </c>
      <c r="U2159" s="31" t="str">
        <f>IFERROR(VLOOKUP(G2159,Demos!$B$7:N5454,12,FALSE),"")</f>
        <v/>
      </c>
    </row>
    <row r="2160" spans="1:21" ht="45" x14ac:dyDescent="0.25">
      <c r="A2160" s="39">
        <f t="shared" si="33"/>
        <v>2155</v>
      </c>
      <c r="B2160" s="30" t="s">
        <v>29</v>
      </c>
      <c r="C2160" s="29" t="str">
        <f xml:space="preserve"> IFERROR(VLOOKUP(B2160, Courses!$C$3:$E$836, 2, FALSE),"")</f>
        <v>Classical and Quantum Mechanics</v>
      </c>
      <c r="D2160" s="29" t="str">
        <f xml:space="preserve"> IFERROR(VLOOKUP(MID(G2160,1,1), PIRA!$B$1:$E$1146, 2, FALSE),"")</f>
        <v>1 Mechanics</v>
      </c>
      <c r="E2160" s="31" t="str">
        <f xml:space="preserve"> IFERROR(VLOOKUP(MID(G2160,1,2),PIRA!$B$1:$E$1144,2,FALSE),"")&amp;"
"&amp;IFERROR(VLOOKUP(MID(H2160,1,2),PIRA!$B$1:$E$1144,2,FALSE),"")&amp;"
"&amp;IFERROR(VLOOKUP(MID(I2160,1,2),PIRA!$B$1:$E$1144,2,FALSE),"")</f>
        <v xml:space="preserve">Rotational Dynamics
</v>
      </c>
      <c r="F2160" s="31" t="str">
        <f xml:space="preserve"> IFERROR(VLOOKUP(MID(G2160,1,4),PIRA!$B$1:$E$1144,2,FALSE),"")&amp;"
"&amp;IFERROR(VLOOKUP(MID(H2160,1,4),PIRA!$B$1:$E$1144,2,FALSE),"")&amp;"
"&amp;IFERROR(VLOOKUP(MID(I2160,1,4),PIRA!$B$1:$E$1144,2,FALSE),"")</f>
        <v xml:space="preserve">Rotational Energy
</v>
      </c>
      <c r="G2160" s="32" t="s">
        <v>1167</v>
      </c>
      <c r="H2160" s="31" t="str">
        <f>IFERROR(IF(VLOOKUP(G2160,Demos!$B$3:$K$1368,2,FALSE)=0,"",VLOOKUP(G2160,Demos!$B$3:$K$1368,2,FALSE)),"")</f>
        <v/>
      </c>
      <c r="I2160" s="79" t="str">
        <f>IFERROR(IF(VLOOKUP(G2160,Demos!$B$3:$K$1368,3,FALSE)=0,"",VLOOKUP(G2160,Demos!$B$3:$K$1368,3,FALSE)),"")</f>
        <v/>
      </c>
      <c r="J2160" s="79" t="str">
        <f>IFERROR(IF(VLOOKUP(G2160,Demos!$B$3:$K$1368,4,FALSE)=0,"",VLOOKUP(G2160,Demos!$B$3:$K$1368,4,FALSE)),"")</f>
        <v/>
      </c>
      <c r="K2160" s="30" t="s">
        <v>373</v>
      </c>
      <c r="M2160" s="71">
        <v>41904</v>
      </c>
      <c r="N2160" s="33" t="str">
        <f>IFERROR(VLOOKUP(G2160,Demos!$B$3:$K$1368,5,FALSE),"")</f>
        <v>Maxwheel</v>
      </c>
      <c r="O2160" s="28">
        <f>IF(N2160="","",COUNTIF($N$6:N4279, N2160))</f>
        <v>12</v>
      </c>
      <c r="P2160" s="33" t="str">
        <f xml:space="preserve"> IFERROR(IF(VLOOKUP(G2160,Demos!$B$3:$K$1368,6,FALSE)=0,"",VLOOKUP(G2160,Demos!$B$3:$K$1368,6,FALSE)),"")</f>
        <v>www.de-monstrare.nl/pdf/Maxwheel.pdf</v>
      </c>
      <c r="Q2160" s="38" t="str">
        <f xml:space="preserve"> IFERROR(IF(VLOOKUP(G2160,Demos!$B$3:$K$1368,8,FALSE)=0,"",VLOOKUP(G2160,Demos!$B$3:$K$1368,8,FALSE)),"")</f>
        <v/>
      </c>
      <c r="R2160" s="38" t="str">
        <f xml:space="preserve"> IFERROR(IF(VLOOKUP(G2160,Demos!$B$3:$K$1368,7,FALSE)=0,"",VLOOKUP(G2160,Demos!$B$3:$K$1368,7,FALSE)),"")</f>
        <v/>
      </c>
      <c r="T2160" s="50" t="s">
        <v>1761</v>
      </c>
      <c r="U2160" s="31" t="str">
        <f>IFERROR(VLOOKUP(G2160,Demos!$B$7:N5456,12,FALSE),"")</f>
        <v/>
      </c>
    </row>
    <row r="2161" spans="1:21" ht="45" x14ac:dyDescent="0.25">
      <c r="A2161" s="39">
        <f t="shared" si="33"/>
        <v>2156</v>
      </c>
      <c r="B2161" s="30" t="s">
        <v>29</v>
      </c>
      <c r="C2161" s="29" t="str">
        <f xml:space="preserve"> IFERROR(VLOOKUP(B2161, Courses!$C$3:$E$836, 2, FALSE),"")</f>
        <v>Classical and Quantum Mechanics</v>
      </c>
      <c r="D2161" s="29" t="str">
        <f xml:space="preserve"> IFERROR(VLOOKUP(MID(G2161,1,1), PIRA!$B$1:$E$1146, 2, FALSE),"")</f>
        <v>1 Mechanics</v>
      </c>
      <c r="E2161" s="31" t="str">
        <f xml:space="preserve"> IFERROR(VLOOKUP(MID(G2161,1,2),PIRA!$B$1:$E$1144,2,FALSE),"")&amp;"
"&amp;IFERROR(VLOOKUP(MID(H2161,1,2),PIRA!$B$1:$E$1144,2,FALSE),"")&amp;"
"&amp;IFERROR(VLOOKUP(MID(I2161,1,2),PIRA!$B$1:$E$1144,2,FALSE),"")</f>
        <v xml:space="preserve">Rotational Dynamics
Applications of Newton's Laws
</v>
      </c>
      <c r="F2161" s="31" t="str">
        <f xml:space="preserve"> IFERROR(VLOOKUP(MID(G2161,1,4),PIRA!$B$1:$E$1144,2,FALSE),"")&amp;"
"&amp;IFERROR(VLOOKUP(MID(H2161,1,4),PIRA!$B$1:$E$1144,2,FALSE),"")&amp;"
"&amp;IFERROR(VLOOKUP(MID(I2161,1,4),PIRA!$B$1:$E$1144,2,FALSE),"")</f>
        <v xml:space="preserve">Conservation of Angular Momentum
Dynamic Torque
</v>
      </c>
      <c r="G2161" s="32" t="s">
        <v>1169</v>
      </c>
      <c r="H2161" s="31" t="str">
        <f>IFERROR(IF(VLOOKUP(G2161,Demos!$B$3:$K$1368,2,FALSE)=0,"",VLOOKUP(G2161,Demos!$B$3:$K$1368,2,FALSE)),"")</f>
        <v>1K10.01</v>
      </c>
      <c r="I2161" s="79" t="str">
        <f>IFERROR(IF(VLOOKUP(G2161,Demos!$B$3:$K$1368,3,FALSE)=0,"",VLOOKUP(G2161,Demos!$B$3:$K$1368,3,FALSE)),"")</f>
        <v/>
      </c>
      <c r="J2161" s="79" t="str">
        <f>IFERROR(IF(VLOOKUP(G2161,Demos!$B$3:$K$1368,4,FALSE)=0,"",VLOOKUP(G2161,Demos!$B$3:$K$1368,4,FALSE)),"")</f>
        <v/>
      </c>
      <c r="K2161" s="30" t="s">
        <v>373</v>
      </c>
      <c r="M2161" s="71">
        <v>41904</v>
      </c>
      <c r="N2161" s="33" t="str">
        <f>IFERROR(VLOOKUP(G2161,Demos!$B$3:$K$1368,5,FALSE),"")</f>
        <v>Pulling a Spool (a.k.a. Oma's Garenklosje)</v>
      </c>
      <c r="O2161" s="28">
        <f>IF(N2161="","",COUNTIF($N$6:N4280, N2161))</f>
        <v>39</v>
      </c>
      <c r="P2161" s="33" t="str">
        <f xml:space="preserve"> IFERROR(IF(VLOOKUP(G2161,Demos!$B$3:$K$1368,6,FALSE)=0,"",VLOOKUP(G2161,Demos!$B$3:$K$1368,6,FALSE)),"")</f>
        <v>www.de-monstrare.nl/pdf/Pulling%20a%20spool.pdf</v>
      </c>
      <c r="Q2161" s="38" t="str">
        <f xml:space="preserve"> IFERROR(IF(VLOOKUP(G2161,Demos!$B$3:$K$1368,8,FALSE)=0,"",VLOOKUP(G2161,Demos!$B$3:$K$1368,8,FALSE)),"")</f>
        <v/>
      </c>
      <c r="R2161" s="38" t="str">
        <f xml:space="preserve"> IFERROR(IF(VLOOKUP(G2161,Demos!$B$3:$K$1368,7,FALSE)=0,"",VLOOKUP(G2161,Demos!$B$3:$K$1368,7,FALSE)),"")</f>
        <v xml:space="preserve">See Collegerame 2022 recording TN1612TU_19 - https://collegerama.tudelft.nl/Mediasite/Channel/as-bsc-tn/watch/1525734e9e3e40e6a0113a2e79f6fd7b1d </v>
      </c>
      <c r="T2161" s="50" t="s">
        <v>1762</v>
      </c>
      <c r="U2161" s="31" t="str">
        <f>IFERROR(VLOOKUP(G2161,Demos!$B$7:N5455,12,FALSE),"")</f>
        <v/>
      </c>
    </row>
    <row r="2162" spans="1:21" ht="45" x14ac:dyDescent="0.25">
      <c r="A2162" s="39">
        <f t="shared" si="33"/>
        <v>2157</v>
      </c>
      <c r="B2162" s="30" t="s">
        <v>148</v>
      </c>
      <c r="C2162" s="29" t="str">
        <f xml:space="preserve"> IFERROR(VLOOKUP(B2162, Courses!$C$3:$E$836, 2, FALSE),"")</f>
        <v>Introduction to Mechanics, Waves and Optics</v>
      </c>
      <c r="D2162" s="29" t="str">
        <f xml:space="preserve"> IFERROR(VLOOKUP(MID(G2162,1,1), PIRA!$B$1:$E$1146, 2, FALSE),"")</f>
        <v>6 Optics</v>
      </c>
      <c r="E2162" s="31" t="str">
        <f xml:space="preserve"> IFERROR(VLOOKUP(MID(G2162,1,2),PIRA!$B$1:$E$1144,2,FALSE),"")&amp;"
"&amp;IFERROR(VLOOKUP(MID(H2162,1,2),PIRA!$B$1:$E$1144,2,FALSE),"")&amp;"
"&amp;IFERROR(VLOOKUP(MID(I2162,1,2),PIRA!$B$1:$E$1144,2,FALSE),"")</f>
        <v>Geometrical Optics
Geometrical Optics
Polarisation</v>
      </c>
      <c r="F2162" s="31" t="str">
        <f xml:space="preserve"> IFERROR(VLOOKUP(MID(G2162,1,4),PIRA!$B$1:$E$1144,2,FALSE),"")&amp;"
"&amp;IFERROR(VLOOKUP(MID(H2162,1,4),PIRA!$B$1:$E$1144,2,FALSE),"")&amp;"
"&amp;IFERROR(VLOOKUP(MID(I2162,1,4),PIRA!$B$1:$E$1144,2,FALSE),"")</f>
        <v>Refraction at Flat Surfaces
Total Internal Reflection
Polarization by Reflection</v>
      </c>
      <c r="G2162" s="32" t="s">
        <v>1201</v>
      </c>
      <c r="H2162" s="31" t="str">
        <f>IFERROR(IF(VLOOKUP(G2162,Demos!$B$3:$K$1368,2,FALSE)=0,"",VLOOKUP(G2162,Demos!$B$3:$K$1368,2,FALSE)),"")</f>
        <v>6A44.01</v>
      </c>
      <c r="I2162" s="79" t="str">
        <f>IFERROR(IF(VLOOKUP(G2162,Demos!$B$3:$K$1368,3,FALSE)=0,"",VLOOKUP(G2162,Demos!$B$3:$K$1368,3,FALSE)),"")</f>
        <v>6H20.01</v>
      </c>
      <c r="J2162" s="79" t="str">
        <f>IFERROR(IF(VLOOKUP(G2162,Demos!$B$3:$K$1368,4,FALSE)=0,"",VLOOKUP(G2162,Demos!$B$3:$K$1368,4,FALSE)),"")</f>
        <v/>
      </c>
      <c r="K2162" s="30" t="s">
        <v>252</v>
      </c>
      <c r="M2162" s="71">
        <v>41904</v>
      </c>
      <c r="N2162" s="33" t="str">
        <f>IFERROR(VLOOKUP(G2162,Demos!$B$3:$K$1368,5,FALSE),"")</f>
        <v>Brewser's Angle (3)</v>
      </c>
      <c r="O2162" s="28">
        <f>IF(N2162="","",COUNTIF($N$6:N4281, N2162))</f>
        <v>24</v>
      </c>
      <c r="P2162" s="33" t="str">
        <f xml:space="preserve"> IFERROR(IF(VLOOKUP(G2162,Demos!$B$3:$K$1368,6,FALSE)=0,"",VLOOKUP(G2162,Demos!$B$3:$K$1368,6,FALSE)),"")</f>
        <v>www.de-monstrare.nl/pdf/Brewster%27s%20angle%20_3_.pdf</v>
      </c>
      <c r="Q2162" s="38" t="str">
        <f xml:space="preserve"> IFERROR(IF(VLOOKUP(G2162,Demos!$B$3:$K$1368,8,FALSE)=0,"",VLOOKUP(G2162,Demos!$B$3:$K$1368,8,FALSE)),"")</f>
        <v/>
      </c>
      <c r="R2162" s="38" t="str">
        <f xml:space="preserve"> IFERROR(IF(VLOOKUP(G2162,Demos!$B$3:$K$1368,7,FALSE)=0,"",VLOOKUP(G2162,Demos!$B$3:$K$1368,7,FALSE)),"")</f>
        <v/>
      </c>
      <c r="T2162" s="50" t="s">
        <v>1762</v>
      </c>
      <c r="U2162" s="31" t="str">
        <f>IFERROR(VLOOKUP(G2162,Demos!$B$7:N5457,12,FALSE),"")</f>
        <v/>
      </c>
    </row>
    <row r="2163" spans="1:21" ht="45" x14ac:dyDescent="0.25">
      <c r="A2163" s="39">
        <f t="shared" si="33"/>
        <v>2158</v>
      </c>
      <c r="B2163" s="30" t="s">
        <v>29</v>
      </c>
      <c r="C2163" s="29" t="str">
        <f xml:space="preserve"> IFERROR(VLOOKUP(B2163, Courses!$C$3:$E$836, 2, FALSE),"")</f>
        <v>Classical and Quantum Mechanics</v>
      </c>
      <c r="D2163" s="29" t="str">
        <f xml:space="preserve"> IFERROR(VLOOKUP(MID(G2163,1,1), PIRA!$B$1:$E$1146, 2, FALSE),"")</f>
        <v>1 Mechanics</v>
      </c>
      <c r="E2163" s="31" t="str">
        <f xml:space="preserve"> IFERROR(VLOOKUP(MID(G2163,1,2),PIRA!$B$1:$E$1144,2,FALSE),"")&amp;"
"&amp;IFERROR(VLOOKUP(MID(H2163,1,2),PIRA!$B$1:$E$1144,2,FALSE),"")&amp;"
"&amp;IFERROR(VLOOKUP(MID(I2163,1,2),PIRA!$B$1:$E$1144,2,FALSE),"")</f>
        <v xml:space="preserve">Rotational Dynamics
</v>
      </c>
      <c r="F2163" s="31" t="str">
        <f xml:space="preserve"> IFERROR(VLOOKUP(MID(G2163,1,4),PIRA!$B$1:$E$1144,2,FALSE),"")&amp;"
"&amp;IFERROR(VLOOKUP(MID(H2163,1,4),PIRA!$B$1:$E$1144,2,FALSE),"")&amp;"
"&amp;IFERROR(VLOOKUP(MID(I2163,1,4),PIRA!$B$1:$E$1144,2,FALSE),"")</f>
        <v xml:space="preserve">Rotational Energy
</v>
      </c>
      <c r="G2163" s="32" t="s">
        <v>1165</v>
      </c>
      <c r="H2163" s="31" t="str">
        <f>IFERROR(IF(VLOOKUP(G2163,Demos!$B$3:$K$1368,2,FALSE)=0,"",VLOOKUP(G2163,Demos!$B$3:$K$1368,2,FALSE)),"")</f>
        <v/>
      </c>
      <c r="I2163" s="79" t="str">
        <f>IFERROR(IF(VLOOKUP(G2163,Demos!$B$3:$K$1368,3,FALSE)=0,"",VLOOKUP(G2163,Demos!$B$3:$K$1368,3,FALSE)),"")</f>
        <v/>
      </c>
      <c r="J2163" s="79" t="str">
        <f>IFERROR(IF(VLOOKUP(G2163,Demos!$B$3:$K$1368,4,FALSE)=0,"",VLOOKUP(G2163,Demos!$B$3:$K$1368,4,FALSE)),"")</f>
        <v/>
      </c>
      <c r="K2163" s="30" t="s">
        <v>373</v>
      </c>
      <c r="M2163" s="71">
        <v>41901</v>
      </c>
      <c r="N2163" s="33" t="str">
        <f>IFERROR(VLOOKUP(G2163,Demos!$B$3:$K$1368,5,FALSE),"")</f>
        <v>Dropping Rolls of Toilet Paper</v>
      </c>
      <c r="O2163" s="28">
        <f>IF(N2163="","",COUNTIF($N$6:N4282, N2163))</f>
        <v>12</v>
      </c>
      <c r="P2163" s="33" t="str">
        <f xml:space="preserve"> IFERROR(IF(VLOOKUP(G2163,Demos!$B$3:$K$1368,6,FALSE)=0,"",VLOOKUP(G2163,Demos!$B$3:$K$1368,6,FALSE)),"")</f>
        <v>www.de-monstrare.nl/pdf/Dropping%20rolls%20of%20toilet%20paper.pdf</v>
      </c>
      <c r="Q2163" s="38" t="str">
        <f xml:space="preserve"> IFERROR(IF(VLOOKUP(G2163,Demos!$B$3:$K$1368,8,FALSE)=0,"",VLOOKUP(G2163,Demos!$B$3:$K$1368,8,FALSE)),"")</f>
        <v/>
      </c>
      <c r="R2163" s="38" t="str">
        <f xml:space="preserve"> IFERROR(IF(VLOOKUP(G2163,Demos!$B$3:$K$1368,7,FALSE)=0,"",VLOOKUP(G2163,Demos!$B$3:$K$1368,7,FALSE)),"")</f>
        <v/>
      </c>
      <c r="T2163" s="50" t="s">
        <v>1762</v>
      </c>
      <c r="U2163" s="31" t="str">
        <f>IFERROR(VLOOKUP(G2163,Demos!$B$7:N5459,12,FALSE),"")</f>
        <v/>
      </c>
    </row>
    <row r="2164" spans="1:21" ht="45" x14ac:dyDescent="0.25">
      <c r="A2164" s="39">
        <f t="shared" si="33"/>
        <v>2159</v>
      </c>
      <c r="B2164" s="30" t="s">
        <v>29</v>
      </c>
      <c r="C2164" s="29" t="str">
        <f xml:space="preserve"> IFERROR(VLOOKUP(B2164, Courses!$C$3:$E$836, 2, FALSE),"")</f>
        <v>Classical and Quantum Mechanics</v>
      </c>
      <c r="D2164" s="29" t="str">
        <f xml:space="preserve"> IFERROR(VLOOKUP(MID(G2164,1,1), PIRA!$B$1:$E$1146, 2, FALSE),"")</f>
        <v>1 Mechanics</v>
      </c>
      <c r="E2164" s="31" t="str">
        <f xml:space="preserve"> IFERROR(VLOOKUP(MID(G2164,1,2),PIRA!$B$1:$E$1144,2,FALSE),"")&amp;"
"&amp;IFERROR(VLOOKUP(MID(H2164,1,2),PIRA!$B$1:$E$1144,2,FALSE),"")&amp;"
"&amp;IFERROR(VLOOKUP(MID(I2164,1,2),PIRA!$B$1:$E$1144,2,FALSE),"")</f>
        <v xml:space="preserve">Rotational Dynamics
Rotational Dynamics
</v>
      </c>
      <c r="F2164" s="31" t="str">
        <f xml:space="preserve"> IFERROR(VLOOKUP(MID(G2164,1,4),PIRA!$B$1:$E$1144,2,FALSE),"")&amp;"
"&amp;IFERROR(VLOOKUP(MID(H2164,1,4),PIRA!$B$1:$E$1144,2,FALSE),"")&amp;"
"&amp;IFERROR(VLOOKUP(MID(I2164,1,4),PIRA!$B$1:$E$1144,2,FALSE),"")</f>
        <v xml:space="preserve">Rotational Energy
Moment of Inertia
</v>
      </c>
      <c r="G2164" s="32" t="s">
        <v>1168</v>
      </c>
      <c r="H2164" s="31" t="str">
        <f>IFERROR(IF(VLOOKUP(G2164,Demos!$B$3:$K$1368,2,FALSE)=0,"",VLOOKUP(G2164,Demos!$B$3:$K$1368,2,FALSE)),"")</f>
        <v>1Q10.02</v>
      </c>
      <c r="I2164" s="79" t="str">
        <f>IFERROR(IF(VLOOKUP(G2164,Demos!$B$3:$K$1368,3,FALSE)=0,"",VLOOKUP(G2164,Demos!$B$3:$K$1368,3,FALSE)),"")</f>
        <v/>
      </c>
      <c r="J2164" s="79" t="str">
        <f>IFERROR(IF(VLOOKUP(G2164,Demos!$B$3:$K$1368,4,FALSE)=0,"",VLOOKUP(G2164,Demos!$B$3:$K$1368,4,FALSE)),"")</f>
        <v/>
      </c>
      <c r="K2164" s="30" t="s">
        <v>373</v>
      </c>
      <c r="M2164" s="71">
        <v>41901</v>
      </c>
      <c r="N2164" s="33" t="str">
        <f>IFERROR(VLOOKUP(G2164,Demos!$B$3:$K$1368,5,FALSE),"")</f>
        <v>Rolling Downhill</v>
      </c>
      <c r="O2164" s="28">
        <f>IF(N2164="","",COUNTIF($N$6:N4283, N2164))</f>
        <v>35</v>
      </c>
      <c r="P2164" s="33" t="str">
        <f xml:space="preserve"> IFERROR(IF(VLOOKUP(G2164,Demos!$B$3:$K$1368,6,FALSE)=0,"",VLOOKUP(G2164,Demos!$B$3:$K$1368,6,FALSE)),"")</f>
        <v>www.de-monstrare.nl/pdf/Rolling%20downhill.pdf</v>
      </c>
      <c r="Q2164" s="38" t="str">
        <f xml:space="preserve"> IFERROR(IF(VLOOKUP(G2164,Demos!$B$3:$K$1368,8,FALSE)=0,"",VLOOKUP(G2164,Demos!$B$3:$K$1368,8,FALSE)),"")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2164" s="38" t="str">
        <f xml:space="preserve"> IFERROR(IF(VLOOKUP(G2164,Demos!$B$3:$K$1368,7,FALSE)=0,"",VLOOKUP(G2164,Demos!$B$3:$K$1368,7,FALSE)),"")</f>
        <v xml:space="preserve">See Collegerama 2022 recording TN1612TU_17 - https://collegerama.tudelft.nl/Mediasite/Channel/as-bsc-tn/watch/068318bc5e2d4c908ecc56ce056d99d81d  </v>
      </c>
      <c r="T2164" s="50" t="s">
        <v>1761</v>
      </c>
      <c r="U2164" s="31" t="str">
        <f>IFERROR(VLOOKUP(G2164,Demos!$B$7:N5458,12,FALSE),"")</f>
        <v/>
      </c>
    </row>
    <row r="2165" spans="1:21" ht="45" x14ac:dyDescent="0.25">
      <c r="A2165" s="39">
        <f t="shared" si="33"/>
        <v>2160</v>
      </c>
      <c r="B2165" s="30" t="s">
        <v>1877</v>
      </c>
      <c r="C2165" s="29" t="str">
        <f xml:space="preserve"> IFERROR(VLOOKUP(B2165, Courses!$C$3:$E$836, 2, FALSE),"")</f>
        <v>Electromagnetism</v>
      </c>
      <c r="D2165" s="29" t="str">
        <f xml:space="preserve"> IFERROR(VLOOKUP(MID(G2165,1,1), PIRA!$B$1:$E$1146, 2, FALSE),"")</f>
        <v>5 Electricity and Magnetism</v>
      </c>
      <c r="E2165" s="31" t="str">
        <f xml:space="preserve"> IFERROR(VLOOKUP(MID(G2165,1,2),PIRA!$B$1:$E$1144,2,FALSE),"")&amp;"
"&amp;IFERROR(VLOOKUP(MID(H2165,1,2),PIRA!$B$1:$E$1144,2,FALSE),"")&amp;"
"&amp;IFERROR(VLOOKUP(MID(I2165,1,2),PIRA!$B$1:$E$1144,2,FALSE),"")</f>
        <v xml:space="preserve">Electric Fields and Potential
</v>
      </c>
      <c r="F2165" s="31" t="str">
        <f xml:space="preserve"> IFERROR(VLOOKUP(MID(G2165,1,4),PIRA!$B$1:$E$1144,2,FALSE),"")&amp;"
"&amp;IFERROR(VLOOKUP(MID(H2165,1,4),PIRA!$B$1:$E$1144,2,FALSE),"")&amp;"
"&amp;IFERROR(VLOOKUP(MID(I2165,1,4),PIRA!$B$1:$E$1144,2,FALSE),"")</f>
        <v xml:space="preserve">
</v>
      </c>
      <c r="G2165" s="32" t="s">
        <v>1608</v>
      </c>
      <c r="H2165" s="31" t="str">
        <f>IFERROR(IF(VLOOKUP(G2165,Demos!$B$3:$K$1368,2,FALSE)=0,"",VLOOKUP(G2165,Demos!$B$3:$K$1368,2,FALSE)),"")</f>
        <v/>
      </c>
      <c r="I2165" s="79" t="str">
        <f>IFERROR(IF(VLOOKUP(G2165,Demos!$B$3:$K$1368,3,FALSE)=0,"",VLOOKUP(G2165,Demos!$B$3:$K$1368,3,FALSE)),"")</f>
        <v/>
      </c>
      <c r="J2165" s="79" t="str">
        <f>IFERROR(IF(VLOOKUP(G2165,Demos!$B$3:$K$1368,4,FALSE)=0,"",VLOOKUP(G2165,Demos!$B$3:$K$1368,4,FALSE)),"")</f>
        <v/>
      </c>
      <c r="K2165" s="30" t="s">
        <v>1886</v>
      </c>
      <c r="M2165" s="71">
        <v>41901</v>
      </c>
      <c r="N2165" s="33" t="str">
        <f>IFERROR(VLOOKUP(G2165,Demos!$B$3:$K$1368,5,FALSE),"")</f>
        <v>Field Strength Electric Monopole/Dipole/Octapole</v>
      </c>
      <c r="O2165" s="28">
        <f>IF(N2165="","",COUNTIF($N$6:N4284, N2165))</f>
        <v>2</v>
      </c>
      <c r="P2165" s="33" t="str">
        <f xml:space="preserve"> IFERROR(IF(VLOOKUP(G2165,Demos!$B$3:$K$1368,6,FALSE)=0,"",VLOOKUP(G2165,Demos!$B$3:$K$1368,6,FALSE)),"")</f>
        <v>N/A</v>
      </c>
      <c r="Q2165" s="38" t="str">
        <f xml:space="preserve"> IFERROR(IF(VLOOKUP(G2165,Demos!$B$3:$K$1368,8,FALSE)=0,"",VLOOKUP(G2165,Demos!$B$3:$K$1368,8,FALSE)),"")</f>
        <v>Still have to device a demonstration setup (12-Sep-13)</v>
      </c>
      <c r="R2165" s="38" t="str">
        <f xml:space="preserve"> IFERROR(IF(VLOOKUP(G2165,Demos!$B$3:$K$1368,7,FALSE)=0,"",VLOOKUP(G2165,Demos!$B$3:$K$1368,7,FALSE)),"")</f>
        <v/>
      </c>
      <c r="T2165" s="50" t="s">
        <v>1769</v>
      </c>
      <c r="U2165" s="31" t="str">
        <f>IFERROR(VLOOKUP(G2165,Demos!$B$7:N5460,12,FALSE),"")</f>
        <v/>
      </c>
    </row>
    <row r="2166" spans="1:21" ht="45" x14ac:dyDescent="0.25">
      <c r="A2166" s="39">
        <f t="shared" si="33"/>
        <v>2161</v>
      </c>
      <c r="B2166" s="30" t="s">
        <v>1877</v>
      </c>
      <c r="C2166" s="29" t="str">
        <f xml:space="preserve"> IFERROR(VLOOKUP(B2166, Courses!$C$3:$E$836, 2, FALSE),"")</f>
        <v>Electromagnetism</v>
      </c>
      <c r="D2166" s="29" t="str">
        <f xml:space="preserve"> IFERROR(VLOOKUP(MID(G2166,1,1), PIRA!$B$1:$E$1146, 2, FALSE),"")</f>
        <v>5 Electricity and Magnetism</v>
      </c>
      <c r="E2166" s="31" t="str">
        <f xml:space="preserve"> IFERROR(VLOOKUP(MID(G2166,1,2),PIRA!$B$1:$E$1144,2,FALSE),"")&amp;"
"&amp;IFERROR(VLOOKUP(MID(H2166,1,2),PIRA!$B$1:$E$1144,2,FALSE),"")&amp;"
"&amp;IFERROR(VLOOKUP(MID(I2166,1,2),PIRA!$B$1:$E$1144,2,FALSE),"")</f>
        <v xml:space="preserve">Electric Fields and Potential
</v>
      </c>
      <c r="F2166" s="31" t="str">
        <f xml:space="preserve"> IFERROR(VLOOKUP(MID(G2166,1,4),PIRA!$B$1:$E$1144,2,FALSE),"")&amp;"
"&amp;IFERROR(VLOOKUP(MID(H2166,1,4),PIRA!$B$1:$E$1144,2,FALSE),"")&amp;"
"&amp;IFERROR(VLOOKUP(MID(I2166,1,4),PIRA!$B$1:$E$1144,2,FALSE),"")</f>
        <v xml:space="preserve">
</v>
      </c>
      <c r="G2166" s="32" t="s">
        <v>1607</v>
      </c>
      <c r="H2166" s="31" t="str">
        <f>IFERROR(IF(VLOOKUP(G2166,Demos!$B$3:$K$1368,2,FALSE)=0,"",VLOOKUP(G2166,Demos!$B$3:$K$1368,2,FALSE)),"")</f>
        <v/>
      </c>
      <c r="I2166" s="79" t="str">
        <f>IFERROR(IF(VLOOKUP(G2166,Demos!$B$3:$K$1368,3,FALSE)=0,"",VLOOKUP(G2166,Demos!$B$3:$K$1368,3,FALSE)),"")</f>
        <v/>
      </c>
      <c r="J2166" s="79" t="str">
        <f>IFERROR(IF(VLOOKUP(G2166,Demos!$B$3:$K$1368,4,FALSE)=0,"",VLOOKUP(G2166,Demos!$B$3:$K$1368,4,FALSE)),"")</f>
        <v/>
      </c>
      <c r="K2166" s="30" t="s">
        <v>246</v>
      </c>
      <c r="M2166" s="71">
        <v>41899</v>
      </c>
      <c r="N2166" s="33" t="str">
        <f>IFERROR(VLOOKUP(G2166,Demos!$B$3:$K$1368,5,FALSE),"")</f>
        <v>Field Lines with Metal Disk in E-Field</v>
      </c>
      <c r="O2166" s="28">
        <f>IF(N2166="","",COUNTIF($N$6:N4285, N2166))</f>
        <v>2</v>
      </c>
      <c r="P2166" s="33" t="str">
        <f xml:space="preserve"> IFERROR(IF(VLOOKUP(G2166,Demos!$B$3:$K$1368,6,FALSE)=0,"",VLOOKUP(G2166,Demos!$B$3:$K$1368,6,FALSE)),"")</f>
        <v>N/A</v>
      </c>
      <c r="Q2166" s="38" t="str">
        <f xml:space="preserve"> IFERROR(IF(VLOOKUP(G2166,Demos!$B$3:$K$1368,8,FALSE)=0,"",VLOOKUP(G2166,Demos!$B$3:$K$1368,8,FALSE)),"")</f>
        <v>Lack of information</v>
      </c>
      <c r="R2166" s="38" t="str">
        <f xml:space="preserve"> IFERROR(IF(VLOOKUP(G2166,Demos!$B$3:$K$1368,7,FALSE)=0,"",VLOOKUP(G2166,Demos!$B$3:$K$1368,7,FALSE)),"")</f>
        <v/>
      </c>
      <c r="T2166" s="50" t="s">
        <v>1769</v>
      </c>
      <c r="U2166" s="31" t="str">
        <f>IFERROR(VLOOKUP(G2166,Demos!$B$7:N5461,12,FALSE),"")</f>
        <v/>
      </c>
    </row>
    <row r="2167" spans="1:21" ht="45" x14ac:dyDescent="0.25">
      <c r="A2167" s="39">
        <f t="shared" si="33"/>
        <v>2162</v>
      </c>
      <c r="B2167" s="30" t="s">
        <v>1877</v>
      </c>
      <c r="C2167" s="29" t="str">
        <f xml:space="preserve"> IFERROR(VLOOKUP(B2167, Courses!$C$3:$E$836, 2, FALSE),"")</f>
        <v>Electromagnetism</v>
      </c>
      <c r="D2167" s="29" t="str">
        <f xml:space="preserve"> IFERROR(VLOOKUP(MID(G2167,1,1), PIRA!$B$1:$E$1146, 2, FALSE),"")</f>
        <v>5 Electricity and Magnetism</v>
      </c>
      <c r="E2167" s="31" t="str">
        <f xml:space="preserve"> IFERROR(VLOOKUP(MID(G2167,1,2),PIRA!$B$1:$E$1144,2,FALSE),"")&amp;"
"&amp;IFERROR(VLOOKUP(MID(H2167,1,2),PIRA!$B$1:$E$1144,2,FALSE),"")&amp;"
"&amp;IFERROR(VLOOKUP(MID(I2167,1,2),PIRA!$B$1:$E$1144,2,FALSE),"")</f>
        <v xml:space="preserve">Electrostatics
</v>
      </c>
      <c r="F2167" s="31" t="str">
        <f xml:space="preserve"> IFERROR(VLOOKUP(MID(G2167,1,4),PIRA!$B$1:$E$1144,2,FALSE),"")&amp;"
"&amp;IFERROR(VLOOKUP(MID(H2167,1,4),PIRA!$B$1:$E$1144,2,FALSE),"")&amp;"
"&amp;IFERROR(VLOOKUP(MID(I2167,1,4),PIRA!$B$1:$E$1144,2,FALSE),"")</f>
        <v xml:space="preserve">Coulomb's Law
</v>
      </c>
      <c r="G2167" s="32" t="s">
        <v>249</v>
      </c>
      <c r="H2167" s="31" t="str">
        <f>IFERROR(IF(VLOOKUP(G2167,Demos!$B$3:$K$1368,2,FALSE)=0,"",VLOOKUP(G2167,Demos!$B$3:$K$1368,2,FALSE)),"")</f>
        <v/>
      </c>
      <c r="I2167" s="79" t="str">
        <f>IFERROR(IF(VLOOKUP(G2167,Demos!$B$3:$K$1368,3,FALSE)=0,"",VLOOKUP(G2167,Demos!$B$3:$K$1368,3,FALSE)),"")</f>
        <v/>
      </c>
      <c r="J2167" s="79" t="str">
        <f>IFERROR(IF(VLOOKUP(G2167,Demos!$B$3:$K$1368,4,FALSE)=0,"",VLOOKUP(G2167,Demos!$B$3:$K$1368,4,FALSE)),"")</f>
        <v/>
      </c>
      <c r="K2167" s="30" t="s">
        <v>177</v>
      </c>
      <c r="M2167" s="71">
        <v>41898</v>
      </c>
      <c r="N2167" s="33" t="str">
        <f>IFERROR(VLOOKUP(G2167,Demos!$B$3:$K$1368,5,FALSE),"")</f>
        <v>Mirror Charge</v>
      </c>
      <c r="O2167" s="28">
        <f>IF(N2167="","",COUNTIF($N$6:N4286, N2167))</f>
        <v>3</v>
      </c>
      <c r="P2167" s="33" t="str">
        <f xml:space="preserve"> IFERROR(IF(VLOOKUP(G2167,Demos!$B$3:$K$1368,6,FALSE)=0,"",VLOOKUP(G2167,Demos!$B$3:$K$1368,6,FALSE)),"")</f>
        <v>N/A</v>
      </c>
      <c r="Q2167" s="38" t="str">
        <f xml:space="preserve"> IFERROR(IF(VLOOKUP(G2167,Demos!$B$3:$K$1368,8,FALSE)=0,"",VLOOKUP(G2167,Demos!$B$3:$K$1368,8,FALSE)),"")</f>
        <v>Instead of using two spheres, try using one charged sphere in close vicinity of a grounded metal plate, while monitoring attractive/repulsive force</v>
      </c>
      <c r="R2167" s="38" t="str">
        <f xml:space="preserve"> IFERROR(IF(VLOOKUP(G2167,Demos!$B$3:$K$1368,7,FALSE)=0,"",VLOOKUP(G2167,Demos!$B$3:$K$1368,7,FALSE)),"")</f>
        <v/>
      </c>
      <c r="T2167" s="50" t="s">
        <v>1769</v>
      </c>
      <c r="U2167" s="31" t="str">
        <f>IFERROR(VLOOKUP(G2167,Demos!$B$7:N5462,12,FALSE),"")</f>
        <v/>
      </c>
    </row>
    <row r="2168" spans="1:21" ht="45" x14ac:dyDescent="0.25">
      <c r="A2168" s="39">
        <f t="shared" si="33"/>
        <v>2163</v>
      </c>
      <c r="B2168" s="30" t="s">
        <v>29</v>
      </c>
      <c r="C2168" s="29" t="str">
        <f xml:space="preserve"> IFERROR(VLOOKUP(B2168, Courses!$C$3:$E$836, 2, FALSE),"")</f>
        <v>Classical and Quantum Mechanics</v>
      </c>
      <c r="D2168" s="29" t="str">
        <f xml:space="preserve"> IFERROR(VLOOKUP(MID(G2168,1,1), PIRA!$B$1:$E$1146, 2, FALSE),"")</f>
        <v>1 Mechanics</v>
      </c>
      <c r="E2168" s="31" t="str">
        <f xml:space="preserve"> IFERROR(VLOOKUP(MID(G2168,1,2),PIRA!$B$1:$E$1144,2,FALSE),"")&amp;"
"&amp;IFERROR(VLOOKUP(MID(H2168,1,2),PIRA!$B$1:$E$1144,2,FALSE),"")&amp;"
"&amp;IFERROR(VLOOKUP(MID(I2168,1,2),PIRA!$B$1:$E$1144,2,FALSE),"")</f>
        <v xml:space="preserve">Work and Energy
Motion in one Dimension
</v>
      </c>
      <c r="F2168" s="31" t="str">
        <f xml:space="preserve"> IFERROR(VLOOKUP(MID(G2168,1,4),PIRA!$B$1:$E$1144,2,FALSE),"")&amp;"
"&amp;IFERROR(VLOOKUP(MID(H2168,1,4),PIRA!$B$1:$E$1144,2,FALSE),"")&amp;"
"&amp;IFERROR(VLOOKUP(MID(I2168,1,4),PIRA!$B$1:$E$1144,2,FALSE),"")</f>
        <v xml:space="preserve">Conservation of Energy
Velocity
</v>
      </c>
      <c r="G2168" s="32" t="s">
        <v>1280</v>
      </c>
      <c r="H2168" s="31" t="str">
        <f>IFERROR(IF(VLOOKUP(G2168,Demos!$B$3:$K$1368,2,FALSE)=0,"",VLOOKUP(G2168,Demos!$B$3:$K$1368,2,FALSE)),"")</f>
        <v>1C10.01</v>
      </c>
      <c r="I2168" s="79" t="str">
        <f>IFERROR(IF(VLOOKUP(G2168,Demos!$B$3:$K$1368,3,FALSE)=0,"",VLOOKUP(G2168,Demos!$B$3:$K$1368,3,FALSE)),"")</f>
        <v/>
      </c>
      <c r="J2168" s="79" t="str">
        <f>IFERROR(IF(VLOOKUP(G2168,Demos!$B$3:$K$1368,4,FALSE)=0,"",VLOOKUP(G2168,Demos!$B$3:$K$1368,4,FALSE)),"")</f>
        <v/>
      </c>
      <c r="K2168" s="30" t="s">
        <v>373</v>
      </c>
      <c r="M2168" s="71">
        <v>41897</v>
      </c>
      <c r="N2168" s="33" t="str">
        <f>IFERROR(VLOOKUP(G2168,Demos!$B$3:$K$1368,5,FALSE),"")</f>
        <v>Ballistic Pendulum</v>
      </c>
      <c r="O2168" s="28">
        <f>IF(N2168="","",COUNTIF($N$6:N4287, N2168))</f>
        <v>27</v>
      </c>
      <c r="P2168" s="33" t="str">
        <f xml:space="preserve"> IFERROR(IF(VLOOKUP(G2168,Demos!$B$3:$K$1368,6,FALSE)=0,"",VLOOKUP(G2168,Demos!$B$3:$K$1368,6,FALSE)),"")</f>
        <v>N/A</v>
      </c>
      <c r="Q2168" s="38" t="str">
        <f xml:space="preserve"> IFERROR(IF(VLOOKUP(G2168,Demos!$B$3:$K$1368,8,FALSE)=0,"",VLOOKUP(G2168,Demos!$B$3:$K$1368,8,FALSE)),"")</f>
        <v/>
      </c>
      <c r="R2168" s="38" t="str">
        <f xml:space="preserve"> IFERROR(IF(VLOOKUP(G2168,Demos!$B$3:$K$1368,7,FALSE)=0,"",VLOOKUP(G2168,Demos!$B$3:$K$1368,7,FALSE)),"")</f>
        <v/>
      </c>
      <c r="T2168" s="50" t="s">
        <v>1761</v>
      </c>
      <c r="U2168" s="31" t="str">
        <f>IFERROR(VLOOKUP(G2168,Demos!$B$7:N5466,12,FALSE),"")</f>
        <v/>
      </c>
    </row>
    <row r="2169" spans="1:21" ht="45" x14ac:dyDescent="0.25">
      <c r="A2169" s="39">
        <f t="shared" si="33"/>
        <v>2164</v>
      </c>
      <c r="B2169" s="30" t="s">
        <v>29</v>
      </c>
      <c r="C2169" s="29" t="str">
        <f xml:space="preserve"> IFERROR(VLOOKUP(B2169, Courses!$C$3:$E$836, 2, FALSE),"")</f>
        <v>Classical and Quantum Mechanics</v>
      </c>
      <c r="D2169" s="29" t="str">
        <f xml:space="preserve"> IFERROR(VLOOKUP(MID(G2169,1,1), PIRA!$B$1:$E$1146, 2, FALSE),"")</f>
        <v>1 Mechanics</v>
      </c>
      <c r="E2169" s="31" t="str">
        <f xml:space="preserve"> IFERROR(VLOOKUP(MID(G2169,1,2),PIRA!$B$1:$E$1144,2,FALSE),"")&amp;"
"&amp;IFERROR(VLOOKUP(MID(H2169,1,2),PIRA!$B$1:$E$1144,2,FALSE),"")&amp;"
"&amp;IFERROR(VLOOKUP(MID(I2169,1,2),PIRA!$B$1:$E$1144,2,FALSE),"")</f>
        <v xml:space="preserve">Linear Momentum and Collisions
</v>
      </c>
      <c r="F2169" s="31" t="str">
        <f xml:space="preserve"> IFERROR(VLOOKUP(MID(G2169,1,4),PIRA!$B$1:$E$1144,2,FALSE),"")&amp;"
"&amp;IFERROR(VLOOKUP(MID(H2169,1,4),PIRA!$B$1:$E$1144,2,FALSE),"")&amp;"
"&amp;IFERROR(VLOOKUP(MID(I2169,1,4),PIRA!$B$1:$E$1144,2,FALSE),"")</f>
        <v xml:space="preserve">Conservation of Linear Momentum
</v>
      </c>
      <c r="G2169" s="32" t="s">
        <v>1161</v>
      </c>
      <c r="H2169" s="31" t="str">
        <f>IFERROR(IF(VLOOKUP(G2169,Demos!$B$3:$K$1368,2,FALSE)=0,"",VLOOKUP(G2169,Demos!$B$3:$K$1368,2,FALSE)),"")</f>
        <v/>
      </c>
      <c r="I2169" s="79" t="str">
        <f>IFERROR(IF(VLOOKUP(G2169,Demos!$B$3:$K$1368,3,FALSE)=0,"",VLOOKUP(G2169,Demos!$B$3:$K$1368,3,FALSE)),"")</f>
        <v/>
      </c>
      <c r="J2169" s="79" t="str">
        <f>IFERROR(IF(VLOOKUP(G2169,Demos!$B$3:$K$1368,4,FALSE)=0,"",VLOOKUP(G2169,Demos!$B$3:$K$1368,4,FALSE)),"")</f>
        <v/>
      </c>
      <c r="K2169" s="30" t="s">
        <v>373</v>
      </c>
      <c r="M2169" s="71">
        <v>41897</v>
      </c>
      <c r="N2169" s="33" t="str">
        <f>IFERROR(VLOOKUP(G2169,Demos!$B$3:$K$1368,5,FALSE),"")</f>
        <v>Elastic Collisions</v>
      </c>
      <c r="O2169" s="28">
        <f>IF(N2169="","",COUNTIF($N$6:N4288, N2169))</f>
        <v>19</v>
      </c>
      <c r="P2169" s="33" t="str">
        <f xml:space="preserve"> IFERROR(IF(VLOOKUP(G2169,Demos!$B$3:$K$1368,6,FALSE)=0,"",VLOOKUP(G2169,Demos!$B$3:$K$1368,6,FALSE)),"")</f>
        <v>www.de-monstrare.nl/pdf/Elastic%20collisions.pdf</v>
      </c>
      <c r="Q2169" s="38" t="str">
        <f xml:space="preserve"> IFERROR(IF(VLOOKUP(G2169,Demos!$B$3:$K$1368,8,FALSE)=0,"",VLOOKUP(G2169,Demos!$B$3:$K$1368,8,FALSE)),"")</f>
        <v/>
      </c>
      <c r="R2169" s="38" t="str">
        <f xml:space="preserve"> IFERROR(IF(VLOOKUP(G2169,Demos!$B$3:$K$1368,7,FALSE)=0,"",VLOOKUP(G2169,Demos!$B$3:$K$1368,7,FALSE)),"")</f>
        <v/>
      </c>
      <c r="T2169" s="50" t="s">
        <v>1762</v>
      </c>
      <c r="U2169" s="31" t="str">
        <f>IFERROR(VLOOKUP(G2169,Demos!$B$7:N5465,12,FALSE),"")</f>
        <v/>
      </c>
    </row>
    <row r="2170" spans="1:21" ht="45" x14ac:dyDescent="0.25">
      <c r="A2170" s="39">
        <f t="shared" si="33"/>
        <v>2165</v>
      </c>
      <c r="B2170" s="30" t="s">
        <v>29</v>
      </c>
      <c r="C2170" s="29" t="str">
        <f xml:space="preserve"> IFERROR(VLOOKUP(B2170, Courses!$C$3:$E$836, 2, FALSE),"")</f>
        <v>Classical and Quantum Mechanics</v>
      </c>
      <c r="D2170" s="29" t="str">
        <f xml:space="preserve"> IFERROR(VLOOKUP(MID(G2170,1,1), PIRA!$B$1:$E$1146, 2, FALSE),"")</f>
        <v>1 Mechanics</v>
      </c>
      <c r="E2170" s="31" t="str">
        <f xml:space="preserve"> IFERROR(VLOOKUP(MID(G2170,1,2),PIRA!$B$1:$E$1144,2,FALSE),"")&amp;"
"&amp;IFERROR(VLOOKUP(MID(H2170,1,2),PIRA!$B$1:$E$1144,2,FALSE),"")&amp;"
"&amp;IFERROR(VLOOKUP(MID(I2170,1,2),PIRA!$B$1:$E$1144,2,FALSE),"")</f>
        <v xml:space="preserve">Linear Momentum and Collisions
</v>
      </c>
      <c r="F2170" s="31" t="str">
        <f xml:space="preserve"> IFERROR(VLOOKUP(MID(G2170,1,4),PIRA!$B$1:$E$1144,2,FALSE),"")&amp;"
"&amp;IFERROR(VLOOKUP(MID(H2170,1,4),PIRA!$B$1:$E$1144,2,FALSE),"")&amp;"
"&amp;IFERROR(VLOOKUP(MID(I2170,1,4),PIRA!$B$1:$E$1144,2,FALSE),"")</f>
        <v xml:space="preserve">Conservation of Linear Momentum
</v>
      </c>
      <c r="G2170" s="32" t="s">
        <v>1162</v>
      </c>
      <c r="H2170" s="31" t="str">
        <f>IFERROR(IF(VLOOKUP(G2170,Demos!$B$3:$K$1368,2,FALSE)=0,"",VLOOKUP(G2170,Demos!$B$3:$K$1368,2,FALSE)),"")</f>
        <v/>
      </c>
      <c r="I2170" s="79" t="str">
        <f>IFERROR(IF(VLOOKUP(G2170,Demos!$B$3:$K$1368,3,FALSE)=0,"",VLOOKUP(G2170,Demos!$B$3:$K$1368,3,FALSE)),"")</f>
        <v/>
      </c>
      <c r="J2170" s="79" t="str">
        <f>IFERROR(IF(VLOOKUP(G2170,Demos!$B$3:$K$1368,4,FALSE)=0,"",VLOOKUP(G2170,Demos!$B$3:$K$1368,4,FALSE)),"")</f>
        <v/>
      </c>
      <c r="K2170" s="30" t="s">
        <v>373</v>
      </c>
      <c r="M2170" s="71">
        <v>41897</v>
      </c>
      <c r="N2170" s="33" t="str">
        <f>IFERROR(VLOOKUP(G2170,Demos!$B$3:$K$1368,5,FALSE),"")</f>
        <v>Inelastic Collisions</v>
      </c>
      <c r="O2170" s="28">
        <f>IF(N2170="","",COUNTIF($N$6:N4289, N2170))</f>
        <v>19</v>
      </c>
      <c r="P2170" s="33" t="str">
        <f xml:space="preserve"> IFERROR(IF(VLOOKUP(G2170,Demos!$B$3:$K$1368,6,FALSE)=0,"",VLOOKUP(G2170,Demos!$B$3:$K$1368,6,FALSE)),"")</f>
        <v>www.de-monstrare.nl/pdf/Inelastic%20collisions.pdf</v>
      </c>
      <c r="Q2170" s="38" t="str">
        <f xml:space="preserve"> IFERROR(IF(VLOOKUP(G2170,Demos!$B$3:$K$1368,8,FALSE)=0,"",VLOOKUP(G2170,Demos!$B$3:$K$1368,8,FALSE)),"")</f>
        <v/>
      </c>
      <c r="R2170" s="38" t="str">
        <f xml:space="preserve"> IFERROR(IF(VLOOKUP(G2170,Demos!$B$3:$K$1368,7,FALSE)=0,"",VLOOKUP(G2170,Demos!$B$3:$K$1368,7,FALSE)),"")</f>
        <v/>
      </c>
      <c r="T2170" s="50" t="s">
        <v>1762</v>
      </c>
      <c r="U2170" s="31" t="str">
        <f>IFERROR(VLOOKUP(G2170,Demos!$B$7:N5464,12,FALSE),"")</f>
        <v/>
      </c>
    </row>
    <row r="2171" spans="1:21" ht="45" x14ac:dyDescent="0.25">
      <c r="A2171" s="39">
        <f t="shared" si="33"/>
        <v>2166</v>
      </c>
      <c r="B2171" s="30" t="s">
        <v>29</v>
      </c>
      <c r="C2171" s="29" t="str">
        <f xml:space="preserve"> IFERROR(VLOOKUP(B2171, Courses!$C$3:$E$836, 2, FALSE),"")</f>
        <v>Classical and Quantum Mechanics</v>
      </c>
      <c r="D2171" s="29" t="str">
        <f xml:space="preserve"> IFERROR(VLOOKUP(MID(G2171,1,1), PIRA!$B$1:$E$1146, 2, FALSE),"")</f>
        <v>1 Mechanics</v>
      </c>
      <c r="E2171" s="31" t="str">
        <f xml:space="preserve"> IFERROR(VLOOKUP(MID(G2171,1,2),PIRA!$B$1:$E$1144,2,FALSE),"")&amp;"
"&amp;IFERROR(VLOOKUP(MID(H2171,1,2),PIRA!$B$1:$E$1144,2,FALSE),"")&amp;"
"&amp;IFERROR(VLOOKUP(MID(I2171,1,2),PIRA!$B$1:$E$1144,2,FALSE),"")</f>
        <v>Linear Momentum and Collisions
Stellar Astronomy
Relative Motion</v>
      </c>
      <c r="F2171" s="31" t="str">
        <f xml:space="preserve"> IFERROR(VLOOKUP(MID(G2171,1,4),PIRA!$B$1:$E$1144,2,FALSE),"")&amp;"
"&amp;IFERROR(VLOOKUP(MID(H2171,1,4),PIRA!$B$1:$E$1144,2,FALSE),"")&amp;"
"&amp;IFERROR(VLOOKUP(MID(I2171,1,4),PIRA!$B$1:$E$1144,2,FALSE),"")</f>
        <v>Collisions in One Dimension
The Sun
Moving Reference Frames</v>
      </c>
      <c r="G2171" s="32" t="s">
        <v>471</v>
      </c>
      <c r="H2171" s="31" t="str">
        <f>IFERROR(IF(VLOOKUP(G2171,Demos!$B$3:$K$1368,2,FALSE)=0,"",VLOOKUP(G2171,Demos!$B$3:$K$1368,2,FALSE)),"")</f>
        <v>8B10.50</v>
      </c>
      <c r="I2171" s="79" t="str">
        <f>IFERROR(IF(VLOOKUP(G2171,Demos!$B$3:$K$1368,3,FALSE)=0,"",VLOOKUP(G2171,Demos!$B$3:$K$1368,3,FALSE)),"")</f>
        <v>1E10.01</v>
      </c>
      <c r="J2171" s="79" t="str">
        <f>IFERROR(IF(VLOOKUP(G2171,Demos!$B$3:$K$1368,4,FALSE)=0,"",VLOOKUP(G2171,Demos!$B$3:$K$1368,4,FALSE)),"")</f>
        <v>1N20.09</v>
      </c>
      <c r="K2171" s="30" t="s">
        <v>373</v>
      </c>
      <c r="M2171" s="71">
        <v>41897</v>
      </c>
      <c r="N2171" s="33" t="str">
        <f>IFERROR(VLOOKUP(G2171,Demos!$B$3:$K$1368,5,FALSE),"")</f>
        <v>Super Balls, Double Ball Drop</v>
      </c>
      <c r="O2171" s="28">
        <f>IF(N2171="","",COUNTIF($N$6:N4290, N2171))</f>
        <v>56</v>
      </c>
      <c r="P2171" s="33" t="str">
        <f xml:space="preserve"> IFERROR(IF(VLOOKUP(G2171,Demos!$B$3:$K$1368,6,FALSE)=0,"",VLOOKUP(G2171,Demos!$B$3:$K$1368,6,FALSE)),"")</f>
        <v>www.de-monstrare.nl/pdf/Superballs.pdf</v>
      </c>
      <c r="Q2171" s="38" t="str">
        <f xml:space="preserve"> IFERROR(IF(VLOOKUP(G2171,Demos!$B$3:$K$1368,8,FALSE)=0,"",VLOOKUP(G2171,Demos!$B$3:$K$1368,8,FALSE)),"")</f>
        <v/>
      </c>
      <c r="R2171" s="38" t="str">
        <f xml:space="preserve"> IFERROR(IF(VLOOKUP(G2171,Demos!$B$3:$K$1368,7,FALSE)=0,"",VLOOKUP(G2171,Demos!$B$3:$K$1368,7,FALSE)),"")</f>
        <v xml:space="preserve">See Collegerama 2022 recording TN1612TU_10 from 01:17:10 - https://collegerama.tudelft.nl/Mediasite/Channel/as-bsc-tn/watch/b282d0ac7af745eba483f6120bc37f2d1d </v>
      </c>
      <c r="T2171" s="50" t="s">
        <v>1762</v>
      </c>
      <c r="U2171" s="31" t="str">
        <f>IFERROR(VLOOKUP(G2171,Demos!$B$7:N5463,12,FALSE),"")</f>
        <v/>
      </c>
    </row>
    <row r="2172" spans="1:21" ht="45" x14ac:dyDescent="0.25">
      <c r="A2172" s="39">
        <f t="shared" si="33"/>
        <v>2167</v>
      </c>
      <c r="B2172" s="30" t="s">
        <v>29</v>
      </c>
      <c r="C2172" s="29" t="str">
        <f xml:space="preserve"> IFERROR(VLOOKUP(B2172, Courses!$C$3:$E$836, 2, FALSE),"")</f>
        <v>Classical and Quantum Mechanics</v>
      </c>
      <c r="D2172" s="29" t="str">
        <f xml:space="preserve"> IFERROR(VLOOKUP(MID(G2172,1,1), PIRA!$B$1:$E$1146, 2, FALSE),"")</f>
        <v>1 Mechanics</v>
      </c>
      <c r="E2172" s="31" t="str">
        <f xml:space="preserve"> IFERROR(VLOOKUP(MID(G2172,1,2),PIRA!$B$1:$E$1144,2,FALSE),"")&amp;"
"&amp;IFERROR(VLOOKUP(MID(H2172,1,2),PIRA!$B$1:$E$1144,2,FALSE),"")&amp;"
"&amp;IFERROR(VLOOKUP(MID(I2172,1,2),PIRA!$B$1:$E$1144,2,FALSE),"")</f>
        <v xml:space="preserve">Newton's Second Law
</v>
      </c>
      <c r="F2172" s="31" t="str">
        <f xml:space="preserve"> IFERROR(VLOOKUP(MID(G2172,1,4),PIRA!$B$1:$E$1144,2,FALSE),"")&amp;"
"&amp;IFERROR(VLOOKUP(MID(H2172,1,4),PIRA!$B$1:$E$1144,2,FALSE),"")&amp;"
"&amp;IFERROR(VLOOKUP(MID(I2172,1,4),PIRA!$B$1:$E$1144,2,FALSE),"")</f>
        <v xml:space="preserve">Force, Mass, and Acceleration
</v>
      </c>
      <c r="G2172" s="32" t="s">
        <v>1143</v>
      </c>
      <c r="H2172" s="31" t="str">
        <f>IFERROR(IF(VLOOKUP(G2172,Demos!$B$3:$K$1368,2,FALSE)=0,"",VLOOKUP(G2172,Demos!$B$3:$K$1368,2,FALSE)),"")</f>
        <v/>
      </c>
      <c r="I2172" s="79" t="str">
        <f>IFERROR(IF(VLOOKUP(G2172,Demos!$B$3:$K$1368,3,FALSE)=0,"",VLOOKUP(G2172,Demos!$B$3:$K$1368,3,FALSE)),"")</f>
        <v/>
      </c>
      <c r="J2172" s="79" t="str">
        <f>IFERROR(IF(VLOOKUP(G2172,Demos!$B$3:$K$1368,4,FALSE)=0,"",VLOOKUP(G2172,Demos!$B$3:$K$1368,4,FALSE)),"")</f>
        <v/>
      </c>
      <c r="K2172" s="30" t="s">
        <v>373</v>
      </c>
      <c r="M2172" s="71">
        <v>41894</v>
      </c>
      <c r="N2172" s="33" t="str">
        <f>IFERROR(VLOOKUP(G2172,Demos!$B$3:$K$1368,5,FALSE),"")</f>
        <v>Bungee Jumper</v>
      </c>
      <c r="O2172" s="28">
        <f>IF(N2172="","",COUNTIF($N$6:N4291, N2172))</f>
        <v>12</v>
      </c>
      <c r="P2172" s="33" t="str">
        <f xml:space="preserve"> IFERROR(IF(VLOOKUP(G2172,Demos!$B$3:$K$1368,6,FALSE)=0,"",VLOOKUP(G2172,Demos!$B$3:$K$1368,6,FALSE)),"")</f>
        <v>www.de-monstrare.nl/pdf/Bungee%20jumper.pdf</v>
      </c>
      <c r="Q2172" s="38" t="str">
        <f xml:space="preserve"> IFERROR(IF(VLOOKUP(G2172,Demos!$B$3:$K$1368,8,FALSE)=0,"",VLOOKUP(G2172,Demos!$B$3:$K$1368,8,FALSE)),"")</f>
        <v/>
      </c>
      <c r="R2172" s="38" t="str">
        <f xml:space="preserve"> IFERROR(IF(VLOOKUP(G2172,Demos!$B$3:$K$1368,7,FALSE)=0,"",VLOOKUP(G2172,Demos!$B$3:$K$1368,7,FALSE)),"")</f>
        <v/>
      </c>
      <c r="T2172" s="50" t="s">
        <v>1762</v>
      </c>
      <c r="U2172" s="31" t="str">
        <f>IFERROR(VLOOKUP(G2172,Demos!$B$7:N5470,12,FALSE),"")</f>
        <v/>
      </c>
    </row>
    <row r="2173" spans="1:21" ht="45" x14ac:dyDescent="0.25">
      <c r="A2173" s="39">
        <f t="shared" si="33"/>
        <v>2168</v>
      </c>
      <c r="B2173" s="30" t="s">
        <v>29</v>
      </c>
      <c r="C2173" s="29" t="str">
        <f xml:space="preserve"> IFERROR(VLOOKUP(B2173, Courses!$C$3:$E$836, 2, FALSE),"")</f>
        <v>Classical and Quantum Mechanics</v>
      </c>
      <c r="D2173" s="29" t="str">
        <f xml:space="preserve"> IFERROR(VLOOKUP(MID(G2173,1,1), PIRA!$B$1:$E$1146, 2, FALSE),"")</f>
        <v>1 Mechanics</v>
      </c>
      <c r="E2173" s="31" t="str">
        <f xml:space="preserve"> IFERROR(VLOOKUP(MID(G2173,1,2),PIRA!$B$1:$E$1144,2,FALSE),"")&amp;"
"&amp;IFERROR(VLOOKUP(MID(H2173,1,2),PIRA!$B$1:$E$1144,2,FALSE),"")&amp;"
"&amp;IFERROR(VLOOKUP(MID(I2173,1,2),PIRA!$B$1:$E$1144,2,FALSE),"")</f>
        <v xml:space="preserve">Work and Energy
Magnetic Materials
</v>
      </c>
      <c r="F2173" s="31" t="str">
        <f xml:space="preserve"> IFERROR(VLOOKUP(MID(G2173,1,4),PIRA!$B$1:$E$1144,2,FALSE),"")&amp;"
"&amp;IFERROR(VLOOKUP(MID(H2173,1,4),PIRA!$B$1:$E$1144,2,FALSE),"")&amp;"
"&amp;IFERROR(VLOOKUP(MID(I2173,1,4),PIRA!$B$1:$E$1144,2,FALSE),"")</f>
        <v xml:space="preserve">Conservation of Energy
Magnets
</v>
      </c>
      <c r="G2173" s="32" t="s">
        <v>1158</v>
      </c>
      <c r="H2173" s="31" t="str">
        <f>IFERROR(IF(VLOOKUP(G2173,Demos!$B$3:$K$1368,2,FALSE)=0,"",VLOOKUP(G2173,Demos!$B$3:$K$1368,2,FALSE)),"")</f>
        <v>5G10.80</v>
      </c>
      <c r="I2173" s="79" t="str">
        <f>IFERROR(IF(VLOOKUP(G2173,Demos!$B$3:$K$1368,3,FALSE)=0,"",VLOOKUP(G2173,Demos!$B$3:$K$1368,3,FALSE)),"")</f>
        <v/>
      </c>
      <c r="J2173" s="79" t="str">
        <f>IFERROR(IF(VLOOKUP(G2173,Demos!$B$3:$K$1368,4,FALSE)=0,"",VLOOKUP(G2173,Demos!$B$3:$K$1368,4,FALSE)),"")</f>
        <v/>
      </c>
      <c r="K2173" s="30" t="s">
        <v>373</v>
      </c>
      <c r="M2173" s="71">
        <v>41894</v>
      </c>
      <c r="N2173" s="33" t="str">
        <f>IFERROR(VLOOKUP(G2173,Demos!$B$3:$K$1368,5,FALSE),"")</f>
        <v>Gauss' Rifle</v>
      </c>
      <c r="O2173" s="28">
        <f>IF(N2173="","",COUNTIF($N$6:N4292, N2173))</f>
        <v>37</v>
      </c>
      <c r="P2173" s="33" t="str">
        <f xml:space="preserve"> IFERROR(IF(VLOOKUP(G2173,Demos!$B$3:$K$1368,6,FALSE)=0,"",VLOOKUP(G2173,Demos!$B$3:$K$1368,6,FALSE)),"")</f>
        <v>www.de-monstrare.nl/pdf/Gauss%27s%20rifle.pdf</v>
      </c>
      <c r="Q2173" s="38" t="str">
        <f xml:space="preserve"> IFERROR(IF(VLOOKUP(G2173,Demos!$B$3:$K$1368,8,FALSE)=0,"",VLOOKUP(G2173,Demos!$B$3:$K$1368,8,FALSE)),"")</f>
        <v/>
      </c>
      <c r="R2173" s="38" t="str">
        <f xml:space="preserve"> IFERROR(IF(VLOOKUP(G2173,Demos!$B$3:$K$1368,7,FALSE)=0,"",VLOOKUP(G2173,Demos!$B$3:$K$1368,7,FALSE)),"")</f>
        <v xml:space="preserve">See Collegerama 2022 recording TN1612TU_04 from 00:39:45 - https://collegerama.tudelft.nl/Mediasite/Channel/as-bsc-tn/watch/a26ab3bd246349b59f418a1b22cc67101d </v>
      </c>
      <c r="T2173" s="50" t="s">
        <v>1762</v>
      </c>
      <c r="U2173" s="31" t="str">
        <f>IFERROR(VLOOKUP(G2173,Demos!$B$7:N5469,12,FALSE),"")</f>
        <v/>
      </c>
    </row>
    <row r="2174" spans="1:21" ht="45" x14ac:dyDescent="0.25">
      <c r="A2174" s="39">
        <f t="shared" si="33"/>
        <v>2169</v>
      </c>
      <c r="B2174" s="30" t="s">
        <v>29</v>
      </c>
      <c r="C2174" s="29" t="str">
        <f xml:space="preserve"> IFERROR(VLOOKUP(B2174, Courses!$C$3:$E$836, 2, FALSE),"")</f>
        <v>Classical and Quantum Mechanics</v>
      </c>
      <c r="D2174" s="29" t="str">
        <f xml:space="preserve"> IFERROR(VLOOKUP(MID(G2174,1,1), PIRA!$B$1:$E$1146, 2, FALSE),"")</f>
        <v>1 Mechanics</v>
      </c>
      <c r="E2174" s="31" t="str">
        <f xml:space="preserve"> IFERROR(VLOOKUP(MID(G2174,1,2),PIRA!$B$1:$E$1144,2,FALSE),"")&amp;"
"&amp;IFERROR(VLOOKUP(MID(H2174,1,2),PIRA!$B$1:$E$1144,2,FALSE),"")&amp;"
"&amp;IFERROR(VLOOKUP(MID(I2174,1,2),PIRA!$B$1:$E$1144,2,FALSE),"")</f>
        <v xml:space="preserve">Work and Energy
</v>
      </c>
      <c r="F2174" s="31" t="str">
        <f xml:space="preserve"> IFERROR(VLOOKUP(MID(G2174,1,4),PIRA!$B$1:$E$1144,2,FALSE),"")&amp;"
"&amp;IFERROR(VLOOKUP(MID(H2174,1,4),PIRA!$B$1:$E$1144,2,FALSE),"")&amp;"
"&amp;IFERROR(VLOOKUP(MID(I2174,1,4),PIRA!$B$1:$E$1144,2,FALSE),"")</f>
        <v xml:space="preserve">Conservation of Energy
</v>
      </c>
      <c r="G2174" s="32" t="s">
        <v>1160</v>
      </c>
      <c r="H2174" s="31" t="str">
        <f>IFERROR(IF(VLOOKUP(G2174,Demos!$B$3:$K$1368,2,FALSE)=0,"",VLOOKUP(G2174,Demos!$B$3:$K$1368,2,FALSE)),"")</f>
        <v/>
      </c>
      <c r="I2174" s="79" t="str">
        <f>IFERROR(IF(VLOOKUP(G2174,Demos!$B$3:$K$1368,3,FALSE)=0,"",VLOOKUP(G2174,Demos!$B$3:$K$1368,3,FALSE)),"")</f>
        <v/>
      </c>
      <c r="J2174" s="79" t="str">
        <f>IFERROR(IF(VLOOKUP(G2174,Demos!$B$3:$K$1368,4,FALSE)=0,"",VLOOKUP(G2174,Demos!$B$3:$K$1368,4,FALSE)),"")</f>
        <v/>
      </c>
      <c r="K2174" s="30" t="s">
        <v>373</v>
      </c>
      <c r="M2174" s="71">
        <v>41894</v>
      </c>
      <c r="N2174" s="33" t="str">
        <f>IFERROR(VLOOKUP(G2174,Demos!$B$3:$K$1368,5,FALSE),"")</f>
        <v>Mortar</v>
      </c>
      <c r="O2174" s="28">
        <f>IF(N2174="","",COUNTIF($N$6:N4293, N2174))</f>
        <v>15</v>
      </c>
      <c r="P2174" s="33" t="str">
        <f xml:space="preserve"> IFERROR(IF(VLOOKUP(G2174,Demos!$B$3:$K$1368,6,FALSE)=0,"",VLOOKUP(G2174,Demos!$B$3:$K$1368,6,FALSE)),"")</f>
        <v>www.de-monstrare.nl/pdf/Mortar.pdf</v>
      </c>
      <c r="Q2174" s="38" t="str">
        <f xml:space="preserve"> IFERROR(IF(VLOOKUP(G2174,Demos!$B$3:$K$1368,8,FALSE)=0,"",VLOOKUP(G2174,Demos!$B$3:$K$1368,8,FALSE)),"")</f>
        <v/>
      </c>
      <c r="R2174" s="38" t="str">
        <f xml:space="preserve"> IFERROR(IF(VLOOKUP(G2174,Demos!$B$3:$K$1368,7,FALSE)=0,"",VLOOKUP(G2174,Demos!$B$3:$K$1368,7,FALSE)),"")</f>
        <v/>
      </c>
      <c r="T2174" s="50" t="s">
        <v>1762</v>
      </c>
      <c r="U2174" s="31" t="str">
        <f>IFERROR(VLOOKUP(G2174,Demos!$B$7:N5468,12,FALSE),"")</f>
        <v/>
      </c>
    </row>
    <row r="2175" spans="1:21" ht="45" x14ac:dyDescent="0.25">
      <c r="A2175" s="39">
        <f t="shared" si="33"/>
        <v>2170</v>
      </c>
      <c r="B2175" s="30" t="s">
        <v>29</v>
      </c>
      <c r="C2175" s="29" t="str">
        <f xml:space="preserve"> IFERROR(VLOOKUP(B2175, Courses!$C$3:$E$836, 2, FALSE),"")</f>
        <v>Classical and Quantum Mechanics</v>
      </c>
      <c r="D2175" s="29" t="str">
        <f xml:space="preserve"> IFERROR(VLOOKUP(MID(G2175,1,1), PIRA!$B$1:$E$1146, 2, FALSE),"")</f>
        <v>1 Mechanics</v>
      </c>
      <c r="E2175" s="31" t="str">
        <f xml:space="preserve"> IFERROR(VLOOKUP(MID(G2175,1,2),PIRA!$B$1:$E$1144,2,FALSE),"")&amp;"
"&amp;IFERROR(VLOOKUP(MID(H2175,1,2),PIRA!$B$1:$E$1144,2,FALSE),"")&amp;"
"&amp;IFERROR(VLOOKUP(MID(I2175,1,2),PIRA!$B$1:$E$1144,2,FALSE),"")</f>
        <v xml:space="preserve">Work and Energy
</v>
      </c>
      <c r="F2175" s="31" t="str">
        <f xml:space="preserve"> IFERROR(VLOOKUP(MID(G2175,1,4),PIRA!$B$1:$E$1144,2,FALSE),"")&amp;"
"&amp;IFERROR(VLOOKUP(MID(H2175,1,4),PIRA!$B$1:$E$1144,2,FALSE),"")&amp;"
"&amp;IFERROR(VLOOKUP(MID(I2175,1,4),PIRA!$B$1:$E$1144,2,FALSE),"")</f>
        <v xml:space="preserve">Conservation of Energy
</v>
      </c>
      <c r="G2175" s="32" t="s">
        <v>362</v>
      </c>
      <c r="H2175" s="31" t="str">
        <f>IFERROR(IF(VLOOKUP(G2175,Demos!$B$3:$K$1368,2,FALSE)=0,"",VLOOKUP(G2175,Demos!$B$3:$K$1368,2,FALSE)),"")</f>
        <v/>
      </c>
      <c r="I2175" s="79" t="str">
        <f>IFERROR(IF(VLOOKUP(G2175,Demos!$B$3:$K$1368,3,FALSE)=0,"",VLOOKUP(G2175,Demos!$B$3:$K$1368,3,FALSE)),"")</f>
        <v/>
      </c>
      <c r="J2175" s="79" t="str">
        <f>IFERROR(IF(VLOOKUP(G2175,Demos!$B$3:$K$1368,4,FALSE)=0,"",VLOOKUP(G2175,Demos!$B$3:$K$1368,4,FALSE)),"")</f>
        <v/>
      </c>
      <c r="K2175" s="30" t="s">
        <v>373</v>
      </c>
      <c r="M2175" s="71">
        <v>41894</v>
      </c>
      <c r="N2175" s="33" t="str">
        <f>IFERROR(VLOOKUP(G2175,Demos!$B$3:$K$1368,5,FALSE),"")</f>
        <v>Pendulum of Death</v>
      </c>
      <c r="O2175" s="28">
        <f>IF(N2175="","",COUNTIF($N$6:N4294, N2175))</f>
        <v>20</v>
      </c>
      <c r="P2175" s="33" t="str">
        <f xml:space="preserve"> IFERROR(IF(VLOOKUP(G2175,Demos!$B$3:$K$1368,6,FALSE)=0,"",VLOOKUP(G2175,Demos!$B$3:$K$1368,6,FALSE)),"")</f>
        <v>www.de-monstrare.nl/pdf/Pendulum%20of%20death.pdf</v>
      </c>
      <c r="Q2175" s="38" t="str">
        <f xml:space="preserve"> IFERROR(IF(VLOOKUP(G2175,Demos!$B$3:$K$1368,8,FALSE)=0,"",VLOOKUP(G2175,Demos!$B$3:$K$1368,8,FALSE)),"")</f>
        <v>Height floor to hook in the ceiling h = 6.871 m</v>
      </c>
      <c r="R2175" s="38" t="str">
        <f xml:space="preserve"> IFERROR(IF(VLOOKUP(G2175,Demos!$B$3:$K$1368,7,FALSE)=0,"",VLOOKUP(G2175,Demos!$B$3:$K$1368,7,FALSE)),"")</f>
        <v/>
      </c>
      <c r="T2175" s="50" t="s">
        <v>1762</v>
      </c>
      <c r="U2175" s="31" t="str">
        <f>IFERROR(VLOOKUP(G2175,Demos!$B$7:N5467,12,FALSE),"")</f>
        <v/>
      </c>
    </row>
    <row r="2176" spans="1:21" ht="45" x14ac:dyDescent="0.25">
      <c r="A2176" s="39">
        <f t="shared" si="33"/>
        <v>2171</v>
      </c>
      <c r="B2176" s="30" t="s">
        <v>1877</v>
      </c>
      <c r="C2176" s="29" t="str">
        <f xml:space="preserve"> IFERROR(VLOOKUP(B2176, Courses!$C$3:$E$836, 2, FALSE),"")</f>
        <v>Electromagnetism</v>
      </c>
      <c r="D2176" s="29" t="str">
        <f xml:space="preserve"> IFERROR(VLOOKUP(MID(G2176,1,1), PIRA!$B$1:$E$1146, 2, FALSE),"")</f>
        <v>5 Electricity and Magnetism</v>
      </c>
      <c r="E2176" s="31" t="str">
        <f xml:space="preserve"> IFERROR(VLOOKUP(MID(G2176,1,2),PIRA!$B$1:$E$1144,2,FALSE),"")&amp;"
"&amp;IFERROR(VLOOKUP(MID(H2176,1,2),PIRA!$B$1:$E$1144,2,FALSE),"")&amp;"
"&amp;IFERROR(VLOOKUP(MID(I2176,1,2),PIRA!$B$1:$E$1144,2,FALSE),"")</f>
        <v xml:space="preserve">Capacitance
</v>
      </c>
      <c r="F2176" s="31" t="str">
        <f xml:space="preserve"> IFERROR(VLOOKUP(MID(G2176,1,4),PIRA!$B$1:$E$1144,2,FALSE),"")&amp;"
"&amp;IFERROR(VLOOKUP(MID(H2176,1,4),PIRA!$B$1:$E$1144,2,FALSE),"")&amp;"
"&amp;IFERROR(VLOOKUP(MID(I2176,1,4),PIRA!$B$1:$E$1144,2,FALSE),"")</f>
        <v xml:space="preserve">Capacitors
</v>
      </c>
      <c r="G2176" s="32" t="s">
        <v>248</v>
      </c>
      <c r="H2176" s="31" t="str">
        <f>IFERROR(IF(VLOOKUP(G2176,Demos!$B$3:$K$1368,2,FALSE)=0,"",VLOOKUP(G2176,Demos!$B$3:$K$1368,2,FALSE)),"")</f>
        <v/>
      </c>
      <c r="I2176" s="79" t="str">
        <f>IFERROR(IF(VLOOKUP(G2176,Demos!$B$3:$K$1368,3,FALSE)=0,"",VLOOKUP(G2176,Demos!$B$3:$K$1368,3,FALSE)),"")</f>
        <v/>
      </c>
      <c r="J2176" s="79" t="str">
        <f>IFERROR(IF(VLOOKUP(G2176,Demos!$B$3:$K$1368,4,FALSE)=0,"",VLOOKUP(G2176,Demos!$B$3:$K$1368,4,FALSE)),"")</f>
        <v/>
      </c>
      <c r="K2176" s="30" t="s">
        <v>246</v>
      </c>
      <c r="M2176" s="71">
        <v>41894</v>
      </c>
      <c r="N2176" s="33" t="str">
        <f>IFERROR(VLOOKUP(G2176,Demos!$B$3:$K$1368,5,FALSE),"")</f>
        <v>Capacitor (1) Spacing between the Plates</v>
      </c>
      <c r="O2176" s="28">
        <f>IF(N2176="","",COUNTIF($N$6:N4295, N2176))</f>
        <v>22</v>
      </c>
      <c r="P2176" s="33" t="str">
        <f xml:space="preserve"> IFERROR(IF(VLOOKUP(G2176,Demos!$B$3:$K$1368,6,FALSE)=0,"",VLOOKUP(G2176,Demos!$B$3:$K$1368,6,FALSE)),"")</f>
        <v>www.de-monstrare.nl/.../Capacitor%20_1_ %20Spacing%20between%20the%20plates.pdf</v>
      </c>
      <c r="Q2176" s="38" t="str">
        <f xml:space="preserve"> IFERROR(IF(VLOOKUP(G2176,Demos!$B$3:$K$1368,8,FALSE)=0,"",VLOOKUP(G2176,Demos!$B$3:$K$1368,8,FALSE)),"")</f>
        <v/>
      </c>
      <c r="R2176" s="38" t="str">
        <f xml:space="preserve"> IFERROR(IF(VLOOKUP(G2176,Demos!$B$3:$K$1368,7,FALSE)=0,"",VLOOKUP(G2176,Demos!$B$3:$K$1368,7,FALSE)),"")</f>
        <v/>
      </c>
      <c r="T2176" s="50" t="s">
        <v>1761</v>
      </c>
      <c r="U2176" s="31" t="str">
        <f>IFERROR(VLOOKUP(G2176,Demos!$B$7:N5471,12,FALSE),"")</f>
        <v/>
      </c>
    </row>
    <row r="2177" spans="1:21" ht="45" x14ac:dyDescent="0.25">
      <c r="A2177" s="39">
        <f t="shared" si="33"/>
        <v>2172</v>
      </c>
      <c r="B2177" s="30" t="s">
        <v>148</v>
      </c>
      <c r="C2177" s="29" t="str">
        <f xml:space="preserve"> IFERROR(VLOOKUP(B2177, Courses!$C$3:$E$836, 2, FALSE),"")</f>
        <v>Introduction to Mechanics, Waves and Optics</v>
      </c>
      <c r="D2177" s="29" t="str">
        <f xml:space="preserve"> IFERROR(VLOOKUP(MID(G2177,1,1), PIRA!$B$1:$E$1146, 2, FALSE),"")</f>
        <v>1 Mechanics</v>
      </c>
      <c r="E2177" s="31" t="str">
        <f xml:space="preserve"> IFERROR(VLOOKUP(MID(G2177,1,2),PIRA!$B$1:$E$1144,2,FALSE),"")&amp;"
"&amp;IFERROR(VLOOKUP(MID(H2177,1,2),PIRA!$B$1:$E$1144,2,FALSE),"")&amp;"
"&amp;IFERROR(VLOOKUP(MID(I2177,1,2),PIRA!$B$1:$E$1144,2,FALSE),"")</f>
        <v xml:space="preserve">Rotational Dynamics
Rotational Dynamics
</v>
      </c>
      <c r="F2177" s="31" t="str">
        <f xml:space="preserve"> IFERROR(VLOOKUP(MID(G2177,1,4),PIRA!$B$1:$E$1144,2,FALSE),"")&amp;"
"&amp;IFERROR(VLOOKUP(MID(H2177,1,4),PIRA!$B$1:$E$1144,2,FALSE),"")&amp;"
"&amp;IFERROR(VLOOKUP(MID(I2177,1,4),PIRA!$B$1:$E$1144,2,FALSE),"")</f>
        <v xml:space="preserve">Rotational Energy
Moment of Inertia
</v>
      </c>
      <c r="G2177" s="32" t="s">
        <v>1168</v>
      </c>
      <c r="H2177" s="31" t="str">
        <f>IFERROR(IF(VLOOKUP(G2177,Demos!$B$3:$K$1368,2,FALSE)=0,"",VLOOKUP(G2177,Demos!$B$3:$K$1368,2,FALSE)),"")</f>
        <v>1Q10.02</v>
      </c>
      <c r="I2177" s="79" t="str">
        <f>IFERROR(IF(VLOOKUP(G2177,Demos!$B$3:$K$1368,3,FALSE)=0,"",VLOOKUP(G2177,Demos!$B$3:$K$1368,3,FALSE)),"")</f>
        <v/>
      </c>
      <c r="J2177" s="79" t="str">
        <f>IFERROR(IF(VLOOKUP(G2177,Demos!$B$3:$K$1368,4,FALSE)=0,"",VLOOKUP(G2177,Demos!$B$3:$K$1368,4,FALSE)),"")</f>
        <v/>
      </c>
      <c r="K2177" s="30" t="s">
        <v>244</v>
      </c>
      <c r="M2177" s="71">
        <v>41893</v>
      </c>
      <c r="N2177" s="33" t="str">
        <f>IFERROR(VLOOKUP(G2177,Demos!$B$3:$K$1368,5,FALSE),"")</f>
        <v>Rolling Downhill</v>
      </c>
      <c r="O2177" s="28">
        <f>IF(N2177="","",COUNTIF($N$6:N4296, N2177))</f>
        <v>35</v>
      </c>
      <c r="P2177" s="33" t="str">
        <f xml:space="preserve"> IFERROR(IF(VLOOKUP(G2177,Demos!$B$3:$K$1368,6,FALSE)=0,"",VLOOKUP(G2177,Demos!$B$3:$K$1368,6,FALSE)),"")</f>
        <v>www.de-monstrare.nl/pdf/Rolling%20downhill.pdf</v>
      </c>
      <c r="Q2177" s="38" t="str">
        <f xml:space="preserve"> IFERROR(IF(VLOOKUP(G2177,Demos!$B$3:$K$1368,8,FALSE)=0,"",VLOOKUP(G2177,Demos!$B$3:$K$1368,8,FALSE)),"")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2177" s="38" t="str">
        <f xml:space="preserve"> IFERROR(IF(VLOOKUP(G2177,Demos!$B$3:$K$1368,7,FALSE)=0,"",VLOOKUP(G2177,Demos!$B$3:$K$1368,7,FALSE)),"")</f>
        <v xml:space="preserve">See Collegerama 2022 recording TN1612TU_17 - https://collegerama.tudelft.nl/Mediasite/Channel/as-bsc-tn/watch/068318bc5e2d4c908ecc56ce056d99d81d  </v>
      </c>
      <c r="T2177" s="50" t="s">
        <v>1761</v>
      </c>
      <c r="U2177" s="31" t="str">
        <f>IFERROR(VLOOKUP(G2177,Demos!$B$7:N5472,12,FALSE),"")</f>
        <v/>
      </c>
    </row>
    <row r="2178" spans="1:21" ht="45" x14ac:dyDescent="0.25">
      <c r="A2178" s="39">
        <f t="shared" si="33"/>
        <v>2173</v>
      </c>
      <c r="B2178" s="30" t="s">
        <v>148</v>
      </c>
      <c r="C2178" s="29" t="str">
        <f xml:space="preserve"> IFERROR(VLOOKUP(B2178, Courses!$C$3:$E$836, 2, FALSE),"")</f>
        <v>Introduction to Mechanics, Waves and Optics</v>
      </c>
      <c r="D2178" s="29" t="str">
        <f xml:space="preserve"> IFERROR(VLOOKUP(MID(G2178,1,1), PIRA!$B$1:$E$1146, 2, FALSE),"")</f>
        <v>1 Mechanics</v>
      </c>
      <c r="E2178" s="31" t="str">
        <f xml:space="preserve"> IFERROR(VLOOKUP(MID(G2178,1,2),PIRA!$B$1:$E$1144,2,FALSE),"")&amp;"
"&amp;IFERROR(VLOOKUP(MID(H2178,1,2),PIRA!$B$1:$E$1144,2,FALSE),"")&amp;"
"&amp;IFERROR(VLOOKUP(MID(I2178,1,2),PIRA!$B$1:$E$1144,2,FALSE),"")</f>
        <v xml:space="preserve">Rotational Dynamics
Rotational Dynamics
</v>
      </c>
      <c r="F2178" s="31" t="str">
        <f xml:space="preserve"> IFERROR(VLOOKUP(MID(G2178,1,4),PIRA!$B$1:$E$1144,2,FALSE),"")&amp;"
"&amp;IFERROR(VLOOKUP(MID(H2178,1,4),PIRA!$B$1:$E$1144,2,FALSE),"")&amp;"
"&amp;IFERROR(VLOOKUP(MID(I2178,1,4),PIRA!$B$1:$E$1144,2,FALSE),"")</f>
        <v xml:space="preserve">Conservation of Angular Momentum
Transfer of Angular Momentum
</v>
      </c>
      <c r="G2178" s="32" t="s">
        <v>84</v>
      </c>
      <c r="H2178" s="31" t="str">
        <f>IFERROR(IF(VLOOKUP(G2178,Demos!$B$3:$K$1368,2,FALSE)=0,"",VLOOKUP(G2178,Demos!$B$3:$K$1368,2,FALSE)),"")</f>
        <v>1Q30.10</v>
      </c>
      <c r="I2178" s="79" t="str">
        <f>IFERROR(IF(VLOOKUP(G2178,Demos!$B$3:$K$1368,3,FALSE)=0,"",VLOOKUP(G2178,Demos!$B$3:$K$1368,3,FALSE)),"")</f>
        <v/>
      </c>
      <c r="J2178" s="79" t="str">
        <f>IFERROR(IF(VLOOKUP(G2178,Demos!$B$3:$K$1368,4,FALSE)=0,"",VLOOKUP(G2178,Demos!$B$3:$K$1368,4,FALSE)),"")</f>
        <v/>
      </c>
      <c r="K2178" s="30" t="s">
        <v>244</v>
      </c>
      <c r="M2178" s="71">
        <v>41893</v>
      </c>
      <c r="N2178" s="33" t="str">
        <f>IFERROR(VLOOKUP(G2178,Demos!$B$3:$K$1368,5,FALSE),"")</f>
        <v>Bicycle Wheel and Swivel Chair</v>
      </c>
      <c r="O2178" s="28">
        <f>IF(N2178="","",COUNTIF($N$6:N4297, N2178))</f>
        <v>39</v>
      </c>
      <c r="P2178" s="33" t="str">
        <f xml:space="preserve"> IFERROR(IF(VLOOKUP(G2178,Demos!$B$3:$K$1368,6,FALSE)=0,"",VLOOKUP(G2178,Demos!$B$3:$K$1368,6,FALSE)),"")</f>
        <v>www.de-monstrare.nl/pdf/Bicycle%20wheel%20and%20swivel%20chair.pdf</v>
      </c>
      <c r="Q2178" s="38" t="str">
        <f xml:space="preserve"> IFERROR(IF(VLOOKUP(G2178,Demos!$B$3:$K$1368,8,FALSE)=0,"",VLOOKUP(G2178,Demos!$B$3:$K$1368,8,FALSE)),"")</f>
        <v/>
      </c>
      <c r="R2178" s="38" t="str">
        <f xml:space="preserve"> IFERROR(IF(VLOOKUP(G2178,Demos!$B$3:$K$1368,7,FALSE)=0,"",VLOOKUP(G2178,Demos!$B$3:$K$1368,7,FALSE)),"")</f>
        <v xml:space="preserve">See Collegerama 2022 recording TN1612TU_05 from 01:13:11 - https://collegerama.tudelft.nl/Mediasite/Channel/as-bsc-tn/watch/c62ffe14b9a54c75ada1f93c4d870c901d </v>
      </c>
      <c r="T2178" s="50" t="s">
        <v>1763</v>
      </c>
      <c r="U2178" s="31" t="str">
        <f>IFERROR(VLOOKUP(G2178,Demos!$B$7:N5473,12,FALSE),"")</f>
        <v/>
      </c>
    </row>
    <row r="2179" spans="1:21" ht="45" x14ac:dyDescent="0.25">
      <c r="A2179" s="39">
        <f t="shared" si="33"/>
        <v>2174</v>
      </c>
      <c r="B2179" s="30" t="s">
        <v>1877</v>
      </c>
      <c r="C2179" s="29" t="str">
        <f xml:space="preserve"> IFERROR(VLOOKUP(B2179, Courses!$C$3:$E$836, 2, FALSE),"")</f>
        <v>Electromagnetism</v>
      </c>
      <c r="D2179" s="29" t="str">
        <f xml:space="preserve"> IFERROR(VLOOKUP(MID(G2179,1,1), PIRA!$B$1:$E$1146, 2, FALSE),"")</f>
        <v>5 Electricity and Magnetism</v>
      </c>
      <c r="E2179" s="31" t="str">
        <f xml:space="preserve"> IFERROR(VLOOKUP(MID(G2179,1,2),PIRA!$B$1:$E$1144,2,FALSE),"")&amp;"
"&amp;IFERROR(VLOOKUP(MID(H2179,1,2),PIRA!$B$1:$E$1144,2,FALSE),"")&amp;"
"&amp;IFERROR(VLOOKUP(MID(I2179,1,2),PIRA!$B$1:$E$1144,2,FALSE),"")</f>
        <v xml:space="preserve">Electrostatics
</v>
      </c>
      <c r="F2179" s="31" t="str">
        <f xml:space="preserve"> IFERROR(VLOOKUP(MID(G2179,1,4),PIRA!$B$1:$E$1144,2,FALSE),"")&amp;"
"&amp;IFERROR(VLOOKUP(MID(H2179,1,4),PIRA!$B$1:$E$1144,2,FALSE),"")&amp;"
"&amp;IFERROR(VLOOKUP(MID(I2179,1,4),PIRA!$B$1:$E$1144,2,FALSE),"")</f>
        <v xml:space="preserve">
</v>
      </c>
      <c r="G2179" s="32" t="s">
        <v>1724</v>
      </c>
      <c r="H2179" s="31" t="str">
        <f>IFERROR(IF(VLOOKUP(G2179,Demos!$B$3:$K$1368,2,FALSE)=0,"",VLOOKUP(G2179,Demos!$B$3:$K$1368,2,FALSE)),"")</f>
        <v/>
      </c>
      <c r="I2179" s="79" t="str">
        <f>IFERROR(IF(VLOOKUP(G2179,Demos!$B$3:$K$1368,3,FALSE)=0,"",VLOOKUP(G2179,Demos!$B$3:$K$1368,3,FALSE)),"")</f>
        <v/>
      </c>
      <c r="J2179" s="79" t="str">
        <f>IFERROR(IF(VLOOKUP(G2179,Demos!$B$3:$K$1368,4,FALSE)=0,"",VLOOKUP(G2179,Demos!$B$3:$K$1368,4,FALSE)),"")</f>
        <v/>
      </c>
      <c r="K2179" s="30" t="s">
        <v>246</v>
      </c>
      <c r="M2179" s="71">
        <v>41892</v>
      </c>
      <c r="N2179" s="33" t="str">
        <f>IFERROR(VLOOKUP(G2179,Demos!$B$3:$K$1368,5,FALSE),"")</f>
        <v>Work performed when Displacing Charged Spheres</v>
      </c>
      <c r="O2179" s="28">
        <f>IF(N2179="","",COUNTIF($N$6:N4298, N2179))</f>
        <v>4</v>
      </c>
      <c r="P2179" s="33" t="str">
        <f xml:space="preserve"> IFERROR(IF(VLOOKUP(G2179,Demos!$B$3:$K$1368,6,FALSE)=0,"",VLOOKUP(G2179,Demos!$B$3:$K$1368,6,FALSE)),"")</f>
        <v>N/A</v>
      </c>
      <c r="Q2179" s="38" t="str">
        <f xml:space="preserve"> IFERROR(IF(VLOOKUP(G2179,Demos!$B$3:$K$1368,8,FALSE)=0,"",VLOOKUP(G2179,Demos!$B$3:$K$1368,8,FALSE)),"")</f>
        <v>Measure and integrate force w Newton meter while changing separation between two charged spheres</v>
      </c>
      <c r="R2179" s="38" t="str">
        <f xml:space="preserve"> IFERROR(IF(VLOOKUP(G2179,Demos!$B$3:$K$1368,7,FALSE)=0,"",VLOOKUP(G2179,Demos!$B$3:$K$1368,7,FALSE)),"")</f>
        <v/>
      </c>
      <c r="T2179" s="50" t="s">
        <v>1769</v>
      </c>
      <c r="U2179" s="31" t="str">
        <f>IFERROR(VLOOKUP(G2179,Demos!$B$7:N5474,12,FALSE),"")</f>
        <v/>
      </c>
    </row>
    <row r="2180" spans="1:21" ht="45" x14ac:dyDescent="0.25">
      <c r="A2180" s="39">
        <f t="shared" si="33"/>
        <v>2175</v>
      </c>
      <c r="B2180" s="30" t="s">
        <v>148</v>
      </c>
      <c r="C2180" s="29" t="str">
        <f xml:space="preserve"> IFERROR(VLOOKUP(B2180, Courses!$C$3:$E$836, 2, FALSE),"")</f>
        <v>Introduction to Mechanics, Waves and Optics</v>
      </c>
      <c r="D2180" s="29" t="str">
        <f xml:space="preserve"> IFERROR(VLOOKUP(MID(G2180,1,1), PIRA!$B$1:$E$1146, 2, FALSE),"")</f>
        <v>1 Mechanics</v>
      </c>
      <c r="E2180" s="31" t="str">
        <f xml:space="preserve"> IFERROR(VLOOKUP(MID(G2180,1,2),PIRA!$B$1:$E$1144,2,FALSE),"")&amp;"
"&amp;IFERROR(VLOOKUP(MID(H2180,1,2),PIRA!$B$1:$E$1144,2,FALSE),"")&amp;"
"&amp;IFERROR(VLOOKUP(MID(I2180,1,2),PIRA!$B$1:$E$1144,2,FALSE),"")</f>
        <v xml:space="preserve">Linear Momentum and Collisions
</v>
      </c>
      <c r="F2180" s="31" t="str">
        <f xml:space="preserve"> IFERROR(VLOOKUP(MID(G2180,1,4),PIRA!$B$1:$E$1144,2,FALSE),"")&amp;"
"&amp;IFERROR(VLOOKUP(MID(H2180,1,4),PIRA!$B$1:$E$1144,2,FALSE),"")&amp;"
"&amp;IFERROR(VLOOKUP(MID(I2180,1,4),PIRA!$B$1:$E$1144,2,FALSE),"")</f>
        <v xml:space="preserve">Conservation of Linear Momentum
</v>
      </c>
      <c r="G2180" s="32" t="s">
        <v>1163</v>
      </c>
      <c r="H2180" s="31" t="str">
        <f>IFERROR(IF(VLOOKUP(G2180,Demos!$B$3:$K$1368,2,FALSE)=0,"",VLOOKUP(G2180,Demos!$B$3:$K$1368,2,FALSE)),"")</f>
        <v/>
      </c>
      <c r="I2180" s="79" t="str">
        <f>IFERROR(IF(VLOOKUP(G2180,Demos!$B$3:$K$1368,3,FALSE)=0,"",VLOOKUP(G2180,Demos!$B$3:$K$1368,3,FALSE)),"")</f>
        <v/>
      </c>
      <c r="J2180" s="79" t="str">
        <f>IFERROR(IF(VLOOKUP(G2180,Demos!$B$3:$K$1368,4,FALSE)=0,"",VLOOKUP(G2180,Demos!$B$3:$K$1368,4,FALSE)),"")</f>
        <v/>
      </c>
      <c r="K2180" s="30" t="s">
        <v>244</v>
      </c>
      <c r="M2180" s="71">
        <v>41891</v>
      </c>
      <c r="N2180" s="33" t="str">
        <f>IFERROR(VLOOKUP(G2180,Demos!$B$3:$K$1368,5,FALSE),"")</f>
        <v>Explosion</v>
      </c>
      <c r="O2180" s="28">
        <f>IF(N2180="","",COUNTIF($N$6:N4299, N2180))</f>
        <v>26</v>
      </c>
      <c r="P2180" s="33" t="str">
        <f xml:space="preserve"> IFERROR(IF(VLOOKUP(G2180,Demos!$B$3:$K$1368,6,FALSE)=0,"",VLOOKUP(G2180,Demos!$B$3:$K$1368,6,FALSE)),"")</f>
        <v>www.de-monstrare.nl/pdf/Explosion.pdf</v>
      </c>
      <c r="Q2180" s="38" t="str">
        <f xml:space="preserve"> IFERROR(IF(VLOOKUP(G2180,Demos!$B$3:$K$1368,8,FALSE)=0,"",VLOOKUP(G2180,Demos!$B$3:$K$1368,8,FALSE)),"")</f>
        <v/>
      </c>
      <c r="R2180" s="38" t="str">
        <f xml:space="preserve"> IFERROR(IF(VLOOKUP(G2180,Demos!$B$3:$K$1368,7,FALSE)=0,"",VLOOKUP(G2180,Demos!$B$3:$K$1368,7,FALSE)),"")</f>
        <v xml:space="preserve">See Collegerama 2022 recording TN1612TU_14 - https://collegerama.tudelft.nl/Mediasite/Channel/as-bsc-tn/watch/64cb5e5c7d2546fb9f465306d41a128b1d </v>
      </c>
      <c r="T2180" s="50" t="s">
        <v>1761</v>
      </c>
      <c r="U2180" s="31" t="str">
        <f>IFERROR(VLOOKUP(G2180,Demos!$B$7:N5476,12,FALSE),"")</f>
        <v/>
      </c>
    </row>
    <row r="2181" spans="1:21" ht="45" x14ac:dyDescent="0.25">
      <c r="A2181" s="39">
        <f t="shared" si="33"/>
        <v>2176</v>
      </c>
      <c r="B2181" s="30" t="s">
        <v>148</v>
      </c>
      <c r="C2181" s="29" t="str">
        <f xml:space="preserve"> IFERROR(VLOOKUP(B2181, Courses!$C$3:$E$836, 2, FALSE),"")</f>
        <v>Introduction to Mechanics, Waves and Optics</v>
      </c>
      <c r="D2181" s="29" t="str">
        <f xml:space="preserve"> IFERROR(VLOOKUP(MID(G2181,1,1), PIRA!$B$1:$E$1146, 2, FALSE),"")</f>
        <v>1 Mechanics</v>
      </c>
      <c r="E2181" s="31" t="str">
        <f xml:space="preserve"> IFERROR(VLOOKUP(MID(G2181,1,2),PIRA!$B$1:$E$1144,2,FALSE),"")&amp;"
"&amp;IFERROR(VLOOKUP(MID(H2181,1,2),PIRA!$B$1:$E$1144,2,FALSE),"")&amp;"
"&amp;IFERROR(VLOOKUP(MID(I2181,1,2),PIRA!$B$1:$E$1144,2,FALSE),"")</f>
        <v>Linear Momentum and Collisions
Stellar Astronomy
Relative Motion</v>
      </c>
      <c r="F2181" s="31" t="str">
        <f xml:space="preserve"> IFERROR(VLOOKUP(MID(G2181,1,4),PIRA!$B$1:$E$1144,2,FALSE),"")&amp;"
"&amp;IFERROR(VLOOKUP(MID(H2181,1,4),PIRA!$B$1:$E$1144,2,FALSE),"")&amp;"
"&amp;IFERROR(VLOOKUP(MID(I2181,1,4),PIRA!$B$1:$E$1144,2,FALSE),"")</f>
        <v>Collisions in One Dimension
The Sun
Moving Reference Frames</v>
      </c>
      <c r="G2181" s="32" t="s">
        <v>471</v>
      </c>
      <c r="H2181" s="31" t="str">
        <f>IFERROR(IF(VLOOKUP(G2181,Demos!$B$3:$K$1368,2,FALSE)=0,"",VLOOKUP(G2181,Demos!$B$3:$K$1368,2,FALSE)),"")</f>
        <v>8B10.50</v>
      </c>
      <c r="I2181" s="79" t="str">
        <f>IFERROR(IF(VLOOKUP(G2181,Demos!$B$3:$K$1368,3,FALSE)=0,"",VLOOKUP(G2181,Demos!$B$3:$K$1368,3,FALSE)),"")</f>
        <v>1E10.01</v>
      </c>
      <c r="J2181" s="79" t="str">
        <f>IFERROR(IF(VLOOKUP(G2181,Demos!$B$3:$K$1368,4,FALSE)=0,"",VLOOKUP(G2181,Demos!$B$3:$K$1368,4,FALSE)),"")</f>
        <v>1N20.09</v>
      </c>
      <c r="K2181" s="30" t="s">
        <v>244</v>
      </c>
      <c r="M2181" s="71">
        <v>41891</v>
      </c>
      <c r="N2181" s="33" t="str">
        <f>IFERROR(VLOOKUP(G2181,Demos!$B$3:$K$1368,5,FALSE),"")</f>
        <v>Super Balls, Double Ball Drop</v>
      </c>
      <c r="O2181" s="28">
        <f>IF(N2181="","",COUNTIF($N$6:N4300, N2181))</f>
        <v>56</v>
      </c>
      <c r="P2181" s="33" t="str">
        <f xml:space="preserve"> IFERROR(IF(VLOOKUP(G2181,Demos!$B$3:$K$1368,6,FALSE)=0,"",VLOOKUP(G2181,Demos!$B$3:$K$1368,6,FALSE)),"")</f>
        <v>www.de-monstrare.nl/pdf/Superballs.pdf</v>
      </c>
      <c r="Q2181" s="38" t="str">
        <f xml:space="preserve"> IFERROR(IF(VLOOKUP(G2181,Demos!$B$3:$K$1368,8,FALSE)=0,"",VLOOKUP(G2181,Demos!$B$3:$K$1368,8,FALSE)),"")</f>
        <v/>
      </c>
      <c r="R2181" s="38" t="str">
        <f xml:space="preserve"> IFERROR(IF(VLOOKUP(G2181,Demos!$B$3:$K$1368,7,FALSE)=0,"",VLOOKUP(G2181,Demos!$B$3:$K$1368,7,FALSE)),"")</f>
        <v xml:space="preserve">See Collegerama 2022 recording TN1612TU_10 from 01:17:10 - https://collegerama.tudelft.nl/Mediasite/Channel/as-bsc-tn/watch/b282d0ac7af745eba483f6120bc37f2d1d </v>
      </c>
      <c r="T2181" s="50" t="s">
        <v>1762</v>
      </c>
      <c r="U2181" s="31" t="str">
        <f>IFERROR(VLOOKUP(G2181,Demos!$B$7:N5475,12,FALSE),"")</f>
        <v/>
      </c>
    </row>
    <row r="2182" spans="1:21" ht="45" x14ac:dyDescent="0.25">
      <c r="A2182" s="39">
        <f t="shared" ref="A2182:A2245" si="34">ROW()-5</f>
        <v>2177</v>
      </c>
      <c r="B2182" s="30" t="s">
        <v>1877</v>
      </c>
      <c r="C2182" s="29" t="str">
        <f xml:space="preserve"> IFERROR(VLOOKUP(B2182, Courses!$C$3:$E$836, 2, FALSE),"")</f>
        <v>Electromagnetism</v>
      </c>
      <c r="D2182" s="29" t="str">
        <f xml:space="preserve"> IFERROR(VLOOKUP(MID(G2182,1,1), PIRA!$B$1:$E$1146, 2, FALSE),"")</f>
        <v>5 Electricity and Magnetism</v>
      </c>
      <c r="E2182" s="31" t="str">
        <f xml:space="preserve"> IFERROR(VLOOKUP(MID(G2182,1,2),PIRA!$B$1:$E$1144,2,FALSE),"")&amp;"
"&amp;IFERROR(VLOOKUP(MID(H2182,1,2),PIRA!$B$1:$E$1144,2,FALSE),"")&amp;"
"&amp;IFERROR(VLOOKUP(MID(I2182,1,2),PIRA!$B$1:$E$1144,2,FALSE),"")</f>
        <v xml:space="preserve">Electrostatics
</v>
      </c>
      <c r="F2182" s="31" t="str">
        <f xml:space="preserve"> IFERROR(VLOOKUP(MID(G2182,1,4),PIRA!$B$1:$E$1144,2,FALSE),"")&amp;"
"&amp;IFERROR(VLOOKUP(MID(H2182,1,4),PIRA!$B$1:$E$1144,2,FALSE),"")&amp;"
"&amp;IFERROR(VLOOKUP(MID(I2182,1,4),PIRA!$B$1:$E$1144,2,FALSE),"")</f>
        <v xml:space="preserve">Coulomb's Law
</v>
      </c>
      <c r="G2182" s="32" t="s">
        <v>245</v>
      </c>
      <c r="H2182" s="31" t="str">
        <f>IFERROR(IF(VLOOKUP(G2182,Demos!$B$3:$K$1368,2,FALSE)=0,"",VLOOKUP(G2182,Demos!$B$3:$K$1368,2,FALSE)),"")</f>
        <v/>
      </c>
      <c r="I2182" s="79" t="str">
        <f>IFERROR(IF(VLOOKUP(G2182,Demos!$B$3:$K$1368,3,FALSE)=0,"",VLOOKUP(G2182,Demos!$B$3:$K$1368,3,FALSE)),"")</f>
        <v/>
      </c>
      <c r="J2182" s="79" t="str">
        <f>IFERROR(IF(VLOOKUP(G2182,Demos!$B$3:$K$1368,4,FALSE)=0,"",VLOOKUP(G2182,Demos!$B$3:$K$1368,4,FALSE)),"")</f>
        <v/>
      </c>
      <c r="K2182" s="30" t="s">
        <v>1886</v>
      </c>
      <c r="M2182" s="71">
        <v>41891</v>
      </c>
      <c r="N2182" s="33" t="str">
        <f>IFERROR(VLOOKUP(G2182,Demos!$B$3:$K$1368,5,FALSE),"")</f>
        <v>Coulomb's Law (2)</v>
      </c>
      <c r="O2182" s="28">
        <f>IF(N2182="","",COUNTIF($N$6:N4301, N2182))</f>
        <v>17</v>
      </c>
      <c r="P2182" s="33" t="str">
        <f xml:space="preserve"> IFERROR(IF(VLOOKUP(G2182,Demos!$B$3:$K$1368,6,FALSE)=0,"",VLOOKUP(G2182,Demos!$B$3:$K$1368,6,FALSE)),"")</f>
        <v>www.de-monstrare.nl/pdf/Coulomb's%20law%20_2_.pdf</v>
      </c>
      <c r="Q2182" s="38" t="str">
        <f xml:space="preserve"> IFERROR(IF(VLOOKUP(G2182,Demos!$B$3:$K$1368,8,FALSE)=0,"",VLOOKUP(G2182,Demos!$B$3:$K$1368,8,FALSE)),"")</f>
        <v/>
      </c>
      <c r="R2182" s="38" t="str">
        <f xml:space="preserve"> IFERROR(IF(VLOOKUP(G2182,Demos!$B$3:$K$1368,7,FALSE)=0,"",VLOOKUP(G2182,Demos!$B$3:$K$1368,7,FALSE)),"")</f>
        <v/>
      </c>
      <c r="T2182" s="50" t="s">
        <v>1761</v>
      </c>
      <c r="U2182" s="31" t="str">
        <f>IFERROR(VLOOKUP(G2182,Demos!$B$7:N5477,12,FALSE),"")</f>
        <v/>
      </c>
    </row>
    <row r="2183" spans="1:21" ht="45" x14ac:dyDescent="0.25">
      <c r="A2183" s="39">
        <f t="shared" si="34"/>
        <v>2178</v>
      </c>
      <c r="B2183" s="30" t="s">
        <v>29</v>
      </c>
      <c r="C2183" s="29" t="str">
        <f xml:space="preserve"> IFERROR(VLOOKUP(B2183, Courses!$C$3:$E$836, 2, FALSE),"")</f>
        <v>Classical and Quantum Mechanics</v>
      </c>
      <c r="D2183" s="29" t="str">
        <f xml:space="preserve"> IFERROR(VLOOKUP(MID(G2183,1,1), PIRA!$B$1:$E$1146, 2, FALSE),"")</f>
        <v>1 Mechanics</v>
      </c>
      <c r="E2183" s="31" t="str">
        <f xml:space="preserve"> IFERROR(VLOOKUP(MID(G2183,1,2),PIRA!$B$1:$E$1144,2,FALSE),"")&amp;"
"&amp;IFERROR(VLOOKUP(MID(H2183,1,2),PIRA!$B$1:$E$1144,2,FALSE),"")&amp;"
"&amp;IFERROR(VLOOKUP(MID(I2183,1,2),PIRA!$B$1:$E$1144,2,FALSE),"")</f>
        <v xml:space="preserve">Motion in two Dimensions
</v>
      </c>
      <c r="F2183" s="31" t="str">
        <f xml:space="preserve"> IFERROR(VLOOKUP(MID(G2183,1,4),PIRA!$B$1:$E$1144,2,FALSE),"")&amp;"
"&amp;IFERROR(VLOOKUP(MID(H2183,1,4),PIRA!$B$1:$E$1144,2,FALSE),"")&amp;"
"&amp;IFERROR(VLOOKUP(MID(I2183,1,4),PIRA!$B$1:$E$1144,2,FALSE),"")</f>
        <v xml:space="preserve">Motion of the Center of Mass
</v>
      </c>
      <c r="G2183" s="32" t="s">
        <v>1130</v>
      </c>
      <c r="H2183" s="31" t="str">
        <f>IFERROR(IF(VLOOKUP(G2183,Demos!$B$3:$K$1368,2,FALSE)=0,"",VLOOKUP(G2183,Demos!$B$3:$K$1368,2,FALSE)),"")</f>
        <v/>
      </c>
      <c r="I2183" s="79" t="str">
        <f>IFERROR(IF(VLOOKUP(G2183,Demos!$B$3:$K$1368,3,FALSE)=0,"",VLOOKUP(G2183,Demos!$B$3:$K$1368,3,FALSE)),"")</f>
        <v/>
      </c>
      <c r="J2183" s="79" t="str">
        <f>IFERROR(IF(VLOOKUP(G2183,Demos!$B$3:$K$1368,4,FALSE)=0,"",VLOOKUP(G2183,Demos!$B$3:$K$1368,4,FALSE)),"")</f>
        <v/>
      </c>
      <c r="K2183" s="30" t="s">
        <v>373</v>
      </c>
      <c r="M2183" s="71">
        <v>41890</v>
      </c>
      <c r="N2183" s="33" t="str">
        <f>IFERROR(VLOOKUP(G2183,Demos!$B$3:$K$1368,5,FALSE),"")</f>
        <v>Centre of Mass</v>
      </c>
      <c r="O2183" s="28">
        <f>IF(N2183="","",COUNTIF($N$6:N4302, N2183))</f>
        <v>42</v>
      </c>
      <c r="P2183" s="33" t="str">
        <f xml:space="preserve"> IFERROR(IF(VLOOKUP(G2183,Demos!$B$3:$K$1368,6,FALSE)=0,"",VLOOKUP(G2183,Demos!$B$3:$K$1368,6,FALSE)),"")</f>
        <v>www.de-monstrare.nl/pdf/Centre%20of%20mass.pdf</v>
      </c>
      <c r="Q2183" s="38" t="str">
        <f xml:space="preserve"> IFERROR(IF(VLOOKUP(G2183,Demos!$B$3:$K$1368,8,FALSE)=0,"",VLOOKUP(G2183,Demos!$B$3:$K$1368,8,FALSE)),"")</f>
        <v/>
      </c>
      <c r="R2183" s="38" t="str">
        <f xml:space="preserve"> IFERROR(IF(VLOOKUP(G2183,Demos!$B$3:$K$1368,7,FALSE)=0,"",VLOOKUP(G2183,Demos!$B$3:$K$1368,7,FALSE)),"")</f>
        <v xml:space="preserve">See Collegerama 2022 recording TN1612TU_14 - https://collegerama.tudelft.nl/Mediasite/Channel/as-bsc-tn/watch/64cb5e5c7d2546fb9f465306d41a128b1d </v>
      </c>
      <c r="T2183" s="50" t="s">
        <v>1764</v>
      </c>
      <c r="U2183" s="31" t="str">
        <f>IFERROR(VLOOKUP(G2183,Demos!$B$7:N5481,12,FALSE),"")</f>
        <v/>
      </c>
    </row>
    <row r="2184" spans="1:21" ht="45" x14ac:dyDescent="0.25">
      <c r="A2184" s="39">
        <f t="shared" si="34"/>
        <v>2179</v>
      </c>
      <c r="B2184" s="30" t="s">
        <v>148</v>
      </c>
      <c r="C2184" s="29" t="str">
        <f xml:space="preserve"> IFERROR(VLOOKUP(B2184, Courses!$C$3:$E$836, 2, FALSE),"")</f>
        <v>Introduction to Mechanics, Waves and Optics</v>
      </c>
      <c r="D2184" s="29" t="str">
        <f xml:space="preserve"> IFERROR(VLOOKUP(MID(G2184,1,1), PIRA!$B$1:$E$1146, 2, FALSE),"")</f>
        <v>1 Mechanics</v>
      </c>
      <c r="E2184" s="31" t="str">
        <f xml:space="preserve"> IFERROR(VLOOKUP(MID(G2184,1,2),PIRA!$B$1:$E$1144,2,FALSE),"")&amp;"
"&amp;IFERROR(VLOOKUP(MID(H2184,1,2),PIRA!$B$1:$E$1144,2,FALSE),"")&amp;"
"&amp;IFERROR(VLOOKUP(MID(I2184,1,2),PIRA!$B$1:$E$1144,2,FALSE),"")</f>
        <v xml:space="preserve">Gravity
</v>
      </c>
      <c r="F2184" s="31" t="str">
        <f xml:space="preserve"> IFERROR(VLOOKUP(MID(G2184,1,4),PIRA!$B$1:$E$1144,2,FALSE),"")&amp;"
"&amp;IFERROR(VLOOKUP(MID(H2184,1,4),PIRA!$B$1:$E$1144,2,FALSE),"")&amp;"
"&amp;IFERROR(VLOOKUP(MID(I2184,1,4),PIRA!$B$1:$E$1144,2,FALSE),"")</f>
        <v xml:space="preserve">Universal Gravitational Constant
</v>
      </c>
      <c r="G2184" s="32" t="s">
        <v>1155</v>
      </c>
      <c r="H2184" s="31" t="str">
        <f>IFERROR(IF(VLOOKUP(G2184,Demos!$B$3:$K$1368,2,FALSE)=0,"",VLOOKUP(G2184,Demos!$B$3:$K$1368,2,FALSE)),"")</f>
        <v/>
      </c>
      <c r="I2184" s="79" t="str">
        <f>IFERROR(IF(VLOOKUP(G2184,Demos!$B$3:$K$1368,3,FALSE)=0,"",VLOOKUP(G2184,Demos!$B$3:$K$1368,3,FALSE)),"")</f>
        <v/>
      </c>
      <c r="J2184" s="79" t="str">
        <f>IFERROR(IF(VLOOKUP(G2184,Demos!$B$3:$K$1368,4,FALSE)=0,"",VLOOKUP(G2184,Demos!$B$3:$K$1368,4,FALSE)),"")</f>
        <v/>
      </c>
      <c r="K2184" s="30" t="s">
        <v>244</v>
      </c>
      <c r="M2184" s="71">
        <v>41890</v>
      </c>
      <c r="N2184" s="33" t="str">
        <f>IFERROR(VLOOKUP(G2184,Demos!$B$3:$K$1368,5,FALSE),"")</f>
        <v>Weighing the Earth</v>
      </c>
      <c r="O2184" s="28">
        <f>IF(N2184="","",COUNTIF($N$6:N4303, N2184))</f>
        <v>8</v>
      </c>
      <c r="P2184" s="33" t="str">
        <f xml:space="preserve"> IFERROR(IF(VLOOKUP(G2184,Demos!$B$3:$K$1368,6,FALSE)=0,"",VLOOKUP(G2184,Demos!$B$3:$K$1368,6,FALSE)),"")</f>
        <v>www.de-monstrare.nl/pdf/Weighing%20the%20earth.pdf</v>
      </c>
      <c r="Q2184" s="38" t="str">
        <f xml:space="preserve"> IFERROR(IF(VLOOKUP(G2184,Demos!$B$3:$K$1368,8,FALSE)=0,"",VLOOKUP(G2184,Demos!$B$3:$K$1368,8,FALSE)),"")</f>
        <v>Torsion wire broken due to moving the equipment by FMVG 15 Aug 2013</v>
      </c>
      <c r="R2184" s="38" t="str">
        <f xml:space="preserve"> IFERROR(IF(VLOOKUP(G2184,Demos!$B$3:$K$1368,7,FALSE)=0,"",VLOOKUP(G2184,Demos!$B$3:$K$1368,7,FALSE)),"")</f>
        <v/>
      </c>
      <c r="T2184" s="50" t="s">
        <v>1762</v>
      </c>
      <c r="U2184" s="31" t="str">
        <f>IFERROR(VLOOKUP(G2184,Demos!$B$7:N5482,12,FALSE),"")</f>
        <v/>
      </c>
    </row>
    <row r="2185" spans="1:21" ht="45" x14ac:dyDescent="0.25">
      <c r="A2185" s="39">
        <f t="shared" si="34"/>
        <v>2180</v>
      </c>
      <c r="B2185" s="30" t="s">
        <v>29</v>
      </c>
      <c r="C2185" s="29" t="str">
        <f xml:space="preserve"> IFERROR(VLOOKUP(B2185, Courses!$C$3:$E$836, 2, FALSE),"")</f>
        <v>Classical and Quantum Mechanics</v>
      </c>
      <c r="D2185" s="29" t="str">
        <f xml:space="preserve"> IFERROR(VLOOKUP(MID(G2185,1,1), PIRA!$B$1:$E$1146, 2, FALSE),"")</f>
        <v>1 Mechanics</v>
      </c>
      <c r="E2185" s="31" t="str">
        <f xml:space="preserve"> IFERROR(VLOOKUP(MID(G2185,1,2),PIRA!$B$1:$E$1144,2,FALSE),"")&amp;"
"&amp;IFERROR(VLOOKUP(MID(H2185,1,2),PIRA!$B$1:$E$1144,2,FALSE),"")&amp;"
"&amp;IFERROR(VLOOKUP(MID(I2185,1,2),PIRA!$B$1:$E$1144,2,FALSE),"")</f>
        <v xml:space="preserve">Work and Energy
</v>
      </c>
      <c r="F2185" s="31" t="str">
        <f xml:space="preserve"> IFERROR(VLOOKUP(MID(G2185,1,4),PIRA!$B$1:$E$1144,2,FALSE),"")&amp;"
"&amp;IFERROR(VLOOKUP(MID(H2185,1,4),PIRA!$B$1:$E$1144,2,FALSE),"")&amp;"
"&amp;IFERROR(VLOOKUP(MID(I2185,1,4),PIRA!$B$1:$E$1144,2,FALSE),"")</f>
        <v xml:space="preserve">Work
</v>
      </c>
      <c r="G2185" s="32" t="s">
        <v>1157</v>
      </c>
      <c r="H2185" s="31" t="str">
        <f>IFERROR(IF(VLOOKUP(G2185,Demos!$B$3:$K$1368,2,FALSE)=0,"",VLOOKUP(G2185,Demos!$B$3:$K$1368,2,FALSE)),"")</f>
        <v/>
      </c>
      <c r="I2185" s="79" t="str">
        <f>IFERROR(IF(VLOOKUP(G2185,Demos!$B$3:$K$1368,3,FALSE)=0,"",VLOOKUP(G2185,Demos!$B$3:$K$1368,3,FALSE)),"")</f>
        <v/>
      </c>
      <c r="J2185" s="79" t="str">
        <f>IFERROR(IF(VLOOKUP(G2185,Demos!$B$3:$K$1368,4,FALSE)=0,"",VLOOKUP(G2185,Demos!$B$3:$K$1368,4,FALSE)),"")</f>
        <v/>
      </c>
      <c r="K2185" s="30" t="s">
        <v>373</v>
      </c>
      <c r="M2185" s="71">
        <v>41890</v>
      </c>
      <c r="N2185" s="33" t="str">
        <f>IFERROR(VLOOKUP(G2185,Demos!$B$3:$K$1368,5,FALSE),"")</f>
        <v>How much Work to Break a Soup Tureen?</v>
      </c>
      <c r="O2185" s="28">
        <f>IF(N2185="","",COUNTIF($N$6:N4304, N2185))</f>
        <v>12</v>
      </c>
      <c r="P2185" s="33" t="str">
        <f xml:space="preserve"> IFERROR(IF(VLOOKUP(G2185,Demos!$B$3:$K$1368,6,FALSE)=0,"",VLOOKUP(G2185,Demos!$B$3:$K$1368,6,FALSE)),"")</f>
        <v>www.de-monstrare.nl/pdf/How%20much%20work%20to%20break%20a%20soup-tureen.pdf</v>
      </c>
      <c r="Q2185" s="38" t="str">
        <f xml:space="preserve"> IFERROR(IF(VLOOKUP(G2185,Demos!$B$3:$K$1368,8,FALSE)=0,"",VLOOKUP(G2185,Demos!$B$3:$K$1368,8,FALSE)),"")</f>
        <v/>
      </c>
      <c r="R2185" s="38" t="str">
        <f xml:space="preserve"> IFERROR(IF(VLOOKUP(G2185,Demos!$B$3:$K$1368,7,FALSE)=0,"",VLOOKUP(G2185,Demos!$B$3:$K$1368,7,FALSE)),"")</f>
        <v/>
      </c>
      <c r="T2185" s="50" t="s">
        <v>1762</v>
      </c>
      <c r="U2185" s="31" t="str">
        <f>IFERROR(VLOOKUP(G2185,Demos!$B$7:N5479,12,FALSE),"")</f>
        <v/>
      </c>
    </row>
    <row r="2186" spans="1:21" ht="45" x14ac:dyDescent="0.25">
      <c r="A2186" s="39">
        <f t="shared" si="34"/>
        <v>2181</v>
      </c>
      <c r="B2186" s="30" t="s">
        <v>29</v>
      </c>
      <c r="C2186" s="29" t="str">
        <f xml:space="preserve"> IFERROR(VLOOKUP(B2186, Courses!$C$3:$E$836, 2, FALSE),"")</f>
        <v>Classical and Quantum Mechanics</v>
      </c>
      <c r="D2186" s="29" t="str">
        <f xml:space="preserve"> IFERROR(VLOOKUP(MID(G2186,1,1), PIRA!$B$1:$E$1146, 2, FALSE),"")</f>
        <v>1 Mechanics</v>
      </c>
      <c r="E2186" s="31" t="str">
        <f xml:space="preserve"> IFERROR(VLOOKUP(MID(G2186,1,2),PIRA!$B$1:$E$1144,2,FALSE),"")&amp;"
"&amp;IFERROR(VLOOKUP(MID(H2186,1,2),PIRA!$B$1:$E$1144,2,FALSE),"")&amp;"
"&amp;IFERROR(VLOOKUP(MID(I2186,1,2),PIRA!$B$1:$E$1144,2,FALSE),"")</f>
        <v xml:space="preserve">Linear Momentum and Collisions
</v>
      </c>
      <c r="F2186" s="31" t="str">
        <f xml:space="preserve"> IFERROR(VLOOKUP(MID(G2186,1,4),PIRA!$B$1:$E$1144,2,FALSE),"")&amp;"
"&amp;IFERROR(VLOOKUP(MID(H2186,1,4),PIRA!$B$1:$E$1144,2,FALSE),"")&amp;"
"&amp;IFERROR(VLOOKUP(MID(I2186,1,4),PIRA!$B$1:$E$1144,2,FALSE),"")</f>
        <v xml:space="preserve">Conservation of Linear Momentum
</v>
      </c>
      <c r="G2186" s="32" t="s">
        <v>1163</v>
      </c>
      <c r="H2186" s="31" t="str">
        <f>IFERROR(IF(VLOOKUP(G2186,Demos!$B$3:$K$1368,2,FALSE)=0,"",VLOOKUP(G2186,Demos!$B$3:$K$1368,2,FALSE)),"")</f>
        <v/>
      </c>
      <c r="I2186" s="79" t="str">
        <f>IFERROR(IF(VLOOKUP(G2186,Demos!$B$3:$K$1368,3,FALSE)=0,"",VLOOKUP(G2186,Demos!$B$3:$K$1368,3,FALSE)),"")</f>
        <v/>
      </c>
      <c r="J2186" s="79" t="str">
        <f>IFERROR(IF(VLOOKUP(G2186,Demos!$B$3:$K$1368,4,FALSE)=0,"",VLOOKUP(G2186,Demos!$B$3:$K$1368,4,FALSE)),"")</f>
        <v/>
      </c>
      <c r="K2186" s="30" t="s">
        <v>373</v>
      </c>
      <c r="M2186" s="71">
        <v>41890</v>
      </c>
      <c r="N2186" s="33" t="str">
        <f>IFERROR(VLOOKUP(G2186,Demos!$B$3:$K$1368,5,FALSE),"")</f>
        <v>Explosion</v>
      </c>
      <c r="O2186" s="28">
        <f>IF(N2186="","",COUNTIF($N$6:N4305, N2186))</f>
        <v>26</v>
      </c>
      <c r="P2186" s="33" t="str">
        <f xml:space="preserve"> IFERROR(IF(VLOOKUP(G2186,Demos!$B$3:$K$1368,6,FALSE)=0,"",VLOOKUP(G2186,Demos!$B$3:$K$1368,6,FALSE)),"")</f>
        <v>www.de-monstrare.nl/pdf/Explosion.pdf</v>
      </c>
      <c r="Q2186" s="38" t="str">
        <f xml:space="preserve"> IFERROR(IF(VLOOKUP(G2186,Demos!$B$3:$K$1368,8,FALSE)=0,"",VLOOKUP(G2186,Demos!$B$3:$K$1368,8,FALSE)),"")</f>
        <v/>
      </c>
      <c r="R2186" s="38" t="str">
        <f xml:space="preserve"> IFERROR(IF(VLOOKUP(G2186,Demos!$B$3:$K$1368,7,FALSE)=0,"",VLOOKUP(G2186,Demos!$B$3:$K$1368,7,FALSE)),"")</f>
        <v xml:space="preserve">See Collegerama 2022 recording TN1612TU_14 - https://collegerama.tudelft.nl/Mediasite/Channel/as-bsc-tn/watch/64cb5e5c7d2546fb9f465306d41a128b1d </v>
      </c>
      <c r="T2186" s="50" t="s">
        <v>1763</v>
      </c>
      <c r="U2186" s="31" t="str">
        <f>IFERROR(VLOOKUP(G2186,Demos!$B$7:N5480,12,FALSE),"")</f>
        <v/>
      </c>
    </row>
    <row r="2187" spans="1:21" ht="45" x14ac:dyDescent="0.25">
      <c r="A2187" s="39">
        <f t="shared" si="34"/>
        <v>2182</v>
      </c>
      <c r="B2187" s="30" t="s">
        <v>29</v>
      </c>
      <c r="C2187" s="29" t="str">
        <f xml:space="preserve"> IFERROR(VLOOKUP(B2187, Courses!$C$3:$E$836, 2, FALSE),"")</f>
        <v>Classical and Quantum Mechanics</v>
      </c>
      <c r="D2187" s="29" t="str">
        <f xml:space="preserve"> IFERROR(VLOOKUP(MID(G2187,1,1), PIRA!$B$1:$E$1146, 2, FALSE),"")</f>
        <v>1 Mechanics</v>
      </c>
      <c r="E2187" s="31" t="str">
        <f xml:space="preserve"> IFERROR(VLOOKUP(MID(G2187,1,2),PIRA!$B$1:$E$1144,2,FALSE),"")&amp;"
"&amp;IFERROR(VLOOKUP(MID(H2187,1,2),PIRA!$B$1:$E$1144,2,FALSE),"")&amp;"
"&amp;IFERROR(VLOOKUP(MID(I2187,1,2),PIRA!$B$1:$E$1144,2,FALSE),"")</f>
        <v xml:space="preserve">Rotational Dynamics
</v>
      </c>
      <c r="F2187" s="31" t="str">
        <f xml:space="preserve"> IFERROR(VLOOKUP(MID(G2187,1,4),PIRA!$B$1:$E$1144,2,FALSE),"")&amp;"
"&amp;IFERROR(VLOOKUP(MID(H2187,1,4),PIRA!$B$1:$E$1144,2,FALSE),"")&amp;"
"&amp;IFERROR(VLOOKUP(MID(I2187,1,4),PIRA!$B$1:$E$1144,2,FALSE),"")</f>
        <v xml:space="preserve">Conservation of Angular Momentum
</v>
      </c>
      <c r="G2187" s="32" t="s">
        <v>1409</v>
      </c>
      <c r="H2187" s="31" t="str">
        <f>IFERROR(IF(VLOOKUP(G2187,Demos!$B$3:$K$1368,2,FALSE)=0,"",VLOOKUP(G2187,Demos!$B$3:$K$1368,2,FALSE)),"")</f>
        <v/>
      </c>
      <c r="I2187" s="79" t="str">
        <f>IFERROR(IF(VLOOKUP(G2187,Demos!$B$3:$K$1368,3,FALSE)=0,"",VLOOKUP(G2187,Demos!$B$3:$K$1368,3,FALSE)),"")</f>
        <v/>
      </c>
      <c r="J2187" s="79" t="str">
        <f>IFERROR(IF(VLOOKUP(G2187,Demos!$B$3:$K$1368,4,FALSE)=0,"",VLOOKUP(G2187,Demos!$B$3:$K$1368,4,FALSE)),"")</f>
        <v/>
      </c>
      <c r="K2187" s="30" t="s">
        <v>373</v>
      </c>
      <c r="M2187" s="71">
        <v>41890</v>
      </c>
      <c r="N2187" s="33" t="str">
        <f>IFERROR(VLOOKUP(G2187,Demos!$B$3:$K$1368,5,FALSE),"")</f>
        <v>Pulling the Rug</v>
      </c>
      <c r="O2187" s="28">
        <f>IF(N2187="","",COUNTIF($N$6:N4306, N2187))</f>
        <v>3</v>
      </c>
      <c r="P2187" s="33" t="str">
        <f xml:space="preserve"> IFERROR(IF(VLOOKUP(G2187,Demos!$B$3:$K$1368,6,FALSE)=0,"",VLOOKUP(G2187,Demos!$B$3:$K$1368,6,FALSE)),"")</f>
        <v>www.de-monstrare.nl/pdf/Pulling%20the%20rug.pdf</v>
      </c>
      <c r="Q2187" s="38" t="str">
        <f xml:space="preserve"> IFERROR(IF(VLOOKUP(G2187,Demos!$B$3:$K$1368,8,FALSE)=0,"",VLOOKUP(G2187,Demos!$B$3:$K$1368,8,FALSE)),"")</f>
        <v/>
      </c>
      <c r="R2187" s="38" t="str">
        <f xml:space="preserve"> IFERROR(IF(VLOOKUP(G2187,Demos!$B$3:$K$1368,7,FALSE)=0,"",VLOOKUP(G2187,Demos!$B$3:$K$1368,7,FALSE)),"")</f>
        <v/>
      </c>
      <c r="T2187" s="50" t="s">
        <v>1762</v>
      </c>
      <c r="U2187" s="31" t="str">
        <f>IFERROR(VLOOKUP(G2187,Demos!$B$7:N5478,12,FALSE),"")</f>
        <v/>
      </c>
    </row>
    <row r="2188" spans="1:21" ht="45" x14ac:dyDescent="0.25">
      <c r="A2188" s="39">
        <f t="shared" si="34"/>
        <v>2183</v>
      </c>
      <c r="B2188" s="30" t="s">
        <v>29</v>
      </c>
      <c r="C2188" s="29" t="str">
        <f xml:space="preserve"> IFERROR(VLOOKUP(B2188, Courses!$C$3:$E$836, 2, FALSE),"")</f>
        <v>Classical and Quantum Mechanics</v>
      </c>
      <c r="D2188" s="29" t="str">
        <f xml:space="preserve"> IFERROR(VLOOKUP(MID(G2188,1,1), PIRA!$B$1:$E$1146, 2, FALSE),"")</f>
        <v>1 Mechanics</v>
      </c>
      <c r="E2188" s="31" t="str">
        <f xml:space="preserve"> IFERROR(VLOOKUP(MID(G2188,1,2),PIRA!$B$1:$E$1144,2,FALSE),"")&amp;"
"&amp;IFERROR(VLOOKUP(MID(H2188,1,2),PIRA!$B$1:$E$1144,2,FALSE),"")&amp;"
"&amp;IFERROR(VLOOKUP(MID(I2188,1,2),PIRA!$B$1:$E$1144,2,FALSE),"")</f>
        <v xml:space="preserve">Newton's Third Law
</v>
      </c>
      <c r="F2188" s="31" t="str">
        <f xml:space="preserve"> IFERROR(VLOOKUP(MID(G2188,1,4),PIRA!$B$1:$E$1144,2,FALSE),"")&amp;"
"&amp;IFERROR(VLOOKUP(MID(H2188,1,4),PIRA!$B$1:$E$1144,2,FALSE),"")&amp;"
"&amp;IFERROR(VLOOKUP(MID(I2188,1,4),PIRA!$B$1:$E$1144,2,FALSE),"")</f>
        <v xml:space="preserve">Action and Reaction
</v>
      </c>
      <c r="G2188" s="32" t="s">
        <v>1145</v>
      </c>
      <c r="H2188" s="31" t="str">
        <f>IFERROR(IF(VLOOKUP(G2188,Demos!$B$3:$K$1368,2,FALSE)=0,"",VLOOKUP(G2188,Demos!$B$3:$K$1368,2,FALSE)),"")</f>
        <v/>
      </c>
      <c r="I2188" s="79" t="str">
        <f>IFERROR(IF(VLOOKUP(G2188,Demos!$B$3:$K$1368,3,FALSE)=0,"",VLOOKUP(G2188,Demos!$B$3:$K$1368,3,FALSE)),"")</f>
        <v/>
      </c>
      <c r="J2188" s="79" t="str">
        <f>IFERROR(IF(VLOOKUP(G2188,Demos!$B$3:$K$1368,4,FALSE)=0,"",VLOOKUP(G2188,Demos!$B$3:$K$1368,4,FALSE)),"")</f>
        <v/>
      </c>
      <c r="K2188" s="30" t="s">
        <v>373</v>
      </c>
      <c r="M2188" s="71">
        <v>41887</v>
      </c>
      <c r="N2188" s="33" t="str">
        <f>IFERROR(VLOOKUP(G2188,Demos!$B$3:$K$1368,5,FALSE),"")</f>
        <v>Who is the Strongest in a Collision?</v>
      </c>
      <c r="O2188" s="28">
        <f>IF(N2188="","",COUNTIF($N$6:N4307, N2188))</f>
        <v>12</v>
      </c>
      <c r="P2188" s="33" t="str">
        <f xml:space="preserve"> IFERROR(IF(VLOOKUP(G2188,Demos!$B$3:$K$1368,6,FALSE)=0,"",VLOOKUP(G2188,Demos!$B$3:$K$1368,6,FALSE)),"")</f>
        <v>www.de-monstrare.nl/pdf/Who%20is%20the%20strongest%20in%20a%20collision.pdf</v>
      </c>
      <c r="Q2188" s="38" t="str">
        <f xml:space="preserve"> IFERROR(IF(VLOOKUP(G2188,Demos!$B$3:$K$1368,8,FALSE)=0,"",VLOOKUP(G2188,Demos!$B$3:$K$1368,8,FALSE)),"")</f>
        <v/>
      </c>
      <c r="R2188" s="38" t="str">
        <f xml:space="preserve"> IFERROR(IF(VLOOKUP(G2188,Demos!$B$3:$K$1368,7,FALSE)=0,"",VLOOKUP(G2188,Demos!$B$3:$K$1368,7,FALSE)),"")</f>
        <v/>
      </c>
      <c r="T2188" s="50" t="s">
        <v>1761</v>
      </c>
      <c r="U2188" s="31" t="str">
        <f>IFERROR(VLOOKUP(G2188,Demos!$B$7:N5483,12,FALSE),"")</f>
        <v/>
      </c>
    </row>
    <row r="2189" spans="1:21" ht="45" x14ac:dyDescent="0.25">
      <c r="A2189" s="39">
        <f t="shared" si="34"/>
        <v>2184</v>
      </c>
      <c r="B2189" s="30" t="s">
        <v>29</v>
      </c>
      <c r="C2189" s="29" t="str">
        <f xml:space="preserve"> IFERROR(VLOOKUP(B2189, Courses!$C$3:$E$836, 2, FALSE),"")</f>
        <v>Classical and Quantum Mechanics</v>
      </c>
      <c r="D2189" s="29" t="str">
        <f xml:space="preserve"> IFERROR(VLOOKUP(MID(G2189,1,1), PIRA!$B$1:$E$1146, 2, FALSE),"")</f>
        <v>1 Mechanics</v>
      </c>
      <c r="E2189" s="31" t="str">
        <f xml:space="preserve"> IFERROR(VLOOKUP(MID(G2189,1,2),PIRA!$B$1:$E$1144,2,FALSE),"")&amp;"
"&amp;IFERROR(VLOOKUP(MID(H2189,1,2),PIRA!$B$1:$E$1144,2,FALSE),"")&amp;"
"&amp;IFERROR(VLOOKUP(MID(I2189,1,2),PIRA!$B$1:$E$1144,2,FALSE),"")</f>
        <v xml:space="preserve">Applications of Newton's Laws
</v>
      </c>
      <c r="F2189" s="31" t="str">
        <f xml:space="preserve"> IFERROR(VLOOKUP(MID(G2189,1,4),PIRA!$B$1:$E$1144,2,FALSE),"")&amp;"
"&amp;IFERROR(VLOOKUP(MID(H2189,1,4),PIRA!$B$1:$E$1144,2,FALSE),"")&amp;"
"&amp;IFERROR(VLOOKUP(MID(I2189,1,4),PIRA!$B$1:$E$1144,2,FALSE),"")</f>
        <v xml:space="preserve">Friction
</v>
      </c>
      <c r="G2189" s="32" t="s">
        <v>1152</v>
      </c>
      <c r="H2189" s="31" t="str">
        <f>IFERROR(IF(VLOOKUP(G2189,Demos!$B$3:$K$1368,2,FALSE)=0,"",VLOOKUP(G2189,Demos!$B$3:$K$1368,2,FALSE)),"")</f>
        <v/>
      </c>
      <c r="I2189" s="79" t="str">
        <f>IFERROR(IF(VLOOKUP(G2189,Demos!$B$3:$K$1368,3,FALSE)=0,"",VLOOKUP(G2189,Demos!$B$3:$K$1368,3,FALSE)),"")</f>
        <v/>
      </c>
      <c r="J2189" s="79" t="str">
        <f>IFERROR(IF(VLOOKUP(G2189,Demos!$B$3:$K$1368,4,FALSE)=0,"",VLOOKUP(G2189,Demos!$B$3:$K$1368,4,FALSE)),"")</f>
        <v/>
      </c>
      <c r="K2189" s="30" t="s">
        <v>373</v>
      </c>
      <c r="M2189" s="71">
        <v>41887</v>
      </c>
      <c r="N2189" s="33" t="str">
        <f>IFERROR(VLOOKUP(G2189,Demos!$B$3:$K$1368,5,FALSE),"")</f>
        <v>Braking</v>
      </c>
      <c r="O2189" s="28">
        <f>IF(N2189="","",COUNTIF($N$6:N4308, N2189))</f>
        <v>19</v>
      </c>
      <c r="P2189" s="33" t="str">
        <f xml:space="preserve"> IFERROR(IF(VLOOKUP(G2189,Demos!$B$3:$K$1368,6,FALSE)=0,"",VLOOKUP(G2189,Demos!$B$3:$K$1368,6,FALSE)),"")</f>
        <v>www.de-monstrare.nl/pdf/Braking.pdf</v>
      </c>
      <c r="Q2189" s="38" t="str">
        <f xml:space="preserve"> IFERROR(IF(VLOOKUP(G2189,Demos!$B$3:$K$1368,8,FALSE)=0,"",VLOOKUP(G2189,Demos!$B$3:$K$1368,8,FALSE)),"")</f>
        <v/>
      </c>
      <c r="R2189" s="38" t="str">
        <f xml:space="preserve"> IFERROR(IF(VLOOKUP(G2189,Demos!$B$3:$K$1368,7,FALSE)=0,"",VLOOKUP(G2189,Demos!$B$3:$K$1368,7,FALSE)),"")</f>
        <v/>
      </c>
      <c r="U2189" s="31" t="str">
        <f>IFERROR(VLOOKUP(G2189,Demos!$B$7:N5488,12,FALSE),"")</f>
        <v/>
      </c>
    </row>
    <row r="2190" spans="1:21" ht="45" x14ac:dyDescent="0.25">
      <c r="A2190" s="39">
        <f t="shared" si="34"/>
        <v>2185</v>
      </c>
      <c r="B2190" s="30" t="s">
        <v>29</v>
      </c>
      <c r="C2190" s="29" t="str">
        <f xml:space="preserve"> IFERROR(VLOOKUP(B2190, Courses!$C$3:$E$836, 2, FALSE),"")</f>
        <v>Classical and Quantum Mechanics</v>
      </c>
      <c r="D2190" s="29" t="str">
        <f xml:space="preserve"> IFERROR(VLOOKUP(MID(G2190,1,1), PIRA!$B$1:$E$1146, 2, FALSE),"")</f>
        <v>1 Mechanics</v>
      </c>
      <c r="E2190" s="31" t="str">
        <f xml:space="preserve"> IFERROR(VLOOKUP(MID(G2190,1,2),PIRA!$B$1:$E$1144,2,FALSE),"")&amp;"
"&amp;IFERROR(VLOOKUP(MID(H2190,1,2),PIRA!$B$1:$E$1144,2,FALSE),"")&amp;"
"&amp;IFERROR(VLOOKUP(MID(I2190,1,2),PIRA!$B$1:$E$1144,2,FALSE),"")</f>
        <v xml:space="preserve">Applications of Newton's Laws
</v>
      </c>
      <c r="F2190" s="31" t="str">
        <f xml:space="preserve"> IFERROR(VLOOKUP(MID(G2190,1,4),PIRA!$B$1:$E$1144,2,FALSE),"")&amp;"
"&amp;IFERROR(VLOOKUP(MID(H2190,1,4),PIRA!$B$1:$E$1144,2,FALSE),"")&amp;"
"&amp;IFERROR(VLOOKUP(MID(I2190,1,4),PIRA!$B$1:$E$1144,2,FALSE),"")</f>
        <v xml:space="preserve">Friction
</v>
      </c>
      <c r="G2190" s="32" t="s">
        <v>1153</v>
      </c>
      <c r="H2190" s="31" t="str">
        <f>IFERROR(IF(VLOOKUP(G2190,Demos!$B$3:$K$1368,2,FALSE)=0,"",VLOOKUP(G2190,Demos!$B$3:$K$1368,2,FALSE)),"")</f>
        <v/>
      </c>
      <c r="I2190" s="79" t="str">
        <f>IFERROR(IF(VLOOKUP(G2190,Demos!$B$3:$K$1368,3,FALSE)=0,"",VLOOKUP(G2190,Demos!$B$3:$K$1368,3,FALSE)),"")</f>
        <v/>
      </c>
      <c r="J2190" s="79" t="str">
        <f>IFERROR(IF(VLOOKUP(G2190,Demos!$B$3:$K$1368,4,FALSE)=0,"",VLOOKUP(G2190,Demos!$B$3:$K$1368,4,FALSE)),"")</f>
        <v/>
      </c>
      <c r="K2190" s="30" t="s">
        <v>373</v>
      </c>
      <c r="M2190" s="71">
        <v>41887</v>
      </c>
      <c r="N2190" s="33" t="str">
        <f>IFERROR(VLOOKUP(G2190,Demos!$B$3:$K$1368,5,FALSE),"")</f>
        <v>Phonebook Friction</v>
      </c>
      <c r="O2190" s="28">
        <f>IF(N2190="","",COUNTIF($N$6:N4309, N2190))</f>
        <v>13</v>
      </c>
      <c r="P2190" s="33" t="str">
        <f xml:space="preserve"> IFERROR(IF(VLOOKUP(G2190,Demos!$B$3:$K$1368,6,FALSE)=0,"",VLOOKUP(G2190,Demos!$B$3:$K$1368,6,FALSE)),"")</f>
        <v>www.de-monstrare.nl/pdf/Phonebook%20friction.pdf</v>
      </c>
      <c r="Q2190" s="38" t="str">
        <f xml:space="preserve"> IFERROR(IF(VLOOKUP(G2190,Demos!$B$3:$K$1368,8,FALSE)=0,"",VLOOKUP(G2190,Demos!$B$3:$K$1368,8,FALSE)),"")</f>
        <v/>
      </c>
      <c r="R2190" s="38" t="str">
        <f xml:space="preserve"> IFERROR(IF(VLOOKUP(G2190,Demos!$B$3:$K$1368,7,FALSE)=0,"",VLOOKUP(G2190,Demos!$B$3:$K$1368,7,FALSE)),"")</f>
        <v/>
      </c>
      <c r="U2190" s="31" t="str">
        <f>IFERROR(VLOOKUP(G2190,Demos!$B$7:N5485,12,FALSE),"")</f>
        <v/>
      </c>
    </row>
    <row r="2191" spans="1:21" ht="45" x14ac:dyDescent="0.25">
      <c r="A2191" s="39">
        <f t="shared" si="34"/>
        <v>2186</v>
      </c>
      <c r="B2191" s="30" t="s">
        <v>29</v>
      </c>
      <c r="C2191" s="29" t="str">
        <f xml:space="preserve"> IFERROR(VLOOKUP(B2191, Courses!$C$3:$E$836, 2, FALSE),"")</f>
        <v>Classical and Quantum Mechanics</v>
      </c>
      <c r="D2191" s="29" t="str">
        <f xml:space="preserve"> IFERROR(VLOOKUP(MID(G2191,1,1), PIRA!$B$1:$E$1146, 2, FALSE),"")</f>
        <v>1 Mechanics</v>
      </c>
      <c r="E2191" s="31" t="str">
        <f xml:space="preserve"> IFERROR(VLOOKUP(MID(G2191,1,2),PIRA!$B$1:$E$1144,2,FALSE),"")&amp;"
"&amp;IFERROR(VLOOKUP(MID(H2191,1,2),PIRA!$B$1:$E$1144,2,FALSE),"")&amp;"
"&amp;IFERROR(VLOOKUP(MID(I2191,1,2),PIRA!$B$1:$E$1144,2,FALSE),"")</f>
        <v xml:space="preserve">Work and Energy
Motion in one Dimension
</v>
      </c>
      <c r="F2191" s="31" t="str">
        <f xml:space="preserve"> IFERROR(VLOOKUP(MID(G2191,1,4),PIRA!$B$1:$E$1144,2,FALSE),"")&amp;"
"&amp;IFERROR(VLOOKUP(MID(H2191,1,4),PIRA!$B$1:$E$1144,2,FALSE),"")&amp;"
"&amp;IFERROR(VLOOKUP(MID(I2191,1,4),PIRA!$B$1:$E$1144,2,FALSE),"")</f>
        <v xml:space="preserve">Conservation of Energy
Velocity
</v>
      </c>
      <c r="G2191" s="32" t="s">
        <v>1280</v>
      </c>
      <c r="H2191" s="31" t="str">
        <f>IFERROR(IF(VLOOKUP(G2191,Demos!$B$3:$K$1368,2,FALSE)=0,"",VLOOKUP(G2191,Demos!$B$3:$K$1368,2,FALSE)),"")</f>
        <v>1C10.01</v>
      </c>
      <c r="I2191" s="79" t="str">
        <f>IFERROR(IF(VLOOKUP(G2191,Demos!$B$3:$K$1368,3,FALSE)=0,"",VLOOKUP(G2191,Demos!$B$3:$K$1368,3,FALSE)),"")</f>
        <v/>
      </c>
      <c r="J2191" s="79" t="str">
        <f>IFERROR(IF(VLOOKUP(G2191,Demos!$B$3:$K$1368,4,FALSE)=0,"",VLOOKUP(G2191,Demos!$B$3:$K$1368,4,FALSE)),"")</f>
        <v/>
      </c>
      <c r="K2191" s="30" t="s">
        <v>373</v>
      </c>
      <c r="M2191" s="71">
        <v>41887</v>
      </c>
      <c r="N2191" s="33" t="str">
        <f>IFERROR(VLOOKUP(G2191,Demos!$B$3:$K$1368,5,FALSE),"")</f>
        <v>Ballistic Pendulum</v>
      </c>
      <c r="O2191" s="28">
        <f>IF(N2191="","",COUNTIF($N$6:N4310, N2191))</f>
        <v>27</v>
      </c>
      <c r="P2191" s="33" t="str">
        <f xml:space="preserve"> IFERROR(IF(VLOOKUP(G2191,Demos!$B$3:$K$1368,6,FALSE)=0,"",VLOOKUP(G2191,Demos!$B$3:$K$1368,6,FALSE)),"")</f>
        <v>N/A</v>
      </c>
      <c r="Q2191" s="38" t="str">
        <f xml:space="preserve"> IFERROR(IF(VLOOKUP(G2191,Demos!$B$3:$K$1368,8,FALSE)=0,"",VLOOKUP(G2191,Demos!$B$3:$K$1368,8,FALSE)),"")</f>
        <v/>
      </c>
      <c r="R2191" s="38" t="str">
        <f xml:space="preserve"> IFERROR(IF(VLOOKUP(G2191,Demos!$B$3:$K$1368,7,FALSE)=0,"",VLOOKUP(G2191,Demos!$B$3:$K$1368,7,FALSE)),"")</f>
        <v/>
      </c>
      <c r="T2191" s="50" t="s">
        <v>1761</v>
      </c>
      <c r="U2191" s="31" t="str">
        <f>IFERROR(VLOOKUP(G2191,Demos!$B$7:N5489,12,FALSE),"")</f>
        <v/>
      </c>
    </row>
    <row r="2192" spans="1:21" ht="45" x14ac:dyDescent="0.25">
      <c r="A2192" s="39">
        <f t="shared" si="34"/>
        <v>2187</v>
      </c>
      <c r="B2192" s="30" t="s">
        <v>29</v>
      </c>
      <c r="C2192" s="29" t="str">
        <f xml:space="preserve"> IFERROR(VLOOKUP(B2192, Courses!$C$3:$E$836, 2, FALSE),"")</f>
        <v>Classical and Quantum Mechanics</v>
      </c>
      <c r="D2192" s="29" t="str">
        <f xml:space="preserve"> IFERROR(VLOOKUP(MID(G2192,1,1), PIRA!$B$1:$E$1146, 2, FALSE),"")</f>
        <v>1 Mechanics</v>
      </c>
      <c r="E2192" s="31" t="str">
        <f xml:space="preserve"> IFERROR(VLOOKUP(MID(G2192,1,2),PIRA!$B$1:$E$1144,2,FALSE),"")&amp;"
"&amp;IFERROR(VLOOKUP(MID(H2192,1,2),PIRA!$B$1:$E$1144,2,FALSE),"")&amp;"
"&amp;IFERROR(VLOOKUP(MID(I2192,1,2),PIRA!$B$1:$E$1144,2,FALSE),"")</f>
        <v xml:space="preserve">Linear Momentum and Collisions
</v>
      </c>
      <c r="F2192" s="31" t="str">
        <f xml:space="preserve"> IFERROR(VLOOKUP(MID(G2192,1,4),PIRA!$B$1:$E$1144,2,FALSE),"")&amp;"
"&amp;IFERROR(VLOOKUP(MID(H2192,1,4),PIRA!$B$1:$E$1144,2,FALSE),"")&amp;"
"&amp;IFERROR(VLOOKUP(MID(I2192,1,4),PIRA!$B$1:$E$1144,2,FALSE),"")</f>
        <v xml:space="preserve">Conservation of Linear Momentum
</v>
      </c>
      <c r="G2192" s="32" t="s">
        <v>1161</v>
      </c>
      <c r="H2192" s="31" t="str">
        <f>IFERROR(IF(VLOOKUP(G2192,Demos!$B$3:$K$1368,2,FALSE)=0,"",VLOOKUP(G2192,Demos!$B$3:$K$1368,2,FALSE)),"")</f>
        <v/>
      </c>
      <c r="I2192" s="79" t="str">
        <f>IFERROR(IF(VLOOKUP(G2192,Demos!$B$3:$K$1368,3,FALSE)=0,"",VLOOKUP(G2192,Demos!$B$3:$K$1368,3,FALSE)),"")</f>
        <v/>
      </c>
      <c r="J2192" s="79" t="str">
        <f>IFERROR(IF(VLOOKUP(G2192,Demos!$B$3:$K$1368,4,FALSE)=0,"",VLOOKUP(G2192,Demos!$B$3:$K$1368,4,FALSE)),"")</f>
        <v/>
      </c>
      <c r="K2192" s="30" t="s">
        <v>373</v>
      </c>
      <c r="M2192" s="71">
        <v>41887</v>
      </c>
      <c r="N2192" s="33" t="str">
        <f>IFERROR(VLOOKUP(G2192,Demos!$B$3:$K$1368,5,FALSE),"")</f>
        <v>Elastic Collisions</v>
      </c>
      <c r="O2192" s="28">
        <f>IF(N2192="","",COUNTIF($N$6:N4311, N2192))</f>
        <v>19</v>
      </c>
      <c r="P2192" s="33" t="str">
        <f xml:space="preserve"> IFERROR(IF(VLOOKUP(G2192,Demos!$B$3:$K$1368,6,FALSE)=0,"",VLOOKUP(G2192,Demos!$B$3:$K$1368,6,FALSE)),"")</f>
        <v>www.de-monstrare.nl/pdf/Elastic%20collisions.pdf</v>
      </c>
      <c r="Q2192" s="38" t="str">
        <f xml:space="preserve"> IFERROR(IF(VLOOKUP(G2192,Demos!$B$3:$K$1368,8,FALSE)=0,"",VLOOKUP(G2192,Demos!$B$3:$K$1368,8,FALSE)),"")</f>
        <v/>
      </c>
      <c r="R2192" s="38" t="str">
        <f xml:space="preserve"> IFERROR(IF(VLOOKUP(G2192,Demos!$B$3:$K$1368,7,FALSE)=0,"",VLOOKUP(G2192,Demos!$B$3:$K$1368,7,FALSE)),"")</f>
        <v/>
      </c>
      <c r="U2192" s="31" t="str">
        <f>IFERROR(VLOOKUP(G2192,Demos!$B$7:N5487,12,FALSE),"")</f>
        <v/>
      </c>
    </row>
    <row r="2193" spans="1:21" ht="45" x14ac:dyDescent="0.25">
      <c r="A2193" s="39">
        <f t="shared" si="34"/>
        <v>2188</v>
      </c>
      <c r="B2193" s="30" t="s">
        <v>29</v>
      </c>
      <c r="C2193" s="29" t="str">
        <f xml:space="preserve"> IFERROR(VLOOKUP(B2193, Courses!$C$3:$E$836, 2, FALSE),"")</f>
        <v>Classical and Quantum Mechanics</v>
      </c>
      <c r="D2193" s="29" t="str">
        <f xml:space="preserve"> IFERROR(VLOOKUP(MID(G2193,1,1), PIRA!$B$1:$E$1146, 2, FALSE),"")</f>
        <v>1 Mechanics</v>
      </c>
      <c r="E2193" s="31" t="str">
        <f xml:space="preserve"> IFERROR(VLOOKUP(MID(G2193,1,2),PIRA!$B$1:$E$1144,2,FALSE),"")&amp;"
"&amp;IFERROR(VLOOKUP(MID(H2193,1,2),PIRA!$B$1:$E$1144,2,FALSE),"")&amp;"
"&amp;IFERROR(VLOOKUP(MID(I2193,1,2),PIRA!$B$1:$E$1144,2,FALSE),"")</f>
        <v xml:space="preserve">Linear Momentum and Collisions
</v>
      </c>
      <c r="F2193" s="31" t="str">
        <f xml:space="preserve"> IFERROR(VLOOKUP(MID(G2193,1,4),PIRA!$B$1:$E$1144,2,FALSE),"")&amp;"
"&amp;IFERROR(VLOOKUP(MID(H2193,1,4),PIRA!$B$1:$E$1144,2,FALSE),"")&amp;"
"&amp;IFERROR(VLOOKUP(MID(I2193,1,4),PIRA!$B$1:$E$1144,2,FALSE),"")</f>
        <v xml:space="preserve">Conservation of Linear Momentum
</v>
      </c>
      <c r="G2193" s="32" t="s">
        <v>1162</v>
      </c>
      <c r="H2193" s="31" t="str">
        <f>IFERROR(IF(VLOOKUP(G2193,Demos!$B$3:$K$1368,2,FALSE)=0,"",VLOOKUP(G2193,Demos!$B$3:$K$1368,2,FALSE)),"")</f>
        <v/>
      </c>
      <c r="I2193" s="79" t="str">
        <f>IFERROR(IF(VLOOKUP(G2193,Demos!$B$3:$K$1368,3,FALSE)=0,"",VLOOKUP(G2193,Demos!$B$3:$K$1368,3,FALSE)),"")</f>
        <v/>
      </c>
      <c r="J2193" s="79" t="str">
        <f>IFERROR(IF(VLOOKUP(G2193,Demos!$B$3:$K$1368,4,FALSE)=0,"",VLOOKUP(G2193,Demos!$B$3:$K$1368,4,FALSE)),"")</f>
        <v/>
      </c>
      <c r="K2193" s="30" t="s">
        <v>373</v>
      </c>
      <c r="M2193" s="71">
        <v>41887</v>
      </c>
      <c r="N2193" s="33" t="str">
        <f>IFERROR(VLOOKUP(G2193,Demos!$B$3:$K$1368,5,FALSE),"")</f>
        <v>Inelastic Collisions</v>
      </c>
      <c r="O2193" s="28">
        <f>IF(N2193="","",COUNTIF($N$6:N4312, N2193))</f>
        <v>19</v>
      </c>
      <c r="P2193" s="33" t="str">
        <f xml:space="preserve"> IFERROR(IF(VLOOKUP(G2193,Demos!$B$3:$K$1368,6,FALSE)=0,"",VLOOKUP(G2193,Demos!$B$3:$K$1368,6,FALSE)),"")</f>
        <v>www.de-monstrare.nl/pdf/Inelastic%20collisions.pdf</v>
      </c>
      <c r="Q2193" s="38" t="str">
        <f xml:space="preserve"> IFERROR(IF(VLOOKUP(G2193,Demos!$B$3:$K$1368,8,FALSE)=0,"",VLOOKUP(G2193,Demos!$B$3:$K$1368,8,FALSE)),"")</f>
        <v/>
      </c>
      <c r="R2193" s="38" t="str">
        <f xml:space="preserve"> IFERROR(IF(VLOOKUP(G2193,Demos!$B$3:$K$1368,7,FALSE)=0,"",VLOOKUP(G2193,Demos!$B$3:$K$1368,7,FALSE)),"")</f>
        <v/>
      </c>
      <c r="U2193" s="31" t="str">
        <f>IFERROR(VLOOKUP(G2193,Demos!$B$7:N5486,12,FALSE),"")</f>
        <v/>
      </c>
    </row>
    <row r="2194" spans="1:21" ht="45" x14ac:dyDescent="0.25">
      <c r="A2194" s="39">
        <f t="shared" si="34"/>
        <v>2189</v>
      </c>
      <c r="B2194" s="30" t="s">
        <v>29</v>
      </c>
      <c r="C2194" s="29" t="str">
        <f xml:space="preserve"> IFERROR(VLOOKUP(B2194, Courses!$C$3:$E$836, 2, FALSE),"")</f>
        <v>Classical and Quantum Mechanics</v>
      </c>
      <c r="D2194" s="29" t="str">
        <f xml:space="preserve"> IFERROR(VLOOKUP(MID(G2194,1,1), PIRA!$B$1:$E$1146, 2, FALSE),"")</f>
        <v>1 Mechanics</v>
      </c>
      <c r="E2194" s="31" t="str">
        <f xml:space="preserve"> IFERROR(VLOOKUP(MID(G2194,1,2),PIRA!$B$1:$E$1144,2,FALSE),"")&amp;"
"&amp;IFERROR(VLOOKUP(MID(H2194,1,2),PIRA!$B$1:$E$1144,2,FALSE),"")&amp;"
"&amp;IFERROR(VLOOKUP(MID(I2194,1,2),PIRA!$B$1:$E$1144,2,FALSE),"")</f>
        <v>Linear Momentum and Collisions
Stellar Astronomy
Relative Motion</v>
      </c>
      <c r="F2194" s="31" t="str">
        <f xml:space="preserve"> IFERROR(VLOOKUP(MID(G2194,1,4),PIRA!$B$1:$E$1144,2,FALSE),"")&amp;"
"&amp;IFERROR(VLOOKUP(MID(H2194,1,4),PIRA!$B$1:$E$1144,2,FALSE),"")&amp;"
"&amp;IFERROR(VLOOKUP(MID(I2194,1,4),PIRA!$B$1:$E$1144,2,FALSE),"")</f>
        <v>Collisions in One Dimension
The Sun
Moving Reference Frames</v>
      </c>
      <c r="G2194" s="32" t="s">
        <v>471</v>
      </c>
      <c r="H2194" s="31" t="str">
        <f>IFERROR(IF(VLOOKUP(G2194,Demos!$B$3:$K$1368,2,FALSE)=0,"",VLOOKUP(G2194,Demos!$B$3:$K$1368,2,FALSE)),"")</f>
        <v>8B10.50</v>
      </c>
      <c r="I2194" s="79" t="str">
        <f>IFERROR(IF(VLOOKUP(G2194,Demos!$B$3:$K$1368,3,FALSE)=0,"",VLOOKUP(G2194,Demos!$B$3:$K$1368,3,FALSE)),"")</f>
        <v>1E10.01</v>
      </c>
      <c r="J2194" s="79" t="str">
        <f>IFERROR(IF(VLOOKUP(G2194,Demos!$B$3:$K$1368,4,FALSE)=0,"",VLOOKUP(G2194,Demos!$B$3:$K$1368,4,FALSE)),"")</f>
        <v>1N20.09</v>
      </c>
      <c r="K2194" s="30" t="s">
        <v>373</v>
      </c>
      <c r="M2194" s="71">
        <v>41887</v>
      </c>
      <c r="N2194" s="33" t="str">
        <f>IFERROR(VLOOKUP(G2194,Demos!$B$3:$K$1368,5,FALSE),"")</f>
        <v>Super Balls, Double Ball Drop</v>
      </c>
      <c r="O2194" s="28">
        <f>IF(N2194="","",COUNTIF($N$6:N4313, N2194))</f>
        <v>56</v>
      </c>
      <c r="P2194" s="33" t="str">
        <f xml:space="preserve"> IFERROR(IF(VLOOKUP(G2194,Demos!$B$3:$K$1368,6,FALSE)=0,"",VLOOKUP(G2194,Demos!$B$3:$K$1368,6,FALSE)),"")</f>
        <v>www.de-monstrare.nl/pdf/Superballs.pdf</v>
      </c>
      <c r="Q2194" s="38" t="str">
        <f xml:space="preserve"> IFERROR(IF(VLOOKUP(G2194,Demos!$B$3:$K$1368,8,FALSE)=0,"",VLOOKUP(G2194,Demos!$B$3:$K$1368,8,FALSE)),"")</f>
        <v/>
      </c>
      <c r="R2194" s="38" t="str">
        <f xml:space="preserve"> IFERROR(IF(VLOOKUP(G2194,Demos!$B$3:$K$1368,7,FALSE)=0,"",VLOOKUP(G2194,Demos!$B$3:$K$1368,7,FALSE)),"")</f>
        <v xml:space="preserve">See Collegerama 2022 recording TN1612TU_10 from 01:17:10 - https://collegerama.tudelft.nl/Mediasite/Channel/as-bsc-tn/watch/b282d0ac7af745eba483f6120bc37f2d1d </v>
      </c>
      <c r="U2194" s="31" t="str">
        <f>IFERROR(VLOOKUP(G2194,Demos!$B$7:N5484,12,FALSE),"")</f>
        <v/>
      </c>
    </row>
    <row r="2195" spans="1:21" ht="45" x14ac:dyDescent="0.25">
      <c r="A2195" s="39">
        <f t="shared" si="34"/>
        <v>2190</v>
      </c>
      <c r="B2195" s="30" t="s">
        <v>145</v>
      </c>
      <c r="C2195" s="29" t="str">
        <f xml:space="preserve"> IFERROR(VLOOKUP(B2195, Courses!$C$3:$E$836, 2, FALSE),"")</f>
        <v>Thermodynamics</v>
      </c>
      <c r="D2195" s="29" t="str">
        <f xml:space="preserve"> IFERROR(VLOOKUP(MID(G2195,1,1), PIRA!$B$1:$E$1146, 2, FALSE),"")</f>
        <v>4 Thermodynamics</v>
      </c>
      <c r="E2195" s="31" t="str">
        <f xml:space="preserve"> IFERROR(VLOOKUP(MID(G2195,1,2),PIRA!$B$1:$E$1144,2,FALSE),"")&amp;"
"&amp;IFERROR(VLOOKUP(MID(H2195,1,2),PIRA!$B$1:$E$1144,2,FALSE),"")&amp;"
"&amp;IFERROR(VLOOKUP(MID(I2195,1,2),PIRA!$B$1:$E$1144,2,FALSE),"")</f>
        <v xml:space="preserve">Entropy and the Second Law
</v>
      </c>
      <c r="F2195" s="31" t="str">
        <f xml:space="preserve"> IFERROR(VLOOKUP(MID(G2195,1,4),PIRA!$B$1:$E$1144,2,FALSE),"")&amp;"
"&amp;IFERROR(VLOOKUP(MID(H2195,1,4),PIRA!$B$1:$E$1144,2,FALSE),"")&amp;"
"&amp;IFERROR(VLOOKUP(MID(I2195,1,4),PIRA!$B$1:$E$1144,2,FALSE),"")</f>
        <v xml:space="preserve">Heat Cycles
</v>
      </c>
      <c r="G2195" s="32" t="s">
        <v>1845</v>
      </c>
      <c r="H2195" s="31" t="str">
        <f>IFERROR(IF(VLOOKUP(G2195,Demos!$B$3:$K$1368,2,FALSE)=0,"",VLOOKUP(G2195,Demos!$B$3:$K$1368,2,FALSE)),"")</f>
        <v/>
      </c>
      <c r="I2195" s="79" t="str">
        <f>IFERROR(IF(VLOOKUP(G2195,Demos!$B$3:$K$1368,3,FALSE)=0,"",VLOOKUP(G2195,Demos!$B$3:$K$1368,3,FALSE)),"")</f>
        <v/>
      </c>
      <c r="J2195" s="79" t="str">
        <f>IFERROR(IF(VLOOKUP(G2195,Demos!$B$3:$K$1368,4,FALSE)=0,"",VLOOKUP(G2195,Demos!$B$3:$K$1368,4,FALSE)),"")</f>
        <v/>
      </c>
      <c r="K2195" s="30" t="s">
        <v>1059</v>
      </c>
      <c r="M2195" s="71">
        <v>41887</v>
      </c>
      <c r="N2195" s="33" t="str">
        <f>IFERROR(VLOOKUP(G2195,Demos!$B$3:$K$1368,5,FALSE),"")</f>
        <v>Stirling Engine</v>
      </c>
      <c r="O2195" s="28">
        <f>IF(N2195="","",COUNTIF($N$6:N4314, N2195))</f>
        <v>19</v>
      </c>
      <c r="P2195" s="33" t="str">
        <f xml:space="preserve"> IFERROR(IF(VLOOKUP(G2195,Demos!$B$3:$K$1368,6,FALSE)=0,"",VLOOKUP(G2195,Demos!$B$3:$K$1368,6,FALSE)),"")</f>
        <v>http://www.de-monstrare.nl/pdf/Stirling%20engine.pdf</v>
      </c>
      <c r="Q2195" s="38" t="str">
        <f xml:space="preserve"> IFERROR(IF(VLOOKUP(G2195,Demos!$B$3:$K$1368,8,FALSE)=0,"",VLOOKUP(G2195,Demos!$B$3:$K$1368,8,FALSE)),"")</f>
        <v/>
      </c>
      <c r="R2195" s="38" t="str">
        <f xml:space="preserve"> IFERROR(IF(VLOOKUP(G2195,Demos!$B$3:$K$1368,7,FALSE)=0,"",VLOOKUP(G2195,Demos!$B$3:$K$1368,7,FALSE)),"")</f>
        <v>See from 01:02:03: U:\Elearning TP\Natk4all\college ted\dag 7</v>
      </c>
      <c r="T2195" s="50" t="s">
        <v>1762</v>
      </c>
      <c r="U2195" s="31" t="str">
        <f>IFERROR(VLOOKUP(G2195,Demos!$B$7:N5490,12,FALSE),"")</f>
        <v/>
      </c>
    </row>
    <row r="2196" spans="1:21" ht="45" x14ac:dyDescent="0.25">
      <c r="A2196" s="39">
        <f t="shared" si="34"/>
        <v>2191</v>
      </c>
      <c r="B2196" s="30" t="s">
        <v>148</v>
      </c>
      <c r="C2196" s="29" t="str">
        <f xml:space="preserve"> IFERROR(VLOOKUP(B2196, Courses!$C$3:$E$836, 2, FALSE),"")</f>
        <v>Introduction to Mechanics, Waves and Optics</v>
      </c>
      <c r="D2196" s="29" t="str">
        <f xml:space="preserve"> IFERROR(VLOOKUP(MID(G2196,1,1), PIRA!$B$1:$E$1146, 2, FALSE),"")</f>
        <v>1 Mechanics</v>
      </c>
      <c r="E2196" s="31" t="str">
        <f xml:space="preserve"> IFERROR(VLOOKUP(MID(G2196,1,2),PIRA!$B$1:$E$1144,2,FALSE),"")&amp;"
"&amp;IFERROR(VLOOKUP(MID(H2196,1,2),PIRA!$B$1:$E$1144,2,FALSE),"")&amp;"
"&amp;IFERROR(VLOOKUP(MID(I2196,1,2),PIRA!$B$1:$E$1144,2,FALSE),"")</f>
        <v xml:space="preserve">Work and Energy
Magnetic Materials
</v>
      </c>
      <c r="F2196" s="31" t="str">
        <f xml:space="preserve"> IFERROR(VLOOKUP(MID(G2196,1,4),PIRA!$B$1:$E$1144,2,FALSE),"")&amp;"
"&amp;IFERROR(VLOOKUP(MID(H2196,1,4),PIRA!$B$1:$E$1144,2,FALSE),"")&amp;"
"&amp;IFERROR(VLOOKUP(MID(I2196,1,4),PIRA!$B$1:$E$1144,2,FALSE),"")</f>
        <v xml:space="preserve">Conservation of Energy
Magnets
</v>
      </c>
      <c r="G2196" s="32" t="s">
        <v>1158</v>
      </c>
      <c r="H2196" s="31" t="str">
        <f>IFERROR(IF(VLOOKUP(G2196,Demos!$B$3:$K$1368,2,FALSE)=0,"",VLOOKUP(G2196,Demos!$B$3:$K$1368,2,FALSE)),"")</f>
        <v>5G10.80</v>
      </c>
      <c r="I2196" s="79" t="str">
        <f>IFERROR(IF(VLOOKUP(G2196,Demos!$B$3:$K$1368,3,FALSE)=0,"",VLOOKUP(G2196,Demos!$B$3:$K$1368,3,FALSE)),"")</f>
        <v/>
      </c>
      <c r="J2196" s="79" t="str">
        <f>IFERROR(IF(VLOOKUP(G2196,Demos!$B$3:$K$1368,4,FALSE)=0,"",VLOOKUP(G2196,Demos!$B$3:$K$1368,4,FALSE)),"")</f>
        <v/>
      </c>
      <c r="K2196" s="30" t="s">
        <v>244</v>
      </c>
      <c r="M2196" s="71">
        <v>41886</v>
      </c>
      <c r="N2196" s="33" t="str">
        <f>IFERROR(VLOOKUP(G2196,Demos!$B$3:$K$1368,5,FALSE),"")</f>
        <v>Gauss' Rifle</v>
      </c>
      <c r="O2196" s="28">
        <f>IF(N2196="","",COUNTIF($N$6:N4315, N2196))</f>
        <v>37</v>
      </c>
      <c r="P2196" s="33" t="str">
        <f xml:space="preserve"> IFERROR(IF(VLOOKUP(G2196,Demos!$B$3:$K$1368,6,FALSE)=0,"",VLOOKUP(G2196,Demos!$B$3:$K$1368,6,FALSE)),"")</f>
        <v>www.de-monstrare.nl/pdf/Gauss%27s%20rifle.pdf</v>
      </c>
      <c r="Q2196" s="38" t="str">
        <f xml:space="preserve"> IFERROR(IF(VLOOKUP(G2196,Demos!$B$3:$K$1368,8,FALSE)=0,"",VLOOKUP(G2196,Demos!$B$3:$K$1368,8,FALSE)),"")</f>
        <v/>
      </c>
      <c r="R2196" s="38" t="str">
        <f xml:space="preserve"> IFERROR(IF(VLOOKUP(G2196,Demos!$B$3:$K$1368,7,FALSE)=0,"",VLOOKUP(G2196,Demos!$B$3:$K$1368,7,FALSE)),"")</f>
        <v xml:space="preserve">See Collegerama 2022 recording TN1612TU_04 from 00:39:45 - https://collegerama.tudelft.nl/Mediasite/Channel/as-bsc-tn/watch/a26ab3bd246349b59f418a1b22cc67101d </v>
      </c>
      <c r="T2196" s="50" t="s">
        <v>1890</v>
      </c>
      <c r="U2196" s="31" t="str">
        <f>IFERROR(VLOOKUP(G2196,Demos!$B$7:N5493,12,FALSE),"")</f>
        <v/>
      </c>
    </row>
    <row r="2197" spans="1:21" ht="45" x14ac:dyDescent="0.25">
      <c r="A2197" s="39">
        <f t="shared" si="34"/>
        <v>2192</v>
      </c>
      <c r="B2197" s="30" t="s">
        <v>148</v>
      </c>
      <c r="C2197" s="29" t="str">
        <f xml:space="preserve"> IFERROR(VLOOKUP(B2197, Courses!$C$3:$E$836, 2, FALSE),"")</f>
        <v>Introduction to Mechanics, Waves and Optics</v>
      </c>
      <c r="D2197" s="29" t="str">
        <f xml:space="preserve"> IFERROR(VLOOKUP(MID(G2197,1,1), PIRA!$B$1:$E$1146, 2, FALSE),"")</f>
        <v>1 Mechanics</v>
      </c>
      <c r="E2197" s="31" t="str">
        <f xml:space="preserve"> IFERROR(VLOOKUP(MID(G2197,1,2),PIRA!$B$1:$E$1144,2,FALSE),"")&amp;"
"&amp;IFERROR(VLOOKUP(MID(H2197,1,2),PIRA!$B$1:$E$1144,2,FALSE),"")&amp;"
"&amp;IFERROR(VLOOKUP(MID(I2197,1,2),PIRA!$B$1:$E$1144,2,FALSE),"")</f>
        <v xml:space="preserve">Work and Energy
</v>
      </c>
      <c r="F2197" s="31" t="str">
        <f xml:space="preserve"> IFERROR(VLOOKUP(MID(G2197,1,4),PIRA!$B$1:$E$1144,2,FALSE),"")&amp;"
"&amp;IFERROR(VLOOKUP(MID(H2197,1,4),PIRA!$B$1:$E$1144,2,FALSE),"")&amp;"
"&amp;IFERROR(VLOOKUP(MID(I2197,1,4),PIRA!$B$1:$E$1144,2,FALSE),"")</f>
        <v xml:space="preserve">Conservation of Energy
</v>
      </c>
      <c r="G2197" s="32" t="s">
        <v>1160</v>
      </c>
      <c r="H2197" s="31" t="str">
        <f>IFERROR(IF(VLOOKUP(G2197,Demos!$B$3:$K$1368,2,FALSE)=0,"",VLOOKUP(G2197,Demos!$B$3:$K$1368,2,FALSE)),"")</f>
        <v/>
      </c>
      <c r="I2197" s="79" t="str">
        <f>IFERROR(IF(VLOOKUP(G2197,Demos!$B$3:$K$1368,3,FALSE)=0,"",VLOOKUP(G2197,Demos!$B$3:$K$1368,3,FALSE)),"")</f>
        <v/>
      </c>
      <c r="J2197" s="79" t="str">
        <f>IFERROR(IF(VLOOKUP(G2197,Demos!$B$3:$K$1368,4,FALSE)=0,"",VLOOKUP(G2197,Demos!$B$3:$K$1368,4,FALSE)),"")</f>
        <v/>
      </c>
      <c r="K2197" s="30" t="s">
        <v>244</v>
      </c>
      <c r="M2197" s="71">
        <v>41886</v>
      </c>
      <c r="N2197" s="33" t="str">
        <f>IFERROR(VLOOKUP(G2197,Demos!$B$3:$K$1368,5,FALSE),"")</f>
        <v>Mortar</v>
      </c>
      <c r="O2197" s="28">
        <f>IF(N2197="","",COUNTIF($N$6:N4316, N2197))</f>
        <v>15</v>
      </c>
      <c r="P2197" s="33" t="str">
        <f xml:space="preserve"> IFERROR(IF(VLOOKUP(G2197,Demos!$B$3:$K$1368,6,FALSE)=0,"",VLOOKUP(G2197,Demos!$B$3:$K$1368,6,FALSE)),"")</f>
        <v>www.de-monstrare.nl/pdf/Mortar.pdf</v>
      </c>
      <c r="Q2197" s="38" t="str">
        <f xml:space="preserve"> IFERROR(IF(VLOOKUP(G2197,Demos!$B$3:$K$1368,8,FALSE)=0,"",VLOOKUP(G2197,Demos!$B$3:$K$1368,8,FALSE)),"")</f>
        <v/>
      </c>
      <c r="R2197" s="38" t="str">
        <f xml:space="preserve"> IFERROR(IF(VLOOKUP(G2197,Demos!$B$3:$K$1368,7,FALSE)=0,"",VLOOKUP(G2197,Demos!$B$3:$K$1368,7,FALSE)),"")</f>
        <v/>
      </c>
      <c r="T2197" s="50" t="s">
        <v>1764</v>
      </c>
      <c r="U2197" s="31" t="str">
        <f>IFERROR(VLOOKUP(G2197,Demos!$B$7:N5492,12,FALSE),"")</f>
        <v/>
      </c>
    </row>
    <row r="2198" spans="1:21" ht="45" x14ac:dyDescent="0.25">
      <c r="A2198" s="39">
        <f t="shared" si="34"/>
        <v>2193</v>
      </c>
      <c r="B2198" s="30" t="s">
        <v>148</v>
      </c>
      <c r="C2198" s="29" t="str">
        <f xml:space="preserve"> IFERROR(VLOOKUP(B2198, Courses!$C$3:$E$836, 2, FALSE),"")</f>
        <v>Introduction to Mechanics, Waves and Optics</v>
      </c>
      <c r="D2198" s="29" t="str">
        <f xml:space="preserve"> IFERROR(VLOOKUP(MID(G2198,1,1), PIRA!$B$1:$E$1146, 2, FALSE),"")</f>
        <v>1 Mechanics</v>
      </c>
      <c r="E2198" s="31" t="str">
        <f xml:space="preserve"> IFERROR(VLOOKUP(MID(G2198,1,2),PIRA!$B$1:$E$1144,2,FALSE),"")&amp;"
"&amp;IFERROR(VLOOKUP(MID(H2198,1,2),PIRA!$B$1:$E$1144,2,FALSE),"")&amp;"
"&amp;IFERROR(VLOOKUP(MID(I2198,1,2),PIRA!$B$1:$E$1144,2,FALSE),"")</f>
        <v xml:space="preserve">Work and Energy
</v>
      </c>
      <c r="F2198" s="31" t="str">
        <f xml:space="preserve"> IFERROR(VLOOKUP(MID(G2198,1,4),PIRA!$B$1:$E$1144,2,FALSE),"")&amp;"
"&amp;IFERROR(VLOOKUP(MID(H2198,1,4),PIRA!$B$1:$E$1144,2,FALSE),"")&amp;"
"&amp;IFERROR(VLOOKUP(MID(I2198,1,4),PIRA!$B$1:$E$1144,2,FALSE),"")</f>
        <v xml:space="preserve">Conservation of Energy
</v>
      </c>
      <c r="G2198" s="32" t="s">
        <v>362</v>
      </c>
      <c r="H2198" s="31" t="str">
        <f>IFERROR(IF(VLOOKUP(G2198,Demos!$B$3:$K$1368,2,FALSE)=0,"",VLOOKUP(G2198,Demos!$B$3:$K$1368,2,FALSE)),"")</f>
        <v/>
      </c>
      <c r="I2198" s="79" t="str">
        <f>IFERROR(IF(VLOOKUP(G2198,Demos!$B$3:$K$1368,3,FALSE)=0,"",VLOOKUP(G2198,Demos!$B$3:$K$1368,3,FALSE)),"")</f>
        <v/>
      </c>
      <c r="J2198" s="79" t="str">
        <f>IFERROR(IF(VLOOKUP(G2198,Demos!$B$3:$K$1368,4,FALSE)=0,"",VLOOKUP(G2198,Demos!$B$3:$K$1368,4,FALSE)),"")</f>
        <v/>
      </c>
      <c r="K2198" s="30" t="s">
        <v>244</v>
      </c>
      <c r="M2198" s="71">
        <v>41886</v>
      </c>
      <c r="N2198" s="33" t="str">
        <f>IFERROR(VLOOKUP(G2198,Demos!$B$3:$K$1368,5,FALSE),"")</f>
        <v>Pendulum of Death</v>
      </c>
      <c r="O2198" s="28">
        <f>IF(N2198="","",COUNTIF($N$6:N4317, N2198))</f>
        <v>20</v>
      </c>
      <c r="P2198" s="33" t="str">
        <f xml:space="preserve"> IFERROR(IF(VLOOKUP(G2198,Demos!$B$3:$K$1368,6,FALSE)=0,"",VLOOKUP(G2198,Demos!$B$3:$K$1368,6,FALSE)),"")</f>
        <v>www.de-monstrare.nl/pdf/Pendulum%20of%20death.pdf</v>
      </c>
      <c r="Q2198" s="38" t="str">
        <f xml:space="preserve"> IFERROR(IF(VLOOKUP(G2198,Demos!$B$3:$K$1368,8,FALSE)=0,"",VLOOKUP(G2198,Demos!$B$3:$K$1368,8,FALSE)),"")</f>
        <v>Height floor to hook in the ceiling h = 6.871 m</v>
      </c>
      <c r="R2198" s="38" t="str">
        <f xml:space="preserve"> IFERROR(IF(VLOOKUP(G2198,Demos!$B$3:$K$1368,7,FALSE)=0,"",VLOOKUP(G2198,Demos!$B$3:$K$1368,7,FALSE)),"")</f>
        <v/>
      </c>
      <c r="T2198" s="50" t="s">
        <v>1762</v>
      </c>
      <c r="U2198" s="31" t="str">
        <f>IFERROR(VLOOKUP(G2198,Demos!$B$7:N5491,12,FALSE),"")</f>
        <v/>
      </c>
    </row>
    <row r="2199" spans="1:21" ht="45" x14ac:dyDescent="0.25">
      <c r="A2199" s="39">
        <f t="shared" si="34"/>
        <v>2194</v>
      </c>
      <c r="B2199" s="30" t="s">
        <v>29</v>
      </c>
      <c r="C2199" s="29" t="str">
        <f xml:space="preserve"> IFERROR(VLOOKUP(B2199, Courses!$C$3:$E$836, 2, FALSE),"")</f>
        <v>Classical and Quantum Mechanics</v>
      </c>
      <c r="D2199" s="29" t="str">
        <f xml:space="preserve"> IFERROR(VLOOKUP(MID(G2199,1,1), PIRA!$B$1:$E$1146, 2, FALSE),"")</f>
        <v>1 Mechanics</v>
      </c>
      <c r="E2199" s="31" t="str">
        <f xml:space="preserve"> IFERROR(VLOOKUP(MID(G2199,1,2),PIRA!$B$1:$E$1144,2,FALSE),"")&amp;"
"&amp;IFERROR(VLOOKUP(MID(H2199,1,2),PIRA!$B$1:$E$1144,2,FALSE),"")&amp;"
"&amp;IFERROR(VLOOKUP(MID(I2199,1,2),PIRA!$B$1:$E$1144,2,FALSE),"")</f>
        <v xml:space="preserve">Relative Motion
</v>
      </c>
      <c r="F2199" s="31" t="str">
        <f xml:space="preserve"> IFERROR(VLOOKUP(MID(G2199,1,4),PIRA!$B$1:$E$1144,2,FALSE),"")&amp;"
"&amp;IFERROR(VLOOKUP(MID(H2199,1,4),PIRA!$B$1:$E$1144,2,FALSE),"")&amp;"
"&amp;IFERROR(VLOOKUP(MID(I2199,1,4),PIRA!$B$1:$E$1144,2,FALSE),"")</f>
        <v xml:space="preserve">Moving Reference Frames
</v>
      </c>
      <c r="G2199" s="32" t="s">
        <v>1135</v>
      </c>
      <c r="H2199" s="31" t="str">
        <f>IFERROR(IF(VLOOKUP(G2199,Demos!$B$3:$K$1368,2,FALSE)=0,"",VLOOKUP(G2199,Demos!$B$3:$K$1368,2,FALSE)),"")</f>
        <v/>
      </c>
      <c r="I2199" s="79" t="str">
        <f>IFERROR(IF(VLOOKUP(G2199,Demos!$B$3:$K$1368,3,FALSE)=0,"",VLOOKUP(G2199,Demos!$B$3:$K$1368,3,FALSE)),"")</f>
        <v/>
      </c>
      <c r="J2199" s="79" t="str">
        <f>IFERROR(IF(VLOOKUP(G2199,Demos!$B$3:$K$1368,4,FALSE)=0,"",VLOOKUP(G2199,Demos!$B$3:$K$1368,4,FALSE)),"")</f>
        <v/>
      </c>
      <c r="K2199" s="30" t="s">
        <v>373</v>
      </c>
      <c r="M2199" s="71">
        <v>41883</v>
      </c>
      <c r="N2199" s="33" t="str">
        <f>IFERROR(VLOOKUP(G2199,Demos!$B$3:$K$1368,5,FALSE),"")</f>
        <v>Shoot and Catch</v>
      </c>
      <c r="O2199" s="28">
        <f>IF(N2199="","",COUNTIF($N$6:N4318, N2199))</f>
        <v>26</v>
      </c>
      <c r="P2199" s="33" t="str">
        <f xml:space="preserve"> IFERROR(IF(VLOOKUP(G2199,Demos!$B$3:$K$1368,6,FALSE)=0,"",VLOOKUP(G2199,Demos!$B$3:$K$1368,6,FALSE)),"")</f>
        <v>www.de-monstrare.nl/pdf/Shoot%20and%20catch.pdf</v>
      </c>
      <c r="Q2199" s="38" t="str">
        <f xml:space="preserve"> IFERROR(IF(VLOOKUP(G2199,Demos!$B$3:$K$1368,8,FALSE)=0,"",VLOOKUP(G2199,Demos!$B$3:$K$1368,8,FALSE)),"")</f>
        <v/>
      </c>
      <c r="R2199" s="38" t="str">
        <f xml:space="preserve"> IFERROR(IF(VLOOKUP(G2199,Demos!$B$3:$K$1368,7,FALSE)=0,"",VLOOKUP(G2199,Demos!$B$3:$K$1368,7,FALSE)),"")</f>
        <v xml:space="preserve">See Collegerama 2022 recording TN1612TU_09 from 00:38:10 - https://collegerama.tudelft.nl/Mediasite/Channel/as-bsc-tn/watch/01a81742333b4cfeb1cb2f79a689016f1d </v>
      </c>
      <c r="T2199" s="50" t="s">
        <v>1762</v>
      </c>
      <c r="U2199" s="31" t="str">
        <f>IFERROR(VLOOKUP(G2199,Demos!$B$7:N5495,12,FALSE),"")</f>
        <v/>
      </c>
    </row>
    <row r="2200" spans="1:21" ht="45" x14ac:dyDescent="0.25">
      <c r="A2200" s="39">
        <f t="shared" si="34"/>
        <v>2195</v>
      </c>
      <c r="B2200" s="30" t="s">
        <v>29</v>
      </c>
      <c r="C2200" s="29" t="str">
        <f xml:space="preserve"> IFERROR(VLOOKUP(B2200, Courses!$C$3:$E$836, 2, FALSE),"")</f>
        <v>Classical and Quantum Mechanics</v>
      </c>
      <c r="D2200" s="29" t="str">
        <f xml:space="preserve"> IFERROR(VLOOKUP(MID(G2200,1,1), PIRA!$B$1:$E$1146, 2, FALSE),"")</f>
        <v>1 Mechanics</v>
      </c>
      <c r="E2200" s="31" t="str">
        <f xml:space="preserve"> IFERROR(VLOOKUP(MID(G2200,1,2),PIRA!$B$1:$E$1144,2,FALSE),"")&amp;"
"&amp;IFERROR(VLOOKUP(MID(H2200,1,2),PIRA!$B$1:$E$1144,2,FALSE),"")&amp;"
"&amp;IFERROR(VLOOKUP(MID(I2200,1,2),PIRA!$B$1:$E$1144,2,FALSE),"")</f>
        <v xml:space="preserve">Statics of Rigid Bodies
</v>
      </c>
      <c r="F2200" s="31" t="str">
        <f xml:space="preserve"> IFERROR(VLOOKUP(MID(G2200,1,4),PIRA!$B$1:$E$1144,2,FALSE),"")&amp;"
"&amp;IFERROR(VLOOKUP(MID(H2200,1,4),PIRA!$B$1:$E$1144,2,FALSE),"")&amp;"
"&amp;IFERROR(VLOOKUP(MID(I2200,1,4),PIRA!$B$1:$E$1144,2,FALSE),"")</f>
        <v xml:space="preserve">Resolution of Forces
</v>
      </c>
      <c r="G2200" s="32" t="s">
        <v>1148</v>
      </c>
      <c r="H2200" s="31" t="str">
        <f>IFERROR(IF(VLOOKUP(G2200,Demos!$B$3:$K$1368,2,FALSE)=0,"",VLOOKUP(G2200,Demos!$B$3:$K$1368,2,FALSE)),"")</f>
        <v/>
      </c>
      <c r="I2200" s="79" t="str">
        <f>IFERROR(IF(VLOOKUP(G2200,Demos!$B$3:$K$1368,3,FALSE)=0,"",VLOOKUP(G2200,Demos!$B$3:$K$1368,3,FALSE)),"")</f>
        <v/>
      </c>
      <c r="J2200" s="79" t="str">
        <f>IFERROR(IF(VLOOKUP(G2200,Demos!$B$3:$K$1368,4,FALSE)=0,"",VLOOKUP(G2200,Demos!$B$3:$K$1368,4,FALSE)),"")</f>
        <v/>
      </c>
      <c r="K2200" s="30" t="s">
        <v>373</v>
      </c>
      <c r="M2200" s="71">
        <v>41883</v>
      </c>
      <c r="N2200" s="33" t="str">
        <f>IFERROR(VLOOKUP(G2200,Demos!$B$3:$K$1368,5,FALSE),"")</f>
        <v>Strong Professor (Weak Students)</v>
      </c>
      <c r="O2200" s="28">
        <f>IF(N2200="","",COUNTIF($N$6:N4319, N2200))</f>
        <v>24</v>
      </c>
      <c r="P2200" s="33" t="str">
        <f xml:space="preserve"> IFERROR(IF(VLOOKUP(G2200,Demos!$B$3:$K$1368,6,FALSE)=0,"",VLOOKUP(G2200,Demos!$B$3:$K$1368,6,FALSE)),"")</f>
        <v>www.de-monstrare.nl/pdf/Strong%20professor%20_weak%20students_.pdf</v>
      </c>
      <c r="Q2200" s="38" t="str">
        <f xml:space="preserve"> IFERROR(IF(VLOOKUP(G2200,Demos!$B$3:$K$1368,8,FALSE)=0,"",VLOOKUP(G2200,Demos!$B$3:$K$1368,8,FALSE)),"")</f>
        <v/>
      </c>
      <c r="R2200" s="38" t="str">
        <f xml:space="preserve"> IFERROR(IF(VLOOKUP(G2200,Demos!$B$3:$K$1368,7,FALSE)=0,"",VLOOKUP(G2200,Demos!$B$3:$K$1368,7,FALSE)),"")</f>
        <v xml:space="preserve">=================== https://collegerama.tudelft.nl/Mediasite/Channel/as-bsc-tn/watch/f53f1fdd5fa04999b1d52f4922846f1a1d ========================Collegerama.tudelft.nl. TN1612TU_01 - Klassieke mechanica &amp; relativiteit, recoreded on 08 Feb 2021 13:45, demo </v>
      </c>
      <c r="T2200" s="50" t="s">
        <v>1762</v>
      </c>
      <c r="U2200" s="31" t="str">
        <f>IFERROR(VLOOKUP(G2200,Demos!$B$7:N5494,12,FALSE),"")</f>
        <v/>
      </c>
    </row>
    <row r="2201" spans="1:21" ht="45" x14ac:dyDescent="0.25">
      <c r="A2201" s="39">
        <f t="shared" si="34"/>
        <v>2196</v>
      </c>
      <c r="B2201" s="30" t="s">
        <v>37</v>
      </c>
      <c r="C2201" s="29" t="str">
        <f xml:space="preserve"> IFERROR(VLOOKUP(B2201, Courses!$C$3:$E$836, 2, FALSE),"")</f>
        <v>Physics of Everyday Life</v>
      </c>
      <c r="D2201" s="29" t="str">
        <f xml:space="preserve"> IFERROR(VLOOKUP(MID(G2201,1,1), PIRA!$B$1:$E$1146, 2, FALSE),"")</f>
        <v>6 Optics</v>
      </c>
      <c r="E2201" s="31" t="str">
        <f xml:space="preserve"> IFERROR(VLOOKUP(MID(G2201,1,2),PIRA!$B$1:$E$1144,2,FALSE),"")&amp;"
"&amp;IFERROR(VLOOKUP(MID(H2201,1,2),PIRA!$B$1:$E$1144,2,FALSE),"")&amp;"
"&amp;IFERROR(VLOOKUP(MID(I2201,1,2),PIRA!$B$1:$E$1144,2,FALSE),"")</f>
        <v xml:space="preserve">Diffraction
</v>
      </c>
      <c r="F2201" s="31" t="str">
        <f xml:space="preserve"> IFERROR(VLOOKUP(MID(G2201,1,4),PIRA!$B$1:$E$1144,2,FALSE),"")&amp;"
"&amp;IFERROR(VLOOKUP(MID(H2201,1,4),PIRA!$B$1:$E$1144,2,FALSE),"")&amp;"
"&amp;IFERROR(VLOOKUP(MID(I2201,1,4),PIRA!$B$1:$E$1144,2,FALSE),"")</f>
        <v xml:space="preserve">
</v>
      </c>
      <c r="G2201" s="32" t="s">
        <v>1987</v>
      </c>
      <c r="H2201" s="31" t="str">
        <f>IFERROR(IF(VLOOKUP(G2201,Demos!$B$3:$K$1368,2,FALSE)=0,"",VLOOKUP(G2201,Demos!$B$3:$K$1368,2,FALSE)),"")</f>
        <v/>
      </c>
      <c r="I2201" s="79" t="str">
        <f>IFERROR(IF(VLOOKUP(G2201,Demos!$B$3:$K$1368,3,FALSE)=0,"",VLOOKUP(G2201,Demos!$B$3:$K$1368,3,FALSE)),"")</f>
        <v/>
      </c>
      <c r="J2201" s="79" t="str">
        <f>IFERROR(IF(VLOOKUP(G2201,Demos!$B$3:$K$1368,4,FALSE)=0,"",VLOOKUP(G2201,Demos!$B$3:$K$1368,4,FALSE)),"")</f>
        <v/>
      </c>
      <c r="K2201" s="30" t="s">
        <v>1062</v>
      </c>
      <c r="M2201" s="71">
        <v>41740</v>
      </c>
      <c r="N2201" s="33" t="str">
        <f>IFERROR(VLOOKUP(G2201,Demos!$B$3:$K$1368,5,FALSE),"")</f>
        <v>Diffraction NEMO kit</v>
      </c>
      <c r="O2201" s="28">
        <f>IF(N2201="","",COUNTIF($N$6:N4320, N2201))</f>
        <v>10</v>
      </c>
      <c r="P2201" s="33" t="str">
        <f xml:space="preserve"> IFERROR(IF(VLOOKUP(G2201,Demos!$B$3:$K$1368,6,FALSE)=0,"",VLOOKUP(G2201,Demos!$B$3:$K$1368,6,FALSE)),"")</f>
        <v>N/A</v>
      </c>
      <c r="Q2201" s="38" t="str">
        <f xml:space="preserve"> IFERROR(IF(VLOOKUP(G2201,Demos!$B$3:$K$1368,8,FALSE)=0,"",VLOOKUP(G2201,Demos!$B$3:$K$1368,8,FALSE)),"")</f>
        <v/>
      </c>
      <c r="R2201" s="38" t="str">
        <f xml:space="preserve"> IFERROR(IF(VLOOKUP(G2201,Demos!$B$3:$K$1368,7,FALSE)=0,"",VLOOKUP(G2201,Demos!$B$3:$K$1368,7,FALSE)),"")</f>
        <v/>
      </c>
      <c r="T2201" s="50" t="s">
        <v>1762</v>
      </c>
      <c r="U2201" s="31" t="str">
        <f>IFERROR(VLOOKUP(G2201,Demos!$B$7:N5497,12,FALSE),"")</f>
        <v/>
      </c>
    </row>
    <row r="2202" spans="1:21" ht="45" x14ac:dyDescent="0.25">
      <c r="A2202" s="39">
        <f t="shared" si="34"/>
        <v>2197</v>
      </c>
      <c r="B2202" s="30" t="s">
        <v>37</v>
      </c>
      <c r="C2202" s="29" t="str">
        <f xml:space="preserve"> IFERROR(VLOOKUP(B2202, Courses!$C$3:$E$836, 2, FALSE),"")</f>
        <v>Physics of Everyday Life</v>
      </c>
      <c r="D2202" s="29" t="str">
        <f xml:space="preserve"> IFERROR(VLOOKUP(MID(G2202,1,1), PIRA!$B$1:$E$1146, 2, FALSE),"")</f>
        <v>6 Optics</v>
      </c>
      <c r="E2202" s="31" t="str">
        <f xml:space="preserve"> IFERROR(VLOOKUP(MID(G2202,1,2),PIRA!$B$1:$E$1144,2,FALSE),"")&amp;"
"&amp;IFERROR(VLOOKUP(MID(H2202,1,2),PIRA!$B$1:$E$1144,2,FALSE),"")&amp;"
"&amp;IFERROR(VLOOKUP(MID(I2202,1,2),PIRA!$B$1:$E$1144,2,FALSE),"")</f>
        <v xml:space="preserve">Polarisation
</v>
      </c>
      <c r="F2202" s="31" t="str">
        <f xml:space="preserve"> IFERROR(VLOOKUP(MID(G2202,1,4),PIRA!$B$1:$E$1144,2,FALSE),"")&amp;"
"&amp;IFERROR(VLOOKUP(MID(H2202,1,4),PIRA!$B$1:$E$1144,2,FALSE),"")&amp;"
"&amp;IFERROR(VLOOKUP(MID(I2202,1,4),PIRA!$B$1:$E$1144,2,FALSE),"")</f>
        <v xml:space="preserve">Birefringence
</v>
      </c>
      <c r="G2202" s="32" t="s">
        <v>1204</v>
      </c>
      <c r="H2202" s="31" t="str">
        <f>IFERROR(IF(VLOOKUP(G2202,Demos!$B$3:$K$1368,2,FALSE)=0,"",VLOOKUP(G2202,Demos!$B$3:$K$1368,2,FALSE)),"")</f>
        <v/>
      </c>
      <c r="I2202" s="79" t="str">
        <f>IFERROR(IF(VLOOKUP(G2202,Demos!$B$3:$K$1368,3,FALSE)=0,"",VLOOKUP(G2202,Demos!$B$3:$K$1368,3,FALSE)),"")</f>
        <v/>
      </c>
      <c r="J2202" s="79" t="str">
        <f>IFERROR(IF(VLOOKUP(G2202,Demos!$B$3:$K$1368,4,FALSE)=0,"",VLOOKUP(G2202,Demos!$B$3:$K$1368,4,FALSE)),"")</f>
        <v/>
      </c>
      <c r="K2202" s="30" t="s">
        <v>1062</v>
      </c>
      <c r="M2202" s="71">
        <v>41740</v>
      </c>
      <c r="N2202" s="33" t="str">
        <f>IFERROR(VLOOKUP(G2202,Demos!$B$3:$K$1368,5,FALSE),"")</f>
        <v>Kaleidoscope</v>
      </c>
      <c r="O2202" s="28">
        <f>IF(N2202="","",COUNTIF($N$6:N4321, N2202))</f>
        <v>14</v>
      </c>
      <c r="P2202" s="33" t="str">
        <f xml:space="preserve"> IFERROR(IF(VLOOKUP(G2202,Demos!$B$3:$K$1368,6,FALSE)=0,"",VLOOKUP(G2202,Demos!$B$3:$K$1368,6,FALSE)),"")</f>
        <v>N/A</v>
      </c>
      <c r="Q2202" s="38" t="str">
        <f xml:space="preserve"> IFERROR(IF(VLOOKUP(G2202,Demos!$B$3:$K$1368,8,FALSE)=0,"",VLOOKUP(G2202,Demos!$B$3:$K$1368,8,FALSE)),"")</f>
        <v/>
      </c>
      <c r="R2202" s="38" t="str">
        <f xml:space="preserve"> IFERROR(IF(VLOOKUP(G2202,Demos!$B$3:$K$1368,7,FALSE)=0,"",VLOOKUP(G2202,Demos!$B$3:$K$1368,7,FALSE)),"")</f>
        <v/>
      </c>
      <c r="T2202" s="50" t="s">
        <v>1762</v>
      </c>
      <c r="U2202" s="31" t="str">
        <f>IFERROR(VLOOKUP(G2202,Demos!$B$7:N5496,12,FALSE),"")</f>
        <v/>
      </c>
    </row>
    <row r="2203" spans="1:21" ht="45" x14ac:dyDescent="0.25">
      <c r="A2203" s="39">
        <f t="shared" si="34"/>
        <v>2198</v>
      </c>
      <c r="B2203" s="30" t="s">
        <v>275</v>
      </c>
      <c r="C2203" s="29" t="str">
        <f xml:space="preserve"> IFERROR(VLOOKUP(B2203, Courses!$C$3:$E$836, 2, FALSE),"")</f>
        <v>Optics</v>
      </c>
      <c r="D2203" s="29" t="str">
        <f xml:space="preserve"> IFERROR(VLOOKUP(MID(G2203,1,1), PIRA!$B$1:$E$1146, 2, FALSE),"")</f>
        <v>6 Optics</v>
      </c>
      <c r="E2203" s="31" t="str">
        <f xml:space="preserve"> IFERROR(VLOOKUP(MID(G2203,1,2),PIRA!$B$1:$E$1144,2,FALSE),"")&amp;"
"&amp;IFERROR(VLOOKUP(MID(H2203,1,2),PIRA!$B$1:$E$1144,2,FALSE),"")&amp;"
"&amp;IFERROR(VLOOKUP(MID(I2203,1,2),PIRA!$B$1:$E$1144,2,FALSE),"")</f>
        <v xml:space="preserve">Polarisation
Polarisation
</v>
      </c>
      <c r="F2203" s="31" t="str">
        <f xml:space="preserve"> IFERROR(VLOOKUP(MID(G2203,1,4),PIRA!$B$1:$E$1144,2,FALSE),"")&amp;"
"&amp;IFERROR(VLOOKUP(MID(H2203,1,4),PIRA!$B$1:$E$1144,2,FALSE),"")&amp;"
"&amp;IFERROR(VLOOKUP(MID(I2203,1,4),PIRA!$B$1:$E$1144,2,FALSE),"")</f>
        <v xml:space="preserve">Polarization by Reflection
Birefringence
</v>
      </c>
      <c r="G2203" s="32" t="s">
        <v>325</v>
      </c>
      <c r="H2203" s="31" t="str">
        <f>IFERROR(IF(VLOOKUP(G2203,Demos!$B$3:$K$1368,2,FALSE)=0,"",VLOOKUP(G2203,Demos!$B$3:$K$1368,2,FALSE)),"")</f>
        <v>6H35.01</v>
      </c>
      <c r="I2203" s="79" t="str">
        <f>IFERROR(IF(VLOOKUP(G2203,Demos!$B$3:$K$1368,3,FALSE)=0,"",VLOOKUP(G2203,Demos!$B$3:$K$1368,3,FALSE)),"")</f>
        <v/>
      </c>
      <c r="J2203" s="79" t="str">
        <f>IFERROR(IF(VLOOKUP(G2203,Demos!$B$3:$K$1368,4,FALSE)=0,"",VLOOKUP(G2203,Demos!$B$3:$K$1368,4,FALSE)),"")</f>
        <v/>
      </c>
      <c r="K2203" s="32" t="s">
        <v>1056</v>
      </c>
      <c r="L2203" s="32" t="s">
        <v>1614</v>
      </c>
      <c r="M2203" s="71">
        <v>41737</v>
      </c>
      <c r="N2203" s="33" t="str">
        <f>IFERROR(VLOOKUP(G2203,Demos!$B$3:$K$1368,5,FALSE),"")</f>
        <v>Brewser's Angle (1)</v>
      </c>
      <c r="O2203" s="28">
        <f>IF(N2203="","",COUNTIF($N$6:N4322, N2203))</f>
        <v>1</v>
      </c>
      <c r="P2203" s="33" t="str">
        <f xml:space="preserve"> IFERROR(IF(VLOOKUP(G2203,Demos!$B$3:$K$1368,6,FALSE)=0,"",VLOOKUP(G2203,Demos!$B$3:$K$1368,6,FALSE)),"")</f>
        <v>www.de-monstrare.nl/pdf/Brewster%27s%20angle%20_1_.pdf</v>
      </c>
      <c r="Q2203" s="38" t="str">
        <f xml:space="preserve"> IFERROR(IF(VLOOKUP(G2203,Demos!$B$3:$K$1368,8,FALSE)=0,"",VLOOKUP(G2203,Demos!$B$3:$K$1368,8,FALSE)),"")</f>
        <v/>
      </c>
      <c r="R2203" s="38" t="str">
        <f xml:space="preserve"> IFERROR(IF(VLOOKUP(G2203,Demos!$B$3:$K$1368,7,FALSE)=0,"",VLOOKUP(G2203,Demos!$B$3:$K$1368,7,FALSE)),"")</f>
        <v/>
      </c>
      <c r="T2203" s="50" t="s">
        <v>1890</v>
      </c>
      <c r="U2203" s="31" t="str">
        <f>IFERROR(VLOOKUP(G2203,Demos!$B$7:N5498,12,FALSE),"")</f>
        <v/>
      </c>
    </row>
    <row r="2204" spans="1:21" ht="45" x14ac:dyDescent="0.25">
      <c r="A2204" s="39">
        <f t="shared" si="34"/>
        <v>2199</v>
      </c>
      <c r="B2204" s="30" t="s">
        <v>275</v>
      </c>
      <c r="C2204" s="29" t="str">
        <f xml:space="preserve"> IFERROR(VLOOKUP(B2204, Courses!$C$3:$E$836, 2, FALSE),"")</f>
        <v>Optics</v>
      </c>
      <c r="D2204" s="29" t="str">
        <f xml:space="preserve"> IFERROR(VLOOKUP(MID(G2204,1,1), PIRA!$B$1:$E$1146, 2, FALSE),"")</f>
        <v>6 Optics</v>
      </c>
      <c r="E2204" s="31" t="str">
        <f xml:space="preserve"> IFERROR(VLOOKUP(MID(G2204,1,2),PIRA!$B$1:$E$1144,2,FALSE),"")&amp;"
"&amp;IFERROR(VLOOKUP(MID(H2204,1,2),PIRA!$B$1:$E$1144,2,FALSE),"")&amp;"
"&amp;IFERROR(VLOOKUP(MID(I2204,1,2),PIRA!$B$1:$E$1144,2,FALSE),"")</f>
        <v xml:space="preserve">Interference
</v>
      </c>
      <c r="F2204" s="31" t="str">
        <f xml:space="preserve"> IFERROR(VLOOKUP(MID(G2204,1,4),PIRA!$B$1:$E$1144,2,FALSE),"")&amp;"
"&amp;IFERROR(VLOOKUP(MID(H2204,1,4),PIRA!$B$1:$E$1144,2,FALSE),"")&amp;"
"&amp;IFERROR(VLOOKUP(MID(I2204,1,4),PIRA!$B$1:$E$1144,2,FALSE),"")</f>
        <v xml:space="preserve">Interferometers
</v>
      </c>
      <c r="G2204" s="32" t="s">
        <v>327</v>
      </c>
      <c r="H2204" s="31" t="str">
        <f>IFERROR(IF(VLOOKUP(G2204,Demos!$B$3:$K$1368,2,FALSE)=0,"",VLOOKUP(G2204,Demos!$B$3:$K$1368,2,FALSE)),"")</f>
        <v/>
      </c>
      <c r="I2204" s="79" t="str">
        <f>IFERROR(IF(VLOOKUP(G2204,Demos!$B$3:$K$1368,3,FALSE)=0,"",VLOOKUP(G2204,Demos!$B$3:$K$1368,3,FALSE)),"")</f>
        <v/>
      </c>
      <c r="J2204" s="79" t="str">
        <f>IFERROR(IF(VLOOKUP(G2204,Demos!$B$3:$K$1368,4,FALSE)=0,"",VLOOKUP(G2204,Demos!$B$3:$K$1368,4,FALSE)),"")</f>
        <v/>
      </c>
      <c r="K2204" s="32" t="s">
        <v>1056</v>
      </c>
      <c r="L2204" s="32" t="s">
        <v>1614</v>
      </c>
      <c r="M2204" s="71">
        <v>41736</v>
      </c>
      <c r="N2204" s="33" t="str">
        <f>IFERROR(VLOOKUP(G2204,Demos!$B$3:$K$1368,5,FALSE),"")</f>
        <v>Michelson-Morley Interferometer</v>
      </c>
      <c r="O2204" s="28">
        <f>IF(N2204="","",COUNTIF($N$6:N4323, N2204))</f>
        <v>42</v>
      </c>
      <c r="P2204" s="33" t="str">
        <f xml:space="preserve"> IFERROR(IF(VLOOKUP(G2204,Demos!$B$3:$K$1368,6,FALSE)=0,"",VLOOKUP(G2204,Demos!$B$3:$K$1368,6,FALSE)),"")</f>
        <v>www.de-monstrare.nl/pdf/Michelson-Morley%20interferometer.pdf</v>
      </c>
      <c r="Q2204" s="38" t="str">
        <f xml:space="preserve"> IFERROR(IF(VLOOKUP(G2204,Demos!$B$3:$K$1368,8,FALSE)=0,"",VLOOKUP(G2204,Demos!$B$3:$K$1368,8,FALSE)),"")</f>
        <v/>
      </c>
      <c r="R2204" s="38" t="str">
        <f xml:space="preserve"> IFERROR(IF(VLOOKUP(G2204,Demos!$B$3:$K$1368,7,FALSE)=0,"",VLOOKUP(G2204,Demos!$B$3:$K$1368,7,FALSE)),"")</f>
        <v xml:space="preserve">See 2022 recording TN1612TU_24. https://collegerama.tudelft.nl/Mediasite/Channel/as-bsc-tn/watch/7474e760f1e14321b537b197c972eb3e1d </v>
      </c>
      <c r="T2204" s="50" t="s">
        <v>1890</v>
      </c>
      <c r="U2204" s="31" t="str">
        <f>IFERROR(VLOOKUP(G2204,Demos!$B$7:N5499,12,FALSE),"")</f>
        <v/>
      </c>
    </row>
    <row r="2205" spans="1:21" ht="45" x14ac:dyDescent="0.25">
      <c r="A2205" s="39">
        <f t="shared" si="34"/>
        <v>2200</v>
      </c>
      <c r="B2205" s="30" t="s">
        <v>275</v>
      </c>
      <c r="C2205" s="29" t="str">
        <f xml:space="preserve"> IFERROR(VLOOKUP(B2205, Courses!$C$3:$E$836, 2, FALSE),"")</f>
        <v>Optics</v>
      </c>
      <c r="D2205" s="29" t="str">
        <f xml:space="preserve"> IFERROR(VLOOKUP(MID(G2205,1,1), PIRA!$B$1:$E$1146, 2, FALSE),"")</f>
        <v>6 Optics</v>
      </c>
      <c r="E2205" s="31" t="str">
        <f xml:space="preserve"> IFERROR(VLOOKUP(MID(G2205,1,2),PIRA!$B$1:$E$1144,2,FALSE),"")&amp;"
"&amp;IFERROR(VLOOKUP(MID(H2205,1,2),PIRA!$B$1:$E$1144,2,FALSE),"")&amp;"
"&amp;IFERROR(VLOOKUP(MID(I2205,1,2),PIRA!$B$1:$E$1144,2,FALSE),"")</f>
        <v xml:space="preserve">Color
Polarisation
</v>
      </c>
      <c r="F2205" s="31" t="str">
        <f xml:space="preserve"> IFERROR(VLOOKUP(MID(G2205,1,4),PIRA!$B$1:$E$1144,2,FALSE),"")&amp;"
"&amp;IFERROR(VLOOKUP(MID(H2205,1,4),PIRA!$B$1:$E$1144,2,FALSE),"")&amp;"
"&amp;IFERROR(VLOOKUP(MID(I2205,1,4),PIRA!$B$1:$E$1144,2,FALSE),"")</f>
        <v xml:space="preserve">Scattering
Polarization by Scattering
</v>
      </c>
      <c r="G2205" s="32" t="s">
        <v>359</v>
      </c>
      <c r="H2205" s="31" t="str">
        <f>IFERROR(IF(VLOOKUP(G2205,Demos!$B$3:$K$1368,2,FALSE)=0,"",VLOOKUP(G2205,Demos!$B$3:$K$1368,2,FALSE)),"")</f>
        <v>6H50.10</v>
      </c>
      <c r="I2205" s="79" t="str">
        <f>IFERROR(IF(VLOOKUP(G2205,Demos!$B$3:$K$1368,3,FALSE)=0,"",VLOOKUP(G2205,Demos!$B$3:$K$1368,3,FALSE)),"")</f>
        <v/>
      </c>
      <c r="J2205" s="79" t="str">
        <f>IFERROR(IF(VLOOKUP(G2205,Demos!$B$3:$K$1368,4,FALSE)=0,"",VLOOKUP(G2205,Demos!$B$3:$K$1368,4,FALSE)),"")</f>
        <v/>
      </c>
      <c r="K2205" s="32" t="s">
        <v>1056</v>
      </c>
      <c r="L2205" s="32" t="s">
        <v>1614</v>
      </c>
      <c r="M2205" s="71">
        <v>41730</v>
      </c>
      <c r="N2205" s="33" t="str">
        <f>IFERROR(VLOOKUP(G2205,Demos!$B$3:$K$1368,5,FALSE),"")</f>
        <v>Scattering of Light (Rayleigh in milk/water dilution)</v>
      </c>
      <c r="O2205" s="28">
        <f>IF(N2205="","",COUNTIF($N$6:N4324, N2205))</f>
        <v>15</v>
      </c>
      <c r="P2205" s="33" t="str">
        <f xml:space="preserve"> IFERROR(IF(VLOOKUP(G2205,Demos!$B$3:$K$1368,6,FALSE)=0,"",VLOOKUP(G2205,Demos!$B$3:$K$1368,6,FALSE)),"")</f>
        <v>www.de-monstrare.nl/pdf/Scattering%20of%20light.pdf</v>
      </c>
      <c r="Q2205" s="38" t="str">
        <f xml:space="preserve"> IFERROR(IF(VLOOKUP(G2205,Demos!$B$3:$K$1368,8,FALSE)=0,"",VLOOKUP(G2205,Demos!$B$3:$K$1368,8,FALSE)),"")</f>
        <v>The white light is scattered by the fat molecules in the milk. The fat molecules are small enough for Rayleigh scattering to occur (larger particles tend to scatter by Mie scattering, which is not dependent on wavelength). Rayleigh is wavelength dependent. The shorter wavelengths scatter more than the longer wavelengths, hence the blueish light is scattered out over 90 degrees. The forward propagating light therefore appears redish. Furthermore, the Rayleigh scattered light is linear polarised, whereas the forward propagating light is not polarised. This can de demonstrated using a linear polariser.</v>
      </c>
      <c r="R2205" s="38" t="str">
        <f xml:space="preserve"> IFERROR(IF(VLOOKUP(G2205,Demos!$B$3:$K$1368,7,FALSE)=0,"",VLOOKUP(G2205,Demos!$B$3:$K$1368,7,FALSE)),"")</f>
        <v>See: https://surfdrive.surf.nl/files/index.php/s/DHZYIhoACURx7O8?path=%2FHaaksman%2FTN2345%2F7.%20Rayleigh%20Scattering</v>
      </c>
      <c r="T2205" s="50" t="s">
        <v>1890</v>
      </c>
      <c r="U2205" s="31" t="str">
        <f>IFERROR(VLOOKUP(G2205,Demos!$B$7:N5500,12,FALSE),"")</f>
        <v/>
      </c>
    </row>
    <row r="2206" spans="1:21" ht="45" x14ac:dyDescent="0.25">
      <c r="A2206" s="39">
        <f t="shared" si="34"/>
        <v>2201</v>
      </c>
      <c r="B2206" s="30" t="s">
        <v>38</v>
      </c>
      <c r="C2206" s="29" t="str">
        <f xml:space="preserve"> IFERROR(VLOOKUP(B2206, Courses!$C$3:$E$836, 2, FALSE),"")</f>
        <v>Mechanics and Theory of Relativity</v>
      </c>
      <c r="D2206" s="29" t="str">
        <f xml:space="preserve"> IFERROR(VLOOKUP(MID(G2206,1,1), PIRA!$B$1:$E$1146, 2, FALSE),"")</f>
        <v>1 Mechanics</v>
      </c>
      <c r="E2206" s="31" t="str">
        <f xml:space="preserve"> IFERROR(VLOOKUP(MID(G2206,1,2),PIRA!$B$1:$E$1144,2,FALSE),"")&amp;"
"&amp;IFERROR(VLOOKUP(MID(H2206,1,2),PIRA!$B$1:$E$1144,2,FALSE),"")&amp;"
"&amp;IFERROR(VLOOKUP(MID(I2206,1,2),PIRA!$B$1:$E$1144,2,FALSE),"")</f>
        <v xml:space="preserve">Relative Motion
</v>
      </c>
      <c r="F2206" s="31" t="str">
        <f xml:space="preserve"> IFERROR(VLOOKUP(MID(G2206,1,4),PIRA!$B$1:$E$1144,2,FALSE),"")&amp;"
"&amp;IFERROR(VLOOKUP(MID(H2206,1,4),PIRA!$B$1:$E$1144,2,FALSE),"")&amp;"
"&amp;IFERROR(VLOOKUP(MID(I2206,1,4),PIRA!$B$1:$E$1144,2,FALSE),"")</f>
        <v xml:space="preserve">Rotating Reference Frames
</v>
      </c>
      <c r="G2206" s="32" t="s">
        <v>1137</v>
      </c>
      <c r="H2206" s="31" t="str">
        <f>IFERROR(IF(VLOOKUP(G2206,Demos!$B$3:$K$1368,2,FALSE)=0,"",VLOOKUP(G2206,Demos!$B$3:$K$1368,2,FALSE)),"")</f>
        <v/>
      </c>
      <c r="I2206" s="79" t="str">
        <f>IFERROR(IF(VLOOKUP(G2206,Demos!$B$3:$K$1368,3,FALSE)=0,"",VLOOKUP(G2206,Demos!$B$3:$K$1368,3,FALSE)),"")</f>
        <v/>
      </c>
      <c r="J2206" s="79" t="str">
        <f>IFERROR(IF(VLOOKUP(G2206,Demos!$B$3:$K$1368,4,FALSE)=0,"",VLOOKUP(G2206,Demos!$B$3:$K$1368,4,FALSE)),"")</f>
        <v/>
      </c>
      <c r="K2206" s="32" t="s">
        <v>1060</v>
      </c>
      <c r="L2206" s="32" t="s">
        <v>22</v>
      </c>
      <c r="M2206" s="71">
        <v>41725</v>
      </c>
      <c r="N2206" s="33" t="str">
        <f>IFERROR(VLOOKUP(G2206,Demos!$B$3:$K$1368,5,FALSE),"")</f>
        <v>Coriolis (1a)</v>
      </c>
      <c r="O2206" s="28">
        <f>IF(N2206="","",COUNTIF($N$6:N4325, N2206))</f>
        <v>11</v>
      </c>
      <c r="P2206" s="33" t="str">
        <f xml:space="preserve"> IFERROR(IF(VLOOKUP(G2206,Demos!$B$3:$K$1368,6,FALSE)=0,"",VLOOKUP(G2206,Demos!$B$3:$K$1368,6,FALSE)),"")</f>
        <v>www.de-monstrare.nl/pdf/Coriolis%20_1a_.pdf</v>
      </c>
      <c r="Q2206" s="38" t="str">
        <f xml:space="preserve"> IFERROR(IF(VLOOKUP(G2206,Demos!$B$3:$K$1368,8,FALSE)=0,"",VLOOKUP(G2206,Demos!$B$3:$K$1368,8,FALSE)),"")</f>
        <v/>
      </c>
      <c r="R2206" s="38" t="str">
        <f xml:space="preserve"> IFERROR(IF(VLOOKUP(G2206,Demos!$B$3:$K$1368,7,FALSE)=0,"",VLOOKUP(G2206,Demos!$B$3:$K$1368,7,FALSE)),"")</f>
        <v xml:space="preserve">See Collegerama 2022 recording TN1612TU_22 - https://collegerama.tudelft.nl/Mediasite/Channel/as-bsc-tn/watch/18ed1dabe394424f863782ea19d168bf1d </v>
      </c>
      <c r="T2206" s="50" t="s">
        <v>1763</v>
      </c>
      <c r="U2206" s="31" t="str">
        <f>IFERROR(VLOOKUP(G2206,Demos!$B$7:N5504,12,FALSE),"")</f>
        <v/>
      </c>
    </row>
    <row r="2207" spans="1:21" ht="45" x14ac:dyDescent="0.25">
      <c r="A2207" s="39">
        <f t="shared" si="34"/>
        <v>2202</v>
      </c>
      <c r="B2207" s="30" t="s">
        <v>38</v>
      </c>
      <c r="C2207" s="29" t="str">
        <f xml:space="preserve"> IFERROR(VLOOKUP(B2207, Courses!$C$3:$E$836, 2, FALSE),"")</f>
        <v>Mechanics and Theory of Relativity</v>
      </c>
      <c r="D2207" s="29" t="str">
        <f xml:space="preserve"> IFERROR(VLOOKUP(MID(G2207,1,1), PIRA!$B$1:$E$1146, 2, FALSE),"")</f>
        <v>1 Mechanics</v>
      </c>
      <c r="E2207" s="31" t="str">
        <f xml:space="preserve"> IFERROR(VLOOKUP(MID(G2207,1,2),PIRA!$B$1:$E$1144,2,FALSE),"")&amp;"
"&amp;IFERROR(VLOOKUP(MID(H2207,1,2),PIRA!$B$1:$E$1144,2,FALSE),"")&amp;"
"&amp;IFERROR(VLOOKUP(MID(I2207,1,2),PIRA!$B$1:$E$1144,2,FALSE),"")</f>
        <v xml:space="preserve">Relative Motion
</v>
      </c>
      <c r="F2207" s="31" t="str">
        <f xml:space="preserve"> IFERROR(VLOOKUP(MID(G2207,1,4),PIRA!$B$1:$E$1144,2,FALSE),"")&amp;"
"&amp;IFERROR(VLOOKUP(MID(H2207,1,4),PIRA!$B$1:$E$1144,2,FALSE),"")&amp;"
"&amp;IFERROR(VLOOKUP(MID(I2207,1,4),PIRA!$B$1:$E$1144,2,FALSE),"")</f>
        <v xml:space="preserve">Rotating Reference Frames
</v>
      </c>
      <c r="G2207" s="32" t="s">
        <v>1138</v>
      </c>
      <c r="H2207" s="31" t="str">
        <f>IFERROR(IF(VLOOKUP(G2207,Demos!$B$3:$K$1368,2,FALSE)=0,"",VLOOKUP(G2207,Demos!$B$3:$K$1368,2,FALSE)),"")</f>
        <v/>
      </c>
      <c r="I2207" s="79" t="str">
        <f>IFERROR(IF(VLOOKUP(G2207,Demos!$B$3:$K$1368,3,FALSE)=0,"",VLOOKUP(G2207,Demos!$B$3:$K$1368,3,FALSE)),"")</f>
        <v/>
      </c>
      <c r="J2207" s="79" t="str">
        <f>IFERROR(IF(VLOOKUP(G2207,Demos!$B$3:$K$1368,4,FALSE)=0,"",VLOOKUP(G2207,Demos!$B$3:$K$1368,4,FALSE)),"")</f>
        <v/>
      </c>
      <c r="K2207" s="32" t="s">
        <v>1060</v>
      </c>
      <c r="L2207" s="32" t="s">
        <v>22</v>
      </c>
      <c r="M2207" s="71">
        <v>41725</v>
      </c>
      <c r="N2207" s="33" t="str">
        <f>IFERROR(VLOOKUP(G2207,Demos!$B$3:$K$1368,5,FALSE),"")</f>
        <v>Coriolis (1b)</v>
      </c>
      <c r="O2207" s="28">
        <f>IF(N2207="","",COUNTIF($N$6:N4326, N2207))</f>
        <v>34</v>
      </c>
      <c r="P2207" s="33" t="str">
        <f xml:space="preserve"> IFERROR(IF(VLOOKUP(G2207,Demos!$B$3:$K$1368,6,FALSE)=0,"",VLOOKUP(G2207,Demos!$B$3:$K$1368,6,FALSE)),"")</f>
        <v>www.de-monstrare.nl/pdf/Coriolis%20_1b_.pdf</v>
      </c>
      <c r="Q2207" s="38" t="str">
        <f xml:space="preserve"> IFERROR(IF(VLOOKUP(G2207,Demos!$B$3:$K$1368,8,FALSE)=0,"",VLOOKUP(G2207,Demos!$B$3:$K$1368,8,FALSE)),"")</f>
        <v/>
      </c>
      <c r="R2207" s="38" t="str">
        <f xml:space="preserve"> IFERROR(IF(VLOOKUP(G2207,Demos!$B$3:$K$1368,7,FALSE)=0,"",VLOOKUP(G2207,Demos!$B$3:$K$1368,7,FALSE)),"")</f>
        <v xml:space="preserve">See Collegerama 2022 recording TN1612TU_22 - https://collegerama.tudelft.nl/Mediasite/Channel/as-bsc-tn/watch/18ed1dabe394424f863782ea19d168bf1d </v>
      </c>
      <c r="T2207" s="50" t="s">
        <v>1763</v>
      </c>
      <c r="U2207" s="31" t="str">
        <f>IFERROR(VLOOKUP(G2207,Demos!$B$7:N5503,12,FALSE),"")</f>
        <v/>
      </c>
    </row>
    <row r="2208" spans="1:21" ht="45" x14ac:dyDescent="0.25">
      <c r="A2208" s="39">
        <f t="shared" si="34"/>
        <v>2203</v>
      </c>
      <c r="B2208" s="30" t="s">
        <v>38</v>
      </c>
      <c r="C2208" s="29" t="str">
        <f xml:space="preserve"> IFERROR(VLOOKUP(B2208, Courses!$C$3:$E$836, 2, FALSE),"")</f>
        <v>Mechanics and Theory of Relativity</v>
      </c>
      <c r="D2208" s="29" t="str">
        <f xml:space="preserve"> IFERROR(VLOOKUP(MID(G2208,1,1), PIRA!$B$1:$E$1146, 2, FALSE),"")</f>
        <v>1 Mechanics</v>
      </c>
      <c r="E2208" s="31" t="str">
        <f xml:space="preserve"> IFERROR(VLOOKUP(MID(G2208,1,2),PIRA!$B$1:$E$1144,2,FALSE),"")&amp;"
"&amp;IFERROR(VLOOKUP(MID(H2208,1,2),PIRA!$B$1:$E$1144,2,FALSE),"")&amp;"
"&amp;IFERROR(VLOOKUP(MID(I2208,1,2),PIRA!$B$1:$E$1144,2,FALSE),"")</f>
        <v xml:space="preserve">Relative Motion
</v>
      </c>
      <c r="F2208" s="31" t="str">
        <f xml:space="preserve"> IFERROR(VLOOKUP(MID(G2208,1,4),PIRA!$B$1:$E$1144,2,FALSE),"")&amp;"
"&amp;IFERROR(VLOOKUP(MID(H2208,1,4),PIRA!$B$1:$E$1144,2,FALSE),"")&amp;"
"&amp;IFERROR(VLOOKUP(MID(I2208,1,4),PIRA!$B$1:$E$1144,2,FALSE),"")</f>
        <v xml:space="preserve">Rotating Reference Frames
</v>
      </c>
      <c r="G2208" s="32" t="s">
        <v>1139</v>
      </c>
      <c r="H2208" s="31" t="str">
        <f>IFERROR(IF(VLOOKUP(G2208,Demos!$B$3:$K$1368,2,FALSE)=0,"",VLOOKUP(G2208,Demos!$B$3:$K$1368,2,FALSE)),"")</f>
        <v/>
      </c>
      <c r="I2208" s="79" t="str">
        <f>IFERROR(IF(VLOOKUP(G2208,Demos!$B$3:$K$1368,3,FALSE)=0,"",VLOOKUP(G2208,Demos!$B$3:$K$1368,3,FALSE)),"")</f>
        <v/>
      </c>
      <c r="J2208" s="79" t="str">
        <f>IFERROR(IF(VLOOKUP(G2208,Demos!$B$3:$K$1368,4,FALSE)=0,"",VLOOKUP(G2208,Demos!$B$3:$K$1368,4,FALSE)),"")</f>
        <v/>
      </c>
      <c r="K2208" s="32" t="s">
        <v>1060</v>
      </c>
      <c r="L2208" s="32" t="s">
        <v>22</v>
      </c>
      <c r="M2208" s="71">
        <v>41725</v>
      </c>
      <c r="N2208" s="33" t="str">
        <f>IFERROR(VLOOKUP(G2208,Demos!$B$3:$K$1368,5,FALSE),"")</f>
        <v>Coriolis Merry-go-Round</v>
      </c>
      <c r="O2208" s="28">
        <f>IF(N2208="","",COUNTIF($N$6:N4327, N2208))</f>
        <v>15</v>
      </c>
      <c r="P2208" s="33" t="str">
        <f xml:space="preserve"> IFERROR(IF(VLOOKUP(G2208,Demos!$B$3:$K$1368,6,FALSE)=0,"",VLOOKUP(G2208,Demos!$B$3:$K$1368,6,FALSE)),"")</f>
        <v>www.de-monstrare.nl/pdf/Coriolis%20merry-go-round.pdf</v>
      </c>
      <c r="Q2208" s="38" t="str">
        <f xml:space="preserve"> IFERROR(IF(VLOOKUP(G2208,Demos!$B$3:$K$1368,8,FALSE)=0,"",VLOOKUP(G2208,Demos!$B$3:$K$1368,8,FALSE)),"")</f>
        <v/>
      </c>
      <c r="R2208" s="38" t="str">
        <f xml:space="preserve"> IFERROR(IF(VLOOKUP(G2208,Demos!$B$3:$K$1368,7,FALSE)=0,"",VLOOKUP(G2208,Demos!$B$3:$K$1368,7,FALSE)),"")</f>
        <v/>
      </c>
      <c r="T2208" s="50" t="s">
        <v>1890</v>
      </c>
      <c r="U2208" s="31" t="str">
        <f>IFERROR(VLOOKUP(G2208,Demos!$B$7:N5502,12,FALSE),"")</f>
        <v/>
      </c>
    </row>
    <row r="2209" spans="1:21" ht="45" x14ac:dyDescent="0.25">
      <c r="A2209" s="39">
        <f t="shared" si="34"/>
        <v>2204</v>
      </c>
      <c r="B2209" s="30" t="s">
        <v>38</v>
      </c>
      <c r="C2209" s="29" t="str">
        <f xml:space="preserve"> IFERROR(VLOOKUP(B2209, Courses!$C$3:$E$836, 2, FALSE),"")</f>
        <v>Mechanics and Theory of Relativity</v>
      </c>
      <c r="D2209" s="29" t="str">
        <f xml:space="preserve"> IFERROR(VLOOKUP(MID(G2209,1,1), PIRA!$B$1:$E$1146, 2, FALSE),"")</f>
        <v>6 Optics</v>
      </c>
      <c r="E2209" s="31" t="str">
        <f xml:space="preserve"> IFERROR(VLOOKUP(MID(G2209,1,2),PIRA!$B$1:$E$1144,2,FALSE),"")&amp;"
"&amp;IFERROR(VLOOKUP(MID(H2209,1,2),PIRA!$B$1:$E$1144,2,FALSE),"")&amp;"
"&amp;IFERROR(VLOOKUP(MID(I2209,1,2),PIRA!$B$1:$E$1144,2,FALSE),"")</f>
        <v xml:space="preserve">Interference
</v>
      </c>
      <c r="F2209" s="31" t="str">
        <f xml:space="preserve"> IFERROR(VLOOKUP(MID(G2209,1,4),PIRA!$B$1:$E$1144,2,FALSE),"")&amp;"
"&amp;IFERROR(VLOOKUP(MID(H2209,1,4),PIRA!$B$1:$E$1144,2,FALSE),"")&amp;"
"&amp;IFERROR(VLOOKUP(MID(I2209,1,4),PIRA!$B$1:$E$1144,2,FALSE),"")</f>
        <v xml:space="preserve">Interferometers
</v>
      </c>
      <c r="G2209" s="32" t="s">
        <v>327</v>
      </c>
      <c r="H2209" s="31" t="str">
        <f>IFERROR(IF(VLOOKUP(G2209,Demos!$B$3:$K$1368,2,FALSE)=0,"",VLOOKUP(G2209,Demos!$B$3:$K$1368,2,FALSE)),"")</f>
        <v/>
      </c>
      <c r="I2209" s="79" t="str">
        <f>IFERROR(IF(VLOOKUP(G2209,Demos!$B$3:$K$1368,3,FALSE)=0,"",VLOOKUP(G2209,Demos!$B$3:$K$1368,3,FALSE)),"")</f>
        <v/>
      </c>
      <c r="J2209" s="79" t="str">
        <f>IFERROR(IF(VLOOKUP(G2209,Demos!$B$3:$K$1368,4,FALSE)=0,"",VLOOKUP(G2209,Demos!$B$3:$K$1368,4,FALSE)),"")</f>
        <v/>
      </c>
      <c r="K2209" s="32" t="s">
        <v>1060</v>
      </c>
      <c r="L2209" s="32" t="s">
        <v>22</v>
      </c>
      <c r="M2209" s="71">
        <v>41725</v>
      </c>
      <c r="N2209" s="33" t="str">
        <f>IFERROR(VLOOKUP(G2209,Demos!$B$3:$K$1368,5,FALSE),"")</f>
        <v>Michelson-Morley Interferometer</v>
      </c>
      <c r="O2209" s="28">
        <f>IF(N2209="","",COUNTIF($N$6:N4328, N2209))</f>
        <v>42</v>
      </c>
      <c r="P2209" s="33" t="str">
        <f xml:space="preserve"> IFERROR(IF(VLOOKUP(G2209,Demos!$B$3:$K$1368,6,FALSE)=0,"",VLOOKUP(G2209,Demos!$B$3:$K$1368,6,FALSE)),"")</f>
        <v>www.de-monstrare.nl/pdf/Michelson-Morley%20interferometer.pdf</v>
      </c>
      <c r="Q2209" s="38" t="str">
        <f xml:space="preserve"> IFERROR(IF(VLOOKUP(G2209,Demos!$B$3:$K$1368,8,FALSE)=0,"",VLOOKUP(G2209,Demos!$B$3:$K$1368,8,FALSE)),"")</f>
        <v/>
      </c>
      <c r="R2209" s="38" t="str">
        <f xml:space="preserve"> IFERROR(IF(VLOOKUP(G2209,Demos!$B$3:$K$1368,7,FALSE)=0,"",VLOOKUP(G2209,Demos!$B$3:$K$1368,7,FALSE)),"")</f>
        <v xml:space="preserve">See 2022 recording TN1612TU_24. https://collegerama.tudelft.nl/Mediasite/Channel/as-bsc-tn/watch/7474e760f1e14321b537b197c972eb3e1d </v>
      </c>
      <c r="T2209" s="50" t="s">
        <v>1890</v>
      </c>
      <c r="U2209" s="31" t="str">
        <f>IFERROR(VLOOKUP(G2209,Demos!$B$7:N5501,12,FALSE),"")</f>
        <v/>
      </c>
    </row>
    <row r="2210" spans="1:21" ht="45" x14ac:dyDescent="0.25">
      <c r="A2210" s="39">
        <f t="shared" si="34"/>
        <v>2205</v>
      </c>
      <c r="B2210" s="30" t="s">
        <v>38</v>
      </c>
      <c r="C2210" s="29" t="str">
        <f xml:space="preserve"> IFERROR(VLOOKUP(B2210, Courses!$C$3:$E$836, 2, FALSE),"")</f>
        <v>Mechanics and Theory of Relativity</v>
      </c>
      <c r="D2210" s="29" t="str">
        <f xml:space="preserve"> IFERROR(VLOOKUP(MID(G2210,1,1), PIRA!$B$1:$E$1146, 2, FALSE),"")</f>
        <v>1 Mechanics</v>
      </c>
      <c r="E2210" s="31" t="str">
        <f xml:space="preserve"> IFERROR(VLOOKUP(MID(G2210,1,2),PIRA!$B$1:$E$1144,2,FALSE),"")&amp;"
"&amp;IFERROR(VLOOKUP(MID(H2210,1,2),PIRA!$B$1:$E$1144,2,FALSE),"")&amp;"
"&amp;IFERROR(VLOOKUP(MID(I2210,1,2),PIRA!$B$1:$E$1144,2,FALSE),"")</f>
        <v xml:space="preserve">Motion in two Dimensions
</v>
      </c>
      <c r="F2210" s="31" t="str">
        <f xml:space="preserve"> IFERROR(VLOOKUP(MID(G2210,1,4),PIRA!$B$1:$E$1144,2,FALSE),"")&amp;"
"&amp;IFERROR(VLOOKUP(MID(H2210,1,4),PIRA!$B$1:$E$1144,2,FALSE),"")&amp;"
"&amp;IFERROR(VLOOKUP(MID(I2210,1,4),PIRA!$B$1:$E$1144,2,FALSE),"")</f>
        <v xml:space="preserve">Central Forces
</v>
      </c>
      <c r="G2210" s="32" t="s">
        <v>1132</v>
      </c>
      <c r="H2210" s="31" t="str">
        <f>IFERROR(IF(VLOOKUP(G2210,Demos!$B$3:$K$1368,2,FALSE)=0,"",VLOOKUP(G2210,Demos!$B$3:$K$1368,2,FALSE)),"")</f>
        <v/>
      </c>
      <c r="I2210" s="79" t="str">
        <f>IFERROR(IF(VLOOKUP(G2210,Demos!$B$3:$K$1368,3,FALSE)=0,"",VLOOKUP(G2210,Demos!$B$3:$K$1368,3,FALSE)),"")</f>
        <v xml:space="preserve"> </v>
      </c>
      <c r="J2210" s="79" t="str">
        <f>IFERROR(IF(VLOOKUP(G2210,Demos!$B$3:$K$1368,4,FALSE)=0,"",VLOOKUP(G2210,Demos!$B$3:$K$1368,4,FALSE)),"")</f>
        <v/>
      </c>
      <c r="K2210" s="32" t="s">
        <v>1060</v>
      </c>
      <c r="L2210" s="32" t="s">
        <v>22</v>
      </c>
      <c r="M2210" s="71">
        <v>41724</v>
      </c>
      <c r="N2210" s="33" t="str">
        <f>IFERROR(VLOOKUP(G2210,Demos!$B$3:$K$1368,5,FALSE),"")</f>
        <v>Going Round in Circles</v>
      </c>
      <c r="O2210" s="28">
        <f>IF(N2210="","",COUNTIF($N$6:N4329, N2210))</f>
        <v>11</v>
      </c>
      <c r="P2210" s="33" t="str">
        <f xml:space="preserve"> IFERROR(IF(VLOOKUP(G2210,Demos!$B$3:$K$1368,6,FALSE)=0,"",VLOOKUP(G2210,Demos!$B$3:$K$1368,6,FALSE)),"")</f>
        <v>www.de-monstrare.nl/pdf/Going%20round%20in%20circles.pdf</v>
      </c>
      <c r="Q2210" s="38" t="str">
        <f xml:space="preserve"> IFERROR(IF(VLOOKUP(G2210,Demos!$B$3:$K$1368,8,FALSE)=0,"",VLOOKUP(G2210,Demos!$B$3:$K$1368,8,FALSE)),"")</f>
        <v/>
      </c>
      <c r="R2210" s="38" t="str">
        <f xml:space="preserve"> IFERROR(IF(VLOOKUP(G2210,Demos!$B$3:$K$1368,7,FALSE)=0,"",VLOOKUP(G2210,Demos!$B$3:$K$1368,7,FALSE)),"")</f>
        <v/>
      </c>
      <c r="T2210" s="50" t="s">
        <v>1763</v>
      </c>
      <c r="U2210" s="31" t="str">
        <f>IFERROR(VLOOKUP(G2210,Demos!$B$7:N5510,12,FALSE),"")</f>
        <v/>
      </c>
    </row>
    <row r="2211" spans="1:21" ht="45" x14ac:dyDescent="0.25">
      <c r="A2211" s="39">
        <f t="shared" si="34"/>
        <v>2206</v>
      </c>
      <c r="B2211" s="30" t="s">
        <v>281</v>
      </c>
      <c r="C2211" s="29" t="str">
        <f xml:space="preserve"> IFERROR(VLOOKUP(B2211, Courses!$C$3:$E$836, 2, FALSE),"")</f>
        <v>Mechanics I</v>
      </c>
      <c r="D2211" s="29" t="str">
        <f xml:space="preserve"> IFERROR(VLOOKUP(MID(G2211,1,1), PIRA!$B$1:$E$1146, 2, FALSE),"")</f>
        <v>1 Mechanics</v>
      </c>
      <c r="E2211" s="31" t="str">
        <f xml:space="preserve"> IFERROR(VLOOKUP(MID(G2211,1,2),PIRA!$B$1:$E$1144,2,FALSE),"")&amp;"
"&amp;IFERROR(VLOOKUP(MID(H2211,1,2),PIRA!$B$1:$E$1144,2,FALSE),"")&amp;"
"&amp;IFERROR(VLOOKUP(MID(I2211,1,2),PIRA!$B$1:$E$1144,2,FALSE),"")</f>
        <v xml:space="preserve">Gravity
</v>
      </c>
      <c r="F2211" s="31" t="str">
        <f xml:space="preserve"> IFERROR(VLOOKUP(MID(G2211,1,4),PIRA!$B$1:$E$1144,2,FALSE),"")&amp;"
"&amp;IFERROR(VLOOKUP(MID(H2211,1,4),PIRA!$B$1:$E$1144,2,FALSE),"")&amp;"
"&amp;IFERROR(VLOOKUP(MID(I2211,1,4),PIRA!$B$1:$E$1144,2,FALSE),"")</f>
        <v xml:space="preserve">Universal Gravitational Constant
</v>
      </c>
      <c r="G2211" s="32" t="s">
        <v>1155</v>
      </c>
      <c r="H2211" s="31" t="str">
        <f>IFERROR(IF(VLOOKUP(G2211,Demos!$B$3:$K$1368,2,FALSE)=0,"",VLOOKUP(G2211,Demos!$B$3:$K$1368,2,FALSE)),"")</f>
        <v/>
      </c>
      <c r="I2211" s="79" t="str">
        <f>IFERROR(IF(VLOOKUP(G2211,Demos!$B$3:$K$1368,3,FALSE)=0,"",VLOOKUP(G2211,Demos!$B$3:$K$1368,3,FALSE)),"")</f>
        <v/>
      </c>
      <c r="J2211" s="79" t="str">
        <f>IFERROR(IF(VLOOKUP(G2211,Demos!$B$3:$K$1368,4,FALSE)=0,"",VLOOKUP(G2211,Demos!$B$3:$K$1368,4,FALSE)),"")</f>
        <v/>
      </c>
      <c r="K2211" s="30" t="s">
        <v>3</v>
      </c>
      <c r="M2211" s="71">
        <v>41724</v>
      </c>
      <c r="N2211" s="33" t="str">
        <f>IFERROR(VLOOKUP(G2211,Demos!$B$3:$K$1368,5,FALSE),"")</f>
        <v>Weighing the Earth</v>
      </c>
      <c r="O2211" s="28">
        <f>IF(N2211="","",COUNTIF($N$6:N4330, N2211))</f>
        <v>8</v>
      </c>
      <c r="P2211" s="33" t="str">
        <f xml:space="preserve"> IFERROR(IF(VLOOKUP(G2211,Demos!$B$3:$K$1368,6,FALSE)=0,"",VLOOKUP(G2211,Demos!$B$3:$K$1368,6,FALSE)),"")</f>
        <v>www.de-monstrare.nl/pdf/Weighing%20the%20earth.pdf</v>
      </c>
      <c r="Q2211" s="38" t="str">
        <f xml:space="preserve"> IFERROR(IF(VLOOKUP(G2211,Demos!$B$3:$K$1368,8,FALSE)=0,"",VLOOKUP(G2211,Demos!$B$3:$K$1368,8,FALSE)),"")</f>
        <v>Torsion wire broken due to moving the equipment by FMVG 15 Aug 2013</v>
      </c>
      <c r="R2211" s="38" t="str">
        <f xml:space="preserve"> IFERROR(IF(VLOOKUP(G2211,Demos!$B$3:$K$1368,7,FALSE)=0,"",VLOOKUP(G2211,Demos!$B$3:$K$1368,7,FALSE)),"")</f>
        <v/>
      </c>
      <c r="T2211" s="50" t="s">
        <v>1770</v>
      </c>
      <c r="U2211" s="31" t="str">
        <f>IFERROR(VLOOKUP(G2211,Demos!$B$7:N5505,12,FALSE),"")</f>
        <v/>
      </c>
    </row>
    <row r="2212" spans="1:21" ht="45" x14ac:dyDescent="0.25">
      <c r="A2212" s="39">
        <f t="shared" si="34"/>
        <v>2207</v>
      </c>
      <c r="B2212" s="30" t="s">
        <v>281</v>
      </c>
      <c r="C2212" s="29" t="str">
        <f xml:space="preserve"> IFERROR(VLOOKUP(B2212, Courses!$C$3:$E$836, 2, FALSE),"")</f>
        <v>Mechanics I</v>
      </c>
      <c r="D2212" s="29" t="str">
        <f xml:space="preserve"> IFERROR(VLOOKUP(MID(G2212,1,1), PIRA!$B$1:$E$1146, 2, FALSE),"")</f>
        <v>1 Mechanics</v>
      </c>
      <c r="E2212" s="31" t="str">
        <f xml:space="preserve"> IFERROR(VLOOKUP(MID(G2212,1,2),PIRA!$B$1:$E$1144,2,FALSE),"")&amp;"
"&amp;IFERROR(VLOOKUP(MID(H2212,1,2),PIRA!$B$1:$E$1144,2,FALSE),"")&amp;"
"&amp;IFERROR(VLOOKUP(MID(I2212,1,2),PIRA!$B$1:$E$1144,2,FALSE),"")</f>
        <v xml:space="preserve">Work and Energy
Magnetic Materials
</v>
      </c>
      <c r="F2212" s="31" t="str">
        <f xml:space="preserve"> IFERROR(VLOOKUP(MID(G2212,1,4),PIRA!$B$1:$E$1144,2,FALSE),"")&amp;"
"&amp;IFERROR(VLOOKUP(MID(H2212,1,4),PIRA!$B$1:$E$1144,2,FALSE),"")&amp;"
"&amp;IFERROR(VLOOKUP(MID(I2212,1,4),PIRA!$B$1:$E$1144,2,FALSE),"")</f>
        <v xml:space="preserve">Conservation of Energy
Magnets
</v>
      </c>
      <c r="G2212" s="32" t="s">
        <v>1158</v>
      </c>
      <c r="H2212" s="31" t="str">
        <f>IFERROR(IF(VLOOKUP(G2212,Demos!$B$3:$K$1368,2,FALSE)=0,"",VLOOKUP(G2212,Demos!$B$3:$K$1368,2,FALSE)),"")</f>
        <v>5G10.80</v>
      </c>
      <c r="I2212" s="79" t="str">
        <f>IFERROR(IF(VLOOKUP(G2212,Demos!$B$3:$K$1368,3,FALSE)=0,"",VLOOKUP(G2212,Demos!$B$3:$K$1368,3,FALSE)),"")</f>
        <v/>
      </c>
      <c r="J2212" s="79" t="str">
        <f>IFERROR(IF(VLOOKUP(G2212,Demos!$B$3:$K$1368,4,FALSE)=0,"",VLOOKUP(G2212,Demos!$B$3:$K$1368,4,FALSE)),"")</f>
        <v/>
      </c>
      <c r="K2212" s="30" t="s">
        <v>3</v>
      </c>
      <c r="M2212" s="71">
        <v>41724</v>
      </c>
      <c r="N2212" s="33" t="str">
        <f>IFERROR(VLOOKUP(G2212,Demos!$B$3:$K$1368,5,FALSE),"")</f>
        <v>Gauss' Rifle</v>
      </c>
      <c r="O2212" s="28">
        <f>IF(N2212="","",COUNTIF($N$6:N4331, N2212))</f>
        <v>37</v>
      </c>
      <c r="P2212" s="33" t="str">
        <f xml:space="preserve"> IFERROR(IF(VLOOKUP(G2212,Demos!$B$3:$K$1368,6,FALSE)=0,"",VLOOKUP(G2212,Demos!$B$3:$K$1368,6,FALSE)),"")</f>
        <v>www.de-monstrare.nl/pdf/Gauss%27s%20rifle.pdf</v>
      </c>
      <c r="Q2212" s="38" t="str">
        <f xml:space="preserve"> IFERROR(IF(VLOOKUP(G2212,Demos!$B$3:$K$1368,8,FALSE)=0,"",VLOOKUP(G2212,Demos!$B$3:$K$1368,8,FALSE)),"")</f>
        <v/>
      </c>
      <c r="R2212" s="38" t="str">
        <f xml:space="preserve"> IFERROR(IF(VLOOKUP(G2212,Demos!$B$3:$K$1368,7,FALSE)=0,"",VLOOKUP(G2212,Demos!$B$3:$K$1368,7,FALSE)),"")</f>
        <v xml:space="preserve">See Collegerama 2022 recording TN1612TU_04 from 00:39:45 - https://collegerama.tudelft.nl/Mediasite/Channel/as-bsc-tn/watch/a26ab3bd246349b59f418a1b22cc67101d </v>
      </c>
      <c r="T2212" s="50" t="s">
        <v>1761</v>
      </c>
      <c r="U2212" s="31" t="str">
        <f>IFERROR(VLOOKUP(G2212,Demos!$B$7:N5508,12,FALSE),"")</f>
        <v/>
      </c>
    </row>
    <row r="2213" spans="1:21" ht="45" x14ac:dyDescent="0.25">
      <c r="A2213" s="39">
        <f t="shared" si="34"/>
        <v>2208</v>
      </c>
      <c r="B2213" s="30" t="s">
        <v>281</v>
      </c>
      <c r="C2213" s="29" t="str">
        <f xml:space="preserve"> IFERROR(VLOOKUP(B2213, Courses!$C$3:$E$836, 2, FALSE),"")</f>
        <v>Mechanics I</v>
      </c>
      <c r="D2213" s="29" t="str">
        <f xml:space="preserve"> IFERROR(VLOOKUP(MID(G2213,1,1), PIRA!$B$1:$E$1146, 2, FALSE),"")</f>
        <v>1 Mechanics</v>
      </c>
      <c r="E2213" s="31" t="str">
        <f xml:space="preserve"> IFERROR(VLOOKUP(MID(G2213,1,2),PIRA!$B$1:$E$1144,2,FALSE),"")&amp;"
"&amp;IFERROR(VLOOKUP(MID(H2213,1,2),PIRA!$B$1:$E$1144,2,FALSE),"")&amp;"
"&amp;IFERROR(VLOOKUP(MID(I2213,1,2),PIRA!$B$1:$E$1144,2,FALSE),"")</f>
        <v xml:space="preserve">Linear Momentum and Collisions
</v>
      </c>
      <c r="F2213" s="31" t="str">
        <f xml:space="preserve"> IFERROR(VLOOKUP(MID(G2213,1,4),PIRA!$B$1:$E$1144,2,FALSE),"")&amp;"
"&amp;IFERROR(VLOOKUP(MID(H2213,1,4),PIRA!$B$1:$E$1144,2,FALSE),"")&amp;"
"&amp;IFERROR(VLOOKUP(MID(I2213,1,4),PIRA!$B$1:$E$1144,2,FALSE),"")</f>
        <v xml:space="preserve">Conservation of Linear Momentum
</v>
      </c>
      <c r="G2213" s="32" t="s">
        <v>1161</v>
      </c>
      <c r="H2213" s="31" t="str">
        <f>IFERROR(IF(VLOOKUP(G2213,Demos!$B$3:$K$1368,2,FALSE)=0,"",VLOOKUP(G2213,Demos!$B$3:$K$1368,2,FALSE)),"")</f>
        <v/>
      </c>
      <c r="I2213" s="79" t="str">
        <f>IFERROR(IF(VLOOKUP(G2213,Demos!$B$3:$K$1368,3,FALSE)=0,"",VLOOKUP(G2213,Demos!$B$3:$K$1368,3,FALSE)),"")</f>
        <v/>
      </c>
      <c r="J2213" s="79" t="str">
        <f>IFERROR(IF(VLOOKUP(G2213,Demos!$B$3:$K$1368,4,FALSE)=0,"",VLOOKUP(G2213,Demos!$B$3:$K$1368,4,FALSE)),"")</f>
        <v/>
      </c>
      <c r="K2213" s="30" t="s">
        <v>3</v>
      </c>
      <c r="M2213" s="71">
        <v>41724</v>
      </c>
      <c r="N2213" s="33" t="str">
        <f>IFERROR(VLOOKUP(G2213,Demos!$B$3:$K$1368,5,FALSE),"")</f>
        <v>Elastic Collisions</v>
      </c>
      <c r="O2213" s="28">
        <f>IF(N2213="","",COUNTIF($N$6:N4332, N2213))</f>
        <v>19</v>
      </c>
      <c r="P2213" s="33" t="str">
        <f xml:space="preserve"> IFERROR(IF(VLOOKUP(G2213,Demos!$B$3:$K$1368,6,FALSE)=0,"",VLOOKUP(G2213,Demos!$B$3:$K$1368,6,FALSE)),"")</f>
        <v>www.de-monstrare.nl/pdf/Elastic%20collisions.pdf</v>
      </c>
      <c r="Q2213" s="38" t="str">
        <f xml:space="preserve"> IFERROR(IF(VLOOKUP(G2213,Demos!$B$3:$K$1368,8,FALSE)=0,"",VLOOKUP(G2213,Demos!$B$3:$K$1368,8,FALSE)),"")</f>
        <v/>
      </c>
      <c r="R2213" s="38" t="str">
        <f xml:space="preserve"> IFERROR(IF(VLOOKUP(G2213,Demos!$B$3:$K$1368,7,FALSE)=0,"",VLOOKUP(G2213,Demos!$B$3:$K$1368,7,FALSE)),"")</f>
        <v/>
      </c>
      <c r="T2213" s="50" t="s">
        <v>1761</v>
      </c>
      <c r="U2213" s="31" t="str">
        <f>IFERROR(VLOOKUP(G2213,Demos!$B$7:N5509,12,FALSE),"")</f>
        <v/>
      </c>
    </row>
    <row r="2214" spans="1:21" ht="45" x14ac:dyDescent="0.25">
      <c r="A2214" s="39">
        <f t="shared" si="34"/>
        <v>2209</v>
      </c>
      <c r="B2214" s="30" t="s">
        <v>281</v>
      </c>
      <c r="C2214" s="29" t="str">
        <f xml:space="preserve"> IFERROR(VLOOKUP(B2214, Courses!$C$3:$E$836, 2, FALSE),"")</f>
        <v>Mechanics I</v>
      </c>
      <c r="D2214" s="29" t="str">
        <f xml:space="preserve"> IFERROR(VLOOKUP(MID(G2214,1,1), PIRA!$B$1:$E$1146, 2, FALSE),"")</f>
        <v>1 Mechanics</v>
      </c>
      <c r="E2214" s="31" t="str">
        <f xml:space="preserve"> IFERROR(VLOOKUP(MID(G2214,1,2),PIRA!$B$1:$E$1144,2,FALSE),"")&amp;"
"&amp;IFERROR(VLOOKUP(MID(H2214,1,2),PIRA!$B$1:$E$1144,2,FALSE),"")&amp;"
"&amp;IFERROR(VLOOKUP(MID(I2214,1,2),PIRA!$B$1:$E$1144,2,FALSE),"")</f>
        <v xml:space="preserve">Linear Momentum and Collisions
</v>
      </c>
      <c r="F2214" s="31" t="str">
        <f xml:space="preserve"> IFERROR(VLOOKUP(MID(G2214,1,4),PIRA!$B$1:$E$1144,2,FALSE),"")&amp;"
"&amp;IFERROR(VLOOKUP(MID(H2214,1,4),PIRA!$B$1:$E$1144,2,FALSE),"")&amp;"
"&amp;IFERROR(VLOOKUP(MID(I2214,1,4),PIRA!$B$1:$E$1144,2,FALSE),"")</f>
        <v xml:space="preserve">Conservation of Linear Momentum
</v>
      </c>
      <c r="G2214" s="32" t="s">
        <v>1162</v>
      </c>
      <c r="H2214" s="31" t="str">
        <f>IFERROR(IF(VLOOKUP(G2214,Demos!$B$3:$K$1368,2,FALSE)=0,"",VLOOKUP(G2214,Demos!$B$3:$K$1368,2,FALSE)),"")</f>
        <v/>
      </c>
      <c r="I2214" s="79" t="str">
        <f>IFERROR(IF(VLOOKUP(G2214,Demos!$B$3:$K$1368,3,FALSE)=0,"",VLOOKUP(G2214,Demos!$B$3:$K$1368,3,FALSE)),"")</f>
        <v/>
      </c>
      <c r="J2214" s="79" t="str">
        <f>IFERROR(IF(VLOOKUP(G2214,Demos!$B$3:$K$1368,4,FALSE)=0,"",VLOOKUP(G2214,Demos!$B$3:$K$1368,4,FALSE)),"")</f>
        <v/>
      </c>
      <c r="K2214" s="30" t="s">
        <v>3</v>
      </c>
      <c r="M2214" s="71">
        <v>41724</v>
      </c>
      <c r="N2214" s="33" t="str">
        <f>IFERROR(VLOOKUP(G2214,Demos!$B$3:$K$1368,5,FALSE),"")</f>
        <v>Inelastic Collisions</v>
      </c>
      <c r="O2214" s="28">
        <f>IF(N2214="","",COUNTIF($N$6:N4333, N2214))</f>
        <v>19</v>
      </c>
      <c r="P2214" s="33" t="str">
        <f xml:space="preserve"> IFERROR(IF(VLOOKUP(G2214,Demos!$B$3:$K$1368,6,FALSE)=0,"",VLOOKUP(G2214,Demos!$B$3:$K$1368,6,FALSE)),"")</f>
        <v>www.de-monstrare.nl/pdf/Inelastic%20collisions.pdf</v>
      </c>
      <c r="Q2214" s="38" t="str">
        <f xml:space="preserve"> IFERROR(IF(VLOOKUP(G2214,Demos!$B$3:$K$1368,8,FALSE)=0,"",VLOOKUP(G2214,Demos!$B$3:$K$1368,8,FALSE)),"")</f>
        <v/>
      </c>
      <c r="R2214" s="38" t="str">
        <f xml:space="preserve"> IFERROR(IF(VLOOKUP(G2214,Demos!$B$3:$K$1368,7,FALSE)=0,"",VLOOKUP(G2214,Demos!$B$3:$K$1368,7,FALSE)),"")</f>
        <v/>
      </c>
      <c r="T2214" s="50" t="s">
        <v>1761</v>
      </c>
      <c r="U2214" s="31" t="str">
        <f>IFERROR(VLOOKUP(G2214,Demos!$B$7:N5507,12,FALSE),"")</f>
        <v/>
      </c>
    </row>
    <row r="2215" spans="1:21" ht="45" x14ac:dyDescent="0.25">
      <c r="A2215" s="39">
        <f t="shared" si="34"/>
        <v>2210</v>
      </c>
      <c r="B2215" s="30" t="s">
        <v>281</v>
      </c>
      <c r="C2215" s="29" t="str">
        <f xml:space="preserve"> IFERROR(VLOOKUP(B2215, Courses!$C$3:$E$836, 2, FALSE),"")</f>
        <v>Mechanics I</v>
      </c>
      <c r="D2215" s="29" t="str">
        <f xml:space="preserve"> IFERROR(VLOOKUP(MID(G2215,1,1), PIRA!$B$1:$E$1146, 2, FALSE),"")</f>
        <v>1 Mechanics</v>
      </c>
      <c r="E2215" s="31" t="str">
        <f xml:space="preserve"> IFERROR(VLOOKUP(MID(G2215,1,2),PIRA!$B$1:$E$1144,2,FALSE),"")&amp;"
"&amp;IFERROR(VLOOKUP(MID(H2215,1,2),PIRA!$B$1:$E$1144,2,FALSE),"")&amp;"
"&amp;IFERROR(VLOOKUP(MID(I2215,1,2),PIRA!$B$1:$E$1144,2,FALSE),"")</f>
        <v>Linear Momentum and Collisions
Stellar Astronomy
Relative Motion</v>
      </c>
      <c r="F2215" s="31" t="str">
        <f xml:space="preserve"> IFERROR(VLOOKUP(MID(G2215,1,4),PIRA!$B$1:$E$1144,2,FALSE),"")&amp;"
"&amp;IFERROR(VLOOKUP(MID(H2215,1,4),PIRA!$B$1:$E$1144,2,FALSE),"")&amp;"
"&amp;IFERROR(VLOOKUP(MID(I2215,1,4),PIRA!$B$1:$E$1144,2,FALSE),"")</f>
        <v>Collisions in One Dimension
The Sun
Moving Reference Frames</v>
      </c>
      <c r="G2215" s="32" t="s">
        <v>471</v>
      </c>
      <c r="H2215" s="31" t="str">
        <f>IFERROR(IF(VLOOKUP(G2215,Demos!$B$3:$K$1368,2,FALSE)=0,"",VLOOKUP(G2215,Demos!$B$3:$K$1368,2,FALSE)),"")</f>
        <v>8B10.50</v>
      </c>
      <c r="I2215" s="79" t="str">
        <f>IFERROR(IF(VLOOKUP(G2215,Demos!$B$3:$K$1368,3,FALSE)=0,"",VLOOKUP(G2215,Demos!$B$3:$K$1368,3,FALSE)),"")</f>
        <v>1E10.01</v>
      </c>
      <c r="J2215" s="79" t="str">
        <f>IFERROR(IF(VLOOKUP(G2215,Demos!$B$3:$K$1368,4,FALSE)=0,"",VLOOKUP(G2215,Demos!$B$3:$K$1368,4,FALSE)),"")</f>
        <v>1N20.09</v>
      </c>
      <c r="K2215" s="30" t="s">
        <v>3</v>
      </c>
      <c r="M2215" s="71">
        <v>41724</v>
      </c>
      <c r="N2215" s="33" t="str">
        <f>IFERROR(VLOOKUP(G2215,Demos!$B$3:$K$1368,5,FALSE),"")</f>
        <v>Super Balls, Double Ball Drop</v>
      </c>
      <c r="O2215" s="28">
        <f>IF(N2215="","",COUNTIF($N$6:N4334, N2215))</f>
        <v>56</v>
      </c>
      <c r="P2215" s="33" t="str">
        <f xml:space="preserve"> IFERROR(IF(VLOOKUP(G2215,Demos!$B$3:$K$1368,6,FALSE)=0,"",VLOOKUP(G2215,Demos!$B$3:$K$1368,6,FALSE)),"")</f>
        <v>www.de-monstrare.nl/pdf/Superballs.pdf</v>
      </c>
      <c r="Q2215" s="38" t="str">
        <f xml:space="preserve"> IFERROR(IF(VLOOKUP(G2215,Demos!$B$3:$K$1368,8,FALSE)=0,"",VLOOKUP(G2215,Demos!$B$3:$K$1368,8,FALSE)),"")</f>
        <v/>
      </c>
      <c r="R2215" s="38" t="str">
        <f xml:space="preserve"> IFERROR(IF(VLOOKUP(G2215,Demos!$B$3:$K$1368,7,FALSE)=0,"",VLOOKUP(G2215,Demos!$B$3:$K$1368,7,FALSE)),"")</f>
        <v xml:space="preserve">See Collegerama 2022 recording TN1612TU_10 from 01:17:10 - https://collegerama.tudelft.nl/Mediasite/Channel/as-bsc-tn/watch/b282d0ac7af745eba483f6120bc37f2d1d </v>
      </c>
      <c r="T2215" s="50" t="s">
        <v>1761</v>
      </c>
      <c r="U2215" s="31" t="str">
        <f>IFERROR(VLOOKUP(G2215,Demos!$B$7:N5506,12,FALSE),"")</f>
        <v/>
      </c>
    </row>
    <row r="2216" spans="1:21" ht="45" x14ac:dyDescent="0.25">
      <c r="A2216" s="39">
        <f t="shared" si="34"/>
        <v>2211</v>
      </c>
      <c r="B2216" s="30" t="s">
        <v>275</v>
      </c>
      <c r="C2216" s="29" t="str">
        <f xml:space="preserve"> IFERROR(VLOOKUP(B2216, Courses!$C$3:$E$836, 2, FALSE),"")</f>
        <v>Optics</v>
      </c>
      <c r="D2216" s="29" t="str">
        <f xml:space="preserve"> IFERROR(VLOOKUP(MID(G2216,1,1), PIRA!$B$1:$E$1146, 2, FALSE),"")</f>
        <v>6 Optics</v>
      </c>
      <c r="E2216" s="31" t="str">
        <f xml:space="preserve"> IFERROR(VLOOKUP(MID(G2216,1,2),PIRA!$B$1:$E$1144,2,FALSE),"")&amp;"
"&amp;IFERROR(VLOOKUP(MID(H2216,1,2),PIRA!$B$1:$E$1144,2,FALSE),"")&amp;"
"&amp;IFERROR(VLOOKUP(MID(I2216,1,2),PIRA!$B$1:$E$1144,2,FALSE),"")</f>
        <v xml:space="preserve">Modern Optics
</v>
      </c>
      <c r="F2216" s="31" t="str">
        <f xml:space="preserve"> IFERROR(VLOOKUP(MID(G2216,1,4),PIRA!$B$1:$E$1144,2,FALSE),"")&amp;"
"&amp;IFERROR(VLOOKUP(MID(H2216,1,4),PIRA!$B$1:$E$1144,2,FALSE),"")&amp;"
"&amp;IFERROR(VLOOKUP(MID(I2216,1,4),PIRA!$B$1:$E$1144,2,FALSE),"")</f>
        <v xml:space="preserve">Holography
</v>
      </c>
      <c r="G2216" s="32" t="s">
        <v>328</v>
      </c>
      <c r="H2216" s="31" t="str">
        <f>IFERROR(IF(VLOOKUP(G2216,Demos!$B$3:$K$1368,2,FALSE)=0,"",VLOOKUP(G2216,Demos!$B$3:$K$1368,2,FALSE)),"")</f>
        <v/>
      </c>
      <c r="I2216" s="79" t="str">
        <f>IFERROR(IF(VLOOKUP(G2216,Demos!$B$3:$K$1368,3,FALSE)=0,"",VLOOKUP(G2216,Demos!$B$3:$K$1368,3,FALSE)),"")</f>
        <v/>
      </c>
      <c r="J2216" s="79" t="str">
        <f>IFERROR(IF(VLOOKUP(G2216,Demos!$B$3:$K$1368,4,FALSE)=0,"",VLOOKUP(G2216,Demos!$B$3:$K$1368,4,FALSE)),"")</f>
        <v/>
      </c>
      <c r="K2216" s="32" t="s">
        <v>1056</v>
      </c>
      <c r="L2216" s="32" t="s">
        <v>1614</v>
      </c>
      <c r="M2216" s="71">
        <v>41724</v>
      </c>
      <c r="N2216" s="33" t="str">
        <f>IFERROR(VLOOKUP(G2216,Demos!$B$3:$K$1368,5,FALSE),"")</f>
        <v>Holography</v>
      </c>
      <c r="O2216" s="28">
        <f>IF(N2216="","",COUNTIF($N$6:N4335, N2216))</f>
        <v>3</v>
      </c>
      <c r="P2216" s="33" t="str">
        <f xml:space="preserve"> IFERROR(IF(VLOOKUP(G2216,Demos!$B$3:$K$1368,6,FALSE)=0,"",VLOOKUP(G2216,Demos!$B$3:$K$1368,6,FALSE)),"")</f>
        <v>N/A</v>
      </c>
      <c r="Q2216" s="38" t="str">
        <f xml:space="preserve"> IFERROR(IF(VLOOKUP(G2216,Demos!$B$3:$K$1368,8,FALSE)=0,"",VLOOKUP(G2216,Demos!$B$3:$K$1368,8,FALSE)),"")</f>
        <v>Missing setup as of 26 Mar 2014</v>
      </c>
      <c r="R2216" s="38" t="str">
        <f xml:space="preserve"> IFERROR(IF(VLOOKUP(G2216,Demos!$B$3:$K$1368,7,FALSE)=0,"",VLOOKUP(G2216,Demos!$B$3:$K$1368,7,FALSE)),"")</f>
        <v/>
      </c>
      <c r="T2216" s="50" t="s">
        <v>1769</v>
      </c>
      <c r="U2216" s="31" t="str">
        <f>IFERROR(VLOOKUP(G2216,Demos!$B$7:N5511,12,FALSE),"")</f>
        <v/>
      </c>
    </row>
    <row r="2217" spans="1:21" ht="45" x14ac:dyDescent="0.25">
      <c r="A2217" s="39">
        <f t="shared" si="34"/>
        <v>2212</v>
      </c>
      <c r="B2217" s="30" t="s">
        <v>275</v>
      </c>
      <c r="C2217" s="29" t="str">
        <f xml:space="preserve"> IFERROR(VLOOKUP(B2217, Courses!$C$3:$E$836, 2, FALSE),"")</f>
        <v>Optics</v>
      </c>
      <c r="D2217" s="29" t="str">
        <f xml:space="preserve"> IFERROR(VLOOKUP(MID(G2217,1,1), PIRA!$B$1:$E$1146, 2, FALSE),"")</f>
        <v>6 Optics</v>
      </c>
      <c r="E2217" s="31" t="str">
        <f xml:space="preserve"> IFERROR(VLOOKUP(MID(G2217,1,2),PIRA!$B$1:$E$1144,2,FALSE),"")&amp;"
"&amp;IFERROR(VLOOKUP(MID(H2217,1,2),PIRA!$B$1:$E$1144,2,FALSE),"")&amp;"
"&amp;IFERROR(VLOOKUP(MID(I2217,1,2),PIRA!$B$1:$E$1144,2,FALSE),"")</f>
        <v>Diffraction
Modern Optics
Diffraction</v>
      </c>
      <c r="F2217" s="31" t="str">
        <f xml:space="preserve"> IFERROR(VLOOKUP(MID(G2217,1,4),PIRA!$B$1:$E$1144,2,FALSE),"")&amp;"
"&amp;IFERROR(VLOOKUP(MID(H2217,1,4),PIRA!$B$1:$E$1144,2,FALSE),"")&amp;"
"&amp;IFERROR(VLOOKUP(MID(I2217,1,4),PIRA!$B$1:$E$1144,2,FALSE),"")</f>
        <v>Diffraction Through One Slit
Physical Optics
Diffraction Around Objects</v>
      </c>
      <c r="G2217" s="32" t="s">
        <v>488</v>
      </c>
      <c r="H2217" s="31" t="str">
        <f>IFERROR(IF(VLOOKUP(G2217,Demos!$B$3:$K$1368,2,FALSE)=0,"",VLOOKUP(G2217,Demos!$B$3:$K$1368,2,FALSE)),"")</f>
        <v>6Q20.21</v>
      </c>
      <c r="I2217" s="79" t="str">
        <f>IFERROR(IF(VLOOKUP(G2217,Demos!$B$3:$K$1368,3,FALSE)=0,"",VLOOKUP(G2217,Demos!$B$3:$K$1368,3,FALSE)),"")</f>
        <v>6C20.18</v>
      </c>
      <c r="J2217" s="79" t="str">
        <f>IFERROR(IF(VLOOKUP(G2217,Demos!$B$3:$K$1368,4,FALSE)=0,"",VLOOKUP(G2217,Demos!$B$3:$K$1368,4,FALSE)),"")</f>
        <v/>
      </c>
      <c r="K2217" s="32" t="s">
        <v>1056</v>
      </c>
      <c r="L2217" s="32" t="s">
        <v>1614</v>
      </c>
      <c r="M2217" s="71">
        <v>41723</v>
      </c>
      <c r="N2217" s="33" t="str">
        <f>IFERROR(VLOOKUP(G2217,Demos!$B$3:$K$1368,5,FALSE),"")</f>
        <v>Fraunhofer and Fresnel Diffraction</v>
      </c>
      <c r="O2217" s="28">
        <f>IF(N2217="","",COUNTIF($N$6:N4336, N2217))</f>
        <v>5</v>
      </c>
      <c r="P2217" s="33" t="str">
        <f xml:space="preserve"> IFERROR(IF(VLOOKUP(G2217,Demos!$B$3:$K$1368,6,FALSE)=0,"",VLOOKUP(G2217,Demos!$B$3:$K$1368,6,FALSE)),"")</f>
        <v>www.de-monstrare.nl/pdf/Fraunhofer%20-%20and%20Fresnel%20diffraction.pdf</v>
      </c>
      <c r="Q2217" s="38" t="str">
        <f xml:space="preserve"> IFERROR(IF(VLOOKUP(G2217,Demos!$B$3:$K$1368,8,FALSE)=0,"",VLOOKUP(G2217,Demos!$B$3:$K$1368,8,FALSE)),"")</f>
        <v/>
      </c>
      <c r="R2217" s="38" t="str">
        <f xml:space="preserve"> IFERROR(IF(VLOOKUP(G2217,Demos!$B$3:$K$1368,7,FALSE)=0,"",VLOOKUP(G2217,Demos!$B$3:$K$1368,7,FALSE)),"")</f>
        <v>See 05 Apr 2019 Collegerama recording TN2421_09 from 01:23:38 - https://collegerama.tudelft.nl/Mediasite/Channel/as-bsc-tn/watch/556b44abfbb545d184afa87a44b212111d</v>
      </c>
      <c r="T2217" s="50" t="s">
        <v>1761</v>
      </c>
      <c r="U2217" s="31" t="str">
        <f>IFERROR(VLOOKUP(G2217,Demos!$B$7:N5512,12,FALSE),"")</f>
        <v/>
      </c>
    </row>
    <row r="2218" spans="1:21" ht="45" x14ac:dyDescent="0.25">
      <c r="A2218" s="39">
        <f t="shared" si="34"/>
        <v>2213</v>
      </c>
      <c r="B2218" s="30" t="s">
        <v>275</v>
      </c>
      <c r="C2218" s="29" t="str">
        <f xml:space="preserve"> IFERROR(VLOOKUP(B2218, Courses!$C$3:$E$836, 2, FALSE),"")</f>
        <v>Optics</v>
      </c>
      <c r="D2218" s="29" t="str">
        <f xml:space="preserve"> IFERROR(VLOOKUP(MID(G2218,1,1), PIRA!$B$1:$E$1146, 2, FALSE),"")</f>
        <v>6 Optics</v>
      </c>
      <c r="E2218" s="31" t="str">
        <f xml:space="preserve"> IFERROR(VLOOKUP(MID(G2218,1,2),PIRA!$B$1:$E$1144,2,FALSE),"")&amp;"
"&amp;IFERROR(VLOOKUP(MID(H2218,1,2),PIRA!$B$1:$E$1144,2,FALSE),"")&amp;"
"&amp;IFERROR(VLOOKUP(MID(I2218,1,2),PIRA!$B$1:$E$1144,2,FALSE),"")</f>
        <v xml:space="preserve">Interference
</v>
      </c>
      <c r="F2218" s="31" t="str">
        <f xml:space="preserve"> IFERROR(VLOOKUP(MID(G2218,1,4),PIRA!$B$1:$E$1144,2,FALSE),"")&amp;"
"&amp;IFERROR(VLOOKUP(MID(H2218,1,4),PIRA!$B$1:$E$1144,2,FALSE),"")&amp;"
"&amp;IFERROR(VLOOKUP(MID(I2218,1,4),PIRA!$B$1:$E$1144,2,FALSE),"")</f>
        <v xml:space="preserve">Gratings
</v>
      </c>
      <c r="G2218" s="32" t="s">
        <v>330</v>
      </c>
      <c r="H2218" s="31" t="str">
        <f>IFERROR(IF(VLOOKUP(G2218,Demos!$B$3:$K$1368,2,FALSE)=0,"",VLOOKUP(G2218,Demos!$B$3:$K$1368,2,FALSE)),"")</f>
        <v/>
      </c>
      <c r="I2218" s="79" t="str">
        <f>IFERROR(IF(VLOOKUP(G2218,Demos!$B$3:$K$1368,3,FALSE)=0,"",VLOOKUP(G2218,Demos!$B$3:$K$1368,3,FALSE)),"")</f>
        <v/>
      </c>
      <c r="J2218" s="79" t="str">
        <f>IFERROR(IF(VLOOKUP(G2218,Demos!$B$3:$K$1368,4,FALSE)=0,"",VLOOKUP(G2218,Demos!$B$3:$K$1368,4,FALSE)),"")</f>
        <v/>
      </c>
      <c r="K2218" s="32" t="s">
        <v>1056</v>
      </c>
      <c r="L2218" s="32" t="s">
        <v>1614</v>
      </c>
      <c r="M2218" s="71">
        <v>41722</v>
      </c>
      <c r="N2218" s="33" t="str">
        <f>IFERROR(VLOOKUP(G2218,Demos!$B$3:$K$1368,5,FALSE),"")</f>
        <v>Transmission grating and diffuser</v>
      </c>
      <c r="O2218" s="28">
        <f>IF(N2218="","",COUNTIF($N$6:N4337, N2218))</f>
        <v>1</v>
      </c>
      <c r="P2218" s="33" t="str">
        <f xml:space="preserve"> IFERROR(IF(VLOOKUP(G2218,Demos!$B$3:$K$1368,6,FALSE)=0,"",VLOOKUP(G2218,Demos!$B$3:$K$1368,6,FALSE)),"")</f>
        <v>N/A</v>
      </c>
      <c r="Q2218" s="38" t="str">
        <f xml:space="preserve"> IFERROR(IF(VLOOKUP(G2218,Demos!$B$3:$K$1368,8,FALSE)=0,"",VLOOKUP(G2218,Demos!$B$3:$K$1368,8,FALSE)),"")</f>
        <v/>
      </c>
      <c r="R2218" s="38" t="str">
        <f xml:space="preserve"> IFERROR(IF(VLOOKUP(G2218,Demos!$B$3:$K$1368,7,FALSE)=0,"",VLOOKUP(G2218,Demos!$B$3:$K$1368,7,FALSE)),"")</f>
        <v/>
      </c>
      <c r="T2218" s="50" t="s">
        <v>1890</v>
      </c>
      <c r="U2218" s="31" t="str">
        <f>IFERROR(VLOOKUP(G2218,Demos!$B$7:N5513,12,FALSE),"")</f>
        <v/>
      </c>
    </row>
    <row r="2219" spans="1:21" ht="45" x14ac:dyDescent="0.25">
      <c r="A2219" s="39">
        <f t="shared" si="34"/>
        <v>2214</v>
      </c>
      <c r="B2219" s="30" t="s">
        <v>275</v>
      </c>
      <c r="C2219" s="29" t="str">
        <f xml:space="preserve"> IFERROR(VLOOKUP(B2219, Courses!$C$3:$E$836, 2, FALSE),"")</f>
        <v>Optics</v>
      </c>
      <c r="D2219" s="29" t="str">
        <f xml:space="preserve"> IFERROR(VLOOKUP(MID(G2219,1,1), PIRA!$B$1:$E$1146, 2, FALSE),"")</f>
        <v>6 Optics</v>
      </c>
      <c r="E2219" s="31" t="str">
        <f xml:space="preserve"> IFERROR(VLOOKUP(MID(G2219,1,2),PIRA!$B$1:$E$1144,2,FALSE),"")&amp;"
"&amp;IFERROR(VLOOKUP(MID(H2219,1,2),PIRA!$B$1:$E$1144,2,FALSE),"")&amp;"
"&amp;IFERROR(VLOOKUP(MID(I2219,1,2),PIRA!$B$1:$E$1144,2,FALSE),"")</f>
        <v xml:space="preserve">Interference
</v>
      </c>
      <c r="F2219" s="31" t="str">
        <f xml:space="preserve"> IFERROR(VLOOKUP(MID(G2219,1,4),PIRA!$B$1:$E$1144,2,FALSE),"")&amp;"
"&amp;IFERROR(VLOOKUP(MID(H2219,1,4),PIRA!$B$1:$E$1144,2,FALSE),"")&amp;"
"&amp;IFERROR(VLOOKUP(MID(I2219,1,4),PIRA!$B$1:$E$1144,2,FALSE),"")</f>
        <v xml:space="preserve">Interferometers
</v>
      </c>
      <c r="G2219" s="32" t="s">
        <v>327</v>
      </c>
      <c r="H2219" s="31" t="str">
        <f>IFERROR(IF(VLOOKUP(G2219,Demos!$B$3:$K$1368,2,FALSE)=0,"",VLOOKUP(G2219,Demos!$B$3:$K$1368,2,FALSE)),"")</f>
        <v/>
      </c>
      <c r="I2219" s="79" t="str">
        <f>IFERROR(IF(VLOOKUP(G2219,Demos!$B$3:$K$1368,3,FALSE)=0,"",VLOOKUP(G2219,Demos!$B$3:$K$1368,3,FALSE)),"")</f>
        <v/>
      </c>
      <c r="J2219" s="79" t="str">
        <f>IFERROR(IF(VLOOKUP(G2219,Demos!$B$3:$K$1368,4,FALSE)=0,"",VLOOKUP(G2219,Demos!$B$3:$K$1368,4,FALSE)),"")</f>
        <v/>
      </c>
      <c r="K2219" s="32" t="s">
        <v>1056</v>
      </c>
      <c r="L2219" s="32" t="s">
        <v>1614</v>
      </c>
      <c r="M2219" s="71">
        <v>41717</v>
      </c>
      <c r="N2219" s="33" t="str">
        <f>IFERROR(VLOOKUP(G2219,Demos!$B$3:$K$1368,5,FALSE),"")</f>
        <v>Michelson-Morley Interferometer</v>
      </c>
      <c r="O2219" s="28">
        <f>IF(N2219="","",COUNTIF($N$6:N4338, N2219))</f>
        <v>42</v>
      </c>
      <c r="P2219" s="33" t="str">
        <f xml:space="preserve"> IFERROR(IF(VLOOKUP(G2219,Demos!$B$3:$K$1368,6,FALSE)=0,"",VLOOKUP(G2219,Demos!$B$3:$K$1368,6,FALSE)),"")</f>
        <v>www.de-monstrare.nl/pdf/Michelson-Morley%20interferometer.pdf</v>
      </c>
      <c r="Q2219" s="38" t="str">
        <f xml:space="preserve"> IFERROR(IF(VLOOKUP(G2219,Demos!$B$3:$K$1368,8,FALSE)=0,"",VLOOKUP(G2219,Demos!$B$3:$K$1368,8,FALSE)),"")</f>
        <v/>
      </c>
      <c r="R2219" s="38" t="str">
        <f xml:space="preserve"> IFERROR(IF(VLOOKUP(G2219,Demos!$B$3:$K$1368,7,FALSE)=0,"",VLOOKUP(G2219,Demos!$B$3:$K$1368,7,FALSE)),"")</f>
        <v xml:space="preserve">See 2022 recording TN1612TU_24. https://collegerama.tudelft.nl/Mediasite/Channel/as-bsc-tn/watch/7474e760f1e14321b537b197c972eb3e1d </v>
      </c>
      <c r="T2219" s="50" t="s">
        <v>1890</v>
      </c>
      <c r="U2219" s="31" t="str">
        <f>IFERROR(VLOOKUP(G2219,Demos!$B$7:N5514,12,FALSE),"")</f>
        <v/>
      </c>
    </row>
    <row r="2220" spans="1:21" ht="45" x14ac:dyDescent="0.25">
      <c r="A2220" s="39">
        <f t="shared" si="34"/>
        <v>2215</v>
      </c>
      <c r="B2220" s="30" t="s">
        <v>38</v>
      </c>
      <c r="C2220" s="29" t="str">
        <f xml:space="preserve"> IFERROR(VLOOKUP(B2220, Courses!$C$3:$E$836, 2, FALSE),"")</f>
        <v>Mechanics and Theory of Relativity</v>
      </c>
      <c r="D2220" s="29" t="str">
        <f xml:space="preserve"> IFERROR(VLOOKUP(MID(G2220,1,1), PIRA!$B$1:$E$1146, 2, FALSE),"")</f>
        <v>1 Mechanics</v>
      </c>
      <c r="E2220" s="31" t="str">
        <f xml:space="preserve"> IFERROR(VLOOKUP(MID(G2220,1,2),PIRA!$B$1:$E$1144,2,FALSE),"")&amp;"
"&amp;IFERROR(VLOOKUP(MID(H2220,1,2),PIRA!$B$1:$E$1144,2,FALSE),"")&amp;"
"&amp;IFERROR(VLOOKUP(MID(I2220,1,2),PIRA!$B$1:$E$1144,2,FALSE),"")</f>
        <v xml:space="preserve">Rotational Dynamics
</v>
      </c>
      <c r="F2220" s="31" t="str">
        <f xml:space="preserve"> IFERROR(VLOOKUP(MID(G2220,1,4),PIRA!$B$1:$E$1144,2,FALSE),"")&amp;"
"&amp;IFERROR(VLOOKUP(MID(H2220,1,4),PIRA!$B$1:$E$1144,2,FALSE),"")&amp;"
"&amp;IFERROR(VLOOKUP(MID(I2220,1,4),PIRA!$B$1:$E$1144,2,FALSE),"")</f>
        <v xml:space="preserve">Conservation of Angular Momentum
</v>
      </c>
      <c r="G2220" s="32" t="s">
        <v>1172</v>
      </c>
      <c r="H2220" s="31" t="str">
        <f>IFERROR(IF(VLOOKUP(G2220,Demos!$B$3:$K$1368,2,FALSE)=0,"",VLOOKUP(G2220,Demos!$B$3:$K$1368,2,FALSE)),"")</f>
        <v/>
      </c>
      <c r="I2220" s="79" t="str">
        <f>IFERROR(IF(VLOOKUP(G2220,Demos!$B$3:$K$1368,3,FALSE)=0,"",VLOOKUP(G2220,Demos!$B$3:$K$1368,3,FALSE)),"")</f>
        <v/>
      </c>
      <c r="J2220" s="79" t="str">
        <f>IFERROR(IF(VLOOKUP(G2220,Demos!$B$3:$K$1368,4,FALSE)=0,"",VLOOKUP(G2220,Demos!$B$3:$K$1368,4,FALSE)),"")</f>
        <v/>
      </c>
      <c r="K2220" s="32" t="s">
        <v>1060</v>
      </c>
      <c r="L2220" s="32" t="s">
        <v>22</v>
      </c>
      <c r="M2220" s="71">
        <v>41716</v>
      </c>
      <c r="N2220" s="33" t="str">
        <f>IFERROR(VLOOKUP(G2220,Demos!$B$3:$K$1368,5,FALSE),"")</f>
        <v>Sweet Spot</v>
      </c>
      <c r="O2220" s="28">
        <f>IF(N2220="","",COUNTIF($N$6:N4339, N2220))</f>
        <v>7</v>
      </c>
      <c r="P2220" s="33" t="str">
        <f xml:space="preserve"> IFERROR(IF(VLOOKUP(G2220,Demos!$B$3:$K$1368,6,FALSE)=0,"",VLOOKUP(G2220,Demos!$B$3:$K$1368,6,FALSE)),"")</f>
        <v>www.de-monstrare.nl/pdf/Sweet%20spot.pdf</v>
      </c>
      <c r="Q2220" s="38" t="str">
        <f xml:space="preserve"> IFERROR(IF(VLOOKUP(G2220,Demos!$B$3:$K$1368,8,FALSE)=0,"",VLOOKUP(G2220,Demos!$B$3:$K$1368,8,FALSE)),"")</f>
        <v/>
      </c>
      <c r="R2220" s="38" t="str">
        <f xml:space="preserve"> IFERROR(IF(VLOOKUP(G2220,Demos!$B$3:$K$1368,7,FALSE)=0,"",VLOOKUP(G2220,Demos!$B$3:$K$1368,7,FALSE)),"")</f>
        <v/>
      </c>
      <c r="T2220" s="50" t="s">
        <v>1890</v>
      </c>
      <c r="U2220" s="31" t="str">
        <f>IFERROR(VLOOKUP(G2220,Demos!$B$7:N5516,12,FALSE),"")</f>
        <v/>
      </c>
    </row>
    <row r="2221" spans="1:21" ht="45" x14ac:dyDescent="0.25">
      <c r="A2221" s="39">
        <f t="shared" si="34"/>
        <v>2216</v>
      </c>
      <c r="B2221" s="30" t="s">
        <v>38</v>
      </c>
      <c r="C2221" s="29" t="str">
        <f xml:space="preserve"> IFERROR(VLOOKUP(B2221, Courses!$C$3:$E$836, 2, FALSE),"")</f>
        <v>Mechanics and Theory of Relativity</v>
      </c>
      <c r="D2221" s="29" t="str">
        <f xml:space="preserve"> IFERROR(VLOOKUP(MID(G2221,1,1), PIRA!$B$1:$E$1146, 2, FALSE),"")</f>
        <v>1 Mechanics</v>
      </c>
      <c r="E2221" s="31" t="str">
        <f xml:space="preserve"> IFERROR(VLOOKUP(MID(G2221,1,2),PIRA!$B$1:$E$1144,2,FALSE),"")&amp;"
"&amp;IFERROR(VLOOKUP(MID(H2221,1,2),PIRA!$B$1:$E$1144,2,FALSE),"")&amp;"
"&amp;IFERROR(VLOOKUP(MID(I2221,1,2),PIRA!$B$1:$E$1144,2,FALSE),"")</f>
        <v xml:space="preserve">Rotational Dynamics
</v>
      </c>
      <c r="F2221" s="31" t="str">
        <f xml:space="preserve"> IFERROR(VLOOKUP(MID(G2221,1,4),PIRA!$B$1:$E$1144,2,FALSE),"")&amp;"
"&amp;IFERROR(VLOOKUP(MID(H2221,1,4),PIRA!$B$1:$E$1144,2,FALSE),"")&amp;"
"&amp;IFERROR(VLOOKUP(MID(I2221,1,4),PIRA!$B$1:$E$1144,2,FALSE),"")</f>
        <v xml:space="preserve">Rotational Stability
</v>
      </c>
      <c r="G2221" s="32" t="s">
        <v>1177</v>
      </c>
      <c r="H2221" s="31" t="str">
        <f>IFERROR(IF(VLOOKUP(G2221,Demos!$B$3:$K$1368,2,FALSE)=0,"",VLOOKUP(G2221,Demos!$B$3:$K$1368,2,FALSE)),"")</f>
        <v/>
      </c>
      <c r="I2221" s="79" t="str">
        <f>IFERROR(IF(VLOOKUP(G2221,Demos!$B$3:$K$1368,3,FALSE)=0,"",VLOOKUP(G2221,Demos!$B$3:$K$1368,3,FALSE)),"")</f>
        <v/>
      </c>
      <c r="J2221" s="79" t="str">
        <f>IFERROR(IF(VLOOKUP(G2221,Demos!$B$3:$K$1368,4,FALSE)=0,"",VLOOKUP(G2221,Demos!$B$3:$K$1368,4,FALSE)),"")</f>
        <v/>
      </c>
      <c r="K2221" s="32" t="s">
        <v>1060</v>
      </c>
      <c r="L2221" s="32" t="s">
        <v>22</v>
      </c>
      <c r="M2221" s="71">
        <v>41716</v>
      </c>
      <c r="N2221" s="33" t="str">
        <f>IFERROR(VLOOKUP(G2221,Demos!$B$3:$K$1368,5,FALSE),"")</f>
        <v>Stable Wheel</v>
      </c>
      <c r="O2221" s="28">
        <f>IF(N2221="","",COUNTIF($N$6:N4340, N2221))</f>
        <v>16</v>
      </c>
      <c r="P2221" s="33" t="str">
        <f xml:space="preserve"> IFERROR(IF(VLOOKUP(G2221,Demos!$B$3:$K$1368,6,FALSE)=0,"",VLOOKUP(G2221,Demos!$B$3:$K$1368,6,FALSE)),"")</f>
        <v>www.de-monstrare.nl/pdf/Stable%20wheel.pdf</v>
      </c>
      <c r="Q2221" s="38" t="str">
        <f xml:space="preserve"> IFERROR(IF(VLOOKUP(G2221,Demos!$B$3:$K$1368,8,FALSE)=0,"",VLOOKUP(G2221,Demos!$B$3:$K$1368,8,FALSE)),"")</f>
        <v/>
      </c>
      <c r="R2221" s="38" t="str">
        <f xml:space="preserve"> IFERROR(IF(VLOOKUP(G2221,Demos!$B$3:$K$1368,7,FALSE)=0,"",VLOOKUP(G2221,Demos!$B$3:$K$1368,7,FALSE)),"")</f>
        <v xml:space="preserve">See Collegerama 2022 recording TN1612TU_20 - https://collegerama.tudelft.nl/Mediasite/Channel/as-bsc-tn/watch/1a0c74c4eaf54cb7aa9b646d254fee821d </v>
      </c>
      <c r="T2221" s="50" t="s">
        <v>1763</v>
      </c>
      <c r="U2221" s="31" t="str">
        <f>IFERROR(VLOOKUP(G2221,Demos!$B$7:N5517,12,FALSE),"")</f>
        <v/>
      </c>
    </row>
    <row r="2222" spans="1:21" ht="45" x14ac:dyDescent="0.25">
      <c r="A2222" s="39">
        <f t="shared" si="34"/>
        <v>2217</v>
      </c>
      <c r="B2222" s="30" t="s">
        <v>38</v>
      </c>
      <c r="C2222" s="29" t="str">
        <f xml:space="preserve"> IFERROR(VLOOKUP(B2222, Courses!$C$3:$E$836, 2, FALSE),"")</f>
        <v>Mechanics and Theory of Relativity</v>
      </c>
      <c r="D2222" s="29" t="str">
        <f xml:space="preserve"> IFERROR(VLOOKUP(MID(G2222,1,1), PIRA!$B$1:$E$1146, 2, FALSE),"")</f>
        <v>1 Mechanics</v>
      </c>
      <c r="E2222" s="31" t="str">
        <f xml:space="preserve"> IFERROR(VLOOKUP(MID(G2222,1,2),PIRA!$B$1:$E$1144,2,FALSE),"")&amp;"
"&amp;IFERROR(VLOOKUP(MID(H2222,1,2),PIRA!$B$1:$E$1144,2,FALSE),"")&amp;"
"&amp;IFERROR(VLOOKUP(MID(I2222,1,2),PIRA!$B$1:$E$1144,2,FALSE),"")</f>
        <v xml:space="preserve">Rotational Dynamics
Rotational Dynamics
</v>
      </c>
      <c r="F2222" s="31" t="str">
        <f xml:space="preserve"> IFERROR(VLOOKUP(MID(G2222,1,4),PIRA!$B$1:$E$1144,2,FALSE),"")&amp;"
"&amp;IFERROR(VLOOKUP(MID(H2222,1,4),PIRA!$B$1:$E$1144,2,FALSE),"")&amp;"
"&amp;IFERROR(VLOOKUP(MID(I2222,1,4),PIRA!$B$1:$E$1144,2,FALSE),"")</f>
        <v xml:space="preserve">Rotational Stability
Conservation of Angular Momentum
</v>
      </c>
      <c r="G2222" s="32" t="s">
        <v>1658</v>
      </c>
      <c r="H2222" s="31" t="str">
        <f>IFERROR(IF(VLOOKUP(G2222,Demos!$B$3:$K$1368,2,FALSE)=0,"",VLOOKUP(G2222,Demos!$B$3:$K$1368,2,FALSE)),"")</f>
        <v>1Q40.12</v>
      </c>
      <c r="I2222" s="79" t="str">
        <f>IFERROR(IF(VLOOKUP(G2222,Demos!$B$3:$K$1368,3,FALSE)=0,"",VLOOKUP(G2222,Demos!$B$3:$K$1368,3,FALSE)),"")</f>
        <v/>
      </c>
      <c r="J2222" s="79" t="str">
        <f>IFERROR(IF(VLOOKUP(G2222,Demos!$B$3:$K$1368,4,FALSE)=0,"",VLOOKUP(G2222,Demos!$B$3:$K$1368,4,FALSE)),"")</f>
        <v/>
      </c>
      <c r="K2222" s="32" t="s">
        <v>1060</v>
      </c>
      <c r="L2222" s="32" t="s">
        <v>22</v>
      </c>
      <c r="M2222" s="71">
        <v>41716</v>
      </c>
      <c r="N2222" s="33" t="str">
        <f>IFERROR(VLOOKUP(G2222,Demos!$B$3:$K$1368,5,FALSE),"")</f>
        <v>Tippe Top</v>
      </c>
      <c r="O2222" s="28">
        <f>IF(N2222="","",COUNTIF($N$6:N4341, N2222))</f>
        <v>28</v>
      </c>
      <c r="P2222" s="33" t="str">
        <f xml:space="preserve"> IFERROR(IF(VLOOKUP(G2222,Demos!$B$3:$K$1368,6,FALSE)=0,"",VLOOKUP(G2222,Demos!$B$3:$K$1368,6,FALSE)),"")</f>
        <v>www.de-monstrare.nl/pdf/Tippe%20top.pdf</v>
      </c>
      <c r="Q2222" s="38" t="str">
        <f xml:space="preserve"> IFERROR(IF(VLOOKUP(G2222,Demos!$B$3:$K$1368,8,FALSE)=0,"",VLOOKUP(G2222,Demos!$B$3:$K$1368,8,FALSE)),"")</f>
        <v/>
      </c>
      <c r="R2222" s="38" t="str">
        <f xml:space="preserve"> IFERROR(IF(VLOOKUP(G2222,Demos!$B$3:$K$1368,7,FALSE)=0,"",VLOOKUP(G2222,Demos!$B$3:$K$1368,7,FALSE)),"")</f>
        <v xml:space="preserve">See Collegerama 2022 recording TN1612TU_20 - https://collegerama.tudelft.nl/Mediasite/Channel/as-bsc-tn/watch/1a0c74c4eaf54cb7aa9b646d254fee821d </v>
      </c>
      <c r="T2222" s="50" t="s">
        <v>1763</v>
      </c>
      <c r="U2222" s="31" t="str">
        <f>IFERROR(VLOOKUP(G2222,Demos!$B$7:N5515,12,FALSE),"")</f>
        <v/>
      </c>
    </row>
    <row r="2223" spans="1:21" ht="45" x14ac:dyDescent="0.25">
      <c r="A2223" s="39">
        <f t="shared" si="34"/>
        <v>2218</v>
      </c>
      <c r="B2223" s="30" t="s">
        <v>38</v>
      </c>
      <c r="C2223" s="29" t="str">
        <f xml:space="preserve"> IFERROR(VLOOKUP(B2223, Courses!$C$3:$E$836, 2, FALSE),"")</f>
        <v>Mechanics and Theory of Relativity</v>
      </c>
      <c r="D2223" s="29" t="str">
        <f xml:space="preserve"> IFERROR(VLOOKUP(MID(G2223,1,1), PIRA!$B$1:$E$1146, 2, FALSE),"")</f>
        <v>1 Mechanics</v>
      </c>
      <c r="E2223" s="31" t="str">
        <f xml:space="preserve"> IFERROR(VLOOKUP(MID(G2223,1,2),PIRA!$B$1:$E$1144,2,FALSE),"")&amp;"
"&amp;IFERROR(VLOOKUP(MID(H2223,1,2),PIRA!$B$1:$E$1144,2,FALSE),"")&amp;"
"&amp;IFERROR(VLOOKUP(MID(I2223,1,2),PIRA!$B$1:$E$1144,2,FALSE),"")</f>
        <v xml:space="preserve">Rotational Dynamics
</v>
      </c>
      <c r="F2223" s="31" t="str">
        <f xml:space="preserve"> IFERROR(VLOOKUP(MID(G2223,1,4),PIRA!$B$1:$E$1144,2,FALSE),"")&amp;"
"&amp;IFERROR(VLOOKUP(MID(H2223,1,4),PIRA!$B$1:$E$1144,2,FALSE),"")&amp;"
"&amp;IFERROR(VLOOKUP(MID(I2223,1,4),PIRA!$B$1:$E$1144,2,FALSE),"")</f>
        <v xml:space="preserve">Rotational Stability
</v>
      </c>
      <c r="G2223" s="32" t="s">
        <v>1657</v>
      </c>
      <c r="H2223" s="31" t="str">
        <f>IFERROR(IF(VLOOKUP(G2223,Demos!$B$3:$K$1368,2,FALSE)=0,"",VLOOKUP(G2223,Demos!$B$3:$K$1368,2,FALSE)),"")</f>
        <v/>
      </c>
      <c r="I2223" s="79" t="str">
        <f>IFERROR(IF(VLOOKUP(G2223,Demos!$B$3:$K$1368,3,FALSE)=0,"",VLOOKUP(G2223,Demos!$B$3:$K$1368,3,FALSE)),"")</f>
        <v/>
      </c>
      <c r="J2223" s="79" t="str">
        <f>IFERROR(IF(VLOOKUP(G2223,Demos!$B$3:$K$1368,4,FALSE)=0,"",VLOOKUP(G2223,Demos!$B$3:$K$1368,4,FALSE)),"")</f>
        <v/>
      </c>
      <c r="K2223" s="32" t="s">
        <v>1060</v>
      </c>
      <c r="L2223" s="32" t="s">
        <v>22</v>
      </c>
      <c r="M2223" s="71">
        <v>41716</v>
      </c>
      <c r="N2223" s="33" t="str">
        <f>IFERROR(VLOOKUP(G2223,Demos!$B$3:$K$1368,5,FALSE),"")</f>
        <v>Rugbyball</v>
      </c>
      <c r="O2223" s="28">
        <f>IF(N2223="","",COUNTIF($N$6:N4342, N2223))</f>
        <v>2</v>
      </c>
      <c r="P2223" s="33" t="str">
        <f xml:space="preserve"> IFERROR(IF(VLOOKUP(G2223,Demos!$B$3:$K$1368,6,FALSE)=0,"",VLOOKUP(G2223,Demos!$B$3:$K$1368,6,FALSE)),"")</f>
        <v>www.de-monstrare.nl/pdf/rugbyball.pdf</v>
      </c>
      <c r="Q2223" s="38" t="str">
        <f xml:space="preserve"> IFERROR(IF(VLOOKUP(G2223,Demos!$B$3:$K$1368,8,FALSE)=0,"",VLOOKUP(G2223,Demos!$B$3:$K$1368,8,FALSE)),"")</f>
        <v/>
      </c>
      <c r="R2223" s="38" t="str">
        <f xml:space="preserve"> IFERROR(IF(VLOOKUP(G2223,Demos!$B$3:$K$1368,7,FALSE)=0,"",VLOOKUP(G2223,Demos!$B$3:$K$1368,7,FALSE)),"")</f>
        <v/>
      </c>
      <c r="T2223" s="50" t="s">
        <v>1763</v>
      </c>
      <c r="U2223" s="31" t="str">
        <f>IFERROR(VLOOKUP(G2223,Demos!$B$7:N5518,12,FALSE),"")</f>
        <v/>
      </c>
    </row>
    <row r="2224" spans="1:21" ht="45" x14ac:dyDescent="0.25">
      <c r="A2224" s="39">
        <f t="shared" si="34"/>
        <v>2219</v>
      </c>
      <c r="B2224" s="30" t="s">
        <v>275</v>
      </c>
      <c r="C2224" s="29" t="str">
        <f xml:space="preserve"> IFERROR(VLOOKUP(B2224, Courses!$C$3:$E$836, 2, FALSE),"")</f>
        <v>Optics</v>
      </c>
      <c r="D2224" s="29" t="str">
        <f xml:space="preserve"> IFERROR(VLOOKUP(MID(G2224,1,1), PIRA!$B$1:$E$1146, 2, FALSE),"")</f>
        <v>6 Optics</v>
      </c>
      <c r="E2224" s="31" t="str">
        <f xml:space="preserve"> IFERROR(VLOOKUP(MID(G2224,1,2),PIRA!$B$1:$E$1144,2,FALSE),"")&amp;"
"&amp;IFERROR(VLOOKUP(MID(H2224,1,2),PIRA!$B$1:$E$1144,2,FALSE),"")&amp;"
"&amp;IFERROR(VLOOKUP(MID(I2224,1,2),PIRA!$B$1:$E$1144,2,FALSE),"")</f>
        <v xml:space="preserve">Interference
Diffraction
</v>
      </c>
      <c r="F2224" s="31" t="str">
        <f xml:space="preserve"> IFERROR(VLOOKUP(MID(G2224,1,4),PIRA!$B$1:$E$1144,2,FALSE),"")&amp;"
"&amp;IFERROR(VLOOKUP(MID(H2224,1,4),PIRA!$B$1:$E$1144,2,FALSE),"")&amp;"
"&amp;IFERROR(VLOOKUP(MID(I2224,1,4),PIRA!$B$1:$E$1144,2,FALSE),"")</f>
        <v xml:space="preserve">Interference From Two Sources
Diffraction Through One Slit
</v>
      </c>
      <c r="G2224" s="32" t="s">
        <v>487</v>
      </c>
      <c r="H2224" s="31" t="str">
        <f>IFERROR(IF(VLOOKUP(G2224,Demos!$B$3:$K$1368,2,FALSE)=0,"",VLOOKUP(G2224,Demos!$B$3:$K$1368,2,FALSE)),"")</f>
        <v>6C10.26</v>
      </c>
      <c r="I2224" s="79" t="str">
        <f>IFERROR(IF(VLOOKUP(G2224,Demos!$B$3:$K$1368,3,FALSE)=0,"",VLOOKUP(G2224,Demos!$B$3:$K$1368,3,FALSE)),"")</f>
        <v/>
      </c>
      <c r="J2224" s="79" t="str">
        <f>IFERROR(IF(VLOOKUP(G2224,Demos!$B$3:$K$1368,4,FALSE)=0,"",VLOOKUP(G2224,Demos!$B$3:$K$1368,4,FALSE)),"")</f>
        <v/>
      </c>
      <c r="K2224" s="32" t="s">
        <v>1056</v>
      </c>
      <c r="L2224" s="32" t="s">
        <v>1614</v>
      </c>
      <c r="M2224" s="71">
        <v>41716</v>
      </c>
      <c r="N2224" s="33" t="str">
        <f>IFERROR(VLOOKUP(G2224,Demos!$B$3:$K$1368,5,FALSE),"")</f>
        <v>Young's Double Slit</v>
      </c>
      <c r="O2224" s="28">
        <f>IF(N2224="","",COUNTIF($N$6:N4343, N2224))</f>
        <v>20</v>
      </c>
      <c r="P2224" s="33" t="str">
        <f xml:space="preserve"> IFERROR(IF(VLOOKUP(G2224,Demos!$B$3:$K$1368,6,FALSE)=0,"",VLOOKUP(G2224,Demos!$B$3:$K$1368,6,FALSE)),"")</f>
        <v>www.de-monstrare.nl/pdf/Young%27s%20double%20slit.pdf</v>
      </c>
      <c r="Q2224" s="38" t="str">
        <f xml:space="preserve"> IFERROR(IF(VLOOKUP(G2224,Demos!$B$3:$K$1368,8,FALSE)=0,"",VLOOKUP(G2224,Demos!$B$3:$K$1368,8,FALSE)),"")</f>
        <v>Not in database yet</v>
      </c>
      <c r="R2224" s="38" t="str">
        <f xml:space="preserve"> IFERROR(IF(VLOOKUP(G2224,Demos!$B$3:$K$1368,7,FALSE)=0,"",VLOOKUP(G2224,Demos!$B$3:$K$1368,7,FALSE)),"")</f>
        <v>See 09 Apr 2019 Collegerama recoring TN2421_10 from 01:29:55 - https://collegerama.tudelft.nl/Mediasite/Channel/as-bsc-tn/watch/a70c41f4099e41a3966d61dab00a21c61d</v>
      </c>
      <c r="T2224" s="50" t="s">
        <v>1761</v>
      </c>
      <c r="U2224" s="31" t="str">
        <f>IFERROR(VLOOKUP(G2224,Demos!$B$7:N5519,12,FALSE),"")</f>
        <v/>
      </c>
    </row>
    <row r="2225" spans="1:21" ht="45" x14ac:dyDescent="0.25">
      <c r="A2225" s="39">
        <f t="shared" si="34"/>
        <v>2220</v>
      </c>
      <c r="B2225" s="30" t="s">
        <v>275</v>
      </c>
      <c r="C2225" s="29" t="str">
        <f xml:space="preserve"> IFERROR(VLOOKUP(B2225, Courses!$C$3:$E$836, 2, FALSE),"")</f>
        <v>Optics</v>
      </c>
      <c r="D2225" s="29" t="str">
        <f xml:space="preserve"> IFERROR(VLOOKUP(MID(G2225,1,1), PIRA!$B$1:$E$1146, 2, FALSE),"")</f>
        <v>6 Optics</v>
      </c>
      <c r="E2225" s="31" t="str">
        <f xml:space="preserve"> IFERROR(VLOOKUP(MID(G2225,1,2),PIRA!$B$1:$E$1144,2,FALSE),"")&amp;"
"&amp;IFERROR(VLOOKUP(MID(H2225,1,2),PIRA!$B$1:$E$1144,2,FALSE),"")&amp;"
"&amp;IFERROR(VLOOKUP(MID(I2225,1,2),PIRA!$B$1:$E$1144,2,FALSE),"")</f>
        <v>Geometrical Optics
Geometrical Optics
Polarisation</v>
      </c>
      <c r="F2225" s="31" t="str">
        <f xml:space="preserve"> IFERROR(VLOOKUP(MID(G2225,1,4),PIRA!$B$1:$E$1144,2,FALSE),"")&amp;"
"&amp;IFERROR(VLOOKUP(MID(H2225,1,4),PIRA!$B$1:$E$1144,2,FALSE),"")&amp;"
"&amp;IFERROR(VLOOKUP(MID(I2225,1,4),PIRA!$B$1:$E$1144,2,FALSE),"")</f>
        <v>Refraction at Flat Surfaces
Total Internal Reflection
Polarization by Reflection</v>
      </c>
      <c r="G2225" s="32" t="s">
        <v>1201</v>
      </c>
      <c r="H2225" s="31" t="str">
        <f>IFERROR(IF(VLOOKUP(G2225,Demos!$B$3:$K$1368,2,FALSE)=0,"",VLOOKUP(G2225,Demos!$B$3:$K$1368,2,FALSE)),"")</f>
        <v>6A44.01</v>
      </c>
      <c r="I2225" s="79" t="str">
        <f>IFERROR(IF(VLOOKUP(G2225,Demos!$B$3:$K$1368,3,FALSE)=0,"",VLOOKUP(G2225,Demos!$B$3:$K$1368,3,FALSE)),"")</f>
        <v>6H20.01</v>
      </c>
      <c r="J2225" s="79" t="str">
        <f>IFERROR(IF(VLOOKUP(G2225,Demos!$B$3:$K$1368,4,FALSE)=0,"",VLOOKUP(G2225,Demos!$B$3:$K$1368,4,FALSE)),"")</f>
        <v/>
      </c>
      <c r="K2225" s="32" t="s">
        <v>1056</v>
      </c>
      <c r="L2225" s="32" t="s">
        <v>1614</v>
      </c>
      <c r="M2225" s="71">
        <v>41715</v>
      </c>
      <c r="N2225" s="33" t="str">
        <f>IFERROR(VLOOKUP(G2225,Demos!$B$3:$K$1368,5,FALSE),"")</f>
        <v>Brewser's Angle (3)</v>
      </c>
      <c r="O2225" s="28">
        <f>IF(N2225="","",COUNTIF($N$6:N4344, N2225))</f>
        <v>24</v>
      </c>
      <c r="P2225" s="33" t="str">
        <f xml:space="preserve"> IFERROR(IF(VLOOKUP(G2225,Demos!$B$3:$K$1368,6,FALSE)=0,"",VLOOKUP(G2225,Demos!$B$3:$K$1368,6,FALSE)),"")</f>
        <v>www.de-monstrare.nl/pdf/Brewster%27s%20angle%20_3_.pdf</v>
      </c>
      <c r="Q2225" s="38" t="str">
        <f xml:space="preserve"> IFERROR(IF(VLOOKUP(G2225,Demos!$B$3:$K$1368,8,FALSE)=0,"",VLOOKUP(G2225,Demos!$B$3:$K$1368,8,FALSE)),"")</f>
        <v/>
      </c>
      <c r="R2225" s="38" t="str">
        <f xml:space="preserve"> IFERROR(IF(VLOOKUP(G2225,Demos!$B$3:$K$1368,7,FALSE)=0,"",VLOOKUP(G2225,Demos!$B$3:$K$1368,7,FALSE)),"")</f>
        <v/>
      </c>
      <c r="T2225" s="50" t="s">
        <v>1761</v>
      </c>
      <c r="U2225" s="31" t="str">
        <f>IFERROR(VLOOKUP(G2225,Demos!$B$7:N5520,12,FALSE),"")</f>
        <v/>
      </c>
    </row>
    <row r="2226" spans="1:21" ht="45" x14ac:dyDescent="0.25">
      <c r="A2226" s="39">
        <f t="shared" si="34"/>
        <v>2221</v>
      </c>
      <c r="B2226" s="30" t="s">
        <v>38</v>
      </c>
      <c r="C2226" s="29" t="str">
        <f xml:space="preserve"> IFERROR(VLOOKUP(B2226, Courses!$C$3:$E$836, 2, FALSE),"")</f>
        <v>Mechanics and Theory of Relativity</v>
      </c>
      <c r="D2226" s="29" t="str">
        <f xml:space="preserve"> IFERROR(VLOOKUP(MID(G2226,1,1), PIRA!$B$1:$E$1146, 2, FALSE),"")</f>
        <v>1 Mechanics</v>
      </c>
      <c r="E2226" s="31" t="str">
        <f xml:space="preserve"> IFERROR(VLOOKUP(MID(G2226,1,2),PIRA!$B$1:$E$1144,2,FALSE),"")&amp;"
"&amp;IFERROR(VLOOKUP(MID(H2226,1,2),PIRA!$B$1:$E$1144,2,FALSE),"")&amp;"
"&amp;IFERROR(VLOOKUP(MID(I2226,1,2),PIRA!$B$1:$E$1144,2,FALSE),"")</f>
        <v xml:space="preserve">Rotational Dynamics
</v>
      </c>
      <c r="F2226" s="31" t="str">
        <f xml:space="preserve"> IFERROR(VLOOKUP(MID(G2226,1,4),PIRA!$B$1:$E$1144,2,FALSE),"")&amp;"
"&amp;IFERROR(VLOOKUP(MID(H2226,1,4),PIRA!$B$1:$E$1144,2,FALSE),"")&amp;"
"&amp;IFERROR(VLOOKUP(MID(I2226,1,4),PIRA!$B$1:$E$1144,2,FALSE),"")</f>
        <v xml:space="preserve">Gyros
</v>
      </c>
      <c r="G2226" s="32" t="s">
        <v>1659</v>
      </c>
      <c r="H2226" s="31" t="str">
        <f>IFERROR(IF(VLOOKUP(G2226,Demos!$B$3:$K$1368,2,FALSE)=0,"",VLOOKUP(G2226,Demos!$B$3:$K$1368,2,FALSE)),"")</f>
        <v/>
      </c>
      <c r="I2226" s="79" t="str">
        <f>IFERROR(IF(VLOOKUP(G2226,Demos!$B$3:$K$1368,3,FALSE)=0,"",VLOOKUP(G2226,Demos!$B$3:$K$1368,3,FALSE)),"")</f>
        <v/>
      </c>
      <c r="J2226" s="79" t="str">
        <f>IFERROR(IF(VLOOKUP(G2226,Demos!$B$3:$K$1368,4,FALSE)=0,"",VLOOKUP(G2226,Demos!$B$3:$K$1368,4,FALSE)),"")</f>
        <v/>
      </c>
      <c r="K2226" s="32" t="s">
        <v>1060</v>
      </c>
      <c r="L2226" s="32" t="s">
        <v>22</v>
      </c>
      <c r="M2226" s="71">
        <v>41710</v>
      </c>
      <c r="N2226" s="33" t="str">
        <f>IFERROR(VLOOKUP(G2226,Demos!$B$3:$K$1368,5,FALSE),"")</f>
        <v>Gyroscope</v>
      </c>
      <c r="O2226" s="28">
        <f>IF(N2226="","",COUNTIF($N$6:N4345, N2226))</f>
        <v>40</v>
      </c>
      <c r="P2226" s="33" t="str">
        <f xml:space="preserve"> IFERROR(IF(VLOOKUP(G2226,Demos!$B$3:$K$1368,6,FALSE)=0,"",VLOOKUP(G2226,Demos!$B$3:$K$1368,6,FALSE)),"")</f>
        <v>N/A</v>
      </c>
      <c r="Q2226" s="38" t="str">
        <f xml:space="preserve"> IFERROR(IF(VLOOKUP(G2226,Demos!$B$3:$K$1368,8,FALSE)=0,"",VLOOKUP(G2226,Demos!$B$3:$K$1368,8,FALSE)),"")</f>
        <v/>
      </c>
      <c r="R2226" s="38" t="str">
        <f xml:space="preserve"> IFERROR(IF(VLOOKUP(G2226,Demos!$B$3:$K$1368,7,FALSE)=0,"",VLOOKUP(G2226,Demos!$B$3:$K$1368,7,FALSE)),"")</f>
        <v/>
      </c>
      <c r="T2226" s="50" t="s">
        <v>1763</v>
      </c>
      <c r="U2226" s="31" t="str">
        <f>IFERROR(VLOOKUP(G2226,Demos!$B$7:N5522,12,FALSE),"")</f>
        <v/>
      </c>
    </row>
    <row r="2227" spans="1:21" ht="45" x14ac:dyDescent="0.25">
      <c r="A2227" s="39">
        <f t="shared" si="34"/>
        <v>2222</v>
      </c>
      <c r="B2227" s="30" t="s">
        <v>38</v>
      </c>
      <c r="C2227" s="29" t="str">
        <f xml:space="preserve"> IFERROR(VLOOKUP(B2227, Courses!$C$3:$E$836, 2, FALSE),"")</f>
        <v>Mechanics and Theory of Relativity</v>
      </c>
      <c r="D2227" s="29" t="str">
        <f xml:space="preserve"> IFERROR(VLOOKUP(MID(G2227,1,1), PIRA!$B$1:$E$1146, 2, FALSE),"")</f>
        <v>1 Mechanics</v>
      </c>
      <c r="E2227" s="31" t="str">
        <f xml:space="preserve"> IFERROR(VLOOKUP(MID(G2227,1,2),PIRA!$B$1:$E$1144,2,FALSE),"")&amp;"
"&amp;IFERROR(VLOOKUP(MID(H2227,1,2),PIRA!$B$1:$E$1144,2,FALSE),"")&amp;"
"&amp;IFERROR(VLOOKUP(MID(I2227,1,2),PIRA!$B$1:$E$1144,2,FALSE),"")</f>
        <v xml:space="preserve">Rotational Dynamics
</v>
      </c>
      <c r="F2227" s="31" t="str">
        <f xml:space="preserve"> IFERROR(VLOOKUP(MID(G2227,1,4),PIRA!$B$1:$E$1144,2,FALSE),"")&amp;"
"&amp;IFERROR(VLOOKUP(MID(H2227,1,4),PIRA!$B$1:$E$1144,2,FALSE),"")&amp;"
"&amp;IFERROR(VLOOKUP(MID(I2227,1,4),PIRA!$B$1:$E$1144,2,FALSE),"")</f>
        <v xml:space="preserve">Gyros
</v>
      </c>
      <c r="G2227" s="32" t="s">
        <v>91</v>
      </c>
      <c r="H2227" s="31" t="str">
        <f>IFERROR(IF(VLOOKUP(G2227,Demos!$B$3:$K$1368,2,FALSE)=0,"",VLOOKUP(G2227,Demos!$B$3:$K$1368,2,FALSE)),"")</f>
        <v/>
      </c>
      <c r="I2227" s="79" t="str">
        <f>IFERROR(IF(VLOOKUP(G2227,Demos!$B$3:$K$1368,3,FALSE)=0,"",VLOOKUP(G2227,Demos!$B$3:$K$1368,3,FALSE)),"")</f>
        <v/>
      </c>
      <c r="J2227" s="79" t="str">
        <f>IFERROR(IF(VLOOKUP(G2227,Demos!$B$3:$K$1368,4,FALSE)=0,"",VLOOKUP(G2227,Demos!$B$3:$K$1368,4,FALSE)),"")</f>
        <v/>
      </c>
      <c r="K2227" s="32" t="s">
        <v>1060</v>
      </c>
      <c r="L2227" s="32" t="s">
        <v>22</v>
      </c>
      <c r="M2227" s="71">
        <v>41710</v>
      </c>
      <c r="N2227" s="33" t="str">
        <f>IFERROR(VLOOKUP(G2227,Demos!$B$3:$K$1368,5,FALSE),"")</f>
        <v>Suitcase with Flywheel</v>
      </c>
      <c r="O2227" s="28">
        <f>IF(N2227="","",COUNTIF($N$6:N4346, N2227))</f>
        <v>26</v>
      </c>
      <c r="P2227" s="33" t="str">
        <f xml:space="preserve"> IFERROR(IF(VLOOKUP(G2227,Demos!$B$3:$K$1368,6,FALSE)=0,"",VLOOKUP(G2227,Demos!$B$3:$K$1368,6,FALSE)),"")</f>
        <v>N/A</v>
      </c>
      <c r="Q2227" s="38" t="str">
        <f xml:space="preserve"> IFERROR(IF(VLOOKUP(G2227,Demos!$B$3:$K$1368,8,FALSE)=0,"",VLOOKUP(G2227,Demos!$B$3:$K$1368,8,FALSE)),"")</f>
        <v/>
      </c>
      <c r="R2227" s="38" t="str">
        <f xml:space="preserve"> IFERROR(IF(VLOOKUP(G2227,Demos!$B$3:$K$1368,7,FALSE)=0,"",VLOOKUP(G2227,Demos!$B$3:$K$1368,7,FALSE)),"")</f>
        <v xml:space="preserve">See Collegerama 2022 recording TN1612TU_20 - https://collegerama.tudelft.nl/Mediasite/Channel/as-bsc-tn/watch/1a0c74c4eaf54cb7aa9b646d254fee821d </v>
      </c>
      <c r="T2227" s="50" t="s">
        <v>1763</v>
      </c>
      <c r="U2227" s="31" t="str">
        <f>IFERROR(VLOOKUP(G2227,Demos!$B$7:N5521,12,FALSE),"")</f>
        <v/>
      </c>
    </row>
    <row r="2228" spans="1:21" ht="45" x14ac:dyDescent="0.25">
      <c r="A2228" s="39">
        <f t="shared" si="34"/>
        <v>2223</v>
      </c>
      <c r="B2228" s="30" t="s">
        <v>38</v>
      </c>
      <c r="C2228" s="29" t="str">
        <f xml:space="preserve"> IFERROR(VLOOKUP(B2228, Courses!$C$3:$E$836, 2, FALSE),"")</f>
        <v>Mechanics and Theory of Relativity</v>
      </c>
      <c r="D2228" s="29" t="str">
        <f xml:space="preserve"> IFERROR(VLOOKUP(MID(G2228,1,1), PIRA!$B$1:$E$1146, 2, FALSE),"")</f>
        <v>1 Mechanics</v>
      </c>
      <c r="E2228" s="31" t="str">
        <f xml:space="preserve"> IFERROR(VLOOKUP(MID(G2228,1,2),PIRA!$B$1:$E$1144,2,FALSE),"")&amp;"
"&amp;IFERROR(VLOOKUP(MID(H2228,1,2),PIRA!$B$1:$E$1144,2,FALSE),"")&amp;"
"&amp;IFERROR(VLOOKUP(MID(I2228,1,2),PIRA!$B$1:$E$1144,2,FALSE),"")</f>
        <v xml:space="preserve">Motion in two Dimensions
</v>
      </c>
      <c r="F2228" s="31" t="str">
        <f xml:space="preserve"> IFERROR(VLOOKUP(MID(G2228,1,4),PIRA!$B$1:$E$1144,2,FALSE),"")&amp;"
"&amp;IFERROR(VLOOKUP(MID(H2228,1,4),PIRA!$B$1:$E$1144,2,FALSE),"")&amp;"
"&amp;IFERROR(VLOOKUP(MID(I2228,1,4),PIRA!$B$1:$E$1144,2,FALSE),"")</f>
        <v xml:space="preserve">Motion of the Center of Mass
</v>
      </c>
      <c r="G2228" s="32" t="s">
        <v>1131</v>
      </c>
      <c r="H2228" s="31" t="str">
        <f>IFERROR(IF(VLOOKUP(G2228,Demos!$B$3:$K$1368,2,FALSE)=0,"",VLOOKUP(G2228,Demos!$B$3:$K$1368,2,FALSE)),"")</f>
        <v/>
      </c>
      <c r="I2228" s="79" t="str">
        <f>IFERROR(IF(VLOOKUP(G2228,Demos!$B$3:$K$1368,3,FALSE)=0,"",VLOOKUP(G2228,Demos!$B$3:$K$1368,3,FALSE)),"")</f>
        <v/>
      </c>
      <c r="J2228" s="79" t="str">
        <f>IFERROR(IF(VLOOKUP(G2228,Demos!$B$3:$K$1368,4,FALSE)=0,"",VLOOKUP(G2228,Demos!$B$3:$K$1368,4,FALSE)),"")</f>
        <v/>
      </c>
      <c r="K2228" s="32" t="s">
        <v>1060</v>
      </c>
      <c r="L2228" s="32" t="s">
        <v>22</v>
      </c>
      <c r="M2228" s="71">
        <v>41709</v>
      </c>
      <c r="N2228" s="33" t="str">
        <f>IFERROR(VLOOKUP(G2228,Demos!$B$3:$K$1368,5,FALSE),"")</f>
        <v>Centre of Rotation</v>
      </c>
      <c r="O2228" s="28">
        <f>IF(N2228="","",COUNTIF($N$6:N4347, N2228))</f>
        <v>12</v>
      </c>
      <c r="P2228" s="33" t="str">
        <f xml:space="preserve"> IFERROR(IF(VLOOKUP(G2228,Demos!$B$3:$K$1368,6,FALSE)=0,"",VLOOKUP(G2228,Demos!$B$3:$K$1368,6,FALSE)),"")</f>
        <v>www.de-monstrare.nl/pdf/Centre%20of%20ratation.pdf</v>
      </c>
      <c r="Q2228" s="38" t="str">
        <f xml:space="preserve"> IFERROR(IF(VLOOKUP(G2228,Demos!$B$3:$K$1368,8,FALSE)=0,"",VLOOKUP(G2228,Demos!$B$3:$K$1368,8,FALSE)),"")</f>
        <v/>
      </c>
      <c r="R2228" s="38" t="str">
        <f xml:space="preserve"> IFERROR(IF(VLOOKUP(G2228,Demos!$B$3:$K$1368,7,FALSE)=0,"",VLOOKUP(G2228,Demos!$B$3:$K$1368,7,FALSE)),"")</f>
        <v xml:space="preserve">See Collegerama 2022 recording TN1612TU_18 - https://collegerama.tudelft.nl/Mediasite/Channel/as-bsc-tn/watch/30a014274f6a49bfbd89af1bd43cc8f31d </v>
      </c>
      <c r="T2228" s="50" t="s">
        <v>1763</v>
      </c>
      <c r="U2228" s="31" t="str">
        <f>IFERROR(VLOOKUP(G2228,Demos!$B$7:N5525,12,FALSE),"")</f>
        <v/>
      </c>
    </row>
    <row r="2229" spans="1:21" ht="45" x14ac:dyDescent="0.25">
      <c r="A2229" s="39">
        <f t="shared" si="34"/>
        <v>2224</v>
      </c>
      <c r="B2229" s="30" t="s">
        <v>38</v>
      </c>
      <c r="C2229" s="29" t="str">
        <f xml:space="preserve"> IFERROR(VLOOKUP(B2229, Courses!$C$3:$E$836, 2, FALSE),"")</f>
        <v>Mechanics and Theory of Relativity</v>
      </c>
      <c r="D2229" s="29" t="str">
        <f xml:space="preserve"> IFERROR(VLOOKUP(MID(G2229,1,1), PIRA!$B$1:$E$1146, 2, FALSE),"")</f>
        <v>1 Mechanics</v>
      </c>
      <c r="E2229" s="31" t="str">
        <f xml:space="preserve"> IFERROR(VLOOKUP(MID(G2229,1,2),PIRA!$B$1:$E$1144,2,FALSE),"")&amp;"
"&amp;IFERROR(VLOOKUP(MID(H2229,1,2),PIRA!$B$1:$E$1144,2,FALSE),"")&amp;"
"&amp;IFERROR(VLOOKUP(MID(I2229,1,2),PIRA!$B$1:$E$1144,2,FALSE),"")</f>
        <v xml:space="preserve">Rotational Dynamics
Applications of Newton's Laws
</v>
      </c>
      <c r="F2229" s="31" t="str">
        <f xml:space="preserve"> IFERROR(VLOOKUP(MID(G2229,1,4),PIRA!$B$1:$E$1144,2,FALSE),"")&amp;"
"&amp;IFERROR(VLOOKUP(MID(H2229,1,4),PIRA!$B$1:$E$1144,2,FALSE),"")&amp;"
"&amp;IFERROR(VLOOKUP(MID(I2229,1,4),PIRA!$B$1:$E$1144,2,FALSE),"")</f>
        <v xml:space="preserve">Conservation of Angular Momentum
Dynamic Torque
</v>
      </c>
      <c r="G2229" s="32" t="s">
        <v>1169</v>
      </c>
      <c r="H2229" s="31" t="str">
        <f>IFERROR(IF(VLOOKUP(G2229,Demos!$B$3:$K$1368,2,FALSE)=0,"",VLOOKUP(G2229,Demos!$B$3:$K$1368,2,FALSE)),"")</f>
        <v>1K10.01</v>
      </c>
      <c r="I2229" s="79" t="str">
        <f>IFERROR(IF(VLOOKUP(G2229,Demos!$B$3:$K$1368,3,FALSE)=0,"",VLOOKUP(G2229,Demos!$B$3:$K$1368,3,FALSE)),"")</f>
        <v/>
      </c>
      <c r="J2229" s="79" t="str">
        <f>IFERROR(IF(VLOOKUP(G2229,Demos!$B$3:$K$1368,4,FALSE)=0,"",VLOOKUP(G2229,Demos!$B$3:$K$1368,4,FALSE)),"")</f>
        <v/>
      </c>
      <c r="K2229" s="32" t="s">
        <v>1060</v>
      </c>
      <c r="L2229" s="32" t="s">
        <v>22</v>
      </c>
      <c r="M2229" s="71">
        <v>41709</v>
      </c>
      <c r="N2229" s="33" t="str">
        <f>IFERROR(VLOOKUP(G2229,Demos!$B$3:$K$1368,5,FALSE),"")</f>
        <v>Pulling a Spool (a.k.a. Oma's Garenklosje)</v>
      </c>
      <c r="O2229" s="28">
        <f>IF(N2229="","",COUNTIF($N$6:N4348, N2229))</f>
        <v>39</v>
      </c>
      <c r="P2229" s="33" t="str">
        <f xml:space="preserve"> IFERROR(IF(VLOOKUP(G2229,Demos!$B$3:$K$1368,6,FALSE)=0,"",VLOOKUP(G2229,Demos!$B$3:$K$1368,6,FALSE)),"")</f>
        <v>www.de-monstrare.nl/pdf/Pulling%20a%20spool.pdf</v>
      </c>
      <c r="Q2229" s="38" t="str">
        <f xml:space="preserve"> IFERROR(IF(VLOOKUP(G2229,Demos!$B$3:$K$1368,8,FALSE)=0,"",VLOOKUP(G2229,Demos!$B$3:$K$1368,8,FALSE)),"")</f>
        <v/>
      </c>
      <c r="R2229" s="38" t="str">
        <f xml:space="preserve"> IFERROR(IF(VLOOKUP(G2229,Demos!$B$3:$K$1368,7,FALSE)=0,"",VLOOKUP(G2229,Demos!$B$3:$K$1368,7,FALSE)),"")</f>
        <v xml:space="preserve">See Collegerame 2022 recording TN1612TU_19 - https://collegerama.tudelft.nl/Mediasite/Channel/as-bsc-tn/watch/1525734e9e3e40e6a0113a2e79f6fd7b1d </v>
      </c>
      <c r="T2229" s="50" t="s">
        <v>1763</v>
      </c>
      <c r="U2229" s="31" t="str">
        <f>IFERROR(VLOOKUP(G2229,Demos!$B$7:N5523,12,FALSE),"")</f>
        <v/>
      </c>
    </row>
    <row r="2230" spans="1:21" ht="45" x14ac:dyDescent="0.25">
      <c r="A2230" s="39">
        <f t="shared" si="34"/>
        <v>2225</v>
      </c>
      <c r="B2230" s="30" t="s">
        <v>38</v>
      </c>
      <c r="C2230" s="29" t="str">
        <f xml:space="preserve"> IFERROR(VLOOKUP(B2230, Courses!$C$3:$E$836, 2, FALSE),"")</f>
        <v>Mechanics and Theory of Relativity</v>
      </c>
      <c r="D2230" s="29" t="str">
        <f xml:space="preserve"> IFERROR(VLOOKUP(MID(G2230,1,1), PIRA!$B$1:$E$1146, 2, FALSE),"")</f>
        <v>1 Mechanics</v>
      </c>
      <c r="E2230" s="31" t="str">
        <f xml:space="preserve"> IFERROR(VLOOKUP(MID(G2230,1,2),PIRA!$B$1:$E$1144,2,FALSE),"")&amp;"
"&amp;IFERROR(VLOOKUP(MID(H2230,1,2),PIRA!$B$1:$E$1144,2,FALSE),"")&amp;"
"&amp;IFERROR(VLOOKUP(MID(I2230,1,2),PIRA!$B$1:$E$1144,2,FALSE),"")</f>
        <v xml:space="preserve">Rotational Dynamics
</v>
      </c>
      <c r="F2230" s="31" t="str">
        <f xml:space="preserve"> IFERROR(VLOOKUP(MID(G2230,1,4),PIRA!$B$1:$E$1144,2,FALSE),"")&amp;"
"&amp;IFERROR(VLOOKUP(MID(H2230,1,4),PIRA!$B$1:$E$1144,2,FALSE),"")&amp;"
"&amp;IFERROR(VLOOKUP(MID(I2230,1,4),PIRA!$B$1:$E$1144,2,FALSE),"")</f>
        <v xml:space="preserve">Gyros
</v>
      </c>
      <c r="G2230" s="32" t="s">
        <v>1176</v>
      </c>
      <c r="H2230" s="31" t="str">
        <f>IFERROR(IF(VLOOKUP(G2230,Demos!$B$3:$K$1368,2,FALSE)=0,"",VLOOKUP(G2230,Demos!$B$3:$K$1368,2,FALSE)),"")</f>
        <v/>
      </c>
      <c r="I2230" s="79" t="str">
        <f>IFERROR(IF(VLOOKUP(G2230,Demos!$B$3:$K$1368,3,FALSE)=0,"",VLOOKUP(G2230,Demos!$B$3:$K$1368,3,FALSE)),"")</f>
        <v/>
      </c>
      <c r="J2230" s="79" t="str">
        <f>IFERROR(IF(VLOOKUP(G2230,Demos!$B$3:$K$1368,4,FALSE)=0,"",VLOOKUP(G2230,Demos!$B$3:$K$1368,4,FALSE)),"")</f>
        <v/>
      </c>
      <c r="K2230" s="32" t="s">
        <v>1060</v>
      </c>
      <c r="L2230" s="32" t="s">
        <v>22</v>
      </c>
      <c r="M2230" s="71">
        <v>41709</v>
      </c>
      <c r="N2230" s="33" t="str">
        <f>IFERROR(VLOOKUP(G2230,Demos!$B$3:$K$1368,5,FALSE),"")</f>
        <v>Precession (2)</v>
      </c>
      <c r="O2230" s="28">
        <f>IF(N2230="","",COUNTIF($N$6:N4349, N2230))</f>
        <v>67</v>
      </c>
      <c r="P2230" s="33" t="str">
        <f xml:space="preserve"> IFERROR(IF(VLOOKUP(G2230,Demos!$B$3:$K$1368,6,FALSE)=0,"",VLOOKUP(G2230,Demos!$B$3:$K$1368,6,FALSE)),"")</f>
        <v>www.de-monstrare.nl/pdf/Precession%20_2_.pdf</v>
      </c>
      <c r="Q2230" s="38" t="str">
        <f xml:space="preserve"> IFERROR(IF(VLOOKUP(G2230,Demos!$B$3:$K$1368,8,FALSE)=0,"",VLOOKUP(G2230,Demos!$B$3:$K$1368,8,FALSE)),"")</f>
        <v/>
      </c>
      <c r="R2230" s="38" t="str">
        <f xml:space="preserve"> IFERROR(IF(VLOOKUP(G2230,Demos!$B$3:$K$1368,7,FALSE)=0,"",VLOOKUP(G2230,Demos!$B$3:$K$1368,7,FALSE)),"")</f>
        <v/>
      </c>
      <c r="T2230" s="50" t="s">
        <v>1763</v>
      </c>
      <c r="U2230" s="31" t="str">
        <f>IFERROR(VLOOKUP(G2230,Demos!$B$7:N5524,12,FALSE),"")</f>
        <v/>
      </c>
    </row>
    <row r="2231" spans="1:21" ht="45" x14ac:dyDescent="0.25">
      <c r="A2231" s="39">
        <f t="shared" si="34"/>
        <v>2226</v>
      </c>
      <c r="B2231" s="30" t="s">
        <v>38</v>
      </c>
      <c r="C2231" s="29" t="str">
        <f xml:space="preserve"> IFERROR(VLOOKUP(B2231, Courses!$C$3:$E$836, 2, FALSE),"")</f>
        <v>Mechanics and Theory of Relativity</v>
      </c>
      <c r="D2231" s="29" t="str">
        <f xml:space="preserve"> IFERROR(VLOOKUP(MID(G2231,1,1), PIRA!$B$1:$E$1146, 2, FALSE),"")</f>
        <v>1 Mechanics</v>
      </c>
      <c r="E2231" s="31" t="str">
        <f xml:space="preserve"> IFERROR(VLOOKUP(MID(G2231,1,2),PIRA!$B$1:$E$1144,2,FALSE),"")&amp;"
"&amp;IFERROR(VLOOKUP(MID(H2231,1,2),PIRA!$B$1:$E$1144,2,FALSE),"")&amp;"
"&amp;IFERROR(VLOOKUP(MID(I2231,1,2),PIRA!$B$1:$E$1144,2,FALSE),"")</f>
        <v xml:space="preserve">Rotational Dynamics
Rotational Dynamics
</v>
      </c>
      <c r="F2231" s="31" t="str">
        <f xml:space="preserve"> IFERROR(VLOOKUP(MID(G2231,1,4),PIRA!$B$1:$E$1144,2,FALSE),"")&amp;"
"&amp;IFERROR(VLOOKUP(MID(H2231,1,4),PIRA!$B$1:$E$1144,2,FALSE),"")&amp;"
"&amp;IFERROR(VLOOKUP(MID(I2231,1,4),PIRA!$B$1:$E$1144,2,FALSE),"")</f>
        <v xml:space="preserve">Rotational Energy
Moment of Inertia
</v>
      </c>
      <c r="G2231" s="32" t="s">
        <v>1168</v>
      </c>
      <c r="H2231" s="31" t="str">
        <f>IFERROR(IF(VLOOKUP(G2231,Demos!$B$3:$K$1368,2,FALSE)=0,"",VLOOKUP(G2231,Demos!$B$3:$K$1368,2,FALSE)),"")</f>
        <v>1Q10.02</v>
      </c>
      <c r="I2231" s="79" t="str">
        <f>IFERROR(IF(VLOOKUP(G2231,Demos!$B$3:$K$1368,3,FALSE)=0,"",VLOOKUP(G2231,Demos!$B$3:$K$1368,3,FALSE)),"")</f>
        <v/>
      </c>
      <c r="J2231" s="79" t="str">
        <f>IFERROR(IF(VLOOKUP(G2231,Demos!$B$3:$K$1368,4,FALSE)=0,"",VLOOKUP(G2231,Demos!$B$3:$K$1368,4,FALSE)),"")</f>
        <v/>
      </c>
      <c r="K2231" s="32" t="s">
        <v>1060</v>
      </c>
      <c r="L2231" s="32" t="s">
        <v>22</v>
      </c>
      <c r="M2231" s="71">
        <v>41705</v>
      </c>
      <c r="N2231" s="33" t="str">
        <f>IFERROR(VLOOKUP(G2231,Demos!$B$3:$K$1368,5,FALSE),"")</f>
        <v>Rolling Downhill</v>
      </c>
      <c r="O2231" s="28">
        <f>IF(N2231="","",COUNTIF($N$6:N4350, N2231))</f>
        <v>35</v>
      </c>
      <c r="P2231" s="33" t="str">
        <f xml:space="preserve"> IFERROR(IF(VLOOKUP(G2231,Demos!$B$3:$K$1368,6,FALSE)=0,"",VLOOKUP(G2231,Demos!$B$3:$K$1368,6,FALSE)),"")</f>
        <v>www.de-monstrare.nl/pdf/Rolling%20downhill.pdf</v>
      </c>
      <c r="Q2231" s="38" t="str">
        <f xml:space="preserve"> IFERROR(IF(VLOOKUP(G2231,Demos!$B$3:$K$1368,8,FALSE)=0,"",VLOOKUP(G2231,Demos!$B$3:$K$1368,8,FALSE)),"")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2231" s="38" t="str">
        <f xml:space="preserve"> IFERROR(IF(VLOOKUP(G2231,Demos!$B$3:$K$1368,7,FALSE)=0,"",VLOOKUP(G2231,Demos!$B$3:$K$1368,7,FALSE)),"")</f>
        <v xml:space="preserve">See Collegerama 2022 recording TN1612TU_17 - https://collegerama.tudelft.nl/Mediasite/Channel/as-bsc-tn/watch/068318bc5e2d4c908ecc56ce056d99d81d  </v>
      </c>
      <c r="T2231" s="50" t="s">
        <v>1763</v>
      </c>
      <c r="U2231" s="31" t="str">
        <f>IFERROR(VLOOKUP(G2231,Demos!$B$7:N5527,12,FALSE),"")</f>
        <v/>
      </c>
    </row>
    <row r="2232" spans="1:21" ht="45" x14ac:dyDescent="0.25">
      <c r="A2232" s="39">
        <f t="shared" si="34"/>
        <v>2227</v>
      </c>
      <c r="B2232" s="30" t="s">
        <v>38</v>
      </c>
      <c r="C2232" s="29" t="str">
        <f xml:space="preserve"> IFERROR(VLOOKUP(B2232, Courses!$C$3:$E$836, 2, FALSE),"")</f>
        <v>Mechanics and Theory of Relativity</v>
      </c>
      <c r="D2232" s="29" t="str">
        <f xml:space="preserve"> IFERROR(VLOOKUP(MID(G2232,1,1), PIRA!$B$1:$E$1146, 2, FALSE),"")</f>
        <v>1 Mechanics</v>
      </c>
      <c r="E2232" s="31" t="str">
        <f xml:space="preserve"> IFERROR(VLOOKUP(MID(G2232,1,2),PIRA!$B$1:$E$1144,2,FALSE),"")&amp;"
"&amp;IFERROR(VLOOKUP(MID(H2232,1,2),PIRA!$B$1:$E$1144,2,FALSE),"")&amp;"
"&amp;IFERROR(VLOOKUP(MID(I2232,1,2),PIRA!$B$1:$E$1144,2,FALSE),"")</f>
        <v xml:space="preserve">Rotational Dynamics
Rotational Dynamics
</v>
      </c>
      <c r="F2232" s="31" t="str">
        <f xml:space="preserve"> IFERROR(VLOOKUP(MID(G2232,1,4),PIRA!$B$1:$E$1144,2,FALSE),"")&amp;"
"&amp;IFERROR(VLOOKUP(MID(H2232,1,4),PIRA!$B$1:$E$1144,2,FALSE),"")&amp;"
"&amp;IFERROR(VLOOKUP(MID(I2232,1,4),PIRA!$B$1:$E$1144,2,FALSE),"")</f>
        <v xml:space="preserve">Conservation of Angular Momentum
Moment of Inertia
</v>
      </c>
      <c r="G2232" s="32" t="s">
        <v>1171</v>
      </c>
      <c r="H2232" s="31" t="str">
        <f>IFERROR(IF(VLOOKUP(G2232,Demos!$B$3:$K$1368,2,FALSE)=0,"",VLOOKUP(G2232,Demos!$B$3:$K$1368,2,FALSE)),"")</f>
        <v>1Q10.XX</v>
      </c>
      <c r="I2232" s="79" t="str">
        <f>IFERROR(IF(VLOOKUP(G2232,Demos!$B$3:$K$1368,3,FALSE)=0,"",VLOOKUP(G2232,Demos!$B$3:$K$1368,3,FALSE)),"")</f>
        <v/>
      </c>
      <c r="J2232" s="79" t="str">
        <f>IFERROR(IF(VLOOKUP(G2232,Demos!$B$3:$K$1368,4,FALSE)=0,"",VLOOKUP(G2232,Demos!$B$3:$K$1368,4,FALSE)),"")</f>
        <v/>
      </c>
      <c r="K2232" s="32" t="s">
        <v>1060</v>
      </c>
      <c r="L2232" s="32" t="s">
        <v>22</v>
      </c>
      <c r="M2232" s="71">
        <v>41705</v>
      </c>
      <c r="N2232" s="33" t="str">
        <f>IFERROR(VLOOKUP(G2232,Demos!$B$3:$K$1368,5,FALSE),"")</f>
        <v>Matchbox and Wineglass</v>
      </c>
      <c r="O2232" s="28">
        <f>IF(N2232="","",COUNTIF($N$6:N4351, N2232))</f>
        <v>40</v>
      </c>
      <c r="P2232" s="33" t="str">
        <f xml:space="preserve"> IFERROR(IF(VLOOKUP(G2232,Demos!$B$3:$K$1368,6,FALSE)=0,"",VLOOKUP(G2232,Demos!$B$3:$K$1368,6,FALSE)),"")</f>
        <v>www.de-monstrare.nl/pdf/Matchbox%20and%20wineglass.pdf</v>
      </c>
      <c r="Q2232" s="38" t="str">
        <f xml:space="preserve"> IFERROR(IF(VLOOKUP(G2232,Demos!$B$3:$K$1368,8,FALSE)=0,"",VLOOKUP(G2232,Demos!$B$3:$K$1368,8,FALSE)),"")</f>
        <v/>
      </c>
      <c r="R2232" s="38" t="str">
        <f xml:space="preserve"> IFERROR(IF(VLOOKUP(G2232,Demos!$B$3:$K$1368,7,FALSE)=0,"",VLOOKUP(G2232,Demos!$B$3:$K$1368,7,FALSE)),"")</f>
        <v xml:space="preserve">See Collegerama 2022 recording TN1612TU_17 from about 40 minutes - https://collegerama.tudelft.nl/Mediasite/Channel/as-bsc-tn/watch/068318bc5e2d4c908ecc56ce056d99d81d </v>
      </c>
      <c r="T2232" s="50" t="s">
        <v>1763</v>
      </c>
      <c r="U2232" s="31" t="str">
        <f>IFERROR(VLOOKUP(G2232,Demos!$B$7:N5528,12,FALSE),"")</f>
        <v/>
      </c>
    </row>
    <row r="2233" spans="1:21" ht="45" x14ac:dyDescent="0.25">
      <c r="A2233" s="39">
        <f t="shared" si="34"/>
        <v>2228</v>
      </c>
      <c r="B2233" s="30" t="s">
        <v>38</v>
      </c>
      <c r="C2233" s="29" t="str">
        <f xml:space="preserve"> IFERROR(VLOOKUP(B2233, Courses!$C$3:$E$836, 2, FALSE),"")</f>
        <v>Mechanics and Theory of Relativity</v>
      </c>
      <c r="D2233" s="29" t="str">
        <f xml:space="preserve"> IFERROR(VLOOKUP(MID(G2233,1,1), PIRA!$B$1:$E$1146, 2, FALSE),"")</f>
        <v>1 Mechanics</v>
      </c>
      <c r="E2233" s="31" t="str">
        <f xml:space="preserve"> IFERROR(VLOOKUP(MID(G2233,1,2),PIRA!$B$1:$E$1144,2,FALSE),"")&amp;"
"&amp;IFERROR(VLOOKUP(MID(H2233,1,2),PIRA!$B$1:$E$1144,2,FALSE),"")&amp;"
"&amp;IFERROR(VLOOKUP(MID(I2233,1,2),PIRA!$B$1:$E$1144,2,FALSE),"")</f>
        <v xml:space="preserve">Rotational Dynamics
</v>
      </c>
      <c r="F2233" s="31" t="str">
        <f xml:space="preserve"> IFERROR(VLOOKUP(MID(G2233,1,4),PIRA!$B$1:$E$1144,2,FALSE),"")&amp;"
"&amp;IFERROR(VLOOKUP(MID(H2233,1,4),PIRA!$B$1:$E$1144,2,FALSE),"")&amp;"
"&amp;IFERROR(VLOOKUP(MID(I2233,1,4),PIRA!$B$1:$E$1144,2,FALSE),"")</f>
        <v xml:space="preserve">Conservation of Angular Momentum
</v>
      </c>
      <c r="G2233" s="32" t="s">
        <v>88</v>
      </c>
      <c r="H2233" s="31" t="str">
        <f>IFERROR(IF(VLOOKUP(G2233,Demos!$B$3:$K$1368,2,FALSE)=0,"",VLOOKUP(G2233,Demos!$B$3:$K$1368,2,FALSE)),"")</f>
        <v/>
      </c>
      <c r="I2233" s="79" t="str">
        <f>IFERROR(IF(VLOOKUP(G2233,Demos!$B$3:$K$1368,3,FALSE)=0,"",VLOOKUP(G2233,Demos!$B$3:$K$1368,3,FALSE)),"")</f>
        <v/>
      </c>
      <c r="J2233" s="79" t="str">
        <f>IFERROR(IF(VLOOKUP(G2233,Demos!$B$3:$K$1368,4,FALSE)=0,"",VLOOKUP(G2233,Demos!$B$3:$K$1368,4,FALSE)),"")</f>
        <v/>
      </c>
      <c r="K2233" s="32" t="s">
        <v>1060</v>
      </c>
      <c r="L2233" s="32" t="s">
        <v>22</v>
      </c>
      <c r="M2233" s="71">
        <v>41705</v>
      </c>
      <c r="N2233" s="33" t="str">
        <f>IFERROR(VLOOKUP(G2233,Demos!$B$3:$K$1368,5,FALSE),"")</f>
        <v>Train and Track</v>
      </c>
      <c r="O2233" s="28">
        <f>IF(N2233="","",COUNTIF($N$6:N4352, N2233))</f>
        <v>27</v>
      </c>
      <c r="P2233" s="33" t="str">
        <f xml:space="preserve"> IFERROR(IF(VLOOKUP(G2233,Demos!$B$3:$K$1368,6,FALSE)=0,"",VLOOKUP(G2233,Demos!$B$3:$K$1368,6,FALSE)),"")</f>
        <v>www.de-monstrare.nl/pdf/Train%20and%20track.pdf</v>
      </c>
      <c r="Q2233" s="38" t="str">
        <f xml:space="preserve"> IFERROR(IF(VLOOKUP(G2233,Demos!$B$3:$K$1368,8,FALSE)=0,"",VLOOKUP(G2233,Demos!$B$3:$K$1368,8,FALSE)),"")</f>
        <v/>
      </c>
      <c r="R2233" s="38" t="str">
        <f xml:space="preserve"> IFERROR(IF(VLOOKUP(G2233,Demos!$B$3:$K$1368,7,FALSE)=0,"",VLOOKUP(G2233,Demos!$B$3:$K$1368,7,FALSE)),"")</f>
        <v xml:space="preserve">See Collegerama 2022 recording TN1612TU_17 - https://collegerama.tudelft.nl/Mediasite/Channel/as-bsc-tn/watch/068318bc5e2d4c908ecc56ce056d99d81d </v>
      </c>
      <c r="T2233" s="50" t="s">
        <v>1763</v>
      </c>
      <c r="U2233" s="31" t="str">
        <f>IFERROR(VLOOKUP(G2233,Demos!$B$7:N5526,12,FALSE),"")</f>
        <v/>
      </c>
    </row>
    <row r="2234" spans="1:21" ht="45" x14ac:dyDescent="0.25">
      <c r="A2234" s="39">
        <f t="shared" si="34"/>
        <v>2229</v>
      </c>
      <c r="B2234" s="30" t="s">
        <v>38</v>
      </c>
      <c r="C2234" s="29" t="str">
        <f xml:space="preserve"> IFERROR(VLOOKUP(B2234, Courses!$C$3:$E$836, 2, FALSE),"")</f>
        <v>Mechanics and Theory of Relativity</v>
      </c>
      <c r="D2234" s="29" t="str">
        <f xml:space="preserve"> IFERROR(VLOOKUP(MID(G2234,1,1), PIRA!$B$1:$E$1146, 2, FALSE),"")</f>
        <v>1 Mechanics</v>
      </c>
      <c r="E2234" s="31" t="str">
        <f xml:space="preserve"> IFERROR(VLOOKUP(MID(G2234,1,2),PIRA!$B$1:$E$1144,2,FALSE),"")&amp;"
"&amp;IFERROR(VLOOKUP(MID(H2234,1,2),PIRA!$B$1:$E$1144,2,FALSE),"")&amp;"
"&amp;IFERROR(VLOOKUP(MID(I2234,1,2),PIRA!$B$1:$E$1144,2,FALSE),"")</f>
        <v xml:space="preserve">Motion in two Dimensions
</v>
      </c>
      <c r="F2234" s="31" t="str">
        <f xml:space="preserve"> IFERROR(VLOOKUP(MID(G2234,1,4),PIRA!$B$1:$E$1144,2,FALSE),"")&amp;"
"&amp;IFERROR(VLOOKUP(MID(H2234,1,4),PIRA!$B$1:$E$1144,2,FALSE),"")&amp;"
"&amp;IFERROR(VLOOKUP(MID(I2234,1,4),PIRA!$B$1:$E$1144,2,FALSE),"")</f>
        <v xml:space="preserve">Motion of the Center of Mass
</v>
      </c>
      <c r="G2234" s="32" t="s">
        <v>1130</v>
      </c>
      <c r="H2234" s="31" t="str">
        <f>IFERROR(IF(VLOOKUP(G2234,Demos!$B$3:$K$1368,2,FALSE)=0,"",VLOOKUP(G2234,Demos!$B$3:$K$1368,2,FALSE)),"")</f>
        <v/>
      </c>
      <c r="I2234" s="79" t="str">
        <f>IFERROR(IF(VLOOKUP(G2234,Demos!$B$3:$K$1368,3,FALSE)=0,"",VLOOKUP(G2234,Demos!$B$3:$K$1368,3,FALSE)),"")</f>
        <v/>
      </c>
      <c r="J2234" s="79" t="str">
        <f>IFERROR(IF(VLOOKUP(G2234,Demos!$B$3:$K$1368,4,FALSE)=0,"",VLOOKUP(G2234,Demos!$B$3:$K$1368,4,FALSE)),"")</f>
        <v/>
      </c>
      <c r="K2234" s="32" t="s">
        <v>1060</v>
      </c>
      <c r="L2234" s="32" t="s">
        <v>22</v>
      </c>
      <c r="M2234" s="71">
        <v>41703</v>
      </c>
      <c r="N2234" s="33" t="str">
        <f>IFERROR(VLOOKUP(G2234,Demos!$B$3:$K$1368,5,FALSE),"")</f>
        <v>Centre of Mass</v>
      </c>
      <c r="O2234" s="28">
        <f>IF(N2234="","",COUNTIF($N$6:N4353, N2234))</f>
        <v>42</v>
      </c>
      <c r="P2234" s="33" t="str">
        <f xml:space="preserve"> IFERROR(IF(VLOOKUP(G2234,Demos!$B$3:$K$1368,6,FALSE)=0,"",VLOOKUP(G2234,Demos!$B$3:$K$1368,6,FALSE)),"")</f>
        <v>www.de-monstrare.nl/pdf/Centre%20of%20mass.pdf</v>
      </c>
      <c r="Q2234" s="38" t="str">
        <f xml:space="preserve"> IFERROR(IF(VLOOKUP(G2234,Demos!$B$3:$K$1368,8,FALSE)=0,"",VLOOKUP(G2234,Demos!$B$3:$K$1368,8,FALSE)),"")</f>
        <v/>
      </c>
      <c r="R2234" s="38" t="str">
        <f xml:space="preserve"> IFERROR(IF(VLOOKUP(G2234,Demos!$B$3:$K$1368,7,FALSE)=0,"",VLOOKUP(G2234,Demos!$B$3:$K$1368,7,FALSE)),"")</f>
        <v xml:space="preserve">See Collegerama 2022 recording TN1612TU_14 - https://collegerama.tudelft.nl/Mediasite/Channel/as-bsc-tn/watch/64cb5e5c7d2546fb9f465306d41a128b1d </v>
      </c>
      <c r="T2234" s="50" t="s">
        <v>1763</v>
      </c>
      <c r="U2234" s="31" t="str">
        <f>IFERROR(VLOOKUP(G2234,Demos!$B$7:N5535,12,FALSE),"")</f>
        <v/>
      </c>
    </row>
    <row r="2235" spans="1:21" ht="45" x14ac:dyDescent="0.25">
      <c r="A2235" s="39">
        <f t="shared" si="34"/>
        <v>2230</v>
      </c>
      <c r="B2235" s="30" t="s">
        <v>281</v>
      </c>
      <c r="C2235" s="29" t="str">
        <f xml:space="preserve"> IFERROR(VLOOKUP(B2235, Courses!$C$3:$E$836, 2, FALSE),"")</f>
        <v>Mechanics I</v>
      </c>
      <c r="D2235" s="29" t="str">
        <f xml:space="preserve"> IFERROR(VLOOKUP(MID(G2235,1,1), PIRA!$B$1:$E$1146, 2, FALSE),"")</f>
        <v>1 Mechanics</v>
      </c>
      <c r="E2235" s="31" t="str">
        <f xml:space="preserve"> IFERROR(VLOOKUP(MID(G2235,1,2),PIRA!$B$1:$E$1144,2,FALSE),"")&amp;"
"&amp;IFERROR(VLOOKUP(MID(H2235,1,2),PIRA!$B$1:$E$1144,2,FALSE),"")&amp;"
"&amp;IFERROR(VLOOKUP(MID(I2235,1,2),PIRA!$B$1:$E$1144,2,FALSE),"")</f>
        <v xml:space="preserve">Newton's First Law
</v>
      </c>
      <c r="F2235" s="31" t="str">
        <f xml:space="preserve"> IFERROR(VLOOKUP(MID(G2235,1,4),PIRA!$B$1:$E$1144,2,FALSE),"")&amp;"
"&amp;IFERROR(VLOOKUP(MID(H2235,1,4),PIRA!$B$1:$E$1144,2,FALSE),"")&amp;"
"&amp;IFERROR(VLOOKUP(MID(I2235,1,4),PIRA!$B$1:$E$1144,2,FALSE),"")</f>
        <v xml:space="preserve">Inertia of Rest
</v>
      </c>
      <c r="G2235" s="32" t="s">
        <v>1140</v>
      </c>
      <c r="H2235" s="31" t="str">
        <f>IFERROR(IF(VLOOKUP(G2235,Demos!$B$3:$K$1368,2,FALSE)=0,"",VLOOKUP(G2235,Demos!$B$3:$K$1368,2,FALSE)),"")</f>
        <v/>
      </c>
      <c r="I2235" s="79" t="str">
        <f>IFERROR(IF(VLOOKUP(G2235,Demos!$B$3:$K$1368,3,FALSE)=0,"",VLOOKUP(G2235,Demos!$B$3:$K$1368,3,FALSE)),"")</f>
        <v/>
      </c>
      <c r="J2235" s="79" t="str">
        <f>IFERROR(IF(VLOOKUP(G2235,Demos!$B$3:$K$1368,4,FALSE)=0,"",VLOOKUP(G2235,Demos!$B$3:$K$1368,4,FALSE)),"")</f>
        <v/>
      </c>
      <c r="K2235" s="30" t="s">
        <v>3</v>
      </c>
      <c r="M2235" s="71">
        <v>41703</v>
      </c>
      <c r="N2235" s="33" t="str">
        <f>IFERROR(VLOOKUP(G2235,Demos!$B$3:$K$1368,5,FALSE),"")</f>
        <v>Tablecloth Pull</v>
      </c>
      <c r="O2235" s="28">
        <f>IF(N2235="","",COUNTIF($N$6:N4354, N2235))</f>
        <v>24</v>
      </c>
      <c r="P2235" s="33" t="str">
        <f xml:space="preserve"> IFERROR(IF(VLOOKUP(G2235,Demos!$B$3:$K$1368,6,FALSE)=0,"",VLOOKUP(G2235,Demos!$B$3:$K$1368,6,FALSE)),"")</f>
        <v>www.de-monstrare.nl/pdf/Tablecloth%20pull.pdf</v>
      </c>
      <c r="Q2235" s="38" t="str">
        <f xml:space="preserve"> IFERROR(IF(VLOOKUP(G2235,Demos!$B$3:$K$1368,8,FALSE)=0,"",VLOOKUP(G2235,Demos!$B$3:$K$1368,8,FALSE)),"")</f>
        <v/>
      </c>
      <c r="R2235" s="38" t="str">
        <f xml:space="preserve"> IFERROR(IF(VLOOKUP(G2235,Demos!$B$3:$K$1368,7,FALSE)=0,"",VLOOKUP(G2235,Demos!$B$3:$K$1368,7,FALSE)),"")</f>
        <v xml:space="preserve">See Collegerama 2022 recording TN1612TU_02 from 00:34:45  and 01:38:25 - https://collegerama.tudelft.nl/Mediasite/Channel/as-bsc-tn/watch/8ae6f50a06ea4d7fb72bb50699c07ef41d </v>
      </c>
      <c r="T2235" s="50" t="s">
        <v>1761</v>
      </c>
      <c r="U2235" s="31" t="str">
        <f>IFERROR(VLOOKUP(G2235,Demos!$B$7:N5531,12,FALSE),"")</f>
        <v/>
      </c>
    </row>
    <row r="2236" spans="1:21" ht="45" x14ac:dyDescent="0.25">
      <c r="A2236" s="39">
        <f t="shared" si="34"/>
        <v>2231</v>
      </c>
      <c r="B2236" s="30" t="s">
        <v>281</v>
      </c>
      <c r="C2236" s="29" t="str">
        <f xml:space="preserve"> IFERROR(VLOOKUP(B2236, Courses!$C$3:$E$836, 2, FALSE),"")</f>
        <v>Mechanics I</v>
      </c>
      <c r="D2236" s="29" t="str">
        <f xml:space="preserve"> IFERROR(VLOOKUP(MID(G2236,1,1), PIRA!$B$1:$E$1146, 2, FALSE),"")</f>
        <v>1 Mechanics</v>
      </c>
      <c r="E2236" s="31" t="str">
        <f xml:space="preserve"> IFERROR(VLOOKUP(MID(G2236,1,2),PIRA!$B$1:$E$1144,2,FALSE),"")&amp;"
"&amp;IFERROR(VLOOKUP(MID(H2236,1,2),PIRA!$B$1:$E$1144,2,FALSE),"")&amp;"
"&amp;IFERROR(VLOOKUP(MID(I2236,1,2),PIRA!$B$1:$E$1144,2,FALSE),"")</f>
        <v xml:space="preserve">Newton's Second Law
</v>
      </c>
      <c r="F2236" s="31" t="str">
        <f xml:space="preserve"> IFERROR(VLOOKUP(MID(G2236,1,4),PIRA!$B$1:$E$1144,2,FALSE),"")&amp;"
"&amp;IFERROR(VLOOKUP(MID(H2236,1,4),PIRA!$B$1:$E$1144,2,FALSE),"")&amp;"
"&amp;IFERROR(VLOOKUP(MID(I2236,1,4),PIRA!$B$1:$E$1144,2,FALSE),"")</f>
        <v xml:space="preserve">Force, Mass, and Acceleration
</v>
      </c>
      <c r="G2236" s="32" t="s">
        <v>1142</v>
      </c>
      <c r="H2236" s="31" t="str">
        <f>IFERROR(IF(VLOOKUP(G2236,Demos!$B$3:$K$1368,2,FALSE)=0,"",VLOOKUP(G2236,Demos!$B$3:$K$1368,2,FALSE)),"")</f>
        <v/>
      </c>
      <c r="I2236" s="79" t="str">
        <f>IFERROR(IF(VLOOKUP(G2236,Demos!$B$3:$K$1368,3,FALSE)=0,"",VLOOKUP(G2236,Demos!$B$3:$K$1368,3,FALSE)),"")</f>
        <v/>
      </c>
      <c r="J2236" s="79" t="str">
        <f>IFERROR(IF(VLOOKUP(G2236,Demos!$B$3:$K$1368,4,FALSE)=0,"",VLOOKUP(G2236,Demos!$B$3:$K$1368,4,FALSE)),"")</f>
        <v/>
      </c>
      <c r="K2236" s="30" t="s">
        <v>3</v>
      </c>
      <c r="M2236" s="71">
        <v>41703</v>
      </c>
      <c r="N2236" s="33" t="str">
        <f>IFERROR(VLOOKUP(G2236,Demos!$B$3:$K$1368,5,FALSE),"")</f>
        <v>Throwing Eggs</v>
      </c>
      <c r="O2236" s="28">
        <f>IF(N2236="","",COUNTIF($N$6:N4355, N2236))</f>
        <v>11</v>
      </c>
      <c r="P2236" s="33" t="str">
        <f xml:space="preserve"> IFERROR(IF(VLOOKUP(G2236,Demos!$B$3:$K$1368,6,FALSE)=0,"",VLOOKUP(G2236,Demos!$B$3:$K$1368,6,FALSE)),"")</f>
        <v>www.de-monstrare.nl/pdf/Throwing%20eggs.pdf</v>
      </c>
      <c r="Q2236" s="38" t="str">
        <f xml:space="preserve"> IFERROR(IF(VLOOKUP(G2236,Demos!$B$3:$K$1368,8,FALSE)=0,"",VLOOKUP(G2236,Demos!$B$3:$K$1368,8,FALSE)),"")</f>
        <v/>
      </c>
      <c r="R2236" s="38" t="str">
        <f xml:space="preserve"> IFERROR(IF(VLOOKUP(G2236,Demos!$B$3:$K$1368,7,FALSE)=0,"",VLOOKUP(G2236,Demos!$B$3:$K$1368,7,FALSE)),"")</f>
        <v/>
      </c>
      <c r="T2236" s="50" t="s">
        <v>1761</v>
      </c>
      <c r="U2236" s="31" t="str">
        <f>IFERROR(VLOOKUP(G2236,Demos!$B$7:N5530,12,FALSE),"")</f>
        <v/>
      </c>
    </row>
    <row r="2237" spans="1:21" ht="45" x14ac:dyDescent="0.25">
      <c r="A2237" s="39">
        <f t="shared" si="34"/>
        <v>2232</v>
      </c>
      <c r="B2237" s="30" t="s">
        <v>281</v>
      </c>
      <c r="C2237" s="29" t="str">
        <f xml:space="preserve"> IFERROR(VLOOKUP(B2237, Courses!$C$3:$E$836, 2, FALSE),"")</f>
        <v>Mechanics I</v>
      </c>
      <c r="D2237" s="29" t="str">
        <f xml:space="preserve"> IFERROR(VLOOKUP(MID(G2237,1,1), PIRA!$B$1:$E$1146, 2, FALSE),"")</f>
        <v>1 Mechanics</v>
      </c>
      <c r="E2237" s="31" t="str">
        <f xml:space="preserve"> IFERROR(VLOOKUP(MID(G2237,1,2),PIRA!$B$1:$E$1144,2,FALSE),"")&amp;"
"&amp;IFERROR(VLOOKUP(MID(H2237,1,2),PIRA!$B$1:$E$1144,2,FALSE),"")&amp;"
"&amp;IFERROR(VLOOKUP(MID(I2237,1,2),PIRA!$B$1:$E$1144,2,FALSE),"")</f>
        <v xml:space="preserve">Newton's Second Law
</v>
      </c>
      <c r="F2237" s="31" t="str">
        <f xml:space="preserve"> IFERROR(VLOOKUP(MID(G2237,1,4),PIRA!$B$1:$E$1144,2,FALSE),"")&amp;"
"&amp;IFERROR(VLOOKUP(MID(H2237,1,4),PIRA!$B$1:$E$1144,2,FALSE),"")&amp;"
"&amp;IFERROR(VLOOKUP(MID(I2237,1,4),PIRA!$B$1:$E$1144,2,FALSE),"")</f>
        <v xml:space="preserve">Force, Mass, and Acceleration
</v>
      </c>
      <c r="G2237" s="32" t="s">
        <v>1144</v>
      </c>
      <c r="H2237" s="31" t="str">
        <f>IFERROR(IF(VLOOKUP(G2237,Demos!$B$3:$K$1368,2,FALSE)=0,"",VLOOKUP(G2237,Demos!$B$3:$K$1368,2,FALSE)),"")</f>
        <v/>
      </c>
      <c r="I2237" s="79" t="str">
        <f>IFERROR(IF(VLOOKUP(G2237,Demos!$B$3:$K$1368,3,FALSE)=0,"",VLOOKUP(G2237,Demos!$B$3:$K$1368,3,FALSE)),"")</f>
        <v/>
      </c>
      <c r="J2237" s="79" t="str">
        <f>IFERROR(IF(VLOOKUP(G2237,Demos!$B$3:$K$1368,4,FALSE)=0,"",VLOOKUP(G2237,Demos!$B$3:$K$1368,4,FALSE)),"")</f>
        <v/>
      </c>
      <c r="K2237" s="30" t="s">
        <v>3</v>
      </c>
      <c r="M2237" s="71">
        <v>41703</v>
      </c>
      <c r="N2237" s="33" t="str">
        <f>IFERROR(VLOOKUP(G2237,Demos!$B$3:$K$1368,5,FALSE),"")</f>
        <v>Pulling a Thread</v>
      </c>
      <c r="O2237" s="28">
        <f>IF(N2237="","",COUNTIF($N$6:N4356, N2237))</f>
        <v>33</v>
      </c>
      <c r="P2237" s="33" t="str">
        <f xml:space="preserve"> IFERROR(IF(VLOOKUP(G2237,Demos!$B$3:$K$1368,6,FALSE)=0,"",VLOOKUP(G2237,Demos!$B$3:$K$1368,6,FALSE)),"")</f>
        <v>www.de-monstrare.nl/pdf/Pulling%20a%20thread.pdf</v>
      </c>
      <c r="Q2237" s="38" t="str">
        <f xml:space="preserve"> IFERROR(IF(VLOOKUP(G2237,Demos!$B$3:$K$1368,8,FALSE)=0,"",VLOOKUP(G2237,Demos!$B$3:$K$1368,8,FALSE)),"")</f>
        <v/>
      </c>
      <c r="R2237" s="38" t="str">
        <f xml:space="preserve"> IFERROR(IF(VLOOKUP(G2237,Demos!$B$3:$K$1368,7,FALSE)=0,"",VLOOKUP(G2237,Demos!$B$3:$K$1368,7,FALSE)),"")</f>
        <v xml:space="preserve">See Collegerama 2022 recording TN1612TU_02 from 00:34:45 - https://collegerama.tudelft.nl/Mediasite/Channel/as-bsc-tn/watch/8ae6f50a06ea4d7fb72bb50699c07ef41d </v>
      </c>
      <c r="T2237" s="50" t="s">
        <v>1761</v>
      </c>
      <c r="U2237" s="31" t="str">
        <f>IFERROR(VLOOKUP(G2237,Demos!$B$7:N5533,12,FALSE),"")</f>
        <v/>
      </c>
    </row>
    <row r="2238" spans="1:21" ht="45" x14ac:dyDescent="0.25">
      <c r="A2238" s="39">
        <f t="shared" si="34"/>
        <v>2233</v>
      </c>
      <c r="B2238" s="30" t="s">
        <v>281</v>
      </c>
      <c r="C2238" s="29" t="str">
        <f xml:space="preserve"> IFERROR(VLOOKUP(B2238, Courses!$C$3:$E$836, 2, FALSE),"")</f>
        <v>Mechanics I</v>
      </c>
      <c r="D2238" s="29" t="str">
        <f xml:space="preserve"> IFERROR(VLOOKUP(MID(G2238,1,1), PIRA!$B$1:$E$1146, 2, FALSE),"")</f>
        <v>1 Mechanics</v>
      </c>
      <c r="E2238" s="31" t="str">
        <f xml:space="preserve"> IFERROR(VLOOKUP(MID(G2238,1,2),PIRA!$B$1:$E$1144,2,FALSE),"")&amp;"
"&amp;IFERROR(VLOOKUP(MID(H2238,1,2),PIRA!$B$1:$E$1144,2,FALSE),"")&amp;"
"&amp;IFERROR(VLOOKUP(MID(I2238,1,2),PIRA!$B$1:$E$1144,2,FALSE),"")</f>
        <v xml:space="preserve">Newton's Third Law
</v>
      </c>
      <c r="F2238" s="31" t="str">
        <f xml:space="preserve"> IFERROR(VLOOKUP(MID(G2238,1,4),PIRA!$B$1:$E$1144,2,FALSE),"")&amp;"
"&amp;IFERROR(VLOOKUP(MID(H2238,1,4),PIRA!$B$1:$E$1144,2,FALSE),"")&amp;"
"&amp;IFERROR(VLOOKUP(MID(I2238,1,4),PIRA!$B$1:$E$1144,2,FALSE),"")</f>
        <v xml:space="preserve">Action and Reaction
</v>
      </c>
      <c r="G2238" s="32" t="s">
        <v>1147</v>
      </c>
      <c r="H2238" s="31" t="str">
        <f>IFERROR(IF(VLOOKUP(G2238,Demos!$B$3:$K$1368,2,FALSE)=0,"",VLOOKUP(G2238,Demos!$B$3:$K$1368,2,FALSE)),"")</f>
        <v/>
      </c>
      <c r="I2238" s="79" t="str">
        <f>IFERROR(IF(VLOOKUP(G2238,Demos!$B$3:$K$1368,3,FALSE)=0,"",VLOOKUP(G2238,Demos!$B$3:$K$1368,3,FALSE)),"")</f>
        <v/>
      </c>
      <c r="J2238" s="79" t="str">
        <f>IFERROR(IF(VLOOKUP(G2238,Demos!$B$3:$K$1368,4,FALSE)=0,"",VLOOKUP(G2238,Demos!$B$3:$K$1368,4,FALSE)),"")</f>
        <v/>
      </c>
      <c r="K2238" s="30" t="s">
        <v>3</v>
      </c>
      <c r="M2238" s="71">
        <v>41703</v>
      </c>
      <c r="N2238" s="33" t="str">
        <f>IFERROR(VLOOKUP(G2238,Demos!$B$3:$K$1368,5,FALSE),"")</f>
        <v>Trying Hard to Pull Differently</v>
      </c>
      <c r="O2238" s="28">
        <f>IF(N2238="","",COUNTIF($N$6:N4357, N2238))</f>
        <v>15</v>
      </c>
      <c r="P2238" s="33" t="str">
        <f xml:space="preserve"> IFERROR(IF(VLOOKUP(G2238,Demos!$B$3:$K$1368,6,FALSE)=0,"",VLOOKUP(G2238,Demos!$B$3:$K$1368,6,FALSE)),"")</f>
        <v>www.de-monstrare.nl/pdf/trying%20hard%20to%20pull%20differntly.pdf</v>
      </c>
      <c r="Q2238" s="38" t="str">
        <f xml:space="preserve"> IFERROR(IF(VLOOKUP(G2238,Demos!$B$3:$K$1368,8,FALSE)=0,"",VLOOKUP(G2238,Demos!$B$3:$K$1368,8,FALSE)),"")</f>
        <v/>
      </c>
      <c r="R2238" s="38" t="str">
        <f xml:space="preserve"> IFERROR(IF(VLOOKUP(G2238,Demos!$B$3:$K$1368,7,FALSE)=0,"",VLOOKUP(G2238,Demos!$B$3:$K$1368,7,FALSE)),"")</f>
        <v>See Collegerama 2022 recording TN1612TU_02 from 00:34:45  and 01:38:25 - https://collegerama.tudelft.nl/Mediasite/Channel/as-bsc-tn/watch/8ae6f50a06ea4d7fb72bb50699c07ef41d ===============  https://collegerama.tudelft.nl/Mediasite/Channel/as-bsc-tn/watch/f53f1fdd5fa04999b1d52f4922846f1a1d ========================Collegerama.tudelft.nl. TN1612TU_02 - 09/02/2021, recorded on 09 Feb 2021 08:45, demo starts at 00:59:27 ====================</v>
      </c>
      <c r="T2238" s="50" t="s">
        <v>1761</v>
      </c>
      <c r="U2238" s="31" t="str">
        <f>IFERROR(VLOOKUP(G2238,Demos!$B$7:N5529,12,FALSE),"")</f>
        <v/>
      </c>
    </row>
    <row r="2239" spans="1:21" ht="45" x14ac:dyDescent="0.25">
      <c r="A2239" s="39">
        <f t="shared" si="34"/>
        <v>2234</v>
      </c>
      <c r="B2239" s="30" t="s">
        <v>281</v>
      </c>
      <c r="C2239" s="29" t="str">
        <f xml:space="preserve"> IFERROR(VLOOKUP(B2239, Courses!$C$3:$E$836, 2, FALSE),"")</f>
        <v>Mechanics I</v>
      </c>
      <c r="D2239" s="29" t="str">
        <f xml:space="preserve"> IFERROR(VLOOKUP(MID(G2239,1,1), PIRA!$B$1:$E$1146, 2, FALSE),"")</f>
        <v>1 Mechanics</v>
      </c>
      <c r="E2239" s="31" t="str">
        <f xml:space="preserve"> IFERROR(VLOOKUP(MID(G2239,1,2),PIRA!$B$1:$E$1144,2,FALSE),"")&amp;"
"&amp;IFERROR(VLOOKUP(MID(H2239,1,2),PIRA!$B$1:$E$1144,2,FALSE),"")&amp;"
"&amp;IFERROR(VLOOKUP(MID(I2239,1,2),PIRA!$B$1:$E$1144,2,FALSE),"")</f>
        <v xml:space="preserve">Applications of Newton's Laws
</v>
      </c>
      <c r="F2239" s="31" t="str">
        <f xml:space="preserve"> IFERROR(VLOOKUP(MID(G2239,1,4),PIRA!$B$1:$E$1144,2,FALSE),"")&amp;"
"&amp;IFERROR(VLOOKUP(MID(H2239,1,4),PIRA!$B$1:$E$1144,2,FALSE),"")&amp;"
"&amp;IFERROR(VLOOKUP(MID(I2239,1,4),PIRA!$B$1:$E$1144,2,FALSE),"")</f>
        <v xml:space="preserve">Friction
</v>
      </c>
      <c r="G2239" s="32" t="s">
        <v>1154</v>
      </c>
      <c r="H2239" s="31" t="str">
        <f>IFERROR(IF(VLOOKUP(G2239,Demos!$B$3:$K$1368,2,FALSE)=0,"",VLOOKUP(G2239,Demos!$B$3:$K$1368,2,FALSE)),"")</f>
        <v/>
      </c>
      <c r="I2239" s="79" t="str">
        <f>IFERROR(IF(VLOOKUP(G2239,Demos!$B$3:$K$1368,3,FALSE)=0,"",VLOOKUP(G2239,Demos!$B$3:$K$1368,3,FALSE)),"")</f>
        <v/>
      </c>
      <c r="J2239" s="79" t="str">
        <f>IFERROR(IF(VLOOKUP(G2239,Demos!$B$3:$K$1368,4,FALSE)=0,"",VLOOKUP(G2239,Demos!$B$3:$K$1368,4,FALSE)),"")</f>
        <v/>
      </c>
      <c r="K2239" s="30" t="s">
        <v>3</v>
      </c>
      <c r="M2239" s="71">
        <v>41703</v>
      </c>
      <c r="N2239" s="33" t="str">
        <f>IFERROR(VLOOKUP(G2239,Demos!$B$3:$K$1368,5,FALSE),"")</f>
        <v>Static/Dynamic Friction</v>
      </c>
      <c r="O2239" s="28">
        <f>IF(N2239="","",COUNTIF($N$6:N4358, N2239))</f>
        <v>2</v>
      </c>
      <c r="P2239" s="33" t="str">
        <f xml:space="preserve"> IFERROR(IF(VLOOKUP(G2239,Demos!$B$3:$K$1368,6,FALSE)=0,"",VLOOKUP(G2239,Demos!$B$3:$K$1368,6,FALSE)),"")</f>
        <v>N/A</v>
      </c>
      <c r="Q2239" s="38" t="str">
        <f xml:space="preserve"> IFERROR(IF(VLOOKUP(G2239,Demos!$B$3:$K$1368,8,FALSE)=0,"",VLOOKUP(G2239,Demos!$B$3:$K$1368,8,FALSE)),"")</f>
        <v>New demonstration 20 Aug 2013</v>
      </c>
      <c r="R2239" s="38" t="str">
        <f xml:space="preserve"> IFERROR(IF(VLOOKUP(G2239,Demos!$B$3:$K$1368,7,FALSE)=0,"",VLOOKUP(G2239,Demos!$B$3:$K$1368,7,FALSE)),"")</f>
        <v/>
      </c>
      <c r="T2239" s="50" t="s">
        <v>1761</v>
      </c>
      <c r="U2239" s="31" t="str">
        <f>IFERROR(VLOOKUP(G2239,Demos!$B$7:N5532,12,FALSE),"")</f>
        <v/>
      </c>
    </row>
    <row r="2240" spans="1:21" ht="45" x14ac:dyDescent="0.25">
      <c r="A2240" s="39">
        <f t="shared" si="34"/>
        <v>2235</v>
      </c>
      <c r="B2240" s="30" t="s">
        <v>38</v>
      </c>
      <c r="C2240" s="29" t="str">
        <f xml:space="preserve"> IFERROR(VLOOKUP(B2240, Courses!$C$3:$E$836, 2, FALSE),"")</f>
        <v>Mechanics and Theory of Relativity</v>
      </c>
      <c r="D2240" s="29" t="str">
        <f xml:space="preserve"> IFERROR(VLOOKUP(MID(G2240,1,1), PIRA!$B$1:$E$1146, 2, FALSE),"")</f>
        <v>1 Mechanics</v>
      </c>
      <c r="E2240" s="31" t="str">
        <f xml:space="preserve"> IFERROR(VLOOKUP(MID(G2240,1,2),PIRA!$B$1:$E$1144,2,FALSE),"")&amp;"
"&amp;IFERROR(VLOOKUP(MID(H2240,1,2),PIRA!$B$1:$E$1144,2,FALSE),"")&amp;"
"&amp;IFERROR(VLOOKUP(MID(I2240,1,2),PIRA!$B$1:$E$1144,2,FALSE),"")</f>
        <v xml:space="preserve">Linear Momentum and Collisions
</v>
      </c>
      <c r="F2240" s="31" t="str">
        <f xml:space="preserve"> IFERROR(VLOOKUP(MID(G2240,1,4),PIRA!$B$1:$E$1144,2,FALSE),"")&amp;"
"&amp;IFERROR(VLOOKUP(MID(H2240,1,4),PIRA!$B$1:$E$1144,2,FALSE),"")&amp;"
"&amp;IFERROR(VLOOKUP(MID(I2240,1,4),PIRA!$B$1:$E$1144,2,FALSE),"")</f>
        <v xml:space="preserve">Conservation of Linear Momentum
</v>
      </c>
      <c r="G2240" s="32" t="s">
        <v>1163</v>
      </c>
      <c r="H2240" s="31" t="str">
        <f>IFERROR(IF(VLOOKUP(G2240,Demos!$B$3:$K$1368,2,FALSE)=0,"",VLOOKUP(G2240,Demos!$B$3:$K$1368,2,FALSE)),"")</f>
        <v/>
      </c>
      <c r="I2240" s="79" t="str">
        <f>IFERROR(IF(VLOOKUP(G2240,Demos!$B$3:$K$1368,3,FALSE)=0,"",VLOOKUP(G2240,Demos!$B$3:$K$1368,3,FALSE)),"")</f>
        <v/>
      </c>
      <c r="J2240" s="79" t="str">
        <f>IFERROR(IF(VLOOKUP(G2240,Demos!$B$3:$K$1368,4,FALSE)=0,"",VLOOKUP(G2240,Demos!$B$3:$K$1368,4,FALSE)),"")</f>
        <v/>
      </c>
      <c r="K2240" s="32" t="s">
        <v>1060</v>
      </c>
      <c r="L2240" s="32" t="s">
        <v>22</v>
      </c>
      <c r="M2240" s="71">
        <v>41703</v>
      </c>
      <c r="N2240" s="33" t="str">
        <f>IFERROR(VLOOKUP(G2240,Demos!$B$3:$K$1368,5,FALSE),"")</f>
        <v>Explosion</v>
      </c>
      <c r="O2240" s="28">
        <f>IF(N2240="","",COUNTIF($N$6:N4359, N2240))</f>
        <v>26</v>
      </c>
      <c r="P2240" s="33" t="str">
        <f xml:space="preserve"> IFERROR(IF(VLOOKUP(G2240,Demos!$B$3:$K$1368,6,FALSE)=0,"",VLOOKUP(G2240,Demos!$B$3:$K$1368,6,FALSE)),"")</f>
        <v>www.de-monstrare.nl/pdf/Explosion.pdf</v>
      </c>
      <c r="Q2240" s="38" t="str">
        <f xml:space="preserve"> IFERROR(IF(VLOOKUP(G2240,Demos!$B$3:$K$1368,8,FALSE)=0,"",VLOOKUP(G2240,Demos!$B$3:$K$1368,8,FALSE)),"")</f>
        <v/>
      </c>
      <c r="R2240" s="38" t="str">
        <f xml:space="preserve"> IFERROR(IF(VLOOKUP(G2240,Demos!$B$3:$K$1368,7,FALSE)=0,"",VLOOKUP(G2240,Demos!$B$3:$K$1368,7,FALSE)),"")</f>
        <v xml:space="preserve">See Collegerama 2022 recording TN1612TU_14 - https://collegerama.tudelft.nl/Mediasite/Channel/as-bsc-tn/watch/64cb5e5c7d2546fb9f465306d41a128b1d </v>
      </c>
      <c r="T2240" s="50" t="s">
        <v>1763</v>
      </c>
      <c r="U2240" s="31" t="str">
        <f>IFERROR(VLOOKUP(G2240,Demos!$B$7:N5534,12,FALSE),"")</f>
        <v/>
      </c>
    </row>
    <row r="2241" spans="1:21" ht="45" x14ac:dyDescent="0.25">
      <c r="A2241" s="39">
        <f t="shared" si="34"/>
        <v>2236</v>
      </c>
      <c r="B2241" s="30" t="s">
        <v>38</v>
      </c>
      <c r="C2241" s="29" t="str">
        <f xml:space="preserve"> IFERROR(VLOOKUP(B2241, Courses!$C$3:$E$836, 2, FALSE),"")</f>
        <v>Mechanics and Theory of Relativity</v>
      </c>
      <c r="D2241" s="29" t="str">
        <f xml:space="preserve"> IFERROR(VLOOKUP(MID(G2241,1,1), PIRA!$B$1:$E$1146, 2, FALSE),"")</f>
        <v>3 Oscillations and Waves</v>
      </c>
      <c r="E2241" s="31" t="str">
        <f xml:space="preserve"> IFERROR(VLOOKUP(MID(G2241,1,2),PIRA!$B$1:$E$1144,2,FALSE),"")&amp;"
"&amp;IFERROR(VLOOKUP(MID(H2241,1,2),PIRA!$B$1:$E$1144,2,FALSE),"")&amp;"
"&amp;IFERROR(VLOOKUP(MID(I2241,1,2),PIRA!$B$1:$E$1144,2,FALSE),"")</f>
        <v xml:space="preserve">Oscillations
</v>
      </c>
      <c r="F2241" s="31" t="str">
        <f xml:space="preserve"> IFERROR(VLOOKUP(MID(G2241,1,4),PIRA!$B$1:$E$1144,2,FALSE),"")&amp;"
"&amp;IFERROR(VLOOKUP(MID(H2241,1,4),PIRA!$B$1:$E$1144,2,FALSE),"")&amp;"
"&amp;IFERROR(VLOOKUP(MID(I2241,1,4),PIRA!$B$1:$E$1144,2,FALSE),"")</f>
        <v xml:space="preserve">Damped Oscillators
</v>
      </c>
      <c r="G2241" s="32" t="s">
        <v>1184</v>
      </c>
      <c r="H2241" s="31" t="str">
        <f>IFERROR(IF(VLOOKUP(G2241,Demos!$B$3:$K$1368,2,FALSE)=0,"",VLOOKUP(G2241,Demos!$B$3:$K$1368,2,FALSE)),"")</f>
        <v/>
      </c>
      <c r="I2241" s="79" t="str">
        <f>IFERROR(IF(VLOOKUP(G2241,Demos!$B$3:$K$1368,3,FALSE)=0,"",VLOOKUP(G2241,Demos!$B$3:$K$1368,3,FALSE)),"")</f>
        <v/>
      </c>
      <c r="J2241" s="79" t="str">
        <f>IFERROR(IF(VLOOKUP(G2241,Demos!$B$3:$K$1368,4,FALSE)=0,"",VLOOKUP(G2241,Demos!$B$3:$K$1368,4,FALSE)),"")</f>
        <v/>
      </c>
      <c r="K2241" s="32" t="s">
        <v>1060</v>
      </c>
      <c r="L2241" s="32" t="s">
        <v>22</v>
      </c>
      <c r="M2241" s="71">
        <v>41702</v>
      </c>
      <c r="N2241" s="33" t="str">
        <f>IFERROR(VLOOKUP(G2241,Demos!$B$3:$K$1368,5,FALSE),"")</f>
        <v>Damped Pendulum</v>
      </c>
      <c r="O2241" s="28">
        <f>IF(N2241="","",COUNTIF($N$6:N4360, N2241))</f>
        <v>12</v>
      </c>
      <c r="P2241" s="33" t="str">
        <f xml:space="preserve"> IFERROR(IF(VLOOKUP(G2241,Demos!$B$3:$K$1368,6,FALSE)=0,"",VLOOKUP(G2241,Demos!$B$3:$K$1368,6,FALSE)),"")</f>
        <v>N/A</v>
      </c>
      <c r="Q2241" s="38" t="str">
        <f xml:space="preserve"> IFERROR(IF(VLOOKUP(G2241,Demos!$B$3:$K$1368,8,FALSE)=0,"",VLOOKUP(G2241,Demos!$B$3:$K$1368,8,FALSE)),"")</f>
        <v/>
      </c>
      <c r="R2241" s="38" t="str">
        <f xml:space="preserve"> IFERROR(IF(VLOOKUP(G2241,Demos!$B$3:$K$1368,7,FALSE)=0,"",VLOOKUP(G2241,Demos!$B$3:$K$1368,7,FALSE)),"")</f>
        <v xml:space="preserve">See Collegerama 2022 recording TN1612TU_13 - https://collegerama.tudelft.nl/Mediasite/Channel/as-bsc-tn/watch/f6468acd43774fe6bb7af784bb7ea65a1d </v>
      </c>
      <c r="T2241" s="50" t="s">
        <v>1763</v>
      </c>
      <c r="U2241" s="31" t="str">
        <f>IFERROR(VLOOKUP(G2241,Demos!$B$7:N5536,12,FALSE),"")</f>
        <v/>
      </c>
    </row>
    <row r="2242" spans="1:21" ht="45" x14ac:dyDescent="0.25">
      <c r="A2242" s="39">
        <f t="shared" si="34"/>
        <v>2237</v>
      </c>
      <c r="B2242" s="30" t="s">
        <v>38</v>
      </c>
      <c r="C2242" s="29" t="str">
        <f xml:space="preserve"> IFERROR(VLOOKUP(B2242, Courses!$C$3:$E$836, 2, FALSE),"")</f>
        <v>Mechanics and Theory of Relativity</v>
      </c>
      <c r="D2242" s="29" t="str">
        <f xml:space="preserve"> IFERROR(VLOOKUP(MID(G2242,1,1), PIRA!$B$1:$E$1146, 2, FALSE),"")</f>
        <v>1 Mechanics</v>
      </c>
      <c r="E2242" s="31" t="str">
        <f xml:space="preserve"> IFERROR(VLOOKUP(MID(G2242,1,2),PIRA!$B$1:$E$1144,2,FALSE),"")&amp;"
"&amp;IFERROR(VLOOKUP(MID(H2242,1,2),PIRA!$B$1:$E$1144,2,FALSE),"")&amp;"
"&amp;IFERROR(VLOOKUP(MID(I2242,1,2),PIRA!$B$1:$E$1144,2,FALSE),"")</f>
        <v xml:space="preserve">Relative Motion
</v>
      </c>
      <c r="F2242" s="31" t="str">
        <f xml:space="preserve"> IFERROR(VLOOKUP(MID(G2242,1,4),PIRA!$B$1:$E$1144,2,FALSE),"")&amp;"
"&amp;IFERROR(VLOOKUP(MID(H2242,1,4),PIRA!$B$1:$E$1144,2,FALSE),"")&amp;"
"&amp;IFERROR(VLOOKUP(MID(I2242,1,4),PIRA!$B$1:$E$1144,2,FALSE),"")</f>
        <v xml:space="preserve">Rotating Reference Frames
</v>
      </c>
      <c r="G2242" s="32" t="s">
        <v>1664</v>
      </c>
      <c r="H2242" s="31" t="str">
        <f>IFERROR(IF(VLOOKUP(G2242,Demos!$B$3:$K$1368,2,FALSE)=0,"",VLOOKUP(G2242,Demos!$B$3:$K$1368,2,FALSE)),"")</f>
        <v/>
      </c>
      <c r="I2242" s="79" t="str">
        <f>IFERROR(IF(VLOOKUP(G2242,Demos!$B$3:$K$1368,3,FALSE)=0,"",VLOOKUP(G2242,Demos!$B$3:$K$1368,3,FALSE)),"")</f>
        <v/>
      </c>
      <c r="J2242" s="79" t="str">
        <f>IFERROR(IF(VLOOKUP(G2242,Demos!$B$3:$K$1368,4,FALSE)=0,"",VLOOKUP(G2242,Demos!$B$3:$K$1368,4,FALSE)),"")</f>
        <v/>
      </c>
      <c r="K2242" s="30" t="s">
        <v>1060</v>
      </c>
      <c r="L2242" s="30" t="s">
        <v>22</v>
      </c>
      <c r="M2242" s="71">
        <v>41699</v>
      </c>
      <c r="N2242" s="33" t="str">
        <f>IFERROR(VLOOKUP(G2242,Demos!$B$3:$K$1368,5,FALSE),"")</f>
        <v>Foucault Pendulum</v>
      </c>
      <c r="O2242" s="28">
        <f>IF(N2242="","",COUNTIF($N$6:N4361, N2242))</f>
        <v>8</v>
      </c>
      <c r="P2242" s="33" t="str">
        <f xml:space="preserve"> IFERROR(IF(VLOOKUP(G2242,Demos!$B$3:$K$1368,6,FALSE)=0,"",VLOOKUP(G2242,Demos!$B$3:$K$1368,6,FALSE)),"")</f>
        <v>N/A</v>
      </c>
      <c r="Q2242" s="38" t="str">
        <f xml:space="preserve"> IFERROR(IF(VLOOKUP(G2242,Demos!$B$3:$K$1368,8,FALSE)=0,"",VLOOKUP(G2242,Demos!$B$3:$K$1368,8,FALSE)),"")</f>
        <v xml:space="preserve">Placed order w Gieterij Neede for cast iron sphere w mass 25 kg dd. 09 May 2014. </v>
      </c>
      <c r="R2242" s="38" t="str">
        <f xml:space="preserve"> IFERROR(IF(VLOOKUP(G2242,Demos!$B$3:$K$1368,7,FALSE)=0,"",VLOOKUP(G2242,Demos!$B$3:$K$1368,7,FALSE)),"")</f>
        <v xml:space="preserve">See Collegerama 2022 recording TN1612TU_22 - https://collegerama.tudelft.nl/Mediasite/Channel/as-bsc-tn/watch/18ed1dabe394424f863782ea19d168bf1d </v>
      </c>
      <c r="T2242" s="50" t="s">
        <v>1769</v>
      </c>
      <c r="U2242" s="31" t="str">
        <f>IFERROR(VLOOKUP(G2242,Demos!$B$7:N5537,12,FALSE),"")</f>
        <v/>
      </c>
    </row>
    <row r="2243" spans="1:21" ht="45" x14ac:dyDescent="0.25">
      <c r="A2243" s="39">
        <f t="shared" si="34"/>
        <v>2238</v>
      </c>
      <c r="B2243" s="30" t="s">
        <v>38</v>
      </c>
      <c r="C2243" s="29" t="str">
        <f xml:space="preserve"> IFERROR(VLOOKUP(B2243, Courses!$C$3:$E$836, 2, FALSE),"")</f>
        <v>Mechanics and Theory of Relativity</v>
      </c>
      <c r="D2243" s="29" t="str">
        <f xml:space="preserve"> IFERROR(VLOOKUP(MID(G2243,1,1), PIRA!$B$1:$E$1146, 2, FALSE),"")</f>
        <v>3 Oscillations and Waves</v>
      </c>
      <c r="E2243" s="31" t="str">
        <f xml:space="preserve"> IFERROR(VLOOKUP(MID(G2243,1,2),PIRA!$B$1:$E$1144,2,FALSE),"")&amp;"
"&amp;IFERROR(VLOOKUP(MID(H2243,1,2),PIRA!$B$1:$E$1144,2,FALSE),"")&amp;"
"&amp;IFERROR(VLOOKUP(MID(I2243,1,2),PIRA!$B$1:$E$1144,2,FALSE),"")</f>
        <v xml:space="preserve">Oscillations
</v>
      </c>
      <c r="F2243" s="31" t="str">
        <f xml:space="preserve"> IFERROR(VLOOKUP(MID(G2243,1,4),PIRA!$B$1:$E$1144,2,FALSE),"")&amp;"
"&amp;IFERROR(VLOOKUP(MID(H2243,1,4),PIRA!$B$1:$E$1144,2,FALSE),"")&amp;"
"&amp;IFERROR(VLOOKUP(MID(I2243,1,4),PIRA!$B$1:$E$1144,2,FALSE),"")</f>
        <v xml:space="preserve">
</v>
      </c>
      <c r="G2243" s="32" t="s">
        <v>1215</v>
      </c>
      <c r="H2243" s="31" t="str">
        <f>IFERROR(IF(VLOOKUP(G2243,Demos!$B$3:$K$1368,2,FALSE)=0,"",VLOOKUP(G2243,Demos!$B$3:$K$1368,2,FALSE)),"")</f>
        <v/>
      </c>
      <c r="I2243" s="79" t="str">
        <f>IFERROR(IF(VLOOKUP(G2243,Demos!$B$3:$K$1368,3,FALSE)=0,"",VLOOKUP(G2243,Demos!$B$3:$K$1368,3,FALSE)),"")</f>
        <v/>
      </c>
      <c r="J2243" s="79" t="str">
        <f>IFERROR(IF(VLOOKUP(G2243,Demos!$B$3:$K$1368,4,FALSE)=0,"",VLOOKUP(G2243,Demos!$B$3:$K$1368,4,FALSE)),"")</f>
        <v/>
      </c>
      <c r="K2243" s="32" t="s">
        <v>1060</v>
      </c>
      <c r="L2243" s="32" t="s">
        <v>22</v>
      </c>
      <c r="M2243" s="71">
        <v>41698</v>
      </c>
      <c r="N2243" s="33" t="str">
        <f>IFERROR(VLOOKUP(G2243,Demos!$B$3:$K$1368,5,FALSE),"")</f>
        <v>Anharmonic Pendulum</v>
      </c>
      <c r="O2243" s="28">
        <f>IF(N2243="","",COUNTIF($N$6:N4362, N2243))</f>
        <v>7</v>
      </c>
      <c r="P2243" s="33" t="str">
        <f xml:space="preserve"> IFERROR(IF(VLOOKUP(G2243,Demos!$B$3:$K$1368,6,FALSE)=0,"",VLOOKUP(G2243,Demos!$B$3:$K$1368,6,FALSE)),"")</f>
        <v>N/A</v>
      </c>
      <c r="Q2243" s="38" t="str">
        <f xml:space="preserve"> IFERROR(IF(VLOOKUP(G2243,Demos!$B$3:$K$1368,8,FALSE)=0,"",VLOOKUP(G2243,Demos!$B$3:$K$1368,8,FALSE)),"")</f>
        <v/>
      </c>
      <c r="R2243" s="38" t="str">
        <f xml:space="preserve"> IFERROR(IF(VLOOKUP(G2243,Demos!$B$3:$K$1368,7,FALSE)=0,"",VLOOKUP(G2243,Demos!$B$3:$K$1368,7,FALSE)),"")</f>
        <v/>
      </c>
      <c r="T2243" s="50" t="s">
        <v>1763</v>
      </c>
      <c r="U2243" s="31" t="str">
        <f>IFERROR(VLOOKUP(G2243,Demos!$B$7:N5538,12,FALSE),"")</f>
        <v/>
      </c>
    </row>
    <row r="2244" spans="1:21" ht="45" x14ac:dyDescent="0.25">
      <c r="A2244" s="39">
        <f t="shared" si="34"/>
        <v>2239</v>
      </c>
      <c r="B2244" s="30" t="s">
        <v>38</v>
      </c>
      <c r="C2244" s="29" t="str">
        <f xml:space="preserve"> IFERROR(VLOOKUP(B2244, Courses!$C$3:$E$836, 2, FALSE),"")</f>
        <v>Mechanics and Theory of Relativity</v>
      </c>
      <c r="D2244" s="29" t="str">
        <f xml:space="preserve"> IFERROR(VLOOKUP(MID(G2244,1,1), PIRA!$B$1:$E$1146, 2, FALSE),"")</f>
        <v>3 Oscillations and Waves</v>
      </c>
      <c r="E2244" s="31" t="str">
        <f xml:space="preserve"> IFERROR(VLOOKUP(MID(G2244,1,2),PIRA!$B$1:$E$1144,2,FALSE),"")&amp;"
"&amp;IFERROR(VLOOKUP(MID(H2244,1,2),PIRA!$B$1:$E$1144,2,FALSE),"")&amp;"
"&amp;IFERROR(VLOOKUP(MID(I2244,1,2),PIRA!$B$1:$E$1144,2,FALSE),"")</f>
        <v xml:space="preserve">Oscillations
</v>
      </c>
      <c r="F2244" s="31" t="str">
        <f xml:space="preserve"> IFERROR(VLOOKUP(MID(G2244,1,4),PIRA!$B$1:$E$1144,2,FALSE),"")&amp;"
"&amp;IFERROR(VLOOKUP(MID(H2244,1,4),PIRA!$B$1:$E$1144,2,FALSE),"")&amp;"
"&amp;IFERROR(VLOOKUP(MID(I2244,1,4),PIRA!$B$1:$E$1144,2,FALSE),"")</f>
        <v xml:space="preserve">
</v>
      </c>
      <c r="G2244" s="32" t="s">
        <v>1214</v>
      </c>
      <c r="H2244" s="31" t="str">
        <f>IFERROR(IF(VLOOKUP(G2244,Demos!$B$3:$K$1368,2,FALSE)=0,"",VLOOKUP(G2244,Demos!$B$3:$K$1368,2,FALSE)),"")</f>
        <v/>
      </c>
      <c r="I2244" s="79" t="str">
        <f>IFERROR(IF(VLOOKUP(G2244,Demos!$B$3:$K$1368,3,FALSE)=0,"",VLOOKUP(G2244,Demos!$B$3:$K$1368,3,FALSE)),"")</f>
        <v/>
      </c>
      <c r="J2244" s="79" t="str">
        <f>IFERROR(IF(VLOOKUP(G2244,Demos!$B$3:$K$1368,4,FALSE)=0,"",VLOOKUP(G2244,Demos!$B$3:$K$1368,4,FALSE)),"")</f>
        <v/>
      </c>
      <c r="K2244" s="32" t="s">
        <v>1060</v>
      </c>
      <c r="L2244" s="32" t="s">
        <v>22</v>
      </c>
      <c r="M2244" s="71">
        <v>41697</v>
      </c>
      <c r="N2244" s="33" t="str">
        <f>IFERROR(VLOOKUP(G2244,Demos!$B$3:$K$1368,5,FALSE),"")</f>
        <v>Harmonic/Anharmonic Pendulum</v>
      </c>
      <c r="O2244" s="28">
        <f>IF(N2244="","",COUNTIF($N$6:N4363, N2244))</f>
        <v>15</v>
      </c>
      <c r="P2244" s="33" t="str">
        <f xml:space="preserve"> IFERROR(IF(VLOOKUP(G2244,Demos!$B$3:$K$1368,6,FALSE)=0,"",VLOOKUP(G2244,Demos!$B$3:$K$1368,6,FALSE)),"")</f>
        <v>N/A</v>
      </c>
      <c r="Q2244" s="38" t="str">
        <f xml:space="preserve"> IFERROR(IF(VLOOKUP(G2244,Demos!$B$3:$K$1368,8,FALSE)=0,"",VLOOKUP(G2244,Demos!$B$3:$K$1368,8,FALSE)),"")</f>
        <v/>
      </c>
      <c r="R2244" s="38" t="str">
        <f xml:space="preserve"> IFERROR(IF(VLOOKUP(G2244,Demos!$B$3:$K$1368,7,FALSE)=0,"",VLOOKUP(G2244,Demos!$B$3:$K$1368,7,FALSE)),"")</f>
        <v xml:space="preserve">See Collegerama 2022 recording TN1612TU_12 - from 00:38:41 - https://collegerama.tudelft.nl/Mediasite/Channel/as-bsc-tn/watch/9bdd448f06bb46fdb8fb8fefe25db6ed1d </v>
      </c>
      <c r="T2244" s="50" t="s">
        <v>1763</v>
      </c>
      <c r="U2244" s="31" t="str">
        <f>IFERROR(VLOOKUP(G2244,Demos!$B$7:N5539,12,FALSE),"")</f>
        <v/>
      </c>
    </row>
    <row r="2245" spans="1:21" ht="45" x14ac:dyDescent="0.25">
      <c r="A2245" s="39">
        <f t="shared" si="34"/>
        <v>2240</v>
      </c>
      <c r="B2245" s="30" t="s">
        <v>38</v>
      </c>
      <c r="C2245" s="29" t="str">
        <f xml:space="preserve"> IFERROR(VLOOKUP(B2245, Courses!$C$3:$E$836, 2, FALSE),"")</f>
        <v>Mechanics and Theory of Relativity</v>
      </c>
      <c r="D2245" s="29" t="str">
        <f xml:space="preserve"> IFERROR(VLOOKUP(MID(G2245,1,1), PIRA!$B$1:$E$1146, 2, FALSE),"")</f>
        <v>7 Modern Physics</v>
      </c>
      <c r="E2245" s="31" t="str">
        <f xml:space="preserve"> IFERROR(VLOOKUP(MID(G2245,1,2),PIRA!$B$1:$E$1144,2,FALSE),"")&amp;"
"&amp;IFERROR(VLOOKUP(MID(H2245,1,2),PIRA!$B$1:$E$1144,2,FALSE),"")&amp;"
"&amp;IFERROR(VLOOKUP(MID(I2245,1,2),PIRA!$B$1:$E$1144,2,FALSE),"")</f>
        <v xml:space="preserve">Nuclear Physics
</v>
      </c>
      <c r="F2245" s="31" t="str">
        <f xml:space="preserve"> IFERROR(VLOOKUP(MID(G2245,1,4),PIRA!$B$1:$E$1144,2,FALSE),"")&amp;"
"&amp;IFERROR(VLOOKUP(MID(H2245,1,4),PIRA!$B$1:$E$1144,2,FALSE),"")&amp;"
"&amp;IFERROR(VLOOKUP(MID(I2245,1,4),PIRA!$B$1:$E$1144,2,FALSE),"")</f>
        <v xml:space="preserve">Models of the Nucleus
</v>
      </c>
      <c r="G2245" s="32" t="s">
        <v>353</v>
      </c>
      <c r="H2245" s="31" t="str">
        <f>IFERROR(IF(VLOOKUP(G2245,Demos!$B$3:$K$1368,2,FALSE)=0,"",VLOOKUP(G2245,Demos!$B$3:$K$1368,2,FALSE)),"")</f>
        <v/>
      </c>
      <c r="I2245" s="79" t="str">
        <f>IFERROR(IF(VLOOKUP(G2245,Demos!$B$3:$K$1368,3,FALSE)=0,"",VLOOKUP(G2245,Demos!$B$3:$K$1368,3,FALSE)),"")</f>
        <v/>
      </c>
      <c r="J2245" s="79" t="str">
        <f>IFERROR(IF(VLOOKUP(G2245,Demos!$B$3:$K$1368,4,FALSE)=0,"",VLOOKUP(G2245,Demos!$B$3:$K$1368,4,FALSE)),"")</f>
        <v/>
      </c>
      <c r="K2245" s="32" t="s">
        <v>1060</v>
      </c>
      <c r="L2245" s="32" t="s">
        <v>22</v>
      </c>
      <c r="M2245" s="71">
        <v>41696</v>
      </c>
      <c r="N2245" s="33" t="str">
        <f>IFERROR(VLOOKUP(G2245,Demos!$B$3:$K$1368,5,FALSE),"")</f>
        <v>Rutherford's Scattering</v>
      </c>
      <c r="O2245" s="28">
        <f>IF(N2245="","",COUNTIF($N$6:N4364, N2245))</f>
        <v>12</v>
      </c>
      <c r="P2245" s="33" t="str">
        <f xml:space="preserve"> IFERROR(IF(VLOOKUP(G2245,Demos!$B$3:$K$1368,6,FALSE)=0,"",VLOOKUP(G2245,Demos!$B$3:$K$1368,6,FALSE)),"")</f>
        <v>N/A</v>
      </c>
      <c r="Q2245" s="38" t="str">
        <f xml:space="preserve"> IFERROR(IF(VLOOKUP(G2245,Demos!$B$3:$K$1368,8,FALSE)=0,"",VLOOKUP(G2245,Demos!$B$3:$K$1368,8,FALSE)),"")</f>
        <v/>
      </c>
      <c r="R2245" s="38" t="str">
        <f xml:space="preserve"> IFERROR(IF(VLOOKUP(G2245,Demos!$B$3:$K$1368,7,FALSE)=0,"",VLOOKUP(G2245,Demos!$B$3:$K$1368,7,FALSE)),"")</f>
        <v xml:space="preserve">See Collegerama 2022 recording TN1612TU_08 from 01:10:10 - https://collegerama.tudelft.nl/Mediasite/Channel/as-bsc-tn/watch/32567a3ebfe440ac9204beced5e8656f1d </v>
      </c>
      <c r="T2245" s="50" t="s">
        <v>1763</v>
      </c>
      <c r="U2245" s="31" t="str">
        <f>IFERROR(VLOOKUP(G2245,Demos!$B$7:N5540,12,FALSE),"")</f>
        <v/>
      </c>
    </row>
    <row r="2246" spans="1:21" ht="45" x14ac:dyDescent="0.25">
      <c r="A2246" s="39">
        <f t="shared" ref="A2246:A2309" si="35">ROW()-5</f>
        <v>2241</v>
      </c>
      <c r="B2246" s="30" t="s">
        <v>38</v>
      </c>
      <c r="C2246" s="29" t="str">
        <f xml:space="preserve"> IFERROR(VLOOKUP(B2246, Courses!$C$3:$E$836, 2, FALSE),"")</f>
        <v>Mechanics and Theory of Relativity</v>
      </c>
      <c r="D2246" s="29" t="str">
        <f xml:space="preserve"> IFERROR(VLOOKUP(MID(G2246,1,1), PIRA!$B$1:$E$1146, 2, FALSE),"")</f>
        <v>1 Mechanics</v>
      </c>
      <c r="E2246" s="31" t="str">
        <f xml:space="preserve"> IFERROR(VLOOKUP(MID(G2246,1,2),PIRA!$B$1:$E$1144,2,FALSE),"")&amp;"
"&amp;IFERROR(VLOOKUP(MID(H2246,1,2),PIRA!$B$1:$E$1144,2,FALSE),"")&amp;"
"&amp;IFERROR(VLOOKUP(MID(I2246,1,2),PIRA!$B$1:$E$1144,2,FALSE),"")</f>
        <v xml:space="preserve">Gravity
Planetary Astronomy
</v>
      </c>
      <c r="F2246" s="31" t="str">
        <f xml:space="preserve"> IFERROR(VLOOKUP(MID(G2246,1,4),PIRA!$B$1:$E$1144,2,FALSE),"")&amp;"
"&amp;IFERROR(VLOOKUP(MID(H2246,1,4),PIRA!$B$1:$E$1144,2,FALSE),"")&amp;"
"&amp;IFERROR(VLOOKUP(MID(I2246,1,4),PIRA!$B$1:$E$1144,2,FALSE),"")</f>
        <v xml:space="preserve">Orbits
Solar System Mechanics
</v>
      </c>
      <c r="G2246" s="32" t="s">
        <v>1156</v>
      </c>
      <c r="H2246" s="31" t="str">
        <f>IFERROR(IF(VLOOKUP(G2246,Demos!$B$3:$K$1368,2,FALSE)=0,"",VLOOKUP(G2246,Demos!$B$3:$K$1368,2,FALSE)),"")</f>
        <v>8A10.01</v>
      </c>
      <c r="I2246" s="79" t="str">
        <f>IFERROR(IF(VLOOKUP(G2246,Demos!$B$3:$K$1368,3,FALSE)=0,"",VLOOKUP(G2246,Demos!$B$3:$K$1368,3,FALSE)),"")</f>
        <v/>
      </c>
      <c r="J2246" s="79" t="str">
        <f>IFERROR(IF(VLOOKUP(G2246,Demos!$B$3:$K$1368,4,FALSE)=0,"",VLOOKUP(G2246,Demos!$B$3:$K$1368,4,FALSE)),"")</f>
        <v/>
      </c>
      <c r="K2246" s="32" t="s">
        <v>1060</v>
      </c>
      <c r="L2246" s="32" t="s">
        <v>22</v>
      </c>
      <c r="M2246" s="71">
        <v>41695</v>
      </c>
      <c r="N2246" s="33" t="str">
        <f>IFERROR(VLOOKUP(G2246,Demos!$B$3:$K$1368,5,FALSE),"")</f>
        <v>Kepler's Second Law</v>
      </c>
      <c r="O2246" s="28">
        <f>IF(N2246="","",COUNTIF($N$6:N4365, N2246))</f>
        <v>12</v>
      </c>
      <c r="P2246" s="33" t="str">
        <f xml:space="preserve"> IFERROR(IF(VLOOKUP(G2246,Demos!$B$3:$K$1368,6,FALSE)=0,"",VLOOKUP(G2246,Demos!$B$3:$K$1368,6,FALSE)),"")</f>
        <v>www.de-monstrare.nl/pdf/Kepler's%20second%20law.pdf</v>
      </c>
      <c r="Q2246" s="38" t="str">
        <f xml:space="preserve"> IFERROR(IF(VLOOKUP(G2246,Demos!$B$3:$K$1368,8,FALSE)=0,"",VLOOKUP(G2246,Demos!$B$3:$K$1368,8,FALSE)),"")</f>
        <v/>
      </c>
      <c r="R2246" s="38" t="str">
        <f xml:space="preserve"> IFERROR(IF(VLOOKUP(G2246,Demos!$B$3:$K$1368,7,FALSE)=0,"",VLOOKUP(G2246,Demos!$B$3:$K$1368,7,FALSE)),"")</f>
        <v xml:space="preserve">See Collegerama 2022 recording TN1612TU_07 from 01:01:03 - https://collegerama.tudelft.nl/Mediasite/Channel/as-bsc-tn/watch/4fc5405ffc9343dba9512d207751858a1d </v>
      </c>
      <c r="T2246" s="50" t="s">
        <v>1763</v>
      </c>
      <c r="U2246" s="31" t="str">
        <f>IFERROR(VLOOKUP(G2246,Demos!$B$7:N5541,12,FALSE),"")</f>
        <v/>
      </c>
    </row>
    <row r="2247" spans="1:21" ht="45" x14ac:dyDescent="0.25">
      <c r="A2247" s="39">
        <f t="shared" si="35"/>
        <v>2242</v>
      </c>
      <c r="B2247" s="30" t="s">
        <v>38</v>
      </c>
      <c r="C2247" s="29" t="str">
        <f xml:space="preserve"> IFERROR(VLOOKUP(B2247, Courses!$C$3:$E$836, 2, FALSE),"")</f>
        <v>Mechanics and Theory of Relativity</v>
      </c>
      <c r="D2247" s="29" t="str">
        <f xml:space="preserve"> IFERROR(VLOOKUP(MID(G2247,1,1), PIRA!$B$1:$E$1146, 2, FALSE),"")</f>
        <v>1 Mechanics</v>
      </c>
      <c r="E2247" s="31" t="str">
        <f xml:space="preserve"> IFERROR(VLOOKUP(MID(G2247,1,2),PIRA!$B$1:$E$1144,2,FALSE),"")&amp;"
"&amp;IFERROR(VLOOKUP(MID(H2247,1,2),PIRA!$B$1:$E$1144,2,FALSE),"")&amp;"
"&amp;IFERROR(VLOOKUP(MID(I2247,1,2),PIRA!$B$1:$E$1144,2,FALSE),"")</f>
        <v xml:space="preserve">Linear Momentum and Collisions
</v>
      </c>
      <c r="F2247" s="31" t="str">
        <f xml:space="preserve"> IFERROR(VLOOKUP(MID(G2247,1,4),PIRA!$B$1:$E$1144,2,FALSE),"")&amp;"
"&amp;IFERROR(VLOOKUP(MID(H2247,1,4),PIRA!$B$1:$E$1144,2,FALSE),"")&amp;"
"&amp;IFERROR(VLOOKUP(MID(I2247,1,4),PIRA!$B$1:$E$1144,2,FALSE),"")</f>
        <v xml:space="preserve">Conservation of Linear Momentum
</v>
      </c>
      <c r="G2247" s="32" t="s">
        <v>1164</v>
      </c>
      <c r="H2247" s="31" t="str">
        <f>IFERROR(IF(VLOOKUP(G2247,Demos!$B$3:$K$1368,2,FALSE)=0,"",VLOOKUP(G2247,Demos!$B$3:$K$1368,2,FALSE)),"")</f>
        <v/>
      </c>
      <c r="I2247" s="79" t="str">
        <f>IFERROR(IF(VLOOKUP(G2247,Demos!$B$3:$K$1368,3,FALSE)=0,"",VLOOKUP(G2247,Demos!$B$3:$K$1368,3,FALSE)),"")</f>
        <v/>
      </c>
      <c r="J2247" s="79" t="str">
        <f>IFERROR(IF(VLOOKUP(G2247,Demos!$B$3:$K$1368,4,FALSE)=0,"",VLOOKUP(G2247,Demos!$B$3:$K$1368,4,FALSE)),"")</f>
        <v/>
      </c>
      <c r="K2247" s="32" t="s">
        <v>22</v>
      </c>
      <c r="L2247" s="32" t="s">
        <v>1060</v>
      </c>
      <c r="M2247" s="71">
        <v>41690</v>
      </c>
      <c r="N2247" s="33" t="str">
        <f>IFERROR(VLOOKUP(G2247,Demos!$B$3:$K$1368,5,FALSE),"")</f>
        <v>Colliding Balls (1)</v>
      </c>
      <c r="O2247" s="28">
        <f>IF(N2247="","",COUNTIF($N$6:N4366, N2247))</f>
        <v>22</v>
      </c>
      <c r="P2247" s="33" t="str">
        <f xml:space="preserve"> IFERROR(IF(VLOOKUP(G2247,Demos!$B$3:$K$1368,6,FALSE)=0,"",VLOOKUP(G2247,Demos!$B$3:$K$1368,6,FALSE)),"")</f>
        <v>www.de-monstrare.nl/pdf/Colliding%20balls%20_1_.pdf</v>
      </c>
      <c r="Q2247" s="38" t="str">
        <f xml:space="preserve"> IFERROR(IF(VLOOKUP(G2247,Demos!$B$3:$K$1368,8,FALSE)=0,"",VLOOKUP(G2247,Demos!$B$3:$K$1368,8,FALSE)),"")</f>
        <v/>
      </c>
      <c r="R2247" s="38" t="str">
        <f xml:space="preserve"> IFERROR(IF(VLOOKUP(G2247,Demos!$B$3:$K$1368,7,FALSE)=0,"",VLOOKUP(G2247,Demos!$B$3:$K$1368,7,FALSE)),"")</f>
        <v xml:space="preserve">See Collegerama 2022 recording TN1612TU_10 from 01:17:10 - https://collegerama.tudelft.nl/Mediasite/Channel/as-bsc-tn/watch/b282d0ac7af745eba483f6120bc37f2d1d </v>
      </c>
      <c r="T2247" s="50" t="s">
        <v>1763</v>
      </c>
      <c r="U2247" s="31" t="str">
        <f>IFERROR(VLOOKUP(G2247,Demos!$B$7:N5543,12,FALSE),"")</f>
        <v/>
      </c>
    </row>
    <row r="2248" spans="1:21" ht="45" x14ac:dyDescent="0.25">
      <c r="A2248" s="39">
        <f t="shared" si="35"/>
        <v>2243</v>
      </c>
      <c r="B2248" s="30" t="s">
        <v>38</v>
      </c>
      <c r="C2248" s="29" t="str">
        <f xml:space="preserve"> IFERROR(VLOOKUP(B2248, Courses!$C$3:$E$836, 2, FALSE),"")</f>
        <v>Mechanics and Theory of Relativity</v>
      </c>
      <c r="D2248" s="29" t="str">
        <f xml:space="preserve"> IFERROR(VLOOKUP(MID(G2248,1,1), PIRA!$B$1:$E$1146, 2, FALSE),"")</f>
        <v>1 Mechanics</v>
      </c>
      <c r="E2248" s="31" t="str">
        <f xml:space="preserve"> IFERROR(VLOOKUP(MID(G2248,1,2),PIRA!$B$1:$E$1144,2,FALSE),"")&amp;"
"&amp;IFERROR(VLOOKUP(MID(H2248,1,2),PIRA!$B$1:$E$1144,2,FALSE),"")&amp;"
"&amp;IFERROR(VLOOKUP(MID(I2248,1,2),PIRA!$B$1:$E$1144,2,FALSE),"")</f>
        <v>Linear Momentum and Collisions
Stellar Astronomy
Relative Motion</v>
      </c>
      <c r="F2248" s="31" t="str">
        <f xml:space="preserve"> IFERROR(VLOOKUP(MID(G2248,1,4),PIRA!$B$1:$E$1144,2,FALSE),"")&amp;"
"&amp;IFERROR(VLOOKUP(MID(H2248,1,4),PIRA!$B$1:$E$1144,2,FALSE),"")&amp;"
"&amp;IFERROR(VLOOKUP(MID(I2248,1,4),PIRA!$B$1:$E$1144,2,FALSE),"")</f>
        <v>Collisions in One Dimension
The Sun
Moving Reference Frames</v>
      </c>
      <c r="G2248" s="32" t="s">
        <v>471</v>
      </c>
      <c r="H2248" s="31" t="str">
        <f>IFERROR(IF(VLOOKUP(G2248,Demos!$B$3:$K$1368,2,FALSE)=0,"",VLOOKUP(G2248,Demos!$B$3:$K$1368,2,FALSE)),"")</f>
        <v>8B10.50</v>
      </c>
      <c r="I2248" s="79" t="str">
        <f>IFERROR(IF(VLOOKUP(G2248,Demos!$B$3:$K$1368,3,FALSE)=0,"",VLOOKUP(G2248,Demos!$B$3:$K$1368,3,FALSE)),"")</f>
        <v>1E10.01</v>
      </c>
      <c r="J2248" s="79" t="str">
        <f>IFERROR(IF(VLOOKUP(G2248,Demos!$B$3:$K$1368,4,FALSE)=0,"",VLOOKUP(G2248,Demos!$B$3:$K$1368,4,FALSE)),"")</f>
        <v>1N20.09</v>
      </c>
      <c r="K2248" s="32" t="s">
        <v>22</v>
      </c>
      <c r="L2248" s="32" t="s">
        <v>1060</v>
      </c>
      <c r="M2248" s="71">
        <v>41690</v>
      </c>
      <c r="N2248" s="33" t="str">
        <f>IFERROR(VLOOKUP(G2248,Demos!$B$3:$K$1368,5,FALSE),"")</f>
        <v>Super Balls, Double Ball Drop</v>
      </c>
      <c r="O2248" s="28">
        <f>IF(N2248="","",COUNTIF($N$6:N4367, N2248))</f>
        <v>56</v>
      </c>
      <c r="P2248" s="33" t="str">
        <f xml:space="preserve"> IFERROR(IF(VLOOKUP(G2248,Demos!$B$3:$K$1368,6,FALSE)=0,"",VLOOKUP(G2248,Demos!$B$3:$K$1368,6,FALSE)),"")</f>
        <v>www.de-monstrare.nl/pdf/Superballs.pdf</v>
      </c>
      <c r="Q2248" s="38" t="str">
        <f xml:space="preserve"> IFERROR(IF(VLOOKUP(G2248,Demos!$B$3:$K$1368,8,FALSE)=0,"",VLOOKUP(G2248,Demos!$B$3:$K$1368,8,FALSE)),"")</f>
        <v/>
      </c>
      <c r="R2248" s="38" t="str">
        <f xml:space="preserve"> IFERROR(IF(VLOOKUP(G2248,Demos!$B$3:$K$1368,7,FALSE)=0,"",VLOOKUP(G2248,Demos!$B$3:$K$1368,7,FALSE)),"")</f>
        <v xml:space="preserve">See Collegerama 2022 recording TN1612TU_10 from 01:17:10 - https://collegerama.tudelft.nl/Mediasite/Channel/as-bsc-tn/watch/b282d0ac7af745eba483f6120bc37f2d1d </v>
      </c>
      <c r="T2248" s="50" t="s">
        <v>1763</v>
      </c>
      <c r="U2248" s="31" t="str">
        <f>IFERROR(VLOOKUP(G2248,Demos!$B$7:N5542,12,FALSE),"")</f>
        <v/>
      </c>
    </row>
    <row r="2249" spans="1:21" ht="45" x14ac:dyDescent="0.25">
      <c r="A2249" s="39">
        <f t="shared" si="35"/>
        <v>2244</v>
      </c>
      <c r="B2249" s="30" t="s">
        <v>38</v>
      </c>
      <c r="C2249" s="29" t="str">
        <f xml:space="preserve"> IFERROR(VLOOKUP(B2249, Courses!$C$3:$E$836, 2, FALSE),"")</f>
        <v>Mechanics and Theory of Relativity</v>
      </c>
      <c r="D2249" s="29" t="str">
        <f xml:space="preserve"> IFERROR(VLOOKUP(MID(G2249,1,1), PIRA!$B$1:$E$1146, 2, FALSE),"")</f>
        <v>1 Mechanics</v>
      </c>
      <c r="E2249" s="31" t="str">
        <f xml:space="preserve"> IFERROR(VLOOKUP(MID(G2249,1,2),PIRA!$B$1:$E$1144,2,FALSE),"")&amp;"
"&amp;IFERROR(VLOOKUP(MID(H2249,1,2),PIRA!$B$1:$E$1144,2,FALSE),"")&amp;"
"&amp;IFERROR(VLOOKUP(MID(I2249,1,2),PIRA!$B$1:$E$1144,2,FALSE),"")</f>
        <v xml:space="preserve">Relative Motion
</v>
      </c>
      <c r="F2249" s="31" t="str">
        <f xml:space="preserve"> IFERROR(VLOOKUP(MID(G2249,1,4),PIRA!$B$1:$E$1144,2,FALSE),"")&amp;"
"&amp;IFERROR(VLOOKUP(MID(H2249,1,4),PIRA!$B$1:$E$1144,2,FALSE),"")&amp;"
"&amp;IFERROR(VLOOKUP(MID(I2249,1,4),PIRA!$B$1:$E$1144,2,FALSE),"")</f>
        <v xml:space="preserve">Moving Reference Frames
</v>
      </c>
      <c r="G2249" s="32" t="s">
        <v>1134</v>
      </c>
      <c r="H2249" s="31" t="str">
        <f>IFERROR(IF(VLOOKUP(G2249,Demos!$B$3:$K$1368,2,FALSE)=0,"",VLOOKUP(G2249,Demos!$B$3:$K$1368,2,FALSE)),"")</f>
        <v/>
      </c>
      <c r="I2249" s="79" t="str">
        <f>IFERROR(IF(VLOOKUP(G2249,Demos!$B$3:$K$1368,3,FALSE)=0,"",VLOOKUP(G2249,Demos!$B$3:$K$1368,3,FALSE)),"")</f>
        <v/>
      </c>
      <c r="J2249" s="79" t="str">
        <f>IFERROR(IF(VLOOKUP(G2249,Demos!$B$3:$K$1368,4,FALSE)=0,"",VLOOKUP(G2249,Demos!$B$3:$K$1368,4,FALSE)),"")</f>
        <v/>
      </c>
      <c r="K2249" s="32" t="s">
        <v>1060</v>
      </c>
      <c r="L2249" s="32" t="s">
        <v>22</v>
      </c>
      <c r="M2249" s="71">
        <v>41689</v>
      </c>
      <c r="N2249" s="33" t="str">
        <f>IFERROR(VLOOKUP(G2249,Demos!$B$3:$K$1368,5,FALSE),"")</f>
        <v>Galilean Cart</v>
      </c>
      <c r="O2249" s="28">
        <f>IF(N2249="","",COUNTIF($N$6:N4368, N2249))</f>
        <v>5</v>
      </c>
      <c r="P2249" s="33" t="str">
        <f xml:space="preserve"> IFERROR(IF(VLOOKUP(G2249,Demos!$B$3:$K$1368,6,FALSE)=0,"",VLOOKUP(G2249,Demos!$B$3:$K$1368,6,FALSE)),"")</f>
        <v>www.de-monstrare.nl/pdf/Galilean%20cart.pdf</v>
      </c>
      <c r="Q2249" s="38" t="str">
        <f xml:space="preserve"> IFERROR(IF(VLOOKUP(G2249,Demos!$B$3:$K$1368,8,FALSE)=0,"",VLOOKUP(G2249,Demos!$B$3:$K$1368,8,FALSE)),"")</f>
        <v/>
      </c>
      <c r="R2249" s="38" t="str">
        <f xml:space="preserve"> IFERROR(IF(VLOOKUP(G2249,Demos!$B$3:$K$1368,7,FALSE)=0,"",VLOOKUP(G2249,Demos!$B$3:$K$1368,7,FALSE)),"")</f>
        <v/>
      </c>
      <c r="T2249" s="50" t="s">
        <v>1764</v>
      </c>
      <c r="U2249" s="31" t="str">
        <f>IFERROR(VLOOKUP(G2249,Demos!$B$7:N5545,12,FALSE),"")</f>
        <v/>
      </c>
    </row>
    <row r="2250" spans="1:21" ht="45" x14ac:dyDescent="0.25">
      <c r="A2250" s="39">
        <f t="shared" si="35"/>
        <v>2245</v>
      </c>
      <c r="B2250" s="30" t="s">
        <v>38</v>
      </c>
      <c r="C2250" s="29" t="str">
        <f xml:space="preserve"> IFERROR(VLOOKUP(B2250, Courses!$C$3:$E$836, 2, FALSE),"")</f>
        <v>Mechanics and Theory of Relativity</v>
      </c>
      <c r="D2250" s="29" t="str">
        <f xml:space="preserve"> IFERROR(VLOOKUP(MID(G2250,1,1), PIRA!$B$1:$E$1146, 2, FALSE),"")</f>
        <v>1 Mechanics</v>
      </c>
      <c r="E2250" s="31" t="str">
        <f xml:space="preserve"> IFERROR(VLOOKUP(MID(G2250,1,2),PIRA!$B$1:$E$1144,2,FALSE),"")&amp;"
"&amp;IFERROR(VLOOKUP(MID(H2250,1,2),PIRA!$B$1:$E$1144,2,FALSE),"")&amp;"
"&amp;IFERROR(VLOOKUP(MID(I2250,1,2),PIRA!$B$1:$E$1144,2,FALSE),"")</f>
        <v xml:space="preserve">Relative Motion
</v>
      </c>
      <c r="F2250" s="31" t="str">
        <f xml:space="preserve"> IFERROR(VLOOKUP(MID(G2250,1,4),PIRA!$B$1:$E$1144,2,FALSE),"")&amp;"
"&amp;IFERROR(VLOOKUP(MID(H2250,1,4),PIRA!$B$1:$E$1144,2,FALSE),"")&amp;"
"&amp;IFERROR(VLOOKUP(MID(I2250,1,4),PIRA!$B$1:$E$1144,2,FALSE),"")</f>
        <v xml:space="preserve">Moving Reference Frames
</v>
      </c>
      <c r="G2250" s="32" t="s">
        <v>1135</v>
      </c>
      <c r="H2250" s="31" t="str">
        <f>IFERROR(IF(VLOOKUP(G2250,Demos!$B$3:$K$1368,2,FALSE)=0,"",VLOOKUP(G2250,Demos!$B$3:$K$1368,2,FALSE)),"")</f>
        <v/>
      </c>
      <c r="I2250" s="79" t="str">
        <f>IFERROR(IF(VLOOKUP(G2250,Demos!$B$3:$K$1368,3,FALSE)=0,"",VLOOKUP(G2250,Demos!$B$3:$K$1368,3,FALSE)),"")</f>
        <v/>
      </c>
      <c r="J2250" s="79" t="str">
        <f>IFERROR(IF(VLOOKUP(G2250,Demos!$B$3:$K$1368,4,FALSE)=0,"",VLOOKUP(G2250,Demos!$B$3:$K$1368,4,FALSE)),"")</f>
        <v/>
      </c>
      <c r="K2250" s="32" t="s">
        <v>1060</v>
      </c>
      <c r="L2250" s="32" t="s">
        <v>22</v>
      </c>
      <c r="M2250" s="71">
        <v>41689</v>
      </c>
      <c r="N2250" s="33" t="str">
        <f>IFERROR(VLOOKUP(G2250,Demos!$B$3:$K$1368,5,FALSE),"")</f>
        <v>Shoot and Catch</v>
      </c>
      <c r="O2250" s="28">
        <f>IF(N2250="","",COUNTIF($N$6:N4369, N2250))</f>
        <v>26</v>
      </c>
      <c r="P2250" s="33" t="str">
        <f xml:space="preserve"> IFERROR(IF(VLOOKUP(G2250,Demos!$B$3:$K$1368,6,FALSE)=0,"",VLOOKUP(G2250,Demos!$B$3:$K$1368,6,FALSE)),"")</f>
        <v>www.de-monstrare.nl/pdf/Shoot%20and%20catch.pdf</v>
      </c>
      <c r="Q2250" s="38" t="str">
        <f xml:space="preserve"> IFERROR(IF(VLOOKUP(G2250,Demos!$B$3:$K$1368,8,FALSE)=0,"",VLOOKUP(G2250,Demos!$B$3:$K$1368,8,FALSE)),"")</f>
        <v/>
      </c>
      <c r="R2250" s="38" t="str">
        <f xml:space="preserve"> IFERROR(IF(VLOOKUP(G2250,Demos!$B$3:$K$1368,7,FALSE)=0,"",VLOOKUP(G2250,Demos!$B$3:$K$1368,7,FALSE)),"")</f>
        <v xml:space="preserve">See Collegerama 2022 recording TN1612TU_09 from 00:38:10 - https://collegerama.tudelft.nl/Mediasite/Channel/as-bsc-tn/watch/01a81742333b4cfeb1cb2f79a689016f1d </v>
      </c>
      <c r="T2250" s="50" t="s">
        <v>1763</v>
      </c>
      <c r="U2250" s="31" t="str">
        <f>IFERROR(VLOOKUP(G2250,Demos!$B$7:N5544,12,FALSE),"")</f>
        <v/>
      </c>
    </row>
    <row r="2251" spans="1:21" ht="45" x14ac:dyDescent="0.25">
      <c r="A2251" s="39">
        <f t="shared" si="35"/>
        <v>2246</v>
      </c>
      <c r="B2251" s="30" t="s">
        <v>38</v>
      </c>
      <c r="C2251" s="29" t="str">
        <f xml:space="preserve"> IFERROR(VLOOKUP(B2251, Courses!$C$3:$E$836, 2, FALSE),"")</f>
        <v>Mechanics and Theory of Relativity</v>
      </c>
      <c r="D2251" s="29" t="str">
        <f xml:space="preserve"> IFERROR(VLOOKUP(MID(G2251,1,1), PIRA!$B$1:$E$1146, 2, FALSE),"")</f>
        <v>1 Mechanics</v>
      </c>
      <c r="E2251" s="31" t="str">
        <f xml:space="preserve"> IFERROR(VLOOKUP(MID(G2251,1,2),PIRA!$B$1:$E$1144,2,FALSE),"")&amp;"
"&amp;IFERROR(VLOOKUP(MID(H2251,1,2),PIRA!$B$1:$E$1144,2,FALSE),"")&amp;"
"&amp;IFERROR(VLOOKUP(MID(I2251,1,2),PIRA!$B$1:$E$1144,2,FALSE),"")</f>
        <v>Applications of Newton's Laws
Applications of Newton's Laws
Linear Momentum and Collisions</v>
      </c>
      <c r="F2251" s="31" t="str">
        <f xml:space="preserve"> IFERROR(VLOOKUP(MID(G2251,1,4),PIRA!$B$1:$E$1144,2,FALSE),"")&amp;"
"&amp;IFERROR(VLOOKUP(MID(H2251,1,4),PIRA!$B$1:$E$1144,2,FALSE),"")&amp;"
"&amp;IFERROR(VLOOKUP(MID(I2251,1,4),PIRA!$B$1:$E$1144,2,FALSE),"")</f>
        <v>Dynamic Torque
Friction
Impulse and Thrust</v>
      </c>
      <c r="G2251" s="32" t="s">
        <v>1149</v>
      </c>
      <c r="H2251" s="31" t="str">
        <f>IFERROR(IF(VLOOKUP(G2251,Demos!$B$3:$K$1368,2,FALSE)=0,"",VLOOKUP(G2251,Demos!$B$3:$K$1368,2,FALSE)),"")</f>
        <v>1K20.05</v>
      </c>
      <c r="I2251" s="79" t="str">
        <f>IFERROR(IF(VLOOKUP(G2251,Demos!$B$3:$K$1368,3,FALSE)=0,"",VLOOKUP(G2251,Demos!$B$3:$K$1368,3,FALSE)),"")</f>
        <v>1N10.01</v>
      </c>
      <c r="J2251" s="79" t="str">
        <f>IFERROR(IF(VLOOKUP(G2251,Demos!$B$3:$K$1368,4,FALSE)=0,"",VLOOKUP(G2251,Demos!$B$3:$K$1368,4,FALSE)),"")</f>
        <v/>
      </c>
      <c r="K2251" s="32" t="s">
        <v>1060</v>
      </c>
      <c r="L2251" s="32" t="s">
        <v>22</v>
      </c>
      <c r="M2251" s="71">
        <v>41688</v>
      </c>
      <c r="N2251" s="33" t="str">
        <f>IFERROR(VLOOKUP(G2251,Demos!$B$3:$K$1368,5,FALSE),"")</f>
        <v>Throwing a Basketball</v>
      </c>
      <c r="O2251" s="28">
        <f>IF(N2251="","",COUNTIF($N$6:N4370, N2251))</f>
        <v>12</v>
      </c>
      <c r="P2251" s="33" t="str">
        <f xml:space="preserve"> IFERROR(IF(VLOOKUP(G2251,Demos!$B$3:$K$1368,6,FALSE)=0,"",VLOOKUP(G2251,Demos!$B$3:$K$1368,6,FALSE)),"")</f>
        <v>www.de-monstrare.nl/pdf/Throwing%20a%20basketball.pdf</v>
      </c>
      <c r="Q2251" s="38" t="str">
        <f xml:space="preserve"> IFERROR(IF(VLOOKUP(G2251,Demos!$B$3:$K$1368,8,FALSE)=0,"",VLOOKUP(G2251,Demos!$B$3:$K$1368,8,FALSE)),"")</f>
        <v/>
      </c>
      <c r="R2251" s="38" t="str">
        <f xml:space="preserve"> IFERROR(IF(VLOOKUP(G2251,Demos!$B$3:$K$1368,7,FALSE)=0,"",VLOOKUP(G2251,Demos!$B$3:$K$1368,7,FALSE)),"")</f>
        <v xml:space="preserve">See Collegerama 2022 recording TN1612TU_05 from 01:13:11 - https://collegerama.tudelft.nl/Mediasite/Channel/as-bsc-tn/watch/c62ffe14b9a54c75ada1f93c4d870c901d </v>
      </c>
      <c r="T2251" s="50" t="s">
        <v>1763</v>
      </c>
      <c r="U2251" s="31" t="str">
        <f>IFERROR(VLOOKUP(G2251,Demos!$B$7:N5546,12,FALSE),"")</f>
        <v/>
      </c>
    </row>
    <row r="2252" spans="1:21" ht="45" x14ac:dyDescent="0.25">
      <c r="A2252" s="39">
        <f t="shared" si="35"/>
        <v>2247</v>
      </c>
      <c r="B2252" s="30" t="s">
        <v>38</v>
      </c>
      <c r="C2252" s="29" t="str">
        <f xml:space="preserve"> IFERROR(VLOOKUP(B2252, Courses!$C$3:$E$836, 2, FALSE),"")</f>
        <v>Mechanics and Theory of Relativity</v>
      </c>
      <c r="D2252" s="29" t="str">
        <f xml:space="preserve"> IFERROR(VLOOKUP(MID(G2252,1,1), PIRA!$B$1:$E$1146, 2, FALSE),"")</f>
        <v>1 Mechanics</v>
      </c>
      <c r="E2252" s="31" t="str">
        <f xml:space="preserve"> IFERROR(VLOOKUP(MID(G2252,1,2),PIRA!$B$1:$E$1144,2,FALSE),"")&amp;"
"&amp;IFERROR(VLOOKUP(MID(H2252,1,2),PIRA!$B$1:$E$1144,2,FALSE),"")&amp;"
"&amp;IFERROR(VLOOKUP(MID(I2252,1,2),PIRA!$B$1:$E$1144,2,FALSE),"")</f>
        <v xml:space="preserve">Applications of Newton's Laws
Linear Momentum and Collisions
</v>
      </c>
      <c r="F2252" s="31" t="str">
        <f xml:space="preserve"> IFERROR(VLOOKUP(MID(G2252,1,4),PIRA!$B$1:$E$1144,2,FALSE),"")&amp;"
"&amp;IFERROR(VLOOKUP(MID(H2252,1,4),PIRA!$B$1:$E$1144,2,FALSE),"")&amp;"
"&amp;IFERROR(VLOOKUP(MID(I2252,1,4),PIRA!$B$1:$E$1144,2,FALSE),"")</f>
        <v xml:space="preserve">Dynamic Torque
Impulse and Thrust
</v>
      </c>
      <c r="G2252" s="32" t="s">
        <v>1150</v>
      </c>
      <c r="H2252" s="31" t="str">
        <f>IFERROR(IF(VLOOKUP(G2252,Demos!$B$3:$K$1368,2,FALSE)=0,"",VLOOKUP(G2252,Demos!$B$3:$K$1368,2,FALSE)),"")</f>
        <v>1N10.02</v>
      </c>
      <c r="I2252" s="79" t="str">
        <f>IFERROR(IF(VLOOKUP(G2252,Demos!$B$3:$K$1368,3,FALSE)=0,"",VLOOKUP(G2252,Demos!$B$3:$K$1368,3,FALSE)),"")</f>
        <v/>
      </c>
      <c r="J2252" s="79" t="str">
        <f>IFERROR(IF(VLOOKUP(G2252,Demos!$B$3:$K$1368,4,FALSE)=0,"",VLOOKUP(G2252,Demos!$B$3:$K$1368,4,FALSE)),"")</f>
        <v/>
      </c>
      <c r="K2252" s="32" t="s">
        <v>22</v>
      </c>
      <c r="L2252" s="32" t="s">
        <v>1060</v>
      </c>
      <c r="M2252" s="71">
        <v>41688</v>
      </c>
      <c r="N2252" s="33" t="str">
        <f>IFERROR(VLOOKUP(G2252,Demos!$B$3:$K$1368,5,FALSE),"")</f>
        <v>Boomerang Ball (1)</v>
      </c>
      <c r="O2252" s="28">
        <f>IF(N2252="","",COUNTIF($N$6:N4371, N2252))</f>
        <v>12</v>
      </c>
      <c r="P2252" s="33" t="str">
        <f xml:space="preserve"> IFERROR(IF(VLOOKUP(G2252,Demos!$B$3:$K$1368,6,FALSE)=0,"",VLOOKUP(G2252,Demos!$B$3:$K$1368,6,FALSE)),"")</f>
        <v>www.de-monstrare.nl/pdf/Boomerang%20ball%20_1_.pdf</v>
      </c>
      <c r="Q2252" s="38" t="str">
        <f xml:space="preserve"> IFERROR(IF(VLOOKUP(G2252,Demos!$B$3:$K$1368,8,FALSE)=0,"",VLOOKUP(G2252,Demos!$B$3:$K$1368,8,FALSE)),"")</f>
        <v/>
      </c>
      <c r="R2252" s="38" t="str">
        <f xml:space="preserve"> IFERROR(IF(VLOOKUP(G2252,Demos!$B$3:$K$1368,7,FALSE)=0,"",VLOOKUP(G2252,Demos!$B$3:$K$1368,7,FALSE)),"")</f>
        <v xml:space="preserve">See Collegerama 2022 recording TN1612TU_05 from 01:13:11 - https://collegerama.tudelft.nl/Mediasite/Channel/as-bsc-tn/watch/c62ffe14b9a54c75ada1f93c4d870c901d </v>
      </c>
      <c r="T2252" s="50" t="s">
        <v>1763</v>
      </c>
      <c r="U2252" s="31" t="str">
        <f>IFERROR(VLOOKUP(G2252,Demos!$B$7:N5548,12,FALSE),"")</f>
        <v/>
      </c>
    </row>
    <row r="2253" spans="1:21" ht="45" x14ac:dyDescent="0.25">
      <c r="A2253" s="39">
        <f t="shared" si="35"/>
        <v>2248</v>
      </c>
      <c r="B2253" s="30" t="s">
        <v>38</v>
      </c>
      <c r="C2253" s="29" t="str">
        <f xml:space="preserve"> IFERROR(VLOOKUP(B2253, Courses!$C$3:$E$836, 2, FALSE),"")</f>
        <v>Mechanics and Theory of Relativity</v>
      </c>
      <c r="D2253" s="29" t="str">
        <f xml:space="preserve"> IFERROR(VLOOKUP(MID(G2253,1,1), PIRA!$B$1:$E$1146, 2, FALSE),"")</f>
        <v>1 Mechanics</v>
      </c>
      <c r="E2253" s="31" t="str">
        <f xml:space="preserve"> IFERROR(VLOOKUP(MID(G2253,1,2),PIRA!$B$1:$E$1144,2,FALSE),"")&amp;"
"&amp;IFERROR(VLOOKUP(MID(H2253,1,2),PIRA!$B$1:$E$1144,2,FALSE),"")&amp;"
"&amp;IFERROR(VLOOKUP(MID(I2253,1,2),PIRA!$B$1:$E$1144,2,FALSE),"")</f>
        <v xml:space="preserve">Applications of Newton's Laws
Linear Momentum and Collisions
</v>
      </c>
      <c r="F2253" s="31" t="str">
        <f xml:space="preserve"> IFERROR(VLOOKUP(MID(G2253,1,4),PIRA!$B$1:$E$1144,2,FALSE),"")&amp;"
"&amp;IFERROR(VLOOKUP(MID(H2253,1,4),PIRA!$B$1:$E$1144,2,FALSE),"")&amp;"
"&amp;IFERROR(VLOOKUP(MID(I2253,1,4),PIRA!$B$1:$E$1144,2,FALSE),"")</f>
        <v xml:space="preserve">Dynamic Torque
Impulse and Thrust
</v>
      </c>
      <c r="G2253" s="32" t="s">
        <v>1151</v>
      </c>
      <c r="H2253" s="31" t="str">
        <f>IFERROR(IF(VLOOKUP(G2253,Demos!$B$3:$K$1368,2,FALSE)=0,"",VLOOKUP(G2253,Demos!$B$3:$K$1368,2,FALSE)),"")</f>
        <v>1N10.03</v>
      </c>
      <c r="I2253" s="79" t="str">
        <f>IFERROR(IF(VLOOKUP(G2253,Demos!$B$3:$K$1368,3,FALSE)=0,"",VLOOKUP(G2253,Demos!$B$3:$K$1368,3,FALSE)),"")</f>
        <v/>
      </c>
      <c r="J2253" s="79" t="str">
        <f>IFERROR(IF(VLOOKUP(G2253,Demos!$B$3:$K$1368,4,FALSE)=0,"",VLOOKUP(G2253,Demos!$B$3:$K$1368,4,FALSE)),"")</f>
        <v/>
      </c>
      <c r="K2253" s="32" t="s">
        <v>22</v>
      </c>
      <c r="L2253" s="32" t="s">
        <v>1060</v>
      </c>
      <c r="M2253" s="71">
        <v>41688</v>
      </c>
      <c r="N2253" s="33" t="str">
        <f>IFERROR(VLOOKUP(G2253,Demos!$B$3:$K$1368,5,FALSE),"")</f>
        <v>Boomerang Ball (2)</v>
      </c>
      <c r="O2253" s="28">
        <f>IF(N2253="","",COUNTIF($N$6:N4372, N2253))</f>
        <v>12</v>
      </c>
      <c r="P2253" s="33" t="str">
        <f xml:space="preserve"> IFERROR(IF(VLOOKUP(G2253,Demos!$B$3:$K$1368,6,FALSE)=0,"",VLOOKUP(G2253,Demos!$B$3:$K$1368,6,FALSE)),"")</f>
        <v>www.de-monstrare.nl/pdf/Boomerang%20ball%20_2_.pdf</v>
      </c>
      <c r="Q2253" s="38" t="str">
        <f xml:space="preserve"> IFERROR(IF(VLOOKUP(G2253,Demos!$B$3:$K$1368,8,FALSE)=0,"",VLOOKUP(G2253,Demos!$B$3:$K$1368,8,FALSE)),"")</f>
        <v/>
      </c>
      <c r="R2253" s="38" t="str">
        <f xml:space="preserve"> IFERROR(IF(VLOOKUP(G2253,Demos!$B$3:$K$1368,7,FALSE)=0,"",VLOOKUP(G2253,Demos!$B$3:$K$1368,7,FALSE)),"")</f>
        <v xml:space="preserve">See Collegerama 2022 recording TN1612TU_05 from 01:13:11 - https://collegerama.tudelft.nl/Mediasite/Channel/as-bsc-tn/watch/c62ffe14b9a54c75ada1f93c4d870c901d </v>
      </c>
      <c r="T2253" s="50" t="s">
        <v>1763</v>
      </c>
      <c r="U2253" s="31" t="str">
        <f>IFERROR(VLOOKUP(G2253,Demos!$B$7:N5547,12,FALSE),"")</f>
        <v/>
      </c>
    </row>
    <row r="2254" spans="1:21" ht="45" x14ac:dyDescent="0.25">
      <c r="A2254" s="39">
        <f t="shared" si="35"/>
        <v>2249</v>
      </c>
      <c r="B2254" s="30" t="s">
        <v>38</v>
      </c>
      <c r="C2254" s="29" t="str">
        <f xml:space="preserve"> IFERROR(VLOOKUP(B2254, Courses!$C$3:$E$836, 2, FALSE),"")</f>
        <v>Mechanics and Theory of Relativity</v>
      </c>
      <c r="D2254" s="29" t="str">
        <f xml:space="preserve"> IFERROR(VLOOKUP(MID(G2254,1,1), PIRA!$B$1:$E$1146, 2, FALSE),"")</f>
        <v>1 Mechanics</v>
      </c>
      <c r="E2254" s="31" t="str">
        <f xml:space="preserve"> IFERROR(VLOOKUP(MID(G2254,1,2),PIRA!$B$1:$E$1144,2,FALSE),"")&amp;"
"&amp;IFERROR(VLOOKUP(MID(H2254,1,2),PIRA!$B$1:$E$1144,2,FALSE),"")&amp;"
"&amp;IFERROR(VLOOKUP(MID(I2254,1,2),PIRA!$B$1:$E$1144,2,FALSE),"")</f>
        <v xml:space="preserve">Rotational Dynamics
Rotational Dynamics
</v>
      </c>
      <c r="F2254" s="31" t="str">
        <f xml:space="preserve"> IFERROR(VLOOKUP(MID(G2254,1,4),PIRA!$B$1:$E$1144,2,FALSE),"")&amp;"
"&amp;IFERROR(VLOOKUP(MID(H2254,1,4),PIRA!$B$1:$E$1144,2,FALSE),"")&amp;"
"&amp;IFERROR(VLOOKUP(MID(I2254,1,4),PIRA!$B$1:$E$1144,2,FALSE),"")</f>
        <v xml:space="preserve">Conservation of Angular Momentum
Transfer of Angular Momentum
</v>
      </c>
      <c r="G2254" s="32" t="s">
        <v>84</v>
      </c>
      <c r="H2254" s="31" t="str">
        <f>IFERROR(IF(VLOOKUP(G2254,Demos!$B$3:$K$1368,2,FALSE)=0,"",VLOOKUP(G2254,Demos!$B$3:$K$1368,2,FALSE)),"")</f>
        <v>1Q30.10</v>
      </c>
      <c r="I2254" s="79" t="str">
        <f>IFERROR(IF(VLOOKUP(G2254,Demos!$B$3:$K$1368,3,FALSE)=0,"",VLOOKUP(G2254,Demos!$B$3:$K$1368,3,FALSE)),"")</f>
        <v/>
      </c>
      <c r="J2254" s="79" t="str">
        <f>IFERROR(IF(VLOOKUP(G2254,Demos!$B$3:$K$1368,4,FALSE)=0,"",VLOOKUP(G2254,Demos!$B$3:$K$1368,4,FALSE)),"")</f>
        <v/>
      </c>
      <c r="K2254" s="32" t="s">
        <v>1060</v>
      </c>
      <c r="L2254" s="32" t="s">
        <v>22</v>
      </c>
      <c r="M2254" s="71">
        <v>41688</v>
      </c>
      <c r="N2254" s="33" t="str">
        <f>IFERROR(VLOOKUP(G2254,Demos!$B$3:$K$1368,5,FALSE),"")</f>
        <v>Bicycle Wheel and Swivel Chair</v>
      </c>
      <c r="O2254" s="28">
        <f>IF(N2254="","",COUNTIF($N$6:N4373, N2254))</f>
        <v>39</v>
      </c>
      <c r="P2254" s="33" t="str">
        <f xml:space="preserve"> IFERROR(IF(VLOOKUP(G2254,Demos!$B$3:$K$1368,6,FALSE)=0,"",VLOOKUP(G2254,Demos!$B$3:$K$1368,6,FALSE)),"")</f>
        <v>www.de-monstrare.nl/pdf/Bicycle%20wheel%20and%20swivel%20chair.pdf</v>
      </c>
      <c r="Q2254" s="38" t="str">
        <f xml:space="preserve"> IFERROR(IF(VLOOKUP(G2254,Demos!$B$3:$K$1368,8,FALSE)=0,"",VLOOKUP(G2254,Demos!$B$3:$K$1368,8,FALSE)),"")</f>
        <v/>
      </c>
      <c r="R2254" s="38" t="str">
        <f xml:space="preserve"> IFERROR(IF(VLOOKUP(G2254,Demos!$B$3:$K$1368,7,FALSE)=0,"",VLOOKUP(G2254,Demos!$B$3:$K$1368,7,FALSE)),"")</f>
        <v xml:space="preserve">See Collegerama 2022 recording TN1612TU_05 from 01:13:11 - https://collegerama.tudelft.nl/Mediasite/Channel/as-bsc-tn/watch/c62ffe14b9a54c75ada1f93c4d870c901d </v>
      </c>
      <c r="T2254" s="50" t="s">
        <v>1763</v>
      </c>
      <c r="U2254" s="31" t="str">
        <f>IFERROR(VLOOKUP(G2254,Demos!$B$7:N5549,12,FALSE),"")</f>
        <v/>
      </c>
    </row>
    <row r="2255" spans="1:21" ht="45" x14ac:dyDescent="0.25">
      <c r="A2255" s="39">
        <f t="shared" si="35"/>
        <v>2250</v>
      </c>
      <c r="B2255" s="30" t="s">
        <v>38</v>
      </c>
      <c r="C2255" s="29" t="str">
        <f xml:space="preserve"> IFERROR(VLOOKUP(B2255, Courses!$C$3:$E$836, 2, FALSE),"")</f>
        <v>Mechanics and Theory of Relativity</v>
      </c>
      <c r="D2255" s="29" t="str">
        <f xml:space="preserve"> IFERROR(VLOOKUP(MID(G2255,1,1), PIRA!$B$1:$E$1146, 2, FALSE),"")</f>
        <v>1 Mechanics</v>
      </c>
      <c r="E2255" s="31" t="str">
        <f xml:space="preserve"> IFERROR(VLOOKUP(MID(G2255,1,2),PIRA!$B$1:$E$1144,2,FALSE),"")&amp;"
"&amp;IFERROR(VLOOKUP(MID(H2255,1,2),PIRA!$B$1:$E$1144,2,FALSE),"")&amp;"
"&amp;IFERROR(VLOOKUP(MID(I2255,1,2),PIRA!$B$1:$E$1144,2,FALSE),"")</f>
        <v xml:space="preserve">Gravity
</v>
      </c>
      <c r="F2255" s="31" t="str">
        <f xml:space="preserve"> IFERROR(VLOOKUP(MID(G2255,1,4),PIRA!$B$1:$E$1144,2,FALSE),"")&amp;"
"&amp;IFERROR(VLOOKUP(MID(H2255,1,4),PIRA!$B$1:$E$1144,2,FALSE),"")&amp;"
"&amp;IFERROR(VLOOKUP(MID(I2255,1,4),PIRA!$B$1:$E$1144,2,FALSE),"")</f>
        <v xml:space="preserve">Universal Gravitational Constant
</v>
      </c>
      <c r="G2255" s="32" t="s">
        <v>1155</v>
      </c>
      <c r="H2255" s="31" t="str">
        <f>IFERROR(IF(VLOOKUP(G2255,Demos!$B$3:$K$1368,2,FALSE)=0,"",VLOOKUP(G2255,Demos!$B$3:$K$1368,2,FALSE)),"")</f>
        <v/>
      </c>
      <c r="I2255" s="79" t="str">
        <f>IFERROR(IF(VLOOKUP(G2255,Demos!$B$3:$K$1368,3,FALSE)=0,"",VLOOKUP(G2255,Demos!$B$3:$K$1368,3,FALSE)),"")</f>
        <v/>
      </c>
      <c r="J2255" s="79" t="str">
        <f>IFERROR(IF(VLOOKUP(G2255,Demos!$B$3:$K$1368,4,FALSE)=0,"",VLOOKUP(G2255,Demos!$B$3:$K$1368,4,FALSE)),"")</f>
        <v/>
      </c>
      <c r="K2255" s="32" t="s">
        <v>1060</v>
      </c>
      <c r="L2255" s="32" t="s">
        <v>22</v>
      </c>
      <c r="M2255" s="71">
        <v>41684</v>
      </c>
      <c r="N2255" s="33" t="str">
        <f>IFERROR(VLOOKUP(G2255,Demos!$B$3:$K$1368,5,FALSE),"")</f>
        <v>Weighing the Earth</v>
      </c>
      <c r="O2255" s="28">
        <f>IF(N2255="","",COUNTIF($N$6:N4374, N2255))</f>
        <v>8</v>
      </c>
      <c r="P2255" s="33" t="str">
        <f xml:space="preserve"> IFERROR(IF(VLOOKUP(G2255,Demos!$B$3:$K$1368,6,FALSE)=0,"",VLOOKUP(G2255,Demos!$B$3:$K$1368,6,FALSE)),"")</f>
        <v>www.de-monstrare.nl/pdf/Weighing%20the%20earth.pdf</v>
      </c>
      <c r="Q2255" s="38" t="str">
        <f xml:space="preserve"> IFERROR(IF(VLOOKUP(G2255,Demos!$B$3:$K$1368,8,FALSE)=0,"",VLOOKUP(G2255,Demos!$B$3:$K$1368,8,FALSE)),"")</f>
        <v>Torsion wire broken due to moving the equipment by FMVG 15 Aug 2013</v>
      </c>
      <c r="R2255" s="38" t="str">
        <f xml:space="preserve"> IFERROR(IF(VLOOKUP(G2255,Demos!$B$3:$K$1368,7,FALSE)=0,"",VLOOKUP(G2255,Demos!$B$3:$K$1368,7,FALSE)),"")</f>
        <v/>
      </c>
      <c r="T2255" s="50" t="s">
        <v>1770</v>
      </c>
      <c r="U2255" s="31" t="str">
        <f>IFERROR(VLOOKUP(G2255,Demos!$B$7:N5550,12,FALSE),"")</f>
        <v/>
      </c>
    </row>
    <row r="2256" spans="1:21" ht="45" x14ac:dyDescent="0.25">
      <c r="A2256" s="39">
        <f t="shared" si="35"/>
        <v>2251</v>
      </c>
      <c r="B2256" s="30" t="s">
        <v>38</v>
      </c>
      <c r="C2256" s="29" t="str">
        <f xml:space="preserve"> IFERROR(VLOOKUP(B2256, Courses!$C$3:$E$836, 2, FALSE),"")</f>
        <v>Mechanics and Theory of Relativity</v>
      </c>
      <c r="D2256" s="29" t="str">
        <f xml:space="preserve"> IFERROR(VLOOKUP(MID(G2256,1,1), PIRA!$B$1:$E$1146, 2, FALSE),"")</f>
        <v>1 Mechanics</v>
      </c>
      <c r="E2256" s="31" t="str">
        <f xml:space="preserve"> IFERROR(VLOOKUP(MID(G2256,1,2),PIRA!$B$1:$E$1144,2,FALSE),"")&amp;"
"&amp;IFERROR(VLOOKUP(MID(H2256,1,2),PIRA!$B$1:$E$1144,2,FALSE),"")&amp;"
"&amp;IFERROR(VLOOKUP(MID(I2256,1,2),PIRA!$B$1:$E$1144,2,FALSE),"")</f>
        <v xml:space="preserve">Work and Energy
Magnetic Materials
</v>
      </c>
      <c r="F2256" s="31" t="str">
        <f xml:space="preserve"> IFERROR(VLOOKUP(MID(G2256,1,4),PIRA!$B$1:$E$1144,2,FALSE),"")&amp;"
"&amp;IFERROR(VLOOKUP(MID(H2256,1,4),PIRA!$B$1:$E$1144,2,FALSE),"")&amp;"
"&amp;IFERROR(VLOOKUP(MID(I2256,1,4),PIRA!$B$1:$E$1144,2,FALSE),"")</f>
        <v xml:space="preserve">Conservation of Energy
Magnets
</v>
      </c>
      <c r="G2256" s="32" t="s">
        <v>1158</v>
      </c>
      <c r="H2256" s="31" t="str">
        <f>IFERROR(IF(VLOOKUP(G2256,Demos!$B$3:$K$1368,2,FALSE)=0,"",VLOOKUP(G2256,Demos!$B$3:$K$1368,2,FALSE)),"")</f>
        <v>5G10.80</v>
      </c>
      <c r="I2256" s="79" t="str">
        <f>IFERROR(IF(VLOOKUP(G2256,Demos!$B$3:$K$1368,3,FALSE)=0,"",VLOOKUP(G2256,Demos!$B$3:$K$1368,3,FALSE)),"")</f>
        <v/>
      </c>
      <c r="J2256" s="79" t="str">
        <f>IFERROR(IF(VLOOKUP(G2256,Demos!$B$3:$K$1368,4,FALSE)=0,"",VLOOKUP(G2256,Demos!$B$3:$K$1368,4,FALSE)),"")</f>
        <v/>
      </c>
      <c r="K2256" s="32" t="s">
        <v>1060</v>
      </c>
      <c r="L2256" s="32" t="s">
        <v>22</v>
      </c>
      <c r="M2256" s="71">
        <v>41684</v>
      </c>
      <c r="N2256" s="33" t="str">
        <f>IFERROR(VLOOKUP(G2256,Demos!$B$3:$K$1368,5,FALSE),"")</f>
        <v>Gauss' Rifle</v>
      </c>
      <c r="O2256" s="28">
        <f>IF(N2256="","",COUNTIF($N$6:N4375, N2256))</f>
        <v>37</v>
      </c>
      <c r="P2256" s="33" t="str">
        <f xml:space="preserve"> IFERROR(IF(VLOOKUP(G2256,Demos!$B$3:$K$1368,6,FALSE)=0,"",VLOOKUP(G2256,Demos!$B$3:$K$1368,6,FALSE)),"")</f>
        <v>www.de-monstrare.nl/pdf/Gauss%27s%20rifle.pdf</v>
      </c>
      <c r="Q2256" s="38" t="str">
        <f xml:space="preserve"> IFERROR(IF(VLOOKUP(G2256,Demos!$B$3:$K$1368,8,FALSE)=0,"",VLOOKUP(G2256,Demos!$B$3:$K$1368,8,FALSE)),"")</f>
        <v/>
      </c>
      <c r="R2256" s="38" t="str">
        <f xml:space="preserve"> IFERROR(IF(VLOOKUP(G2256,Demos!$B$3:$K$1368,7,FALSE)=0,"",VLOOKUP(G2256,Demos!$B$3:$K$1368,7,FALSE)),"")</f>
        <v xml:space="preserve">See Collegerama 2022 recording TN1612TU_04 from 00:39:45 - https://collegerama.tudelft.nl/Mediasite/Channel/as-bsc-tn/watch/a26ab3bd246349b59f418a1b22cc67101d </v>
      </c>
      <c r="T2256" s="50" t="s">
        <v>1763</v>
      </c>
      <c r="U2256" s="31" t="str">
        <f>IFERROR(VLOOKUP(G2256,Demos!$B$7:N5551,12,FALSE),"")</f>
        <v/>
      </c>
    </row>
    <row r="2257" spans="1:21" ht="45" x14ac:dyDescent="0.25">
      <c r="A2257" s="39">
        <f t="shared" si="35"/>
        <v>2252</v>
      </c>
      <c r="B2257" s="30" t="s">
        <v>38</v>
      </c>
      <c r="C2257" s="29" t="str">
        <f xml:space="preserve"> IFERROR(VLOOKUP(B2257, Courses!$C$3:$E$836, 2, FALSE),"")</f>
        <v>Mechanics and Theory of Relativity</v>
      </c>
      <c r="D2257" s="29" t="str">
        <f xml:space="preserve"> IFERROR(VLOOKUP(MID(G2257,1,1), PIRA!$B$1:$E$1146, 2, FALSE),"")</f>
        <v>1 Mechanics</v>
      </c>
      <c r="E2257" s="31" t="str">
        <f xml:space="preserve"> IFERROR(VLOOKUP(MID(G2257,1,2),PIRA!$B$1:$E$1144,2,FALSE),"")&amp;"
"&amp;IFERROR(VLOOKUP(MID(H2257,1,2),PIRA!$B$1:$E$1144,2,FALSE),"")&amp;"
"&amp;IFERROR(VLOOKUP(MID(I2257,1,2),PIRA!$B$1:$E$1144,2,FALSE),"")</f>
        <v xml:space="preserve">Newton's First Law
</v>
      </c>
      <c r="F2257" s="31" t="str">
        <f xml:space="preserve"> IFERROR(VLOOKUP(MID(G2257,1,4),PIRA!$B$1:$E$1144,2,FALSE),"")&amp;"
"&amp;IFERROR(VLOOKUP(MID(H2257,1,4),PIRA!$B$1:$E$1144,2,FALSE),"")&amp;"
"&amp;IFERROR(VLOOKUP(MID(I2257,1,4),PIRA!$B$1:$E$1144,2,FALSE),"")</f>
        <v xml:space="preserve">Inertia of Rest
</v>
      </c>
      <c r="G2257" s="32" t="s">
        <v>1140</v>
      </c>
      <c r="H2257" s="31" t="str">
        <f>IFERROR(IF(VLOOKUP(G2257,Demos!$B$3:$K$1368,2,FALSE)=0,"",VLOOKUP(G2257,Demos!$B$3:$K$1368,2,FALSE)),"")</f>
        <v/>
      </c>
      <c r="I2257" s="79" t="str">
        <f>IFERROR(IF(VLOOKUP(G2257,Demos!$B$3:$K$1368,3,FALSE)=0,"",VLOOKUP(G2257,Demos!$B$3:$K$1368,3,FALSE)),"")</f>
        <v/>
      </c>
      <c r="J2257" s="79" t="str">
        <f>IFERROR(IF(VLOOKUP(G2257,Demos!$B$3:$K$1368,4,FALSE)=0,"",VLOOKUP(G2257,Demos!$B$3:$K$1368,4,FALSE)),"")</f>
        <v/>
      </c>
      <c r="K2257" s="32" t="s">
        <v>1060</v>
      </c>
      <c r="L2257" s="32" t="s">
        <v>22</v>
      </c>
      <c r="M2257" s="71">
        <v>41682</v>
      </c>
      <c r="N2257" s="33" t="str">
        <f>IFERROR(VLOOKUP(G2257,Demos!$B$3:$K$1368,5,FALSE),"")</f>
        <v>Tablecloth Pull</v>
      </c>
      <c r="O2257" s="28">
        <f>IF(N2257="","",COUNTIF($N$6:N4376, N2257))</f>
        <v>24</v>
      </c>
      <c r="P2257" s="33" t="str">
        <f xml:space="preserve"> IFERROR(IF(VLOOKUP(G2257,Demos!$B$3:$K$1368,6,FALSE)=0,"",VLOOKUP(G2257,Demos!$B$3:$K$1368,6,FALSE)),"")</f>
        <v>www.de-monstrare.nl/pdf/Tablecloth%20pull.pdf</v>
      </c>
      <c r="Q2257" s="38" t="str">
        <f xml:space="preserve"> IFERROR(IF(VLOOKUP(G2257,Demos!$B$3:$K$1368,8,FALSE)=0,"",VLOOKUP(G2257,Demos!$B$3:$K$1368,8,FALSE)),"")</f>
        <v/>
      </c>
      <c r="R2257" s="38" t="str">
        <f xml:space="preserve"> IFERROR(IF(VLOOKUP(G2257,Demos!$B$3:$K$1368,7,FALSE)=0,"",VLOOKUP(G2257,Demos!$B$3:$K$1368,7,FALSE)),"")</f>
        <v xml:space="preserve">See Collegerama 2022 recording TN1612TU_02 from 00:34:45  and 01:38:25 - https://collegerama.tudelft.nl/Mediasite/Channel/as-bsc-tn/watch/8ae6f50a06ea4d7fb72bb50699c07ef41d </v>
      </c>
      <c r="T2257" s="50" t="s">
        <v>1763</v>
      </c>
      <c r="U2257" s="31" t="str">
        <f>IFERROR(VLOOKUP(G2257,Demos!$B$7:N5553,12,FALSE),"")</f>
        <v/>
      </c>
    </row>
    <row r="2258" spans="1:21" ht="45" x14ac:dyDescent="0.25">
      <c r="A2258" s="39">
        <f t="shared" si="35"/>
        <v>2253</v>
      </c>
      <c r="B2258" s="30" t="s">
        <v>38</v>
      </c>
      <c r="C2258" s="29" t="str">
        <f xml:space="preserve"> IFERROR(VLOOKUP(B2258, Courses!$C$3:$E$836, 2, FALSE),"")</f>
        <v>Mechanics and Theory of Relativity</v>
      </c>
      <c r="D2258" s="29" t="str">
        <f xml:space="preserve"> IFERROR(VLOOKUP(MID(G2258,1,1), PIRA!$B$1:$E$1146, 2, FALSE),"")</f>
        <v>1 Mechanics</v>
      </c>
      <c r="E2258" s="31" t="str">
        <f xml:space="preserve"> IFERROR(VLOOKUP(MID(G2258,1,2),PIRA!$B$1:$E$1144,2,FALSE),"")&amp;"
"&amp;IFERROR(VLOOKUP(MID(H2258,1,2),PIRA!$B$1:$E$1144,2,FALSE),"")&amp;"
"&amp;IFERROR(VLOOKUP(MID(I2258,1,2),PIRA!$B$1:$E$1144,2,FALSE),"")</f>
        <v xml:space="preserve">Newton's Second Law
</v>
      </c>
      <c r="F2258" s="31" t="str">
        <f xml:space="preserve"> IFERROR(VLOOKUP(MID(G2258,1,4),PIRA!$B$1:$E$1144,2,FALSE),"")&amp;"
"&amp;IFERROR(VLOOKUP(MID(H2258,1,4),PIRA!$B$1:$E$1144,2,FALSE),"")&amp;"
"&amp;IFERROR(VLOOKUP(MID(I2258,1,4),PIRA!$B$1:$E$1144,2,FALSE),"")</f>
        <v xml:space="preserve">Force, Mass, and Acceleration
</v>
      </c>
      <c r="G2258" s="32" t="s">
        <v>1144</v>
      </c>
      <c r="H2258" s="31" t="str">
        <f>IFERROR(IF(VLOOKUP(G2258,Demos!$B$3:$K$1368,2,FALSE)=0,"",VLOOKUP(G2258,Demos!$B$3:$K$1368,2,FALSE)),"")</f>
        <v/>
      </c>
      <c r="I2258" s="79" t="str">
        <f>IFERROR(IF(VLOOKUP(G2258,Demos!$B$3:$K$1368,3,FALSE)=0,"",VLOOKUP(G2258,Demos!$B$3:$K$1368,3,FALSE)),"")</f>
        <v/>
      </c>
      <c r="J2258" s="79" t="str">
        <f>IFERROR(IF(VLOOKUP(G2258,Demos!$B$3:$K$1368,4,FALSE)=0,"",VLOOKUP(G2258,Demos!$B$3:$K$1368,4,FALSE)),"")</f>
        <v/>
      </c>
      <c r="K2258" s="32" t="s">
        <v>1060</v>
      </c>
      <c r="L2258" s="32" t="s">
        <v>22</v>
      </c>
      <c r="M2258" s="71">
        <v>41682</v>
      </c>
      <c r="N2258" s="33" t="str">
        <f>IFERROR(VLOOKUP(G2258,Demos!$B$3:$K$1368,5,FALSE),"")</f>
        <v>Pulling a Thread</v>
      </c>
      <c r="O2258" s="28">
        <f>IF(N2258="","",COUNTIF($N$6:N4377, N2258))</f>
        <v>33</v>
      </c>
      <c r="P2258" s="33" t="str">
        <f xml:space="preserve"> IFERROR(IF(VLOOKUP(G2258,Demos!$B$3:$K$1368,6,FALSE)=0,"",VLOOKUP(G2258,Demos!$B$3:$K$1368,6,FALSE)),"")</f>
        <v>www.de-monstrare.nl/pdf/Pulling%20a%20thread.pdf</v>
      </c>
      <c r="Q2258" s="38" t="str">
        <f xml:space="preserve"> IFERROR(IF(VLOOKUP(G2258,Demos!$B$3:$K$1368,8,FALSE)=0,"",VLOOKUP(G2258,Demos!$B$3:$K$1368,8,FALSE)),"")</f>
        <v/>
      </c>
      <c r="R2258" s="38" t="str">
        <f xml:space="preserve"> IFERROR(IF(VLOOKUP(G2258,Demos!$B$3:$K$1368,7,FALSE)=0,"",VLOOKUP(G2258,Demos!$B$3:$K$1368,7,FALSE)),"")</f>
        <v xml:space="preserve">See Collegerama 2022 recording TN1612TU_02 from 00:34:45 - https://collegerama.tudelft.nl/Mediasite/Channel/as-bsc-tn/watch/8ae6f50a06ea4d7fb72bb50699c07ef41d </v>
      </c>
      <c r="T2258" s="50" t="s">
        <v>1763</v>
      </c>
      <c r="U2258" s="31" t="str">
        <f>IFERROR(VLOOKUP(G2258,Demos!$B$7:N5554,12,FALSE),"")</f>
        <v/>
      </c>
    </row>
    <row r="2259" spans="1:21" ht="45" x14ac:dyDescent="0.25">
      <c r="A2259" s="39">
        <f t="shared" si="35"/>
        <v>2254</v>
      </c>
      <c r="B2259" s="30" t="s">
        <v>38</v>
      </c>
      <c r="C2259" s="29" t="str">
        <f xml:space="preserve"> IFERROR(VLOOKUP(B2259, Courses!$C$3:$E$836, 2, FALSE),"")</f>
        <v>Mechanics and Theory of Relativity</v>
      </c>
      <c r="D2259" s="29" t="str">
        <f xml:space="preserve"> IFERROR(VLOOKUP(MID(G2259,1,1), PIRA!$B$1:$E$1146, 2, FALSE),"")</f>
        <v>1 Mechanics</v>
      </c>
      <c r="E2259" s="31" t="str">
        <f xml:space="preserve"> IFERROR(VLOOKUP(MID(G2259,1,2),PIRA!$B$1:$E$1144,2,FALSE),"")&amp;"
"&amp;IFERROR(VLOOKUP(MID(H2259,1,2),PIRA!$B$1:$E$1144,2,FALSE),"")&amp;"
"&amp;IFERROR(VLOOKUP(MID(I2259,1,2),PIRA!$B$1:$E$1144,2,FALSE),"")</f>
        <v xml:space="preserve">Newton's Third Law
</v>
      </c>
      <c r="F2259" s="31" t="str">
        <f xml:space="preserve"> IFERROR(VLOOKUP(MID(G2259,1,4),PIRA!$B$1:$E$1144,2,FALSE),"")&amp;"
"&amp;IFERROR(VLOOKUP(MID(H2259,1,4),PIRA!$B$1:$E$1144,2,FALSE),"")&amp;"
"&amp;IFERROR(VLOOKUP(MID(I2259,1,4),PIRA!$B$1:$E$1144,2,FALSE),"")</f>
        <v xml:space="preserve">Action and Reaction
</v>
      </c>
      <c r="G2259" s="32" t="s">
        <v>1147</v>
      </c>
      <c r="H2259" s="31" t="str">
        <f>IFERROR(IF(VLOOKUP(G2259,Demos!$B$3:$K$1368,2,FALSE)=0,"",VLOOKUP(G2259,Demos!$B$3:$K$1368,2,FALSE)),"")</f>
        <v/>
      </c>
      <c r="I2259" s="79" t="str">
        <f>IFERROR(IF(VLOOKUP(G2259,Demos!$B$3:$K$1368,3,FALSE)=0,"",VLOOKUP(G2259,Demos!$B$3:$K$1368,3,FALSE)),"")</f>
        <v/>
      </c>
      <c r="J2259" s="79" t="str">
        <f>IFERROR(IF(VLOOKUP(G2259,Demos!$B$3:$K$1368,4,FALSE)=0,"",VLOOKUP(G2259,Demos!$B$3:$K$1368,4,FALSE)),"")</f>
        <v/>
      </c>
      <c r="K2259" s="32" t="s">
        <v>1060</v>
      </c>
      <c r="L2259" s="32" t="s">
        <v>22</v>
      </c>
      <c r="M2259" s="71">
        <v>41682</v>
      </c>
      <c r="N2259" s="33" t="str">
        <f>IFERROR(VLOOKUP(G2259,Demos!$B$3:$K$1368,5,FALSE),"")</f>
        <v>Trying Hard to Pull Differently</v>
      </c>
      <c r="O2259" s="28">
        <f>IF(N2259="","",COUNTIF($N$6:N4378, N2259))</f>
        <v>15</v>
      </c>
      <c r="P2259" s="33" t="str">
        <f xml:space="preserve"> IFERROR(IF(VLOOKUP(G2259,Demos!$B$3:$K$1368,6,FALSE)=0,"",VLOOKUP(G2259,Demos!$B$3:$K$1368,6,FALSE)),"")</f>
        <v>www.de-monstrare.nl/pdf/trying%20hard%20to%20pull%20differntly.pdf</v>
      </c>
      <c r="Q2259" s="38" t="str">
        <f xml:space="preserve"> IFERROR(IF(VLOOKUP(G2259,Demos!$B$3:$K$1368,8,FALSE)=0,"",VLOOKUP(G2259,Demos!$B$3:$K$1368,8,FALSE)),"")</f>
        <v/>
      </c>
      <c r="R2259" s="38" t="str">
        <f xml:space="preserve"> IFERROR(IF(VLOOKUP(G2259,Demos!$B$3:$K$1368,7,FALSE)=0,"",VLOOKUP(G2259,Demos!$B$3:$K$1368,7,FALSE)),"")</f>
        <v>See Collegerama 2022 recording TN1612TU_02 from 00:34:45  and 01:38:25 - https://collegerama.tudelft.nl/Mediasite/Channel/as-bsc-tn/watch/8ae6f50a06ea4d7fb72bb50699c07ef41d ===============  https://collegerama.tudelft.nl/Mediasite/Channel/as-bsc-tn/watch/f53f1fdd5fa04999b1d52f4922846f1a1d ========================Collegerama.tudelft.nl. TN1612TU_02 - 09/02/2021, recorded on 09 Feb 2021 08:45, demo starts at 00:59:27 ====================</v>
      </c>
      <c r="T2259" s="50" t="s">
        <v>1763</v>
      </c>
      <c r="U2259" s="31" t="str">
        <f>IFERROR(VLOOKUP(G2259,Demos!$B$7:N5552,12,FALSE),"")</f>
        <v/>
      </c>
    </row>
    <row r="2260" spans="1:21" ht="45" x14ac:dyDescent="0.25">
      <c r="A2260" s="39">
        <f t="shared" si="35"/>
        <v>2255</v>
      </c>
      <c r="B2260" s="30" t="s">
        <v>38</v>
      </c>
      <c r="C2260" s="29" t="str">
        <f xml:space="preserve"> IFERROR(VLOOKUP(B2260, Courses!$C$3:$E$836, 2, FALSE),"")</f>
        <v>Mechanics and Theory of Relativity</v>
      </c>
      <c r="D2260" s="29" t="str">
        <f xml:space="preserve"> IFERROR(VLOOKUP(MID(G2260,1,1), PIRA!$B$1:$E$1146, 2, FALSE),"")</f>
        <v>1 Mechanics</v>
      </c>
      <c r="E2260" s="31" t="str">
        <f xml:space="preserve"> IFERROR(VLOOKUP(MID(G2260,1,2),PIRA!$B$1:$E$1144,2,FALSE),"")&amp;"
"&amp;IFERROR(VLOOKUP(MID(H2260,1,2),PIRA!$B$1:$E$1144,2,FALSE),"")&amp;"
"&amp;IFERROR(VLOOKUP(MID(I2260,1,2),PIRA!$B$1:$E$1144,2,FALSE),"")</f>
        <v xml:space="preserve">Newton's First Law
</v>
      </c>
      <c r="F2260" s="31" t="str">
        <f xml:space="preserve"> IFERROR(VLOOKUP(MID(G2260,1,4),PIRA!$B$1:$E$1144,2,FALSE),"")&amp;"
"&amp;IFERROR(VLOOKUP(MID(H2260,1,4),PIRA!$B$1:$E$1144,2,FALSE),"")&amp;"
"&amp;IFERROR(VLOOKUP(MID(I2260,1,4),PIRA!$B$1:$E$1144,2,FALSE),"")</f>
        <v xml:space="preserve">Inertia of Motion
</v>
      </c>
      <c r="G2260" s="32" t="s">
        <v>1141</v>
      </c>
      <c r="H2260" s="31" t="str">
        <f>IFERROR(IF(VLOOKUP(G2260,Demos!$B$3:$K$1368,2,FALSE)=0,"",VLOOKUP(G2260,Demos!$B$3:$K$1368,2,FALSE)),"")</f>
        <v/>
      </c>
      <c r="I2260" s="79" t="str">
        <f>IFERROR(IF(VLOOKUP(G2260,Demos!$B$3:$K$1368,3,FALSE)=0,"",VLOOKUP(G2260,Demos!$B$3:$K$1368,3,FALSE)),"")</f>
        <v/>
      </c>
      <c r="J2260" s="79" t="str">
        <f>IFERROR(IF(VLOOKUP(G2260,Demos!$B$3:$K$1368,4,FALSE)=0,"",VLOOKUP(G2260,Demos!$B$3:$K$1368,4,FALSE)),"")</f>
        <v/>
      </c>
      <c r="K2260" s="32" t="s">
        <v>1060</v>
      </c>
      <c r="L2260" s="32" t="s">
        <v>22</v>
      </c>
      <c r="M2260" s="71">
        <v>41681</v>
      </c>
      <c r="N2260" s="33" t="str">
        <f>IFERROR(VLOOKUP(G2260,Demos!$B$3:$K$1368,5,FALSE),"")</f>
        <v>Galileo's Thoughts</v>
      </c>
      <c r="O2260" s="28">
        <f>IF(N2260="","",COUNTIF($N$6:N4379, N2260))</f>
        <v>14</v>
      </c>
      <c r="P2260" s="33" t="str">
        <f xml:space="preserve"> IFERROR(IF(VLOOKUP(G2260,Demos!$B$3:$K$1368,6,FALSE)=0,"",VLOOKUP(G2260,Demos!$B$3:$K$1368,6,FALSE)),"")</f>
        <v>www.de-monstrare.nl/pdf/Galileo%27s%20thoughts.pdf</v>
      </c>
      <c r="Q2260" s="38" t="str">
        <f xml:space="preserve"> IFERROR(IF(VLOOKUP(G2260,Demos!$B$3:$K$1368,8,FALSE)=0,"",VLOOKUP(G2260,Demos!$B$3:$K$1368,8,FALSE)),"")</f>
        <v/>
      </c>
      <c r="R2260" s="38" t="str">
        <f xml:space="preserve"> IFERROR(IF(VLOOKUP(G2260,Demos!$B$3:$K$1368,7,FALSE)=0,"",VLOOKUP(G2260,Demos!$B$3:$K$1368,7,FALSE)),"")</f>
        <v/>
      </c>
      <c r="T2260" s="50" t="s">
        <v>1763</v>
      </c>
      <c r="U2260" s="31" t="str">
        <f>IFERROR(VLOOKUP(G2260,Demos!$B$7:N5557,12,FALSE),"")</f>
        <v/>
      </c>
    </row>
    <row r="2261" spans="1:21" ht="45" x14ac:dyDescent="0.25">
      <c r="A2261" s="39">
        <f t="shared" si="35"/>
        <v>2256</v>
      </c>
      <c r="B2261" s="30" t="s">
        <v>38</v>
      </c>
      <c r="C2261" s="29" t="str">
        <f xml:space="preserve"> IFERROR(VLOOKUP(B2261, Courses!$C$3:$E$836, 2, FALSE),"")</f>
        <v>Mechanics and Theory of Relativity</v>
      </c>
      <c r="D2261" s="29" t="str">
        <f xml:space="preserve"> IFERROR(VLOOKUP(MID(G2261,1,1), PIRA!$B$1:$E$1146, 2, FALSE),"")</f>
        <v>1 Mechanics</v>
      </c>
      <c r="E2261" s="31" t="str">
        <f xml:space="preserve"> IFERROR(VLOOKUP(MID(G2261,1,2),PIRA!$B$1:$E$1144,2,FALSE),"")&amp;"
"&amp;IFERROR(VLOOKUP(MID(H2261,1,2),PIRA!$B$1:$E$1144,2,FALSE),"")&amp;"
"&amp;IFERROR(VLOOKUP(MID(I2261,1,2),PIRA!$B$1:$E$1144,2,FALSE),"")</f>
        <v xml:space="preserve">Newton's Third Law
</v>
      </c>
      <c r="F2261" s="31" t="str">
        <f xml:space="preserve"> IFERROR(VLOOKUP(MID(G2261,1,4),PIRA!$B$1:$E$1144,2,FALSE),"")&amp;"
"&amp;IFERROR(VLOOKUP(MID(H2261,1,4),PIRA!$B$1:$E$1144,2,FALSE),"")&amp;"
"&amp;IFERROR(VLOOKUP(MID(I2261,1,4),PIRA!$B$1:$E$1144,2,FALSE),"")</f>
        <v xml:space="preserve">Action and Reaction
</v>
      </c>
      <c r="G2261" s="32" t="s">
        <v>1146</v>
      </c>
      <c r="H2261" s="31" t="str">
        <f>IFERROR(IF(VLOOKUP(G2261,Demos!$B$3:$K$1368,2,FALSE)=0,"",VLOOKUP(G2261,Demos!$B$3:$K$1368,2,FALSE)),"")</f>
        <v/>
      </c>
      <c r="I2261" s="79" t="str">
        <f>IFERROR(IF(VLOOKUP(G2261,Demos!$B$3:$K$1368,3,FALSE)=0,"",VLOOKUP(G2261,Demos!$B$3:$K$1368,3,FALSE)),"")</f>
        <v/>
      </c>
      <c r="J2261" s="79" t="str">
        <f>IFERROR(IF(VLOOKUP(G2261,Demos!$B$3:$K$1368,4,FALSE)=0,"",VLOOKUP(G2261,Demos!$B$3:$K$1368,4,FALSE)),"")</f>
        <v/>
      </c>
      <c r="K2261" s="32" t="s">
        <v>1060</v>
      </c>
      <c r="L2261" s="32" t="s">
        <v>22</v>
      </c>
      <c r="M2261" s="71">
        <v>41681</v>
      </c>
      <c r="N2261" s="33" t="str">
        <f>IFERROR(VLOOKUP(G2261,Demos!$B$3:$K$1368,5,FALSE),"")</f>
        <v>Who is Pulling?</v>
      </c>
      <c r="O2261" s="28">
        <f>IF(N2261="","",COUNTIF($N$6:N4380, N2261))</f>
        <v>12</v>
      </c>
      <c r="P2261" s="33" t="str">
        <f xml:space="preserve"> IFERROR(IF(VLOOKUP(G2261,Demos!$B$3:$K$1368,6,FALSE)=0,"",VLOOKUP(G2261,Demos!$B$3:$K$1368,6,FALSE)),"")</f>
        <v>www.de-monstrare.nl/pdf/Who%20is%20pulling.pdf</v>
      </c>
      <c r="Q2261" s="38" t="str">
        <f xml:space="preserve"> IFERROR(IF(VLOOKUP(G2261,Demos!$B$3:$K$1368,8,FALSE)=0,"",VLOOKUP(G2261,Demos!$B$3:$K$1368,8,FALSE)),"")</f>
        <v/>
      </c>
      <c r="R2261" s="38" t="str">
        <f xml:space="preserve"> IFERROR(IF(VLOOKUP(G2261,Demos!$B$3:$K$1368,7,FALSE)=0,"",VLOOKUP(G2261,Demos!$B$3:$K$1368,7,FALSE)),"")</f>
        <v/>
      </c>
      <c r="T2261" s="50" t="s">
        <v>1763</v>
      </c>
      <c r="U2261" s="31" t="str">
        <f>IFERROR(VLOOKUP(G2261,Demos!$B$7:N5555,12,FALSE),"")</f>
        <v/>
      </c>
    </row>
    <row r="2262" spans="1:21" ht="45" x14ac:dyDescent="0.25">
      <c r="A2262" s="39">
        <f t="shared" si="35"/>
        <v>2257</v>
      </c>
      <c r="B2262" s="30" t="s">
        <v>38</v>
      </c>
      <c r="C2262" s="29" t="str">
        <f xml:space="preserve"> IFERROR(VLOOKUP(B2262, Courses!$C$3:$E$836, 2, FALSE),"")</f>
        <v>Mechanics and Theory of Relativity</v>
      </c>
      <c r="D2262" s="29" t="str">
        <f xml:space="preserve"> IFERROR(VLOOKUP(MID(G2262,1,1), PIRA!$B$1:$E$1146, 2, FALSE),"")</f>
        <v>1 Mechanics</v>
      </c>
      <c r="E2262" s="31" t="str">
        <f xml:space="preserve"> IFERROR(VLOOKUP(MID(G2262,1,2),PIRA!$B$1:$E$1144,2,FALSE),"")&amp;"
"&amp;IFERROR(VLOOKUP(MID(H2262,1,2),PIRA!$B$1:$E$1144,2,FALSE),"")&amp;"
"&amp;IFERROR(VLOOKUP(MID(I2262,1,2),PIRA!$B$1:$E$1144,2,FALSE),"")</f>
        <v xml:space="preserve">Statics of Rigid Bodies
</v>
      </c>
      <c r="F2262" s="31" t="str">
        <f xml:space="preserve"> IFERROR(VLOOKUP(MID(G2262,1,4),PIRA!$B$1:$E$1144,2,FALSE),"")&amp;"
"&amp;IFERROR(VLOOKUP(MID(H2262,1,4),PIRA!$B$1:$E$1144,2,FALSE),"")&amp;"
"&amp;IFERROR(VLOOKUP(MID(I2262,1,4),PIRA!$B$1:$E$1144,2,FALSE),"")</f>
        <v xml:space="preserve">Resolution of Forces
</v>
      </c>
      <c r="G2262" s="32" t="s">
        <v>1148</v>
      </c>
      <c r="H2262" s="31" t="str">
        <f>IFERROR(IF(VLOOKUP(G2262,Demos!$B$3:$K$1368,2,FALSE)=0,"",VLOOKUP(G2262,Demos!$B$3:$K$1368,2,FALSE)),"")</f>
        <v/>
      </c>
      <c r="I2262" s="79" t="str">
        <f>IFERROR(IF(VLOOKUP(G2262,Demos!$B$3:$K$1368,3,FALSE)=0,"",VLOOKUP(G2262,Demos!$B$3:$K$1368,3,FALSE)),"")</f>
        <v/>
      </c>
      <c r="J2262" s="79" t="str">
        <f>IFERROR(IF(VLOOKUP(G2262,Demos!$B$3:$K$1368,4,FALSE)=0,"",VLOOKUP(G2262,Demos!$B$3:$K$1368,4,FALSE)),"")</f>
        <v/>
      </c>
      <c r="K2262" s="32" t="s">
        <v>1060</v>
      </c>
      <c r="L2262" s="32" t="s">
        <v>22</v>
      </c>
      <c r="M2262" s="71">
        <v>41681</v>
      </c>
      <c r="N2262" s="33" t="str">
        <f>IFERROR(VLOOKUP(G2262,Demos!$B$3:$K$1368,5,FALSE),"")</f>
        <v>Strong Professor (Weak Students)</v>
      </c>
      <c r="O2262" s="28">
        <f>IF(N2262="","",COUNTIF($N$6:N4381, N2262))</f>
        <v>24</v>
      </c>
      <c r="P2262" s="33" t="str">
        <f xml:space="preserve"> IFERROR(IF(VLOOKUP(G2262,Demos!$B$3:$K$1368,6,FALSE)=0,"",VLOOKUP(G2262,Demos!$B$3:$K$1368,6,FALSE)),"")</f>
        <v>www.de-monstrare.nl/pdf/Strong%20professor%20_weak%20students_.pdf</v>
      </c>
      <c r="Q2262" s="38" t="str">
        <f xml:space="preserve"> IFERROR(IF(VLOOKUP(G2262,Demos!$B$3:$K$1368,8,FALSE)=0,"",VLOOKUP(G2262,Demos!$B$3:$K$1368,8,FALSE)),"")</f>
        <v/>
      </c>
      <c r="R2262" s="38" t="str">
        <f xml:space="preserve"> IFERROR(IF(VLOOKUP(G2262,Demos!$B$3:$K$1368,7,FALSE)=0,"",VLOOKUP(G2262,Demos!$B$3:$K$1368,7,FALSE)),"")</f>
        <v xml:space="preserve">=================== https://collegerama.tudelft.nl/Mediasite/Channel/as-bsc-tn/watch/f53f1fdd5fa04999b1d52f4922846f1a1d ========================Collegerama.tudelft.nl. TN1612TU_01 - Klassieke mechanica &amp; relativiteit, recoreded on 08 Feb 2021 13:45, demo </v>
      </c>
      <c r="T2262" s="50" t="s">
        <v>1763</v>
      </c>
      <c r="U2262" s="31" t="str">
        <f>IFERROR(VLOOKUP(G2262,Demos!$B$7:N5556,12,FALSE),"")</f>
        <v/>
      </c>
    </row>
    <row r="2263" spans="1:21" ht="45" x14ac:dyDescent="0.25">
      <c r="A2263" s="39">
        <f t="shared" si="35"/>
        <v>2258</v>
      </c>
      <c r="B2263" s="30" t="s">
        <v>17</v>
      </c>
      <c r="C2263" s="29" t="str">
        <f xml:space="preserve"> IFERROR(VLOOKUP(B2263, Courses!$C$3:$E$836, 2, FALSE),"")</f>
        <v>Introduction to Waves</v>
      </c>
      <c r="D2263" s="29" t="str">
        <f xml:space="preserve"> IFERROR(VLOOKUP(MID(G2263,1,1), PIRA!$B$1:$E$1146, 2, FALSE),"")</f>
        <v>6 Optics</v>
      </c>
      <c r="E2263" s="31" t="str">
        <f xml:space="preserve"> IFERROR(VLOOKUP(MID(G2263,1,2),PIRA!$B$1:$E$1144,2,FALSE),"")&amp;"
"&amp;IFERROR(VLOOKUP(MID(H2263,1,2),PIRA!$B$1:$E$1144,2,FALSE),"")&amp;"
"&amp;IFERROR(VLOOKUP(MID(I2263,1,2),PIRA!$B$1:$E$1144,2,FALSE),"")</f>
        <v>Geometrical Optics
Geometrical Optics
Polarisation</v>
      </c>
      <c r="F2263" s="31" t="str">
        <f xml:space="preserve"> IFERROR(VLOOKUP(MID(G2263,1,4),PIRA!$B$1:$E$1144,2,FALSE),"")&amp;"
"&amp;IFERROR(VLOOKUP(MID(H2263,1,4),PIRA!$B$1:$E$1144,2,FALSE),"")&amp;"
"&amp;IFERROR(VLOOKUP(MID(I2263,1,4),PIRA!$B$1:$E$1144,2,FALSE),"")</f>
        <v>Refraction at Flat Surfaces
Total Internal Reflection
Polarization by Reflection</v>
      </c>
      <c r="G2263" s="32" t="s">
        <v>1201</v>
      </c>
      <c r="H2263" s="31" t="str">
        <f>IFERROR(IF(VLOOKUP(G2263,Demos!$B$3:$K$1368,2,FALSE)=0,"",VLOOKUP(G2263,Demos!$B$3:$K$1368,2,FALSE)),"")</f>
        <v>6A44.01</v>
      </c>
      <c r="I2263" s="79" t="str">
        <f>IFERROR(IF(VLOOKUP(G2263,Demos!$B$3:$K$1368,3,FALSE)=0,"",VLOOKUP(G2263,Demos!$B$3:$K$1368,3,FALSE)),"")</f>
        <v>6H20.01</v>
      </c>
      <c r="J2263" s="79" t="str">
        <f>IFERROR(IF(VLOOKUP(G2263,Demos!$B$3:$K$1368,4,FALSE)=0,"",VLOOKUP(G2263,Demos!$B$3:$K$1368,4,FALSE)),"")</f>
        <v/>
      </c>
      <c r="K2263" s="30" t="s">
        <v>46</v>
      </c>
      <c r="L2263" s="30" t="s">
        <v>15</v>
      </c>
      <c r="M2263" s="71">
        <v>41663</v>
      </c>
      <c r="N2263" s="33" t="str">
        <f>IFERROR(VLOOKUP(G2263,Demos!$B$3:$K$1368,5,FALSE),"")</f>
        <v>Brewser's Angle (3)</v>
      </c>
      <c r="O2263" s="28">
        <f>IF(N2263="","",COUNTIF($N$6:N4382, N2263))</f>
        <v>24</v>
      </c>
      <c r="P2263" s="33" t="str">
        <f xml:space="preserve"> IFERROR(IF(VLOOKUP(G2263,Demos!$B$3:$K$1368,6,FALSE)=0,"",VLOOKUP(G2263,Demos!$B$3:$K$1368,6,FALSE)),"")</f>
        <v>www.de-monstrare.nl/pdf/Brewster%27s%20angle%20_3_.pdf</v>
      </c>
      <c r="Q2263" s="38" t="str">
        <f xml:space="preserve"> IFERROR(IF(VLOOKUP(G2263,Demos!$B$3:$K$1368,8,FALSE)=0,"",VLOOKUP(G2263,Demos!$B$3:$K$1368,8,FALSE)),"")</f>
        <v/>
      </c>
      <c r="R2263" s="38" t="str">
        <f xml:space="preserve"> IFERROR(IF(VLOOKUP(G2263,Demos!$B$3:$K$1368,7,FALSE)=0,"",VLOOKUP(G2263,Demos!$B$3:$K$1368,7,FALSE)),"")</f>
        <v/>
      </c>
      <c r="T2263" s="50" t="s">
        <v>1761</v>
      </c>
      <c r="U2263" s="31" t="str">
        <f>IFERROR(VLOOKUP(G2263,Demos!$B$7:N5559,12,FALSE),"")</f>
        <v/>
      </c>
    </row>
    <row r="2264" spans="1:21" ht="45" x14ac:dyDescent="0.25">
      <c r="A2264" s="39">
        <f t="shared" si="35"/>
        <v>2259</v>
      </c>
      <c r="B2264" s="30" t="s">
        <v>17</v>
      </c>
      <c r="C2264" s="29" t="str">
        <f xml:space="preserve"> IFERROR(VLOOKUP(B2264, Courses!$C$3:$E$836, 2, FALSE),"")</f>
        <v>Introduction to Waves</v>
      </c>
      <c r="D2264" s="29" t="str">
        <f xml:space="preserve"> IFERROR(VLOOKUP(MID(G2264,1,1), PIRA!$B$1:$E$1146, 2, FALSE),"")</f>
        <v>6 Optics</v>
      </c>
      <c r="E2264" s="31" t="str">
        <f xml:space="preserve"> IFERROR(VLOOKUP(MID(G2264,1,2),PIRA!$B$1:$E$1144,2,FALSE),"")&amp;"
"&amp;IFERROR(VLOOKUP(MID(H2264,1,2),PIRA!$B$1:$E$1144,2,FALSE),"")&amp;"
"&amp;IFERROR(VLOOKUP(MID(I2264,1,2),PIRA!$B$1:$E$1144,2,FALSE),"")</f>
        <v xml:space="preserve">Geometrical Optics
</v>
      </c>
      <c r="F2264" s="31" t="str">
        <f xml:space="preserve"> IFERROR(VLOOKUP(MID(G2264,1,4),PIRA!$B$1:$E$1144,2,FALSE),"")&amp;"
"&amp;IFERROR(VLOOKUP(MID(H2264,1,4),PIRA!$B$1:$E$1144,2,FALSE),"")&amp;"
"&amp;IFERROR(VLOOKUP(MID(I2264,1,4),PIRA!$B$1:$E$1144,2,FALSE),"")</f>
        <v xml:space="preserve">Total Internal Reflection
</v>
      </c>
      <c r="G2264" s="32" t="s">
        <v>1683</v>
      </c>
      <c r="H2264" s="31" t="str">
        <f>IFERROR(IF(VLOOKUP(G2264,Demos!$B$3:$K$1368,2,FALSE)=0,"",VLOOKUP(G2264,Demos!$B$3:$K$1368,2,FALSE)),"")</f>
        <v/>
      </c>
      <c r="I2264" s="79" t="str">
        <f>IFERROR(IF(VLOOKUP(G2264,Demos!$B$3:$K$1368,3,FALSE)=0,"",VLOOKUP(G2264,Demos!$B$3:$K$1368,3,FALSE)),"")</f>
        <v/>
      </c>
      <c r="J2264" s="79" t="str">
        <f>IFERROR(IF(VLOOKUP(G2264,Demos!$B$3:$K$1368,4,FALSE)=0,"",VLOOKUP(G2264,Demos!$B$3:$K$1368,4,FALSE)),"")</f>
        <v/>
      </c>
      <c r="K2264" s="30" t="s">
        <v>46</v>
      </c>
      <c r="L2264" s="30" t="s">
        <v>15</v>
      </c>
      <c r="M2264" s="71">
        <v>41663</v>
      </c>
      <c r="N2264" s="33" t="str">
        <f>IFERROR(VLOOKUP(G2264,Demos!$B$3:$K$1368,5,FALSE),"")</f>
        <v>Manneke Pis (laser waterfall)</v>
      </c>
      <c r="O2264" s="28">
        <f>IF(N2264="","",COUNTIF($N$6:N4383, N2264))</f>
        <v>13</v>
      </c>
      <c r="P2264" s="33" t="str">
        <f xml:space="preserve"> IFERROR(IF(VLOOKUP(G2264,Demos!$B$3:$K$1368,6,FALSE)=0,"",VLOOKUP(G2264,Demos!$B$3:$K$1368,6,FALSE)),"")</f>
        <v>N/A</v>
      </c>
      <c r="Q2264" s="38" t="str">
        <f xml:space="preserve"> IFERROR(IF(VLOOKUP(G2264,Demos!$B$3:$K$1368,8,FALSE)=0,"",VLOOKUP(G2264,Demos!$B$3:$K$1368,8,FALSE)),"")</f>
        <v/>
      </c>
      <c r="R2264" s="38" t="str">
        <f xml:space="preserve"> IFERROR(IF(VLOOKUP(G2264,Demos!$B$3:$K$1368,7,FALSE)=0,"",VLOOKUP(G2264,Demos!$B$3:$K$1368,7,FALSE)),"")</f>
        <v>See: https://surfdrive.surf.nl/files/index.php/s/DHZYIhoACURx7O8?path=%2FHaaksman%2FTN2345%2F10.%20Manneke%20Pis</v>
      </c>
      <c r="T2264" s="50" t="s">
        <v>1761</v>
      </c>
      <c r="U2264" s="31" t="str">
        <f>IFERROR(VLOOKUP(G2264,Demos!$B$7:N5558,12,FALSE),"")</f>
        <v/>
      </c>
    </row>
    <row r="2265" spans="1:21" ht="45" x14ac:dyDescent="0.25">
      <c r="A2265" s="39">
        <f t="shared" si="35"/>
        <v>2260</v>
      </c>
      <c r="B2265" s="30" t="s">
        <v>17</v>
      </c>
      <c r="C2265" s="29" t="str">
        <f xml:space="preserve"> IFERROR(VLOOKUP(B2265, Courses!$C$3:$E$836, 2, FALSE),"")</f>
        <v>Introduction to Waves</v>
      </c>
      <c r="D2265" s="29" t="str">
        <f xml:space="preserve"> IFERROR(VLOOKUP(MID(G2265,1,1), PIRA!$B$1:$E$1146, 2, FALSE),"")</f>
        <v>6 Optics</v>
      </c>
      <c r="E2265" s="31" t="str">
        <f xml:space="preserve"> IFERROR(VLOOKUP(MID(G2265,1,2),PIRA!$B$1:$E$1144,2,FALSE),"")&amp;"
"&amp;IFERROR(VLOOKUP(MID(H2265,1,2),PIRA!$B$1:$E$1144,2,FALSE),"")&amp;"
"&amp;IFERROR(VLOOKUP(MID(I2265,1,2),PIRA!$B$1:$E$1144,2,FALSE),"")</f>
        <v xml:space="preserve">Geometrical Optics
</v>
      </c>
      <c r="F2265" s="31" t="str">
        <f xml:space="preserve"> IFERROR(VLOOKUP(MID(G2265,1,4),PIRA!$B$1:$E$1144,2,FALSE),"")&amp;"
"&amp;IFERROR(VLOOKUP(MID(H2265,1,4),PIRA!$B$1:$E$1144,2,FALSE),"")&amp;"
"&amp;IFERROR(VLOOKUP(MID(I2265,1,4),PIRA!$B$1:$E$1144,2,FALSE),"")</f>
        <v xml:space="preserve">Speed of Light
</v>
      </c>
      <c r="G2265" s="32" t="s">
        <v>1674</v>
      </c>
      <c r="H2265" s="31" t="str">
        <f>IFERROR(IF(VLOOKUP(G2265,Demos!$B$3:$K$1368,2,FALSE)=0,"",VLOOKUP(G2265,Demos!$B$3:$K$1368,2,FALSE)),"")</f>
        <v/>
      </c>
      <c r="I2265" s="79" t="str">
        <f>IFERROR(IF(VLOOKUP(G2265,Demos!$B$3:$K$1368,3,FALSE)=0,"",VLOOKUP(G2265,Demos!$B$3:$K$1368,3,FALSE)),"")</f>
        <v/>
      </c>
      <c r="J2265" s="79" t="str">
        <f>IFERROR(IF(VLOOKUP(G2265,Demos!$B$3:$K$1368,4,FALSE)=0,"",VLOOKUP(G2265,Demos!$B$3:$K$1368,4,FALSE)),"")</f>
        <v/>
      </c>
      <c r="K2265" s="30" t="s">
        <v>46</v>
      </c>
      <c r="L2265" s="30" t="s">
        <v>15</v>
      </c>
      <c r="M2265" s="71">
        <v>41661</v>
      </c>
      <c r="N2265" s="33" t="str">
        <f>IFERROR(VLOOKUP(G2265,Demos!$B$3:$K$1368,5,FALSE),"")</f>
        <v>Speed of Light; Foucault-Michelson</v>
      </c>
      <c r="O2265" s="28">
        <f>IF(N2265="","",COUNTIF($N$6:N4384, N2265))</f>
        <v>12</v>
      </c>
      <c r="P2265" s="33" t="str">
        <f xml:space="preserve"> IFERROR(IF(VLOOKUP(G2265,Demos!$B$3:$K$1368,6,FALSE)=0,"",VLOOKUP(G2265,Demos!$B$3:$K$1368,6,FALSE)),"")</f>
        <v>www.de-monstrare.nl/pdf/Speed%20of%20light-Foucault-Michelson.pdf</v>
      </c>
      <c r="Q2265" s="38" t="str">
        <f xml:space="preserve"> IFERROR(IF(VLOOKUP(G2265,Demos!$B$3:$K$1368,8,FALSE)=0,"",VLOOKUP(G2265,Demos!$B$3:$K$1368,8,FALSE)),"")</f>
        <v/>
      </c>
      <c r="R2265" s="38" t="str">
        <f xml:space="preserve"> IFERROR(IF(VLOOKUP(G2265,Demos!$B$3:$K$1368,7,FALSE)=0,"",VLOOKUP(G2265,Demos!$B$3:$K$1368,7,FALSE)),"")</f>
        <v/>
      </c>
      <c r="T2265" s="50" t="s">
        <v>1761</v>
      </c>
      <c r="U2265" s="31" t="str">
        <f>IFERROR(VLOOKUP(G2265,Demos!$B$7:N5560,12,FALSE),"")</f>
        <v/>
      </c>
    </row>
    <row r="2266" spans="1:21" ht="45" x14ac:dyDescent="0.25">
      <c r="A2266" s="39">
        <f t="shared" si="35"/>
        <v>2261</v>
      </c>
      <c r="B2266" s="30" t="s">
        <v>17</v>
      </c>
      <c r="C2266" s="29" t="str">
        <f xml:space="preserve"> IFERROR(VLOOKUP(B2266, Courses!$C$3:$E$836, 2, FALSE),"")</f>
        <v>Introduction to Waves</v>
      </c>
      <c r="D2266" s="29" t="str">
        <f xml:space="preserve"> IFERROR(VLOOKUP(MID(G2266,1,1), PIRA!$B$1:$E$1146, 2, FALSE),"")</f>
        <v>6 Optics</v>
      </c>
      <c r="E2266" s="31" t="str">
        <f xml:space="preserve"> IFERROR(VLOOKUP(MID(G2266,1,2),PIRA!$B$1:$E$1144,2,FALSE),"")&amp;"
"&amp;IFERROR(VLOOKUP(MID(H2266,1,2),PIRA!$B$1:$E$1144,2,FALSE),"")&amp;"
"&amp;IFERROR(VLOOKUP(MID(I2266,1,2),PIRA!$B$1:$E$1144,2,FALSE),"")</f>
        <v>Geometrical Optics
Geometrical Optics
Polarisation</v>
      </c>
      <c r="F2266" s="31" t="str">
        <f xml:space="preserve"> IFERROR(VLOOKUP(MID(G2266,1,4),PIRA!$B$1:$E$1144,2,FALSE),"")&amp;"
"&amp;IFERROR(VLOOKUP(MID(H2266,1,4),PIRA!$B$1:$E$1144,2,FALSE),"")&amp;"
"&amp;IFERROR(VLOOKUP(MID(I2266,1,4),PIRA!$B$1:$E$1144,2,FALSE),"")</f>
        <v>Refraction at Flat Surfaces
Total Internal Reflection
Polarization by Reflection</v>
      </c>
      <c r="G2266" s="32" t="s">
        <v>1201</v>
      </c>
      <c r="H2266" s="31" t="str">
        <f>IFERROR(IF(VLOOKUP(G2266,Demos!$B$3:$K$1368,2,FALSE)=0,"",VLOOKUP(G2266,Demos!$B$3:$K$1368,2,FALSE)),"")</f>
        <v>6A44.01</v>
      </c>
      <c r="I2266" s="79" t="str">
        <f>IFERROR(IF(VLOOKUP(G2266,Demos!$B$3:$K$1368,3,FALSE)=0,"",VLOOKUP(G2266,Demos!$B$3:$K$1368,3,FALSE)),"")</f>
        <v>6H20.01</v>
      </c>
      <c r="J2266" s="79" t="str">
        <f>IFERROR(IF(VLOOKUP(G2266,Demos!$B$3:$K$1368,4,FALSE)=0,"",VLOOKUP(G2266,Demos!$B$3:$K$1368,4,FALSE)),"")</f>
        <v/>
      </c>
      <c r="K2266" s="30" t="s">
        <v>46</v>
      </c>
      <c r="L2266" s="30" t="s">
        <v>15</v>
      </c>
      <c r="M2266" s="71">
        <v>41661</v>
      </c>
      <c r="N2266" s="33" t="str">
        <f>IFERROR(VLOOKUP(G2266,Demos!$B$3:$K$1368,5,FALSE),"")</f>
        <v>Brewser's Angle (3)</v>
      </c>
      <c r="O2266" s="28">
        <f>IF(N2266="","",COUNTIF($N$6:N4385, N2266))</f>
        <v>24</v>
      </c>
      <c r="P2266" s="33" t="str">
        <f xml:space="preserve"> IFERROR(IF(VLOOKUP(G2266,Demos!$B$3:$K$1368,6,FALSE)=0,"",VLOOKUP(G2266,Demos!$B$3:$K$1368,6,FALSE)),"")</f>
        <v>www.de-monstrare.nl/pdf/Brewster%27s%20angle%20_3_.pdf</v>
      </c>
      <c r="Q2266" s="38" t="str">
        <f xml:space="preserve"> IFERROR(IF(VLOOKUP(G2266,Demos!$B$3:$K$1368,8,FALSE)=0,"",VLOOKUP(G2266,Demos!$B$3:$K$1368,8,FALSE)),"")</f>
        <v/>
      </c>
      <c r="R2266" s="38" t="str">
        <f xml:space="preserve"> IFERROR(IF(VLOOKUP(G2266,Demos!$B$3:$K$1368,7,FALSE)=0,"",VLOOKUP(G2266,Demos!$B$3:$K$1368,7,FALSE)),"")</f>
        <v/>
      </c>
      <c r="T2266" s="50" t="s">
        <v>1761</v>
      </c>
      <c r="U2266" s="31" t="str">
        <f>IFERROR(VLOOKUP(G2266,Demos!$B$7:N5561,12,FALSE),"")</f>
        <v/>
      </c>
    </row>
    <row r="2267" spans="1:21" ht="45" x14ac:dyDescent="0.25">
      <c r="A2267" s="39">
        <f t="shared" si="35"/>
        <v>2262</v>
      </c>
      <c r="B2267" s="30" t="s">
        <v>17</v>
      </c>
      <c r="C2267" s="29" t="str">
        <f xml:space="preserve"> IFERROR(VLOOKUP(B2267, Courses!$C$3:$E$836, 2, FALSE),"")</f>
        <v>Introduction to Waves</v>
      </c>
      <c r="D2267" s="29" t="str">
        <f xml:space="preserve"> IFERROR(VLOOKUP(MID(G2267,1,1), PIRA!$B$1:$E$1146, 2, FALSE),"")</f>
        <v>6 Optics</v>
      </c>
      <c r="E2267" s="31" t="str">
        <f xml:space="preserve"> IFERROR(VLOOKUP(MID(G2267,1,2),PIRA!$B$1:$E$1144,2,FALSE),"")&amp;"
"&amp;IFERROR(VLOOKUP(MID(H2267,1,2),PIRA!$B$1:$E$1144,2,FALSE),"")&amp;"
"&amp;IFERROR(VLOOKUP(MID(I2267,1,2),PIRA!$B$1:$E$1144,2,FALSE),"")</f>
        <v xml:space="preserve">Geometrical Optics
Geometrical Optics
</v>
      </c>
      <c r="F2267" s="31" t="str">
        <f xml:space="preserve"> IFERROR(VLOOKUP(MID(G2267,1,4),PIRA!$B$1:$E$1144,2,FALSE),"")&amp;"
"&amp;IFERROR(VLOOKUP(MID(H2267,1,4),PIRA!$B$1:$E$1144,2,FALSE),"")&amp;"
"&amp;IFERROR(VLOOKUP(MID(I2267,1,4),PIRA!$B$1:$E$1144,2,FALSE),"")</f>
        <v xml:space="preserve">Refractive Index
Refractive Index
</v>
      </c>
      <c r="G2267" s="32" t="s">
        <v>485</v>
      </c>
      <c r="H2267" s="31" t="str">
        <f>IFERROR(IF(VLOOKUP(G2267,Demos!$B$3:$K$1368,2,FALSE)=0,"",VLOOKUP(G2267,Demos!$B$3:$K$1368,2,FALSE)),"")</f>
        <v>6A40.47</v>
      </c>
      <c r="I2267" s="79" t="str">
        <f>IFERROR(IF(VLOOKUP(G2267,Demos!$B$3:$K$1368,3,FALSE)=0,"",VLOOKUP(G2267,Demos!$B$3:$K$1368,3,FALSE)),"")</f>
        <v/>
      </c>
      <c r="J2267" s="79" t="str">
        <f>IFERROR(IF(VLOOKUP(G2267,Demos!$B$3:$K$1368,4,FALSE)=0,"",VLOOKUP(G2267,Demos!$B$3:$K$1368,4,FALSE)),"")</f>
        <v/>
      </c>
      <c r="K2267" s="32" t="s">
        <v>46</v>
      </c>
      <c r="L2267" s="32" t="s">
        <v>15</v>
      </c>
      <c r="M2267" s="71">
        <v>41659</v>
      </c>
      <c r="N2267" s="33" t="str">
        <f>IFERROR(VLOOKUP(G2267,Demos!$B$3:$K$1368,5,FALSE),"")</f>
        <v>Curved Lightbeams</v>
      </c>
      <c r="O2267" s="28">
        <f>IF(N2267="","",COUNTIF($N$6:N4386, N2267))</f>
        <v>13</v>
      </c>
      <c r="P2267" s="33" t="str">
        <f xml:space="preserve"> IFERROR(IF(VLOOKUP(G2267,Demos!$B$3:$K$1368,6,FALSE)=0,"",VLOOKUP(G2267,Demos!$B$3:$K$1368,6,FALSE)),"")</f>
        <v>www.de-monstrare.nl/pdf/Curved%20lightbeams.pdf</v>
      </c>
      <c r="Q2267" s="38" t="str">
        <f xml:space="preserve"> IFERROR(IF(VLOOKUP(G2267,Demos!$B$3:$K$1368,8,FALSE)=0,"",VLOOKUP(G2267,Demos!$B$3:$K$1368,8,FALSE)),"")</f>
        <v/>
      </c>
      <c r="R2267" s="38" t="str">
        <f xml:space="preserve"> IFERROR(IF(VLOOKUP(G2267,Demos!$B$3:$K$1368,7,FALSE)=0,"",VLOOKUP(G2267,Demos!$B$3:$K$1368,7,FALSE)),"")</f>
        <v>See: https://surfdrive.surf.nl/files/index.php/s/DHZYIhoACURx7O8?path=%2FHaaksman%2FTN2345%2F8.%20Curved%20Lightbeams</v>
      </c>
      <c r="T2267" s="50" t="s">
        <v>1761</v>
      </c>
      <c r="U2267" s="31" t="str">
        <f>IFERROR(VLOOKUP(G2267,Demos!$B$7:N5562,12,FALSE),"")</f>
        <v/>
      </c>
    </row>
    <row r="2268" spans="1:21" ht="45" x14ac:dyDescent="0.25">
      <c r="A2268" s="39">
        <f t="shared" si="35"/>
        <v>2263</v>
      </c>
      <c r="B2268" s="30" t="s">
        <v>37</v>
      </c>
      <c r="C2268" s="29" t="str">
        <f xml:space="preserve"> IFERROR(VLOOKUP(B2268, Courses!$C$3:$E$836, 2, FALSE),"")</f>
        <v>Physics of Everyday Life</v>
      </c>
      <c r="D2268" s="29" t="str">
        <f xml:space="preserve"> IFERROR(VLOOKUP(MID(G2268,1,1), PIRA!$B$1:$E$1146, 2, FALSE),"")</f>
        <v>2 Fluid Mechanics</v>
      </c>
      <c r="E2268" s="31" t="str">
        <f xml:space="preserve"> IFERROR(VLOOKUP(MID(G2268,1,2),PIRA!$B$1:$E$1144,2,FALSE),"")&amp;"
"&amp;IFERROR(VLOOKUP(MID(H2268,1,2),PIRA!$B$1:$E$1144,2,FALSE),"")&amp;"
"&amp;IFERROR(VLOOKUP(MID(I2268,1,2),PIRA!$B$1:$E$1144,2,FALSE),"")</f>
        <v xml:space="preserve">
</v>
      </c>
      <c r="F2268" s="31" t="str">
        <f xml:space="preserve"> IFERROR(VLOOKUP(MID(G2268,1,4),PIRA!$B$1:$E$1144,2,FALSE),"")&amp;"
"&amp;IFERROR(VLOOKUP(MID(H2268,1,4),PIRA!$B$1:$E$1144,2,FALSE),"")&amp;"
"&amp;IFERROR(VLOOKUP(MID(I2268,1,4),PIRA!$B$1:$E$1144,2,FALSE),"")</f>
        <v xml:space="preserve">
</v>
      </c>
      <c r="G2268" s="32" t="s">
        <v>1610</v>
      </c>
      <c r="H2268" s="31" t="str">
        <f>IFERROR(IF(VLOOKUP(G2268,Demos!$B$3:$K$1368,2,FALSE)=0,"",VLOOKUP(G2268,Demos!$B$3:$K$1368,2,FALSE)),"")</f>
        <v/>
      </c>
      <c r="I2268" s="79" t="str">
        <f>IFERROR(IF(VLOOKUP(G2268,Demos!$B$3:$K$1368,3,FALSE)=0,"",VLOOKUP(G2268,Demos!$B$3:$K$1368,3,FALSE)),"")</f>
        <v/>
      </c>
      <c r="J2268" s="79" t="str">
        <f>IFERROR(IF(VLOOKUP(G2268,Demos!$B$3:$K$1368,4,FALSE)=0,"",VLOOKUP(G2268,Demos!$B$3:$K$1368,4,FALSE)),"")</f>
        <v/>
      </c>
      <c r="K2268" s="30" t="s">
        <v>40</v>
      </c>
      <c r="M2268" s="71">
        <v>41657</v>
      </c>
      <c r="N2268" s="33" t="str">
        <f>IFERROR(VLOOKUP(G2268,Demos!$B$3:$K$1368,5,FALSE),"")</f>
        <v>Walking on Water</v>
      </c>
      <c r="O2268" s="28">
        <f>IF(N2268="","",COUNTIF($N$6:N4387, N2268))</f>
        <v>3</v>
      </c>
      <c r="P2268" s="33" t="str">
        <f xml:space="preserve"> IFERROR(IF(VLOOKUP(G2268,Demos!$B$3:$K$1368,6,FALSE)=0,"",VLOOKUP(G2268,Demos!$B$3:$K$1368,6,FALSE)),"")</f>
        <v>N/A</v>
      </c>
      <c r="Q2268" s="38" t="str">
        <f xml:space="preserve"> IFERROR(IF(VLOOKUP(G2268,Demos!$B$3:$K$1368,8,FALSE)=0,"",VLOOKUP(G2268,Demos!$B$3:$K$1368,8,FALSE)),"")</f>
        <v/>
      </c>
      <c r="R2268" s="38" t="str">
        <f xml:space="preserve"> IFERROR(IF(VLOOKUP(G2268,Demos!$B$3:$K$1368,7,FALSE)=0,"",VLOOKUP(G2268,Demos!$B$3:$K$1368,7,FALSE)),"")</f>
        <v/>
      </c>
      <c r="T2268" s="50" t="s">
        <v>1762</v>
      </c>
      <c r="U2268" s="31" t="str">
        <f>IFERROR(VLOOKUP(G2268,Demos!$B$7:N5563,12,FALSE),"")</f>
        <v/>
      </c>
    </row>
    <row r="2269" spans="1:21" ht="45" x14ac:dyDescent="0.25">
      <c r="A2269" s="39">
        <f t="shared" si="35"/>
        <v>2264</v>
      </c>
      <c r="B2269" s="30" t="s">
        <v>17</v>
      </c>
      <c r="C2269" s="29" t="str">
        <f xml:space="preserve"> IFERROR(VLOOKUP(B2269, Courses!$C$3:$E$836, 2, FALSE),"")</f>
        <v>Introduction to Waves</v>
      </c>
      <c r="D2269" s="29" t="str">
        <f xml:space="preserve"> IFERROR(VLOOKUP(MID(G2269,1,1), PIRA!$B$1:$E$1146, 2, FALSE),"")</f>
        <v>6 Optics</v>
      </c>
      <c r="E2269" s="31" t="str">
        <f xml:space="preserve"> IFERROR(VLOOKUP(MID(G2269,1,2),PIRA!$B$1:$E$1144,2,FALSE),"")&amp;"
"&amp;IFERROR(VLOOKUP(MID(H2269,1,2),PIRA!$B$1:$E$1144,2,FALSE),"")&amp;"
"&amp;IFERROR(VLOOKUP(MID(I2269,1,2),PIRA!$B$1:$E$1144,2,FALSE),"")</f>
        <v xml:space="preserve">Color
Polarisation
</v>
      </c>
      <c r="F2269" s="31" t="str">
        <f xml:space="preserve"> IFERROR(VLOOKUP(MID(G2269,1,4),PIRA!$B$1:$E$1144,2,FALSE),"")&amp;"
"&amp;IFERROR(VLOOKUP(MID(H2269,1,4),PIRA!$B$1:$E$1144,2,FALSE),"")&amp;"
"&amp;IFERROR(VLOOKUP(MID(I2269,1,4),PIRA!$B$1:$E$1144,2,FALSE),"")</f>
        <v xml:space="preserve">Scattering
Polarization by Scattering
</v>
      </c>
      <c r="G2269" s="32" t="s">
        <v>359</v>
      </c>
      <c r="H2269" s="31" t="str">
        <f>IFERROR(IF(VLOOKUP(G2269,Demos!$B$3:$K$1368,2,FALSE)=0,"",VLOOKUP(G2269,Demos!$B$3:$K$1368,2,FALSE)),"")</f>
        <v>6H50.10</v>
      </c>
      <c r="I2269" s="79" t="str">
        <f>IFERROR(IF(VLOOKUP(G2269,Demos!$B$3:$K$1368,3,FALSE)=0,"",VLOOKUP(G2269,Demos!$B$3:$K$1368,3,FALSE)),"")</f>
        <v/>
      </c>
      <c r="J2269" s="79" t="str">
        <f>IFERROR(IF(VLOOKUP(G2269,Demos!$B$3:$K$1368,4,FALSE)=0,"",VLOOKUP(G2269,Demos!$B$3:$K$1368,4,FALSE)),"")</f>
        <v/>
      </c>
      <c r="K2269" s="30" t="s">
        <v>46</v>
      </c>
      <c r="L2269" s="30" t="s">
        <v>15</v>
      </c>
      <c r="M2269" s="71">
        <v>41656</v>
      </c>
      <c r="N2269" s="33" t="str">
        <f>IFERROR(VLOOKUP(G2269,Demos!$B$3:$K$1368,5,FALSE),"")</f>
        <v>Scattering of Light (Rayleigh in milk/water dilution)</v>
      </c>
      <c r="O2269" s="28">
        <f>IF(N2269="","",COUNTIF($N$6:N4388, N2269))</f>
        <v>15</v>
      </c>
      <c r="P2269" s="33" t="str">
        <f xml:space="preserve"> IFERROR(IF(VLOOKUP(G2269,Demos!$B$3:$K$1368,6,FALSE)=0,"",VLOOKUP(G2269,Demos!$B$3:$K$1368,6,FALSE)),"")</f>
        <v>www.de-monstrare.nl/pdf/Scattering%20of%20light.pdf</v>
      </c>
      <c r="Q2269" s="38" t="str">
        <f xml:space="preserve"> IFERROR(IF(VLOOKUP(G2269,Demos!$B$3:$K$1368,8,FALSE)=0,"",VLOOKUP(G2269,Demos!$B$3:$K$1368,8,FALSE)),"")</f>
        <v>The white light is scattered by the fat molecules in the milk. The fat molecules are small enough for Rayleigh scattering to occur (larger particles tend to scatter by Mie scattering, which is not dependent on wavelength). Rayleigh is wavelength dependent. The shorter wavelengths scatter more than the longer wavelengths, hence the blueish light is scattered out over 90 degrees. The forward propagating light therefore appears redish. Furthermore, the Rayleigh scattered light is linear polarised, whereas the forward propagating light is not polarised. This can de demonstrated using a linear polariser.</v>
      </c>
      <c r="R2269" s="38" t="str">
        <f xml:space="preserve"> IFERROR(IF(VLOOKUP(G2269,Demos!$B$3:$K$1368,7,FALSE)=0,"",VLOOKUP(G2269,Demos!$B$3:$K$1368,7,FALSE)),"")</f>
        <v>See: https://surfdrive.surf.nl/files/index.php/s/DHZYIhoACURx7O8?path=%2FHaaksman%2FTN2345%2F7.%20Rayleigh%20Scattering</v>
      </c>
      <c r="T2269" s="50" t="s">
        <v>1761</v>
      </c>
      <c r="U2269" s="31" t="str">
        <f>IFERROR(VLOOKUP(G2269,Demos!$B$7:N5564,12,FALSE),"")</f>
        <v/>
      </c>
    </row>
    <row r="2270" spans="1:21" ht="45" x14ac:dyDescent="0.25">
      <c r="A2270" s="39">
        <f t="shared" si="35"/>
        <v>2265</v>
      </c>
      <c r="B2270" s="30" t="s">
        <v>37</v>
      </c>
      <c r="C2270" s="29" t="str">
        <f xml:space="preserve"> IFERROR(VLOOKUP(B2270, Courses!$C$3:$E$836, 2, FALSE),"")</f>
        <v>Physics of Everyday Life</v>
      </c>
      <c r="D2270" s="29" t="str">
        <f xml:space="preserve"> IFERROR(VLOOKUP(MID(G2270,1,1), PIRA!$B$1:$E$1146, 2, FALSE),"")</f>
        <v>6 Optics</v>
      </c>
      <c r="E2270" s="31" t="str">
        <f xml:space="preserve"> IFERROR(VLOOKUP(MID(G2270,1,2),PIRA!$B$1:$E$1144,2,FALSE),"")&amp;"
"&amp;IFERROR(VLOOKUP(MID(H2270,1,2),PIRA!$B$1:$E$1144,2,FALSE),"")&amp;"
"&amp;IFERROR(VLOOKUP(MID(I2270,1,2),PIRA!$B$1:$E$1144,2,FALSE),"")</f>
        <v xml:space="preserve">Polarisation
</v>
      </c>
      <c r="F2270" s="31" t="str">
        <f xml:space="preserve"> IFERROR(VLOOKUP(MID(G2270,1,4),PIRA!$B$1:$E$1144,2,FALSE),"")&amp;"
"&amp;IFERROR(VLOOKUP(MID(H2270,1,4),PIRA!$B$1:$E$1144,2,FALSE),"")&amp;"
"&amp;IFERROR(VLOOKUP(MID(I2270,1,4),PIRA!$B$1:$E$1144,2,FALSE),"")</f>
        <v xml:space="preserve">Polarization by Reflection
</v>
      </c>
      <c r="G2270" s="32" t="s">
        <v>1203</v>
      </c>
      <c r="H2270" s="31" t="str">
        <f>IFERROR(IF(VLOOKUP(G2270,Demos!$B$3:$K$1368,2,FALSE)=0,"",VLOOKUP(G2270,Demos!$B$3:$K$1368,2,FALSE)),"")</f>
        <v/>
      </c>
      <c r="I2270" s="79" t="str">
        <f>IFERROR(IF(VLOOKUP(G2270,Demos!$B$3:$K$1368,3,FALSE)=0,"",VLOOKUP(G2270,Demos!$B$3:$K$1368,3,FALSE)),"")</f>
        <v/>
      </c>
      <c r="J2270" s="79" t="str">
        <f>IFERROR(IF(VLOOKUP(G2270,Demos!$B$3:$K$1368,4,FALSE)=0,"",VLOOKUP(G2270,Demos!$B$3:$K$1368,4,FALSE)),"")</f>
        <v/>
      </c>
      <c r="K2270" s="32" t="s">
        <v>40</v>
      </c>
      <c r="L2270" s="32" t="s">
        <v>1062</v>
      </c>
      <c r="M2270" s="71">
        <v>41655</v>
      </c>
      <c r="N2270" s="33" t="str">
        <f>IFERROR(VLOOKUP(G2270,Demos!$B$3:$K$1368,5,FALSE),"")</f>
        <v>Brewser's Angle (2)</v>
      </c>
      <c r="O2270" s="28">
        <f>IF(N2270="","",COUNTIF($N$6:N4389, N2270))</f>
        <v>2</v>
      </c>
      <c r="P2270" s="33" t="str">
        <f xml:space="preserve"> IFERROR(IF(VLOOKUP(G2270,Demos!$B$3:$K$1368,6,FALSE)=0,"",VLOOKUP(G2270,Demos!$B$3:$K$1368,6,FALSE)),"")</f>
        <v>www.de-monstrare.nl/pdf/Brewster%27s%20angle%20_2_.pdf</v>
      </c>
      <c r="Q2270" s="38" t="str">
        <f xml:space="preserve"> IFERROR(IF(VLOOKUP(G2270,Demos!$B$3:$K$1368,8,FALSE)=0,"",VLOOKUP(G2270,Demos!$B$3:$K$1368,8,FALSE)),"")</f>
        <v/>
      </c>
      <c r="R2270" s="38" t="str">
        <f xml:space="preserve"> IFERROR(IF(VLOOKUP(G2270,Demos!$B$3:$K$1368,7,FALSE)=0,"",VLOOKUP(G2270,Demos!$B$3:$K$1368,7,FALSE)),"")</f>
        <v>See: https://surfdrive.surf.nl/files/index.php/s/DHZYIhoACURx7O8?path=%2FHaaksman%2FTN2345%2F9.%20Brewster%27s%20Angle</v>
      </c>
      <c r="T2270" s="50" t="s">
        <v>1761</v>
      </c>
      <c r="U2270" s="31" t="str">
        <f>IFERROR(VLOOKUP(G2270,Demos!$B$7:N5566,12,FALSE),"")</f>
        <v/>
      </c>
    </row>
    <row r="2271" spans="1:21" ht="45" x14ac:dyDescent="0.25">
      <c r="A2271" s="39">
        <f t="shared" si="35"/>
        <v>2266</v>
      </c>
      <c r="B2271" s="30" t="s">
        <v>37</v>
      </c>
      <c r="C2271" s="29" t="str">
        <f xml:space="preserve"> IFERROR(VLOOKUP(B2271, Courses!$C$3:$E$836, 2, FALSE),"")</f>
        <v>Physics of Everyday Life</v>
      </c>
      <c r="D2271" s="29" t="str">
        <f xml:space="preserve"> IFERROR(VLOOKUP(MID(G2271,1,1), PIRA!$B$1:$E$1146, 2, FALSE),"")</f>
        <v>6 Optics</v>
      </c>
      <c r="E2271" s="31" t="str">
        <f xml:space="preserve"> IFERROR(VLOOKUP(MID(G2271,1,2),PIRA!$B$1:$E$1144,2,FALSE),"")&amp;"
"&amp;IFERROR(VLOOKUP(MID(H2271,1,2),PIRA!$B$1:$E$1144,2,FALSE),"")&amp;"
"&amp;IFERROR(VLOOKUP(MID(I2271,1,2),PIRA!$B$1:$E$1144,2,FALSE),"")</f>
        <v xml:space="preserve">Polarisation
</v>
      </c>
      <c r="F2271" s="31" t="str">
        <f xml:space="preserve"> IFERROR(VLOOKUP(MID(G2271,1,4),PIRA!$B$1:$E$1144,2,FALSE),"")&amp;"
"&amp;IFERROR(VLOOKUP(MID(H2271,1,4),PIRA!$B$1:$E$1144,2,FALSE),"")&amp;"
"&amp;IFERROR(VLOOKUP(MID(I2271,1,4),PIRA!$B$1:$E$1144,2,FALSE),"")</f>
        <v xml:space="preserve">Birefringence
</v>
      </c>
      <c r="G2271" s="32" t="s">
        <v>1204</v>
      </c>
      <c r="H2271" s="31" t="str">
        <f>IFERROR(IF(VLOOKUP(G2271,Demos!$B$3:$K$1368,2,FALSE)=0,"",VLOOKUP(G2271,Demos!$B$3:$K$1368,2,FALSE)),"")</f>
        <v/>
      </c>
      <c r="I2271" s="79" t="str">
        <f>IFERROR(IF(VLOOKUP(G2271,Demos!$B$3:$K$1368,3,FALSE)=0,"",VLOOKUP(G2271,Demos!$B$3:$K$1368,3,FALSE)),"")</f>
        <v/>
      </c>
      <c r="J2271" s="79" t="str">
        <f>IFERROR(IF(VLOOKUP(G2271,Demos!$B$3:$K$1368,4,FALSE)=0,"",VLOOKUP(G2271,Demos!$B$3:$K$1368,4,FALSE)),"")</f>
        <v/>
      </c>
      <c r="K2271" s="32" t="s">
        <v>40</v>
      </c>
      <c r="L2271" s="32" t="s">
        <v>1062</v>
      </c>
      <c r="M2271" s="71">
        <v>41655</v>
      </c>
      <c r="N2271" s="33" t="str">
        <f>IFERROR(VLOOKUP(G2271,Demos!$B$3:$K$1368,5,FALSE),"")</f>
        <v>Kaleidoscope</v>
      </c>
      <c r="O2271" s="28">
        <f>IF(N2271="","",COUNTIF($N$6:N4390, N2271))</f>
        <v>14</v>
      </c>
      <c r="P2271" s="33" t="str">
        <f xml:space="preserve"> IFERROR(IF(VLOOKUP(G2271,Demos!$B$3:$K$1368,6,FALSE)=0,"",VLOOKUP(G2271,Demos!$B$3:$K$1368,6,FALSE)),"")</f>
        <v>N/A</v>
      </c>
      <c r="Q2271" s="38" t="str">
        <f xml:space="preserve"> IFERROR(IF(VLOOKUP(G2271,Demos!$B$3:$K$1368,8,FALSE)=0,"",VLOOKUP(G2271,Demos!$B$3:$K$1368,8,FALSE)),"")</f>
        <v/>
      </c>
      <c r="R2271" s="38" t="str">
        <f xml:space="preserve"> IFERROR(IF(VLOOKUP(G2271,Demos!$B$3:$K$1368,7,FALSE)=0,"",VLOOKUP(G2271,Demos!$B$3:$K$1368,7,FALSE)),"")</f>
        <v/>
      </c>
      <c r="T2271" s="50" t="s">
        <v>1762</v>
      </c>
      <c r="U2271" s="31" t="str">
        <f>IFERROR(VLOOKUP(G2271,Demos!$B$7:N5565,12,FALSE),"")</f>
        <v/>
      </c>
    </row>
    <row r="2272" spans="1:21" ht="45" x14ac:dyDescent="0.25">
      <c r="A2272" s="39">
        <f t="shared" si="35"/>
        <v>2267</v>
      </c>
      <c r="B2272" s="30" t="s">
        <v>37</v>
      </c>
      <c r="C2272" s="29" t="str">
        <f xml:space="preserve"> IFERROR(VLOOKUP(B2272, Courses!$C$3:$E$836, 2, FALSE),"")</f>
        <v>Physics of Everyday Life</v>
      </c>
      <c r="D2272" s="29" t="str">
        <f xml:space="preserve"> IFERROR(VLOOKUP(MID(G2272,1,1), PIRA!$B$1:$E$1146, 2, FALSE),"")</f>
        <v>2 Fluid Mechanics</v>
      </c>
      <c r="E2272" s="31" t="str">
        <f xml:space="preserve"> IFERROR(VLOOKUP(MID(G2272,1,2),PIRA!$B$1:$E$1144,2,FALSE),"")&amp;"
"&amp;IFERROR(VLOOKUP(MID(H2272,1,2),PIRA!$B$1:$E$1144,2,FALSE),"")&amp;"
"&amp;IFERROR(VLOOKUP(MID(I2272,1,2),PIRA!$B$1:$E$1144,2,FALSE),"")</f>
        <v xml:space="preserve">
</v>
      </c>
      <c r="F2272" s="31" t="str">
        <f xml:space="preserve"> IFERROR(VLOOKUP(MID(G2272,1,4),PIRA!$B$1:$E$1144,2,FALSE),"")&amp;"
"&amp;IFERROR(VLOOKUP(MID(H2272,1,4),PIRA!$B$1:$E$1144,2,FALSE),"")&amp;"
"&amp;IFERROR(VLOOKUP(MID(I2272,1,4),PIRA!$B$1:$E$1144,2,FALSE),"")</f>
        <v xml:space="preserve">
</v>
      </c>
      <c r="G2272" s="32" t="s">
        <v>1210</v>
      </c>
      <c r="H2272" s="31" t="str">
        <f>IFERROR(IF(VLOOKUP(G2272,Demos!$B$3:$K$1368,2,FALSE)=0,"",VLOOKUP(G2272,Demos!$B$3:$K$1368,2,FALSE)),"")</f>
        <v/>
      </c>
      <c r="I2272" s="79" t="str">
        <f>IFERROR(IF(VLOOKUP(G2272,Demos!$B$3:$K$1368,3,FALSE)=0,"",VLOOKUP(G2272,Demos!$B$3:$K$1368,3,FALSE)),"")</f>
        <v/>
      </c>
      <c r="J2272" s="79" t="str">
        <f>IFERROR(IF(VLOOKUP(G2272,Demos!$B$3:$K$1368,4,FALSE)=0,"",VLOOKUP(G2272,Demos!$B$3:$K$1368,4,FALSE)),"")</f>
        <v/>
      </c>
      <c r="K2272" s="30" t="s">
        <v>40</v>
      </c>
      <c r="L2272" s="30" t="s">
        <v>130</v>
      </c>
      <c r="M2272" s="71">
        <v>41653</v>
      </c>
      <c r="N2272" s="33" t="str">
        <f>IFERROR(VLOOKUP(G2272,Demos!$B$3:$K$1368,5,FALSE),"")</f>
        <v>Train and Hair dryer (flettner ship)</v>
      </c>
      <c r="O2272" s="28">
        <f>IF(N2272="","",COUNTIF($N$6:N4391, N2272))</f>
        <v>4</v>
      </c>
      <c r="P2272" s="33" t="str">
        <f xml:space="preserve"> IFERROR(IF(VLOOKUP(G2272,Demos!$B$3:$K$1368,6,FALSE)=0,"",VLOOKUP(G2272,Demos!$B$3:$K$1368,6,FALSE)),"")</f>
        <v>N/A</v>
      </c>
      <c r="Q2272" s="38" t="str">
        <f xml:space="preserve"> IFERROR(IF(VLOOKUP(G2272,Demos!$B$3:$K$1368,8,FALSE)=0,"",VLOOKUP(G2272,Demos!$B$3:$K$1368,8,FALSE)),"")</f>
        <v/>
      </c>
      <c r="R2272" s="38" t="str">
        <f xml:space="preserve"> IFERROR(IF(VLOOKUP(G2272,Demos!$B$3:$K$1368,7,FALSE)=0,"",VLOOKUP(G2272,Demos!$B$3:$K$1368,7,FALSE)),"")</f>
        <v/>
      </c>
      <c r="T2272" s="50" t="s">
        <v>1762</v>
      </c>
      <c r="U2272" s="31" t="str">
        <f>IFERROR(VLOOKUP(G2272,Demos!$B$7:N5567,12,FALSE),"")</f>
        <v/>
      </c>
    </row>
    <row r="2273" spans="1:21" ht="45" x14ac:dyDescent="0.25">
      <c r="A2273" s="39">
        <f t="shared" si="35"/>
        <v>2268</v>
      </c>
      <c r="B2273" s="30" t="s">
        <v>37</v>
      </c>
      <c r="C2273" s="29" t="str">
        <f xml:space="preserve"> IFERROR(VLOOKUP(B2273, Courses!$C$3:$E$836, 2, FALSE),"")</f>
        <v>Physics of Everyday Life</v>
      </c>
      <c r="D2273" s="29" t="str">
        <f xml:space="preserve"> IFERROR(VLOOKUP(MID(G2273,1,1), PIRA!$B$1:$E$1146, 2, FALSE),"")</f>
        <v>2 Fluid Mechanics</v>
      </c>
      <c r="E2273" s="31" t="str">
        <f xml:space="preserve"> IFERROR(VLOOKUP(MID(G2273,1,2),PIRA!$B$1:$E$1144,2,FALSE),"")&amp;"
"&amp;IFERROR(VLOOKUP(MID(H2273,1,2),PIRA!$B$1:$E$1144,2,FALSE),"")&amp;"
"&amp;IFERROR(VLOOKUP(MID(I2273,1,2),PIRA!$B$1:$E$1144,2,FALSE),"")</f>
        <v xml:space="preserve">
</v>
      </c>
      <c r="F2273" s="31" t="str">
        <f xml:space="preserve"> IFERROR(VLOOKUP(MID(G2273,1,4),PIRA!$B$1:$E$1144,2,FALSE),"")&amp;"
"&amp;IFERROR(VLOOKUP(MID(H2273,1,4),PIRA!$B$1:$E$1144,2,FALSE),"")&amp;"
"&amp;IFERROR(VLOOKUP(MID(I2273,1,4),PIRA!$B$1:$E$1144,2,FALSE),"")</f>
        <v xml:space="preserve">
</v>
      </c>
      <c r="G2273" s="32" t="s">
        <v>1210</v>
      </c>
      <c r="H2273" s="31" t="str">
        <f>IFERROR(IF(VLOOKUP(G2273,Demos!$B$3:$K$1368,2,FALSE)=0,"",VLOOKUP(G2273,Demos!$B$3:$K$1368,2,FALSE)),"")</f>
        <v/>
      </c>
      <c r="I2273" s="79" t="str">
        <f>IFERROR(IF(VLOOKUP(G2273,Demos!$B$3:$K$1368,3,FALSE)=0,"",VLOOKUP(G2273,Demos!$B$3:$K$1368,3,FALSE)),"")</f>
        <v/>
      </c>
      <c r="J2273" s="79" t="str">
        <f>IFERROR(IF(VLOOKUP(G2273,Demos!$B$3:$K$1368,4,FALSE)=0,"",VLOOKUP(G2273,Demos!$B$3:$K$1368,4,FALSE)),"")</f>
        <v/>
      </c>
      <c r="K2273" s="32" t="s">
        <v>1062</v>
      </c>
      <c r="L2273" s="32" t="s">
        <v>40</v>
      </c>
      <c r="M2273" s="71">
        <v>41653</v>
      </c>
      <c r="N2273" s="33" t="str">
        <f>IFERROR(VLOOKUP(G2273,Demos!$B$3:$K$1368,5,FALSE),"")</f>
        <v>Train and Hair dryer (flettner ship)</v>
      </c>
      <c r="O2273" s="28">
        <f>IF(N2273="","",COUNTIF($N$6:N4392, N2273))</f>
        <v>4</v>
      </c>
      <c r="P2273" s="33" t="str">
        <f xml:space="preserve"> IFERROR(IF(VLOOKUP(G2273,Demos!$B$3:$K$1368,6,FALSE)=0,"",VLOOKUP(G2273,Demos!$B$3:$K$1368,6,FALSE)),"")</f>
        <v>N/A</v>
      </c>
      <c r="Q2273" s="38" t="str">
        <f xml:space="preserve"> IFERROR(IF(VLOOKUP(G2273,Demos!$B$3:$K$1368,8,FALSE)=0,"",VLOOKUP(G2273,Demos!$B$3:$K$1368,8,FALSE)),"")</f>
        <v/>
      </c>
      <c r="R2273" s="38" t="str">
        <f xml:space="preserve"> IFERROR(IF(VLOOKUP(G2273,Demos!$B$3:$K$1368,7,FALSE)=0,"",VLOOKUP(G2273,Demos!$B$3:$K$1368,7,FALSE)),"")</f>
        <v/>
      </c>
      <c r="T2273" s="50" t="s">
        <v>1762</v>
      </c>
      <c r="U2273" s="31" t="str">
        <f>IFERROR(VLOOKUP(G2273,Demos!$B$7:N5568,12,FALSE),"")</f>
        <v/>
      </c>
    </row>
    <row r="2274" spans="1:21" ht="45" x14ac:dyDescent="0.25">
      <c r="A2274" s="39">
        <f t="shared" si="35"/>
        <v>2269</v>
      </c>
      <c r="B2274" s="30" t="s">
        <v>17</v>
      </c>
      <c r="C2274" s="29" t="str">
        <f xml:space="preserve"> IFERROR(VLOOKUP(B2274, Courses!$C$3:$E$836, 2, FALSE),"")</f>
        <v>Introduction to Waves</v>
      </c>
      <c r="D2274" s="29" t="str">
        <f xml:space="preserve"> IFERROR(VLOOKUP(MID(G2274,1,1), PIRA!$B$1:$E$1146, 2, FALSE),"")</f>
        <v>3 Oscillations and Waves</v>
      </c>
      <c r="E2274" s="31" t="str">
        <f xml:space="preserve"> IFERROR(VLOOKUP(MID(G2274,1,2),PIRA!$B$1:$E$1144,2,FALSE),"")&amp;"
"&amp;IFERROR(VLOOKUP(MID(H2274,1,2),PIRA!$B$1:$E$1144,2,FALSE),"")&amp;"
"&amp;IFERROR(VLOOKUP(MID(I2274,1,2),PIRA!$B$1:$E$1144,2,FALSE),"")</f>
        <v xml:space="preserve">Wave Motion
</v>
      </c>
      <c r="F2274" s="31" t="str">
        <f xml:space="preserve"> IFERROR(VLOOKUP(MID(G2274,1,4),PIRA!$B$1:$E$1144,2,FALSE),"")&amp;"
"&amp;IFERROR(VLOOKUP(MID(H2274,1,4),PIRA!$B$1:$E$1144,2,FALSE),"")&amp;"
"&amp;IFERROR(VLOOKUP(MID(I2274,1,4),PIRA!$B$1:$E$1144,2,FALSE),"")</f>
        <v xml:space="preserve">Longitudinal Pulses and Waves
</v>
      </c>
      <c r="G2274" s="32" t="s">
        <v>1187</v>
      </c>
      <c r="H2274" s="31" t="str">
        <f>IFERROR(IF(VLOOKUP(G2274,Demos!$B$3:$K$1368,2,FALSE)=0,"",VLOOKUP(G2274,Demos!$B$3:$K$1368,2,FALSE)),"")</f>
        <v/>
      </c>
      <c r="I2274" s="79" t="str">
        <f>IFERROR(IF(VLOOKUP(G2274,Demos!$B$3:$K$1368,3,FALSE)=0,"",VLOOKUP(G2274,Demos!$B$3:$K$1368,3,FALSE)),"")</f>
        <v/>
      </c>
      <c r="J2274" s="79" t="str">
        <f>IFERROR(IF(VLOOKUP(G2274,Demos!$B$3:$K$1368,4,FALSE)=0,"",VLOOKUP(G2274,Demos!$B$3:$K$1368,4,FALSE)),"")</f>
        <v/>
      </c>
      <c r="K2274" s="30" t="s">
        <v>15</v>
      </c>
      <c r="L2274" s="30" t="s">
        <v>46</v>
      </c>
      <c r="M2274" s="71">
        <v>41649</v>
      </c>
      <c r="N2274" s="33" t="str">
        <f>IFERROR(VLOOKUP(G2274,Demos!$B$3:$K$1368,5,FALSE),"")</f>
        <v>Reflected Sound Pulses</v>
      </c>
      <c r="O2274" s="28">
        <f>IF(N2274="","",COUNTIF($N$6:N4393, N2274))</f>
        <v>16</v>
      </c>
      <c r="P2274" s="33" t="str">
        <f xml:space="preserve"> IFERROR(IF(VLOOKUP(G2274,Demos!$B$3:$K$1368,6,FALSE)=0,"",VLOOKUP(G2274,Demos!$B$3:$K$1368,6,FALSE)),"")</f>
        <v>TBC (or?: http://www.de-monstrare.nl/pdf/Reflected%20sound%20pulses.pdf)</v>
      </c>
      <c r="Q2274" s="38" t="str">
        <f xml:space="preserve"> IFERROR(IF(VLOOKUP(G2274,Demos!$B$3:$K$1368,8,FALSE)=0,"",VLOOKUP(G2274,Demos!$B$3:$K$1368,8,FALSE)),"")</f>
        <v/>
      </c>
      <c r="R2274" s="38" t="str">
        <f xml:space="preserve"> IFERROR(IF(VLOOKUP(G2274,Demos!$B$3:$K$1368,7,FALSE)=0,"",VLOOKUP(G2274,Demos!$B$3:$K$1368,7,FALSE)),"")</f>
        <v>See: https://surfdrive.surf.nl/files/index.php/s/DHZYIhoACURx7O8?path=%2FHaaksman%2FTN2345%2F5.%20Reflected%20Sound%20Pulses</v>
      </c>
      <c r="T2274" s="50" t="s">
        <v>1761</v>
      </c>
      <c r="U2274" s="31" t="str">
        <f>IFERROR(VLOOKUP(G2274,Demos!$B$7:N5570,12,FALSE),"")</f>
        <v/>
      </c>
    </row>
    <row r="2275" spans="1:21" ht="45" x14ac:dyDescent="0.25">
      <c r="A2275" s="39">
        <f t="shared" si="35"/>
        <v>2270</v>
      </c>
      <c r="B2275" s="30" t="s">
        <v>17</v>
      </c>
      <c r="C2275" s="29" t="str">
        <f xml:space="preserve"> IFERROR(VLOOKUP(B2275, Courses!$C$3:$E$836, 2, FALSE),"")</f>
        <v>Introduction to Waves</v>
      </c>
      <c r="D2275" s="29" t="str">
        <f xml:space="preserve"> IFERROR(VLOOKUP(MID(G2275,1,1), PIRA!$B$1:$E$1146, 2, FALSE),"")</f>
        <v>3 Oscillations and Waves</v>
      </c>
      <c r="E2275" s="31" t="str">
        <f xml:space="preserve"> IFERROR(VLOOKUP(MID(G2275,1,2),PIRA!$B$1:$E$1144,2,FALSE),"")&amp;"
"&amp;IFERROR(VLOOKUP(MID(H2275,1,2),PIRA!$B$1:$E$1144,2,FALSE),"")&amp;"
"&amp;IFERROR(VLOOKUP(MID(I2275,1,2),PIRA!$B$1:$E$1144,2,FALSE),"")</f>
        <v xml:space="preserve">Wave Motion
</v>
      </c>
      <c r="F2275" s="31" t="str">
        <f xml:space="preserve"> IFERROR(VLOOKUP(MID(G2275,1,4),PIRA!$B$1:$E$1144,2,FALSE),"")&amp;"
"&amp;IFERROR(VLOOKUP(MID(H2275,1,4),PIRA!$B$1:$E$1144,2,FALSE),"")&amp;"
"&amp;IFERROR(VLOOKUP(MID(I2275,1,4),PIRA!$B$1:$E$1144,2,FALSE),"")</f>
        <v xml:space="preserve">Longitudinal Pulses and Waves
</v>
      </c>
      <c r="G2275" s="32" t="s">
        <v>126</v>
      </c>
      <c r="H2275" s="31" t="str">
        <f>IFERROR(IF(VLOOKUP(G2275,Demos!$B$3:$K$1368,2,FALSE)=0,"",VLOOKUP(G2275,Demos!$B$3:$K$1368,2,FALSE)),"")</f>
        <v/>
      </c>
      <c r="I2275" s="79" t="str">
        <f>IFERROR(IF(VLOOKUP(G2275,Demos!$B$3:$K$1368,3,FALSE)=0,"",VLOOKUP(G2275,Demos!$B$3:$K$1368,3,FALSE)),"")</f>
        <v/>
      </c>
      <c r="J2275" s="79" t="str">
        <f>IFERROR(IF(VLOOKUP(G2275,Demos!$B$3:$K$1368,4,FALSE)=0,"",VLOOKUP(G2275,Demos!$B$3:$K$1368,4,FALSE)),"")</f>
        <v/>
      </c>
      <c r="K2275" s="30" t="s">
        <v>15</v>
      </c>
      <c r="L2275" s="30" t="s">
        <v>46</v>
      </c>
      <c r="M2275" s="71">
        <v>41649</v>
      </c>
      <c r="N2275" s="33" t="str">
        <f>IFERROR(VLOOKUP(G2275,Demos!$B$3:$K$1368,5,FALSE),"")</f>
        <v>Wave Machine</v>
      </c>
      <c r="O2275" s="28">
        <f>IF(N2275="","",COUNTIF($N$6:N4394, N2275))</f>
        <v>26</v>
      </c>
      <c r="P2275" s="33" t="str">
        <f xml:space="preserve"> IFERROR(IF(VLOOKUP(G2275,Demos!$B$3:$K$1368,6,FALSE)=0,"",VLOOKUP(G2275,Demos!$B$3:$K$1368,6,FALSE)),"")</f>
        <v>www.de-monstrare.nl/pdf/Reflections%20of%20transverse%20pulses%20_2_.pdf</v>
      </c>
      <c r="Q2275" s="38" t="str">
        <f xml:space="preserve"> IFERROR(IF(VLOOKUP(G2275,Demos!$B$3:$K$1368,8,FALSE)=0,"",VLOOKUP(G2275,Demos!$B$3:$K$1368,8,FALSE)),"")</f>
        <v>Not listed in database yet</v>
      </c>
      <c r="R2275" s="38" t="str">
        <f xml:space="preserve"> IFERROR(IF(VLOOKUP(G2275,Demos!$B$3:$K$1368,7,FALSE)=0,"",VLOOKUP(G2275,Demos!$B$3:$K$1368,7,FALSE)),"")</f>
        <v/>
      </c>
      <c r="T2275" s="50" t="s">
        <v>1762</v>
      </c>
      <c r="U2275" s="31" t="str">
        <f>IFERROR(VLOOKUP(G2275,Demos!$B$7:N5569,12,FALSE),"")</f>
        <v/>
      </c>
    </row>
    <row r="2276" spans="1:21" ht="45" x14ac:dyDescent="0.25">
      <c r="A2276" s="39">
        <f t="shared" si="35"/>
        <v>2271</v>
      </c>
      <c r="B2276" s="30" t="s">
        <v>17</v>
      </c>
      <c r="C2276" s="29" t="str">
        <f xml:space="preserve"> IFERROR(VLOOKUP(B2276, Courses!$C$3:$E$836, 2, FALSE),"")</f>
        <v>Introduction to Waves</v>
      </c>
      <c r="D2276" s="29" t="str">
        <f xml:space="preserve"> IFERROR(VLOOKUP(MID(G2276,1,1), PIRA!$B$1:$E$1146, 2, FALSE),"")</f>
        <v>3 Oscillations and Waves</v>
      </c>
      <c r="E2276" s="31" t="str">
        <f xml:space="preserve"> IFERROR(VLOOKUP(MID(G2276,1,2),PIRA!$B$1:$E$1144,2,FALSE),"")&amp;"
"&amp;IFERROR(VLOOKUP(MID(H2276,1,2),PIRA!$B$1:$E$1144,2,FALSE),"")&amp;"
"&amp;IFERROR(VLOOKUP(MID(I2276,1,2),PIRA!$B$1:$E$1144,2,FALSE),"")</f>
        <v xml:space="preserve">Wave Motion
Wave Motion
</v>
      </c>
      <c r="F2276" s="31" t="str">
        <f xml:space="preserve"> IFERROR(VLOOKUP(MID(G2276,1,4),PIRA!$B$1:$E$1144,2,FALSE),"")&amp;"
"&amp;IFERROR(VLOOKUP(MID(H2276,1,4),PIRA!$B$1:$E$1144,2,FALSE),"")&amp;"
"&amp;IFERROR(VLOOKUP(MID(I2276,1,4),PIRA!$B$1:$E$1144,2,FALSE),"")</f>
        <v xml:space="preserve">Doppler Effect
Beats
</v>
      </c>
      <c r="G2276" s="32" t="s">
        <v>1188</v>
      </c>
      <c r="H2276" s="31" t="str">
        <f>IFERROR(IF(VLOOKUP(G2276,Demos!$B$3:$K$1368,2,FALSE)=0,"",VLOOKUP(G2276,Demos!$B$3:$K$1368,2,FALSE)),"")</f>
        <v>3B60.10</v>
      </c>
      <c r="I2276" s="79" t="str">
        <f>IFERROR(IF(VLOOKUP(G2276,Demos!$B$3:$K$1368,3,FALSE)=0,"",VLOOKUP(G2276,Demos!$B$3:$K$1368,3,FALSE)),"")</f>
        <v/>
      </c>
      <c r="J2276" s="79" t="str">
        <f>IFERROR(IF(VLOOKUP(G2276,Demos!$B$3:$K$1368,4,FALSE)=0,"",VLOOKUP(G2276,Demos!$B$3:$K$1368,4,FALSE)),"")</f>
        <v/>
      </c>
      <c r="K2276" s="30" t="s">
        <v>15</v>
      </c>
      <c r="L2276" s="30" t="s">
        <v>46</v>
      </c>
      <c r="M2276" s="71">
        <v>41649</v>
      </c>
      <c r="N2276" s="33" t="str">
        <f>IFERROR(VLOOKUP(G2276,Demos!$B$3:$K$1368,5,FALSE),"")</f>
        <v>Doppler</v>
      </c>
      <c r="O2276" s="28">
        <f>IF(N2276="","",COUNTIF($N$6:N4395, N2276))</f>
        <v>21</v>
      </c>
      <c r="P2276" s="33" t="str">
        <f xml:space="preserve"> IFERROR(IF(VLOOKUP(G2276,Demos!$B$3:$K$1368,6,FALSE)=0,"",VLOOKUP(G2276,Demos!$B$3:$K$1368,6,FALSE)),"")</f>
        <v>www.de-monstrare.nl/pdf/Doppler.pdf</v>
      </c>
      <c r="Q2276" s="38" t="str">
        <f xml:space="preserve"> IFERROR(IF(VLOOKUP(G2276,Demos!$B$3:$K$1368,8,FALSE)=0,"",VLOOKUP(G2276,Demos!$B$3:$K$1368,8,FALSE)),"")</f>
        <v/>
      </c>
      <c r="R2276" s="38" t="str">
        <f xml:space="preserve"> IFERROR(IF(VLOOKUP(G2276,Demos!$B$3:$K$1368,7,FALSE)=0,"",VLOOKUP(G2276,Demos!$B$3:$K$1368,7,FALSE)),"")</f>
        <v>See: https://surfdrive.surf.nl/files/index.php/s/DHZYIhoACURx7O8?path=%2FHaaksman%2FTN2345%2F6.%20Doppler</v>
      </c>
      <c r="T2276" s="50" t="s">
        <v>1761</v>
      </c>
      <c r="U2276" s="31" t="str">
        <f>IFERROR(VLOOKUP(G2276,Demos!$B$7:N5571,12,FALSE),"")</f>
        <v/>
      </c>
    </row>
    <row r="2277" spans="1:21" ht="45" x14ac:dyDescent="0.25">
      <c r="A2277" s="39">
        <f t="shared" si="35"/>
        <v>2272</v>
      </c>
      <c r="B2277" s="30" t="s">
        <v>162</v>
      </c>
      <c r="C2277" s="29" t="str">
        <f xml:space="preserve"> IFERROR(VLOOKUP(B2277, Courses!$C$3:$E$836, 2, FALSE),"")</f>
        <v>Electricity and Magnetism</v>
      </c>
      <c r="D2277" s="29" t="str">
        <f xml:space="preserve"> IFERROR(VLOOKUP(MID(G2277,1,1), PIRA!$B$1:$E$1146, 2, FALSE),"")</f>
        <v>5 Electricity and Magnetism</v>
      </c>
      <c r="E2277" s="31" t="str">
        <f xml:space="preserve"> IFERROR(VLOOKUP(MID(G2277,1,2),PIRA!$B$1:$E$1144,2,FALSE),"")&amp;"
"&amp;IFERROR(VLOOKUP(MID(H2277,1,2),PIRA!$B$1:$E$1144,2,FALSE),"")&amp;"
"&amp;IFERROR(VLOOKUP(MID(I2277,1,2),PIRA!$B$1:$E$1144,2,FALSE),"")</f>
        <v xml:space="preserve">Electromagnetic Radiation
</v>
      </c>
      <c r="F2277" s="31" t="str">
        <f xml:space="preserve"> IFERROR(VLOOKUP(MID(G2277,1,4),PIRA!$B$1:$E$1144,2,FALSE),"")&amp;"
"&amp;IFERROR(VLOOKUP(MID(H2277,1,4),PIRA!$B$1:$E$1144,2,FALSE),"")&amp;"
"&amp;IFERROR(VLOOKUP(MID(I2277,1,4),PIRA!$B$1:$E$1144,2,FALSE),"")</f>
        <v xml:space="preserve">Transmission Lines and Antennas
</v>
      </c>
      <c r="G2277" s="32" t="s">
        <v>239</v>
      </c>
      <c r="H2277" s="31" t="str">
        <f>IFERROR(IF(VLOOKUP(G2277,Demos!$B$3:$K$1368,2,FALSE)=0,"",VLOOKUP(G2277,Demos!$B$3:$K$1368,2,FALSE)),"")</f>
        <v/>
      </c>
      <c r="I2277" s="79" t="str">
        <f>IFERROR(IF(VLOOKUP(G2277,Demos!$B$3:$K$1368,3,FALSE)=0,"",VLOOKUP(G2277,Demos!$B$3:$K$1368,3,FALSE)),"")</f>
        <v/>
      </c>
      <c r="J2277" s="79" t="str">
        <f>IFERROR(IF(VLOOKUP(G2277,Demos!$B$3:$K$1368,4,FALSE)=0,"",VLOOKUP(G2277,Demos!$B$3:$K$1368,4,FALSE)),"")</f>
        <v/>
      </c>
      <c r="K2277" s="32" t="s">
        <v>1058</v>
      </c>
      <c r="L2277" s="32" t="s">
        <v>1057</v>
      </c>
      <c r="M2277" s="71">
        <v>41648</v>
      </c>
      <c r="N2277" s="33" t="str">
        <f>IFERROR(VLOOKUP(G2277,Demos!$B$3:$K$1368,5,FALSE),"")</f>
        <v>Electromagnetic Waves (Lecher Lines)</v>
      </c>
      <c r="O2277" s="28">
        <f>IF(N2277="","",COUNTIF($N$6:N4396, N2277))</f>
        <v>20</v>
      </c>
      <c r="P2277" s="33" t="str">
        <f xml:space="preserve"> IFERROR(IF(VLOOKUP(G2277,Demos!$B$3:$K$1368,6,FALSE)=0,"",VLOOKUP(G2277,Demos!$B$3:$K$1368,6,FALSE)),"")</f>
        <v>www.de-monstrare.nl/pdf/electromagnetic%20waves.pdf</v>
      </c>
      <c r="Q2277" s="38" t="str">
        <f xml:space="preserve"> IFERROR(IF(VLOOKUP(G2277,Demos!$B$3:$K$1368,8,FALSE)=0,"",VLOOKUP(G2277,Demos!$B$3:$K$1368,8,FALSE)),"")</f>
        <v>Reflection, transmission, absorption, polarisation</v>
      </c>
      <c r="R2277" s="38" t="str">
        <f xml:space="preserve"> IFERROR(IF(VLOOKUP(G2277,Demos!$B$3:$K$1368,7,FALSE)=0,"",VLOOKUP(G2277,Demos!$B$3:$K$1368,7,FALSE)),"")</f>
        <v/>
      </c>
      <c r="T2277" s="50" t="s">
        <v>1761</v>
      </c>
      <c r="U2277" s="31" t="str">
        <f>IFERROR(VLOOKUP(G2277,Demos!$B$7:N5572,12,FALSE),"")</f>
        <v/>
      </c>
    </row>
    <row r="2278" spans="1:21" ht="45" x14ac:dyDescent="0.25">
      <c r="A2278" s="39">
        <f t="shared" si="35"/>
        <v>2273</v>
      </c>
      <c r="B2278" s="30" t="s">
        <v>17</v>
      </c>
      <c r="C2278" s="29" t="str">
        <f xml:space="preserve"> IFERROR(VLOOKUP(B2278, Courses!$C$3:$E$836, 2, FALSE),"")</f>
        <v>Introduction to Waves</v>
      </c>
      <c r="D2278" s="29" t="str">
        <f xml:space="preserve"> IFERROR(VLOOKUP(MID(G2278,1,1), PIRA!$B$1:$E$1146, 2, FALSE),"")</f>
        <v>3 Oscillations and Waves</v>
      </c>
      <c r="E2278" s="31" t="str">
        <f xml:space="preserve"> IFERROR(VLOOKUP(MID(G2278,1,2),PIRA!$B$1:$E$1144,2,FALSE),"")&amp;"
"&amp;IFERROR(VLOOKUP(MID(H2278,1,2),PIRA!$B$1:$E$1144,2,FALSE),"")&amp;"
"&amp;IFERROR(VLOOKUP(MID(I2278,1,2),PIRA!$B$1:$E$1144,2,FALSE),"")</f>
        <v xml:space="preserve">Instruments
Acoustics
</v>
      </c>
      <c r="F2278" s="31" t="str">
        <f xml:space="preserve"> IFERROR(VLOOKUP(MID(G2278,1,4),PIRA!$B$1:$E$1144,2,FALSE),"")&amp;"
"&amp;IFERROR(VLOOKUP(MID(H2278,1,4),PIRA!$B$1:$E$1144,2,FALSE),"")&amp;"
"&amp;IFERROR(VLOOKUP(MID(I2278,1,4),PIRA!$B$1:$E$1144,2,FALSE),"")</f>
        <v xml:space="preserve">Resonance Cavities
Wave Analysis and Synthesis
</v>
      </c>
      <c r="G2278" s="32" t="s">
        <v>481</v>
      </c>
      <c r="H2278" s="31" t="str">
        <f>IFERROR(IF(VLOOKUP(G2278,Demos!$B$3:$K$1368,2,FALSE)=0,"",VLOOKUP(G2278,Demos!$B$3:$K$1368,2,FALSE)),"")</f>
        <v>3C50.20</v>
      </c>
      <c r="I2278" s="79" t="str">
        <f>IFERROR(IF(VLOOKUP(G2278,Demos!$B$3:$K$1368,3,FALSE)=0,"",VLOOKUP(G2278,Demos!$B$3:$K$1368,3,FALSE)),"")</f>
        <v/>
      </c>
      <c r="J2278" s="79" t="str">
        <f>IFERROR(IF(VLOOKUP(G2278,Demos!$B$3:$K$1368,4,FALSE)=0,"",VLOOKUP(G2278,Demos!$B$3:$K$1368,4,FALSE)),"")</f>
        <v/>
      </c>
      <c r="K2278" s="30" t="s">
        <v>15</v>
      </c>
      <c r="L2278" s="30" t="s">
        <v>46</v>
      </c>
      <c r="M2278" s="71">
        <v>41647</v>
      </c>
      <c r="N2278" s="33" t="str">
        <f>IFERROR(VLOOKUP(G2278,Demos!$B$3:$K$1368,5,FALSE),"")</f>
        <v>Organ Pipe (Sound Resonance Tube)</v>
      </c>
      <c r="O2278" s="28">
        <f>IF(N2278="","",COUNTIF($N$6:N4397, N2278))</f>
        <v>11</v>
      </c>
      <c r="P2278" s="33" t="str">
        <f xml:space="preserve"> IFERROR(IF(VLOOKUP(G2278,Demos!$B$3:$K$1368,6,FALSE)=0,"",VLOOKUP(G2278,Demos!$B$3:$K$1368,6,FALSE)),"")</f>
        <v>N/A</v>
      </c>
      <c r="Q2278" s="38" t="str">
        <f xml:space="preserve"> IFERROR(IF(VLOOKUP(G2278,Demos!$B$3:$K$1368,8,FALSE)=0,"",VLOOKUP(G2278,Demos!$B$3:$K$1368,8,FALSE)),"")</f>
        <v>Not listed in database yet. f = 1 kHz, Variable length</v>
      </c>
      <c r="R2278" s="38" t="str">
        <f xml:space="preserve"> IFERROR(IF(VLOOKUP(G2278,Demos!$B$3:$K$1368,7,FALSE)=0,"",VLOOKUP(G2278,Demos!$B$3:$K$1368,7,FALSE)),"")</f>
        <v/>
      </c>
      <c r="T2278" s="50" t="s">
        <v>1761</v>
      </c>
      <c r="U2278" s="31" t="str">
        <f>IFERROR(VLOOKUP(G2278,Demos!$B$7:N5573,12,FALSE),"")</f>
        <v/>
      </c>
    </row>
    <row r="2279" spans="1:21" ht="45" x14ac:dyDescent="0.25">
      <c r="A2279" s="39">
        <f t="shared" si="35"/>
        <v>2274</v>
      </c>
      <c r="B2279" s="30" t="s">
        <v>17</v>
      </c>
      <c r="C2279" s="29" t="str">
        <f xml:space="preserve"> IFERROR(VLOOKUP(B2279, Courses!$C$3:$E$836, 2, FALSE),"")</f>
        <v>Introduction to Waves</v>
      </c>
      <c r="D2279" s="29" t="str">
        <f xml:space="preserve"> IFERROR(VLOOKUP(MID(G2279,1,1), PIRA!$B$1:$E$1146, 2, FALSE),"")</f>
        <v>3 Oscillations and Waves</v>
      </c>
      <c r="E2279" s="31" t="str">
        <f xml:space="preserve"> IFERROR(VLOOKUP(MID(G2279,1,2),PIRA!$B$1:$E$1144,2,FALSE),"")&amp;"
"&amp;IFERROR(VLOOKUP(MID(H2279,1,2),PIRA!$B$1:$E$1144,2,FALSE),"")&amp;"
"&amp;IFERROR(VLOOKUP(MID(I2279,1,2),PIRA!$B$1:$E$1144,2,FALSE),"")</f>
        <v xml:space="preserve">Instruments
</v>
      </c>
      <c r="F2279" s="31" t="str">
        <f xml:space="preserve"> IFERROR(VLOOKUP(MID(G2279,1,4),PIRA!$B$1:$E$1144,2,FALSE),"")&amp;"
"&amp;IFERROR(VLOOKUP(MID(H2279,1,4),PIRA!$B$1:$E$1144,2,FALSE),"")&amp;"
"&amp;IFERROR(VLOOKUP(MID(I2279,1,4),PIRA!$B$1:$E$1144,2,FALSE),"")</f>
        <v xml:space="preserve">Air Column Instruments
</v>
      </c>
      <c r="G2279" s="32" t="s">
        <v>1809</v>
      </c>
      <c r="H2279" s="31" t="str">
        <f>IFERROR(IF(VLOOKUP(G2279,Demos!$B$3:$K$1368,2,FALSE)=0,"",VLOOKUP(G2279,Demos!$B$3:$K$1368,2,FALSE)),"")</f>
        <v/>
      </c>
      <c r="I2279" s="79" t="str">
        <f>IFERROR(IF(VLOOKUP(G2279,Demos!$B$3:$K$1368,3,FALSE)=0,"",VLOOKUP(G2279,Demos!$B$3:$K$1368,3,FALSE)),"")</f>
        <v/>
      </c>
      <c r="J2279" s="79" t="str">
        <f>IFERROR(IF(VLOOKUP(G2279,Demos!$B$3:$K$1368,4,FALSE)=0,"",VLOOKUP(G2279,Demos!$B$3:$K$1368,4,FALSE)),"")</f>
        <v/>
      </c>
      <c r="K2279" s="30" t="s">
        <v>15</v>
      </c>
      <c r="L2279" s="30" t="s">
        <v>46</v>
      </c>
      <c r="M2279" s="71">
        <v>41647</v>
      </c>
      <c r="N2279" s="33" t="str">
        <f>IFERROR(VLOOKUP(G2279,Demos!$B$3:$K$1368,5,FALSE),"")</f>
        <v>Flute (trekfluit or organ pipe w adjustable stop)</v>
      </c>
      <c r="O2279" s="28">
        <f>IF(N2279="","",COUNTIF($N$6:N4398, N2279))</f>
        <v>11</v>
      </c>
      <c r="P2279" s="33" t="str">
        <f xml:space="preserve"> IFERROR(IF(VLOOKUP(G2279,Demos!$B$3:$K$1368,6,FALSE)=0,"",VLOOKUP(G2279,Demos!$B$3:$K$1368,6,FALSE)),"")</f>
        <v>N/A</v>
      </c>
      <c r="Q2279" s="38" t="str">
        <f xml:space="preserve"> IFERROR(IF(VLOOKUP(G2279,Demos!$B$3:$K$1368,8,FALSE)=0,"",VLOOKUP(G2279,Demos!$B$3:$K$1368,8,FALSE)),"")</f>
        <v>Not listed in database yet. A-tone, Length = 190 mm</v>
      </c>
      <c r="R2279" s="38" t="str">
        <f xml:space="preserve"> IFERROR(IF(VLOOKUP(G2279,Demos!$B$3:$K$1368,7,FALSE)=0,"",VLOOKUP(G2279,Demos!$B$3:$K$1368,7,FALSE)),"")</f>
        <v>See: https://surfdrive.surf.nl/files/index.php/s/DHZYIhoACURx7O8?path=%2FHaaksman%2FTN2345%2F4.%20Flute</v>
      </c>
      <c r="T2279" s="50" t="s">
        <v>1761</v>
      </c>
      <c r="U2279" s="31" t="str">
        <f>IFERROR(VLOOKUP(G2279,Demos!$B$7:N5574,12,FALSE),"")</f>
        <v/>
      </c>
    </row>
    <row r="2280" spans="1:21" ht="45" x14ac:dyDescent="0.25">
      <c r="A2280" s="39">
        <f t="shared" si="35"/>
        <v>2275</v>
      </c>
      <c r="B2280" s="29" t="s">
        <v>37</v>
      </c>
      <c r="C2280" s="29" t="str">
        <f xml:space="preserve"> IFERROR(VLOOKUP(B2280, Courses!$C$3:$E$836, 2, FALSE),"")</f>
        <v>Physics of Everyday Life</v>
      </c>
      <c r="D2280" s="29" t="str">
        <f xml:space="preserve"> IFERROR(VLOOKUP(MID(G2280,1,1), PIRA!$B$1:$E$1146, 2, FALSE),"")</f>
        <v>2 Fluid Mechanics</v>
      </c>
      <c r="E2280" s="31" t="str">
        <f xml:space="preserve"> IFERROR(VLOOKUP(MID(G2280,1,2),PIRA!$B$1:$E$1144,2,FALSE),"")&amp;"
"&amp;IFERROR(VLOOKUP(MID(H2280,1,2),PIRA!$B$1:$E$1144,2,FALSE),"")&amp;"
"&amp;IFERROR(VLOOKUP(MID(I2280,1,2),PIRA!$B$1:$E$1144,2,FALSE),"")</f>
        <v xml:space="preserve">Dynamics of Fluids
</v>
      </c>
      <c r="F2280" s="31" t="str">
        <f xml:space="preserve"> IFERROR(VLOOKUP(MID(G2280,1,4),PIRA!$B$1:$E$1144,2,FALSE),"")&amp;"
"&amp;IFERROR(VLOOKUP(MID(H2280,1,4),PIRA!$B$1:$E$1144,2,FALSE),"")&amp;"
"&amp;IFERROR(VLOOKUP(MID(I2280,1,4),PIRA!$B$1:$E$1144,2,FALSE),"")</f>
        <v xml:space="preserve">Forces in Moving Fluids
</v>
      </c>
      <c r="G2280" s="32" t="s">
        <v>1180</v>
      </c>
      <c r="H2280" s="31" t="str">
        <f>IFERROR(IF(VLOOKUP(G2280,Demos!$B$3:$K$1368,2,FALSE)=0,"",VLOOKUP(G2280,Demos!$B$3:$K$1368,2,FALSE)),"")</f>
        <v/>
      </c>
      <c r="I2280" s="79" t="str">
        <f>IFERROR(IF(VLOOKUP(G2280,Demos!$B$3:$K$1368,3,FALSE)=0,"",VLOOKUP(G2280,Demos!$B$3:$K$1368,3,FALSE)),"")</f>
        <v/>
      </c>
      <c r="J2280" s="79" t="str">
        <f>IFERROR(IF(VLOOKUP(G2280,Demos!$B$3:$K$1368,4,FALSE)=0,"",VLOOKUP(G2280,Demos!$B$3:$K$1368,4,FALSE)),"")</f>
        <v/>
      </c>
      <c r="K2280" s="30" t="s">
        <v>40</v>
      </c>
      <c r="L2280" s="30" t="s">
        <v>130</v>
      </c>
      <c r="M2280" s="71">
        <v>41645</v>
      </c>
      <c r="N2280" s="33" t="str">
        <f>IFERROR(VLOOKUP(G2280,Demos!$B$3:$K$1368,5,FALSE),"")</f>
        <v>Magnus Effect (1)</v>
      </c>
      <c r="O2280" s="28">
        <f>IF(N2280="","",COUNTIF($N$6:N4399, N2280))</f>
        <v>4</v>
      </c>
      <c r="P2280" s="33" t="str">
        <f xml:space="preserve"> IFERROR(IF(VLOOKUP(G2280,Demos!$B$3:$K$1368,6,FALSE)=0,"",VLOOKUP(G2280,Demos!$B$3:$K$1368,6,FALSE)),"")</f>
        <v>www.de-monstrare.nl/pdf/Magnus%20effect%20_1_.pdf</v>
      </c>
      <c r="Q2280" s="38" t="str">
        <f xml:space="preserve"> IFERROR(IF(VLOOKUP(G2280,Demos!$B$3:$K$1368,8,FALSE)=0,"",VLOOKUP(G2280,Demos!$B$3:$K$1368,8,FALSE)),"")</f>
        <v/>
      </c>
      <c r="R2280" s="38" t="str">
        <f xml:space="preserve"> IFERROR(IF(VLOOKUP(G2280,Demos!$B$3:$K$1368,7,FALSE)=0,"",VLOOKUP(G2280,Demos!$B$3:$K$1368,7,FALSE)),"")</f>
        <v/>
      </c>
      <c r="T2280" s="50" t="s">
        <v>1762</v>
      </c>
      <c r="U2280" s="31" t="str">
        <f>IFERROR(VLOOKUP(G2280,Demos!$B$7:N5577,12,FALSE),"")</f>
        <v/>
      </c>
    </row>
    <row r="2281" spans="1:21" ht="45" x14ac:dyDescent="0.25">
      <c r="A2281" s="39">
        <f t="shared" si="35"/>
        <v>2276</v>
      </c>
      <c r="B2281" s="30" t="s">
        <v>37</v>
      </c>
      <c r="C2281" s="29" t="str">
        <f xml:space="preserve"> IFERROR(VLOOKUP(B2281, Courses!$C$3:$E$836, 2, FALSE),"")</f>
        <v>Physics of Everyday Life</v>
      </c>
      <c r="D2281" s="29" t="str">
        <f xml:space="preserve"> IFERROR(VLOOKUP(MID(G2281,1,1), PIRA!$B$1:$E$1146, 2, FALSE),"")</f>
        <v>2 Fluid Mechanics</v>
      </c>
      <c r="E2281" s="31" t="str">
        <f xml:space="preserve"> IFERROR(VLOOKUP(MID(G2281,1,2),PIRA!$B$1:$E$1144,2,FALSE),"")&amp;"
"&amp;IFERROR(VLOOKUP(MID(H2281,1,2),PIRA!$B$1:$E$1144,2,FALSE),"")&amp;"
"&amp;IFERROR(VLOOKUP(MID(I2281,1,2),PIRA!$B$1:$E$1144,2,FALSE),"")</f>
        <v xml:space="preserve">
</v>
      </c>
      <c r="F2281" s="31" t="str">
        <f xml:space="preserve"> IFERROR(VLOOKUP(MID(G2281,1,4),PIRA!$B$1:$E$1144,2,FALSE),"")&amp;"
"&amp;IFERROR(VLOOKUP(MID(H2281,1,4),PIRA!$B$1:$E$1144,2,FALSE),"")&amp;"
"&amp;IFERROR(VLOOKUP(MID(I2281,1,4),PIRA!$B$1:$E$1144,2,FALSE),"")</f>
        <v xml:space="preserve">
</v>
      </c>
      <c r="G2281" s="32" t="s">
        <v>1210</v>
      </c>
      <c r="H2281" s="31" t="str">
        <f>IFERROR(IF(VLOOKUP(G2281,Demos!$B$3:$K$1368,2,FALSE)=0,"",VLOOKUP(G2281,Demos!$B$3:$K$1368,2,FALSE)),"")</f>
        <v/>
      </c>
      <c r="I2281" s="79" t="str">
        <f>IFERROR(IF(VLOOKUP(G2281,Demos!$B$3:$K$1368,3,FALSE)=0,"",VLOOKUP(G2281,Demos!$B$3:$K$1368,3,FALSE)),"")</f>
        <v/>
      </c>
      <c r="J2281" s="79" t="str">
        <f>IFERROR(IF(VLOOKUP(G2281,Demos!$B$3:$K$1368,4,FALSE)=0,"",VLOOKUP(G2281,Demos!$B$3:$K$1368,4,FALSE)),"")</f>
        <v/>
      </c>
      <c r="K2281" s="30" t="s">
        <v>40</v>
      </c>
      <c r="L2281" s="30" t="s">
        <v>130</v>
      </c>
      <c r="M2281" s="71">
        <v>41645</v>
      </c>
      <c r="N2281" s="33" t="str">
        <f>IFERROR(VLOOKUP(G2281,Demos!$B$3:$K$1368,5,FALSE),"")</f>
        <v>Train and Hair dryer (flettner ship)</v>
      </c>
      <c r="O2281" s="28">
        <f>IF(N2281="","",COUNTIF($N$6:N4400, N2281))</f>
        <v>4</v>
      </c>
      <c r="P2281" s="33" t="str">
        <f xml:space="preserve"> IFERROR(IF(VLOOKUP(G2281,Demos!$B$3:$K$1368,6,FALSE)=0,"",VLOOKUP(G2281,Demos!$B$3:$K$1368,6,FALSE)),"")</f>
        <v>N/A</v>
      </c>
      <c r="Q2281" s="38" t="str">
        <f xml:space="preserve"> IFERROR(IF(VLOOKUP(G2281,Demos!$B$3:$K$1368,8,FALSE)=0,"",VLOOKUP(G2281,Demos!$B$3:$K$1368,8,FALSE)),"")</f>
        <v/>
      </c>
      <c r="R2281" s="38" t="str">
        <f xml:space="preserve"> IFERROR(IF(VLOOKUP(G2281,Demos!$B$3:$K$1368,7,FALSE)=0,"",VLOOKUP(G2281,Demos!$B$3:$K$1368,7,FALSE)),"")</f>
        <v/>
      </c>
      <c r="T2281" s="50" t="s">
        <v>1762</v>
      </c>
      <c r="U2281" s="31" t="str">
        <f>IFERROR(VLOOKUP(G2281,Demos!$B$7:N5575,12,FALSE),"")</f>
        <v/>
      </c>
    </row>
    <row r="2282" spans="1:21" ht="45" x14ac:dyDescent="0.25">
      <c r="A2282" s="39">
        <f t="shared" si="35"/>
        <v>2277</v>
      </c>
      <c r="B2282" s="29" t="s">
        <v>17</v>
      </c>
      <c r="C2282" s="29" t="str">
        <f xml:space="preserve"> IFERROR(VLOOKUP(B2282, Courses!$C$3:$E$836, 2, FALSE),"")</f>
        <v>Introduction to Waves</v>
      </c>
      <c r="D2282" s="29" t="str">
        <f xml:space="preserve"> IFERROR(VLOOKUP(MID(G2282,1,1), PIRA!$B$1:$E$1146, 2, FALSE),"")</f>
        <v>3 Oscillations and Waves</v>
      </c>
      <c r="E2282" s="31" t="str">
        <f xml:space="preserve"> IFERROR(VLOOKUP(MID(G2282,1,2),PIRA!$B$1:$E$1144,2,FALSE),"")&amp;"
"&amp;IFERROR(VLOOKUP(MID(H2282,1,2),PIRA!$B$1:$E$1144,2,FALSE),"")&amp;"
"&amp;IFERROR(VLOOKUP(MID(I2282,1,2),PIRA!$B$1:$E$1144,2,FALSE),"")</f>
        <v xml:space="preserve">Wave Motion
</v>
      </c>
      <c r="F2282" s="31" t="str">
        <f xml:space="preserve"> IFERROR(VLOOKUP(MID(G2282,1,4),PIRA!$B$1:$E$1144,2,FALSE),"")&amp;"
"&amp;IFERROR(VLOOKUP(MID(H2282,1,4),PIRA!$B$1:$E$1144,2,FALSE),"")&amp;"
"&amp;IFERROR(VLOOKUP(MID(I2282,1,4),PIRA!$B$1:$E$1144,2,FALSE),"")</f>
        <v xml:space="preserve">Standing Waves
</v>
      </c>
      <c r="G2282" s="32" t="s">
        <v>105</v>
      </c>
      <c r="H2282" s="31" t="str">
        <f>IFERROR(IF(VLOOKUP(G2282,Demos!$B$3:$K$1368,2,FALSE)=0,"",VLOOKUP(G2282,Demos!$B$3:$K$1368,2,FALSE)),"")</f>
        <v/>
      </c>
      <c r="I2282" s="79" t="str">
        <f>IFERROR(IF(VLOOKUP(G2282,Demos!$B$3:$K$1368,3,FALSE)=0,"",VLOOKUP(G2282,Demos!$B$3:$K$1368,3,FALSE)),"")</f>
        <v/>
      </c>
      <c r="J2282" s="79" t="str">
        <f>IFERROR(IF(VLOOKUP(G2282,Demos!$B$3:$K$1368,4,FALSE)=0,"",VLOOKUP(G2282,Demos!$B$3:$K$1368,4,FALSE)),"")</f>
        <v/>
      </c>
      <c r="K2282" s="30" t="s">
        <v>15</v>
      </c>
      <c r="L2282" s="30" t="s">
        <v>46</v>
      </c>
      <c r="M2282" s="71">
        <v>41645</v>
      </c>
      <c r="N2282" s="33" t="str">
        <f>IFERROR(VLOOKUP(G2282,Demos!$B$3:$K$1368,5,FALSE),"")</f>
        <v>Soap Film Standing Waves</v>
      </c>
      <c r="O2282" s="28">
        <f>IF(N2282="","",COUNTIF($N$6:N4401, N2282))</f>
        <v>12</v>
      </c>
      <c r="P2282" s="33" t="str">
        <f xml:space="preserve"> IFERROR(IF(VLOOKUP(G2282,Demos!$B$3:$K$1368,6,FALSE)=0,"",VLOOKUP(G2282,Demos!$B$3:$K$1368,6,FALSE)),"")</f>
        <v>N/A</v>
      </c>
      <c r="Q2282" s="38" t="str">
        <f xml:space="preserve"> IFERROR(IF(VLOOKUP(G2282,Demos!$B$3:$K$1368,8,FALSE)=0,"",VLOOKUP(G2282,Demos!$B$3:$K$1368,8,FALSE)),"")</f>
        <v>Not listed in database yet, see pic P0001577</v>
      </c>
      <c r="R2282" s="38" t="str">
        <f xml:space="preserve"> IFERROR(IF(VLOOKUP(G2282,Demos!$B$3:$K$1368,7,FALSE)=0,"",VLOOKUP(G2282,Demos!$B$3:$K$1368,7,FALSE)),"")</f>
        <v/>
      </c>
      <c r="T2282" s="50" t="s">
        <v>1762</v>
      </c>
      <c r="U2282" s="31" t="str">
        <f>IFERROR(VLOOKUP(G2282,Demos!$B$7:N5578,12,FALSE),"")</f>
        <v/>
      </c>
    </row>
    <row r="2283" spans="1:21" ht="45" x14ac:dyDescent="0.25">
      <c r="A2283" s="39">
        <f t="shared" si="35"/>
        <v>2278</v>
      </c>
      <c r="B2283" s="29" t="s">
        <v>17</v>
      </c>
      <c r="C2283" s="29" t="str">
        <f xml:space="preserve"> IFERROR(VLOOKUP(B2283, Courses!$C$3:$E$836, 2, FALSE),"")</f>
        <v>Introduction to Waves</v>
      </c>
      <c r="D2283" s="29" t="str">
        <f xml:space="preserve"> IFERROR(VLOOKUP(MID(G2283,1,1), PIRA!$B$1:$E$1146, 2, FALSE),"")</f>
        <v>3 Oscillations and Waves</v>
      </c>
      <c r="E2283" s="31" t="str">
        <f xml:space="preserve"> IFERROR(VLOOKUP(MID(G2283,1,2),PIRA!$B$1:$E$1144,2,FALSE),"")&amp;"
"&amp;IFERROR(VLOOKUP(MID(H2283,1,2),PIRA!$B$1:$E$1144,2,FALSE),"")&amp;"
"&amp;IFERROR(VLOOKUP(MID(I2283,1,2),PIRA!$B$1:$E$1144,2,FALSE),"")</f>
        <v xml:space="preserve">Instruments
</v>
      </c>
      <c r="F2283" s="31" t="str">
        <f xml:space="preserve"> IFERROR(VLOOKUP(MID(G2283,1,4),PIRA!$B$1:$E$1144,2,FALSE),"")&amp;"
"&amp;IFERROR(VLOOKUP(MID(H2283,1,4),PIRA!$B$1:$E$1144,2,FALSE),"")&amp;"
"&amp;IFERROR(VLOOKUP(MID(I2283,1,4),PIRA!$B$1:$E$1144,2,FALSE),"")</f>
        <v xml:space="preserve">Resonance in Plates, Bars, Solids
</v>
      </c>
      <c r="G2283" s="32" t="s">
        <v>124</v>
      </c>
      <c r="H2283" s="31" t="str">
        <f>IFERROR(IF(VLOOKUP(G2283,Demos!$B$3:$K$1368,2,FALSE)=0,"",VLOOKUP(G2283,Demos!$B$3:$K$1368,2,FALSE)),"")</f>
        <v/>
      </c>
      <c r="I2283" s="79" t="str">
        <f>IFERROR(IF(VLOOKUP(G2283,Demos!$B$3:$K$1368,3,FALSE)=0,"",VLOOKUP(G2283,Demos!$B$3:$K$1368,3,FALSE)),"")</f>
        <v/>
      </c>
      <c r="J2283" s="79" t="str">
        <f>IFERROR(IF(VLOOKUP(G2283,Demos!$B$3:$K$1368,4,FALSE)=0,"",VLOOKUP(G2283,Demos!$B$3:$K$1368,4,FALSE)),"")</f>
        <v/>
      </c>
      <c r="K2283" s="30" t="s">
        <v>15</v>
      </c>
      <c r="L2283" s="30" t="s">
        <v>46</v>
      </c>
      <c r="M2283" s="71">
        <v>41645</v>
      </c>
      <c r="N2283" s="33" t="str">
        <f>IFERROR(VLOOKUP(G2283,Demos!$B$3:$K$1368,5,FALSE),"")</f>
        <v>Chladni Plates (sand on a vibrating plate)</v>
      </c>
      <c r="O2283" s="28">
        <f>IF(N2283="","",COUNTIF($N$6:N4402, N2283))</f>
        <v>15</v>
      </c>
      <c r="P2283" s="33" t="str">
        <f xml:space="preserve"> IFERROR(IF(VLOOKUP(G2283,Demos!$B$3:$K$1368,6,FALSE)=0,"",VLOOKUP(G2283,Demos!$B$3:$K$1368,6,FALSE)),"")</f>
        <v>N/A</v>
      </c>
      <c r="Q2283" s="38" t="str">
        <f xml:space="preserve"> IFERROR(IF(VLOOKUP(G2283,Demos!$B$3:$K$1368,8,FALSE)=0,"",VLOOKUP(G2283,Demos!$B$3:$K$1368,8,FALSE)),"")</f>
        <v>Not listed in database yet, see pic P0001572</v>
      </c>
      <c r="R2283" s="38" t="str">
        <f xml:space="preserve"> IFERROR(IF(VLOOKUP(G2283,Demos!$B$3:$K$1368,7,FALSE)=0,"",VLOOKUP(G2283,Demos!$B$3:$K$1368,7,FALSE)),"")</f>
        <v>See: https://surfdrive.surf.nl/files/index.php/s/DHZYIhoACURx7O8?path=%2FHaaksman%2FTN2345%2F3.%20Chladni%20Plates</v>
      </c>
      <c r="T2283" s="50" t="s">
        <v>1761</v>
      </c>
      <c r="U2283" s="31" t="str">
        <f>IFERROR(VLOOKUP(G2283,Demos!$B$7:N5579,12,FALSE),"")</f>
        <v/>
      </c>
    </row>
    <row r="2284" spans="1:21" ht="45" x14ac:dyDescent="0.25">
      <c r="A2284" s="39">
        <f t="shared" si="35"/>
        <v>2279</v>
      </c>
      <c r="B2284" s="29" t="s">
        <v>37</v>
      </c>
      <c r="C2284" s="29" t="str">
        <f xml:space="preserve"> IFERROR(VLOOKUP(B2284, Courses!$C$3:$E$836, 2, FALSE),"")</f>
        <v>Physics of Everyday Life</v>
      </c>
      <c r="D2284" s="29" t="str">
        <f xml:space="preserve"> IFERROR(VLOOKUP(MID(G2284,1,1), PIRA!$B$1:$E$1146, 2, FALSE),"")</f>
        <v>6 Optics</v>
      </c>
      <c r="E2284" s="31" t="str">
        <f xml:space="preserve"> IFERROR(VLOOKUP(MID(G2284,1,2),PIRA!$B$1:$E$1144,2,FALSE),"")&amp;"
"&amp;IFERROR(VLOOKUP(MID(H2284,1,2),PIRA!$B$1:$E$1144,2,FALSE),"")&amp;"
"&amp;IFERROR(VLOOKUP(MID(I2284,1,2),PIRA!$B$1:$E$1144,2,FALSE),"")</f>
        <v xml:space="preserve">Color
Polarisation
</v>
      </c>
      <c r="F2284" s="31" t="str">
        <f xml:space="preserve"> IFERROR(VLOOKUP(MID(G2284,1,4),PIRA!$B$1:$E$1144,2,FALSE),"")&amp;"
"&amp;IFERROR(VLOOKUP(MID(H2284,1,4),PIRA!$B$1:$E$1144,2,FALSE),"")&amp;"
"&amp;IFERROR(VLOOKUP(MID(I2284,1,4),PIRA!$B$1:$E$1144,2,FALSE),"")</f>
        <v xml:space="preserve">Scattering
Polarization by Scattering
</v>
      </c>
      <c r="G2284" s="32" t="s">
        <v>359</v>
      </c>
      <c r="H2284" s="31" t="str">
        <f>IFERROR(IF(VLOOKUP(G2284,Demos!$B$3:$K$1368,2,FALSE)=0,"",VLOOKUP(G2284,Demos!$B$3:$K$1368,2,FALSE)),"")</f>
        <v>6H50.10</v>
      </c>
      <c r="I2284" s="79" t="str">
        <f>IFERROR(IF(VLOOKUP(G2284,Demos!$B$3:$K$1368,3,FALSE)=0,"",VLOOKUP(G2284,Demos!$B$3:$K$1368,3,FALSE)),"")</f>
        <v/>
      </c>
      <c r="J2284" s="79" t="str">
        <f>IFERROR(IF(VLOOKUP(G2284,Demos!$B$3:$K$1368,4,FALSE)=0,"",VLOOKUP(G2284,Demos!$B$3:$K$1368,4,FALSE)),"")</f>
        <v/>
      </c>
      <c r="K2284" s="32" t="s">
        <v>1062</v>
      </c>
      <c r="L2284" s="32" t="s">
        <v>40</v>
      </c>
      <c r="M2284" s="71">
        <v>41645</v>
      </c>
      <c r="N2284" s="33" t="str">
        <f>IFERROR(VLOOKUP(G2284,Demos!$B$3:$K$1368,5,FALSE),"")</f>
        <v>Scattering of Light (Rayleigh in milk/water dilution)</v>
      </c>
      <c r="O2284" s="28">
        <f>IF(N2284="","",COUNTIF($N$6:N4403, N2284))</f>
        <v>15</v>
      </c>
      <c r="P2284" s="33" t="str">
        <f xml:space="preserve"> IFERROR(IF(VLOOKUP(G2284,Demos!$B$3:$K$1368,6,FALSE)=0,"",VLOOKUP(G2284,Demos!$B$3:$K$1368,6,FALSE)),"")</f>
        <v>www.de-monstrare.nl/pdf/Scattering%20of%20light.pdf</v>
      </c>
      <c r="Q2284" s="38" t="str">
        <f xml:space="preserve"> IFERROR(IF(VLOOKUP(G2284,Demos!$B$3:$K$1368,8,FALSE)=0,"",VLOOKUP(G2284,Demos!$B$3:$K$1368,8,FALSE)),"")</f>
        <v>The white light is scattered by the fat molecules in the milk. The fat molecules are small enough for Rayleigh scattering to occur (larger particles tend to scatter by Mie scattering, which is not dependent on wavelength). Rayleigh is wavelength dependent. The shorter wavelengths scatter more than the longer wavelengths, hence the blueish light is scattered out over 90 degrees. The forward propagating light therefore appears redish. Furthermore, the Rayleigh scattered light is linear polarised, whereas the forward propagating light is not polarised. This can de demonstrated using a linear polariser.</v>
      </c>
      <c r="R2284" s="38" t="str">
        <f xml:space="preserve"> IFERROR(IF(VLOOKUP(G2284,Demos!$B$3:$K$1368,7,FALSE)=0,"",VLOOKUP(G2284,Demos!$B$3:$K$1368,7,FALSE)),"")</f>
        <v>See: https://surfdrive.surf.nl/files/index.php/s/DHZYIhoACURx7O8?path=%2FHaaksman%2FTN2345%2F7.%20Rayleigh%20Scattering</v>
      </c>
      <c r="T2284" s="50" t="s">
        <v>1762</v>
      </c>
      <c r="U2284" s="31" t="str">
        <f>IFERROR(VLOOKUP(G2284,Demos!$B$7:N5576,12,FALSE),"")</f>
        <v/>
      </c>
    </row>
    <row r="2285" spans="1:21" ht="45" x14ac:dyDescent="0.25">
      <c r="A2285" s="39">
        <f t="shared" si="35"/>
        <v>2280</v>
      </c>
      <c r="B2285" s="29" t="s">
        <v>17</v>
      </c>
      <c r="C2285" s="29" t="str">
        <f xml:space="preserve"> IFERROR(VLOOKUP(B2285, Courses!$C$3:$E$836, 2, FALSE),"")</f>
        <v>Introduction to Waves</v>
      </c>
      <c r="D2285" s="29" t="str">
        <f xml:space="preserve"> IFERROR(VLOOKUP(MID(G2285,1,1), PIRA!$B$1:$E$1146, 2, FALSE),"")</f>
        <v>6 Optics</v>
      </c>
      <c r="E2285" s="31" t="str">
        <f xml:space="preserve"> IFERROR(VLOOKUP(MID(G2285,1,2),PIRA!$B$1:$E$1144,2,FALSE),"")&amp;"
"&amp;IFERROR(VLOOKUP(MID(H2285,1,2),PIRA!$B$1:$E$1144,2,FALSE),"")&amp;"
"&amp;IFERROR(VLOOKUP(MID(I2285,1,2),PIRA!$B$1:$E$1144,2,FALSE),"")</f>
        <v xml:space="preserve">Color
Polarisation
</v>
      </c>
      <c r="F2285" s="31" t="str">
        <f xml:space="preserve"> IFERROR(VLOOKUP(MID(G2285,1,4),PIRA!$B$1:$E$1144,2,FALSE),"")&amp;"
"&amp;IFERROR(VLOOKUP(MID(H2285,1,4),PIRA!$B$1:$E$1144,2,FALSE),"")&amp;"
"&amp;IFERROR(VLOOKUP(MID(I2285,1,4),PIRA!$B$1:$E$1144,2,FALSE),"")</f>
        <v xml:space="preserve">Scattering
Polarization by Scattering
</v>
      </c>
      <c r="G2285" s="32" t="s">
        <v>359</v>
      </c>
      <c r="H2285" s="31" t="str">
        <f>IFERROR(IF(VLOOKUP(G2285,Demos!$B$3:$K$1368,2,FALSE)=0,"",VLOOKUP(G2285,Demos!$B$3:$K$1368,2,FALSE)),"")</f>
        <v>6H50.10</v>
      </c>
      <c r="I2285" s="79" t="str">
        <f>IFERROR(IF(VLOOKUP(G2285,Demos!$B$3:$K$1368,3,FALSE)=0,"",VLOOKUP(G2285,Demos!$B$3:$K$1368,3,FALSE)),"")</f>
        <v/>
      </c>
      <c r="J2285" s="79" t="str">
        <f>IFERROR(IF(VLOOKUP(G2285,Demos!$B$3:$K$1368,4,FALSE)=0,"",VLOOKUP(G2285,Demos!$B$3:$K$1368,4,FALSE)),"")</f>
        <v/>
      </c>
      <c r="K2285" s="32" t="s">
        <v>46</v>
      </c>
      <c r="L2285" s="32" t="s">
        <v>15</v>
      </c>
      <c r="M2285" s="71">
        <v>41640</v>
      </c>
      <c r="N2285" s="33" t="str">
        <f>IFERROR(VLOOKUP(G2285,Demos!$B$3:$K$1368,5,FALSE),"")</f>
        <v>Scattering of Light (Rayleigh in milk/water dilution)</v>
      </c>
      <c r="O2285" s="28">
        <f>IF(N2285="","",COUNTIF($N$6:N4404, N2285))</f>
        <v>15</v>
      </c>
      <c r="P2285" s="33" t="str">
        <f xml:space="preserve"> IFERROR(IF(VLOOKUP(G2285,Demos!$B$3:$K$1368,6,FALSE)=0,"",VLOOKUP(G2285,Demos!$B$3:$K$1368,6,FALSE)),"")</f>
        <v>www.de-monstrare.nl/pdf/Scattering%20of%20light.pdf</v>
      </c>
      <c r="Q2285" s="38" t="str">
        <f xml:space="preserve"> IFERROR(IF(VLOOKUP(G2285,Demos!$B$3:$K$1368,8,FALSE)=0,"",VLOOKUP(G2285,Demos!$B$3:$K$1368,8,FALSE)),"")</f>
        <v>The white light is scattered by the fat molecules in the milk. The fat molecules are small enough for Rayleigh scattering to occur (larger particles tend to scatter by Mie scattering, which is not dependent on wavelength). Rayleigh is wavelength dependent. The shorter wavelengths scatter more than the longer wavelengths, hence the blueish light is scattered out over 90 degrees. The forward propagating light therefore appears redish. Furthermore, the Rayleigh scattered light is linear polarised, whereas the forward propagating light is not polarised. This can de demonstrated using a linear polariser.</v>
      </c>
      <c r="R2285" s="38" t="str">
        <f xml:space="preserve"> IFERROR(IF(VLOOKUP(G2285,Demos!$B$3:$K$1368,7,FALSE)=0,"",VLOOKUP(G2285,Demos!$B$3:$K$1368,7,FALSE)),"")</f>
        <v>See: https://surfdrive.surf.nl/files/index.php/s/DHZYIhoACURx7O8?path=%2FHaaksman%2FTN2345%2F7.%20Rayleigh%20Scattering</v>
      </c>
      <c r="T2285" s="50" t="s">
        <v>1761</v>
      </c>
      <c r="U2285" s="31" t="str">
        <f>IFERROR(VLOOKUP(G2285,Demos!$B$7:N5580,12,FALSE),"")</f>
        <v/>
      </c>
    </row>
    <row r="2286" spans="1:21" ht="45" x14ac:dyDescent="0.25">
      <c r="A2286" s="39">
        <f t="shared" si="35"/>
        <v>2281</v>
      </c>
      <c r="B2286" s="29" t="s">
        <v>37</v>
      </c>
      <c r="C2286" s="29" t="str">
        <f xml:space="preserve"> IFERROR(VLOOKUP(B2286, Courses!$C$3:$E$836, 2, FALSE),"")</f>
        <v>Physics of Everyday Life</v>
      </c>
      <c r="D2286" s="29" t="str">
        <f xml:space="preserve"> IFERROR(VLOOKUP(MID(G2286,1,1), PIRA!$B$1:$E$1146, 2, FALSE),"")</f>
        <v>2 Fluid Mechanics</v>
      </c>
      <c r="E2286" s="31" t="str">
        <f xml:space="preserve"> IFERROR(VLOOKUP(MID(G2286,1,2),PIRA!$B$1:$E$1144,2,FALSE),"")&amp;"
"&amp;IFERROR(VLOOKUP(MID(H2286,1,2),PIRA!$B$1:$E$1144,2,FALSE),"")&amp;"
"&amp;IFERROR(VLOOKUP(MID(I2286,1,2),PIRA!$B$1:$E$1144,2,FALSE),"")</f>
        <v xml:space="preserve">Dynamics of Fluids
</v>
      </c>
      <c r="F2286" s="31" t="str">
        <f xml:space="preserve"> IFERROR(VLOOKUP(MID(G2286,1,4),PIRA!$B$1:$E$1144,2,FALSE),"")&amp;"
"&amp;IFERROR(VLOOKUP(MID(H2286,1,4),PIRA!$B$1:$E$1144,2,FALSE),"")&amp;"
"&amp;IFERROR(VLOOKUP(MID(I2286,1,4),PIRA!$B$1:$E$1144,2,FALSE),"")</f>
        <v xml:space="preserve">Forces in Moving Fluids
</v>
      </c>
      <c r="G2286" s="32" t="s">
        <v>337</v>
      </c>
      <c r="H2286" s="31" t="str">
        <f>IFERROR(IF(VLOOKUP(G2286,Demos!$B$3:$K$1368,2,FALSE)=0,"",VLOOKUP(G2286,Demos!$B$3:$K$1368,2,FALSE)),"")</f>
        <v/>
      </c>
      <c r="I2286" s="79" t="str">
        <f>IFERROR(IF(VLOOKUP(G2286,Demos!$B$3:$K$1368,3,FALSE)=0,"",VLOOKUP(G2286,Demos!$B$3:$K$1368,3,FALSE)),"")</f>
        <v/>
      </c>
      <c r="J2286" s="79" t="str">
        <f>IFERROR(IF(VLOOKUP(G2286,Demos!$B$3:$K$1368,4,FALSE)=0,"",VLOOKUP(G2286,Demos!$B$3:$K$1368,4,FALSE)),"")</f>
        <v/>
      </c>
      <c r="K2286" s="30" t="s">
        <v>130</v>
      </c>
      <c r="L2286" s="30" t="s">
        <v>40</v>
      </c>
      <c r="M2286" s="71">
        <v>41628</v>
      </c>
      <c r="N2286" s="33" t="str">
        <f>IFERROR(VLOOKUP(G2286,Demos!$B$3:$K$1368,5,FALSE),"")</f>
        <v>Vacuum Cleaner and Ping-Pong Ball</v>
      </c>
      <c r="O2286" s="28">
        <f>IF(N2286="","",COUNTIF($N$6:N4405, N2286))</f>
        <v>21</v>
      </c>
      <c r="P2286" s="33" t="str">
        <f xml:space="preserve"> IFERROR(IF(VLOOKUP(G2286,Demos!$B$3:$K$1368,6,FALSE)=0,"",VLOOKUP(G2286,Demos!$B$3:$K$1368,6,FALSE)),"")</f>
        <v>N/A</v>
      </c>
      <c r="Q2286" s="38" t="str">
        <f xml:space="preserve"> IFERROR(IF(VLOOKUP(G2286,Demos!$B$3:$K$1368,8,FALSE)=0,"",VLOOKUP(G2286,Demos!$B$3:$K$1368,8,FALSE)),"")</f>
        <v/>
      </c>
      <c r="R2286" s="38" t="str">
        <f xml:space="preserve"> IFERROR(IF(VLOOKUP(G2286,Demos!$B$3:$K$1368,7,FALSE)=0,"",VLOOKUP(G2286,Demos!$B$3:$K$1368,7,FALSE)),"")</f>
        <v>See 2021 Zoomopname "opname hoorcollege 2.mp4" and Collegerama recording 2011/2012 - https://collegerama.tudelft.nl/Mediasite/Channel/as-bsc-tn/watch/b6b2331bc2144aba9c70d01fb3cfa6311d and 2022-2023 from 01:25:40 https://collegerama.tudelft.nl/Mediasite/Channel/as-bsc-tn/watch/2f27d3d6436b4dc9b44a4a21e91f98331d</v>
      </c>
      <c r="T2286" s="50" t="s">
        <v>1762</v>
      </c>
      <c r="U2286" s="31" t="str">
        <f>IFERROR(VLOOKUP(G2286,Demos!$B$7:N5581,12,FALSE),"")</f>
        <v/>
      </c>
    </row>
    <row r="2287" spans="1:21" ht="45" x14ac:dyDescent="0.25">
      <c r="A2287" s="39">
        <f t="shared" si="35"/>
        <v>2282</v>
      </c>
      <c r="B2287" s="29" t="s">
        <v>17</v>
      </c>
      <c r="C2287" s="29" t="str">
        <f xml:space="preserve"> IFERROR(VLOOKUP(B2287, Courses!$C$3:$E$836, 2, FALSE),"")</f>
        <v>Introduction to Waves</v>
      </c>
      <c r="D2287" s="29" t="str">
        <f xml:space="preserve"> IFERROR(VLOOKUP(MID(G2287,1,1), PIRA!$B$1:$E$1146, 2, FALSE),"")</f>
        <v>3 Oscillations and Waves</v>
      </c>
      <c r="E2287" s="31" t="str">
        <f xml:space="preserve"> IFERROR(VLOOKUP(MID(G2287,1,2),PIRA!$B$1:$E$1144,2,FALSE),"")&amp;"
"&amp;IFERROR(VLOOKUP(MID(H2287,1,2),PIRA!$B$1:$E$1144,2,FALSE),"")&amp;"
"&amp;IFERROR(VLOOKUP(MID(I2287,1,2),PIRA!$B$1:$E$1144,2,FALSE),"")</f>
        <v xml:space="preserve">
</v>
      </c>
      <c r="F2287" s="31" t="str">
        <f xml:space="preserve"> IFERROR(VLOOKUP(MID(G2287,1,4),PIRA!$B$1:$E$1144,2,FALSE),"")&amp;"
"&amp;IFERROR(VLOOKUP(MID(H2287,1,4),PIRA!$B$1:$E$1144,2,FALSE),"")&amp;"
"&amp;IFERROR(VLOOKUP(MID(I2287,1,4),PIRA!$B$1:$E$1144,2,FALSE),"")</f>
        <v xml:space="preserve">
</v>
      </c>
      <c r="G2287" s="32" t="s">
        <v>1212</v>
      </c>
      <c r="H2287" s="31" t="str">
        <f>IFERROR(IF(VLOOKUP(G2287,Demos!$B$3:$K$1368,2,FALSE)=0,"",VLOOKUP(G2287,Demos!$B$3:$K$1368,2,FALSE)),"")</f>
        <v/>
      </c>
      <c r="I2287" s="79" t="str">
        <f>IFERROR(IF(VLOOKUP(G2287,Demos!$B$3:$K$1368,3,FALSE)=0,"",VLOOKUP(G2287,Demos!$B$3:$K$1368,3,FALSE)),"")</f>
        <v/>
      </c>
      <c r="J2287" s="79" t="str">
        <f>IFERROR(IF(VLOOKUP(G2287,Demos!$B$3:$K$1368,4,FALSE)=0,"",VLOOKUP(G2287,Demos!$B$3:$K$1368,4,FALSE)),"")</f>
        <v/>
      </c>
      <c r="K2287" s="32" t="s">
        <v>15</v>
      </c>
      <c r="L2287" s="32" t="s">
        <v>46</v>
      </c>
      <c r="M2287" s="71">
        <v>41628</v>
      </c>
      <c r="N2287" s="33" t="str">
        <f>IFERROR(VLOOKUP(G2287,Demos!$B$3:$K$1368,5,FALSE),"")</f>
        <v>Reflection at Interface Thick and Thin Rope</v>
      </c>
      <c r="O2287" s="28">
        <f>IF(N2287="","",COUNTIF($N$6:N4406, N2287))</f>
        <v>11</v>
      </c>
      <c r="P2287" s="33" t="str">
        <f xml:space="preserve"> IFERROR(IF(VLOOKUP(G2287,Demos!$B$3:$K$1368,6,FALSE)=0,"",VLOOKUP(G2287,Demos!$B$3:$K$1368,6,FALSE)),"")</f>
        <v>N/A</v>
      </c>
      <c r="Q2287" s="38" t="str">
        <f xml:space="preserve"> IFERROR(IF(VLOOKUP(G2287,Demos!$B$3:$K$1368,8,FALSE)=0,"",VLOOKUP(G2287,Demos!$B$3:$K$1368,8,FALSE)),"")</f>
        <v/>
      </c>
      <c r="R2287" s="38" t="str">
        <f xml:space="preserve"> IFERROR(IF(VLOOKUP(G2287,Demos!$B$3:$K$1368,7,FALSE)=0,"",VLOOKUP(G2287,Demos!$B$3:$K$1368,7,FALSE)),"")</f>
        <v/>
      </c>
      <c r="T2287" s="50" t="s">
        <v>1761</v>
      </c>
      <c r="U2287" s="31" t="str">
        <f>IFERROR(VLOOKUP(G2287,Demos!$B$7:N5582,12,FALSE),"")</f>
        <v/>
      </c>
    </row>
    <row r="2288" spans="1:21" ht="45" x14ac:dyDescent="0.25">
      <c r="A2288" s="39">
        <f t="shared" si="35"/>
        <v>2283</v>
      </c>
      <c r="B2288" s="29" t="s">
        <v>10</v>
      </c>
      <c r="C2288" s="29" t="str">
        <f xml:space="preserve"> IFERROR(VLOOKUP(B2288, Courses!$C$3:$E$836, 2, FALSE),"")</f>
        <v>Mechanics I</v>
      </c>
      <c r="D2288" s="29" t="str">
        <f xml:space="preserve"> IFERROR(VLOOKUP(MID(G2288,1,1), PIRA!$B$1:$E$1146, 2, FALSE),"")</f>
        <v>1 Mechanics</v>
      </c>
      <c r="E2288" s="31" t="str">
        <f xml:space="preserve"> IFERROR(VLOOKUP(MID(G2288,1,2),PIRA!$B$1:$E$1144,2,FALSE),"")&amp;"
"&amp;IFERROR(VLOOKUP(MID(H2288,1,2),PIRA!$B$1:$E$1144,2,FALSE),"")&amp;"
"&amp;IFERROR(VLOOKUP(MID(I2288,1,2),PIRA!$B$1:$E$1144,2,FALSE),"")</f>
        <v xml:space="preserve">Work and Energy
Magnetic Materials
</v>
      </c>
      <c r="F2288" s="31" t="str">
        <f xml:space="preserve"> IFERROR(VLOOKUP(MID(G2288,1,4),PIRA!$B$1:$E$1144,2,FALSE),"")&amp;"
"&amp;IFERROR(VLOOKUP(MID(H2288,1,4),PIRA!$B$1:$E$1144,2,FALSE),"")&amp;"
"&amp;IFERROR(VLOOKUP(MID(I2288,1,4),PIRA!$B$1:$E$1144,2,FALSE),"")</f>
        <v xml:space="preserve">Conservation of Energy
Magnets
</v>
      </c>
      <c r="G2288" s="32" t="s">
        <v>1158</v>
      </c>
      <c r="H2288" s="31" t="str">
        <f>IFERROR(IF(VLOOKUP(G2288,Demos!$B$3:$K$1368,2,FALSE)=0,"",VLOOKUP(G2288,Demos!$B$3:$K$1368,2,FALSE)),"")</f>
        <v>5G10.80</v>
      </c>
      <c r="I2288" s="79" t="str">
        <f>IFERROR(IF(VLOOKUP(G2288,Demos!$B$3:$K$1368,3,FALSE)=0,"",VLOOKUP(G2288,Demos!$B$3:$K$1368,3,FALSE)),"")</f>
        <v/>
      </c>
      <c r="J2288" s="79" t="str">
        <f>IFERROR(IF(VLOOKUP(G2288,Demos!$B$3:$K$1368,4,FALSE)=0,"",VLOOKUP(G2288,Demos!$B$3:$K$1368,4,FALSE)),"")</f>
        <v/>
      </c>
      <c r="K2288" s="30" t="s">
        <v>3</v>
      </c>
      <c r="M2288" s="71">
        <v>41627</v>
      </c>
      <c r="N2288" s="33" t="str">
        <f>IFERROR(VLOOKUP(G2288,Demos!$B$3:$K$1368,5,FALSE),"")</f>
        <v>Gauss' Rifle</v>
      </c>
      <c r="O2288" s="28">
        <f>IF(N2288="","",COUNTIF($N$6:N4407, N2288))</f>
        <v>37</v>
      </c>
      <c r="P2288" s="33" t="str">
        <f xml:space="preserve"> IFERROR(IF(VLOOKUP(G2288,Demos!$B$3:$K$1368,6,FALSE)=0,"",VLOOKUP(G2288,Demos!$B$3:$K$1368,6,FALSE)),"")</f>
        <v>www.de-monstrare.nl/pdf/Gauss%27s%20rifle.pdf</v>
      </c>
      <c r="Q2288" s="38" t="str">
        <f xml:space="preserve"> IFERROR(IF(VLOOKUP(G2288,Demos!$B$3:$K$1368,8,FALSE)=0,"",VLOOKUP(G2288,Demos!$B$3:$K$1368,8,FALSE)),"")</f>
        <v/>
      </c>
      <c r="R2288" s="38" t="str">
        <f xml:space="preserve"> IFERROR(IF(VLOOKUP(G2288,Demos!$B$3:$K$1368,7,FALSE)=0,"",VLOOKUP(G2288,Demos!$B$3:$K$1368,7,FALSE)),"")</f>
        <v xml:space="preserve">See Collegerama 2022 recording TN1612TU_04 from 00:39:45 - https://collegerama.tudelft.nl/Mediasite/Channel/as-bsc-tn/watch/a26ab3bd246349b59f418a1b22cc67101d </v>
      </c>
      <c r="T2288" s="50" t="s">
        <v>1761</v>
      </c>
      <c r="U2288" s="31" t="str">
        <f>IFERROR(VLOOKUP(G2288,Demos!$B$7:N5584,12,FALSE),"")</f>
        <v/>
      </c>
    </row>
    <row r="2289" spans="1:22" ht="45" x14ac:dyDescent="0.25">
      <c r="A2289" s="39">
        <f t="shared" si="35"/>
        <v>2284</v>
      </c>
      <c r="B2289" s="29" t="s">
        <v>162</v>
      </c>
      <c r="C2289" s="29" t="str">
        <f xml:space="preserve"> IFERROR(VLOOKUP(B2289, Courses!$C$3:$E$836, 2, FALSE),"")</f>
        <v>Electricity and Magnetism</v>
      </c>
      <c r="D2289" s="29" t="str">
        <f xml:space="preserve"> IFERROR(VLOOKUP(MID(G2289,1,1), PIRA!$B$1:$E$1146, 2, FALSE),"")</f>
        <v>5 Electricity and Magnetism</v>
      </c>
      <c r="E2289" s="31" t="str">
        <f xml:space="preserve"> IFERROR(VLOOKUP(MID(G2289,1,2),PIRA!$B$1:$E$1144,2,FALSE),"")&amp;"
"&amp;IFERROR(VLOOKUP(MID(H2289,1,2),PIRA!$B$1:$E$1144,2,FALSE),"")&amp;"
"&amp;IFERROR(VLOOKUP(MID(I2289,1,2),PIRA!$B$1:$E$1144,2,FALSE),"")</f>
        <v xml:space="preserve">AC Circuits
</v>
      </c>
      <c r="F2289" s="31" t="str">
        <f xml:space="preserve"> IFERROR(VLOOKUP(MID(G2289,1,4),PIRA!$B$1:$E$1144,2,FALSE),"")&amp;"
"&amp;IFERROR(VLOOKUP(MID(H2289,1,4),PIRA!$B$1:$E$1144,2,FALSE),"")&amp;"
"&amp;IFERROR(VLOOKUP(MID(I2289,1,4),PIRA!$B$1:$E$1144,2,FALSE),"")</f>
        <v xml:space="preserve">LCR Circuits - AC
</v>
      </c>
      <c r="G2289" s="32" t="s">
        <v>234</v>
      </c>
      <c r="H2289" s="31" t="str">
        <f>IFERROR(IF(VLOOKUP(G2289,Demos!$B$3:$K$1368,2,FALSE)=0,"",VLOOKUP(G2289,Demos!$B$3:$K$1368,2,FALSE)),"")</f>
        <v/>
      </c>
      <c r="I2289" s="79" t="str">
        <f>IFERROR(IF(VLOOKUP(G2289,Demos!$B$3:$K$1368,3,FALSE)=0,"",VLOOKUP(G2289,Demos!$B$3:$K$1368,3,FALSE)),"")</f>
        <v/>
      </c>
      <c r="J2289" s="79" t="str">
        <f>IFERROR(IF(VLOOKUP(G2289,Demos!$B$3:$K$1368,4,FALSE)=0,"",VLOOKUP(G2289,Demos!$B$3:$K$1368,4,FALSE)),"")</f>
        <v/>
      </c>
      <c r="K2289" s="32" t="s">
        <v>1058</v>
      </c>
      <c r="L2289" s="32" t="s">
        <v>1057</v>
      </c>
      <c r="M2289" s="71">
        <v>41627</v>
      </c>
      <c r="N2289" s="33" t="str">
        <f>IFERROR(VLOOKUP(G2289,Demos!$B$3:$K$1368,5,FALSE),"")</f>
        <v>LRC Circuits</v>
      </c>
      <c r="O2289" s="28">
        <f>IF(N2289="","",COUNTIF($N$6:N4408, N2289))</f>
        <v>14</v>
      </c>
      <c r="P2289" s="33" t="str">
        <f xml:space="preserve"> IFERROR(IF(VLOOKUP(G2289,Demos!$B$3:$K$1368,6,FALSE)=0,"",VLOOKUP(G2289,Demos!$B$3:$K$1368,6,FALSE)),"")</f>
        <v>www.de-monstrare.nl/pdf/LRC%20circuits.pdf</v>
      </c>
      <c r="Q2289" s="38" t="str">
        <f xml:space="preserve"> IFERROR(IF(VLOOKUP(G2289,Demos!$B$3:$K$1368,8,FALSE)=0,"",VLOOKUP(G2289,Demos!$B$3:$K$1368,8,FALSE)),"")</f>
        <v/>
      </c>
      <c r="R2289" s="38" t="str">
        <f xml:space="preserve"> IFERROR(IF(VLOOKUP(G2289,Demos!$B$3:$K$1368,7,FALSE)=0,"",VLOOKUP(G2289,Demos!$B$3:$K$1368,7,FALSE)),"")</f>
        <v/>
      </c>
      <c r="T2289" s="50" t="s">
        <v>1763</v>
      </c>
      <c r="U2289" s="31" t="str">
        <f>IFERROR(VLOOKUP(G2289,Demos!$B$7:N5583,12,FALSE),"")</f>
        <v/>
      </c>
    </row>
    <row r="2290" spans="1:22" ht="45" x14ac:dyDescent="0.25">
      <c r="A2290" s="39">
        <f t="shared" si="35"/>
        <v>2285</v>
      </c>
      <c r="B2290" s="29" t="s">
        <v>17</v>
      </c>
      <c r="C2290" s="29" t="str">
        <f xml:space="preserve"> IFERROR(VLOOKUP(B2290, Courses!$C$3:$E$836, 2, FALSE),"")</f>
        <v>Introduction to Waves</v>
      </c>
      <c r="D2290" s="29" t="str">
        <f xml:space="preserve"> IFERROR(VLOOKUP(MID(G2290,1,1), PIRA!$B$1:$E$1146, 2, FALSE),"")</f>
        <v>3 Oscillations and Waves</v>
      </c>
      <c r="E2290" s="31" t="str">
        <f xml:space="preserve"> IFERROR(VLOOKUP(MID(G2290,1,2),PIRA!$B$1:$E$1144,2,FALSE),"")&amp;"
"&amp;IFERROR(VLOOKUP(MID(H2290,1,2),PIRA!$B$1:$E$1144,2,FALSE),"")&amp;"
"&amp;IFERROR(VLOOKUP(MID(I2290,1,2),PIRA!$B$1:$E$1144,2,FALSE),"")</f>
        <v xml:space="preserve">Wave Motion
</v>
      </c>
      <c r="F2290" s="31" t="str">
        <f xml:space="preserve"> IFERROR(VLOOKUP(MID(G2290,1,4),PIRA!$B$1:$E$1144,2,FALSE),"")&amp;"
"&amp;IFERROR(VLOOKUP(MID(H2290,1,4),PIRA!$B$1:$E$1144,2,FALSE),"")&amp;"
"&amp;IFERROR(VLOOKUP(MID(I2290,1,4),PIRA!$B$1:$E$1144,2,FALSE),"")</f>
        <v xml:space="preserve">Transverse Pulses and Waves
</v>
      </c>
      <c r="G2290" s="32" t="s">
        <v>1186</v>
      </c>
      <c r="H2290" s="31" t="str">
        <f>IFERROR(IF(VLOOKUP(G2290,Demos!$B$3:$K$1368,2,FALSE)=0,"",VLOOKUP(G2290,Demos!$B$3:$K$1368,2,FALSE)),"")</f>
        <v/>
      </c>
      <c r="I2290" s="79" t="str">
        <f>IFERROR(IF(VLOOKUP(G2290,Demos!$B$3:$K$1368,3,FALSE)=0,"",VLOOKUP(G2290,Demos!$B$3:$K$1368,3,FALSE)),"")</f>
        <v/>
      </c>
      <c r="J2290" s="79" t="str">
        <f>IFERROR(IF(VLOOKUP(G2290,Demos!$B$3:$K$1368,4,FALSE)=0,"",VLOOKUP(G2290,Demos!$B$3:$K$1368,4,FALSE)),"")</f>
        <v/>
      </c>
      <c r="K2290" s="32" t="s">
        <v>15</v>
      </c>
      <c r="L2290" s="32" t="s">
        <v>46</v>
      </c>
      <c r="M2290" s="71">
        <v>41626</v>
      </c>
      <c r="N2290" s="33" t="str">
        <f>IFERROR(VLOOKUP(G2290,Demos!$B$3:$K$1368,5,FALSE),"")</f>
        <v>Speed of a Single Pulse on Different Strings (2)</v>
      </c>
      <c r="O2290" s="28">
        <f>IF(N2290="","",COUNTIF($N$6:N4409, N2290))</f>
        <v>26</v>
      </c>
      <c r="P2290" s="33" t="str">
        <f xml:space="preserve"> IFERROR(IF(VLOOKUP(G2290,Demos!$B$3:$K$1368,6,FALSE)=0,"",VLOOKUP(G2290,Demos!$B$3:$K$1368,6,FALSE)),"")</f>
        <v>www.de-monstrare.nl/pdf/Speed%20of%20a%20single%20pulse%20on%20different%20strings%20_2_.pdf</v>
      </c>
      <c r="Q2290" s="38" t="str">
        <f xml:space="preserve"> IFERROR(IF(VLOOKUP(G2290,Demos!$B$3:$K$1368,8,FALSE)=0,"",VLOOKUP(G2290,Demos!$B$3:$K$1368,8,FALSE)),"")</f>
        <v/>
      </c>
      <c r="R2290" s="38" t="str">
        <f xml:space="preserve"> IFERROR(IF(VLOOKUP(G2290,Demos!$B$3:$K$1368,7,FALSE)=0,"",VLOOKUP(G2290,Demos!$B$3:$K$1368,7,FALSE)),"")</f>
        <v>See: https://surfdrive.surf.nl/files/index.php/s/DHZYIhoACURx7O8?path=%2FHaaksman%2FTN2345%2F2.%20Speed%20of%20a%20Single%20Pulse%20on%20Different%20Strings</v>
      </c>
      <c r="T2290" s="50" t="s">
        <v>1761</v>
      </c>
      <c r="U2290" s="31" t="str">
        <f>IFERROR(VLOOKUP(G2290,Demos!$B$7:N5585,12,FALSE),"")</f>
        <v/>
      </c>
    </row>
    <row r="2291" spans="1:22" ht="45" x14ac:dyDescent="0.25">
      <c r="A2291" s="39">
        <f t="shared" si="35"/>
        <v>2286</v>
      </c>
      <c r="B2291" s="29" t="s">
        <v>17</v>
      </c>
      <c r="C2291" s="29" t="str">
        <f xml:space="preserve"> IFERROR(VLOOKUP(B2291, Courses!$C$3:$E$836, 2, FALSE),"")</f>
        <v>Introduction to Waves</v>
      </c>
      <c r="D2291" s="29" t="str">
        <f xml:space="preserve"> IFERROR(VLOOKUP(MID(G2291,1,1), PIRA!$B$1:$E$1146, 2, FALSE),"")</f>
        <v>3 Oscillations and Waves</v>
      </c>
      <c r="E2291" s="31" t="str">
        <f xml:space="preserve"> IFERROR(VLOOKUP(MID(G2291,1,2),PIRA!$B$1:$E$1144,2,FALSE),"")&amp;"
"&amp;IFERROR(VLOOKUP(MID(H2291,1,2),PIRA!$B$1:$E$1144,2,FALSE),"")&amp;"
"&amp;IFERROR(VLOOKUP(MID(I2291,1,2),PIRA!$B$1:$E$1144,2,FALSE),"")</f>
        <v xml:space="preserve">Acoustics
Wave Motion
</v>
      </c>
      <c r="F2291" s="31" t="str">
        <f xml:space="preserve"> IFERROR(VLOOKUP(MID(G2291,1,4),PIRA!$B$1:$E$1144,2,FALSE),"")&amp;"
"&amp;IFERROR(VLOOKUP(MID(H2291,1,4),PIRA!$B$1:$E$1144,2,FALSE),"")&amp;"
"&amp;IFERROR(VLOOKUP(MID(I2291,1,4),PIRA!$B$1:$E$1144,2,FALSE),"")</f>
        <v xml:space="preserve">Wave Analysis and Synthesis
Standing Waves
</v>
      </c>
      <c r="G2291" s="32" t="s">
        <v>1189</v>
      </c>
      <c r="H2291" s="31" t="str">
        <f>IFERROR(IF(VLOOKUP(G2291,Demos!$B$3:$K$1368,2,FALSE)=0,"",VLOOKUP(G2291,Demos!$B$3:$K$1368,2,FALSE)),"")</f>
        <v>3B22.05</v>
      </c>
      <c r="I2291" s="79" t="str">
        <f>IFERROR(IF(VLOOKUP(G2291,Demos!$B$3:$K$1368,3,FALSE)=0,"",VLOOKUP(G2291,Demos!$B$3:$K$1368,3,FALSE)),"")</f>
        <v/>
      </c>
      <c r="J2291" s="79" t="str">
        <f>IFERROR(IF(VLOOKUP(G2291,Demos!$B$3:$K$1368,4,FALSE)=0,"",VLOOKUP(G2291,Demos!$B$3:$K$1368,4,FALSE)),"")</f>
        <v/>
      </c>
      <c r="K2291" s="32" t="s">
        <v>15</v>
      </c>
      <c r="L2291" s="32" t="s">
        <v>46</v>
      </c>
      <c r="M2291" s="71">
        <v>41626</v>
      </c>
      <c r="N2291" s="33" t="str">
        <f>IFERROR(VLOOKUP(G2291,Demos!$B$3:$K$1368,5,FALSE),"")</f>
        <v>Plucking a String</v>
      </c>
      <c r="O2291" s="28">
        <f>IF(N2291="","",COUNTIF($N$6:N4410, N2291))</f>
        <v>27</v>
      </c>
      <c r="P2291" s="33" t="str">
        <f xml:space="preserve"> IFERROR(IF(VLOOKUP(G2291,Demos!$B$3:$K$1368,6,FALSE)=0,"",VLOOKUP(G2291,Demos!$B$3:$K$1368,6,FALSE)),"")</f>
        <v>www.de-monstrare.nl/pdf/Plucking%20a%20string.pdf</v>
      </c>
      <c r="Q2291" s="38" t="str">
        <f xml:space="preserve"> IFERROR(IF(VLOOKUP(G2291,Demos!$B$3:$K$1368,8,FALSE)=0,"",VLOOKUP(G2291,Demos!$B$3:$K$1368,8,FALSE)),"")</f>
        <v/>
      </c>
      <c r="R2291" s="38" t="str">
        <f xml:space="preserve"> IFERROR(IF(VLOOKUP(G2291,Demos!$B$3:$K$1368,7,FALSE)=0,"",VLOOKUP(G2291,Demos!$B$3:$K$1368,7,FALSE)),"")</f>
        <v>See: https://surfdrive.surf.nl/files/index.php/s/DHZYIhoACURx7O8?path=%2FHaaksman%2FTN2345%2F1.%20Plucking%20a%20String</v>
      </c>
      <c r="T2291" s="50" t="s">
        <v>1761</v>
      </c>
      <c r="U2291" s="31" t="str">
        <f>IFERROR(VLOOKUP(G2291,Demos!$B$7:N5586,12,FALSE),"")</f>
        <v/>
      </c>
    </row>
    <row r="2292" spans="1:22" ht="45" x14ac:dyDescent="0.25">
      <c r="A2292" s="39">
        <f t="shared" si="35"/>
        <v>2287</v>
      </c>
      <c r="B2292" s="29" t="s">
        <v>37</v>
      </c>
      <c r="C2292" s="29" t="str">
        <f xml:space="preserve"> IFERROR(VLOOKUP(B2292, Courses!$C$3:$E$836, 2, FALSE),"")</f>
        <v>Physics of Everyday Life</v>
      </c>
      <c r="D2292" s="29" t="str">
        <f xml:space="preserve"> IFERROR(VLOOKUP(MID(G2292,1,1), PIRA!$B$1:$E$1146, 2, FALSE),"")</f>
        <v>3 Oscillations and Waves</v>
      </c>
      <c r="E2292" s="31" t="str">
        <f xml:space="preserve"> IFERROR(VLOOKUP(MID(G2292,1,2),PIRA!$B$1:$E$1144,2,FALSE),"")&amp;"
"&amp;IFERROR(VLOOKUP(MID(H2292,1,2),PIRA!$B$1:$E$1144,2,FALSE),"")&amp;"
"&amp;IFERROR(VLOOKUP(MID(I2292,1,2),PIRA!$B$1:$E$1144,2,FALSE),"")</f>
        <v xml:space="preserve">
</v>
      </c>
      <c r="F2292" s="31" t="str">
        <f xml:space="preserve"> IFERROR(VLOOKUP(MID(G2292,1,4),PIRA!$B$1:$E$1144,2,FALSE),"")&amp;"
"&amp;IFERROR(VLOOKUP(MID(H2292,1,4),PIRA!$B$1:$E$1144,2,FALSE),"")&amp;"
"&amp;IFERROR(VLOOKUP(MID(I2292,1,4),PIRA!$B$1:$E$1144,2,FALSE),"")</f>
        <v xml:space="preserve">
</v>
      </c>
      <c r="G2292" s="32" t="s">
        <v>1211</v>
      </c>
      <c r="H2292" s="31" t="str">
        <f>IFERROR(IF(VLOOKUP(G2292,Demos!$B$3:$K$1368,2,FALSE)=0,"",VLOOKUP(G2292,Demos!$B$3:$K$1368,2,FALSE)),"")</f>
        <v/>
      </c>
      <c r="I2292" s="79" t="str">
        <f>IFERROR(IF(VLOOKUP(G2292,Demos!$B$3:$K$1368,3,FALSE)=0,"",VLOOKUP(G2292,Demos!$B$3:$K$1368,3,FALSE)),"")</f>
        <v/>
      </c>
      <c r="J2292" s="79" t="str">
        <f>IFERROR(IF(VLOOKUP(G2292,Demos!$B$3:$K$1368,4,FALSE)=0,"",VLOOKUP(G2292,Demos!$B$3:$K$1368,4,FALSE)),"")</f>
        <v/>
      </c>
      <c r="K2292" s="30" t="s">
        <v>40</v>
      </c>
      <c r="L2292" s="30" t="s">
        <v>1062</v>
      </c>
      <c r="M2292" s="71">
        <v>41625</v>
      </c>
      <c r="N2292" s="33" t="str">
        <f>IFERROR(VLOOKUP(G2292,Demos!$B$3:$K$1368,5,FALSE),"")</f>
        <v>Schaalproef (generating water waves in aquarium at resonance)</v>
      </c>
      <c r="O2292" s="28">
        <f>IF(N2292="","",COUNTIF($N$6:N4411, N2292))</f>
        <v>3</v>
      </c>
      <c r="P2292" s="33" t="str">
        <f xml:space="preserve"> IFERROR(IF(VLOOKUP(G2292,Demos!$B$3:$K$1368,6,FALSE)=0,"",VLOOKUP(G2292,Demos!$B$3:$K$1368,6,FALSE)),"")</f>
        <v>N/A</v>
      </c>
      <c r="Q2292" s="38" t="str">
        <f xml:space="preserve"> IFERROR(IF(VLOOKUP(G2292,Demos!$B$3:$K$1368,8,FALSE)=0,"",VLOOKUP(G2292,Demos!$B$3:$K$1368,8,FALSE)),"")</f>
        <v/>
      </c>
      <c r="R2292" s="38" t="str">
        <f xml:space="preserve"> IFERROR(IF(VLOOKUP(G2292,Demos!$B$3:$K$1368,7,FALSE)=0,"",VLOOKUP(G2292,Demos!$B$3:$K$1368,7,FALSE)),"")</f>
        <v/>
      </c>
      <c r="T2292" s="50" t="s">
        <v>1763</v>
      </c>
      <c r="U2292" s="31" t="str">
        <f>IFERROR(VLOOKUP(G2292,Demos!$B$7:N5587,12,FALSE),"")</f>
        <v/>
      </c>
      <c r="V2292" s="72">
        <v>0</v>
      </c>
    </row>
    <row r="2293" spans="1:22" ht="45" x14ac:dyDescent="0.25">
      <c r="A2293" s="39">
        <f t="shared" si="35"/>
        <v>2288</v>
      </c>
      <c r="B2293" s="29" t="s">
        <v>37</v>
      </c>
      <c r="C2293" s="29" t="str">
        <f xml:space="preserve"> IFERROR(VLOOKUP(B2293, Courses!$C$3:$E$836, 2, FALSE),"")</f>
        <v>Physics of Everyday Life</v>
      </c>
      <c r="D2293" s="29" t="str">
        <f xml:space="preserve"> IFERROR(VLOOKUP(MID(G2293,1,1), PIRA!$B$1:$E$1146, 2, FALSE),"")</f>
        <v/>
      </c>
      <c r="E2293" s="31" t="str">
        <f xml:space="preserve"> IFERROR(VLOOKUP(MID(G2293,1,2),PIRA!$B$1:$E$1144,2,FALSE),"")&amp;"
"&amp;IFERROR(VLOOKUP(MID(H2293,1,2),PIRA!$B$1:$E$1144,2,FALSE),"")&amp;"
"&amp;IFERROR(VLOOKUP(MID(I2293,1,2),PIRA!$B$1:$E$1144,2,FALSE),"")</f>
        <v xml:space="preserve">
</v>
      </c>
      <c r="F2293" s="31" t="str">
        <f xml:space="preserve"> IFERROR(VLOOKUP(MID(G2293,1,4),PIRA!$B$1:$E$1144,2,FALSE),"")&amp;"
"&amp;IFERROR(VLOOKUP(MID(H2293,1,4),PIRA!$B$1:$E$1144,2,FALSE),"")&amp;"
"&amp;IFERROR(VLOOKUP(MID(I2293,1,4),PIRA!$B$1:$E$1144,2,FALSE),"")</f>
        <v xml:space="preserve">
</v>
      </c>
      <c r="G2293" s="32" t="s">
        <v>1209</v>
      </c>
      <c r="H2293" s="31" t="str">
        <f>IFERROR(IF(VLOOKUP(G2293,Demos!$B$3:$K$1368,2,FALSE)=0,"",VLOOKUP(G2293,Demos!$B$3:$K$1368,2,FALSE)),"")</f>
        <v/>
      </c>
      <c r="I2293" s="79" t="str">
        <f>IFERROR(IF(VLOOKUP(G2293,Demos!$B$3:$K$1368,3,FALSE)=0,"",VLOOKUP(G2293,Demos!$B$3:$K$1368,3,FALSE)),"")</f>
        <v/>
      </c>
      <c r="J2293" s="79" t="str">
        <f>IFERROR(IF(VLOOKUP(G2293,Demos!$B$3:$K$1368,4,FALSE)=0,"",VLOOKUP(G2293,Demos!$B$3:$K$1368,4,FALSE)),"")</f>
        <v/>
      </c>
      <c r="K2293" s="30" t="s">
        <v>40</v>
      </c>
      <c r="L2293" s="30" t="s">
        <v>1062</v>
      </c>
      <c r="M2293" s="71">
        <v>41624</v>
      </c>
      <c r="N2293" s="33" t="str">
        <f>IFERROR(VLOOKUP(G2293,Demos!$B$3:$K$1368,5,FALSE),"")</f>
        <v>Torus spiral running down the outside of a PVC pipe</v>
      </c>
      <c r="O2293" s="28">
        <f>IF(N2293="","",COUNTIF($N$6:N4412, N2293))</f>
        <v>2</v>
      </c>
      <c r="P2293" s="33" t="str">
        <f xml:space="preserve"> IFERROR(IF(VLOOKUP(G2293,Demos!$B$3:$K$1368,6,FALSE)=0,"",VLOOKUP(G2293,Demos!$B$3:$K$1368,6,FALSE)),"")</f>
        <v>N/A</v>
      </c>
      <c r="Q2293" s="38" t="str">
        <f xml:space="preserve"> IFERROR(IF(VLOOKUP(G2293,Demos!$B$3:$K$1368,8,FALSE)=0,"",VLOOKUP(G2293,Demos!$B$3:$K$1368,8,FALSE)),"")</f>
        <v/>
      </c>
      <c r="R2293" s="38" t="str">
        <f xml:space="preserve"> IFERROR(IF(VLOOKUP(G2293,Demos!$B$3:$K$1368,7,FALSE)=0,"",VLOOKUP(G2293,Demos!$B$3:$K$1368,7,FALSE)),"")</f>
        <v/>
      </c>
      <c r="T2293" s="50" t="s">
        <v>1762</v>
      </c>
      <c r="U2293" s="31" t="str">
        <f>IFERROR(VLOOKUP(G2293,Demos!$B$7:N5588,12,FALSE),"")</f>
        <v/>
      </c>
      <c r="V2293" s="72">
        <v>0</v>
      </c>
    </row>
    <row r="2294" spans="1:22" ht="45" x14ac:dyDescent="0.25">
      <c r="A2294" s="39">
        <f t="shared" si="35"/>
        <v>2289</v>
      </c>
      <c r="B2294" s="29" t="s">
        <v>162</v>
      </c>
      <c r="C2294" s="29" t="str">
        <f xml:space="preserve"> IFERROR(VLOOKUP(B2294, Courses!$C$3:$E$836, 2, FALSE),"")</f>
        <v>Electricity and Magnetism</v>
      </c>
      <c r="D2294" s="29" t="str">
        <f xml:space="preserve"> IFERROR(VLOOKUP(MID(G2294,1,1), PIRA!$B$1:$E$1146, 2, FALSE),"")</f>
        <v>5 Electricity and Magnetism</v>
      </c>
      <c r="E2294" s="31" t="str">
        <f xml:space="preserve"> IFERROR(VLOOKUP(MID(G2294,1,2),PIRA!$B$1:$E$1144,2,FALSE),"")&amp;"
"&amp;IFERROR(VLOOKUP(MID(H2294,1,2),PIRA!$B$1:$E$1144,2,FALSE),"")&amp;"
"&amp;IFERROR(VLOOKUP(MID(I2294,1,2),PIRA!$B$1:$E$1144,2,FALSE),"")</f>
        <v xml:space="preserve">Electromagnetic Induction
</v>
      </c>
      <c r="F2294" s="31" t="str">
        <f xml:space="preserve"> IFERROR(VLOOKUP(MID(G2294,1,4),PIRA!$B$1:$E$1144,2,FALSE),"")&amp;"
"&amp;IFERROR(VLOOKUP(MID(H2294,1,4),PIRA!$B$1:$E$1144,2,FALSE),"")&amp;"
"&amp;IFERROR(VLOOKUP(MID(I2294,1,4),PIRA!$B$1:$E$1144,2,FALSE),"")</f>
        <v xml:space="preserve">Induced Currents and Forces
</v>
      </c>
      <c r="G2294" s="32" t="s">
        <v>221</v>
      </c>
      <c r="H2294" s="31" t="str">
        <f>IFERROR(IF(VLOOKUP(G2294,Demos!$B$3:$K$1368,2,FALSE)=0,"",VLOOKUP(G2294,Demos!$B$3:$K$1368,2,FALSE)),"")</f>
        <v/>
      </c>
      <c r="I2294" s="79" t="str">
        <f>IFERROR(IF(VLOOKUP(G2294,Demos!$B$3:$K$1368,3,FALSE)=0,"",VLOOKUP(G2294,Demos!$B$3:$K$1368,3,FALSE)),"")</f>
        <v/>
      </c>
      <c r="J2294" s="79" t="str">
        <f>IFERROR(IF(VLOOKUP(G2294,Demos!$B$3:$K$1368,4,FALSE)=0,"",VLOOKUP(G2294,Demos!$B$3:$K$1368,4,FALSE)),"")</f>
        <v/>
      </c>
      <c r="K2294" s="32" t="s">
        <v>1058</v>
      </c>
      <c r="L2294" s="32" t="s">
        <v>1057</v>
      </c>
      <c r="M2294" s="71">
        <v>41624</v>
      </c>
      <c r="N2294" s="33" t="str">
        <f>IFERROR(VLOOKUP(G2294,Demos!$B$3:$K$1368,5,FALSE),"")</f>
        <v>Skipping Rope</v>
      </c>
      <c r="O2294" s="28">
        <f>IF(N2294="","",COUNTIF($N$6:N4413, N2294))</f>
        <v>3</v>
      </c>
      <c r="P2294" s="33" t="str">
        <f xml:space="preserve"> IFERROR(IF(VLOOKUP(G2294,Demos!$B$3:$K$1368,6,FALSE)=0,"",VLOOKUP(G2294,Demos!$B$3:$K$1368,6,FALSE)),"")</f>
        <v>www.de-monstrare.nl/pdf/Skipping%20rope.pdf</v>
      </c>
      <c r="Q2294" s="38" t="str">
        <f xml:space="preserve"> IFERROR(IF(VLOOKUP(G2294,Demos!$B$3:$K$1368,8,FALSE)=0,"",VLOOKUP(G2294,Demos!$B$3:$K$1368,8,FALSE)),"")</f>
        <v/>
      </c>
      <c r="R2294" s="38" t="str">
        <f xml:space="preserve"> IFERROR(IF(VLOOKUP(G2294,Demos!$B$3:$K$1368,7,FALSE)=0,"",VLOOKUP(G2294,Demos!$B$3:$K$1368,7,FALSE)),"")</f>
        <v/>
      </c>
      <c r="T2294" s="50" t="s">
        <v>1763</v>
      </c>
      <c r="U2294" s="31" t="str">
        <f>IFERROR(VLOOKUP(G2294,Demos!$B$7:N5592,12,FALSE),"")</f>
        <v/>
      </c>
    </row>
    <row r="2295" spans="1:22" ht="45" x14ac:dyDescent="0.25">
      <c r="A2295" s="39">
        <f t="shared" si="35"/>
        <v>2290</v>
      </c>
      <c r="B2295" s="29" t="s">
        <v>37</v>
      </c>
      <c r="C2295" s="29" t="str">
        <f xml:space="preserve"> IFERROR(VLOOKUP(B2295, Courses!$C$3:$E$836, 2, FALSE),"")</f>
        <v>Physics of Everyday Life</v>
      </c>
      <c r="D2295" s="29" t="str">
        <f xml:space="preserve"> IFERROR(VLOOKUP(MID(G2295,1,1), PIRA!$B$1:$E$1146, 2, FALSE),"")</f>
        <v>6 Optics</v>
      </c>
      <c r="E2295" s="31" t="str">
        <f xml:space="preserve"> IFERROR(VLOOKUP(MID(G2295,1,2),PIRA!$B$1:$E$1144,2,FALSE),"")&amp;"
"&amp;IFERROR(VLOOKUP(MID(H2295,1,2),PIRA!$B$1:$E$1144,2,FALSE),"")&amp;"
"&amp;IFERROR(VLOOKUP(MID(I2295,1,2),PIRA!$B$1:$E$1144,2,FALSE),"")</f>
        <v xml:space="preserve">Geometrical Optics
</v>
      </c>
      <c r="F2295" s="31" t="str">
        <f xml:space="preserve"> IFERROR(VLOOKUP(MID(G2295,1,4),PIRA!$B$1:$E$1144,2,FALSE),"")&amp;"
"&amp;IFERROR(VLOOKUP(MID(H2295,1,4),PIRA!$B$1:$E$1144,2,FALSE),"")&amp;"
"&amp;IFERROR(VLOOKUP(MID(I2295,1,4),PIRA!$B$1:$E$1144,2,FALSE),"")</f>
        <v xml:space="preserve">Reflection From Flat Surfaces
</v>
      </c>
      <c r="G2295" s="32" t="s">
        <v>1682</v>
      </c>
      <c r="H2295" s="31" t="str">
        <f>IFERROR(IF(VLOOKUP(G2295,Demos!$B$3:$K$1368,2,FALSE)=0,"",VLOOKUP(G2295,Demos!$B$3:$K$1368,2,FALSE)),"")</f>
        <v/>
      </c>
      <c r="I2295" s="79" t="str">
        <f>IFERROR(IF(VLOOKUP(G2295,Demos!$B$3:$K$1368,3,FALSE)=0,"",VLOOKUP(G2295,Demos!$B$3:$K$1368,3,FALSE)),"")</f>
        <v/>
      </c>
      <c r="J2295" s="79" t="str">
        <f>IFERROR(IF(VLOOKUP(G2295,Demos!$B$3:$K$1368,4,FALSE)=0,"",VLOOKUP(G2295,Demos!$B$3:$K$1368,4,FALSE)),"")</f>
        <v/>
      </c>
      <c r="K2295" s="30" t="s">
        <v>40</v>
      </c>
      <c r="L2295" s="30" t="s">
        <v>1062</v>
      </c>
      <c r="M2295" s="71">
        <v>41624</v>
      </c>
      <c r="N2295" s="33" t="str">
        <f>IFERROR(VLOOKUP(G2295,Demos!$B$3:$K$1368,5,FALSE),"")</f>
        <v>Confusing Mirrors (mirrors at 90 degrees)</v>
      </c>
      <c r="O2295" s="28">
        <f>IF(N2295="","",COUNTIF($N$6:N4414, N2295))</f>
        <v>3</v>
      </c>
      <c r="P2295" s="33" t="str">
        <f xml:space="preserve"> IFERROR(IF(VLOOKUP(G2295,Demos!$B$3:$K$1368,6,FALSE)=0,"",VLOOKUP(G2295,Demos!$B$3:$K$1368,6,FALSE)),"")</f>
        <v>www.de-monstrare.nl/pdf/Confusing%20mirrors.pdf</v>
      </c>
      <c r="Q2295" s="38" t="str">
        <f xml:space="preserve"> IFERROR(IF(VLOOKUP(G2295,Demos!$B$3:$K$1368,8,FALSE)=0,"",VLOOKUP(G2295,Demos!$B$3:$K$1368,8,FALSE)),"")</f>
        <v/>
      </c>
      <c r="R2295" s="38" t="str">
        <f xml:space="preserve"> IFERROR(IF(VLOOKUP(G2295,Demos!$B$3:$K$1368,7,FALSE)=0,"",VLOOKUP(G2295,Demos!$B$3:$K$1368,7,FALSE)),"")</f>
        <v/>
      </c>
      <c r="T2295" s="50" t="s">
        <v>1762</v>
      </c>
      <c r="U2295" s="31" t="str">
        <f>IFERROR(VLOOKUP(G2295,Demos!$B$7:N5590,12,FALSE),"")</f>
        <v/>
      </c>
    </row>
    <row r="2296" spans="1:22" ht="45" x14ac:dyDescent="0.25">
      <c r="A2296" s="39">
        <f t="shared" si="35"/>
        <v>2291</v>
      </c>
      <c r="B2296" s="29" t="s">
        <v>37</v>
      </c>
      <c r="C2296" s="29" t="str">
        <f xml:space="preserve"> IFERROR(VLOOKUP(B2296, Courses!$C$3:$E$836, 2, FALSE),"")</f>
        <v>Physics of Everyday Life</v>
      </c>
      <c r="D2296" s="29" t="str">
        <f xml:space="preserve"> IFERROR(VLOOKUP(MID(G2296,1,1), PIRA!$B$1:$E$1146, 2, FALSE),"")</f>
        <v>6 Optics</v>
      </c>
      <c r="E2296" s="31" t="str">
        <f xml:space="preserve"> IFERROR(VLOOKUP(MID(G2296,1,2),PIRA!$B$1:$E$1144,2,FALSE),"")&amp;"
"&amp;IFERROR(VLOOKUP(MID(H2296,1,2),PIRA!$B$1:$E$1144,2,FALSE),"")&amp;"
"&amp;IFERROR(VLOOKUP(MID(I2296,1,2),PIRA!$B$1:$E$1144,2,FALSE),"")</f>
        <v xml:space="preserve">Geometrical Optics
</v>
      </c>
      <c r="F2296" s="31" t="str">
        <f xml:space="preserve"> IFERROR(VLOOKUP(MID(G2296,1,4),PIRA!$B$1:$E$1144,2,FALSE),"")&amp;"
"&amp;IFERROR(VLOOKUP(MID(H2296,1,4),PIRA!$B$1:$E$1144,2,FALSE),"")&amp;"
"&amp;IFERROR(VLOOKUP(MID(I2296,1,4),PIRA!$B$1:$E$1144,2,FALSE),"")</f>
        <v xml:space="preserve">Reflection from Curved Surfaces
</v>
      </c>
      <c r="G2296" s="32" t="s">
        <v>1200</v>
      </c>
      <c r="H2296" s="31" t="str">
        <f>IFERROR(IF(VLOOKUP(G2296,Demos!$B$3:$K$1368,2,FALSE)=0,"",VLOOKUP(G2296,Demos!$B$3:$K$1368,2,FALSE)),"")</f>
        <v/>
      </c>
      <c r="I2296" s="79" t="str">
        <f>IFERROR(IF(VLOOKUP(G2296,Demos!$B$3:$K$1368,3,FALSE)=0,"",VLOOKUP(G2296,Demos!$B$3:$K$1368,3,FALSE)),"")</f>
        <v/>
      </c>
      <c r="J2296" s="79" t="str">
        <f>IFERROR(IF(VLOOKUP(G2296,Demos!$B$3:$K$1368,4,FALSE)=0,"",VLOOKUP(G2296,Demos!$B$3:$K$1368,4,FALSE)),"")</f>
        <v/>
      </c>
      <c r="K2296" s="30" t="s">
        <v>40</v>
      </c>
      <c r="L2296" s="30" t="s">
        <v>1062</v>
      </c>
      <c r="M2296" s="71">
        <v>41624</v>
      </c>
      <c r="N2296" s="33" t="str">
        <f>IFERROR(VLOOKUP(G2296,Demos!$B$3:$K$1368,5,FALSE),"")</f>
        <v>Anamorphic Mug</v>
      </c>
      <c r="O2296" s="28">
        <f>IF(N2296="","",COUNTIF($N$6:N4415, N2296))</f>
        <v>3</v>
      </c>
      <c r="P2296" s="33" t="str">
        <f xml:space="preserve"> IFERROR(IF(VLOOKUP(G2296,Demos!$B$3:$K$1368,6,FALSE)=0,"",VLOOKUP(G2296,Demos!$B$3:$K$1368,6,FALSE)),"")</f>
        <v>N/A</v>
      </c>
      <c r="Q2296" s="38" t="str">
        <f xml:space="preserve"> IFERROR(IF(VLOOKUP(G2296,Demos!$B$3:$K$1368,8,FALSE)=0,"",VLOOKUP(G2296,Demos!$B$3:$K$1368,8,FALSE)),"")</f>
        <v/>
      </c>
      <c r="R2296" s="38" t="str">
        <f xml:space="preserve"> IFERROR(IF(VLOOKUP(G2296,Demos!$B$3:$K$1368,7,FALSE)=0,"",VLOOKUP(G2296,Demos!$B$3:$K$1368,7,FALSE)),"")</f>
        <v/>
      </c>
      <c r="T2296" s="50" t="s">
        <v>1762</v>
      </c>
      <c r="U2296" s="31" t="str">
        <f>IFERROR(VLOOKUP(G2296,Demos!$B$7:N5591,12,FALSE),"")</f>
        <v/>
      </c>
    </row>
    <row r="2297" spans="1:22" ht="45" x14ac:dyDescent="0.25">
      <c r="A2297" s="39">
        <f t="shared" si="35"/>
        <v>2292</v>
      </c>
      <c r="B2297" s="29" t="s">
        <v>37</v>
      </c>
      <c r="C2297" s="29" t="str">
        <f xml:space="preserve"> IFERROR(VLOOKUP(B2297, Courses!$C$3:$E$836, 2, FALSE),"")</f>
        <v>Physics of Everyday Life</v>
      </c>
      <c r="D2297" s="29" t="str">
        <f xml:space="preserve"> IFERROR(VLOOKUP(MID(G2297,1,1), PIRA!$B$1:$E$1146, 2, FALSE),"")</f>
        <v>6 Optics</v>
      </c>
      <c r="E2297" s="31" t="str">
        <f xml:space="preserve"> IFERROR(VLOOKUP(MID(G2297,1,2),PIRA!$B$1:$E$1144,2,FALSE),"")&amp;"
"&amp;IFERROR(VLOOKUP(MID(H2297,1,2),PIRA!$B$1:$E$1144,2,FALSE),"")&amp;"
"&amp;IFERROR(VLOOKUP(MID(I2297,1,2),PIRA!$B$1:$E$1144,2,FALSE),"")</f>
        <v xml:space="preserve">Geometrical Optics
</v>
      </c>
      <c r="F2297" s="31" t="str">
        <f xml:space="preserve"> IFERROR(VLOOKUP(MID(G2297,1,4),PIRA!$B$1:$E$1144,2,FALSE),"")&amp;"
"&amp;IFERROR(VLOOKUP(MID(H2297,1,4),PIRA!$B$1:$E$1144,2,FALSE),"")&amp;"
"&amp;IFERROR(VLOOKUP(MID(I2297,1,4),PIRA!$B$1:$E$1144,2,FALSE),"")</f>
        <v xml:space="preserve">Reflection from Curved Surfaces
</v>
      </c>
      <c r="G2297" s="32" t="s">
        <v>123</v>
      </c>
      <c r="H2297" s="31" t="str">
        <f>IFERROR(IF(VLOOKUP(G2297,Demos!$B$3:$K$1368,2,FALSE)=0,"",VLOOKUP(G2297,Demos!$B$3:$K$1368,2,FALSE)),"")</f>
        <v/>
      </c>
      <c r="I2297" s="79" t="str">
        <f>IFERROR(IF(VLOOKUP(G2297,Demos!$B$3:$K$1368,3,FALSE)=0,"",VLOOKUP(G2297,Demos!$B$3:$K$1368,3,FALSE)),"")</f>
        <v/>
      </c>
      <c r="J2297" s="79" t="str">
        <f>IFERROR(IF(VLOOKUP(G2297,Demos!$B$3:$K$1368,4,FALSE)=0,"",VLOOKUP(G2297,Demos!$B$3:$K$1368,4,FALSE)),"")</f>
        <v/>
      </c>
      <c r="K2297" s="30" t="s">
        <v>40</v>
      </c>
      <c r="L2297" s="30" t="s">
        <v>1062</v>
      </c>
      <c r="M2297" s="71">
        <v>41624</v>
      </c>
      <c r="N2297" s="33" t="str">
        <f>IFERROR(VLOOKUP(G2297,Demos!$B$3:$K$1368,5,FALSE),"")</f>
        <v>Mirage</v>
      </c>
      <c r="O2297" s="28">
        <f>IF(N2297="","",COUNTIF($N$6:N4416, N2297))</f>
        <v>3</v>
      </c>
      <c r="P2297" s="33" t="str">
        <f xml:space="preserve"> IFERROR(IF(VLOOKUP(G2297,Demos!$B$3:$K$1368,6,FALSE)=0,"",VLOOKUP(G2297,Demos!$B$3:$K$1368,6,FALSE)),"")</f>
        <v>N/A</v>
      </c>
      <c r="Q2297" s="38" t="str">
        <f xml:space="preserve"> IFERROR(IF(VLOOKUP(G2297,Demos!$B$3:$K$1368,8,FALSE)=0,"",VLOOKUP(G2297,Demos!$B$3:$K$1368,8,FALSE)),"")</f>
        <v/>
      </c>
      <c r="R2297" s="38" t="str">
        <f xml:space="preserve"> IFERROR(IF(VLOOKUP(G2297,Demos!$B$3:$K$1368,7,FALSE)=0,"",VLOOKUP(G2297,Demos!$B$3:$K$1368,7,FALSE)),"")</f>
        <v/>
      </c>
      <c r="T2297" s="50" t="s">
        <v>1762</v>
      </c>
      <c r="U2297" s="31" t="str">
        <f>IFERROR(VLOOKUP(G2297,Demos!$B$7:N5589,12,FALSE),"")</f>
        <v/>
      </c>
    </row>
    <row r="2298" spans="1:22" ht="45" x14ac:dyDescent="0.25">
      <c r="A2298" s="39">
        <f t="shared" si="35"/>
        <v>2293</v>
      </c>
      <c r="B2298" s="29" t="s">
        <v>162</v>
      </c>
      <c r="C2298" s="29" t="str">
        <f xml:space="preserve"> IFERROR(VLOOKUP(B2298, Courses!$C$3:$E$836, 2, FALSE),"")</f>
        <v>Electricity and Magnetism</v>
      </c>
      <c r="D2298" s="29" t="str">
        <f xml:space="preserve"> IFERROR(VLOOKUP(MID(G2298,1,1), PIRA!$B$1:$E$1146, 2, FALSE),"")</f>
        <v>5 Electricity and Magnetism</v>
      </c>
      <c r="E2298" s="31" t="str">
        <f xml:space="preserve"> IFERROR(VLOOKUP(MID(G2298,1,2),PIRA!$B$1:$E$1144,2,FALSE),"")&amp;"
"&amp;IFERROR(VLOOKUP(MID(H2298,1,2),PIRA!$B$1:$E$1144,2,FALSE),"")&amp;"
"&amp;IFERROR(VLOOKUP(MID(I2298,1,2),PIRA!$B$1:$E$1144,2,FALSE),"")</f>
        <v xml:space="preserve">Electromagnetic Induction
</v>
      </c>
      <c r="F2298" s="31" t="str">
        <f xml:space="preserve"> IFERROR(VLOOKUP(MID(G2298,1,4),PIRA!$B$1:$E$1144,2,FALSE),"")&amp;"
"&amp;IFERROR(VLOOKUP(MID(H2298,1,4),PIRA!$B$1:$E$1144,2,FALSE),"")&amp;"
"&amp;IFERROR(VLOOKUP(MID(I2298,1,4),PIRA!$B$1:$E$1144,2,FALSE),"")</f>
        <v xml:space="preserve">Induced Currents and Forces
</v>
      </c>
      <c r="G2298" s="32" t="s">
        <v>218</v>
      </c>
      <c r="H2298" s="31" t="str">
        <f>IFERROR(IF(VLOOKUP(G2298,Demos!$B$3:$K$1368,2,FALSE)=0,"",VLOOKUP(G2298,Demos!$B$3:$K$1368,2,FALSE)),"")</f>
        <v/>
      </c>
      <c r="I2298" s="79" t="str">
        <f>IFERROR(IF(VLOOKUP(G2298,Demos!$B$3:$K$1368,3,FALSE)=0,"",VLOOKUP(G2298,Demos!$B$3:$K$1368,3,FALSE)),"")</f>
        <v/>
      </c>
      <c r="J2298" s="79" t="str">
        <f>IFERROR(IF(VLOOKUP(G2298,Demos!$B$3:$K$1368,4,FALSE)=0,"",VLOOKUP(G2298,Demos!$B$3:$K$1368,4,FALSE)),"")</f>
        <v/>
      </c>
      <c r="K2298" s="32" t="s">
        <v>1058</v>
      </c>
      <c r="L2298" s="32" t="s">
        <v>1057</v>
      </c>
      <c r="M2298" s="71">
        <v>41620</v>
      </c>
      <c r="N2298" s="33" t="str">
        <f>IFERROR(VLOOKUP(G2298,Demos!$B$3:$K$1368,5,FALSE),"")</f>
        <v>Induction Coil with Magnet</v>
      </c>
      <c r="O2298" s="28">
        <f>IF(N2298="","",COUNTIF($N$6:N4417, N2298))</f>
        <v>3</v>
      </c>
      <c r="P2298" s="33" t="str">
        <f xml:space="preserve"> IFERROR(IF(VLOOKUP(G2298,Demos!$B$3:$K$1368,6,FALSE)=0,"",VLOOKUP(G2298,Demos!$B$3:$K$1368,6,FALSE)),"")</f>
        <v>N/A</v>
      </c>
      <c r="Q2298" s="38" t="str">
        <f xml:space="preserve"> IFERROR(IF(VLOOKUP(G2298,Demos!$B$3:$K$1368,8,FALSE)=0,"",VLOOKUP(G2298,Demos!$B$3:$K$1368,8,FALSE)),"")</f>
        <v>Changing flux generates current (moving permanent magnet in a coil)</v>
      </c>
      <c r="R2298" s="38" t="str">
        <f xml:space="preserve"> IFERROR(IF(VLOOKUP(G2298,Demos!$B$3:$K$1368,7,FALSE)=0,"",VLOOKUP(G2298,Demos!$B$3:$K$1368,7,FALSE)),"")</f>
        <v/>
      </c>
      <c r="T2298" s="50" t="s">
        <v>1761</v>
      </c>
      <c r="U2298" s="31" t="str">
        <f>IFERROR(VLOOKUP(G2298,Demos!$B$7:N5594,12,FALSE),"")</f>
        <v/>
      </c>
    </row>
    <row r="2299" spans="1:22" ht="45" x14ac:dyDescent="0.25">
      <c r="A2299" s="39">
        <f t="shared" si="35"/>
        <v>2294</v>
      </c>
      <c r="B2299" s="29" t="s">
        <v>162</v>
      </c>
      <c r="C2299" s="29" t="str">
        <f xml:space="preserve"> IFERROR(VLOOKUP(B2299, Courses!$C$3:$E$836, 2, FALSE),"")</f>
        <v>Electricity and Magnetism</v>
      </c>
      <c r="D2299" s="29" t="str">
        <f xml:space="preserve"> IFERROR(VLOOKUP(MID(G2299,1,1), PIRA!$B$1:$E$1146, 2, FALSE),"")</f>
        <v>5 Electricity and Magnetism</v>
      </c>
      <c r="E2299" s="31" t="str">
        <f xml:space="preserve"> IFERROR(VLOOKUP(MID(G2299,1,2),PIRA!$B$1:$E$1144,2,FALSE),"")&amp;"
"&amp;IFERROR(VLOOKUP(MID(H2299,1,2),PIRA!$B$1:$E$1144,2,FALSE),"")&amp;"
"&amp;IFERROR(VLOOKUP(MID(I2299,1,2),PIRA!$B$1:$E$1144,2,FALSE),"")</f>
        <v xml:space="preserve">Electromagnetic Induction
</v>
      </c>
      <c r="F2299" s="31" t="str">
        <f xml:space="preserve"> IFERROR(VLOOKUP(MID(G2299,1,4),PIRA!$B$1:$E$1144,2,FALSE),"")&amp;"
"&amp;IFERROR(VLOOKUP(MID(H2299,1,4),PIRA!$B$1:$E$1144,2,FALSE),"")&amp;"
"&amp;IFERROR(VLOOKUP(MID(I2299,1,4),PIRA!$B$1:$E$1144,2,FALSE),"")</f>
        <v xml:space="preserve">Eddy Currents
</v>
      </c>
      <c r="G2299" s="32" t="s">
        <v>225</v>
      </c>
      <c r="H2299" s="31" t="str">
        <f>IFERROR(IF(VLOOKUP(G2299,Demos!$B$3:$K$1368,2,FALSE)=0,"",VLOOKUP(G2299,Demos!$B$3:$K$1368,2,FALSE)),"")</f>
        <v/>
      </c>
      <c r="I2299" s="79" t="str">
        <f>IFERROR(IF(VLOOKUP(G2299,Demos!$B$3:$K$1368,3,FALSE)=0,"",VLOOKUP(G2299,Demos!$B$3:$K$1368,3,FALSE)),"")</f>
        <v/>
      </c>
      <c r="J2299" s="79" t="str">
        <f>IFERROR(IF(VLOOKUP(G2299,Demos!$B$3:$K$1368,4,FALSE)=0,"",VLOOKUP(G2299,Demos!$B$3:$K$1368,4,FALSE)),"")</f>
        <v/>
      </c>
      <c r="K2299" s="32" t="s">
        <v>1058</v>
      </c>
      <c r="L2299" s="32" t="s">
        <v>1057</v>
      </c>
      <c r="M2299" s="71">
        <v>41620</v>
      </c>
      <c r="N2299" s="33" t="str">
        <f>IFERROR(VLOOKUP(G2299,Demos!$B$3:$K$1368,5,FALSE),"")</f>
        <v>Eddy Current Pendulum</v>
      </c>
      <c r="O2299" s="28">
        <f>IF(N2299="","",COUNTIF($N$6:N4418, N2299))</f>
        <v>2</v>
      </c>
      <c r="P2299" s="33" t="str">
        <f xml:space="preserve"> IFERROR(IF(VLOOKUP(G2299,Demos!$B$3:$K$1368,6,FALSE)=0,"",VLOOKUP(G2299,Demos!$B$3:$K$1368,6,FALSE)),"")</f>
        <v>N/A</v>
      </c>
      <c r="Q2299" s="38" t="str">
        <f xml:space="preserve"> IFERROR(IF(VLOOKUP(G2299,Demos!$B$3:$K$1368,8,FALSE)=0,"",VLOOKUP(G2299,Demos!$B$3:$K$1368,8,FALSE)),"")</f>
        <v/>
      </c>
      <c r="R2299" s="38" t="str">
        <f xml:space="preserve"> IFERROR(IF(VLOOKUP(G2299,Demos!$B$3:$K$1368,7,FALSE)=0,"",VLOOKUP(G2299,Demos!$B$3:$K$1368,7,FALSE)),"")</f>
        <v/>
      </c>
      <c r="T2299" s="50" t="s">
        <v>1761</v>
      </c>
      <c r="U2299" s="31" t="str">
        <f>IFERROR(VLOOKUP(G2299,Demos!$B$7:N5597,12,FALSE),"")</f>
        <v/>
      </c>
    </row>
    <row r="2300" spans="1:22" ht="45" x14ac:dyDescent="0.25">
      <c r="A2300" s="39">
        <f t="shared" si="35"/>
        <v>2295</v>
      </c>
      <c r="B2300" s="29" t="s">
        <v>162</v>
      </c>
      <c r="C2300" s="29" t="str">
        <f xml:space="preserve"> IFERROR(VLOOKUP(B2300, Courses!$C$3:$E$836, 2, FALSE),"")</f>
        <v>Electricity and Magnetism</v>
      </c>
      <c r="D2300" s="29" t="str">
        <f xml:space="preserve"> IFERROR(VLOOKUP(MID(G2300,1,1), PIRA!$B$1:$E$1146, 2, FALSE),"")</f>
        <v>5 Electricity and Magnetism</v>
      </c>
      <c r="E2300" s="31" t="str">
        <f xml:space="preserve"> IFERROR(VLOOKUP(MID(G2300,1,2),PIRA!$B$1:$E$1144,2,FALSE),"")&amp;"
"&amp;IFERROR(VLOOKUP(MID(H2300,1,2),PIRA!$B$1:$E$1144,2,FALSE),"")&amp;"
"&amp;IFERROR(VLOOKUP(MID(I2300,1,2),PIRA!$B$1:$E$1144,2,FALSE),"")</f>
        <v xml:space="preserve">Electromagnetic Induction
</v>
      </c>
      <c r="F2300" s="31" t="str">
        <f xml:space="preserve"> IFERROR(VLOOKUP(MID(G2300,1,4),PIRA!$B$1:$E$1144,2,FALSE),"")&amp;"
"&amp;IFERROR(VLOOKUP(MID(H2300,1,4),PIRA!$B$1:$E$1144,2,FALSE),"")&amp;"
"&amp;IFERROR(VLOOKUP(MID(I2300,1,4),PIRA!$B$1:$E$1144,2,FALSE),"")</f>
        <v xml:space="preserve">Eddy Currents
</v>
      </c>
      <c r="G2300" s="32" t="s">
        <v>1727</v>
      </c>
      <c r="H2300" s="31" t="str">
        <f>IFERROR(IF(VLOOKUP(G2300,Demos!$B$3:$K$1368,2,FALSE)=0,"",VLOOKUP(G2300,Demos!$B$3:$K$1368,2,FALSE)),"")</f>
        <v/>
      </c>
      <c r="I2300" s="79" t="str">
        <f>IFERROR(IF(VLOOKUP(G2300,Demos!$B$3:$K$1368,3,FALSE)=0,"",VLOOKUP(G2300,Demos!$B$3:$K$1368,3,FALSE)),"")</f>
        <v/>
      </c>
      <c r="J2300" s="79" t="str">
        <f>IFERROR(IF(VLOOKUP(G2300,Demos!$B$3:$K$1368,4,FALSE)=0,"",VLOOKUP(G2300,Demos!$B$3:$K$1368,4,FALSE)),"")</f>
        <v/>
      </c>
      <c r="K2300" s="30" t="s">
        <v>1057</v>
      </c>
      <c r="L2300" s="30" t="s">
        <v>1058</v>
      </c>
      <c r="M2300" s="71">
        <v>41620</v>
      </c>
      <c r="N2300" s="33" t="str">
        <f>IFERROR(VLOOKUP(G2300,Demos!$B$3:$K$1368,5,FALSE),"")</f>
        <v>Plates and Magnets</v>
      </c>
      <c r="O2300" s="28">
        <f>IF(N2300="","",COUNTIF($N$6:N4419, N2300))</f>
        <v>2</v>
      </c>
      <c r="P2300" s="33" t="str">
        <f xml:space="preserve"> IFERROR(IF(VLOOKUP(G2300,Demos!$B$3:$K$1368,6,FALSE)=0,"",VLOOKUP(G2300,Demos!$B$3:$K$1368,6,FALSE)),"")</f>
        <v>N/A</v>
      </c>
      <c r="Q2300" s="38" t="str">
        <f xml:space="preserve"> IFERROR(IF(VLOOKUP(G2300,Demos!$B$3:$K$1368,8,FALSE)=0,"",VLOOKUP(G2300,Demos!$B$3:$K$1368,8,FALSE)),"")</f>
        <v>Permanent magnet rolling down and inclined Cu-plate</v>
      </c>
      <c r="R2300" s="38" t="str">
        <f xml:space="preserve"> IFERROR(IF(VLOOKUP(G2300,Demos!$B$3:$K$1368,7,FALSE)=0,"",VLOOKUP(G2300,Demos!$B$3:$K$1368,7,FALSE)),"")</f>
        <v/>
      </c>
      <c r="T2300" s="50" t="s">
        <v>1761</v>
      </c>
      <c r="U2300" s="31" t="str">
        <f>IFERROR(VLOOKUP(G2300,Demos!$B$7:N5593,12,FALSE),"")</f>
        <v/>
      </c>
    </row>
    <row r="2301" spans="1:22" ht="45" x14ac:dyDescent="0.25">
      <c r="A2301" s="39">
        <f t="shared" si="35"/>
        <v>2296</v>
      </c>
      <c r="B2301" s="29" t="s">
        <v>162</v>
      </c>
      <c r="C2301" s="29" t="str">
        <f xml:space="preserve"> IFERROR(VLOOKUP(B2301, Courses!$C$3:$E$836, 2, FALSE),"")</f>
        <v>Electricity and Magnetism</v>
      </c>
      <c r="D2301" s="29" t="str">
        <f xml:space="preserve"> IFERROR(VLOOKUP(MID(G2301,1,1), PIRA!$B$1:$E$1146, 2, FALSE),"")</f>
        <v>5 Electricity and Magnetism</v>
      </c>
      <c r="E2301" s="31" t="str">
        <f xml:space="preserve"> IFERROR(VLOOKUP(MID(G2301,1,2),PIRA!$B$1:$E$1144,2,FALSE),"")&amp;"
"&amp;IFERROR(VLOOKUP(MID(H2301,1,2),PIRA!$B$1:$E$1144,2,FALSE),"")&amp;"
"&amp;IFERROR(VLOOKUP(MID(I2301,1,2),PIRA!$B$1:$E$1144,2,FALSE),"")</f>
        <v xml:space="preserve">Electromagnetic Induction
</v>
      </c>
      <c r="F2301" s="31" t="str">
        <f xml:space="preserve"> IFERROR(VLOOKUP(MID(G2301,1,4),PIRA!$B$1:$E$1144,2,FALSE),"")&amp;"
"&amp;IFERROR(VLOOKUP(MID(H2301,1,4),PIRA!$B$1:$E$1144,2,FALSE),"")&amp;"
"&amp;IFERROR(VLOOKUP(MID(I2301,1,4),PIRA!$B$1:$E$1144,2,FALSE),"")</f>
        <v xml:space="preserve">Eddy Currents
</v>
      </c>
      <c r="G2301" s="32" t="s">
        <v>227</v>
      </c>
      <c r="H2301" s="31" t="str">
        <f>IFERROR(IF(VLOOKUP(G2301,Demos!$B$3:$K$1368,2,FALSE)=0,"",VLOOKUP(G2301,Demos!$B$3:$K$1368,2,FALSE)),"")</f>
        <v/>
      </c>
      <c r="I2301" s="79" t="str">
        <f>IFERROR(IF(VLOOKUP(G2301,Demos!$B$3:$K$1368,3,FALSE)=0,"",VLOOKUP(G2301,Demos!$B$3:$K$1368,3,FALSE)),"")</f>
        <v/>
      </c>
      <c r="J2301" s="79" t="str">
        <f>IFERROR(IF(VLOOKUP(G2301,Demos!$B$3:$K$1368,4,FALSE)=0,"",VLOOKUP(G2301,Demos!$B$3:$K$1368,4,FALSE)),"")</f>
        <v/>
      </c>
      <c r="K2301" s="32" t="s">
        <v>1058</v>
      </c>
      <c r="L2301" s="32" t="s">
        <v>1057</v>
      </c>
      <c r="M2301" s="71">
        <v>41620</v>
      </c>
      <c r="N2301" s="33" t="str">
        <f>IFERROR(VLOOKUP(G2301,Demos!$B$3:$K$1368,5,FALSE),"")</f>
        <v>Eddy Current Tube</v>
      </c>
      <c r="O2301" s="28">
        <f>IF(N2301="","",COUNTIF($N$6:N4420, N2301))</f>
        <v>13</v>
      </c>
      <c r="P2301" s="33" t="str">
        <f xml:space="preserve"> IFERROR(IF(VLOOKUP(G2301,Demos!$B$3:$K$1368,6,FALSE)=0,"",VLOOKUP(G2301,Demos!$B$3:$K$1368,6,FALSE)),"")</f>
        <v>N/A</v>
      </c>
      <c r="Q2301" s="38" t="str">
        <f xml:space="preserve"> IFERROR(IF(VLOOKUP(G2301,Demos!$B$3:$K$1368,8,FALSE)=0,"",VLOOKUP(G2301,Demos!$B$3:$K$1368,8,FALSE)),"")</f>
        <v/>
      </c>
      <c r="R2301" s="38" t="str">
        <f xml:space="preserve"> IFERROR(IF(VLOOKUP(G2301,Demos!$B$3:$K$1368,7,FALSE)=0,"",VLOOKUP(G2301,Demos!$B$3:$K$1368,7,FALSE)),"")</f>
        <v/>
      </c>
      <c r="T2301" s="50" t="s">
        <v>1761</v>
      </c>
      <c r="U2301" s="31" t="str">
        <f>IFERROR(VLOOKUP(G2301,Demos!$B$7:N5595,12,FALSE),"")</f>
        <v/>
      </c>
    </row>
    <row r="2302" spans="1:22" ht="45" x14ac:dyDescent="0.25">
      <c r="A2302" s="39">
        <f t="shared" si="35"/>
        <v>2297</v>
      </c>
      <c r="B2302" s="29" t="s">
        <v>162</v>
      </c>
      <c r="C2302" s="29" t="str">
        <f xml:space="preserve"> IFERROR(VLOOKUP(B2302, Courses!$C$3:$E$836, 2, FALSE),"")</f>
        <v>Electricity and Magnetism</v>
      </c>
      <c r="D2302" s="29" t="str">
        <f xml:space="preserve"> IFERROR(VLOOKUP(MID(G2302,1,1), PIRA!$B$1:$E$1146, 2, FALSE),"")</f>
        <v>5 Electricity and Magnetism</v>
      </c>
      <c r="E2302" s="31" t="str">
        <f xml:space="preserve"> IFERROR(VLOOKUP(MID(G2302,1,2),PIRA!$B$1:$E$1144,2,FALSE),"")&amp;"
"&amp;IFERROR(VLOOKUP(MID(H2302,1,2),PIRA!$B$1:$E$1144,2,FALSE),"")&amp;"
"&amp;IFERROR(VLOOKUP(MID(I2302,1,2),PIRA!$B$1:$E$1144,2,FALSE),"")</f>
        <v xml:space="preserve">Electromagnetic Induction
</v>
      </c>
      <c r="F2302" s="31" t="str">
        <f xml:space="preserve"> IFERROR(VLOOKUP(MID(G2302,1,4),PIRA!$B$1:$E$1144,2,FALSE),"")&amp;"
"&amp;IFERROR(VLOOKUP(MID(H2302,1,4),PIRA!$B$1:$E$1144,2,FALSE),"")&amp;"
"&amp;IFERROR(VLOOKUP(MID(I2302,1,4),PIRA!$B$1:$E$1144,2,FALSE),"")</f>
        <v xml:space="preserve">Eddy Currents
</v>
      </c>
      <c r="G2302" s="32" t="s">
        <v>227</v>
      </c>
      <c r="H2302" s="31" t="str">
        <f>IFERROR(IF(VLOOKUP(G2302,Demos!$B$3:$K$1368,2,FALSE)=0,"",VLOOKUP(G2302,Demos!$B$3:$K$1368,2,FALSE)),"")</f>
        <v/>
      </c>
      <c r="I2302" s="79" t="str">
        <f>IFERROR(IF(VLOOKUP(G2302,Demos!$B$3:$K$1368,3,FALSE)=0,"",VLOOKUP(G2302,Demos!$B$3:$K$1368,3,FALSE)),"")</f>
        <v/>
      </c>
      <c r="J2302" s="79" t="str">
        <f>IFERROR(IF(VLOOKUP(G2302,Demos!$B$3:$K$1368,4,FALSE)=0,"",VLOOKUP(G2302,Demos!$B$3:$K$1368,4,FALSE)),"")</f>
        <v/>
      </c>
      <c r="K2302" s="32" t="s">
        <v>1058</v>
      </c>
      <c r="L2302" s="32" t="s">
        <v>1057</v>
      </c>
      <c r="M2302" s="71">
        <v>41620</v>
      </c>
      <c r="N2302" s="33" t="str">
        <f>IFERROR(VLOOKUP(G2302,Demos!$B$3:$K$1368,5,FALSE),"")</f>
        <v>Eddy Current Tube</v>
      </c>
      <c r="O2302" s="28">
        <f>IF(N2302="","",COUNTIF($N$6:N4421, N2302))</f>
        <v>13</v>
      </c>
      <c r="P2302" s="33" t="str">
        <f xml:space="preserve"> IFERROR(IF(VLOOKUP(G2302,Demos!$B$3:$K$1368,6,FALSE)=0,"",VLOOKUP(G2302,Demos!$B$3:$K$1368,6,FALSE)),"")</f>
        <v>N/A</v>
      </c>
      <c r="Q2302" s="38" t="str">
        <f xml:space="preserve"> IFERROR(IF(VLOOKUP(G2302,Demos!$B$3:$K$1368,8,FALSE)=0,"",VLOOKUP(G2302,Demos!$B$3:$K$1368,8,FALSE)),"")</f>
        <v/>
      </c>
      <c r="R2302" s="38" t="str">
        <f xml:space="preserve"> IFERROR(IF(VLOOKUP(G2302,Demos!$B$3:$K$1368,7,FALSE)=0,"",VLOOKUP(G2302,Demos!$B$3:$K$1368,7,FALSE)),"")</f>
        <v/>
      </c>
      <c r="T2302" s="50" t="s">
        <v>1761</v>
      </c>
      <c r="U2302" s="31" t="str">
        <f>IFERROR(VLOOKUP(G2302,Demos!$B$7:N5596,12,FALSE),"")</f>
        <v/>
      </c>
    </row>
    <row r="2303" spans="1:22" ht="45" x14ac:dyDescent="0.25">
      <c r="A2303" s="39">
        <f t="shared" si="35"/>
        <v>2298</v>
      </c>
      <c r="B2303" s="29" t="s">
        <v>162</v>
      </c>
      <c r="C2303" s="29" t="str">
        <f xml:space="preserve"> IFERROR(VLOOKUP(B2303, Courses!$C$3:$E$836, 2, FALSE),"")</f>
        <v>Electricity and Magnetism</v>
      </c>
      <c r="D2303" s="29" t="str">
        <f xml:space="preserve"> IFERROR(VLOOKUP(MID(G2303,1,1), PIRA!$B$1:$E$1146, 2, FALSE),"")</f>
        <v>5 Electricity and Magnetism</v>
      </c>
      <c r="E2303" s="31" t="str">
        <f xml:space="preserve"> IFERROR(VLOOKUP(MID(G2303,1,2),PIRA!$B$1:$E$1144,2,FALSE),"")&amp;"
"&amp;IFERROR(VLOOKUP(MID(H2303,1,2),PIRA!$B$1:$E$1144,2,FALSE),"")&amp;"
"&amp;IFERROR(VLOOKUP(MID(I2303,1,2),PIRA!$B$1:$E$1144,2,FALSE),"")</f>
        <v xml:space="preserve">Magnetic Fields and Forces
</v>
      </c>
      <c r="F2303" s="31" t="str">
        <f xml:space="preserve"> IFERROR(VLOOKUP(MID(G2303,1,4),PIRA!$B$1:$E$1144,2,FALSE),"")&amp;"
"&amp;IFERROR(VLOOKUP(MID(H2303,1,4),PIRA!$B$1:$E$1144,2,FALSE),"")&amp;"
"&amp;IFERROR(VLOOKUP(MID(I2303,1,4),PIRA!$B$1:$E$1144,2,FALSE),"")</f>
        <v xml:space="preserve">Force on Current in Wires
</v>
      </c>
      <c r="G2303" s="32" t="s">
        <v>207</v>
      </c>
      <c r="H2303" s="31" t="str">
        <f>IFERROR(IF(VLOOKUP(G2303,Demos!$B$3:$K$1368,2,FALSE)=0,"",VLOOKUP(G2303,Demos!$B$3:$K$1368,2,FALSE)),"")</f>
        <v/>
      </c>
      <c r="I2303" s="79" t="str">
        <f>IFERROR(IF(VLOOKUP(G2303,Demos!$B$3:$K$1368,3,FALSE)=0,"",VLOOKUP(G2303,Demos!$B$3:$K$1368,3,FALSE)),"")</f>
        <v/>
      </c>
      <c r="J2303" s="79" t="str">
        <f>IFERROR(IF(VLOOKUP(G2303,Demos!$B$3:$K$1368,4,FALSE)=0,"",VLOOKUP(G2303,Demos!$B$3:$K$1368,4,FALSE)),"")</f>
        <v/>
      </c>
      <c r="K2303" s="32" t="s">
        <v>1058</v>
      </c>
      <c r="L2303" s="32" t="s">
        <v>1057</v>
      </c>
      <c r="M2303" s="71">
        <v>41617</v>
      </c>
      <c r="N2303" s="33" t="str">
        <f>IFERROR(VLOOKUP(G2303,Demos!$B$3:$K$1368,5,FALSE),"")</f>
        <v>Current Balance (Sargent-Welch current balance)</v>
      </c>
      <c r="O2303" s="28">
        <f>IF(N2303="","",COUNTIF($N$6:N4422, N2303))</f>
        <v>2</v>
      </c>
      <c r="P2303" s="33" t="str">
        <f xml:space="preserve"> IFERROR(IF(VLOOKUP(G2303,Demos!$B$3:$K$1368,6,FALSE)=0,"",VLOOKUP(G2303,Demos!$B$3:$K$1368,6,FALSE)),"")</f>
        <v>N/A</v>
      </c>
      <c r="Q2303" s="38" t="str">
        <f xml:space="preserve"> IFERROR(IF(VLOOKUP(G2303,Demos!$B$3:$K$1368,8,FALSE)=0,"",VLOOKUP(G2303,Demos!$B$3:$K$1368,8,FALSE)),"")</f>
        <v/>
      </c>
      <c r="R2303" s="38" t="str">
        <f xml:space="preserve"> IFERROR(IF(VLOOKUP(G2303,Demos!$B$3:$K$1368,7,FALSE)=0,"",VLOOKUP(G2303,Demos!$B$3:$K$1368,7,FALSE)),"")</f>
        <v/>
      </c>
      <c r="T2303" s="50" t="s">
        <v>1763</v>
      </c>
      <c r="U2303" s="31" t="str">
        <f>IFERROR(VLOOKUP(G2303,Demos!$B$7:N5598,12,FALSE),"")</f>
        <v/>
      </c>
    </row>
    <row r="2304" spans="1:22" ht="45" x14ac:dyDescent="0.25">
      <c r="A2304" s="39">
        <f t="shared" si="35"/>
        <v>2299</v>
      </c>
      <c r="B2304" s="29" t="s">
        <v>162</v>
      </c>
      <c r="C2304" s="29" t="str">
        <f xml:space="preserve"> IFERROR(VLOOKUP(B2304, Courses!$C$3:$E$836, 2, FALSE),"")</f>
        <v>Electricity and Magnetism</v>
      </c>
      <c r="D2304" s="29" t="str">
        <f xml:space="preserve"> IFERROR(VLOOKUP(MID(G2304,1,1), PIRA!$B$1:$E$1146, 2, FALSE),"")</f>
        <v>5 Electricity and Magnetism</v>
      </c>
      <c r="E2304" s="31" t="str">
        <f xml:space="preserve"> IFERROR(VLOOKUP(MID(G2304,1,2),PIRA!$B$1:$E$1144,2,FALSE),"")&amp;"
"&amp;IFERROR(VLOOKUP(MID(H2304,1,2),PIRA!$B$1:$E$1144,2,FALSE),"")&amp;"
"&amp;IFERROR(VLOOKUP(MID(I2304,1,2),PIRA!$B$1:$E$1144,2,FALSE),"")</f>
        <v xml:space="preserve">Magnetic Fields and Forces
</v>
      </c>
      <c r="F2304" s="31" t="str">
        <f xml:space="preserve"> IFERROR(VLOOKUP(MID(G2304,1,4),PIRA!$B$1:$E$1144,2,FALSE),"")&amp;"
"&amp;IFERROR(VLOOKUP(MID(H2304,1,4),PIRA!$B$1:$E$1144,2,FALSE),"")&amp;"
"&amp;IFERROR(VLOOKUP(MID(I2304,1,4),PIRA!$B$1:$E$1144,2,FALSE),"")</f>
        <v xml:space="preserve">Force on Current in Wires
</v>
      </c>
      <c r="G2304" s="32" t="s">
        <v>202</v>
      </c>
      <c r="H2304" s="31" t="str">
        <f>IFERROR(IF(VLOOKUP(G2304,Demos!$B$3:$K$1368,2,FALSE)=0,"",VLOOKUP(G2304,Demos!$B$3:$K$1368,2,FALSE)),"")</f>
        <v/>
      </c>
      <c r="I2304" s="79" t="str">
        <f>IFERROR(IF(VLOOKUP(G2304,Demos!$B$3:$K$1368,3,FALSE)=0,"",VLOOKUP(G2304,Demos!$B$3:$K$1368,3,FALSE)),"")</f>
        <v/>
      </c>
      <c r="J2304" s="79" t="str">
        <f>IFERROR(IF(VLOOKUP(G2304,Demos!$B$3:$K$1368,4,FALSE)=0,"",VLOOKUP(G2304,Demos!$B$3:$K$1368,4,FALSE)),"")</f>
        <v/>
      </c>
      <c r="K2304" s="32" t="s">
        <v>1058</v>
      </c>
      <c r="L2304" s="32" t="s">
        <v>1057</v>
      </c>
      <c r="M2304" s="71">
        <v>41613</v>
      </c>
      <c r="N2304" s="33" t="str">
        <f>IFERROR(VLOOKUP(G2304,Demos!$B$3:$K$1368,5,FALSE),"")</f>
        <v>Parallel Wires</v>
      </c>
      <c r="O2304" s="28">
        <f>IF(N2304="","",COUNTIF($N$6:N4423, N2304))</f>
        <v>19</v>
      </c>
      <c r="P2304" s="33" t="str">
        <f xml:space="preserve"> IFERROR(IF(VLOOKUP(G2304,Demos!$B$3:$K$1368,6,FALSE)=0,"",VLOOKUP(G2304,Demos!$B$3:$K$1368,6,FALSE)),"")</f>
        <v>www.de-monstrare.nl/pdf/parallel%20wires.pdf</v>
      </c>
      <c r="Q2304" s="38" t="str">
        <f xml:space="preserve"> IFERROR(IF(VLOOKUP(G2304,Demos!$B$3:$K$1368,8,FALSE)=0,"",VLOOKUP(G2304,Demos!$B$3:$K$1368,8,FALSE)),"")</f>
        <v/>
      </c>
      <c r="R2304" s="38" t="str">
        <f xml:space="preserve"> IFERROR(IF(VLOOKUP(G2304,Demos!$B$3:$K$1368,7,FALSE)=0,"",VLOOKUP(G2304,Demos!$B$3:$K$1368,7,FALSE)),"")</f>
        <v/>
      </c>
      <c r="T2304" s="50" t="s">
        <v>1761</v>
      </c>
      <c r="U2304" s="31" t="str">
        <f>IFERROR(VLOOKUP(G2304,Demos!$B$7:N5599,12,FALSE),"")</f>
        <v/>
      </c>
    </row>
    <row r="2305" spans="1:21" ht="45" x14ac:dyDescent="0.25">
      <c r="A2305" s="39">
        <f t="shared" si="35"/>
        <v>2300</v>
      </c>
      <c r="B2305" s="29" t="s">
        <v>43</v>
      </c>
      <c r="C2305" s="29" t="str">
        <f xml:space="preserve"> IFERROR(VLOOKUP(B2305, Courses!$C$3:$E$836, 2, FALSE),"")</f>
        <v>Modern Physics</v>
      </c>
      <c r="D2305" s="29" t="str">
        <f xml:space="preserve"> IFERROR(VLOOKUP(MID(G2305,1,1), PIRA!$B$1:$E$1146, 2, FALSE),"")</f>
        <v>7 Modern Physics</v>
      </c>
      <c r="E2305" s="31" t="str">
        <f xml:space="preserve"> IFERROR(VLOOKUP(MID(G2305,1,2),PIRA!$B$1:$E$1144,2,FALSE),"")&amp;"
"&amp;IFERROR(VLOOKUP(MID(H2305,1,2),PIRA!$B$1:$E$1144,2,FALSE),"")&amp;"
"&amp;IFERROR(VLOOKUP(MID(I2305,1,2),PIRA!$B$1:$E$1144,2,FALSE),"")</f>
        <v xml:space="preserve">Nuclear Physics
</v>
      </c>
      <c r="F2305" s="31" t="str">
        <f xml:space="preserve"> IFERROR(VLOOKUP(MID(G2305,1,4),PIRA!$B$1:$E$1144,2,FALSE),"")&amp;"
"&amp;IFERROR(VLOOKUP(MID(H2305,1,4),PIRA!$B$1:$E$1144,2,FALSE),"")&amp;"
"&amp;IFERROR(VLOOKUP(MID(I2305,1,4),PIRA!$B$1:$E$1144,2,FALSE),"")</f>
        <v xml:space="preserve">Radioactivity
</v>
      </c>
      <c r="G2305" s="32" t="s">
        <v>1208</v>
      </c>
      <c r="H2305" s="31" t="str">
        <f>IFERROR(IF(VLOOKUP(G2305,Demos!$B$3:$K$1368,2,FALSE)=0,"",VLOOKUP(G2305,Demos!$B$3:$K$1368,2,FALSE)),"")</f>
        <v/>
      </c>
      <c r="I2305" s="79" t="str">
        <f>IFERROR(IF(VLOOKUP(G2305,Demos!$B$3:$K$1368,3,FALSE)=0,"",VLOOKUP(G2305,Demos!$B$3:$K$1368,3,FALSE)),"")</f>
        <v/>
      </c>
      <c r="J2305" s="79" t="str">
        <f>IFERROR(IF(VLOOKUP(G2305,Demos!$B$3:$K$1368,4,FALSE)=0,"",VLOOKUP(G2305,Demos!$B$3:$K$1368,4,FALSE)),"")</f>
        <v/>
      </c>
      <c r="K2305" s="30" t="s">
        <v>372</v>
      </c>
      <c r="L2305" s="30" t="s">
        <v>266</v>
      </c>
      <c r="M2305" s="71">
        <v>41611</v>
      </c>
      <c r="N2305" s="33" t="str">
        <f>IFERROR(VLOOKUP(G2305,Demos!$B$3:$K$1368,5,FALSE),"")</f>
        <v>Radioactivity</v>
      </c>
      <c r="O2305" s="28">
        <f>IF(N2305="","",COUNTIF($N$6:N4424, N2305))</f>
        <v>11</v>
      </c>
      <c r="P2305" s="33" t="str">
        <f xml:space="preserve"> IFERROR(IF(VLOOKUP(G2305,Demos!$B$3:$K$1368,6,FALSE)=0,"",VLOOKUP(G2305,Demos!$B$3:$K$1368,6,FALSE)),"")</f>
        <v>N/A</v>
      </c>
      <c r="Q2305" s="38" t="str">
        <f xml:space="preserve"> IFERROR(IF(VLOOKUP(G2305,Demos!$B$3:$K$1368,8,FALSE)=0,"",VLOOKUP(G2305,Demos!$B$3:$K$1368,8,FALSE)),"")</f>
        <v/>
      </c>
      <c r="R2305" s="38" t="str">
        <f xml:space="preserve"> IFERROR(IF(VLOOKUP(G2305,Demos!$B$3:$K$1368,7,FALSE)=0,"",VLOOKUP(G2305,Demos!$B$3:$K$1368,7,FALSE)),"")</f>
        <v xml:space="preserve">See from 23:50 at Collegerama recording TN1312_09 recorded on 29 Nov 2021: https://collegerama.tudelft.nl/Mediasite/Channel/as-bsc-tn/watch/b6f6c02ce5054051864bdc09da6683da1d </v>
      </c>
      <c r="T2305" s="50" t="s">
        <v>1761</v>
      </c>
      <c r="U2305" s="31" t="str">
        <f>IFERROR(VLOOKUP(G2305,Demos!$B$7:N5600,12,FALSE),"")</f>
        <v/>
      </c>
    </row>
    <row r="2306" spans="1:21" ht="45" x14ac:dyDescent="0.25">
      <c r="A2306" s="39">
        <f t="shared" si="35"/>
        <v>2301</v>
      </c>
      <c r="B2306" s="29" t="s">
        <v>29</v>
      </c>
      <c r="C2306" s="29" t="str">
        <f xml:space="preserve"> IFERROR(VLOOKUP(B2306, Courses!$C$3:$E$836, 2, FALSE),"")</f>
        <v>Classical and Quantum Mechanics</v>
      </c>
      <c r="D2306" s="29" t="str">
        <f xml:space="preserve"> IFERROR(VLOOKUP(MID(G2306,1,1), PIRA!$B$1:$E$1146, 2, FALSE),"")</f>
        <v>3 Oscillations and Waves</v>
      </c>
      <c r="E2306" s="31" t="str">
        <f xml:space="preserve"> IFERROR(VLOOKUP(MID(G2306,1,2),PIRA!$B$1:$E$1144,2,FALSE),"")&amp;"
"&amp;IFERROR(VLOOKUP(MID(H2306,1,2),PIRA!$B$1:$E$1144,2,FALSE),"")&amp;"
"&amp;IFERROR(VLOOKUP(MID(I2306,1,2),PIRA!$B$1:$E$1144,2,FALSE),"")</f>
        <v xml:space="preserve">Wave Motion
</v>
      </c>
      <c r="F2306" s="31" t="str">
        <f xml:space="preserve"> IFERROR(VLOOKUP(MID(G2306,1,4),PIRA!$B$1:$E$1144,2,FALSE),"")&amp;"
"&amp;IFERROR(VLOOKUP(MID(H2306,1,4),PIRA!$B$1:$E$1144,2,FALSE),"")&amp;"
"&amp;IFERROR(VLOOKUP(MID(I2306,1,4),PIRA!$B$1:$E$1144,2,FALSE),"")</f>
        <v xml:space="preserve">Transverse Pulses and Waves
</v>
      </c>
      <c r="G2306" s="32" t="s">
        <v>1186</v>
      </c>
      <c r="H2306" s="31" t="str">
        <f>IFERROR(IF(VLOOKUP(G2306,Demos!$B$3:$K$1368,2,FALSE)=0,"",VLOOKUP(G2306,Demos!$B$3:$K$1368,2,FALSE)),"")</f>
        <v/>
      </c>
      <c r="I2306" s="79" t="str">
        <f>IFERROR(IF(VLOOKUP(G2306,Demos!$B$3:$K$1368,3,FALSE)=0,"",VLOOKUP(G2306,Demos!$B$3:$K$1368,3,FALSE)),"")</f>
        <v/>
      </c>
      <c r="J2306" s="79" t="str">
        <f>IFERROR(IF(VLOOKUP(G2306,Demos!$B$3:$K$1368,4,FALSE)=0,"",VLOOKUP(G2306,Demos!$B$3:$K$1368,4,FALSE)),"")</f>
        <v/>
      </c>
      <c r="K2306" s="30" t="s">
        <v>373</v>
      </c>
      <c r="M2306" s="71">
        <v>41604</v>
      </c>
      <c r="N2306" s="33" t="str">
        <f>IFERROR(VLOOKUP(G2306,Demos!$B$3:$K$1368,5,FALSE),"")</f>
        <v>Speed of a Single Pulse on Different Strings (2)</v>
      </c>
      <c r="O2306" s="28">
        <f>IF(N2306="","",COUNTIF($N$6:N4425, N2306))</f>
        <v>26</v>
      </c>
      <c r="P2306" s="33" t="str">
        <f xml:space="preserve"> IFERROR(IF(VLOOKUP(G2306,Demos!$B$3:$K$1368,6,FALSE)=0,"",VLOOKUP(G2306,Demos!$B$3:$K$1368,6,FALSE)),"")</f>
        <v>www.de-monstrare.nl/pdf/Speed%20of%20a%20single%20pulse%20on%20different%20strings%20_2_.pdf</v>
      </c>
      <c r="Q2306" s="38" t="str">
        <f xml:space="preserve"> IFERROR(IF(VLOOKUP(G2306,Demos!$B$3:$K$1368,8,FALSE)=0,"",VLOOKUP(G2306,Demos!$B$3:$K$1368,8,FALSE)),"")</f>
        <v/>
      </c>
      <c r="R2306" s="38" t="str">
        <f xml:space="preserve"> IFERROR(IF(VLOOKUP(G2306,Demos!$B$3:$K$1368,7,FALSE)=0,"",VLOOKUP(G2306,Demos!$B$3:$K$1368,7,FALSE)),"")</f>
        <v>See: https://surfdrive.surf.nl/files/index.php/s/DHZYIhoACURx7O8?path=%2FHaaksman%2FTN2345%2F2.%20Speed%20of%20a%20Single%20Pulse%20on%20Different%20Strings</v>
      </c>
      <c r="T2306" s="50" t="s">
        <v>1762</v>
      </c>
      <c r="U2306" s="31" t="str">
        <f>IFERROR(VLOOKUP(G2306,Demos!$B$7:N5602,12,FALSE),"")</f>
        <v/>
      </c>
    </row>
    <row r="2307" spans="1:21" ht="45" x14ac:dyDescent="0.25">
      <c r="A2307" s="39">
        <f t="shared" si="35"/>
        <v>2302</v>
      </c>
      <c r="B2307" s="29" t="s">
        <v>29</v>
      </c>
      <c r="C2307" s="29" t="str">
        <f xml:space="preserve"> IFERROR(VLOOKUP(B2307, Courses!$C$3:$E$836, 2, FALSE),"")</f>
        <v>Classical and Quantum Mechanics</v>
      </c>
      <c r="D2307" s="29" t="str">
        <f xml:space="preserve"> IFERROR(VLOOKUP(MID(G2307,1,1), PIRA!$B$1:$E$1146, 2, FALSE),"")</f>
        <v>3 Oscillations and Waves</v>
      </c>
      <c r="E2307" s="31" t="str">
        <f xml:space="preserve"> IFERROR(VLOOKUP(MID(G2307,1,2),PIRA!$B$1:$E$1144,2,FALSE),"")&amp;"
"&amp;IFERROR(VLOOKUP(MID(H2307,1,2),PIRA!$B$1:$E$1144,2,FALSE),"")&amp;"
"&amp;IFERROR(VLOOKUP(MID(I2307,1,2),PIRA!$B$1:$E$1144,2,FALSE),"")</f>
        <v xml:space="preserve">Wave Motion
</v>
      </c>
      <c r="F2307" s="31" t="str">
        <f xml:space="preserve"> IFERROR(VLOOKUP(MID(G2307,1,4),PIRA!$B$1:$E$1144,2,FALSE),"")&amp;"
"&amp;IFERROR(VLOOKUP(MID(H2307,1,4),PIRA!$B$1:$E$1144,2,FALSE),"")&amp;"
"&amp;IFERROR(VLOOKUP(MID(I2307,1,4),PIRA!$B$1:$E$1144,2,FALSE),"")</f>
        <v xml:space="preserve">Longitudinal Pulses and Waves
</v>
      </c>
      <c r="G2307" s="32" t="s">
        <v>126</v>
      </c>
      <c r="H2307" s="31" t="str">
        <f>IFERROR(IF(VLOOKUP(G2307,Demos!$B$3:$K$1368,2,FALSE)=0,"",VLOOKUP(G2307,Demos!$B$3:$K$1368,2,FALSE)),"")</f>
        <v/>
      </c>
      <c r="I2307" s="79" t="str">
        <f>IFERROR(IF(VLOOKUP(G2307,Demos!$B$3:$K$1368,3,FALSE)=0,"",VLOOKUP(G2307,Demos!$B$3:$K$1368,3,FALSE)),"")</f>
        <v/>
      </c>
      <c r="J2307" s="79" t="str">
        <f>IFERROR(IF(VLOOKUP(G2307,Demos!$B$3:$K$1368,4,FALSE)=0,"",VLOOKUP(G2307,Demos!$B$3:$K$1368,4,FALSE)),"")</f>
        <v/>
      </c>
      <c r="K2307" s="30" t="s">
        <v>373</v>
      </c>
      <c r="M2307" s="71">
        <v>41604</v>
      </c>
      <c r="N2307" s="33" t="str">
        <f>IFERROR(VLOOKUP(G2307,Demos!$B$3:$K$1368,5,FALSE),"")</f>
        <v>Wave Machine</v>
      </c>
      <c r="O2307" s="28">
        <f>IF(N2307="","",COUNTIF($N$6:N4426, N2307))</f>
        <v>26</v>
      </c>
      <c r="P2307" s="33" t="str">
        <f xml:space="preserve"> IFERROR(IF(VLOOKUP(G2307,Demos!$B$3:$K$1368,6,FALSE)=0,"",VLOOKUP(G2307,Demos!$B$3:$K$1368,6,FALSE)),"")</f>
        <v>www.de-monstrare.nl/pdf/Reflections%20of%20transverse%20pulses%20_2_.pdf</v>
      </c>
      <c r="Q2307" s="38" t="str">
        <f xml:space="preserve"> IFERROR(IF(VLOOKUP(G2307,Demos!$B$3:$K$1368,8,FALSE)=0,"",VLOOKUP(G2307,Demos!$B$3:$K$1368,8,FALSE)),"")</f>
        <v>Not listed in database yet</v>
      </c>
      <c r="R2307" s="38" t="str">
        <f xml:space="preserve"> IFERROR(IF(VLOOKUP(G2307,Demos!$B$3:$K$1368,7,FALSE)=0,"",VLOOKUP(G2307,Demos!$B$3:$K$1368,7,FALSE)),"")</f>
        <v/>
      </c>
      <c r="T2307" s="50" t="s">
        <v>1762</v>
      </c>
      <c r="U2307" s="31" t="str">
        <f>IFERROR(VLOOKUP(G2307,Demos!$B$7:N5601,12,FALSE),"")</f>
        <v/>
      </c>
    </row>
    <row r="2308" spans="1:21" ht="45" x14ac:dyDescent="0.25">
      <c r="A2308" s="39">
        <f t="shared" si="35"/>
        <v>2303</v>
      </c>
      <c r="B2308" s="29" t="s">
        <v>29</v>
      </c>
      <c r="C2308" s="29" t="str">
        <f xml:space="preserve"> IFERROR(VLOOKUP(B2308, Courses!$C$3:$E$836, 2, FALSE),"")</f>
        <v>Classical and Quantum Mechanics</v>
      </c>
      <c r="D2308" s="29" t="str">
        <f xml:space="preserve"> IFERROR(VLOOKUP(MID(G2308,1,1), PIRA!$B$1:$E$1146, 2, FALSE),"")</f>
        <v>3 Oscillations and Waves</v>
      </c>
      <c r="E2308" s="31" t="str">
        <f xml:space="preserve"> IFERROR(VLOOKUP(MID(G2308,1,2),PIRA!$B$1:$E$1144,2,FALSE),"")&amp;"
"&amp;IFERROR(VLOOKUP(MID(H2308,1,2),PIRA!$B$1:$E$1144,2,FALSE),"")&amp;"
"&amp;IFERROR(VLOOKUP(MID(I2308,1,2),PIRA!$B$1:$E$1144,2,FALSE),"")</f>
        <v xml:space="preserve">Acoustics
Wave Motion
</v>
      </c>
      <c r="F2308" s="31" t="str">
        <f xml:space="preserve"> IFERROR(VLOOKUP(MID(G2308,1,4),PIRA!$B$1:$E$1144,2,FALSE),"")&amp;"
"&amp;IFERROR(VLOOKUP(MID(H2308,1,4),PIRA!$B$1:$E$1144,2,FALSE),"")&amp;"
"&amp;IFERROR(VLOOKUP(MID(I2308,1,4),PIRA!$B$1:$E$1144,2,FALSE),"")</f>
        <v xml:space="preserve">Wave Analysis and Synthesis
Standing Waves
</v>
      </c>
      <c r="G2308" s="32" t="s">
        <v>1189</v>
      </c>
      <c r="H2308" s="31" t="str">
        <f>IFERROR(IF(VLOOKUP(G2308,Demos!$B$3:$K$1368,2,FALSE)=0,"",VLOOKUP(G2308,Demos!$B$3:$K$1368,2,FALSE)),"")</f>
        <v>3B22.05</v>
      </c>
      <c r="I2308" s="79" t="str">
        <f>IFERROR(IF(VLOOKUP(G2308,Demos!$B$3:$K$1368,3,FALSE)=0,"",VLOOKUP(G2308,Demos!$B$3:$K$1368,3,FALSE)),"")</f>
        <v/>
      </c>
      <c r="J2308" s="79" t="str">
        <f>IFERROR(IF(VLOOKUP(G2308,Demos!$B$3:$K$1368,4,FALSE)=0,"",VLOOKUP(G2308,Demos!$B$3:$K$1368,4,FALSE)),"")</f>
        <v/>
      </c>
      <c r="K2308" s="30" t="s">
        <v>373</v>
      </c>
      <c r="M2308" s="71">
        <v>41604</v>
      </c>
      <c r="N2308" s="33" t="str">
        <f>IFERROR(VLOOKUP(G2308,Demos!$B$3:$K$1368,5,FALSE),"")</f>
        <v>Plucking a String</v>
      </c>
      <c r="O2308" s="28">
        <f>IF(N2308="","",COUNTIF($N$6:N4427, N2308))</f>
        <v>27</v>
      </c>
      <c r="P2308" s="33" t="str">
        <f xml:space="preserve"> IFERROR(IF(VLOOKUP(G2308,Demos!$B$3:$K$1368,6,FALSE)=0,"",VLOOKUP(G2308,Demos!$B$3:$K$1368,6,FALSE)),"")</f>
        <v>www.de-monstrare.nl/pdf/Plucking%20a%20string.pdf</v>
      </c>
      <c r="Q2308" s="38" t="str">
        <f xml:space="preserve"> IFERROR(IF(VLOOKUP(G2308,Demos!$B$3:$K$1368,8,FALSE)=0,"",VLOOKUP(G2308,Demos!$B$3:$K$1368,8,FALSE)),"")</f>
        <v/>
      </c>
      <c r="R2308" s="38" t="str">
        <f xml:space="preserve"> IFERROR(IF(VLOOKUP(G2308,Demos!$B$3:$K$1368,7,FALSE)=0,"",VLOOKUP(G2308,Demos!$B$3:$K$1368,7,FALSE)),"")</f>
        <v>See: https://surfdrive.surf.nl/files/index.php/s/DHZYIhoACURx7O8?path=%2FHaaksman%2FTN2345%2F1.%20Plucking%20a%20String</v>
      </c>
      <c r="T2308" s="50" t="s">
        <v>1762</v>
      </c>
      <c r="U2308" s="31" t="str">
        <f>IFERROR(VLOOKUP(G2308,Demos!$B$7:N5603,12,FALSE),"")</f>
        <v/>
      </c>
    </row>
    <row r="2309" spans="1:21" ht="45" x14ac:dyDescent="0.25">
      <c r="A2309" s="39">
        <f t="shared" si="35"/>
        <v>2304</v>
      </c>
      <c r="B2309" s="29" t="s">
        <v>29</v>
      </c>
      <c r="C2309" s="29" t="str">
        <f xml:space="preserve"> IFERROR(VLOOKUP(B2309, Courses!$C$3:$E$836, 2, FALSE),"")</f>
        <v>Classical and Quantum Mechanics</v>
      </c>
      <c r="D2309" s="29" t="str">
        <f xml:space="preserve"> IFERROR(VLOOKUP(MID(G2309,1,1), PIRA!$B$1:$E$1146, 2, FALSE),"")</f>
        <v>3 Oscillations and Waves</v>
      </c>
      <c r="E2309" s="31" t="str">
        <f xml:space="preserve"> IFERROR(VLOOKUP(MID(G2309,1,2),PIRA!$B$1:$E$1144,2,FALSE),"")&amp;"
"&amp;IFERROR(VLOOKUP(MID(H2309,1,2),PIRA!$B$1:$E$1144,2,FALSE),"")&amp;"
"&amp;IFERROR(VLOOKUP(MID(I2309,1,2),PIRA!$B$1:$E$1144,2,FALSE),"")</f>
        <v xml:space="preserve">Instruments
</v>
      </c>
      <c r="F2309" s="31" t="str">
        <f xml:space="preserve"> IFERROR(VLOOKUP(MID(G2309,1,4),PIRA!$B$1:$E$1144,2,FALSE),"")&amp;"
"&amp;IFERROR(VLOOKUP(MID(H2309,1,4),PIRA!$B$1:$E$1144,2,FALSE),"")&amp;"
"&amp;IFERROR(VLOOKUP(MID(I2309,1,4),PIRA!$B$1:$E$1144,2,FALSE),"")</f>
        <v xml:space="preserve">Tuning Forks
</v>
      </c>
      <c r="G2309" s="32" t="s">
        <v>1190</v>
      </c>
      <c r="H2309" s="31" t="str">
        <f>IFERROR(IF(VLOOKUP(G2309,Demos!$B$3:$K$1368,2,FALSE)=0,"",VLOOKUP(G2309,Demos!$B$3:$K$1368,2,FALSE)),"")</f>
        <v/>
      </c>
      <c r="I2309" s="79" t="str">
        <f>IFERROR(IF(VLOOKUP(G2309,Demos!$B$3:$K$1368,3,FALSE)=0,"",VLOOKUP(G2309,Demos!$B$3:$K$1368,3,FALSE)),"")</f>
        <v/>
      </c>
      <c r="J2309" s="79" t="str">
        <f>IFERROR(IF(VLOOKUP(G2309,Demos!$B$3:$K$1368,4,FALSE)=0,"",VLOOKUP(G2309,Demos!$B$3:$K$1368,4,FALSE)),"")</f>
        <v/>
      </c>
      <c r="K2309" s="30" t="s">
        <v>373</v>
      </c>
      <c r="M2309" s="71">
        <v>41604</v>
      </c>
      <c r="N2309" s="33" t="str">
        <f>IFERROR(VLOOKUP(G2309,Demos!$B$3:$K$1368,5,FALSE),"")</f>
        <v>Beats between Tuning Forks</v>
      </c>
      <c r="O2309" s="28">
        <f>IF(N2309="","",COUNTIF($N$6:N4428, N2309))</f>
        <v>12</v>
      </c>
      <c r="P2309" s="33" t="str">
        <f xml:space="preserve"> IFERROR(IF(VLOOKUP(G2309,Demos!$B$3:$K$1368,6,FALSE)=0,"",VLOOKUP(G2309,Demos!$B$3:$K$1368,6,FALSE)),"")</f>
        <v>N/A</v>
      </c>
      <c r="Q2309" s="38" t="str">
        <f xml:space="preserve"> IFERROR(IF(VLOOKUP(G2309,Demos!$B$3:$K$1368,8,FALSE)=0,"",VLOOKUP(G2309,Demos!$B$3:$K$1368,8,FALSE)),"")</f>
        <v/>
      </c>
      <c r="R2309" s="38" t="str">
        <f xml:space="preserve"> IFERROR(IF(VLOOKUP(G2309,Demos!$B$3:$K$1368,7,FALSE)=0,"",VLOOKUP(G2309,Demos!$B$3:$K$1368,7,FALSE)),"")</f>
        <v/>
      </c>
      <c r="T2309" s="50" t="s">
        <v>1762</v>
      </c>
      <c r="U2309" s="31" t="str">
        <f>IFERROR(VLOOKUP(G2309,Demos!$B$7:N5604,12,FALSE),"")</f>
        <v/>
      </c>
    </row>
    <row r="2310" spans="1:21" ht="45" x14ac:dyDescent="0.25">
      <c r="A2310" s="39">
        <f t="shared" ref="A2310:A2373" si="36">ROW()-5</f>
        <v>2305</v>
      </c>
      <c r="B2310" s="29" t="s">
        <v>43</v>
      </c>
      <c r="C2310" s="29" t="str">
        <f xml:space="preserve"> IFERROR(VLOOKUP(B2310, Courses!$C$3:$E$836, 2, FALSE),"")</f>
        <v>Modern Physics</v>
      </c>
      <c r="D2310" s="29" t="str">
        <f xml:space="preserve"> IFERROR(VLOOKUP(MID(G2310,1,1), PIRA!$B$1:$E$1146, 2, FALSE),"")</f>
        <v>7 Modern Physics</v>
      </c>
      <c r="E2310" s="31" t="str">
        <f xml:space="preserve"> IFERROR(VLOOKUP(MID(G2310,1,2),PIRA!$B$1:$E$1144,2,FALSE),"")&amp;"
"&amp;IFERROR(VLOOKUP(MID(H2310,1,2),PIRA!$B$1:$E$1144,2,FALSE),"")&amp;"
"&amp;IFERROR(VLOOKUP(MID(I2310,1,2),PIRA!$B$1:$E$1144,2,FALSE),"")</f>
        <v xml:space="preserve">Atomic Physics
</v>
      </c>
      <c r="F2310" s="31" t="str">
        <f xml:space="preserve"> IFERROR(VLOOKUP(MID(G2310,1,4),PIRA!$B$1:$E$1144,2,FALSE),"")&amp;"
"&amp;IFERROR(VLOOKUP(MID(H2310,1,4),PIRA!$B$1:$E$1144,2,FALSE),"")&amp;"
"&amp;IFERROR(VLOOKUP(MID(I2310,1,4),PIRA!$B$1:$E$1144,2,FALSE),"")</f>
        <v xml:space="preserve">Spectra
</v>
      </c>
      <c r="G2310" s="32" t="s">
        <v>1207</v>
      </c>
      <c r="H2310" s="31" t="str">
        <f>IFERROR(IF(VLOOKUP(G2310,Demos!$B$3:$K$1368,2,FALSE)=0,"",VLOOKUP(G2310,Demos!$B$3:$K$1368,2,FALSE)),"")</f>
        <v/>
      </c>
      <c r="I2310" s="79" t="str">
        <f>IFERROR(IF(VLOOKUP(G2310,Demos!$B$3:$K$1368,3,FALSE)=0,"",VLOOKUP(G2310,Demos!$B$3:$K$1368,3,FALSE)),"")</f>
        <v/>
      </c>
      <c r="J2310" s="79" t="str">
        <f>IFERROR(IF(VLOOKUP(G2310,Demos!$B$3:$K$1368,4,FALSE)=0,"",VLOOKUP(G2310,Demos!$B$3:$K$1368,4,FALSE)),"")</f>
        <v/>
      </c>
      <c r="K2310" s="30" t="s">
        <v>266</v>
      </c>
      <c r="L2310" s="30" t="s">
        <v>1059</v>
      </c>
      <c r="M2310" s="71">
        <v>41604</v>
      </c>
      <c r="N2310" s="33" t="str">
        <f>IFERROR(VLOOKUP(G2310,Demos!$B$3:$K$1368,5,FALSE),"")</f>
        <v>Balmer Series</v>
      </c>
      <c r="O2310" s="28">
        <f>IF(N2310="","",COUNTIF($N$6:N4429, N2310))</f>
        <v>12</v>
      </c>
      <c r="P2310" s="33" t="str">
        <f xml:space="preserve"> IFERROR(IF(VLOOKUP(G2310,Demos!$B$3:$K$1368,6,FALSE)=0,"",VLOOKUP(G2310,Demos!$B$3:$K$1368,6,FALSE)),"")</f>
        <v>www.de-monstrare.nl/pdf/Balmer%20series.pdf</v>
      </c>
      <c r="Q2310" s="38" t="str">
        <f xml:space="preserve"> IFERROR(IF(VLOOKUP(G2310,Demos!$B$3:$K$1368,8,FALSE)=0,"",VLOOKUP(G2310,Demos!$B$3:$K$1368,8,FALSE)),"")</f>
        <v/>
      </c>
      <c r="R2310" s="38" t="str">
        <f xml:space="preserve"> IFERROR(IF(VLOOKUP(G2310,Demos!$B$3:$K$1368,7,FALSE)=0,"",VLOOKUP(G2310,Demos!$B$3:$K$1368,7,FALSE)),"")</f>
        <v xml:space="preserve">See Collegerama recording TN1312_06 recorded on 24 Nov 2021 -  https://collegerama.tudelft.nl/Mediasite/Channel/as-bsc-tn/watch/ba2fe29f58d148b3bf4da84cb770a5211d </v>
      </c>
      <c r="T2310" s="50" t="s">
        <v>1761</v>
      </c>
      <c r="U2310" s="31" t="str">
        <f>IFERROR(VLOOKUP(G2310,Demos!$B$7:N5605,12,FALSE),"")</f>
        <v/>
      </c>
    </row>
    <row r="2311" spans="1:21" ht="45" x14ac:dyDescent="0.25">
      <c r="A2311" s="39">
        <f t="shared" si="36"/>
        <v>2306</v>
      </c>
      <c r="B2311" s="29" t="s">
        <v>162</v>
      </c>
      <c r="C2311" s="29" t="str">
        <f xml:space="preserve"> IFERROR(VLOOKUP(B2311, Courses!$C$3:$E$836, 2, FALSE),"")</f>
        <v>Electricity and Magnetism</v>
      </c>
      <c r="D2311" s="29" t="str">
        <f xml:space="preserve"> IFERROR(VLOOKUP(MID(G2311,1,1), PIRA!$B$1:$E$1146, 2, FALSE),"")</f>
        <v>5 Electricity and Magnetism</v>
      </c>
      <c r="E2311" s="31" t="str">
        <f xml:space="preserve"> IFERROR(VLOOKUP(MID(G2311,1,2),PIRA!$B$1:$E$1144,2,FALSE),"")&amp;"
"&amp;IFERROR(VLOOKUP(MID(H2311,1,2),PIRA!$B$1:$E$1144,2,FALSE),"")&amp;"
"&amp;IFERROR(VLOOKUP(MID(I2311,1,2),PIRA!$B$1:$E$1144,2,FALSE),"")</f>
        <v xml:space="preserve">DC Circuits
DC Circuits
</v>
      </c>
      <c r="F2311" s="31" t="str">
        <f xml:space="preserve"> IFERROR(VLOOKUP(MID(G2311,1,4),PIRA!$B$1:$E$1144,2,FALSE),"")&amp;"
"&amp;IFERROR(VLOOKUP(MID(H2311,1,4),PIRA!$B$1:$E$1144,2,FALSE),"")&amp;"
"&amp;IFERROR(VLOOKUP(MID(I2311,1,4),PIRA!$B$1:$E$1144,2,FALSE),"")</f>
        <v xml:space="preserve">Power and Energy
Circuit Analysis
</v>
      </c>
      <c r="G2311" s="32" t="s">
        <v>1712</v>
      </c>
      <c r="H2311" s="31" t="str">
        <f>IFERROR(IF(VLOOKUP(G2311,Demos!$B$3:$K$1368,2,FALSE)=0,"",VLOOKUP(G2311,Demos!$B$3:$K$1368,2,FALSE)),"")</f>
        <v>5F20.01</v>
      </c>
      <c r="I2311" s="79" t="str">
        <f>IFERROR(IF(VLOOKUP(G2311,Demos!$B$3:$K$1368,3,FALSE)=0,"",VLOOKUP(G2311,Demos!$B$3:$K$1368,3,FALSE)),"")</f>
        <v/>
      </c>
      <c r="J2311" s="79" t="str">
        <f>IFERROR(IF(VLOOKUP(G2311,Demos!$B$3:$K$1368,4,FALSE)=0,"",VLOOKUP(G2311,Demos!$B$3:$K$1368,4,FALSE)),"")</f>
        <v/>
      </c>
      <c r="K2311" s="32" t="s">
        <v>1058</v>
      </c>
      <c r="L2311" s="32" t="s">
        <v>1057</v>
      </c>
      <c r="M2311" s="71">
        <v>41603</v>
      </c>
      <c r="N2311" s="33" t="str">
        <f>IFERROR(VLOOKUP(G2311,Demos!$B$3:$K$1368,5,FALSE),"")</f>
        <v>Fuse-Wires Parallel</v>
      </c>
      <c r="O2311" s="28">
        <f>IF(N2311="","",COUNTIF($N$6:N4430, N2311))</f>
        <v>2</v>
      </c>
      <c r="P2311" s="33" t="str">
        <f xml:space="preserve"> IFERROR(IF(VLOOKUP(G2311,Demos!$B$3:$K$1368,6,FALSE)=0,"",VLOOKUP(G2311,Demos!$B$3:$K$1368,6,FALSE)),"")</f>
        <v>www.de-monstrare.nl/pdf/Fuse-wires%20parallel.pdf</v>
      </c>
      <c r="Q2311" s="38" t="str">
        <f xml:space="preserve"> IFERROR(IF(VLOOKUP(G2311,Demos!$B$3:$K$1368,8,FALSE)=0,"",VLOOKUP(G2311,Demos!$B$3:$K$1368,8,FALSE)),"")</f>
        <v/>
      </c>
      <c r="R2311" s="38" t="str">
        <f xml:space="preserve"> IFERROR(IF(VLOOKUP(G2311,Demos!$B$3:$K$1368,7,FALSE)=0,"",VLOOKUP(G2311,Demos!$B$3:$K$1368,7,FALSE)),"")</f>
        <v/>
      </c>
      <c r="T2311" s="50" t="s">
        <v>1761</v>
      </c>
      <c r="U2311" s="31" t="str">
        <f>IFERROR(VLOOKUP(G2311,Demos!$B$7:N5606,12,FALSE),"")</f>
        <v/>
      </c>
    </row>
    <row r="2312" spans="1:21" ht="45" x14ac:dyDescent="0.25">
      <c r="A2312" s="39">
        <f t="shared" si="36"/>
        <v>2307</v>
      </c>
      <c r="B2312" s="29" t="s">
        <v>43</v>
      </c>
      <c r="C2312" s="29" t="str">
        <f xml:space="preserve"> IFERROR(VLOOKUP(B2312, Courses!$C$3:$E$836, 2, FALSE),"")</f>
        <v>Modern Physics</v>
      </c>
      <c r="D2312" s="29" t="str">
        <f xml:space="preserve"> IFERROR(VLOOKUP(MID(G2312,1,1), PIRA!$B$1:$E$1146, 2, FALSE),"")</f>
        <v>7 Modern Physics</v>
      </c>
      <c r="E2312" s="31" t="str">
        <f xml:space="preserve"> IFERROR(VLOOKUP(MID(G2312,1,2),PIRA!$B$1:$E$1144,2,FALSE),"")&amp;"
"&amp;IFERROR(VLOOKUP(MID(H2312,1,2),PIRA!$B$1:$E$1144,2,FALSE),"")&amp;"
"&amp;IFERROR(VLOOKUP(MID(I2312,1,2),PIRA!$B$1:$E$1144,2,FALSE),"")</f>
        <v xml:space="preserve">Quantum Effects
Geometrical Optics
</v>
      </c>
      <c r="F2312" s="31" t="str">
        <f xml:space="preserve"> IFERROR(VLOOKUP(MID(G2312,1,4),PIRA!$B$1:$E$1144,2,FALSE),"")&amp;"
"&amp;IFERROR(VLOOKUP(MID(H2312,1,4),PIRA!$B$1:$E$1144,2,FALSE),"")&amp;"
"&amp;IFERROR(VLOOKUP(MID(I2312,1,4),PIRA!$B$1:$E$1144,2,FALSE),"")</f>
        <v xml:space="preserve">Wave Mechanics
Total Internal Reflection
</v>
      </c>
      <c r="G2312" s="32" t="s">
        <v>1206</v>
      </c>
      <c r="H2312" s="31" t="str">
        <f>IFERROR(IF(VLOOKUP(G2312,Demos!$B$3:$K$1368,2,FALSE)=0,"",VLOOKUP(G2312,Demos!$B$3:$K$1368,2,FALSE)),"")</f>
        <v>6A44.42</v>
      </c>
      <c r="I2312" s="79" t="str">
        <f>IFERROR(IF(VLOOKUP(G2312,Demos!$B$3:$K$1368,3,FALSE)=0,"",VLOOKUP(G2312,Demos!$B$3:$K$1368,3,FALSE)),"")</f>
        <v/>
      </c>
      <c r="J2312" s="79" t="str">
        <f>IFERROR(IF(VLOOKUP(G2312,Demos!$B$3:$K$1368,4,FALSE)=0,"",VLOOKUP(G2312,Demos!$B$3:$K$1368,4,FALSE)),"")</f>
        <v/>
      </c>
      <c r="K2312" s="30" t="s">
        <v>266</v>
      </c>
      <c r="L2312" s="30" t="s">
        <v>1059</v>
      </c>
      <c r="M2312" s="71">
        <v>41600</v>
      </c>
      <c r="N2312" s="33" t="str">
        <f>IFERROR(VLOOKUP(G2312,Demos!$B$3:$K$1368,5,FALSE),"")</f>
        <v>Tunneling (1)</v>
      </c>
      <c r="O2312" s="28">
        <f>IF(N2312="","",COUNTIF($N$6:N4431, N2312))</f>
        <v>12</v>
      </c>
      <c r="P2312" s="33" t="str">
        <f xml:space="preserve"> IFERROR(IF(VLOOKUP(G2312,Demos!$B$3:$K$1368,6,FALSE)=0,"",VLOOKUP(G2312,Demos!$B$3:$K$1368,6,FALSE)),"")</f>
        <v>www.de-monstrare.nl/pdf/Tunneling_1_.pdf</v>
      </c>
      <c r="Q2312" s="38" t="str">
        <f xml:space="preserve"> IFERROR(IF(VLOOKUP(G2312,Demos!$B$3:$K$1368,8,FALSE)=0,"",VLOOKUP(G2312,Demos!$B$3:$K$1368,8,FALSE)),"")</f>
        <v/>
      </c>
      <c r="R2312" s="38" t="str">
        <f xml:space="preserve"> IFERROR(IF(VLOOKUP(G2312,Demos!$B$3:$K$1368,7,FALSE)=0,"",VLOOKUP(G2312,Demos!$B$3:$K$1368,7,FALSE)),"")</f>
        <v>See from 19 minutes https://collegerama.tudelft.nl/Mediasite/Channel/as-bsc-tn/watch/ed8b2a520cc04edcb2dcb0dac51306641d =============== At the end of the 1st hour I demonstrated in lecture hall B. https://collegerama.tudelft.nl/Mediasite/Channel/as-bsc-tn/watch/2ab810a948854bedaca54a0ded094bba1d</v>
      </c>
      <c r="T2312" s="50" t="s">
        <v>1761</v>
      </c>
      <c r="U2312" s="31" t="str">
        <f>IFERROR(VLOOKUP(G2312,Demos!$B$7:N5607,12,FALSE),"")</f>
        <v/>
      </c>
    </row>
    <row r="2313" spans="1:21" ht="45" x14ac:dyDescent="0.25">
      <c r="A2313" s="39">
        <f t="shared" si="36"/>
        <v>2308</v>
      </c>
      <c r="B2313" s="29" t="s">
        <v>162</v>
      </c>
      <c r="C2313" s="29" t="str">
        <f xml:space="preserve"> IFERROR(VLOOKUP(B2313, Courses!$C$3:$E$836, 2, FALSE),"")</f>
        <v>Electricity and Magnetism</v>
      </c>
      <c r="D2313" s="29" t="str">
        <f xml:space="preserve"> IFERROR(VLOOKUP(MID(G2313,1,1), PIRA!$B$1:$E$1146, 2, FALSE),"")</f>
        <v>5 Electricity and Magnetism</v>
      </c>
      <c r="E2313" s="31" t="str">
        <f xml:space="preserve"> IFERROR(VLOOKUP(MID(G2313,1,2),PIRA!$B$1:$E$1144,2,FALSE),"")&amp;"
"&amp;IFERROR(VLOOKUP(MID(H2313,1,2),PIRA!$B$1:$E$1144,2,FALSE),"")&amp;"
"&amp;IFERROR(VLOOKUP(MID(I2313,1,2),PIRA!$B$1:$E$1144,2,FALSE),"")</f>
        <v xml:space="preserve">Capacitance
</v>
      </c>
      <c r="F2313" s="31" t="str">
        <f xml:space="preserve"> IFERROR(VLOOKUP(MID(G2313,1,4),PIRA!$B$1:$E$1144,2,FALSE),"")&amp;"
"&amp;IFERROR(VLOOKUP(MID(H2313,1,4),PIRA!$B$1:$E$1144,2,FALSE),"")&amp;"
"&amp;IFERROR(VLOOKUP(MID(I2313,1,4),PIRA!$B$1:$E$1144,2,FALSE),"")</f>
        <v xml:space="preserve">Capacitors
</v>
      </c>
      <c r="G2313" s="32" t="s">
        <v>248</v>
      </c>
      <c r="H2313" s="31" t="str">
        <f>IFERROR(IF(VLOOKUP(G2313,Demos!$B$3:$K$1368,2,FALSE)=0,"",VLOOKUP(G2313,Demos!$B$3:$K$1368,2,FALSE)),"")</f>
        <v/>
      </c>
      <c r="I2313" s="79" t="str">
        <f>IFERROR(IF(VLOOKUP(G2313,Demos!$B$3:$K$1368,3,FALSE)=0,"",VLOOKUP(G2313,Demos!$B$3:$K$1368,3,FALSE)),"")</f>
        <v/>
      </c>
      <c r="J2313" s="79" t="str">
        <f>IFERROR(IF(VLOOKUP(G2313,Demos!$B$3:$K$1368,4,FALSE)=0,"",VLOOKUP(G2313,Demos!$B$3:$K$1368,4,FALSE)),"")</f>
        <v/>
      </c>
      <c r="K2313" s="32" t="s">
        <v>1058</v>
      </c>
      <c r="L2313" s="32" t="s">
        <v>1057</v>
      </c>
      <c r="M2313" s="71">
        <v>41599</v>
      </c>
      <c r="N2313" s="33" t="str">
        <f>IFERROR(VLOOKUP(G2313,Demos!$B$3:$K$1368,5,FALSE),"")</f>
        <v>Capacitor (1) Spacing between the Plates</v>
      </c>
      <c r="O2313" s="28">
        <f>IF(N2313="","",COUNTIF($N$6:N4432, N2313))</f>
        <v>22</v>
      </c>
      <c r="P2313" s="33" t="str">
        <f xml:space="preserve"> IFERROR(IF(VLOOKUP(G2313,Demos!$B$3:$K$1368,6,FALSE)=0,"",VLOOKUP(G2313,Demos!$B$3:$K$1368,6,FALSE)),"")</f>
        <v>www.de-monstrare.nl/.../Capacitor%20_1_ %20Spacing%20between%20the%20plates.pdf</v>
      </c>
      <c r="Q2313" s="38" t="str">
        <f xml:space="preserve"> IFERROR(IF(VLOOKUP(G2313,Demos!$B$3:$K$1368,8,FALSE)=0,"",VLOOKUP(G2313,Demos!$B$3:$K$1368,8,FALSE)),"")</f>
        <v/>
      </c>
      <c r="R2313" s="38" t="str">
        <f xml:space="preserve"> IFERROR(IF(VLOOKUP(G2313,Demos!$B$3:$K$1368,7,FALSE)=0,"",VLOOKUP(G2313,Demos!$B$3:$K$1368,7,FALSE)),"")</f>
        <v/>
      </c>
      <c r="T2313" s="50" t="s">
        <v>1761</v>
      </c>
      <c r="U2313" s="31" t="str">
        <f>IFERROR(VLOOKUP(G2313,Demos!$B$7:N5609,12,FALSE),"")</f>
        <v/>
      </c>
    </row>
    <row r="2314" spans="1:21" ht="45" x14ac:dyDescent="0.25">
      <c r="A2314" s="39">
        <f t="shared" si="36"/>
        <v>2309</v>
      </c>
      <c r="B2314" s="29" t="s">
        <v>162</v>
      </c>
      <c r="C2314" s="29" t="str">
        <f xml:space="preserve"> IFERROR(VLOOKUP(B2314, Courses!$C$3:$E$836, 2, FALSE),"")</f>
        <v>Electricity and Magnetism</v>
      </c>
      <c r="D2314" s="29" t="str">
        <f xml:space="preserve"> IFERROR(VLOOKUP(MID(G2314,1,1), PIRA!$B$1:$E$1146, 2, FALSE),"")</f>
        <v>5 Electricity and Magnetism</v>
      </c>
      <c r="E2314" s="31" t="str">
        <f xml:space="preserve"> IFERROR(VLOOKUP(MID(G2314,1,2),PIRA!$B$1:$E$1144,2,FALSE),"")&amp;"
"&amp;IFERROR(VLOOKUP(MID(H2314,1,2),PIRA!$B$1:$E$1144,2,FALSE),"")&amp;"
"&amp;IFERROR(VLOOKUP(MID(I2314,1,2),PIRA!$B$1:$E$1144,2,FALSE),"")</f>
        <v xml:space="preserve">Capacitance
Capacitance
</v>
      </c>
      <c r="F2314" s="31" t="str">
        <f xml:space="preserve"> IFERROR(VLOOKUP(MID(G2314,1,4),PIRA!$B$1:$E$1144,2,FALSE),"")&amp;"
"&amp;IFERROR(VLOOKUP(MID(H2314,1,4),PIRA!$B$1:$E$1144,2,FALSE),"")&amp;"
"&amp;IFERROR(VLOOKUP(MID(I2314,1,4),PIRA!$B$1:$E$1144,2,FALSE),"")</f>
        <v xml:space="preserve">Dielectric
Energy Stored in a Capacitor
</v>
      </c>
      <c r="G2314" s="32" t="s">
        <v>482</v>
      </c>
      <c r="H2314" s="31" t="str">
        <f>IFERROR(IF(VLOOKUP(G2314,Demos!$B$3:$K$1368,2,FALSE)=0,"",VLOOKUP(G2314,Demos!$B$3:$K$1368,2,FALSE)),"")</f>
        <v>5C30.01</v>
      </c>
      <c r="I2314" s="79" t="str">
        <f>IFERROR(IF(VLOOKUP(G2314,Demos!$B$3:$K$1368,3,FALSE)=0,"",VLOOKUP(G2314,Demos!$B$3:$K$1368,3,FALSE)),"")</f>
        <v/>
      </c>
      <c r="J2314" s="79" t="str">
        <f>IFERROR(IF(VLOOKUP(G2314,Demos!$B$3:$K$1368,4,FALSE)=0,"",VLOOKUP(G2314,Demos!$B$3:$K$1368,4,FALSE)),"")</f>
        <v/>
      </c>
      <c r="K2314" s="32" t="s">
        <v>1058</v>
      </c>
      <c r="L2314" s="32" t="s">
        <v>1057</v>
      </c>
      <c r="M2314" s="71">
        <v>41599</v>
      </c>
      <c r="N2314" s="33" t="str">
        <f>IFERROR(VLOOKUP(G2314,Demos!$B$3:$K$1368,5,FALSE),"")</f>
        <v>Capacitor (2) Different Dielectrics</v>
      </c>
      <c r="O2314" s="28">
        <f>IF(N2314="","",COUNTIF($N$6:N4433, N2314))</f>
        <v>17</v>
      </c>
      <c r="P2314" s="33" t="str">
        <f xml:space="preserve"> IFERROR(IF(VLOOKUP(G2314,Demos!$B$3:$K$1368,6,FALSE)=0,"",VLOOKUP(G2314,Demos!$B$3:$K$1368,6,FALSE)),"")</f>
        <v>www.de-monstrare.nl/pdf/Capacitor%20_2_Different%20dielectrics.pdf</v>
      </c>
      <c r="Q2314" s="38" t="str">
        <f xml:space="preserve"> IFERROR(IF(VLOOKUP(G2314,Demos!$B$3:$K$1368,8,FALSE)=0,"",VLOOKUP(G2314,Demos!$B$3:$K$1368,8,FALSE)),"")</f>
        <v/>
      </c>
      <c r="R2314" s="38" t="str">
        <f xml:space="preserve"> IFERROR(IF(VLOOKUP(G2314,Demos!$B$3:$K$1368,7,FALSE)=0,"",VLOOKUP(G2314,Demos!$B$3:$K$1368,7,FALSE)),"")</f>
        <v/>
      </c>
      <c r="T2314" s="50" t="s">
        <v>1761</v>
      </c>
      <c r="U2314" s="31" t="str">
        <f>IFERROR(VLOOKUP(G2314,Demos!$B$7:N5608,12,FALSE),"")</f>
        <v/>
      </c>
    </row>
    <row r="2315" spans="1:21" ht="45" x14ac:dyDescent="0.25">
      <c r="A2315" s="39">
        <f t="shared" si="36"/>
        <v>2310</v>
      </c>
      <c r="B2315" s="29" t="s">
        <v>29</v>
      </c>
      <c r="C2315" s="29" t="str">
        <f xml:space="preserve"> IFERROR(VLOOKUP(B2315, Courses!$C$3:$E$836, 2, FALSE),"")</f>
        <v>Classical and Quantum Mechanics</v>
      </c>
      <c r="D2315" s="29" t="str">
        <f xml:space="preserve"> IFERROR(VLOOKUP(MID(G2315,1,1), PIRA!$B$1:$E$1146, 2, FALSE),"")</f>
        <v>3 Oscillations and Waves</v>
      </c>
      <c r="E2315" s="31" t="str">
        <f xml:space="preserve"> IFERROR(VLOOKUP(MID(G2315,1,2),PIRA!$B$1:$E$1144,2,FALSE),"")&amp;"
"&amp;IFERROR(VLOOKUP(MID(H2315,1,2),PIRA!$B$1:$E$1144,2,FALSE),"")&amp;"
"&amp;IFERROR(VLOOKUP(MID(I2315,1,2),PIRA!$B$1:$E$1144,2,FALSE),"")</f>
        <v xml:space="preserve">Oscillations
</v>
      </c>
      <c r="F2315" s="31" t="str">
        <f xml:space="preserve"> IFERROR(VLOOKUP(MID(G2315,1,4),PIRA!$B$1:$E$1144,2,FALSE),"")&amp;"
"&amp;IFERROR(VLOOKUP(MID(H2315,1,4),PIRA!$B$1:$E$1144,2,FALSE),"")&amp;"
"&amp;IFERROR(VLOOKUP(MID(I2315,1,4),PIRA!$B$1:$E$1144,2,FALSE),"")</f>
        <v xml:space="preserve">Physical Pendula
</v>
      </c>
      <c r="G2315" s="32" t="s">
        <v>1181</v>
      </c>
      <c r="H2315" s="31" t="str">
        <f>IFERROR(IF(VLOOKUP(G2315,Demos!$B$3:$K$1368,2,FALSE)=0,"",VLOOKUP(G2315,Demos!$B$3:$K$1368,2,FALSE)),"")</f>
        <v/>
      </c>
      <c r="I2315" s="79" t="str">
        <f>IFERROR(IF(VLOOKUP(G2315,Demos!$B$3:$K$1368,3,FALSE)=0,"",VLOOKUP(G2315,Demos!$B$3:$K$1368,3,FALSE)),"")</f>
        <v/>
      </c>
      <c r="J2315" s="79" t="str">
        <f>IFERROR(IF(VLOOKUP(G2315,Demos!$B$3:$K$1368,4,FALSE)=0,"",VLOOKUP(G2315,Demos!$B$3:$K$1368,4,FALSE)),"")</f>
        <v/>
      </c>
      <c r="K2315" s="30" t="s">
        <v>373</v>
      </c>
      <c r="M2315" s="71">
        <v>41597</v>
      </c>
      <c r="N2315" s="33" t="str">
        <f>IFERROR(VLOOKUP(G2315,Demos!$B$3:$K$1368,5,FALSE),"")</f>
        <v>Physical Pendulum (1) Compound Pendulum</v>
      </c>
      <c r="O2315" s="28">
        <f>IF(N2315="","",COUNTIF($N$6:N4434, N2315))</f>
        <v>12</v>
      </c>
      <c r="P2315" s="33" t="str">
        <f xml:space="preserve"> IFERROR(IF(VLOOKUP(G2315,Demos!$B$3:$K$1368,6,FALSE)=0,"",VLOOKUP(G2315,Demos!$B$3:$K$1368,6,FALSE)),"")</f>
        <v>www.de-monstrare.nl/pdf/Physical%20pendulum%20_1_%20-%20Compound%20pendulum.pdf</v>
      </c>
      <c r="Q2315" s="38" t="str">
        <f xml:space="preserve"> IFERROR(IF(VLOOKUP(G2315,Demos!$B$3:$K$1368,8,FALSE)=0,"",VLOOKUP(G2315,Demos!$B$3:$K$1368,8,FALSE)),"")</f>
        <v/>
      </c>
      <c r="R2315" s="38" t="str">
        <f xml:space="preserve"> IFERROR(IF(VLOOKUP(G2315,Demos!$B$3:$K$1368,7,FALSE)=0,"",VLOOKUP(G2315,Demos!$B$3:$K$1368,7,FALSE)),"")</f>
        <v/>
      </c>
      <c r="T2315" s="50" t="s">
        <v>1762</v>
      </c>
      <c r="U2315" s="31" t="str">
        <f>IFERROR(VLOOKUP(G2315,Demos!$B$7:N5611,12,FALSE),"")</f>
        <v/>
      </c>
    </row>
    <row r="2316" spans="1:21" ht="45" x14ac:dyDescent="0.25">
      <c r="A2316" s="39">
        <f t="shared" si="36"/>
        <v>2311</v>
      </c>
      <c r="B2316" s="29" t="s">
        <v>29</v>
      </c>
      <c r="C2316" s="29" t="str">
        <f xml:space="preserve"> IFERROR(VLOOKUP(B2316, Courses!$C$3:$E$836, 2, FALSE),"")</f>
        <v>Classical and Quantum Mechanics</v>
      </c>
      <c r="D2316" s="29" t="str">
        <f xml:space="preserve"> IFERROR(VLOOKUP(MID(G2316,1,1), PIRA!$B$1:$E$1146, 2, FALSE),"")</f>
        <v>3 Oscillations and Waves</v>
      </c>
      <c r="E2316" s="31" t="str">
        <f xml:space="preserve"> IFERROR(VLOOKUP(MID(G2316,1,2),PIRA!$B$1:$E$1144,2,FALSE),"")&amp;"
"&amp;IFERROR(VLOOKUP(MID(H2316,1,2),PIRA!$B$1:$E$1144,2,FALSE),"")&amp;"
"&amp;IFERROR(VLOOKUP(MID(I2316,1,2),PIRA!$B$1:$E$1144,2,FALSE),"")</f>
        <v xml:space="preserve">Oscillations
</v>
      </c>
      <c r="F2316" s="31" t="str">
        <f xml:space="preserve"> IFERROR(VLOOKUP(MID(G2316,1,4),PIRA!$B$1:$E$1144,2,FALSE),"")&amp;"
"&amp;IFERROR(VLOOKUP(MID(H2316,1,4),PIRA!$B$1:$E$1144,2,FALSE),"")&amp;"
"&amp;IFERROR(VLOOKUP(MID(I2316,1,4),PIRA!$B$1:$E$1144,2,FALSE),"")</f>
        <v xml:space="preserve">Simple Harmonic Motion
</v>
      </c>
      <c r="G2316" s="32" t="s">
        <v>1182</v>
      </c>
      <c r="H2316" s="31" t="str">
        <f>IFERROR(IF(VLOOKUP(G2316,Demos!$B$3:$K$1368,2,FALSE)=0,"",VLOOKUP(G2316,Demos!$B$3:$K$1368,2,FALSE)),"")</f>
        <v/>
      </c>
      <c r="I2316" s="79" t="str">
        <f>IFERROR(IF(VLOOKUP(G2316,Demos!$B$3:$K$1368,3,FALSE)=0,"",VLOOKUP(G2316,Demos!$B$3:$K$1368,3,FALSE)),"")</f>
        <v/>
      </c>
      <c r="J2316" s="79" t="str">
        <f>IFERROR(IF(VLOOKUP(G2316,Demos!$B$3:$K$1368,4,FALSE)=0,"",VLOOKUP(G2316,Demos!$B$3:$K$1368,4,FALSE)),"")</f>
        <v/>
      </c>
      <c r="K2316" s="30" t="s">
        <v>373</v>
      </c>
      <c r="M2316" s="71">
        <v>41597</v>
      </c>
      <c r="N2316" s="33" t="str">
        <f>IFERROR(VLOOKUP(G2316,Demos!$B$3:$K$1368,5,FALSE),"")</f>
        <v>Simple Harmonic Motion (SHM) (3)</v>
      </c>
      <c r="O2316" s="28">
        <f>IF(N2316="","",COUNTIF($N$6:N4435, N2316))</f>
        <v>15</v>
      </c>
      <c r="P2316" s="33" t="str">
        <f xml:space="preserve"> IFERROR(IF(VLOOKUP(G2316,Demos!$B$3:$K$1368,6,FALSE)=0,"",VLOOKUP(G2316,Demos!$B$3:$K$1368,6,FALSE)),"")</f>
        <v>www.de-monstrare.nl/pdf/Simple%20harmonic%20motion%20_SHM_%20_3_.pdf</v>
      </c>
      <c r="Q2316" s="38" t="str">
        <f xml:space="preserve"> IFERROR(IF(VLOOKUP(G2316,Demos!$B$3:$K$1368,8,FALSE)=0,"",VLOOKUP(G2316,Demos!$B$3:$K$1368,8,FALSE)),"")</f>
        <v/>
      </c>
      <c r="R2316" s="38" t="str">
        <f xml:space="preserve"> IFERROR(IF(VLOOKUP(G2316,Demos!$B$3:$K$1368,7,FALSE)=0,"",VLOOKUP(G2316,Demos!$B$3:$K$1368,7,FALSE)),"")</f>
        <v/>
      </c>
      <c r="T2316" s="50" t="s">
        <v>1762</v>
      </c>
      <c r="U2316" s="31" t="str">
        <f>IFERROR(VLOOKUP(G2316,Demos!$B$7:N5610,12,FALSE),"")</f>
        <v/>
      </c>
    </row>
    <row r="2317" spans="1:21" ht="45" x14ac:dyDescent="0.25">
      <c r="A2317" s="39">
        <f t="shared" si="36"/>
        <v>2312</v>
      </c>
      <c r="B2317" s="29" t="s">
        <v>29</v>
      </c>
      <c r="C2317" s="29" t="str">
        <f xml:space="preserve"> IFERROR(VLOOKUP(B2317, Courses!$C$3:$E$836, 2, FALSE),"")</f>
        <v>Classical and Quantum Mechanics</v>
      </c>
      <c r="D2317" s="29" t="str">
        <f xml:space="preserve"> IFERROR(VLOOKUP(MID(G2317,1,1), PIRA!$B$1:$E$1146, 2, FALSE),"")</f>
        <v>3 Oscillations and Waves</v>
      </c>
      <c r="E2317" s="31" t="str">
        <f xml:space="preserve"> IFERROR(VLOOKUP(MID(G2317,1,2),PIRA!$B$1:$E$1144,2,FALSE),"")&amp;"
"&amp;IFERROR(VLOOKUP(MID(H2317,1,2),PIRA!$B$1:$E$1144,2,FALSE),"")&amp;"
"&amp;IFERROR(VLOOKUP(MID(I2317,1,2),PIRA!$B$1:$E$1144,2,FALSE),"")</f>
        <v xml:space="preserve">Oscillations
</v>
      </c>
      <c r="F2317" s="31" t="str">
        <f xml:space="preserve"> IFERROR(VLOOKUP(MID(G2317,1,4),PIRA!$B$1:$E$1144,2,FALSE),"")&amp;"
"&amp;IFERROR(VLOOKUP(MID(H2317,1,4),PIRA!$B$1:$E$1144,2,FALSE),"")&amp;"
"&amp;IFERROR(VLOOKUP(MID(I2317,1,4),PIRA!$B$1:$E$1144,2,FALSE),"")</f>
        <v xml:space="preserve">Damped Oscillators
</v>
      </c>
      <c r="G2317" s="32" t="s">
        <v>1183</v>
      </c>
      <c r="H2317" s="31" t="str">
        <f>IFERROR(IF(VLOOKUP(G2317,Demos!$B$3:$K$1368,2,FALSE)=0,"",VLOOKUP(G2317,Demos!$B$3:$K$1368,2,FALSE)),"")</f>
        <v/>
      </c>
      <c r="I2317" s="79" t="str">
        <f>IFERROR(IF(VLOOKUP(G2317,Demos!$B$3:$K$1368,3,FALSE)=0,"",VLOOKUP(G2317,Demos!$B$3:$K$1368,3,FALSE)),"")</f>
        <v/>
      </c>
      <c r="J2317" s="79" t="str">
        <f>IFERROR(IF(VLOOKUP(G2317,Demos!$B$3:$K$1368,4,FALSE)=0,"",VLOOKUP(G2317,Demos!$B$3:$K$1368,4,FALSE)),"")</f>
        <v/>
      </c>
      <c r="K2317" s="30" t="s">
        <v>373</v>
      </c>
      <c r="M2317" s="71">
        <v>41597</v>
      </c>
      <c r="N2317" s="33" t="str">
        <f>IFERROR(VLOOKUP(G2317,Demos!$B$3:$K$1368,5,FALSE),"")</f>
        <v>Damped Harmonic Motion</v>
      </c>
      <c r="O2317" s="28">
        <f>IF(N2317="","",COUNTIF($N$6:N4436, N2317))</f>
        <v>12</v>
      </c>
      <c r="P2317" s="33" t="str">
        <f xml:space="preserve"> IFERROR(IF(VLOOKUP(G2317,Demos!$B$3:$K$1368,6,FALSE)=0,"",VLOOKUP(G2317,Demos!$B$3:$K$1368,6,FALSE)),"")</f>
        <v>www.de-monstrare.nl/pdf/Damped%20harmonic%20motion.pdf</v>
      </c>
      <c r="Q2317" s="38" t="str">
        <f xml:space="preserve"> IFERROR(IF(VLOOKUP(G2317,Demos!$B$3:$K$1368,8,FALSE)=0,"",VLOOKUP(G2317,Demos!$B$3:$K$1368,8,FALSE)),"")</f>
        <v/>
      </c>
      <c r="R2317" s="38" t="str">
        <f xml:space="preserve"> IFERROR(IF(VLOOKUP(G2317,Demos!$B$3:$K$1368,7,FALSE)=0,"",VLOOKUP(G2317,Demos!$B$3:$K$1368,7,FALSE)),"")</f>
        <v/>
      </c>
      <c r="T2317" s="50" t="s">
        <v>1762</v>
      </c>
      <c r="U2317" s="31" t="str">
        <f>IFERROR(VLOOKUP(G2317,Demos!$B$7:N5612,12,FALSE),"")</f>
        <v/>
      </c>
    </row>
    <row r="2318" spans="1:21" ht="45" x14ac:dyDescent="0.25">
      <c r="A2318" s="39">
        <f t="shared" si="36"/>
        <v>2313</v>
      </c>
      <c r="B2318" s="29" t="s">
        <v>43</v>
      </c>
      <c r="C2318" s="29" t="str">
        <f xml:space="preserve"> IFERROR(VLOOKUP(B2318, Courses!$C$3:$E$836, 2, FALSE),"")</f>
        <v>Modern Physics</v>
      </c>
      <c r="D2318" s="29" t="str">
        <f xml:space="preserve"> IFERROR(VLOOKUP(MID(G2318,1,1), PIRA!$B$1:$E$1146, 2, FALSE),"")</f>
        <v>7 Modern Physics</v>
      </c>
      <c r="E2318" s="31" t="str">
        <f xml:space="preserve"> IFERROR(VLOOKUP(MID(G2318,1,2),PIRA!$B$1:$E$1144,2,FALSE),"")&amp;"
"&amp;IFERROR(VLOOKUP(MID(H2318,1,2),PIRA!$B$1:$E$1144,2,FALSE),"")&amp;"
"&amp;IFERROR(VLOOKUP(MID(I2318,1,2),PIRA!$B$1:$E$1144,2,FALSE),"")</f>
        <v xml:space="preserve">Quantum Effects
</v>
      </c>
      <c r="F2318" s="31" t="str">
        <f xml:space="preserve"> IFERROR(VLOOKUP(MID(G2318,1,4),PIRA!$B$1:$E$1144,2,FALSE),"")&amp;"
"&amp;IFERROR(VLOOKUP(MID(H2318,1,4),PIRA!$B$1:$E$1144,2,FALSE),"")&amp;"
"&amp;IFERROR(VLOOKUP(MID(I2318,1,4),PIRA!$B$1:$E$1144,2,FALSE),"")</f>
        <v xml:space="preserve">Photoelectric Effect
</v>
      </c>
      <c r="G2318" s="32" t="s">
        <v>134</v>
      </c>
      <c r="H2318" s="31" t="str">
        <f>IFERROR(IF(VLOOKUP(G2318,Demos!$B$3:$K$1368,2,FALSE)=0,"",VLOOKUP(G2318,Demos!$B$3:$K$1368,2,FALSE)),"")</f>
        <v/>
      </c>
      <c r="I2318" s="79" t="str">
        <f>IFERROR(IF(VLOOKUP(G2318,Demos!$B$3:$K$1368,3,FALSE)=0,"",VLOOKUP(G2318,Demos!$B$3:$K$1368,3,FALSE)),"")</f>
        <v/>
      </c>
      <c r="J2318" s="79" t="str">
        <f>IFERROR(IF(VLOOKUP(G2318,Demos!$B$3:$K$1368,4,FALSE)=0,"",VLOOKUP(G2318,Demos!$B$3:$K$1368,4,FALSE)),"")</f>
        <v/>
      </c>
      <c r="K2318" s="30" t="s">
        <v>372</v>
      </c>
      <c r="L2318" s="30" t="s">
        <v>266</v>
      </c>
      <c r="M2318" s="71">
        <v>41596</v>
      </c>
      <c r="N2318" s="33" t="str">
        <f>IFERROR(VLOOKUP(G2318,Demos!$B$3:$K$1368,5,FALSE),"")</f>
        <v>Photoelectric Effect (discharging a zinc plate)</v>
      </c>
      <c r="O2318" s="28">
        <f>IF(N2318="","",COUNTIF($N$6:N4437, N2318))</f>
        <v>14</v>
      </c>
      <c r="P2318" s="33" t="str">
        <f xml:space="preserve"> IFERROR(IF(VLOOKUP(G2318,Demos!$B$3:$K$1368,6,FALSE)=0,"",VLOOKUP(G2318,Demos!$B$3:$K$1368,6,FALSE)),"")</f>
        <v>N/A</v>
      </c>
      <c r="Q2318" s="38" t="str">
        <f xml:space="preserve"> IFERROR(IF(VLOOKUP(G2318,Demos!$B$3:$K$1368,8,FALSE)=0,"",VLOOKUP(G2318,Demos!$B$3:$K$1368,8,FALSE)),"")</f>
        <v/>
      </c>
      <c r="R2318" s="38" t="str">
        <f xml:space="preserve"> IFERROR(IF(VLOOKUP(G2318,Demos!$B$3:$K$1368,7,FALSE)=0,"",VLOOKUP(G2318,Demos!$B$3:$K$1368,7,FALSE)),"")</f>
        <v/>
      </c>
      <c r="T2318" s="50" t="s">
        <v>1761</v>
      </c>
      <c r="U2318" s="31" t="str">
        <f>IFERROR(VLOOKUP(G2318,Demos!$B$7:N5613,12,FALSE),"")</f>
        <v/>
      </c>
    </row>
    <row r="2319" spans="1:21" ht="45" x14ac:dyDescent="0.25">
      <c r="A2319" s="39">
        <f t="shared" si="36"/>
        <v>2314</v>
      </c>
      <c r="B2319" s="29" t="s">
        <v>162</v>
      </c>
      <c r="C2319" s="29" t="str">
        <f xml:space="preserve"> IFERROR(VLOOKUP(B2319, Courses!$C$3:$E$836, 2, FALSE),"")</f>
        <v>Electricity and Magnetism</v>
      </c>
      <c r="D2319" s="29" t="str">
        <f xml:space="preserve"> IFERROR(VLOOKUP(MID(G2319,1,1), PIRA!$B$1:$E$1146, 2, FALSE),"")</f>
        <v>5 Electricity and Magnetism</v>
      </c>
      <c r="E2319" s="31" t="str">
        <f xml:space="preserve"> IFERROR(VLOOKUP(MID(G2319,1,2),PIRA!$B$1:$E$1144,2,FALSE),"")&amp;"
"&amp;IFERROR(VLOOKUP(MID(H2319,1,2),PIRA!$B$1:$E$1144,2,FALSE),"")&amp;"
"&amp;IFERROR(VLOOKUP(MID(I2319,1,2),PIRA!$B$1:$E$1144,2,FALSE),"")</f>
        <v xml:space="preserve">Electrostatics
</v>
      </c>
      <c r="F2319" s="31" t="str">
        <f xml:space="preserve"> IFERROR(VLOOKUP(MID(G2319,1,4),PIRA!$B$1:$E$1144,2,FALSE),"")&amp;"
"&amp;IFERROR(VLOOKUP(MID(H2319,1,4),PIRA!$B$1:$E$1144,2,FALSE),"")&amp;"
"&amp;IFERROR(VLOOKUP(MID(I2319,1,4),PIRA!$B$1:$E$1144,2,FALSE),"")</f>
        <v xml:space="preserve">Coulomb's Law
</v>
      </c>
      <c r="G2319" s="32" t="s">
        <v>245</v>
      </c>
      <c r="H2319" s="31" t="str">
        <f>IFERROR(IF(VLOOKUP(G2319,Demos!$B$3:$K$1368,2,FALSE)=0,"",VLOOKUP(G2319,Demos!$B$3:$K$1368,2,FALSE)),"")</f>
        <v/>
      </c>
      <c r="I2319" s="79" t="str">
        <f>IFERROR(IF(VLOOKUP(G2319,Demos!$B$3:$K$1368,3,FALSE)=0,"",VLOOKUP(G2319,Demos!$B$3:$K$1368,3,FALSE)),"")</f>
        <v/>
      </c>
      <c r="J2319" s="79" t="str">
        <f>IFERROR(IF(VLOOKUP(G2319,Demos!$B$3:$K$1368,4,FALSE)=0,"",VLOOKUP(G2319,Demos!$B$3:$K$1368,4,FALSE)),"")</f>
        <v/>
      </c>
      <c r="K2319" s="32" t="s">
        <v>1058</v>
      </c>
      <c r="L2319" s="32" t="s">
        <v>1057</v>
      </c>
      <c r="M2319" s="71">
        <v>41592</v>
      </c>
      <c r="N2319" s="33" t="str">
        <f>IFERROR(VLOOKUP(G2319,Demos!$B$3:$K$1368,5,FALSE),"")</f>
        <v>Coulomb's Law (2)</v>
      </c>
      <c r="O2319" s="28">
        <f>IF(N2319="","",COUNTIF($N$6:N4438, N2319))</f>
        <v>17</v>
      </c>
      <c r="P2319" s="33" t="str">
        <f xml:space="preserve"> IFERROR(IF(VLOOKUP(G2319,Demos!$B$3:$K$1368,6,FALSE)=0,"",VLOOKUP(G2319,Demos!$B$3:$K$1368,6,FALSE)),"")</f>
        <v>www.de-monstrare.nl/pdf/Coulomb's%20law%20_2_.pdf</v>
      </c>
      <c r="Q2319" s="38" t="str">
        <f xml:space="preserve"> IFERROR(IF(VLOOKUP(G2319,Demos!$B$3:$K$1368,8,FALSE)=0,"",VLOOKUP(G2319,Demos!$B$3:$K$1368,8,FALSE)),"")</f>
        <v/>
      </c>
      <c r="R2319" s="38" t="str">
        <f xml:space="preserve"> IFERROR(IF(VLOOKUP(G2319,Demos!$B$3:$K$1368,7,FALSE)=0,"",VLOOKUP(G2319,Demos!$B$3:$K$1368,7,FALSE)),"")</f>
        <v/>
      </c>
      <c r="T2319" s="50" t="s">
        <v>1761</v>
      </c>
      <c r="U2319" s="31" t="str">
        <f>IFERROR(VLOOKUP(G2319,Demos!$B$7:N5614,12,FALSE),"")</f>
        <v/>
      </c>
    </row>
    <row r="2320" spans="1:21" ht="45" x14ac:dyDescent="0.25">
      <c r="A2320" s="39">
        <f t="shared" si="36"/>
        <v>2315</v>
      </c>
      <c r="B2320" s="29" t="s">
        <v>29</v>
      </c>
      <c r="C2320" s="29" t="str">
        <f xml:space="preserve"> IFERROR(VLOOKUP(B2320, Courses!$C$3:$E$836, 2, FALSE),"")</f>
        <v>Classical and Quantum Mechanics</v>
      </c>
      <c r="D2320" s="29" t="str">
        <f xml:space="preserve"> IFERROR(VLOOKUP(MID(G2320,1,1), PIRA!$B$1:$E$1146, 2, FALSE),"")</f>
        <v>1 Mechanics</v>
      </c>
      <c r="E2320" s="31" t="str">
        <f xml:space="preserve"> IFERROR(VLOOKUP(MID(G2320,1,2),PIRA!$B$1:$E$1144,2,FALSE),"")&amp;"
"&amp;IFERROR(VLOOKUP(MID(H2320,1,2),PIRA!$B$1:$E$1144,2,FALSE),"")&amp;"
"&amp;IFERROR(VLOOKUP(MID(I2320,1,2),PIRA!$B$1:$E$1144,2,FALSE),"")</f>
        <v xml:space="preserve">Rotational Dynamics
Rotational Dynamics
</v>
      </c>
      <c r="F2320" s="31" t="str">
        <f xml:space="preserve"> IFERROR(VLOOKUP(MID(G2320,1,4),PIRA!$B$1:$E$1144,2,FALSE),"")&amp;"
"&amp;IFERROR(VLOOKUP(MID(H2320,1,4),PIRA!$B$1:$E$1144,2,FALSE),"")&amp;"
"&amp;IFERROR(VLOOKUP(MID(I2320,1,4),PIRA!$B$1:$E$1144,2,FALSE),"")</f>
        <v xml:space="preserve">Conservation of Angular Momentum
Moment of Inertia
</v>
      </c>
      <c r="G2320" s="32" t="s">
        <v>1171</v>
      </c>
      <c r="H2320" s="31" t="str">
        <f>IFERROR(IF(VLOOKUP(G2320,Demos!$B$3:$K$1368,2,FALSE)=0,"",VLOOKUP(G2320,Demos!$B$3:$K$1368,2,FALSE)),"")</f>
        <v>1Q10.XX</v>
      </c>
      <c r="I2320" s="79" t="str">
        <f>IFERROR(IF(VLOOKUP(G2320,Demos!$B$3:$K$1368,3,FALSE)=0,"",VLOOKUP(G2320,Demos!$B$3:$K$1368,3,FALSE)),"")</f>
        <v/>
      </c>
      <c r="J2320" s="79" t="str">
        <f>IFERROR(IF(VLOOKUP(G2320,Demos!$B$3:$K$1368,4,FALSE)=0,"",VLOOKUP(G2320,Demos!$B$3:$K$1368,4,FALSE)),"")</f>
        <v/>
      </c>
      <c r="K2320" s="30" t="s">
        <v>373</v>
      </c>
      <c r="M2320" s="71">
        <v>41590</v>
      </c>
      <c r="N2320" s="33" t="str">
        <f>IFERROR(VLOOKUP(G2320,Demos!$B$3:$K$1368,5,FALSE),"")</f>
        <v>Matchbox and Wineglass</v>
      </c>
      <c r="O2320" s="28">
        <f>IF(N2320="","",COUNTIF($N$6:N4439, N2320))</f>
        <v>40</v>
      </c>
      <c r="P2320" s="33" t="str">
        <f xml:space="preserve"> IFERROR(IF(VLOOKUP(G2320,Demos!$B$3:$K$1368,6,FALSE)=0,"",VLOOKUP(G2320,Demos!$B$3:$K$1368,6,FALSE)),"")</f>
        <v>www.de-monstrare.nl/pdf/Matchbox%20and%20wineglass.pdf</v>
      </c>
      <c r="Q2320" s="38" t="str">
        <f xml:space="preserve"> IFERROR(IF(VLOOKUP(G2320,Demos!$B$3:$K$1368,8,FALSE)=0,"",VLOOKUP(G2320,Demos!$B$3:$K$1368,8,FALSE)),"")</f>
        <v/>
      </c>
      <c r="R2320" s="38" t="str">
        <f xml:space="preserve"> IFERROR(IF(VLOOKUP(G2320,Demos!$B$3:$K$1368,7,FALSE)=0,"",VLOOKUP(G2320,Demos!$B$3:$K$1368,7,FALSE)),"")</f>
        <v xml:space="preserve">See Collegerama 2022 recording TN1612TU_17 from about 40 minutes - https://collegerama.tudelft.nl/Mediasite/Channel/as-bsc-tn/watch/068318bc5e2d4c908ecc56ce056d99d81d </v>
      </c>
      <c r="T2320" s="50" t="s">
        <v>1762</v>
      </c>
      <c r="U2320" s="31" t="str">
        <f>IFERROR(VLOOKUP(G2320,Demos!$B$7:N5616,12,FALSE),"")</f>
        <v/>
      </c>
    </row>
    <row r="2321" spans="1:21" ht="45" x14ac:dyDescent="0.25">
      <c r="A2321" s="39">
        <f t="shared" si="36"/>
        <v>2316</v>
      </c>
      <c r="B2321" s="29" t="s">
        <v>29</v>
      </c>
      <c r="C2321" s="29" t="str">
        <f xml:space="preserve"> IFERROR(VLOOKUP(B2321, Courses!$C$3:$E$836, 2, FALSE),"")</f>
        <v>Classical and Quantum Mechanics</v>
      </c>
      <c r="D2321" s="29" t="str">
        <f xml:space="preserve"> IFERROR(VLOOKUP(MID(G2321,1,1), PIRA!$B$1:$E$1146, 2, FALSE),"")</f>
        <v>1 Mechanics</v>
      </c>
      <c r="E2321" s="31" t="str">
        <f xml:space="preserve"> IFERROR(VLOOKUP(MID(G2321,1,2),PIRA!$B$1:$E$1144,2,FALSE),"")&amp;"
"&amp;IFERROR(VLOOKUP(MID(H2321,1,2),PIRA!$B$1:$E$1144,2,FALSE),"")&amp;"
"&amp;IFERROR(VLOOKUP(MID(I2321,1,2),PIRA!$B$1:$E$1144,2,FALSE),"")</f>
        <v xml:space="preserve">Rotational Dynamics
Rotational Dynamics
</v>
      </c>
      <c r="F2321" s="31" t="str">
        <f xml:space="preserve"> IFERROR(VLOOKUP(MID(G2321,1,4),PIRA!$B$1:$E$1144,2,FALSE),"")&amp;"
"&amp;IFERROR(VLOOKUP(MID(H2321,1,4),PIRA!$B$1:$E$1144,2,FALSE),"")&amp;"
"&amp;IFERROR(VLOOKUP(MID(I2321,1,4),PIRA!$B$1:$E$1144,2,FALSE),"")</f>
        <v xml:space="preserve">Conservation of Angular Momentum
Transfer of Angular Momentum
</v>
      </c>
      <c r="G2321" s="32" t="s">
        <v>84</v>
      </c>
      <c r="H2321" s="31" t="str">
        <f>IFERROR(IF(VLOOKUP(G2321,Demos!$B$3:$K$1368,2,FALSE)=0,"",VLOOKUP(G2321,Demos!$B$3:$K$1368,2,FALSE)),"")</f>
        <v>1Q30.10</v>
      </c>
      <c r="I2321" s="79" t="str">
        <f>IFERROR(IF(VLOOKUP(G2321,Demos!$B$3:$K$1368,3,FALSE)=0,"",VLOOKUP(G2321,Demos!$B$3:$K$1368,3,FALSE)),"")</f>
        <v/>
      </c>
      <c r="J2321" s="79" t="str">
        <f>IFERROR(IF(VLOOKUP(G2321,Demos!$B$3:$K$1368,4,FALSE)=0,"",VLOOKUP(G2321,Demos!$B$3:$K$1368,4,FALSE)),"")</f>
        <v/>
      </c>
      <c r="K2321" s="30" t="s">
        <v>373</v>
      </c>
      <c r="M2321" s="71">
        <v>41590</v>
      </c>
      <c r="N2321" s="33" t="str">
        <f>IFERROR(VLOOKUP(G2321,Demos!$B$3:$K$1368,5,FALSE),"")</f>
        <v>Bicycle Wheel and Swivel Chair</v>
      </c>
      <c r="O2321" s="28">
        <f>IF(N2321="","",COUNTIF($N$6:N4440, N2321))</f>
        <v>39</v>
      </c>
      <c r="P2321" s="33" t="str">
        <f xml:space="preserve"> IFERROR(IF(VLOOKUP(G2321,Demos!$B$3:$K$1368,6,FALSE)=0,"",VLOOKUP(G2321,Demos!$B$3:$K$1368,6,FALSE)),"")</f>
        <v>www.de-monstrare.nl/pdf/Bicycle%20wheel%20and%20swivel%20chair.pdf</v>
      </c>
      <c r="Q2321" s="38" t="str">
        <f xml:space="preserve"> IFERROR(IF(VLOOKUP(G2321,Demos!$B$3:$K$1368,8,FALSE)=0,"",VLOOKUP(G2321,Demos!$B$3:$K$1368,8,FALSE)),"")</f>
        <v/>
      </c>
      <c r="R2321" s="38" t="str">
        <f xml:space="preserve"> IFERROR(IF(VLOOKUP(G2321,Demos!$B$3:$K$1368,7,FALSE)=0,"",VLOOKUP(G2321,Demos!$B$3:$K$1368,7,FALSE)),"")</f>
        <v xml:space="preserve">See Collegerama 2022 recording TN1612TU_05 from 01:13:11 - https://collegerama.tudelft.nl/Mediasite/Channel/as-bsc-tn/watch/c62ffe14b9a54c75ada1f93c4d870c901d </v>
      </c>
      <c r="T2321" s="50" t="s">
        <v>1762</v>
      </c>
      <c r="U2321" s="31" t="str">
        <f>IFERROR(VLOOKUP(G2321,Demos!$B$7:N5617,12,FALSE),"")</f>
        <v/>
      </c>
    </row>
    <row r="2322" spans="1:21" ht="45" x14ac:dyDescent="0.25">
      <c r="A2322" s="39">
        <f t="shared" si="36"/>
        <v>2317</v>
      </c>
      <c r="B2322" s="29" t="s">
        <v>29</v>
      </c>
      <c r="C2322" s="29" t="str">
        <f xml:space="preserve"> IFERROR(VLOOKUP(B2322, Courses!$C$3:$E$836, 2, FALSE),"")</f>
        <v>Classical and Quantum Mechanics</v>
      </c>
      <c r="D2322" s="29" t="str">
        <f xml:space="preserve"> IFERROR(VLOOKUP(MID(G2322,1,1), PIRA!$B$1:$E$1146, 2, FALSE),"")</f>
        <v>1 Mechanics</v>
      </c>
      <c r="E2322" s="31" t="str">
        <f xml:space="preserve"> IFERROR(VLOOKUP(MID(G2322,1,2),PIRA!$B$1:$E$1144,2,FALSE),"")&amp;"
"&amp;IFERROR(VLOOKUP(MID(H2322,1,2),PIRA!$B$1:$E$1144,2,FALSE),"")&amp;"
"&amp;IFERROR(VLOOKUP(MID(I2322,1,2),PIRA!$B$1:$E$1144,2,FALSE),"")</f>
        <v xml:space="preserve">Rotational Dynamics
</v>
      </c>
      <c r="F2322" s="31" t="str">
        <f xml:space="preserve"> IFERROR(VLOOKUP(MID(G2322,1,4),PIRA!$B$1:$E$1144,2,FALSE),"")&amp;"
"&amp;IFERROR(VLOOKUP(MID(H2322,1,4),PIRA!$B$1:$E$1144,2,FALSE),"")&amp;"
"&amp;IFERROR(VLOOKUP(MID(I2322,1,4),PIRA!$B$1:$E$1144,2,FALSE),"")</f>
        <v xml:space="preserve">Gyros
</v>
      </c>
      <c r="G2322" s="32" t="s">
        <v>1176</v>
      </c>
      <c r="H2322" s="31" t="str">
        <f>IFERROR(IF(VLOOKUP(G2322,Demos!$B$3:$K$1368,2,FALSE)=0,"",VLOOKUP(G2322,Demos!$B$3:$K$1368,2,FALSE)),"")</f>
        <v/>
      </c>
      <c r="I2322" s="79" t="str">
        <f>IFERROR(IF(VLOOKUP(G2322,Demos!$B$3:$K$1368,3,FALSE)=0,"",VLOOKUP(G2322,Demos!$B$3:$K$1368,3,FALSE)),"")</f>
        <v/>
      </c>
      <c r="J2322" s="79" t="str">
        <f>IFERROR(IF(VLOOKUP(G2322,Demos!$B$3:$K$1368,4,FALSE)=0,"",VLOOKUP(G2322,Demos!$B$3:$K$1368,4,FALSE)),"")</f>
        <v/>
      </c>
      <c r="K2322" s="30" t="s">
        <v>373</v>
      </c>
      <c r="M2322" s="71">
        <v>41590</v>
      </c>
      <c r="N2322" s="33" t="str">
        <f>IFERROR(VLOOKUP(G2322,Demos!$B$3:$K$1368,5,FALSE),"")</f>
        <v>Precession (2)</v>
      </c>
      <c r="O2322" s="28">
        <f>IF(N2322="","",COUNTIF($N$6:N4441, N2322))</f>
        <v>67</v>
      </c>
      <c r="P2322" s="33" t="str">
        <f xml:space="preserve"> IFERROR(IF(VLOOKUP(G2322,Demos!$B$3:$K$1368,6,FALSE)=0,"",VLOOKUP(G2322,Demos!$B$3:$K$1368,6,FALSE)),"")</f>
        <v>www.de-monstrare.nl/pdf/Precession%20_2_.pdf</v>
      </c>
      <c r="Q2322" s="38" t="str">
        <f xml:space="preserve"> IFERROR(IF(VLOOKUP(G2322,Demos!$B$3:$K$1368,8,FALSE)=0,"",VLOOKUP(G2322,Demos!$B$3:$K$1368,8,FALSE)),"")</f>
        <v/>
      </c>
      <c r="R2322" s="38" t="str">
        <f xml:space="preserve"> IFERROR(IF(VLOOKUP(G2322,Demos!$B$3:$K$1368,7,FALSE)=0,"",VLOOKUP(G2322,Demos!$B$3:$K$1368,7,FALSE)),"")</f>
        <v/>
      </c>
      <c r="T2322" s="50" t="s">
        <v>1762</v>
      </c>
      <c r="U2322" s="31" t="str">
        <f>IFERROR(VLOOKUP(G2322,Demos!$B$7:N5615,12,FALSE),"")</f>
        <v/>
      </c>
    </row>
    <row r="2323" spans="1:21" ht="45" x14ac:dyDescent="0.25">
      <c r="A2323" s="39">
        <f t="shared" si="36"/>
        <v>2318</v>
      </c>
      <c r="B2323" s="29" t="s">
        <v>43</v>
      </c>
      <c r="C2323" s="29" t="str">
        <f xml:space="preserve"> IFERROR(VLOOKUP(B2323, Courses!$C$3:$E$836, 2, FALSE),"")</f>
        <v>Modern Physics</v>
      </c>
      <c r="D2323" s="29" t="str">
        <f xml:space="preserve"> IFERROR(VLOOKUP(MID(G2323,1,1), PIRA!$B$1:$E$1146, 2, FALSE),"")</f>
        <v>6 Optics</v>
      </c>
      <c r="E2323" s="31" t="str">
        <f xml:space="preserve"> IFERROR(VLOOKUP(MID(G2323,1,2),PIRA!$B$1:$E$1144,2,FALSE),"")&amp;"
"&amp;IFERROR(VLOOKUP(MID(H2323,1,2),PIRA!$B$1:$E$1144,2,FALSE),"")&amp;"
"&amp;IFERROR(VLOOKUP(MID(I2323,1,2),PIRA!$B$1:$E$1144,2,FALSE),"")</f>
        <v xml:space="preserve">Interference
</v>
      </c>
      <c r="F2323" s="31" t="str">
        <f xml:space="preserve"> IFERROR(VLOOKUP(MID(G2323,1,4),PIRA!$B$1:$E$1144,2,FALSE),"")&amp;"
"&amp;IFERROR(VLOOKUP(MID(H2323,1,4),PIRA!$B$1:$E$1144,2,FALSE),"")&amp;"
"&amp;IFERROR(VLOOKUP(MID(I2323,1,4),PIRA!$B$1:$E$1144,2,FALSE),"")</f>
        <v xml:space="preserve">Interferometers
</v>
      </c>
      <c r="G2323" s="32" t="s">
        <v>327</v>
      </c>
      <c r="H2323" s="31" t="str">
        <f>IFERROR(IF(VLOOKUP(G2323,Demos!$B$3:$K$1368,2,FALSE)=0,"",VLOOKUP(G2323,Demos!$B$3:$K$1368,2,FALSE)),"")</f>
        <v/>
      </c>
      <c r="I2323" s="79" t="str">
        <f>IFERROR(IF(VLOOKUP(G2323,Demos!$B$3:$K$1368,3,FALSE)=0,"",VLOOKUP(G2323,Demos!$B$3:$K$1368,3,FALSE)),"")</f>
        <v/>
      </c>
      <c r="J2323" s="79" t="str">
        <f>IFERROR(IF(VLOOKUP(G2323,Demos!$B$3:$K$1368,4,FALSE)=0,"",VLOOKUP(G2323,Demos!$B$3:$K$1368,4,FALSE)),"")</f>
        <v/>
      </c>
      <c r="K2323" s="30" t="s">
        <v>372</v>
      </c>
      <c r="L2323" s="30" t="s">
        <v>266</v>
      </c>
      <c r="M2323" s="71">
        <v>41589</v>
      </c>
      <c r="N2323" s="33" t="str">
        <f>IFERROR(VLOOKUP(G2323,Demos!$B$3:$K$1368,5,FALSE),"")</f>
        <v>Michelson-Morley Interferometer</v>
      </c>
      <c r="O2323" s="28">
        <f>IF(N2323="","",COUNTIF($N$6:N4442, N2323))</f>
        <v>42</v>
      </c>
      <c r="P2323" s="33" t="str">
        <f xml:space="preserve"> IFERROR(IF(VLOOKUP(G2323,Demos!$B$3:$K$1368,6,FALSE)=0,"",VLOOKUP(G2323,Demos!$B$3:$K$1368,6,FALSE)),"")</f>
        <v>www.de-monstrare.nl/pdf/Michelson-Morley%20interferometer.pdf</v>
      </c>
      <c r="Q2323" s="38" t="str">
        <f xml:space="preserve"> IFERROR(IF(VLOOKUP(G2323,Demos!$B$3:$K$1368,8,FALSE)=0,"",VLOOKUP(G2323,Demos!$B$3:$K$1368,8,FALSE)),"")</f>
        <v/>
      </c>
      <c r="R2323" s="38" t="str">
        <f xml:space="preserve"> IFERROR(IF(VLOOKUP(G2323,Demos!$B$3:$K$1368,7,FALSE)=0,"",VLOOKUP(G2323,Demos!$B$3:$K$1368,7,FALSE)),"")</f>
        <v xml:space="preserve">See 2022 recording TN1612TU_24. https://collegerama.tudelft.nl/Mediasite/Channel/as-bsc-tn/watch/7474e760f1e14321b537b197c972eb3e1d </v>
      </c>
      <c r="T2323" s="50" t="s">
        <v>1761</v>
      </c>
      <c r="U2323" s="31" t="str">
        <f>IFERROR(VLOOKUP(G2323,Demos!$B$7:N5618,12,FALSE),"")</f>
        <v/>
      </c>
    </row>
    <row r="2324" spans="1:21" ht="45" x14ac:dyDescent="0.25">
      <c r="A2324" s="39">
        <f t="shared" si="36"/>
        <v>2319</v>
      </c>
      <c r="B2324" s="29" t="s">
        <v>151</v>
      </c>
      <c r="C2324" s="29" t="str">
        <f xml:space="preserve"> IFERROR(VLOOKUP(B2324, Courses!$C$3:$E$836, 2, FALSE),"")</f>
        <v>Introduction to Electricity and Magnetism</v>
      </c>
      <c r="D2324" s="29" t="str">
        <f xml:space="preserve"> IFERROR(VLOOKUP(MID(G2324,1,1), PIRA!$B$1:$E$1146, 2, FALSE),"")</f>
        <v>5 Electricity and Magnetism</v>
      </c>
      <c r="E2324" s="31" t="str">
        <f xml:space="preserve"> IFERROR(VLOOKUP(MID(G2324,1,2),PIRA!$B$1:$E$1144,2,FALSE),"")&amp;"
"&amp;IFERROR(VLOOKUP(MID(H2324,1,2),PIRA!$B$1:$E$1144,2,FALSE),"")&amp;"
"&amp;IFERROR(VLOOKUP(MID(I2324,1,2),PIRA!$B$1:$E$1144,2,FALSE),"")</f>
        <v xml:space="preserve">Electromagnetic Radiation
</v>
      </c>
      <c r="F2324" s="31" t="str">
        <f xml:space="preserve"> IFERROR(VLOOKUP(MID(G2324,1,4),PIRA!$B$1:$E$1144,2,FALSE),"")&amp;"
"&amp;IFERROR(VLOOKUP(MID(H2324,1,4),PIRA!$B$1:$E$1144,2,FALSE),"")&amp;"
"&amp;IFERROR(VLOOKUP(MID(I2324,1,4),PIRA!$B$1:$E$1144,2,FALSE),"")</f>
        <v xml:space="preserve">Transmission Lines and Antennas
</v>
      </c>
      <c r="G2324" s="32" t="s">
        <v>239</v>
      </c>
      <c r="H2324" s="31" t="str">
        <f>IFERROR(IF(VLOOKUP(G2324,Demos!$B$3:$K$1368,2,FALSE)=0,"",VLOOKUP(G2324,Demos!$B$3:$K$1368,2,FALSE)),"")</f>
        <v/>
      </c>
      <c r="I2324" s="79" t="str">
        <f>IFERROR(IF(VLOOKUP(G2324,Demos!$B$3:$K$1368,3,FALSE)=0,"",VLOOKUP(G2324,Demos!$B$3:$K$1368,3,FALSE)),"")</f>
        <v/>
      </c>
      <c r="J2324" s="79" t="str">
        <f>IFERROR(IF(VLOOKUP(G2324,Demos!$B$3:$K$1368,4,FALSE)=0,"",VLOOKUP(G2324,Demos!$B$3:$K$1368,4,FALSE)),"")</f>
        <v/>
      </c>
      <c r="K2324" s="32" t="s">
        <v>1063</v>
      </c>
      <c r="L2324" s="32" t="s">
        <v>1064</v>
      </c>
      <c r="M2324" s="71">
        <v>41582</v>
      </c>
      <c r="N2324" s="33" t="str">
        <f>IFERROR(VLOOKUP(G2324,Demos!$B$3:$K$1368,5,FALSE),"")</f>
        <v>Electromagnetic Waves (Lecher Lines)</v>
      </c>
      <c r="O2324" s="28">
        <f>IF(N2324="","",COUNTIF($N$6:N4443, N2324))</f>
        <v>20</v>
      </c>
      <c r="P2324" s="33" t="str">
        <f xml:space="preserve"> IFERROR(IF(VLOOKUP(G2324,Demos!$B$3:$K$1368,6,FALSE)=0,"",VLOOKUP(G2324,Demos!$B$3:$K$1368,6,FALSE)),"")</f>
        <v>www.de-monstrare.nl/pdf/electromagnetic%20waves.pdf</v>
      </c>
      <c r="Q2324" s="38" t="str">
        <f xml:space="preserve"> IFERROR(IF(VLOOKUP(G2324,Demos!$B$3:$K$1368,8,FALSE)=0,"",VLOOKUP(G2324,Demos!$B$3:$K$1368,8,FALSE)),"")</f>
        <v>Reflection, transmission, absorption, polarisation</v>
      </c>
      <c r="R2324" s="38" t="str">
        <f xml:space="preserve"> IFERROR(IF(VLOOKUP(G2324,Demos!$B$3:$K$1368,7,FALSE)=0,"",VLOOKUP(G2324,Demos!$B$3:$K$1368,7,FALSE)),"")</f>
        <v/>
      </c>
      <c r="T2324" s="50" t="s">
        <v>1763</v>
      </c>
      <c r="U2324" s="31" t="str">
        <f>IFERROR(VLOOKUP(G2324,Demos!$B$7:N5619,12,FALSE),"")</f>
        <v/>
      </c>
    </row>
    <row r="2325" spans="1:21" ht="45" x14ac:dyDescent="0.25">
      <c r="A2325" s="39">
        <f t="shared" si="36"/>
        <v>2320</v>
      </c>
      <c r="B2325" s="29" t="s">
        <v>151</v>
      </c>
      <c r="C2325" s="29" t="str">
        <f xml:space="preserve"> IFERROR(VLOOKUP(B2325, Courses!$C$3:$E$836, 2, FALSE),"")</f>
        <v>Introduction to Electricity and Magnetism</v>
      </c>
      <c r="D2325" s="29" t="str">
        <f xml:space="preserve"> IFERROR(VLOOKUP(MID(G2325,1,1), PIRA!$B$1:$E$1146, 2, FALSE),"")</f>
        <v>5 Electricity and Magnetism</v>
      </c>
      <c r="E2325" s="31" t="str">
        <f xml:space="preserve"> IFERROR(VLOOKUP(MID(G2325,1,2),PIRA!$B$1:$E$1144,2,FALSE),"")&amp;"
"&amp;IFERROR(VLOOKUP(MID(H2325,1,2),PIRA!$B$1:$E$1144,2,FALSE),"")&amp;"
"&amp;IFERROR(VLOOKUP(MID(I2325,1,2),PIRA!$B$1:$E$1144,2,FALSE),"")</f>
        <v xml:space="preserve">AC Circuits
</v>
      </c>
      <c r="F2325" s="31" t="str">
        <f xml:space="preserve"> IFERROR(VLOOKUP(MID(G2325,1,4),PIRA!$B$1:$E$1144,2,FALSE),"")&amp;"
"&amp;IFERROR(VLOOKUP(MID(H2325,1,4),PIRA!$B$1:$E$1144,2,FALSE),"")&amp;"
"&amp;IFERROR(VLOOKUP(MID(I2325,1,4),PIRA!$B$1:$E$1144,2,FALSE),"")</f>
        <v xml:space="preserve">LCR Circuits - AC
</v>
      </c>
      <c r="G2325" s="32" t="s">
        <v>234</v>
      </c>
      <c r="H2325" s="31" t="str">
        <f>IFERROR(IF(VLOOKUP(G2325,Demos!$B$3:$K$1368,2,FALSE)=0,"",VLOOKUP(G2325,Demos!$B$3:$K$1368,2,FALSE)),"")</f>
        <v/>
      </c>
      <c r="I2325" s="79" t="str">
        <f>IFERROR(IF(VLOOKUP(G2325,Demos!$B$3:$K$1368,3,FALSE)=0,"",VLOOKUP(G2325,Demos!$B$3:$K$1368,3,FALSE)),"")</f>
        <v/>
      </c>
      <c r="J2325" s="79" t="str">
        <f>IFERROR(IF(VLOOKUP(G2325,Demos!$B$3:$K$1368,4,FALSE)=0,"",VLOOKUP(G2325,Demos!$B$3:$K$1368,4,FALSE)),"")</f>
        <v/>
      </c>
      <c r="K2325" s="32" t="s">
        <v>1063</v>
      </c>
      <c r="L2325" s="32" t="s">
        <v>1064</v>
      </c>
      <c r="M2325" s="71">
        <v>41578</v>
      </c>
      <c r="N2325" s="33" t="str">
        <f>IFERROR(VLOOKUP(G2325,Demos!$B$3:$K$1368,5,FALSE),"")</f>
        <v>LRC Circuits</v>
      </c>
      <c r="O2325" s="28">
        <f>IF(N2325="","",COUNTIF($N$6:N4444, N2325))</f>
        <v>14</v>
      </c>
      <c r="P2325" s="33" t="str">
        <f xml:space="preserve"> IFERROR(IF(VLOOKUP(G2325,Demos!$B$3:$K$1368,6,FALSE)=0,"",VLOOKUP(G2325,Demos!$B$3:$K$1368,6,FALSE)),"")</f>
        <v>www.de-monstrare.nl/pdf/LRC%20circuits.pdf</v>
      </c>
      <c r="Q2325" s="38" t="str">
        <f xml:space="preserve"> IFERROR(IF(VLOOKUP(G2325,Demos!$B$3:$K$1368,8,FALSE)=0,"",VLOOKUP(G2325,Demos!$B$3:$K$1368,8,FALSE)),"")</f>
        <v/>
      </c>
      <c r="R2325" s="38" t="str">
        <f xml:space="preserve"> IFERROR(IF(VLOOKUP(G2325,Demos!$B$3:$K$1368,7,FALSE)=0,"",VLOOKUP(G2325,Demos!$B$3:$K$1368,7,FALSE)),"")</f>
        <v/>
      </c>
      <c r="T2325" s="50" t="s">
        <v>1763</v>
      </c>
      <c r="U2325" s="31" t="str">
        <f>IFERROR(VLOOKUP(G2325,Demos!$B$7:N5620,12,FALSE),"")</f>
        <v/>
      </c>
    </row>
    <row r="2326" spans="1:21" ht="45" x14ac:dyDescent="0.25">
      <c r="A2326" s="39">
        <f t="shared" si="36"/>
        <v>2321</v>
      </c>
      <c r="B2326" s="29" t="s">
        <v>1877</v>
      </c>
      <c r="C2326" s="29" t="str">
        <f xml:space="preserve"> IFERROR(VLOOKUP(B2326, Courses!$C$3:$E$836, 2, FALSE),"")</f>
        <v>Electromagnetism</v>
      </c>
      <c r="D2326" s="29" t="str">
        <f xml:space="preserve"> IFERROR(VLOOKUP(MID(G2326,1,1), PIRA!$B$1:$E$1146, 2, FALSE),"")</f>
        <v>5 Electricity and Magnetism</v>
      </c>
      <c r="E2326" s="31" t="str">
        <f xml:space="preserve"> IFERROR(VLOOKUP(MID(G2326,1,2),PIRA!$B$1:$E$1144,2,FALSE),"")&amp;"
"&amp;IFERROR(VLOOKUP(MID(H2326,1,2),PIRA!$B$1:$E$1144,2,FALSE),"")&amp;"
"&amp;IFERROR(VLOOKUP(MID(I2326,1,2),PIRA!$B$1:$E$1144,2,FALSE),"")</f>
        <v xml:space="preserve">Electromagnetic Radiation
Wave Motion
</v>
      </c>
      <c r="F2326" s="31" t="str">
        <f xml:space="preserve"> IFERROR(VLOOKUP(MID(G2326,1,4),PIRA!$B$1:$E$1144,2,FALSE),"")&amp;"
"&amp;IFERROR(VLOOKUP(MID(H2326,1,4),PIRA!$B$1:$E$1144,2,FALSE),"")&amp;"
"&amp;IFERROR(VLOOKUP(MID(I2326,1,4),PIRA!$B$1:$E$1144,2,FALSE),"")</f>
        <v xml:space="preserve">Transmission Lines and Antennas
Standing Waves
</v>
      </c>
      <c r="G2326" s="32" t="s">
        <v>484</v>
      </c>
      <c r="H2326" s="31" t="str">
        <f>IFERROR(IF(VLOOKUP(G2326,Demos!$B$3:$K$1368,2,FALSE)=0,"",VLOOKUP(G2326,Demos!$B$3:$K$1368,2,FALSE)),"")</f>
        <v>3B22.09</v>
      </c>
      <c r="I2326" s="79" t="str">
        <f>IFERROR(IF(VLOOKUP(G2326,Demos!$B$3:$K$1368,3,FALSE)=0,"",VLOOKUP(G2326,Demos!$B$3:$K$1368,3,FALSE)),"")</f>
        <v/>
      </c>
      <c r="J2326" s="79" t="str">
        <f>IFERROR(IF(VLOOKUP(G2326,Demos!$B$3:$K$1368,4,FALSE)=0,"",VLOOKUP(G2326,Demos!$B$3:$K$1368,4,FALSE)),"")</f>
        <v/>
      </c>
      <c r="K2326" s="30" t="s">
        <v>177</v>
      </c>
      <c r="L2326" s="30" t="s">
        <v>155</v>
      </c>
      <c r="M2326" s="71">
        <v>41578</v>
      </c>
      <c r="N2326" s="33" t="str">
        <f>IFERROR(VLOOKUP(G2326,Demos!$B$3:$K$1368,5,FALSE),"")</f>
        <v>Microwave Oven Standing Waves</v>
      </c>
      <c r="O2326" s="28">
        <f>IF(N2326="","",COUNTIF($N$6:N4445, N2326))</f>
        <v>5</v>
      </c>
      <c r="P2326" s="33" t="str">
        <f xml:space="preserve"> IFERROR(IF(VLOOKUP(G2326,Demos!$B$3:$K$1368,6,FALSE)=0,"",VLOOKUP(G2326,Demos!$B$3:$K$1368,6,FALSE)),"")</f>
        <v>www.de-monstrare.nl/pdf/Microwave%20oven.pdf</v>
      </c>
      <c r="Q2326" s="38" t="str">
        <f xml:space="preserve"> IFERROR(IF(VLOOKUP(G2326,Demos!$B$3:$K$1368,8,FALSE)=0,"",VLOOKUP(G2326,Demos!$B$3:$K$1368,8,FALSE)),"")</f>
        <v/>
      </c>
      <c r="R2326" s="38" t="str">
        <f xml:space="preserve"> IFERROR(IF(VLOOKUP(G2326,Demos!$B$3:$K$1368,7,FALSE)=0,"",VLOOKUP(G2326,Demos!$B$3:$K$1368,7,FALSE)),"")</f>
        <v/>
      </c>
      <c r="T2326" s="50" t="s">
        <v>1762</v>
      </c>
      <c r="U2326" s="31" t="str">
        <f>IFERROR(VLOOKUP(G2326,Demos!$B$7:N5621,12,FALSE),"")</f>
        <v/>
      </c>
    </row>
    <row r="2327" spans="1:21" ht="45" x14ac:dyDescent="0.25">
      <c r="A2327" s="39">
        <f t="shared" si="36"/>
        <v>2322</v>
      </c>
      <c r="B2327" s="29" t="s">
        <v>1877</v>
      </c>
      <c r="C2327" s="29" t="str">
        <f xml:space="preserve"> IFERROR(VLOOKUP(B2327, Courses!$C$3:$E$836, 2, FALSE),"")</f>
        <v>Electromagnetism</v>
      </c>
      <c r="D2327" s="29" t="str">
        <f xml:space="preserve"> IFERROR(VLOOKUP(MID(G2327,1,1), PIRA!$B$1:$E$1146, 2, FALSE),"")</f>
        <v>5 Electricity and Magnetism</v>
      </c>
      <c r="E2327" s="31" t="str">
        <f xml:space="preserve"> IFERROR(VLOOKUP(MID(G2327,1,2),PIRA!$B$1:$E$1144,2,FALSE),"")&amp;"
"&amp;IFERROR(VLOOKUP(MID(H2327,1,2),PIRA!$B$1:$E$1144,2,FALSE),"")&amp;"
"&amp;IFERROR(VLOOKUP(MID(I2327,1,2),PIRA!$B$1:$E$1144,2,FALSE),"")</f>
        <v xml:space="preserve">AC Circuits
Magnetic Fields and Forces
</v>
      </c>
      <c r="F2327" s="31" t="str">
        <f xml:space="preserve"> IFERROR(VLOOKUP(MID(G2327,1,4),PIRA!$B$1:$E$1144,2,FALSE),"")&amp;"
"&amp;IFERROR(VLOOKUP(MID(H2327,1,4),PIRA!$B$1:$E$1144,2,FALSE),"")&amp;"
"&amp;IFERROR(VLOOKUP(MID(I2327,1,4),PIRA!$B$1:$E$1144,2,FALSE),"")</f>
        <v xml:space="preserve">Impedance
Magnetic Fields
</v>
      </c>
      <c r="G2327" s="32" t="s">
        <v>232</v>
      </c>
      <c r="H2327" s="31" t="str">
        <f>IFERROR(IF(VLOOKUP(G2327,Demos!$B$3:$K$1368,2,FALSE)=0,"",VLOOKUP(G2327,Demos!$B$3:$K$1368,2,FALSE)),"")</f>
        <v>5H10.61</v>
      </c>
      <c r="I2327" s="79" t="str">
        <f>IFERROR(IF(VLOOKUP(G2327,Demos!$B$3:$K$1368,3,FALSE)=0,"",VLOOKUP(G2327,Demos!$B$3:$K$1368,3,FALSE)),"")</f>
        <v/>
      </c>
      <c r="J2327" s="79" t="str">
        <f>IFERROR(IF(VLOOKUP(G2327,Demos!$B$3:$K$1368,4,FALSE)=0,"",VLOOKUP(G2327,Demos!$B$3:$K$1368,4,FALSE)),"")</f>
        <v/>
      </c>
      <c r="K2327" s="30" t="s">
        <v>246</v>
      </c>
      <c r="L2327" s="30" t="s">
        <v>155</v>
      </c>
      <c r="M2327" s="71">
        <v>41577</v>
      </c>
      <c r="N2327" s="33" t="str">
        <f>IFERROR(VLOOKUP(G2327,Demos!$B$3:$K$1368,5,FALSE),"")</f>
        <v>Skin Effect</v>
      </c>
      <c r="O2327" s="28">
        <f>IF(N2327="","",COUNTIF($N$6:N4446, N2327))</f>
        <v>7</v>
      </c>
      <c r="P2327" s="33" t="str">
        <f xml:space="preserve"> IFERROR(IF(VLOOKUP(G2327,Demos!$B$3:$K$1368,6,FALSE)=0,"",VLOOKUP(G2327,Demos!$B$3:$K$1368,6,FALSE)),"")</f>
        <v>N/A</v>
      </c>
      <c r="Q2327" s="38" t="str">
        <f xml:space="preserve"> IFERROR(IF(VLOOKUP(G2327,Demos!$B$3:$K$1368,8,FALSE)=0,"",VLOOKUP(G2327,Demos!$B$3:$K$1368,8,FALSE)),"")</f>
        <v>Still have to device a demonstration setup (12-Sep-13)</v>
      </c>
      <c r="R2327" s="38" t="str">
        <f xml:space="preserve"> IFERROR(IF(VLOOKUP(G2327,Demos!$B$3:$K$1368,7,FALSE)=0,"",VLOOKUP(G2327,Demos!$B$3:$K$1368,7,FALSE)),"")</f>
        <v/>
      </c>
      <c r="T2327" s="50" t="s">
        <v>1761</v>
      </c>
      <c r="U2327" s="31" t="str">
        <f>IFERROR(VLOOKUP(G2327,Demos!$B$7:N5622,12,FALSE),"")</f>
        <v/>
      </c>
    </row>
    <row r="2328" spans="1:21" ht="45" x14ac:dyDescent="0.25">
      <c r="A2328" s="39">
        <f t="shared" si="36"/>
        <v>2323</v>
      </c>
      <c r="B2328" s="29" t="s">
        <v>151</v>
      </c>
      <c r="C2328" s="29" t="str">
        <f xml:space="preserve"> IFERROR(VLOOKUP(B2328, Courses!$C$3:$E$836, 2, FALSE),"")</f>
        <v>Introduction to Electricity and Magnetism</v>
      </c>
      <c r="D2328" s="29" t="str">
        <f xml:space="preserve"> IFERROR(VLOOKUP(MID(G2328,1,1), PIRA!$B$1:$E$1146, 2, FALSE),"")</f>
        <v>5 Electricity and Magnetism</v>
      </c>
      <c r="E2328" s="31" t="str">
        <f xml:space="preserve"> IFERROR(VLOOKUP(MID(G2328,1,2),PIRA!$B$1:$E$1144,2,FALSE),"")&amp;"
"&amp;IFERROR(VLOOKUP(MID(H2328,1,2),PIRA!$B$1:$E$1144,2,FALSE),"")&amp;"
"&amp;IFERROR(VLOOKUP(MID(I2328,1,2),PIRA!$B$1:$E$1144,2,FALSE),"")</f>
        <v xml:space="preserve">Magnetic Materials
</v>
      </c>
      <c r="F2328" s="31" t="str">
        <f xml:space="preserve"> IFERROR(VLOOKUP(MID(G2328,1,4),PIRA!$B$1:$E$1144,2,FALSE),"")&amp;"
"&amp;IFERROR(VLOOKUP(MID(H2328,1,4),PIRA!$B$1:$E$1144,2,FALSE),"")&amp;"
"&amp;IFERROR(VLOOKUP(MID(I2328,1,4),PIRA!$B$1:$E$1144,2,FALSE),"")</f>
        <v xml:space="preserve">Temperature and Magnetism
</v>
      </c>
      <c r="G2328" s="32" t="s">
        <v>1713</v>
      </c>
      <c r="H2328" s="31" t="str">
        <f>IFERROR(IF(VLOOKUP(G2328,Demos!$B$3:$K$1368,2,FALSE)=0,"",VLOOKUP(G2328,Demos!$B$3:$K$1368,2,FALSE)),"")</f>
        <v/>
      </c>
      <c r="I2328" s="79" t="str">
        <f>IFERROR(IF(VLOOKUP(G2328,Demos!$B$3:$K$1368,3,FALSE)=0,"",VLOOKUP(G2328,Demos!$B$3:$K$1368,3,FALSE)),"")</f>
        <v/>
      </c>
      <c r="J2328" s="79" t="str">
        <f>IFERROR(IF(VLOOKUP(G2328,Demos!$B$3:$K$1368,4,FALSE)=0,"",VLOOKUP(G2328,Demos!$B$3:$K$1368,4,FALSE)),"")</f>
        <v/>
      </c>
      <c r="K2328" s="32" t="s">
        <v>1063</v>
      </c>
      <c r="L2328" s="32" t="s">
        <v>1064</v>
      </c>
      <c r="M2328" s="71">
        <v>41576</v>
      </c>
      <c r="N2328" s="33" t="str">
        <f>IFERROR(VLOOKUP(G2328,Demos!$B$3:$K$1368,5,FALSE),"")</f>
        <v>Levitation (superconductivity, flux pinning)</v>
      </c>
      <c r="O2328" s="28">
        <f>IF(N2328="","",COUNTIF($N$6:N4447, N2328))</f>
        <v>18</v>
      </c>
      <c r="P2328" s="33" t="str">
        <f xml:space="preserve"> IFERROR(IF(VLOOKUP(G2328,Demos!$B$3:$K$1368,6,FALSE)=0,"",VLOOKUP(G2328,Demos!$B$3:$K$1368,6,FALSE)),"")</f>
        <v>N/A</v>
      </c>
      <c r="Q2328" s="38" t="str">
        <f xml:space="preserve"> IFERROR(IF(VLOOKUP(G2328,Demos!$B$3:$K$1368,8,FALSE)=0,"",VLOOKUP(G2328,Demos!$B$3:$K$1368,8,FALSE)),"")</f>
        <v/>
      </c>
      <c r="R2328" s="38" t="str">
        <f xml:space="preserve"> IFERROR(IF(VLOOKUP(G2328,Demos!$B$3:$K$1368,7,FALSE)=0,"",VLOOKUP(G2328,Demos!$B$3:$K$1368,7,FALSE)),"")</f>
        <v>See: https://www.youtube.com/watch?v=H3GuLepOKFY&amp;list=PLYMFB4TVFdJJ4DsfXdY6yzDCDgLLiC4ya&amp;index=5</v>
      </c>
      <c r="T2328" s="50" t="s">
        <v>1761</v>
      </c>
      <c r="U2328" s="31" t="str">
        <f>IFERROR(VLOOKUP(G2328,Demos!$B$7:N5623,12,FALSE),"")</f>
        <v/>
      </c>
    </row>
    <row r="2329" spans="1:21" ht="45" x14ac:dyDescent="0.25">
      <c r="A2329" s="39">
        <f t="shared" si="36"/>
        <v>2324</v>
      </c>
      <c r="B2329" s="29" t="s">
        <v>1877</v>
      </c>
      <c r="C2329" s="29" t="str">
        <f xml:space="preserve"> IFERROR(VLOOKUP(B2329, Courses!$C$3:$E$836, 2, FALSE),"")</f>
        <v>Electromagnetism</v>
      </c>
      <c r="D2329" s="29" t="str">
        <f xml:space="preserve"> IFERROR(VLOOKUP(MID(G2329,1,1), PIRA!$B$1:$E$1146, 2, FALSE),"")</f>
        <v>5 Electricity and Magnetism</v>
      </c>
      <c r="E2329" s="31" t="str">
        <f xml:space="preserve"> IFERROR(VLOOKUP(MID(G2329,1,2),PIRA!$B$1:$E$1144,2,FALSE),"")&amp;"
"&amp;IFERROR(VLOOKUP(MID(H2329,1,2),PIRA!$B$1:$E$1144,2,FALSE),"")&amp;"
"&amp;IFERROR(VLOOKUP(MID(I2329,1,2),PIRA!$B$1:$E$1144,2,FALSE),"")</f>
        <v xml:space="preserve">Electromagnetic Radiation
</v>
      </c>
      <c r="F2329" s="31" t="str">
        <f xml:space="preserve"> IFERROR(VLOOKUP(MID(G2329,1,4),PIRA!$B$1:$E$1144,2,FALSE),"")&amp;"
"&amp;IFERROR(VLOOKUP(MID(H2329,1,4),PIRA!$B$1:$E$1144,2,FALSE),"")&amp;"
"&amp;IFERROR(VLOOKUP(MID(I2329,1,4),PIRA!$B$1:$E$1144,2,FALSE),"")</f>
        <v xml:space="preserve">Transmission Lines and Antennas
</v>
      </c>
      <c r="G2329" s="32" t="s">
        <v>239</v>
      </c>
      <c r="H2329" s="31" t="str">
        <f>IFERROR(IF(VLOOKUP(G2329,Demos!$B$3:$K$1368,2,FALSE)=0,"",VLOOKUP(G2329,Demos!$B$3:$K$1368,2,FALSE)),"")</f>
        <v/>
      </c>
      <c r="I2329" s="79" t="str">
        <f>IFERROR(IF(VLOOKUP(G2329,Demos!$B$3:$K$1368,3,FALSE)=0,"",VLOOKUP(G2329,Demos!$B$3:$K$1368,3,FALSE)),"")</f>
        <v/>
      </c>
      <c r="J2329" s="79" t="str">
        <f>IFERROR(IF(VLOOKUP(G2329,Demos!$B$3:$K$1368,4,FALSE)=0,"",VLOOKUP(G2329,Demos!$B$3:$K$1368,4,FALSE)),"")</f>
        <v/>
      </c>
      <c r="K2329" s="30" t="s">
        <v>177</v>
      </c>
      <c r="L2329" s="30" t="s">
        <v>155</v>
      </c>
      <c r="M2329" s="71">
        <v>41571</v>
      </c>
      <c r="N2329" s="33" t="str">
        <f>IFERROR(VLOOKUP(G2329,Demos!$B$3:$K$1368,5,FALSE),"")</f>
        <v>Electromagnetic Waves (Lecher Lines)</v>
      </c>
      <c r="O2329" s="28">
        <f>IF(N2329="","",COUNTIF($N$6:N4448, N2329))</f>
        <v>20</v>
      </c>
      <c r="P2329" s="33" t="str">
        <f xml:space="preserve"> IFERROR(IF(VLOOKUP(G2329,Demos!$B$3:$K$1368,6,FALSE)=0,"",VLOOKUP(G2329,Demos!$B$3:$K$1368,6,FALSE)),"")</f>
        <v>www.de-monstrare.nl/pdf/electromagnetic%20waves.pdf</v>
      </c>
      <c r="Q2329" s="38" t="str">
        <f xml:space="preserve"> IFERROR(IF(VLOOKUP(G2329,Demos!$B$3:$K$1368,8,FALSE)=0,"",VLOOKUP(G2329,Demos!$B$3:$K$1368,8,FALSE)),"")</f>
        <v>Reflection, transmission, absorption, polarisation</v>
      </c>
      <c r="R2329" s="38" t="str">
        <f xml:space="preserve"> IFERROR(IF(VLOOKUP(G2329,Demos!$B$3:$K$1368,7,FALSE)=0,"",VLOOKUP(G2329,Demos!$B$3:$K$1368,7,FALSE)),"")</f>
        <v/>
      </c>
      <c r="T2329" s="50" t="s">
        <v>1761</v>
      </c>
      <c r="U2329" s="31" t="str">
        <f>IFERROR(VLOOKUP(G2329,Demos!$B$7:N5624,12,FALSE),"")</f>
        <v/>
      </c>
    </row>
    <row r="2330" spans="1:21" ht="45" x14ac:dyDescent="0.25">
      <c r="A2330" s="39">
        <f t="shared" si="36"/>
        <v>2325</v>
      </c>
      <c r="B2330" s="29" t="s">
        <v>1877</v>
      </c>
      <c r="C2330" s="29" t="str">
        <f xml:space="preserve"> IFERROR(VLOOKUP(B2330, Courses!$C$3:$E$836, 2, FALSE),"")</f>
        <v>Electromagnetism</v>
      </c>
      <c r="D2330" s="29" t="str">
        <f xml:space="preserve"> IFERROR(VLOOKUP(MID(G2330,1,1), PIRA!$B$1:$E$1146, 2, FALSE),"")</f>
        <v>5 Electricity and Magnetism</v>
      </c>
      <c r="E2330" s="31" t="str">
        <f xml:space="preserve"> IFERROR(VLOOKUP(MID(G2330,1,2),PIRA!$B$1:$E$1144,2,FALSE),"")&amp;"
"&amp;IFERROR(VLOOKUP(MID(H2330,1,2),PIRA!$B$1:$E$1144,2,FALSE),"")&amp;"
"&amp;IFERROR(VLOOKUP(MID(I2330,1,2),PIRA!$B$1:$E$1144,2,FALSE),"")</f>
        <v xml:space="preserve">Electromagnetic Radiation
</v>
      </c>
      <c r="F2330" s="31" t="str">
        <f xml:space="preserve"> IFERROR(VLOOKUP(MID(G2330,1,4),PIRA!$B$1:$E$1144,2,FALSE),"")&amp;"
"&amp;IFERROR(VLOOKUP(MID(H2330,1,4),PIRA!$B$1:$E$1144,2,FALSE),"")&amp;"
"&amp;IFERROR(VLOOKUP(MID(I2330,1,4),PIRA!$B$1:$E$1144,2,FALSE),"")</f>
        <v xml:space="preserve">Transmission Lines and Antennas
</v>
      </c>
      <c r="G2330" s="32" t="s">
        <v>239</v>
      </c>
      <c r="H2330" s="31" t="str">
        <f>IFERROR(IF(VLOOKUP(G2330,Demos!$B$3:$K$1368,2,FALSE)=0,"",VLOOKUP(G2330,Demos!$B$3:$K$1368,2,FALSE)),"")</f>
        <v/>
      </c>
      <c r="I2330" s="79" t="str">
        <f>IFERROR(IF(VLOOKUP(G2330,Demos!$B$3:$K$1368,3,FALSE)=0,"",VLOOKUP(G2330,Demos!$B$3:$K$1368,3,FALSE)),"")</f>
        <v/>
      </c>
      <c r="J2330" s="79" t="str">
        <f>IFERROR(IF(VLOOKUP(G2330,Demos!$B$3:$K$1368,4,FALSE)=0,"",VLOOKUP(G2330,Demos!$B$3:$K$1368,4,FALSE)),"")</f>
        <v/>
      </c>
      <c r="K2330" s="30" t="s">
        <v>246</v>
      </c>
      <c r="L2330" s="30" t="s">
        <v>155</v>
      </c>
      <c r="M2330" s="71">
        <v>41570</v>
      </c>
      <c r="N2330" s="33" t="str">
        <f>IFERROR(VLOOKUP(G2330,Demos!$B$3:$K$1368,5,FALSE),"")</f>
        <v>Electromagnetic Waves (Lecher Lines)</v>
      </c>
      <c r="O2330" s="28">
        <f>IF(N2330="","",COUNTIF($N$6:N4449, N2330))</f>
        <v>20</v>
      </c>
      <c r="P2330" s="33" t="str">
        <f xml:space="preserve"> IFERROR(IF(VLOOKUP(G2330,Demos!$B$3:$K$1368,6,FALSE)=0,"",VLOOKUP(G2330,Demos!$B$3:$K$1368,6,FALSE)),"")</f>
        <v>www.de-monstrare.nl/pdf/electromagnetic%20waves.pdf</v>
      </c>
      <c r="Q2330" s="38" t="str">
        <f xml:space="preserve"> IFERROR(IF(VLOOKUP(G2330,Demos!$B$3:$K$1368,8,FALSE)=0,"",VLOOKUP(G2330,Demos!$B$3:$K$1368,8,FALSE)),"")</f>
        <v>Reflection, transmission, absorption, polarisation</v>
      </c>
      <c r="R2330" s="38" t="str">
        <f xml:space="preserve"> IFERROR(IF(VLOOKUP(G2330,Demos!$B$3:$K$1368,7,FALSE)=0,"",VLOOKUP(G2330,Demos!$B$3:$K$1368,7,FALSE)),"")</f>
        <v/>
      </c>
      <c r="T2330" s="50" t="s">
        <v>1761</v>
      </c>
      <c r="U2330" s="31" t="str">
        <f>IFERROR(VLOOKUP(G2330,Demos!$B$7:N5625,12,FALSE),"")</f>
        <v/>
      </c>
    </row>
    <row r="2331" spans="1:21" ht="45" x14ac:dyDescent="0.25">
      <c r="A2331" s="39">
        <f t="shared" si="36"/>
        <v>2326</v>
      </c>
      <c r="B2331" s="29" t="s">
        <v>29</v>
      </c>
      <c r="C2331" s="29" t="str">
        <f xml:space="preserve"> IFERROR(VLOOKUP(B2331, Courses!$C$3:$E$836, 2, FALSE),"")</f>
        <v>Classical and Quantum Mechanics</v>
      </c>
      <c r="D2331" s="29" t="str">
        <f xml:space="preserve"> IFERROR(VLOOKUP(MID(G2331,1,1), PIRA!$B$1:$E$1146, 2, FALSE),"")</f>
        <v>1 Mechanics</v>
      </c>
      <c r="E2331" s="31" t="str">
        <f xml:space="preserve"> IFERROR(VLOOKUP(MID(G2331,1,2),PIRA!$B$1:$E$1144,2,FALSE),"")&amp;"
"&amp;IFERROR(VLOOKUP(MID(H2331,1,2),PIRA!$B$1:$E$1144,2,FALSE),"")&amp;"
"&amp;IFERROR(VLOOKUP(MID(I2331,1,2),PIRA!$B$1:$E$1144,2,FALSE),"")</f>
        <v xml:space="preserve">Rotational Dynamics
</v>
      </c>
      <c r="F2331" s="31" t="str">
        <f xml:space="preserve"> IFERROR(VLOOKUP(MID(G2331,1,4),PIRA!$B$1:$E$1144,2,FALSE),"")&amp;"
"&amp;IFERROR(VLOOKUP(MID(H2331,1,4),PIRA!$B$1:$E$1144,2,FALSE),"")&amp;"
"&amp;IFERROR(VLOOKUP(MID(I2331,1,4),PIRA!$B$1:$E$1144,2,FALSE),"")</f>
        <v xml:space="preserve">Rotational Energy
</v>
      </c>
      <c r="G2331" s="32" t="s">
        <v>1166</v>
      </c>
      <c r="H2331" s="31" t="str">
        <f>IFERROR(IF(VLOOKUP(G2331,Demos!$B$3:$K$1368,2,FALSE)=0,"",VLOOKUP(G2331,Demos!$B$3:$K$1368,2,FALSE)),"")</f>
        <v/>
      </c>
      <c r="I2331" s="79" t="str">
        <f>IFERROR(IF(VLOOKUP(G2331,Demos!$B$3:$K$1368,3,FALSE)=0,"",VLOOKUP(G2331,Demos!$B$3:$K$1368,3,FALSE)),"")</f>
        <v/>
      </c>
      <c r="J2331" s="79" t="str">
        <f>IFERROR(IF(VLOOKUP(G2331,Demos!$B$3:$K$1368,4,FALSE)=0,"",VLOOKUP(G2331,Demos!$B$3:$K$1368,4,FALSE)),"")</f>
        <v/>
      </c>
      <c r="K2331" s="30" t="s">
        <v>373</v>
      </c>
      <c r="M2331" s="71">
        <v>41569</v>
      </c>
      <c r="N2331" s="33" t="str">
        <f>IFERROR(VLOOKUP(G2331,Demos!$B$3:$K$1368,5,FALSE),"")</f>
        <v>Yo-Yo</v>
      </c>
      <c r="O2331" s="28">
        <f>IF(N2331="","",COUNTIF($N$6:N4450, N2331))</f>
        <v>3</v>
      </c>
      <c r="P2331" s="33" t="str">
        <f xml:space="preserve"> IFERROR(IF(VLOOKUP(G2331,Demos!$B$3:$K$1368,6,FALSE)=0,"",VLOOKUP(G2331,Demos!$B$3:$K$1368,6,FALSE)),"")</f>
        <v>www.de-monstrare.nl/pdf/Yo-yo.pdf</v>
      </c>
      <c r="Q2331" s="38" t="str">
        <f xml:space="preserve"> IFERROR(IF(VLOOKUP(G2331,Demos!$B$3:$K$1368,8,FALSE)=0,"",VLOOKUP(G2331,Demos!$B$3:$K$1368,8,FALSE)),"")</f>
        <v/>
      </c>
      <c r="R2331" s="38" t="str">
        <f xml:space="preserve"> IFERROR(IF(VLOOKUP(G2331,Demos!$B$3:$K$1368,7,FALSE)=0,"",VLOOKUP(G2331,Demos!$B$3:$K$1368,7,FALSE)),"")</f>
        <v/>
      </c>
      <c r="T2331" s="50" t="s">
        <v>1762</v>
      </c>
      <c r="U2331" s="31" t="str">
        <f>IFERROR(VLOOKUP(G2331,Demos!$B$7:N5626,12,FALSE),"")</f>
        <v/>
      </c>
    </row>
    <row r="2332" spans="1:21" ht="45" x14ac:dyDescent="0.25">
      <c r="A2332" s="39">
        <f t="shared" si="36"/>
        <v>2327</v>
      </c>
      <c r="B2332" s="29" t="s">
        <v>29</v>
      </c>
      <c r="C2332" s="29" t="str">
        <f xml:space="preserve"> IFERROR(VLOOKUP(B2332, Courses!$C$3:$E$836, 2, FALSE),"")</f>
        <v>Classical and Quantum Mechanics</v>
      </c>
      <c r="D2332" s="29" t="str">
        <f xml:space="preserve"> IFERROR(VLOOKUP(MID(G2332,1,1), PIRA!$B$1:$E$1146, 2, FALSE),"")</f>
        <v>1 Mechanics</v>
      </c>
      <c r="E2332" s="31" t="str">
        <f xml:space="preserve"> IFERROR(VLOOKUP(MID(G2332,1,2),PIRA!$B$1:$E$1144,2,FALSE),"")&amp;"
"&amp;IFERROR(VLOOKUP(MID(H2332,1,2),PIRA!$B$1:$E$1144,2,FALSE),"")&amp;"
"&amp;IFERROR(VLOOKUP(MID(I2332,1,2),PIRA!$B$1:$E$1144,2,FALSE),"")</f>
        <v xml:space="preserve">Rotational Dynamics
</v>
      </c>
      <c r="F2332" s="31" t="str">
        <f xml:space="preserve"> IFERROR(VLOOKUP(MID(G2332,1,4),PIRA!$B$1:$E$1144,2,FALSE),"")&amp;"
"&amp;IFERROR(VLOOKUP(MID(H2332,1,4),PIRA!$B$1:$E$1144,2,FALSE),"")&amp;"
"&amp;IFERROR(VLOOKUP(MID(I2332,1,4),PIRA!$B$1:$E$1144,2,FALSE),"")</f>
        <v xml:space="preserve">Rotational Energy
</v>
      </c>
      <c r="G2332" s="32" t="s">
        <v>1167</v>
      </c>
      <c r="H2332" s="31" t="str">
        <f>IFERROR(IF(VLOOKUP(G2332,Demos!$B$3:$K$1368,2,FALSE)=0,"",VLOOKUP(G2332,Demos!$B$3:$K$1368,2,FALSE)),"")</f>
        <v/>
      </c>
      <c r="I2332" s="79" t="str">
        <f>IFERROR(IF(VLOOKUP(G2332,Demos!$B$3:$K$1368,3,FALSE)=0,"",VLOOKUP(G2332,Demos!$B$3:$K$1368,3,FALSE)),"")</f>
        <v/>
      </c>
      <c r="J2332" s="79" t="str">
        <f>IFERROR(IF(VLOOKUP(G2332,Demos!$B$3:$K$1368,4,FALSE)=0,"",VLOOKUP(G2332,Demos!$B$3:$K$1368,4,FALSE)),"")</f>
        <v/>
      </c>
      <c r="K2332" s="30" t="s">
        <v>373</v>
      </c>
      <c r="M2332" s="71">
        <v>41569</v>
      </c>
      <c r="N2332" s="33" t="str">
        <f>IFERROR(VLOOKUP(G2332,Demos!$B$3:$K$1368,5,FALSE),"")</f>
        <v>Maxwheel</v>
      </c>
      <c r="O2332" s="28">
        <f>IF(N2332="","",COUNTIF($N$6:N4451, N2332))</f>
        <v>12</v>
      </c>
      <c r="P2332" s="33" t="str">
        <f xml:space="preserve"> IFERROR(IF(VLOOKUP(G2332,Demos!$B$3:$K$1368,6,FALSE)=0,"",VLOOKUP(G2332,Demos!$B$3:$K$1368,6,FALSE)),"")</f>
        <v>www.de-monstrare.nl/pdf/Maxwheel.pdf</v>
      </c>
      <c r="Q2332" s="38" t="str">
        <f xml:space="preserve"> IFERROR(IF(VLOOKUP(G2332,Demos!$B$3:$K$1368,8,FALSE)=0,"",VLOOKUP(G2332,Demos!$B$3:$K$1368,8,FALSE)),"")</f>
        <v/>
      </c>
      <c r="R2332" s="38" t="str">
        <f xml:space="preserve"> IFERROR(IF(VLOOKUP(G2332,Demos!$B$3:$K$1368,7,FALSE)=0,"",VLOOKUP(G2332,Demos!$B$3:$K$1368,7,FALSE)),"")</f>
        <v/>
      </c>
      <c r="T2332" s="50" t="s">
        <v>1762</v>
      </c>
      <c r="U2332" s="31" t="str">
        <f>IFERROR(VLOOKUP(G2332,Demos!$B$7:N5630,12,FALSE),"")</f>
        <v/>
      </c>
    </row>
    <row r="2333" spans="1:21" ht="45" x14ac:dyDescent="0.25">
      <c r="A2333" s="39">
        <f t="shared" si="36"/>
        <v>2328</v>
      </c>
      <c r="B2333" s="29" t="s">
        <v>29</v>
      </c>
      <c r="C2333" s="29" t="str">
        <f xml:space="preserve"> IFERROR(VLOOKUP(B2333, Courses!$C$3:$E$836, 2, FALSE),"")</f>
        <v>Classical and Quantum Mechanics</v>
      </c>
      <c r="D2333" s="29" t="str">
        <f xml:space="preserve"> IFERROR(VLOOKUP(MID(G2333,1,1), PIRA!$B$1:$E$1146, 2, FALSE),"")</f>
        <v>1 Mechanics</v>
      </c>
      <c r="E2333" s="31" t="str">
        <f xml:space="preserve"> IFERROR(VLOOKUP(MID(G2333,1,2),PIRA!$B$1:$E$1144,2,FALSE),"")&amp;"
"&amp;IFERROR(VLOOKUP(MID(H2333,1,2),PIRA!$B$1:$E$1144,2,FALSE),"")&amp;"
"&amp;IFERROR(VLOOKUP(MID(I2333,1,2),PIRA!$B$1:$E$1144,2,FALSE),"")</f>
        <v xml:space="preserve">Rotational Dynamics
Applications of Newton's Laws
</v>
      </c>
      <c r="F2333" s="31" t="str">
        <f xml:space="preserve"> IFERROR(VLOOKUP(MID(G2333,1,4),PIRA!$B$1:$E$1144,2,FALSE),"")&amp;"
"&amp;IFERROR(VLOOKUP(MID(H2333,1,4),PIRA!$B$1:$E$1144,2,FALSE),"")&amp;"
"&amp;IFERROR(VLOOKUP(MID(I2333,1,4),PIRA!$B$1:$E$1144,2,FALSE),"")</f>
        <v xml:space="preserve">Conservation of Angular Momentum
Dynamic Torque
</v>
      </c>
      <c r="G2333" s="32" t="s">
        <v>1169</v>
      </c>
      <c r="H2333" s="31" t="str">
        <f>IFERROR(IF(VLOOKUP(G2333,Demos!$B$3:$K$1368,2,FALSE)=0,"",VLOOKUP(G2333,Demos!$B$3:$K$1368,2,FALSE)),"")</f>
        <v>1K10.01</v>
      </c>
      <c r="I2333" s="79" t="str">
        <f>IFERROR(IF(VLOOKUP(G2333,Demos!$B$3:$K$1368,3,FALSE)=0,"",VLOOKUP(G2333,Demos!$B$3:$K$1368,3,FALSE)),"")</f>
        <v/>
      </c>
      <c r="J2333" s="79" t="str">
        <f>IFERROR(IF(VLOOKUP(G2333,Demos!$B$3:$K$1368,4,FALSE)=0,"",VLOOKUP(G2333,Demos!$B$3:$K$1368,4,FALSE)),"")</f>
        <v/>
      </c>
      <c r="K2333" s="30" t="s">
        <v>373</v>
      </c>
      <c r="M2333" s="71">
        <v>41569</v>
      </c>
      <c r="N2333" s="33" t="str">
        <f>IFERROR(VLOOKUP(G2333,Demos!$B$3:$K$1368,5,FALSE),"")</f>
        <v>Pulling a Spool (a.k.a. Oma's Garenklosje)</v>
      </c>
      <c r="O2333" s="28">
        <f>IF(N2333="","",COUNTIF($N$6:N4452, N2333))</f>
        <v>39</v>
      </c>
      <c r="P2333" s="33" t="str">
        <f xml:space="preserve"> IFERROR(IF(VLOOKUP(G2333,Demos!$B$3:$K$1368,6,FALSE)=0,"",VLOOKUP(G2333,Demos!$B$3:$K$1368,6,FALSE)),"")</f>
        <v>www.de-monstrare.nl/pdf/Pulling%20a%20spool.pdf</v>
      </c>
      <c r="Q2333" s="38" t="str">
        <f xml:space="preserve"> IFERROR(IF(VLOOKUP(G2333,Demos!$B$3:$K$1368,8,FALSE)=0,"",VLOOKUP(G2333,Demos!$B$3:$K$1368,8,FALSE)),"")</f>
        <v/>
      </c>
      <c r="R2333" s="38" t="str">
        <f xml:space="preserve"> IFERROR(IF(VLOOKUP(G2333,Demos!$B$3:$K$1368,7,FALSE)=0,"",VLOOKUP(G2333,Demos!$B$3:$K$1368,7,FALSE)),"")</f>
        <v xml:space="preserve">See Collegerame 2022 recording TN1612TU_19 - https://collegerama.tudelft.nl/Mediasite/Channel/as-bsc-tn/watch/1525734e9e3e40e6a0113a2e79f6fd7b1d </v>
      </c>
      <c r="T2333" s="50" t="s">
        <v>1762</v>
      </c>
      <c r="U2333" s="31" t="str">
        <f>IFERROR(VLOOKUP(G2333,Demos!$B$7:N5628,12,FALSE),"")</f>
        <v/>
      </c>
    </row>
    <row r="2334" spans="1:21" ht="45" x14ac:dyDescent="0.25">
      <c r="A2334" s="39">
        <f t="shared" si="36"/>
        <v>2329</v>
      </c>
      <c r="B2334" s="29" t="s">
        <v>29</v>
      </c>
      <c r="C2334" s="29" t="str">
        <f xml:space="preserve"> IFERROR(VLOOKUP(B2334, Courses!$C$3:$E$836, 2, FALSE),"")</f>
        <v>Classical and Quantum Mechanics</v>
      </c>
      <c r="D2334" s="29" t="str">
        <f xml:space="preserve"> IFERROR(VLOOKUP(MID(G2334,1,1), PIRA!$B$1:$E$1146, 2, FALSE),"")</f>
        <v>1 Mechanics</v>
      </c>
      <c r="E2334" s="31" t="str">
        <f xml:space="preserve"> IFERROR(VLOOKUP(MID(G2334,1,2),PIRA!$B$1:$E$1144,2,FALSE),"")&amp;"
"&amp;IFERROR(VLOOKUP(MID(H2334,1,2),PIRA!$B$1:$E$1144,2,FALSE),"")&amp;"
"&amp;IFERROR(VLOOKUP(MID(I2334,1,2),PIRA!$B$1:$E$1144,2,FALSE),"")</f>
        <v xml:space="preserve">Rotational Dynamics
</v>
      </c>
      <c r="F2334" s="31" t="str">
        <f xml:space="preserve"> IFERROR(VLOOKUP(MID(G2334,1,4),PIRA!$B$1:$E$1144,2,FALSE),"")&amp;"
"&amp;IFERROR(VLOOKUP(MID(H2334,1,4),PIRA!$B$1:$E$1144,2,FALSE),"")&amp;"
"&amp;IFERROR(VLOOKUP(MID(I2334,1,4),PIRA!$B$1:$E$1144,2,FALSE),"")</f>
        <v xml:space="preserve">Conservation of Angular Momentum
</v>
      </c>
      <c r="G2334" s="32" t="s">
        <v>1172</v>
      </c>
      <c r="H2334" s="31" t="str">
        <f>IFERROR(IF(VLOOKUP(G2334,Demos!$B$3:$K$1368,2,FALSE)=0,"",VLOOKUP(G2334,Demos!$B$3:$K$1368,2,FALSE)),"")</f>
        <v/>
      </c>
      <c r="I2334" s="79" t="str">
        <f>IFERROR(IF(VLOOKUP(G2334,Demos!$B$3:$K$1368,3,FALSE)=0,"",VLOOKUP(G2334,Demos!$B$3:$K$1368,3,FALSE)),"")</f>
        <v/>
      </c>
      <c r="J2334" s="79" t="str">
        <f>IFERROR(IF(VLOOKUP(G2334,Demos!$B$3:$K$1368,4,FALSE)=0,"",VLOOKUP(G2334,Demos!$B$3:$K$1368,4,FALSE)),"")</f>
        <v/>
      </c>
      <c r="K2334" s="30" t="s">
        <v>373</v>
      </c>
      <c r="M2334" s="71">
        <v>41569</v>
      </c>
      <c r="N2334" s="33" t="str">
        <f>IFERROR(VLOOKUP(G2334,Demos!$B$3:$K$1368,5,FALSE),"")</f>
        <v>Sweet Spot</v>
      </c>
      <c r="O2334" s="28">
        <f>IF(N2334="","",COUNTIF($N$6:N4453, N2334))</f>
        <v>7</v>
      </c>
      <c r="P2334" s="33" t="str">
        <f xml:space="preserve"> IFERROR(IF(VLOOKUP(G2334,Demos!$B$3:$K$1368,6,FALSE)=0,"",VLOOKUP(G2334,Demos!$B$3:$K$1368,6,FALSE)),"")</f>
        <v>www.de-monstrare.nl/pdf/Sweet%20spot.pdf</v>
      </c>
      <c r="Q2334" s="38" t="str">
        <f xml:space="preserve"> IFERROR(IF(VLOOKUP(G2334,Demos!$B$3:$K$1368,8,FALSE)=0,"",VLOOKUP(G2334,Demos!$B$3:$K$1368,8,FALSE)),"")</f>
        <v/>
      </c>
      <c r="R2334" s="38" t="str">
        <f xml:space="preserve"> IFERROR(IF(VLOOKUP(G2334,Demos!$B$3:$K$1368,7,FALSE)=0,"",VLOOKUP(G2334,Demos!$B$3:$K$1368,7,FALSE)),"")</f>
        <v/>
      </c>
      <c r="T2334" s="50" t="s">
        <v>1762</v>
      </c>
      <c r="U2334" s="31" t="str">
        <f>IFERROR(VLOOKUP(G2334,Demos!$B$7:N5627,12,FALSE),"")</f>
        <v/>
      </c>
    </row>
    <row r="2335" spans="1:21" ht="45" x14ac:dyDescent="0.25">
      <c r="A2335" s="39">
        <f t="shared" si="36"/>
        <v>2330</v>
      </c>
      <c r="B2335" s="29" t="s">
        <v>29</v>
      </c>
      <c r="C2335" s="29" t="str">
        <f xml:space="preserve"> IFERROR(VLOOKUP(B2335, Courses!$C$3:$E$836, 2, FALSE),"")</f>
        <v>Classical and Quantum Mechanics</v>
      </c>
      <c r="D2335" s="29" t="str">
        <f xml:space="preserve"> IFERROR(VLOOKUP(MID(G2335,1,1), PIRA!$B$1:$E$1146, 2, FALSE),"")</f>
        <v>1 Mechanics</v>
      </c>
      <c r="E2335" s="31" t="str">
        <f xml:space="preserve"> IFERROR(VLOOKUP(MID(G2335,1,2),PIRA!$B$1:$E$1144,2,FALSE),"")&amp;"
"&amp;IFERROR(VLOOKUP(MID(H2335,1,2),PIRA!$B$1:$E$1144,2,FALSE),"")&amp;"
"&amp;IFERROR(VLOOKUP(MID(I2335,1,2),PIRA!$B$1:$E$1144,2,FALSE),"")</f>
        <v xml:space="preserve">Rotational Dynamics
Rotational Dynamics
</v>
      </c>
      <c r="F2335" s="31" t="str">
        <f xml:space="preserve"> IFERROR(VLOOKUP(MID(G2335,1,4),PIRA!$B$1:$E$1144,2,FALSE),"")&amp;"
"&amp;IFERROR(VLOOKUP(MID(H2335,1,4),PIRA!$B$1:$E$1144,2,FALSE),"")&amp;"
"&amp;IFERROR(VLOOKUP(MID(I2335,1,4),PIRA!$B$1:$E$1144,2,FALSE),"")</f>
        <v xml:space="preserve">Conservation of Angular Momentum
Moment of Inertia
</v>
      </c>
      <c r="G2335" s="32" t="s">
        <v>81</v>
      </c>
      <c r="H2335" s="31" t="str">
        <f>IFERROR(IF(VLOOKUP(G2335,Demos!$B$3:$K$1368,2,FALSE)=0,"",VLOOKUP(G2335,Demos!$B$3:$K$1368,2,FALSE)),"")</f>
        <v>1Q10.01</v>
      </c>
      <c r="I2335" s="79" t="str">
        <f>IFERROR(IF(VLOOKUP(G2335,Demos!$B$3:$K$1368,3,FALSE)=0,"",VLOOKUP(G2335,Demos!$B$3:$K$1368,3,FALSE)),"")</f>
        <v/>
      </c>
      <c r="J2335" s="79" t="str">
        <f>IFERROR(IF(VLOOKUP(G2335,Demos!$B$3:$K$1368,4,FALSE)=0,"",VLOOKUP(G2335,Demos!$B$3:$K$1368,4,FALSE)),"")</f>
        <v/>
      </c>
      <c r="K2335" s="30" t="s">
        <v>373</v>
      </c>
      <c r="M2335" s="71">
        <v>41569</v>
      </c>
      <c r="N2335" s="33" t="str">
        <f>IFERROR(VLOOKUP(G2335,Demos!$B$3:$K$1368,5,FALSE),"")</f>
        <v>Pirouette</v>
      </c>
      <c r="O2335" s="28">
        <f>IF(N2335="","",COUNTIF($N$6:N4454, N2335))</f>
        <v>23</v>
      </c>
      <c r="P2335" s="33" t="str">
        <f xml:space="preserve"> IFERROR(IF(VLOOKUP(G2335,Demos!$B$3:$K$1368,6,FALSE)=0,"",VLOOKUP(G2335,Demos!$B$3:$K$1368,6,FALSE)),"")</f>
        <v>www.de-monstrare.nl/pdf/Pirouette.pdf</v>
      </c>
      <c r="Q2335" s="38" t="str">
        <f xml:space="preserve"> IFERROR(IF(VLOOKUP(G2335,Demos!$B$3:$K$1368,8,FALSE)=0,"",VLOOKUP(G2335,Demos!$B$3:$K$1368,8,FALSE)),"")</f>
        <v/>
      </c>
      <c r="R2335" s="38" t="str">
        <f xml:space="preserve"> IFERROR(IF(VLOOKUP(G2335,Demos!$B$3:$K$1368,7,FALSE)=0,"",VLOOKUP(G2335,Demos!$B$3:$K$1368,7,FALSE)),"")</f>
        <v/>
      </c>
      <c r="T2335" s="50" t="s">
        <v>1762</v>
      </c>
      <c r="U2335" s="31" t="str">
        <f>IFERROR(VLOOKUP(G2335,Demos!$B$7:N5629,12,FALSE),"")</f>
        <v/>
      </c>
    </row>
    <row r="2336" spans="1:21" ht="45" x14ac:dyDescent="0.25">
      <c r="A2336" s="39">
        <f t="shared" si="36"/>
        <v>2331</v>
      </c>
      <c r="B2336" s="29" t="s">
        <v>151</v>
      </c>
      <c r="C2336" s="29" t="str">
        <f xml:space="preserve"> IFERROR(VLOOKUP(B2336, Courses!$C$3:$E$836, 2, FALSE),"")</f>
        <v>Introduction to Electricity and Magnetism</v>
      </c>
      <c r="D2336" s="29" t="str">
        <f xml:space="preserve"> IFERROR(VLOOKUP(MID(G2336,1,1), PIRA!$B$1:$E$1146, 2, FALSE),"")</f>
        <v>5 Electricity and Magnetism</v>
      </c>
      <c r="E2336" s="31" t="str">
        <f xml:space="preserve"> IFERROR(VLOOKUP(MID(G2336,1,2),PIRA!$B$1:$E$1144,2,FALSE),"")&amp;"
"&amp;IFERROR(VLOOKUP(MID(H2336,1,2),PIRA!$B$1:$E$1144,2,FALSE),"")&amp;"
"&amp;IFERROR(VLOOKUP(MID(I2336,1,2),PIRA!$B$1:$E$1144,2,FALSE),"")</f>
        <v xml:space="preserve">Magnetic Fields and Forces
</v>
      </c>
      <c r="F2336" s="31" t="str">
        <f xml:space="preserve"> IFERROR(VLOOKUP(MID(G2336,1,4),PIRA!$B$1:$E$1144,2,FALSE),"")&amp;"
"&amp;IFERROR(VLOOKUP(MID(H2336,1,4),PIRA!$B$1:$E$1144,2,FALSE),"")&amp;"
"&amp;IFERROR(VLOOKUP(MID(I2336,1,4),PIRA!$B$1:$E$1144,2,FALSE),"")</f>
        <v xml:space="preserve">Force on Current in Wires
</v>
      </c>
      <c r="G2336" s="32" t="s">
        <v>202</v>
      </c>
      <c r="H2336" s="31" t="str">
        <f>IFERROR(IF(VLOOKUP(G2336,Demos!$B$3:$K$1368,2,FALSE)=0,"",VLOOKUP(G2336,Demos!$B$3:$K$1368,2,FALSE)),"")</f>
        <v/>
      </c>
      <c r="I2336" s="79" t="str">
        <f>IFERROR(IF(VLOOKUP(G2336,Demos!$B$3:$K$1368,3,FALSE)=0,"",VLOOKUP(G2336,Demos!$B$3:$K$1368,3,FALSE)),"")</f>
        <v/>
      </c>
      <c r="J2336" s="79" t="str">
        <f>IFERROR(IF(VLOOKUP(G2336,Demos!$B$3:$K$1368,4,FALSE)=0,"",VLOOKUP(G2336,Demos!$B$3:$K$1368,4,FALSE)),"")</f>
        <v/>
      </c>
      <c r="K2336" s="32" t="s">
        <v>1063</v>
      </c>
      <c r="L2336" s="32" t="s">
        <v>1064</v>
      </c>
      <c r="M2336" s="71">
        <v>41569</v>
      </c>
      <c r="N2336" s="33" t="str">
        <f>IFERROR(VLOOKUP(G2336,Demos!$B$3:$K$1368,5,FALSE),"")</f>
        <v>Parallel Wires</v>
      </c>
      <c r="O2336" s="28">
        <f>IF(N2336="","",COUNTIF($N$6:N4455, N2336))</f>
        <v>19</v>
      </c>
      <c r="P2336" s="33" t="str">
        <f xml:space="preserve"> IFERROR(IF(VLOOKUP(G2336,Demos!$B$3:$K$1368,6,FALSE)=0,"",VLOOKUP(G2336,Demos!$B$3:$K$1368,6,FALSE)),"")</f>
        <v>www.de-monstrare.nl/pdf/parallel%20wires.pdf</v>
      </c>
      <c r="Q2336" s="38" t="str">
        <f xml:space="preserve"> IFERROR(IF(VLOOKUP(G2336,Demos!$B$3:$K$1368,8,FALSE)=0,"",VLOOKUP(G2336,Demos!$B$3:$K$1368,8,FALSE)),"")</f>
        <v/>
      </c>
      <c r="R2336" s="38" t="str">
        <f xml:space="preserve"> IFERROR(IF(VLOOKUP(G2336,Demos!$B$3:$K$1368,7,FALSE)=0,"",VLOOKUP(G2336,Demos!$B$3:$K$1368,7,FALSE)),"")</f>
        <v/>
      </c>
      <c r="T2336" s="50" t="s">
        <v>1761</v>
      </c>
      <c r="U2336" s="31" t="str">
        <f>IFERROR(VLOOKUP(G2336,Demos!$B$7:N5631,12,FALSE),"")</f>
        <v/>
      </c>
    </row>
    <row r="2337" spans="1:21" ht="45" x14ac:dyDescent="0.25">
      <c r="A2337" s="39">
        <f t="shared" si="36"/>
        <v>2332</v>
      </c>
      <c r="B2337" s="29" t="s">
        <v>1877</v>
      </c>
      <c r="C2337" s="29" t="str">
        <f xml:space="preserve"> IFERROR(VLOOKUP(B2337, Courses!$C$3:$E$836, 2, FALSE),"")</f>
        <v>Electromagnetism</v>
      </c>
      <c r="D2337" s="29" t="str">
        <f xml:space="preserve"> IFERROR(VLOOKUP(MID(G2337,1,1), PIRA!$B$1:$E$1146, 2, FALSE),"")</f>
        <v>5 Electricity and Magnetism</v>
      </c>
      <c r="E2337" s="31" t="str">
        <f xml:space="preserve"> IFERROR(VLOOKUP(MID(G2337,1,2),PIRA!$B$1:$E$1144,2,FALSE),"")&amp;"
"&amp;IFERROR(VLOOKUP(MID(H2337,1,2),PIRA!$B$1:$E$1144,2,FALSE),"")&amp;"
"&amp;IFERROR(VLOOKUP(MID(I2337,1,2),PIRA!$B$1:$E$1144,2,FALSE),"")</f>
        <v xml:space="preserve">Capacitance
</v>
      </c>
      <c r="F2337" s="31" t="str">
        <f xml:space="preserve"> IFERROR(VLOOKUP(MID(G2337,1,4),PIRA!$B$1:$E$1144,2,FALSE),"")&amp;"
"&amp;IFERROR(VLOOKUP(MID(H2337,1,4),PIRA!$B$1:$E$1144,2,FALSE),"")&amp;"
"&amp;IFERROR(VLOOKUP(MID(I2337,1,4),PIRA!$B$1:$E$1144,2,FALSE),"")</f>
        <v xml:space="preserve">Dielectric
</v>
      </c>
      <c r="G2337" s="32" t="s">
        <v>323</v>
      </c>
      <c r="H2337" s="31" t="str">
        <f>IFERROR(IF(VLOOKUP(G2337,Demos!$B$3:$K$1368,2,FALSE)=0,"",VLOOKUP(G2337,Demos!$B$3:$K$1368,2,FALSE)),"")</f>
        <v/>
      </c>
      <c r="I2337" s="79" t="str">
        <f>IFERROR(IF(VLOOKUP(G2337,Demos!$B$3:$K$1368,3,FALSE)=0,"",VLOOKUP(G2337,Demos!$B$3:$K$1368,3,FALSE)),"")</f>
        <v/>
      </c>
      <c r="J2337" s="79" t="str">
        <f>IFERROR(IF(VLOOKUP(G2337,Demos!$B$3:$K$1368,4,FALSE)=0,"",VLOOKUP(G2337,Demos!$B$3:$K$1368,4,FALSE)),"")</f>
        <v/>
      </c>
      <c r="K2337" s="30" t="s">
        <v>177</v>
      </c>
      <c r="L2337" s="30" t="s">
        <v>155</v>
      </c>
      <c r="M2337" s="71">
        <v>41564</v>
      </c>
      <c r="N2337" s="33" t="str">
        <f>IFERROR(VLOOKUP(G2337,Demos!$B$3:$K$1368,5,FALSE),"")</f>
        <v>Displacement Current</v>
      </c>
      <c r="O2337" s="28">
        <f>IF(N2337="","",COUNTIF($N$6:N4456, N2337))</f>
        <v>4</v>
      </c>
      <c r="P2337" s="33" t="str">
        <f xml:space="preserve"> IFERROR(IF(VLOOKUP(G2337,Demos!$B$3:$K$1368,6,FALSE)=0,"",VLOOKUP(G2337,Demos!$B$3:$K$1368,6,FALSE)),"")</f>
        <v>N/A</v>
      </c>
      <c r="Q2337" s="38" t="str">
        <f xml:space="preserve"> IFERROR(IF(VLOOKUP(G2337,Demos!$B$3:$K$1368,8,FALSE)=0,"",VLOOKUP(G2337,Demos!$B$3:$K$1368,8,FALSE)),"")</f>
        <v>No demo available (pickup coil between capacitor plates w a periodic voltage applied to the cap.)</v>
      </c>
      <c r="R2337" s="38" t="str">
        <f xml:space="preserve"> IFERROR(IF(VLOOKUP(G2337,Demos!$B$3:$K$1368,7,FALSE)=0,"",VLOOKUP(G2337,Demos!$B$3:$K$1368,7,FALSE)),"")</f>
        <v/>
      </c>
      <c r="T2337" s="50" t="s">
        <v>1769</v>
      </c>
      <c r="U2337" s="31" t="str">
        <f>IFERROR(VLOOKUP(G2337,Demos!$B$7:N5632,12,FALSE),"")</f>
        <v/>
      </c>
    </row>
    <row r="2338" spans="1:21" ht="45" x14ac:dyDescent="0.25">
      <c r="A2338" s="39">
        <f t="shared" si="36"/>
        <v>2333</v>
      </c>
      <c r="B2338" s="29" t="s">
        <v>151</v>
      </c>
      <c r="C2338" s="29" t="str">
        <f xml:space="preserve"> IFERROR(VLOOKUP(B2338, Courses!$C$3:$E$836, 2, FALSE),"")</f>
        <v>Introduction to Electricity and Magnetism</v>
      </c>
      <c r="D2338" s="29" t="str">
        <f xml:space="preserve"> IFERROR(VLOOKUP(MID(G2338,1,1), PIRA!$B$1:$E$1146, 2, FALSE),"")</f>
        <v>5 Electricity and Magnetism</v>
      </c>
      <c r="E2338" s="31" t="str">
        <f xml:space="preserve"> IFERROR(VLOOKUP(MID(G2338,1,2),PIRA!$B$1:$E$1144,2,FALSE),"")&amp;"
"&amp;IFERROR(VLOOKUP(MID(H2338,1,2),PIRA!$B$1:$E$1144,2,FALSE),"")&amp;"
"&amp;IFERROR(VLOOKUP(MID(I2338,1,2),PIRA!$B$1:$E$1144,2,FALSE),"")</f>
        <v xml:space="preserve">Resistance
</v>
      </c>
      <c r="F2338" s="31" t="str">
        <f xml:space="preserve"> IFERROR(VLOOKUP(MID(G2338,1,4),PIRA!$B$1:$E$1144,2,FALSE),"")&amp;"
"&amp;IFERROR(VLOOKUP(MID(H2338,1,4),PIRA!$B$1:$E$1144,2,FALSE),"")&amp;"
"&amp;IFERROR(VLOOKUP(MID(I2338,1,4),PIRA!$B$1:$E$1144,2,FALSE),"")</f>
        <v xml:space="preserve">Resistivity and Temperature
</v>
      </c>
      <c r="G2338" s="32" t="s">
        <v>1196</v>
      </c>
      <c r="H2338" s="31" t="str">
        <f>IFERROR(IF(VLOOKUP(G2338,Demos!$B$3:$K$1368,2,FALSE)=0,"",VLOOKUP(G2338,Demos!$B$3:$K$1368,2,FALSE)),"")</f>
        <v/>
      </c>
      <c r="I2338" s="79" t="str">
        <f>IFERROR(IF(VLOOKUP(G2338,Demos!$B$3:$K$1368,3,FALSE)=0,"",VLOOKUP(G2338,Demos!$B$3:$K$1368,3,FALSE)),"")</f>
        <v/>
      </c>
      <c r="J2338" s="79" t="str">
        <f>IFERROR(IF(VLOOKUP(G2338,Demos!$B$3:$K$1368,4,FALSE)=0,"",VLOOKUP(G2338,Demos!$B$3:$K$1368,4,FALSE)),"")</f>
        <v/>
      </c>
      <c r="K2338" s="32" t="s">
        <v>1063</v>
      </c>
      <c r="L2338" s="32" t="s">
        <v>1064</v>
      </c>
      <c r="M2338" s="71">
        <v>41563</v>
      </c>
      <c r="N2338" s="33" t="str">
        <f>IFERROR(VLOOKUP(G2338,Demos!$B$3:$K$1368,5,FALSE),"")</f>
        <v>Positive Temperature Coefficient</v>
      </c>
      <c r="O2338" s="28">
        <f>IF(N2338="","",COUNTIF($N$6:N4457, N2338))</f>
        <v>12</v>
      </c>
      <c r="P2338" s="33" t="str">
        <f xml:space="preserve"> IFERROR(IF(VLOOKUP(G2338,Demos!$B$3:$K$1368,6,FALSE)=0,"",VLOOKUP(G2338,Demos!$B$3:$K$1368,6,FALSE)),"")</f>
        <v>www.de-monstrare.nl/pdf/Positive%20temperature%20coefficient.pdf</v>
      </c>
      <c r="Q2338" s="38" t="str">
        <f xml:space="preserve"> IFERROR(IF(VLOOKUP(G2338,Demos!$B$3:$K$1368,8,FALSE)=0,"",VLOOKUP(G2338,Demos!$B$3:$K$1368,8,FALSE)),"")</f>
        <v/>
      </c>
      <c r="R2338" s="38" t="str">
        <f xml:space="preserve"> IFERROR(IF(VLOOKUP(G2338,Demos!$B$3:$K$1368,7,FALSE)=0,"",VLOOKUP(G2338,Demos!$B$3:$K$1368,7,FALSE)),"")</f>
        <v>See: https://www.youtube.com/watch?v=riR-e0m83Q8&amp;list=PLYMFB4TVFdJJ4DsfXdY6yzDCDgLLiC4ya&amp;index=7</v>
      </c>
      <c r="T2338" s="50" t="s">
        <v>1763</v>
      </c>
      <c r="U2338" s="31" t="str">
        <f>IFERROR(VLOOKUP(G2338,Demos!$B$7:N5633,12,FALSE),"")</f>
        <v/>
      </c>
    </row>
    <row r="2339" spans="1:21" ht="45" x14ac:dyDescent="0.25">
      <c r="A2339" s="39">
        <f t="shared" si="36"/>
        <v>2334</v>
      </c>
      <c r="B2339" s="29" t="s">
        <v>151</v>
      </c>
      <c r="C2339" s="29" t="str">
        <f xml:space="preserve"> IFERROR(VLOOKUP(B2339, Courses!$C$3:$E$836, 2, FALSE),"")</f>
        <v>Introduction to Electricity and Magnetism</v>
      </c>
      <c r="D2339" s="29" t="str">
        <f xml:space="preserve"> IFERROR(VLOOKUP(MID(G2339,1,1), PIRA!$B$1:$E$1146, 2, FALSE),"")</f>
        <v>5 Electricity and Magnetism</v>
      </c>
      <c r="E2339" s="31" t="str">
        <f xml:space="preserve"> IFERROR(VLOOKUP(MID(G2339,1,2),PIRA!$B$1:$E$1144,2,FALSE),"")&amp;"
"&amp;IFERROR(VLOOKUP(MID(H2339,1,2),PIRA!$B$1:$E$1144,2,FALSE),"")&amp;"
"&amp;IFERROR(VLOOKUP(MID(I2339,1,2),PIRA!$B$1:$E$1144,2,FALSE),"")</f>
        <v xml:space="preserve">Resistance
</v>
      </c>
      <c r="F2339" s="31" t="str">
        <f xml:space="preserve"> IFERROR(VLOOKUP(MID(G2339,1,4),PIRA!$B$1:$E$1144,2,FALSE),"")&amp;"
"&amp;IFERROR(VLOOKUP(MID(H2339,1,4),PIRA!$B$1:$E$1144,2,FALSE),"")&amp;"
"&amp;IFERROR(VLOOKUP(MID(I2339,1,4),PIRA!$B$1:$E$1144,2,FALSE),"")</f>
        <v xml:space="preserve">Resistivity and Temperature
</v>
      </c>
      <c r="G2339" s="32" t="s">
        <v>1197</v>
      </c>
      <c r="H2339" s="31" t="str">
        <f>IFERROR(IF(VLOOKUP(G2339,Demos!$B$3:$K$1368,2,FALSE)=0,"",VLOOKUP(G2339,Demos!$B$3:$K$1368,2,FALSE)),"")</f>
        <v/>
      </c>
      <c r="I2339" s="79" t="str">
        <f>IFERROR(IF(VLOOKUP(G2339,Demos!$B$3:$K$1368,3,FALSE)=0,"",VLOOKUP(G2339,Demos!$B$3:$K$1368,3,FALSE)),"")</f>
        <v/>
      </c>
      <c r="J2339" s="79" t="str">
        <f>IFERROR(IF(VLOOKUP(G2339,Demos!$B$3:$K$1368,4,FALSE)=0,"",VLOOKUP(G2339,Demos!$B$3:$K$1368,4,FALSE)),"")</f>
        <v/>
      </c>
      <c r="K2339" s="32" t="s">
        <v>1063</v>
      </c>
      <c r="L2339" s="32" t="s">
        <v>1064</v>
      </c>
      <c r="M2339" s="71">
        <v>41563</v>
      </c>
      <c r="N2339" s="33" t="str">
        <f>IFERROR(VLOOKUP(G2339,Demos!$B$3:$K$1368,5,FALSE),"")</f>
        <v>Negative Temperature Coefficient</v>
      </c>
      <c r="O2339" s="28">
        <f>IF(N2339="","",COUNTIF($N$6:N4458, N2339))</f>
        <v>12</v>
      </c>
      <c r="P2339" s="33" t="str">
        <f xml:space="preserve"> IFERROR(IF(VLOOKUP(G2339,Demos!$B$3:$K$1368,6,FALSE)=0,"",VLOOKUP(G2339,Demos!$B$3:$K$1368,6,FALSE)),"")</f>
        <v>www.de-monstrare.nl/pdf/Negative%20temperature%20coefficient.pdf</v>
      </c>
      <c r="Q2339" s="38" t="str">
        <f xml:space="preserve"> IFERROR(IF(VLOOKUP(G2339,Demos!$B$3:$K$1368,8,FALSE)=0,"",VLOOKUP(G2339,Demos!$B$3:$K$1368,8,FALSE)),"")</f>
        <v/>
      </c>
      <c r="R2339" s="38" t="str">
        <f xml:space="preserve"> IFERROR(IF(VLOOKUP(G2339,Demos!$B$3:$K$1368,7,FALSE)=0,"",VLOOKUP(G2339,Demos!$B$3:$K$1368,7,FALSE)),"")</f>
        <v>See: https://www.youtube.com/watch?v=riR-e0m83Q8&amp;list=PLYMFB4TVFdJJ4DsfXdY6yzDCDgLLiC4ya&amp;index=7</v>
      </c>
      <c r="T2339" s="50" t="s">
        <v>1763</v>
      </c>
      <c r="U2339" s="31" t="str">
        <f>IFERROR(VLOOKUP(G2339,Demos!$B$7:N5634,12,FALSE),"")</f>
        <v/>
      </c>
    </row>
    <row r="2340" spans="1:21" ht="45" x14ac:dyDescent="0.25">
      <c r="A2340" s="39">
        <f t="shared" si="36"/>
        <v>2335</v>
      </c>
      <c r="B2340" s="29" t="s">
        <v>1877</v>
      </c>
      <c r="C2340" s="29" t="str">
        <f xml:space="preserve"> IFERROR(VLOOKUP(B2340, Courses!$C$3:$E$836, 2, FALSE),"")</f>
        <v>Electromagnetism</v>
      </c>
      <c r="D2340" s="29" t="str">
        <f xml:space="preserve"> IFERROR(VLOOKUP(MID(G2340,1,1), PIRA!$B$1:$E$1146, 2, FALSE),"")</f>
        <v>5 Electricity and Magnetism</v>
      </c>
      <c r="E2340" s="31" t="str">
        <f xml:space="preserve"> IFERROR(VLOOKUP(MID(G2340,1,2),PIRA!$B$1:$E$1144,2,FALSE),"")&amp;"
"&amp;IFERROR(VLOOKUP(MID(H2340,1,2),PIRA!$B$1:$E$1144,2,FALSE),"")&amp;"
"&amp;IFERROR(VLOOKUP(MID(I2340,1,2),PIRA!$B$1:$E$1144,2,FALSE),"")</f>
        <v xml:space="preserve">Electromagnetic Induction
</v>
      </c>
      <c r="F2340" s="31" t="str">
        <f xml:space="preserve"> IFERROR(VLOOKUP(MID(G2340,1,4),PIRA!$B$1:$E$1144,2,FALSE),"")&amp;"
"&amp;IFERROR(VLOOKUP(MID(H2340,1,4),PIRA!$B$1:$E$1144,2,FALSE),"")&amp;"
"&amp;IFERROR(VLOOKUP(MID(I2340,1,4),PIRA!$B$1:$E$1144,2,FALSE),"")</f>
        <v xml:space="preserve">Induced Currents and Forces
</v>
      </c>
      <c r="G2340" s="32" t="s">
        <v>218</v>
      </c>
      <c r="H2340" s="31" t="str">
        <f>IFERROR(IF(VLOOKUP(G2340,Demos!$B$3:$K$1368,2,FALSE)=0,"",VLOOKUP(G2340,Demos!$B$3:$K$1368,2,FALSE)),"")</f>
        <v/>
      </c>
      <c r="I2340" s="79" t="str">
        <f>IFERROR(IF(VLOOKUP(G2340,Demos!$B$3:$K$1368,3,FALSE)=0,"",VLOOKUP(G2340,Demos!$B$3:$K$1368,3,FALSE)),"")</f>
        <v/>
      </c>
      <c r="J2340" s="79" t="str">
        <f>IFERROR(IF(VLOOKUP(G2340,Demos!$B$3:$K$1368,4,FALSE)=0,"",VLOOKUP(G2340,Demos!$B$3:$K$1368,4,FALSE)),"")</f>
        <v/>
      </c>
      <c r="K2340" s="30" t="s">
        <v>177</v>
      </c>
      <c r="L2340" s="30" t="s">
        <v>155</v>
      </c>
      <c r="M2340" s="71">
        <v>41563</v>
      </c>
      <c r="N2340" s="33" t="str">
        <f>IFERROR(VLOOKUP(G2340,Demos!$B$3:$K$1368,5,FALSE),"")</f>
        <v>Induction Coil with Magnet</v>
      </c>
      <c r="O2340" s="28">
        <f>IF(N2340="","",COUNTIF($N$6:N4459, N2340))</f>
        <v>3</v>
      </c>
      <c r="P2340" s="33" t="str">
        <f xml:space="preserve"> IFERROR(IF(VLOOKUP(G2340,Demos!$B$3:$K$1368,6,FALSE)=0,"",VLOOKUP(G2340,Demos!$B$3:$K$1368,6,FALSE)),"")</f>
        <v>N/A</v>
      </c>
      <c r="Q2340" s="38" t="str">
        <f xml:space="preserve"> IFERROR(IF(VLOOKUP(G2340,Demos!$B$3:$K$1368,8,FALSE)=0,"",VLOOKUP(G2340,Demos!$B$3:$K$1368,8,FALSE)),"")</f>
        <v>Changing flux generates current (moving permanent magnet in a coil)</v>
      </c>
      <c r="R2340" s="38" t="str">
        <f xml:space="preserve"> IFERROR(IF(VLOOKUP(G2340,Demos!$B$3:$K$1368,7,FALSE)=0,"",VLOOKUP(G2340,Demos!$B$3:$K$1368,7,FALSE)),"")</f>
        <v/>
      </c>
      <c r="T2340" s="50" t="s">
        <v>1761</v>
      </c>
      <c r="U2340" s="31" t="str">
        <f>IFERROR(VLOOKUP(G2340,Demos!$B$7:N5636,12,FALSE),"")</f>
        <v/>
      </c>
    </row>
    <row r="2341" spans="1:21" ht="45" x14ac:dyDescent="0.25">
      <c r="A2341" s="39">
        <f t="shared" si="36"/>
        <v>2336</v>
      </c>
      <c r="B2341" s="29" t="s">
        <v>1877</v>
      </c>
      <c r="C2341" s="29" t="str">
        <f xml:space="preserve"> IFERROR(VLOOKUP(B2341, Courses!$C$3:$E$836, 2, FALSE),"")</f>
        <v>Electromagnetism</v>
      </c>
      <c r="D2341" s="29" t="str">
        <f xml:space="preserve"> IFERROR(VLOOKUP(MID(G2341,1,1), PIRA!$B$1:$E$1146, 2, FALSE),"")</f>
        <v>5 Electricity and Magnetism</v>
      </c>
      <c r="E2341" s="31" t="str">
        <f xml:space="preserve"> IFERROR(VLOOKUP(MID(G2341,1,2),PIRA!$B$1:$E$1144,2,FALSE),"")&amp;"
"&amp;IFERROR(VLOOKUP(MID(H2341,1,2),PIRA!$B$1:$E$1144,2,FALSE),"")&amp;"
"&amp;IFERROR(VLOOKUP(MID(I2341,1,2),PIRA!$B$1:$E$1144,2,FALSE),"")</f>
        <v xml:space="preserve">Electromagnetic Induction
</v>
      </c>
      <c r="F2341" s="31" t="str">
        <f xml:space="preserve"> IFERROR(VLOOKUP(MID(G2341,1,4),PIRA!$B$1:$E$1144,2,FALSE),"")&amp;"
"&amp;IFERROR(VLOOKUP(MID(H2341,1,4),PIRA!$B$1:$E$1144,2,FALSE),"")&amp;"
"&amp;IFERROR(VLOOKUP(MID(I2341,1,4),PIRA!$B$1:$E$1144,2,FALSE),"")</f>
        <v xml:space="preserve">Eddy Currents
</v>
      </c>
      <c r="G2341" s="32" t="s">
        <v>229</v>
      </c>
      <c r="H2341" s="31" t="str">
        <f>IFERROR(IF(VLOOKUP(G2341,Demos!$B$3:$K$1368,2,FALSE)=0,"",VLOOKUP(G2341,Demos!$B$3:$K$1368,2,FALSE)),"")</f>
        <v/>
      </c>
      <c r="I2341" s="79" t="str">
        <f>IFERROR(IF(VLOOKUP(G2341,Demos!$B$3:$K$1368,3,FALSE)=0,"",VLOOKUP(G2341,Demos!$B$3:$K$1368,3,FALSE)),"")</f>
        <v/>
      </c>
      <c r="J2341" s="79" t="str">
        <f>IFERROR(IF(VLOOKUP(G2341,Demos!$B$3:$K$1368,4,FALSE)=0,"",VLOOKUP(G2341,Demos!$B$3:$K$1368,4,FALSE)),"")</f>
        <v/>
      </c>
      <c r="K2341" s="30" t="s">
        <v>177</v>
      </c>
      <c r="L2341" s="30" t="s">
        <v>155</v>
      </c>
      <c r="M2341" s="71">
        <v>41563</v>
      </c>
      <c r="N2341" s="33" t="str">
        <f>IFERROR(VLOOKUP(G2341,Demos!$B$3:$K$1368,5,FALSE),"")</f>
        <v>Jumping Ring</v>
      </c>
      <c r="O2341" s="28">
        <f>IF(N2341="","",COUNTIF($N$6:N4460, N2341))</f>
        <v>4</v>
      </c>
      <c r="P2341" s="33" t="str">
        <f xml:space="preserve"> IFERROR(IF(VLOOKUP(G2341,Demos!$B$3:$K$1368,6,FALSE)=0,"",VLOOKUP(G2341,Demos!$B$3:$K$1368,6,FALSE)),"")</f>
        <v>N/A</v>
      </c>
      <c r="Q2341" s="38" t="str">
        <f xml:space="preserve"> IFERROR(IF(VLOOKUP(G2341,Demos!$B$3:$K$1368,8,FALSE)=0,"",VLOOKUP(G2341,Demos!$B$3:$K$1368,8,FALSE)),"")</f>
        <v>Eddy currents, jumping magnet (metal ring becomes magnetised)</v>
      </c>
      <c r="R2341" s="38" t="str">
        <f xml:space="preserve"> IFERROR(IF(VLOOKUP(G2341,Demos!$B$3:$K$1368,7,FALSE)=0,"",VLOOKUP(G2341,Demos!$B$3:$K$1368,7,FALSE)),"")</f>
        <v/>
      </c>
      <c r="T2341" s="50" t="s">
        <v>1761</v>
      </c>
      <c r="U2341" s="31" t="str">
        <f>IFERROR(VLOOKUP(G2341,Demos!$B$7:N5635,12,FALSE),"")</f>
        <v/>
      </c>
    </row>
    <row r="2342" spans="1:21" ht="45" x14ac:dyDescent="0.25">
      <c r="A2342" s="39">
        <f t="shared" si="36"/>
        <v>2337</v>
      </c>
      <c r="B2342" s="30" t="s">
        <v>29</v>
      </c>
      <c r="C2342" s="29" t="str">
        <f xml:space="preserve"> IFERROR(VLOOKUP(B2342, Courses!$C$3:$E$836, 2, FALSE),"")</f>
        <v>Classical and Quantum Mechanics</v>
      </c>
      <c r="D2342" s="29" t="str">
        <f xml:space="preserve"> IFERROR(VLOOKUP(MID(G2342,1,1), PIRA!$B$1:$E$1146, 2, FALSE),"")</f>
        <v>1 Mechanics</v>
      </c>
      <c r="E2342" s="31" t="str">
        <f xml:space="preserve"> IFERROR(VLOOKUP(MID(G2342,1,2),PIRA!$B$1:$E$1144,2,FALSE),"")&amp;"
"&amp;IFERROR(VLOOKUP(MID(H2342,1,2),PIRA!$B$1:$E$1144,2,FALSE),"")&amp;"
"&amp;IFERROR(VLOOKUP(MID(I2342,1,2),PIRA!$B$1:$E$1144,2,FALSE),"")</f>
        <v xml:space="preserve">Rotational Dynamics
</v>
      </c>
      <c r="F2342" s="31" t="str">
        <f xml:space="preserve"> IFERROR(VLOOKUP(MID(G2342,1,4),PIRA!$B$1:$E$1144,2,FALSE),"")&amp;"
"&amp;IFERROR(VLOOKUP(MID(H2342,1,4),PIRA!$B$1:$E$1144,2,FALSE),"")&amp;"
"&amp;IFERROR(VLOOKUP(MID(I2342,1,4),PIRA!$B$1:$E$1144,2,FALSE),"")</f>
        <v xml:space="preserve">Rotational Energy
</v>
      </c>
      <c r="G2342" s="32" t="s">
        <v>1165</v>
      </c>
      <c r="H2342" s="31" t="str">
        <f>IFERROR(IF(VLOOKUP(G2342,Demos!$B$3:$K$1368,2,FALSE)=0,"",VLOOKUP(G2342,Demos!$B$3:$K$1368,2,FALSE)),"")</f>
        <v/>
      </c>
      <c r="I2342" s="79" t="str">
        <f>IFERROR(IF(VLOOKUP(G2342,Demos!$B$3:$K$1368,3,FALSE)=0,"",VLOOKUP(G2342,Demos!$B$3:$K$1368,3,FALSE)),"")</f>
        <v/>
      </c>
      <c r="J2342" s="79" t="str">
        <f>IFERROR(IF(VLOOKUP(G2342,Demos!$B$3:$K$1368,4,FALSE)=0,"",VLOOKUP(G2342,Demos!$B$3:$K$1368,4,FALSE)),"")</f>
        <v/>
      </c>
      <c r="K2342" s="30" t="s">
        <v>373</v>
      </c>
      <c r="M2342" s="71">
        <v>41562</v>
      </c>
      <c r="N2342" s="33" t="str">
        <f>IFERROR(VLOOKUP(G2342,Demos!$B$3:$K$1368,5,FALSE),"")</f>
        <v>Dropping Rolls of Toilet Paper</v>
      </c>
      <c r="O2342" s="28">
        <f>IF(N2342="","",COUNTIF($N$6:N4461, N2342))</f>
        <v>12</v>
      </c>
      <c r="P2342" s="33" t="str">
        <f xml:space="preserve"> IFERROR(IF(VLOOKUP(G2342,Demos!$B$3:$K$1368,6,FALSE)=0,"",VLOOKUP(G2342,Demos!$B$3:$K$1368,6,FALSE)),"")</f>
        <v>www.de-monstrare.nl/pdf/Dropping%20rolls%20of%20toilet%20paper.pdf</v>
      </c>
      <c r="Q2342" s="38" t="str">
        <f xml:space="preserve"> IFERROR(IF(VLOOKUP(G2342,Demos!$B$3:$K$1368,8,FALSE)=0,"",VLOOKUP(G2342,Demos!$B$3:$K$1368,8,FALSE)),"")</f>
        <v/>
      </c>
      <c r="R2342" s="38" t="str">
        <f xml:space="preserve"> IFERROR(IF(VLOOKUP(G2342,Demos!$B$3:$K$1368,7,FALSE)=0,"",VLOOKUP(G2342,Demos!$B$3:$K$1368,7,FALSE)),"")</f>
        <v/>
      </c>
      <c r="T2342" s="50" t="s">
        <v>1762</v>
      </c>
      <c r="U2342" s="31" t="str">
        <f>IFERROR(VLOOKUP(G2342,Demos!$B$7:N5638,12,FALSE),"")</f>
        <v/>
      </c>
    </row>
    <row r="2343" spans="1:21" ht="45" x14ac:dyDescent="0.25">
      <c r="A2343" s="39">
        <f t="shared" si="36"/>
        <v>2338</v>
      </c>
      <c r="B2343" s="30" t="s">
        <v>29</v>
      </c>
      <c r="C2343" s="29" t="str">
        <f xml:space="preserve"> IFERROR(VLOOKUP(B2343, Courses!$C$3:$E$836, 2, FALSE),"")</f>
        <v>Classical and Quantum Mechanics</v>
      </c>
      <c r="D2343" s="29" t="str">
        <f xml:space="preserve"> IFERROR(VLOOKUP(MID(G2343,1,1), PIRA!$B$1:$E$1146, 2, FALSE),"")</f>
        <v>1 Mechanics</v>
      </c>
      <c r="E2343" s="31" t="str">
        <f xml:space="preserve"> IFERROR(VLOOKUP(MID(G2343,1,2),PIRA!$B$1:$E$1144,2,FALSE),"")&amp;"
"&amp;IFERROR(VLOOKUP(MID(H2343,1,2),PIRA!$B$1:$E$1144,2,FALSE),"")&amp;"
"&amp;IFERROR(VLOOKUP(MID(I2343,1,2),PIRA!$B$1:$E$1144,2,FALSE),"")</f>
        <v xml:space="preserve">Rotational Dynamics
Rotational Dynamics
</v>
      </c>
      <c r="F2343" s="31" t="str">
        <f xml:space="preserve"> IFERROR(VLOOKUP(MID(G2343,1,4),PIRA!$B$1:$E$1144,2,FALSE),"")&amp;"
"&amp;IFERROR(VLOOKUP(MID(H2343,1,4),PIRA!$B$1:$E$1144,2,FALSE),"")&amp;"
"&amp;IFERROR(VLOOKUP(MID(I2343,1,4),PIRA!$B$1:$E$1144,2,FALSE),"")</f>
        <v xml:space="preserve">Rotational Energy
Moment of Inertia
</v>
      </c>
      <c r="G2343" s="32" t="s">
        <v>1168</v>
      </c>
      <c r="H2343" s="31" t="str">
        <f>IFERROR(IF(VLOOKUP(G2343,Demos!$B$3:$K$1368,2,FALSE)=0,"",VLOOKUP(G2343,Demos!$B$3:$K$1368,2,FALSE)),"")</f>
        <v>1Q10.02</v>
      </c>
      <c r="I2343" s="79" t="str">
        <f>IFERROR(IF(VLOOKUP(G2343,Demos!$B$3:$K$1368,3,FALSE)=0,"",VLOOKUP(G2343,Demos!$B$3:$K$1368,3,FALSE)),"")</f>
        <v/>
      </c>
      <c r="J2343" s="79" t="str">
        <f>IFERROR(IF(VLOOKUP(G2343,Demos!$B$3:$K$1368,4,FALSE)=0,"",VLOOKUP(G2343,Demos!$B$3:$K$1368,4,FALSE)),"")</f>
        <v/>
      </c>
      <c r="K2343" s="30" t="s">
        <v>373</v>
      </c>
      <c r="M2343" s="71">
        <v>41562</v>
      </c>
      <c r="N2343" s="33" t="str">
        <f>IFERROR(VLOOKUP(G2343,Demos!$B$3:$K$1368,5,FALSE),"")</f>
        <v>Rolling Downhill</v>
      </c>
      <c r="O2343" s="28">
        <f>IF(N2343="","",COUNTIF($N$6:N4462, N2343))</f>
        <v>35</v>
      </c>
      <c r="P2343" s="33" t="str">
        <f xml:space="preserve"> IFERROR(IF(VLOOKUP(G2343,Demos!$B$3:$K$1368,6,FALSE)=0,"",VLOOKUP(G2343,Demos!$B$3:$K$1368,6,FALSE)),"")</f>
        <v>www.de-monstrare.nl/pdf/Rolling%20downhill.pdf</v>
      </c>
      <c r="Q2343" s="38" t="str">
        <f xml:space="preserve"> IFERROR(IF(VLOOKUP(G2343,Demos!$B$3:$K$1368,8,FALSE)=0,"",VLOOKUP(G2343,Demos!$B$3:$K$1368,8,FALSE)),"")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2343" s="38" t="str">
        <f xml:space="preserve"> IFERROR(IF(VLOOKUP(G2343,Demos!$B$3:$K$1368,7,FALSE)=0,"",VLOOKUP(G2343,Demos!$B$3:$K$1368,7,FALSE)),"")</f>
        <v xml:space="preserve">See Collegerama 2022 recording TN1612TU_17 - https://collegerama.tudelft.nl/Mediasite/Channel/as-bsc-tn/watch/068318bc5e2d4c908ecc56ce056d99d81d  </v>
      </c>
      <c r="T2343" s="50" t="s">
        <v>1762</v>
      </c>
      <c r="U2343" s="31" t="str">
        <f>IFERROR(VLOOKUP(G2343,Demos!$B$7:N5637,12,FALSE),"")</f>
        <v/>
      </c>
    </row>
    <row r="2344" spans="1:21" ht="45" x14ac:dyDescent="0.25">
      <c r="A2344" s="39">
        <f t="shared" si="36"/>
        <v>2339</v>
      </c>
      <c r="B2344" s="30" t="s">
        <v>151</v>
      </c>
      <c r="C2344" s="29" t="str">
        <f xml:space="preserve"> IFERROR(VLOOKUP(B2344, Courses!$C$3:$E$836, 2, FALSE),"")</f>
        <v>Introduction to Electricity and Magnetism</v>
      </c>
      <c r="D2344" s="29" t="str">
        <f xml:space="preserve"> IFERROR(VLOOKUP(MID(G2344,1,1), PIRA!$B$1:$E$1146, 2, FALSE),"")</f>
        <v>5 Electricity and Magnetism</v>
      </c>
      <c r="E2344" s="31" t="str">
        <f xml:space="preserve"> IFERROR(VLOOKUP(MID(G2344,1,2),PIRA!$B$1:$E$1144,2,FALSE),"")&amp;"
"&amp;IFERROR(VLOOKUP(MID(H2344,1,2),PIRA!$B$1:$E$1144,2,FALSE),"")&amp;"
"&amp;IFERROR(VLOOKUP(MID(I2344,1,2),PIRA!$B$1:$E$1144,2,FALSE),"")</f>
        <v xml:space="preserve">Capacitance
</v>
      </c>
      <c r="F2344" s="31" t="str">
        <f xml:space="preserve"> IFERROR(VLOOKUP(MID(G2344,1,4),PIRA!$B$1:$E$1144,2,FALSE),"")&amp;"
"&amp;IFERROR(VLOOKUP(MID(H2344,1,4),PIRA!$B$1:$E$1144,2,FALSE),"")&amp;"
"&amp;IFERROR(VLOOKUP(MID(I2344,1,4),PIRA!$B$1:$E$1144,2,FALSE),"")</f>
        <v xml:space="preserve">Capacitors
</v>
      </c>
      <c r="G2344" s="32" t="s">
        <v>248</v>
      </c>
      <c r="H2344" s="31" t="str">
        <f>IFERROR(IF(VLOOKUP(G2344,Demos!$B$3:$K$1368,2,FALSE)=0,"",VLOOKUP(G2344,Demos!$B$3:$K$1368,2,FALSE)),"")</f>
        <v/>
      </c>
      <c r="I2344" s="79" t="str">
        <f>IFERROR(IF(VLOOKUP(G2344,Demos!$B$3:$K$1368,3,FALSE)=0,"",VLOOKUP(G2344,Demos!$B$3:$K$1368,3,FALSE)),"")</f>
        <v/>
      </c>
      <c r="J2344" s="79" t="str">
        <f>IFERROR(IF(VLOOKUP(G2344,Demos!$B$3:$K$1368,4,FALSE)=0,"",VLOOKUP(G2344,Demos!$B$3:$K$1368,4,FALSE)),"")</f>
        <v/>
      </c>
      <c r="K2344" s="32" t="s">
        <v>1063</v>
      </c>
      <c r="L2344" s="32" t="s">
        <v>1064</v>
      </c>
      <c r="M2344" s="71">
        <v>41562</v>
      </c>
      <c r="N2344" s="33" t="str">
        <f>IFERROR(VLOOKUP(G2344,Demos!$B$3:$K$1368,5,FALSE),"")</f>
        <v>Capacitor (1) Spacing between the Plates</v>
      </c>
      <c r="O2344" s="28">
        <f>IF(N2344="","",COUNTIF($N$6:N4463, N2344))</f>
        <v>22</v>
      </c>
      <c r="P2344" s="33" t="str">
        <f xml:space="preserve"> IFERROR(IF(VLOOKUP(G2344,Demos!$B$3:$K$1368,6,FALSE)=0,"",VLOOKUP(G2344,Demos!$B$3:$K$1368,6,FALSE)),"")</f>
        <v>www.de-monstrare.nl/.../Capacitor%20_1_ %20Spacing%20between%20the%20plates.pdf</v>
      </c>
      <c r="Q2344" s="38" t="str">
        <f xml:space="preserve"> IFERROR(IF(VLOOKUP(G2344,Demos!$B$3:$K$1368,8,FALSE)=0,"",VLOOKUP(G2344,Demos!$B$3:$K$1368,8,FALSE)),"")</f>
        <v/>
      </c>
      <c r="R2344" s="38" t="str">
        <f xml:space="preserve"> IFERROR(IF(VLOOKUP(G2344,Demos!$B$3:$K$1368,7,FALSE)=0,"",VLOOKUP(G2344,Demos!$B$3:$K$1368,7,FALSE)),"")</f>
        <v/>
      </c>
      <c r="T2344" s="50" t="s">
        <v>1761</v>
      </c>
      <c r="U2344" s="31" t="str">
        <f>IFERROR(VLOOKUP(G2344,Demos!$B$7:N5640,12,FALSE),"")</f>
        <v/>
      </c>
    </row>
    <row r="2345" spans="1:21" ht="45" x14ac:dyDescent="0.25">
      <c r="A2345" s="39">
        <f t="shared" si="36"/>
        <v>2340</v>
      </c>
      <c r="B2345" s="30" t="s">
        <v>151</v>
      </c>
      <c r="C2345" s="29" t="str">
        <f xml:space="preserve"> IFERROR(VLOOKUP(B2345, Courses!$C$3:$E$836, 2, FALSE),"")</f>
        <v>Introduction to Electricity and Magnetism</v>
      </c>
      <c r="D2345" s="29" t="str">
        <f xml:space="preserve"> IFERROR(VLOOKUP(MID(G2345,1,1), PIRA!$B$1:$E$1146, 2, FALSE),"")</f>
        <v>5 Electricity and Magnetism</v>
      </c>
      <c r="E2345" s="31" t="str">
        <f xml:space="preserve"> IFERROR(VLOOKUP(MID(G2345,1,2),PIRA!$B$1:$E$1144,2,FALSE),"")&amp;"
"&amp;IFERROR(VLOOKUP(MID(H2345,1,2),PIRA!$B$1:$E$1144,2,FALSE),"")&amp;"
"&amp;IFERROR(VLOOKUP(MID(I2345,1,2),PIRA!$B$1:$E$1144,2,FALSE),"")</f>
        <v xml:space="preserve">Capacitance
Capacitance
</v>
      </c>
      <c r="F2345" s="31" t="str">
        <f xml:space="preserve"> IFERROR(VLOOKUP(MID(G2345,1,4),PIRA!$B$1:$E$1144,2,FALSE),"")&amp;"
"&amp;IFERROR(VLOOKUP(MID(H2345,1,4),PIRA!$B$1:$E$1144,2,FALSE),"")&amp;"
"&amp;IFERROR(VLOOKUP(MID(I2345,1,4),PIRA!$B$1:$E$1144,2,FALSE),"")</f>
        <v xml:space="preserve">Dielectric
Energy Stored in a Capacitor
</v>
      </c>
      <c r="G2345" s="32" t="s">
        <v>482</v>
      </c>
      <c r="H2345" s="31" t="str">
        <f>IFERROR(IF(VLOOKUP(G2345,Demos!$B$3:$K$1368,2,FALSE)=0,"",VLOOKUP(G2345,Demos!$B$3:$K$1368,2,FALSE)),"")</f>
        <v>5C30.01</v>
      </c>
      <c r="I2345" s="79" t="str">
        <f>IFERROR(IF(VLOOKUP(G2345,Demos!$B$3:$K$1368,3,FALSE)=0,"",VLOOKUP(G2345,Demos!$B$3:$K$1368,3,FALSE)),"")</f>
        <v/>
      </c>
      <c r="J2345" s="79" t="str">
        <f>IFERROR(IF(VLOOKUP(G2345,Demos!$B$3:$K$1368,4,FALSE)=0,"",VLOOKUP(G2345,Demos!$B$3:$K$1368,4,FALSE)),"")</f>
        <v/>
      </c>
      <c r="K2345" s="32" t="s">
        <v>1063</v>
      </c>
      <c r="L2345" s="32" t="s">
        <v>1064</v>
      </c>
      <c r="M2345" s="71">
        <v>41562</v>
      </c>
      <c r="N2345" s="33" t="str">
        <f>IFERROR(VLOOKUP(G2345,Demos!$B$3:$K$1368,5,FALSE),"")</f>
        <v>Capacitor (2) Different Dielectrics</v>
      </c>
      <c r="O2345" s="28">
        <f>IF(N2345="","",COUNTIF($N$6:N4464, N2345))</f>
        <v>17</v>
      </c>
      <c r="P2345" s="33" t="str">
        <f xml:space="preserve"> IFERROR(IF(VLOOKUP(G2345,Demos!$B$3:$K$1368,6,FALSE)=0,"",VLOOKUP(G2345,Demos!$B$3:$K$1368,6,FALSE)),"")</f>
        <v>www.de-monstrare.nl/pdf/Capacitor%20_2_Different%20dielectrics.pdf</v>
      </c>
      <c r="Q2345" s="38" t="str">
        <f xml:space="preserve"> IFERROR(IF(VLOOKUP(G2345,Demos!$B$3:$K$1368,8,FALSE)=0,"",VLOOKUP(G2345,Demos!$B$3:$K$1368,8,FALSE)),"")</f>
        <v/>
      </c>
      <c r="R2345" s="38" t="str">
        <f xml:space="preserve"> IFERROR(IF(VLOOKUP(G2345,Demos!$B$3:$K$1368,7,FALSE)=0,"",VLOOKUP(G2345,Demos!$B$3:$K$1368,7,FALSE)),"")</f>
        <v/>
      </c>
      <c r="T2345" s="50" t="s">
        <v>1763</v>
      </c>
      <c r="U2345" s="31" t="str">
        <f>IFERROR(VLOOKUP(G2345,Demos!$B$7:N5639,12,FALSE),"")</f>
        <v/>
      </c>
    </row>
    <row r="2346" spans="1:21" ht="45" x14ac:dyDescent="0.25">
      <c r="A2346" s="39">
        <f t="shared" si="36"/>
        <v>2341</v>
      </c>
      <c r="B2346" s="30" t="s">
        <v>1877</v>
      </c>
      <c r="C2346" s="29" t="str">
        <f xml:space="preserve"> IFERROR(VLOOKUP(B2346, Courses!$C$3:$E$836, 2, FALSE),"")</f>
        <v>Electromagnetism</v>
      </c>
      <c r="D2346" s="29" t="str">
        <f xml:space="preserve"> IFERROR(VLOOKUP(MID(G2346,1,1), PIRA!$B$1:$E$1146, 2, FALSE),"")</f>
        <v>5 Electricity and Magnetism</v>
      </c>
      <c r="E2346" s="31" t="str">
        <f xml:space="preserve"> IFERROR(VLOOKUP(MID(G2346,1,2),PIRA!$B$1:$E$1144,2,FALSE),"")&amp;"
"&amp;IFERROR(VLOOKUP(MID(H2346,1,2),PIRA!$B$1:$E$1144,2,FALSE),"")&amp;"
"&amp;IFERROR(VLOOKUP(MID(I2346,1,2),PIRA!$B$1:$E$1144,2,FALSE),"")</f>
        <v xml:space="preserve">Electromagnetic Induction
</v>
      </c>
      <c r="F2346" s="31" t="str">
        <f xml:space="preserve"> IFERROR(VLOOKUP(MID(G2346,1,4),PIRA!$B$1:$E$1144,2,FALSE),"")&amp;"
"&amp;IFERROR(VLOOKUP(MID(H2346,1,4),PIRA!$B$1:$E$1144,2,FALSE),"")&amp;"
"&amp;IFERROR(VLOOKUP(MID(I2346,1,4),PIRA!$B$1:$E$1144,2,FALSE),"")</f>
        <v xml:space="preserve">Induced Currents and Forces
</v>
      </c>
      <c r="G2346" s="32" t="s">
        <v>221</v>
      </c>
      <c r="H2346" s="31" t="str">
        <f>IFERROR(IF(VLOOKUP(G2346,Demos!$B$3:$K$1368,2,FALSE)=0,"",VLOOKUP(G2346,Demos!$B$3:$K$1368,2,FALSE)),"")</f>
        <v/>
      </c>
      <c r="I2346" s="79" t="str">
        <f>IFERROR(IF(VLOOKUP(G2346,Demos!$B$3:$K$1368,3,FALSE)=0,"",VLOOKUP(G2346,Demos!$B$3:$K$1368,3,FALSE)),"")</f>
        <v/>
      </c>
      <c r="J2346" s="79" t="str">
        <f>IFERROR(IF(VLOOKUP(G2346,Demos!$B$3:$K$1368,4,FALSE)=0,"",VLOOKUP(G2346,Demos!$B$3:$K$1368,4,FALSE)),"")</f>
        <v/>
      </c>
      <c r="K2346" s="30" t="s">
        <v>155</v>
      </c>
      <c r="L2346" s="30" t="s">
        <v>1060</v>
      </c>
      <c r="M2346" s="71">
        <v>41562</v>
      </c>
      <c r="N2346" s="33" t="str">
        <f>IFERROR(VLOOKUP(G2346,Demos!$B$3:$K$1368,5,FALSE),"")</f>
        <v>Skipping Rope</v>
      </c>
      <c r="O2346" s="28">
        <f>IF(N2346="","",COUNTIF($N$6:N4465, N2346))</f>
        <v>3</v>
      </c>
      <c r="P2346" s="33" t="str">
        <f xml:space="preserve"> IFERROR(IF(VLOOKUP(G2346,Demos!$B$3:$K$1368,6,FALSE)=0,"",VLOOKUP(G2346,Demos!$B$3:$K$1368,6,FALSE)),"")</f>
        <v>www.de-monstrare.nl/pdf/Skipping%20rope.pdf</v>
      </c>
      <c r="Q2346" s="38" t="str">
        <f xml:space="preserve"> IFERROR(IF(VLOOKUP(G2346,Demos!$B$3:$K$1368,8,FALSE)=0,"",VLOOKUP(G2346,Demos!$B$3:$K$1368,8,FALSE)),"")</f>
        <v/>
      </c>
      <c r="R2346" s="38" t="str">
        <f xml:space="preserve"> IFERROR(IF(VLOOKUP(G2346,Demos!$B$3:$K$1368,7,FALSE)=0,"",VLOOKUP(G2346,Demos!$B$3:$K$1368,7,FALSE)),"")</f>
        <v/>
      </c>
      <c r="T2346" s="50" t="s">
        <v>1761</v>
      </c>
      <c r="U2346" s="31" t="str">
        <f>IFERROR(VLOOKUP(G2346,Demos!$B$7:N5641,12,FALSE),"")</f>
        <v/>
      </c>
    </row>
    <row r="2347" spans="1:21" ht="45" x14ac:dyDescent="0.25">
      <c r="A2347" s="39">
        <f t="shared" si="36"/>
        <v>2342</v>
      </c>
      <c r="B2347" s="30" t="s">
        <v>151</v>
      </c>
      <c r="C2347" s="29" t="str">
        <f xml:space="preserve"> IFERROR(VLOOKUP(B2347, Courses!$C$3:$E$836, 2, FALSE),"")</f>
        <v>Introduction to Electricity and Magnetism</v>
      </c>
      <c r="D2347" s="29" t="str">
        <f xml:space="preserve"> IFERROR(VLOOKUP(MID(G2347,1,1), PIRA!$B$1:$E$1146, 2, FALSE),"")</f>
        <v>5 Electricity and Magnetism</v>
      </c>
      <c r="E2347" s="31" t="str">
        <f xml:space="preserve"> IFERROR(VLOOKUP(MID(G2347,1,2),PIRA!$B$1:$E$1144,2,FALSE),"")&amp;"
"&amp;IFERROR(VLOOKUP(MID(H2347,1,2),PIRA!$B$1:$E$1144,2,FALSE),"")&amp;"
"&amp;IFERROR(VLOOKUP(MID(I2347,1,2),PIRA!$B$1:$E$1144,2,FALSE),"")</f>
        <v xml:space="preserve">Electrostatics
Electrostatics
</v>
      </c>
      <c r="F2347" s="31" t="str">
        <f xml:space="preserve"> IFERROR(VLOOKUP(MID(G2347,1,4),PIRA!$B$1:$E$1144,2,FALSE),"")&amp;"
"&amp;IFERROR(VLOOKUP(MID(H2347,1,4),PIRA!$B$1:$E$1144,2,FALSE),"")&amp;"
"&amp;IFERROR(VLOOKUP(MID(I2347,1,4),PIRA!$B$1:$E$1144,2,FALSE),"")</f>
        <v xml:space="preserve">Induced Charge
Electrostatic Machines
</v>
      </c>
      <c r="G2347" s="32" t="s">
        <v>1700</v>
      </c>
      <c r="H2347" s="31" t="str">
        <f>IFERROR(IF(VLOOKUP(G2347,Demos!$B$3:$K$1368,2,FALSE)=0,"",VLOOKUP(G2347,Demos!$B$3:$K$1368,2,FALSE)),"")</f>
        <v>5A50.01</v>
      </c>
      <c r="I2347" s="79" t="str">
        <f>IFERROR(IF(VLOOKUP(G2347,Demos!$B$3:$K$1368,3,FALSE)=0,"",VLOOKUP(G2347,Demos!$B$3:$K$1368,3,FALSE)),"")</f>
        <v/>
      </c>
      <c r="J2347" s="79" t="str">
        <f>IFERROR(IF(VLOOKUP(G2347,Demos!$B$3:$K$1368,4,FALSE)=0,"",VLOOKUP(G2347,Demos!$B$3:$K$1368,4,FALSE)),"")</f>
        <v/>
      </c>
      <c r="K2347" s="32" t="s">
        <v>1063</v>
      </c>
      <c r="L2347" s="32" t="s">
        <v>1064</v>
      </c>
      <c r="M2347" s="71">
        <v>41561</v>
      </c>
      <c r="N2347" s="33" t="str">
        <f>IFERROR(VLOOKUP(G2347,Demos!$B$3:$K$1368,5,FALSE),"")</f>
        <v>Water Dropper (almost Kelvin water dropper)</v>
      </c>
      <c r="O2347" s="28">
        <f>IF(N2347="","",COUNTIF($N$6:N4466, N2347))</f>
        <v>12</v>
      </c>
      <c r="P2347" s="33" t="str">
        <f xml:space="preserve"> IFERROR(IF(VLOOKUP(G2347,Demos!$B$3:$K$1368,6,FALSE)=0,"",VLOOKUP(G2347,Demos!$B$3:$K$1368,6,FALSE)),"")</f>
        <v>www.de-monstrare.nl/pdf/Water%20dropper.pdf</v>
      </c>
      <c r="Q2347" s="38" t="str">
        <f xml:space="preserve"> IFERROR(IF(VLOOKUP(G2347,Demos!$B$3:$K$1368,8,FALSE)=0,"",VLOOKUP(G2347,Demos!$B$3:$K$1368,8,FALSE)),"")</f>
        <v/>
      </c>
      <c r="R2347" s="38" t="str">
        <f xml:space="preserve"> IFERROR(IF(VLOOKUP(G2347,Demos!$B$3:$K$1368,7,FALSE)=0,"",VLOOKUP(G2347,Demos!$B$3:$K$1368,7,FALSE)),"")</f>
        <v/>
      </c>
      <c r="T2347" s="50" t="s">
        <v>1763</v>
      </c>
      <c r="U2347" s="31" t="str">
        <f>IFERROR(VLOOKUP(G2347,Demos!$B$7:N5642,12,FALSE),"")</f>
        <v/>
      </c>
    </row>
    <row r="2348" spans="1:21" ht="45" x14ac:dyDescent="0.25">
      <c r="A2348" s="39">
        <f t="shared" si="36"/>
        <v>2343</v>
      </c>
      <c r="B2348" s="30" t="s">
        <v>151</v>
      </c>
      <c r="C2348" s="29" t="str">
        <f xml:space="preserve"> IFERROR(VLOOKUP(B2348, Courses!$C$3:$E$836, 2, FALSE),"")</f>
        <v>Introduction to Electricity and Magnetism</v>
      </c>
      <c r="D2348" s="29" t="str">
        <f xml:space="preserve"> IFERROR(VLOOKUP(MID(G2348,1,1), PIRA!$B$1:$E$1146, 2, FALSE),"")</f>
        <v>5 Electricity and Magnetism</v>
      </c>
      <c r="E2348" s="31" t="str">
        <f xml:space="preserve"> IFERROR(VLOOKUP(MID(G2348,1,2),PIRA!$B$1:$E$1144,2,FALSE),"")&amp;"
"&amp;IFERROR(VLOOKUP(MID(H2348,1,2),PIRA!$B$1:$E$1144,2,FALSE),"")&amp;"
"&amp;IFERROR(VLOOKUP(MID(I2348,1,2),PIRA!$B$1:$E$1144,2,FALSE),"")</f>
        <v xml:space="preserve">Electric Fields and Potential
Electric Fields and Potential
</v>
      </c>
      <c r="F2348" s="31" t="str">
        <f xml:space="preserve"> IFERROR(VLOOKUP(MID(G2348,1,4),PIRA!$B$1:$E$1144,2,FALSE),"")&amp;"
"&amp;IFERROR(VLOOKUP(MID(H2348,1,4),PIRA!$B$1:$E$1144,2,FALSE),"")&amp;"
"&amp;IFERROR(VLOOKUP(MID(I2348,1,4),PIRA!$B$1:$E$1144,2,FALSE),"")</f>
        <v xml:space="preserve">Electric Field
Gauss' Law
</v>
      </c>
      <c r="G2348" s="32" t="s">
        <v>1194</v>
      </c>
      <c r="H2348" s="31" t="str">
        <f>IFERROR(IF(VLOOKUP(G2348,Demos!$B$3:$K$1368,2,FALSE)=0,"",VLOOKUP(G2348,Demos!$B$3:$K$1368,2,FALSE)),"")</f>
        <v>5B20.10</v>
      </c>
      <c r="I2348" s="79" t="str">
        <f>IFERROR(IF(VLOOKUP(G2348,Demos!$B$3:$K$1368,3,FALSE)=0,"",VLOOKUP(G2348,Demos!$B$3:$K$1368,3,FALSE)),"")</f>
        <v/>
      </c>
      <c r="J2348" s="79" t="str">
        <f>IFERROR(IF(VLOOKUP(G2348,Demos!$B$3:$K$1368,4,FALSE)=0,"",VLOOKUP(G2348,Demos!$B$3:$K$1368,4,FALSE)),"")</f>
        <v/>
      </c>
      <c r="K2348" s="32" t="s">
        <v>1063</v>
      </c>
      <c r="L2348" s="32" t="s">
        <v>1064</v>
      </c>
      <c r="M2348" s="71">
        <v>41558</v>
      </c>
      <c r="N2348" s="33" t="str">
        <f>IFERROR(VLOOKUP(G2348,Demos!$B$3:$K$1368,5,FALSE),"")</f>
        <v>Charge and Field; inside and/or outside?</v>
      </c>
      <c r="O2348" s="28">
        <f>IF(N2348="","",COUNTIF($N$6:N4467, N2348))</f>
        <v>13</v>
      </c>
      <c r="P2348" s="33" t="str">
        <f xml:space="preserve"> IFERROR(IF(VLOOKUP(G2348,Demos!$B$3:$K$1368,6,FALSE)=0,"",VLOOKUP(G2348,Demos!$B$3:$K$1368,6,FALSE)),"")</f>
        <v>www.de-monstrare.nl/.../ Charge%20and%20field%20inside%20and%20or%20outside.pdf</v>
      </c>
      <c r="Q2348" s="38" t="str">
        <f xml:space="preserve"> IFERROR(IF(VLOOKUP(G2348,Demos!$B$3:$K$1368,8,FALSE)=0,"",VLOOKUP(G2348,Demos!$B$3:$K$1368,8,FALSE)),"")</f>
        <v/>
      </c>
      <c r="R2348" s="38" t="str">
        <f xml:space="preserve"> IFERROR(IF(VLOOKUP(G2348,Demos!$B$3:$K$1368,7,FALSE)=0,"",VLOOKUP(G2348,Demos!$B$3:$K$1368,7,FALSE)),"")</f>
        <v>See: https://www.youtube.com/watch?v=11BL47PklLw&amp;list=PLYMFB4TVFdJJ4DsfXdY6yzDCDgLLiC4ya&amp;index=3</v>
      </c>
      <c r="T2348" s="50" t="s">
        <v>1763</v>
      </c>
      <c r="U2348" s="31" t="str">
        <f>IFERROR(VLOOKUP(G2348,Demos!$B$7:N5643,12,FALSE),"")</f>
        <v/>
      </c>
    </row>
    <row r="2349" spans="1:21" ht="45" x14ac:dyDescent="0.25">
      <c r="A2349" s="39">
        <f t="shared" si="36"/>
        <v>2344</v>
      </c>
      <c r="B2349" s="30" t="s">
        <v>151</v>
      </c>
      <c r="C2349" s="29" t="str">
        <f xml:space="preserve"> IFERROR(VLOOKUP(B2349, Courses!$C$3:$E$836, 2, FALSE),"")</f>
        <v>Introduction to Electricity and Magnetism</v>
      </c>
      <c r="D2349" s="29" t="str">
        <f xml:space="preserve"> IFERROR(VLOOKUP(MID(G2349,1,1), PIRA!$B$1:$E$1146, 2, FALSE),"")</f>
        <v>5 Electricity and Magnetism</v>
      </c>
      <c r="E2349" s="31" t="str">
        <f xml:space="preserve"> IFERROR(VLOOKUP(MID(G2349,1,2),PIRA!$B$1:$E$1144,2,FALSE),"")&amp;"
"&amp;IFERROR(VLOOKUP(MID(H2349,1,2),PIRA!$B$1:$E$1144,2,FALSE),"")&amp;"
"&amp;IFERROR(VLOOKUP(MID(I2349,1,2),PIRA!$B$1:$E$1144,2,FALSE),"")</f>
        <v xml:space="preserve">Electric Fields and Potential
</v>
      </c>
      <c r="F2349" s="31" t="str">
        <f xml:space="preserve"> IFERROR(VLOOKUP(MID(G2349,1,4),PIRA!$B$1:$E$1144,2,FALSE),"")&amp;"
"&amp;IFERROR(VLOOKUP(MID(H2349,1,4),PIRA!$B$1:$E$1144,2,FALSE),"")&amp;"
"&amp;IFERROR(VLOOKUP(MID(I2349,1,4),PIRA!$B$1:$E$1144,2,FALSE),"")</f>
        <v xml:space="preserve">Electric Field
</v>
      </c>
      <c r="G2349" s="32" t="s">
        <v>1193</v>
      </c>
      <c r="H2349" s="31" t="str">
        <f>IFERROR(IF(VLOOKUP(G2349,Demos!$B$3:$K$1368,2,FALSE)=0,"",VLOOKUP(G2349,Demos!$B$3:$K$1368,2,FALSE)),"")</f>
        <v/>
      </c>
      <c r="I2349" s="79" t="str">
        <f>IFERROR(IF(VLOOKUP(G2349,Demos!$B$3:$K$1368,3,FALSE)=0,"",VLOOKUP(G2349,Demos!$B$3:$K$1368,3,FALSE)),"")</f>
        <v/>
      </c>
      <c r="J2349" s="79" t="str">
        <f>IFERROR(IF(VLOOKUP(G2349,Demos!$B$3:$K$1368,4,FALSE)=0,"",VLOOKUP(G2349,Demos!$B$3:$K$1368,4,FALSE)),"")</f>
        <v/>
      </c>
      <c r="K2349" s="32" t="s">
        <v>1063</v>
      </c>
      <c r="L2349" s="32" t="s">
        <v>1064</v>
      </c>
      <c r="M2349" s="71">
        <v>41557</v>
      </c>
      <c r="N2349" s="33" t="str">
        <f>IFERROR(VLOOKUP(G2349,Demos!$B$3:$K$1368,5,FALSE),"")</f>
        <v>E-Field Direction (vd Graaff and electric dipole)</v>
      </c>
      <c r="O2349" s="28">
        <f>IF(N2349="","",COUNTIF($N$6:N4468, N2349))</f>
        <v>12</v>
      </c>
      <c r="P2349" s="33" t="str">
        <f xml:space="preserve"> IFERROR(IF(VLOOKUP(G2349,Demos!$B$3:$K$1368,6,FALSE)=0,"",VLOOKUP(G2349,Demos!$B$3:$K$1368,6,FALSE)),"")</f>
        <v>www.de-monstrare.nl/pdf/E-field%20direction.pdf</v>
      </c>
      <c r="Q2349" s="38" t="str">
        <f xml:space="preserve"> IFERROR(IF(VLOOKUP(G2349,Demos!$B$3:$K$1368,8,FALSE)=0,"",VLOOKUP(G2349,Demos!$B$3:$K$1368,8,FALSE)),"")</f>
        <v>Produce an E-dipole and suspend it in the E-field of a vd Graaff</v>
      </c>
      <c r="R2349" s="38" t="str">
        <f xml:space="preserve"> IFERROR(IF(VLOOKUP(G2349,Demos!$B$3:$K$1368,7,FALSE)=0,"",VLOOKUP(G2349,Demos!$B$3:$K$1368,7,FALSE)),"")</f>
        <v>See: https://www.youtube.com/watch?v=5yedECuZIs0&amp;list=PLYMFB4TVFdJJ4DsfXdY6yzDCDgLLiC4ya&amp;index=4</v>
      </c>
      <c r="T2349" s="50" t="s">
        <v>1763</v>
      </c>
      <c r="U2349" s="31" t="str">
        <f>IFERROR(VLOOKUP(G2349,Demos!$B$7:N5644,12,FALSE),"")</f>
        <v/>
      </c>
    </row>
    <row r="2350" spans="1:21" ht="45" x14ac:dyDescent="0.25">
      <c r="A2350" s="39">
        <f t="shared" si="36"/>
        <v>2345</v>
      </c>
      <c r="B2350" s="30" t="s">
        <v>1877</v>
      </c>
      <c r="C2350" s="29" t="str">
        <f xml:space="preserve"> IFERROR(VLOOKUP(B2350, Courses!$C$3:$E$836, 2, FALSE),"")</f>
        <v>Electromagnetism</v>
      </c>
      <c r="D2350" s="29" t="str">
        <f xml:space="preserve"> IFERROR(VLOOKUP(MID(G2350,1,1), PIRA!$B$1:$E$1146, 2, FALSE),"")</f>
        <v>5 Electricity and Magnetism</v>
      </c>
      <c r="E2350" s="31" t="str">
        <f xml:space="preserve"> IFERROR(VLOOKUP(MID(G2350,1,2),PIRA!$B$1:$E$1144,2,FALSE),"")&amp;"
"&amp;IFERROR(VLOOKUP(MID(H2350,1,2),PIRA!$B$1:$E$1144,2,FALSE),"")&amp;"
"&amp;IFERROR(VLOOKUP(MID(I2350,1,2),PIRA!$B$1:$E$1144,2,FALSE),"")</f>
        <v xml:space="preserve">Magnetic Fields and Forces
Magnetic Materials
</v>
      </c>
      <c r="F2350" s="31" t="str">
        <f xml:space="preserve"> IFERROR(VLOOKUP(MID(G2350,1,4),PIRA!$B$1:$E$1144,2,FALSE),"")&amp;"
"&amp;IFERROR(VLOOKUP(MID(H2350,1,4),PIRA!$B$1:$E$1144,2,FALSE),"")&amp;"
"&amp;IFERROR(VLOOKUP(MID(I2350,1,4),PIRA!$B$1:$E$1144,2,FALSE),"")</f>
        <v xml:space="preserve">
Magnet Domains &amp; Magnetization
</v>
      </c>
      <c r="G2350" s="32" t="s">
        <v>1612</v>
      </c>
      <c r="H2350" s="31" t="str">
        <f>IFERROR(IF(VLOOKUP(G2350,Demos!$B$3:$K$1368,2,FALSE)=0,"",VLOOKUP(G2350,Demos!$B$3:$K$1368,2,FALSE)),"")</f>
        <v>5G20.60</v>
      </c>
      <c r="I2350" s="79" t="str">
        <f>IFERROR(IF(VLOOKUP(G2350,Demos!$B$3:$K$1368,3,FALSE)=0,"",VLOOKUP(G2350,Demos!$B$3:$K$1368,3,FALSE)),"")</f>
        <v/>
      </c>
      <c r="J2350" s="79" t="str">
        <f>IFERROR(IF(VLOOKUP(G2350,Demos!$B$3:$K$1368,4,FALSE)=0,"",VLOOKUP(G2350,Demos!$B$3:$K$1368,4,FALSE)),"")</f>
        <v/>
      </c>
      <c r="K2350" s="30" t="s">
        <v>177</v>
      </c>
      <c r="L2350" s="30" t="s">
        <v>155</v>
      </c>
      <c r="M2350" s="71">
        <v>41557</v>
      </c>
      <c r="N2350" s="33" t="str">
        <f>IFERROR(VLOOKUP(G2350,Demos!$B$3:$K$1368,5,FALSE),"")</f>
        <v>Coil with Iron Core</v>
      </c>
      <c r="O2350" s="28">
        <f>IF(N2350="","",COUNTIF($N$6:N4469, N2350))</f>
        <v>3</v>
      </c>
      <c r="P2350" s="33" t="str">
        <f xml:space="preserve"> IFERROR(IF(VLOOKUP(G2350,Demos!$B$3:$K$1368,6,FALSE)=0,"",VLOOKUP(G2350,Demos!$B$3:$K$1368,6,FALSE)),"")</f>
        <v>N/A</v>
      </c>
      <c r="Q2350" s="38" t="str">
        <f xml:space="preserve"> IFERROR(IF(VLOOKUP(G2350,Demos!$B$3:$K$1368,8,FALSE)=0,"",VLOOKUP(G2350,Demos!$B$3:$K$1368,8,FALSE)),"")</f>
        <v>Increasing B-Field when inserting iron core (force pulls core into the coil)</v>
      </c>
      <c r="R2350" s="38" t="str">
        <f xml:space="preserve"> IFERROR(IF(VLOOKUP(G2350,Demos!$B$3:$K$1368,7,FALSE)=0,"",VLOOKUP(G2350,Demos!$B$3:$K$1368,7,FALSE)),"")</f>
        <v/>
      </c>
      <c r="T2350" s="50" t="s">
        <v>1890</v>
      </c>
      <c r="U2350" s="31" t="str">
        <f>IFERROR(VLOOKUP(G2350,Demos!$B$7:N5645,12,FALSE),"")</f>
        <v/>
      </c>
    </row>
    <row r="2351" spans="1:21" ht="45" x14ac:dyDescent="0.25">
      <c r="A2351" s="39">
        <f t="shared" si="36"/>
        <v>2346</v>
      </c>
      <c r="B2351" s="30" t="s">
        <v>1877</v>
      </c>
      <c r="C2351" s="29" t="str">
        <f xml:space="preserve"> IFERROR(VLOOKUP(B2351, Courses!$C$3:$E$836, 2, FALSE),"")</f>
        <v>Electromagnetism</v>
      </c>
      <c r="D2351" s="29" t="str">
        <f xml:space="preserve"> IFERROR(VLOOKUP(MID(G2351,1,1), PIRA!$B$1:$E$1146, 2, FALSE),"")</f>
        <v>5 Electricity and Magnetism</v>
      </c>
      <c r="E2351" s="31" t="str">
        <f xml:space="preserve"> IFERROR(VLOOKUP(MID(G2351,1,2),PIRA!$B$1:$E$1144,2,FALSE),"")&amp;"
"&amp;IFERROR(VLOOKUP(MID(H2351,1,2),PIRA!$B$1:$E$1144,2,FALSE),"")&amp;"
"&amp;IFERROR(VLOOKUP(MID(I2351,1,2),PIRA!$B$1:$E$1144,2,FALSE),"")</f>
        <v xml:space="preserve">Magnetic Fields and Forces
</v>
      </c>
      <c r="F2351" s="31" t="str">
        <f xml:space="preserve"> IFERROR(VLOOKUP(MID(G2351,1,4),PIRA!$B$1:$E$1144,2,FALSE),"")&amp;"
"&amp;IFERROR(VLOOKUP(MID(H2351,1,4),PIRA!$B$1:$E$1144,2,FALSE),"")&amp;"
"&amp;IFERROR(VLOOKUP(MID(I2351,1,4),PIRA!$B$1:$E$1144,2,FALSE),"")</f>
        <v xml:space="preserve">
</v>
      </c>
      <c r="G2351" s="32" t="s">
        <v>1213</v>
      </c>
      <c r="H2351" s="31" t="str">
        <f>IFERROR(IF(VLOOKUP(G2351,Demos!$B$3:$K$1368,2,FALSE)=0,"",VLOOKUP(G2351,Demos!$B$3:$K$1368,2,FALSE)),"")</f>
        <v/>
      </c>
      <c r="I2351" s="79" t="str">
        <f>IFERROR(IF(VLOOKUP(G2351,Demos!$B$3:$K$1368,3,FALSE)=0,"",VLOOKUP(G2351,Demos!$B$3:$K$1368,3,FALSE)),"")</f>
        <v/>
      </c>
      <c r="J2351" s="79" t="str">
        <f>IFERROR(IF(VLOOKUP(G2351,Demos!$B$3:$K$1368,4,FALSE)=0,"",VLOOKUP(G2351,Demos!$B$3:$K$1368,4,FALSE)),"")</f>
        <v/>
      </c>
      <c r="K2351" s="30" t="s">
        <v>246</v>
      </c>
      <c r="L2351" s="30" t="s">
        <v>155</v>
      </c>
      <c r="M2351" s="71">
        <v>41556</v>
      </c>
      <c r="N2351" s="33" t="str">
        <f>IFERROR(VLOOKUP(G2351,Demos!$B$3:$K$1368,5,FALSE),"")</f>
        <v>Magnets</v>
      </c>
      <c r="O2351" s="28">
        <f>IF(N2351="","",COUNTIF($N$6:N4470, N2351))</f>
        <v>2</v>
      </c>
      <c r="P2351" s="33" t="str">
        <f xml:space="preserve"> IFERROR(IF(VLOOKUP(G2351,Demos!$B$3:$K$1368,6,FALSE)=0,"",VLOOKUP(G2351,Demos!$B$3:$K$1368,6,FALSE)),"")</f>
        <v>N/A</v>
      </c>
      <c r="Q2351" s="38" t="str">
        <f xml:space="preserve"> IFERROR(IF(VLOOKUP(G2351,Demos!$B$3:$K$1368,8,FALSE)=0,"",VLOOKUP(G2351,Demos!$B$3:$K$1368,8,FALSE)),"")</f>
        <v>Measure w a tesla meter field strength of a bar magnet and current coil w identical specs</v>
      </c>
      <c r="R2351" s="38" t="str">
        <f xml:space="preserve"> IFERROR(IF(VLOOKUP(G2351,Demos!$B$3:$K$1368,7,FALSE)=0,"",VLOOKUP(G2351,Demos!$B$3:$K$1368,7,FALSE)),"")</f>
        <v/>
      </c>
      <c r="T2351" s="50" t="s">
        <v>1890</v>
      </c>
      <c r="U2351" s="31" t="str">
        <f>IFERROR(VLOOKUP(G2351,Demos!$B$7:N5646,12,FALSE),"")</f>
        <v/>
      </c>
    </row>
    <row r="2352" spans="1:21" ht="45" x14ac:dyDescent="0.25">
      <c r="A2352" s="39">
        <f t="shared" si="36"/>
        <v>2347</v>
      </c>
      <c r="B2352" s="30" t="s">
        <v>29</v>
      </c>
      <c r="C2352" s="29" t="str">
        <f xml:space="preserve"> IFERROR(VLOOKUP(B2352, Courses!$C$3:$E$836, 2, FALSE),"")</f>
        <v>Classical and Quantum Mechanics</v>
      </c>
      <c r="D2352" s="29" t="str">
        <f xml:space="preserve"> IFERROR(VLOOKUP(MID(G2352,1,1), PIRA!$B$1:$E$1146, 2, FALSE),"")</f>
        <v>1 Mechanics</v>
      </c>
      <c r="E2352" s="31" t="str">
        <f xml:space="preserve"> IFERROR(VLOOKUP(MID(G2352,1,2),PIRA!$B$1:$E$1144,2,FALSE),"")&amp;"
"&amp;IFERROR(VLOOKUP(MID(H2352,1,2),PIRA!$B$1:$E$1144,2,FALSE),"")&amp;"
"&amp;IFERROR(VLOOKUP(MID(I2352,1,2),PIRA!$B$1:$E$1144,2,FALSE),"")</f>
        <v xml:space="preserve">Work and Energy
Motion in one Dimension
</v>
      </c>
      <c r="F2352" s="31" t="str">
        <f xml:space="preserve"> IFERROR(VLOOKUP(MID(G2352,1,4),PIRA!$B$1:$E$1144,2,FALSE),"")&amp;"
"&amp;IFERROR(VLOOKUP(MID(H2352,1,4),PIRA!$B$1:$E$1144,2,FALSE),"")&amp;"
"&amp;IFERROR(VLOOKUP(MID(I2352,1,4),PIRA!$B$1:$E$1144,2,FALSE),"")</f>
        <v xml:space="preserve">Conservation of Energy
Velocity
</v>
      </c>
      <c r="G2352" s="80" t="s">
        <v>1280</v>
      </c>
      <c r="H2352" s="31" t="str">
        <f>IFERROR(IF(VLOOKUP(G2352,Demos!$B$3:$K$1368,2,FALSE)=0,"",VLOOKUP(G2352,Demos!$B$3:$K$1368,2,FALSE)),"")</f>
        <v>1C10.01</v>
      </c>
      <c r="I2352" s="79" t="str">
        <f>IFERROR(IF(VLOOKUP(G2352,Demos!$B$3:$K$1368,3,FALSE)=0,"",VLOOKUP(G2352,Demos!$B$3:$K$1368,3,FALSE)),"")</f>
        <v/>
      </c>
      <c r="J2352" s="79" t="str">
        <f>IFERROR(IF(VLOOKUP(G2352,Demos!$B$3:$K$1368,4,FALSE)=0,"",VLOOKUP(G2352,Demos!$B$3:$K$1368,4,FALSE)),"")</f>
        <v/>
      </c>
      <c r="K2352" s="30" t="s">
        <v>373</v>
      </c>
      <c r="M2352" s="71">
        <v>41555</v>
      </c>
      <c r="N2352" s="33" t="str">
        <f>IFERROR(VLOOKUP(G2352,Demos!$B$3:$K$1368,5,FALSE),"")</f>
        <v>Ballistic Pendulum</v>
      </c>
      <c r="O2352" s="28">
        <f>IF(N2352="","",COUNTIF($N$6:N4471, N2352))</f>
        <v>27</v>
      </c>
      <c r="P2352" s="33" t="str">
        <f xml:space="preserve"> IFERROR(IF(VLOOKUP(G2352,Demos!$B$3:$K$1368,6,FALSE)=0,"",VLOOKUP(G2352,Demos!$B$3:$K$1368,6,FALSE)),"")</f>
        <v>N/A</v>
      </c>
      <c r="Q2352" s="38" t="str">
        <f xml:space="preserve"> IFERROR(IF(VLOOKUP(G2352,Demos!$B$3:$K$1368,8,FALSE)=0,"",VLOOKUP(G2352,Demos!$B$3:$K$1368,8,FALSE)),"")</f>
        <v/>
      </c>
      <c r="R2352" s="38" t="str">
        <f xml:space="preserve"> IFERROR(IF(VLOOKUP(G2352,Demos!$B$3:$K$1368,7,FALSE)=0,"",VLOOKUP(G2352,Demos!$B$3:$K$1368,7,FALSE)),"")</f>
        <v/>
      </c>
      <c r="T2352" s="50" t="s">
        <v>1762</v>
      </c>
      <c r="U2352" s="31" t="str">
        <f>IFERROR(VLOOKUP(G2352,Demos!$B$7:N5650,12,FALSE),"")</f>
        <v/>
      </c>
    </row>
    <row r="2353" spans="1:21" ht="45" x14ac:dyDescent="0.25">
      <c r="A2353" s="39">
        <f t="shared" si="36"/>
        <v>2348</v>
      </c>
      <c r="B2353" s="30" t="s">
        <v>29</v>
      </c>
      <c r="C2353" s="29" t="str">
        <f xml:space="preserve"> IFERROR(VLOOKUP(B2353, Courses!$C$3:$E$836, 2, FALSE),"")</f>
        <v>Classical and Quantum Mechanics</v>
      </c>
      <c r="D2353" s="29" t="str">
        <f xml:space="preserve"> IFERROR(VLOOKUP(MID(G2353,1,1), PIRA!$B$1:$E$1146, 2, FALSE),"")</f>
        <v>1 Mechanics</v>
      </c>
      <c r="E2353" s="31" t="str">
        <f xml:space="preserve"> IFERROR(VLOOKUP(MID(G2353,1,2),PIRA!$B$1:$E$1144,2,FALSE),"")&amp;"
"&amp;IFERROR(VLOOKUP(MID(H2353,1,2),PIRA!$B$1:$E$1144,2,FALSE),"")&amp;"
"&amp;IFERROR(VLOOKUP(MID(I2353,1,2),PIRA!$B$1:$E$1144,2,FALSE),"")</f>
        <v xml:space="preserve">Linear Momentum and Collisions
</v>
      </c>
      <c r="F2353" s="31" t="str">
        <f xml:space="preserve"> IFERROR(VLOOKUP(MID(G2353,1,4),PIRA!$B$1:$E$1144,2,FALSE),"")&amp;"
"&amp;IFERROR(VLOOKUP(MID(H2353,1,4),PIRA!$B$1:$E$1144,2,FALSE),"")&amp;"
"&amp;IFERROR(VLOOKUP(MID(I2353,1,4),PIRA!$B$1:$E$1144,2,FALSE),"")</f>
        <v xml:space="preserve">Conservation of Linear Momentum
</v>
      </c>
      <c r="G2353" s="32" t="s">
        <v>1161</v>
      </c>
      <c r="H2353" s="31" t="str">
        <f>IFERROR(IF(VLOOKUP(G2353,Demos!$B$3:$K$1368,2,FALSE)=0,"",VLOOKUP(G2353,Demos!$B$3:$K$1368,2,FALSE)),"")</f>
        <v/>
      </c>
      <c r="I2353" s="79" t="str">
        <f>IFERROR(IF(VLOOKUP(G2353,Demos!$B$3:$K$1368,3,FALSE)=0,"",VLOOKUP(G2353,Demos!$B$3:$K$1368,3,FALSE)),"")</f>
        <v/>
      </c>
      <c r="J2353" s="79" t="str">
        <f>IFERROR(IF(VLOOKUP(G2353,Demos!$B$3:$K$1368,4,FALSE)=0,"",VLOOKUP(G2353,Demos!$B$3:$K$1368,4,FALSE)),"")</f>
        <v/>
      </c>
      <c r="K2353" s="30" t="s">
        <v>373</v>
      </c>
      <c r="M2353" s="71">
        <v>41555</v>
      </c>
      <c r="N2353" s="33" t="str">
        <f>IFERROR(VLOOKUP(G2353,Demos!$B$3:$K$1368,5,FALSE),"")</f>
        <v>Elastic Collisions</v>
      </c>
      <c r="O2353" s="28">
        <f>IF(N2353="","",COUNTIF($N$6:N4472, N2353))</f>
        <v>19</v>
      </c>
      <c r="P2353" s="33" t="str">
        <f xml:space="preserve"> IFERROR(IF(VLOOKUP(G2353,Demos!$B$3:$K$1368,6,FALSE)=0,"",VLOOKUP(G2353,Demos!$B$3:$K$1368,6,FALSE)),"")</f>
        <v>www.de-monstrare.nl/pdf/Elastic%20collisions.pdf</v>
      </c>
      <c r="Q2353" s="38" t="str">
        <f xml:space="preserve"> IFERROR(IF(VLOOKUP(G2353,Demos!$B$3:$K$1368,8,FALSE)=0,"",VLOOKUP(G2353,Demos!$B$3:$K$1368,8,FALSE)),"")</f>
        <v/>
      </c>
      <c r="R2353" s="38" t="str">
        <f xml:space="preserve"> IFERROR(IF(VLOOKUP(G2353,Demos!$B$3:$K$1368,7,FALSE)=0,"",VLOOKUP(G2353,Demos!$B$3:$K$1368,7,FALSE)),"")</f>
        <v/>
      </c>
      <c r="T2353" s="50" t="s">
        <v>1762</v>
      </c>
      <c r="U2353" s="31" t="str">
        <f>IFERROR(VLOOKUP(G2353,Demos!$B$7:N5649,12,FALSE),"")</f>
        <v/>
      </c>
    </row>
    <row r="2354" spans="1:21" ht="45" x14ac:dyDescent="0.25">
      <c r="A2354" s="39">
        <f t="shared" si="36"/>
        <v>2349</v>
      </c>
      <c r="B2354" s="30" t="s">
        <v>29</v>
      </c>
      <c r="C2354" s="29" t="str">
        <f xml:space="preserve"> IFERROR(VLOOKUP(B2354, Courses!$C$3:$E$836, 2, FALSE),"")</f>
        <v>Classical and Quantum Mechanics</v>
      </c>
      <c r="D2354" s="29" t="str">
        <f xml:space="preserve"> IFERROR(VLOOKUP(MID(G2354,1,1), PIRA!$B$1:$E$1146, 2, FALSE),"")</f>
        <v>1 Mechanics</v>
      </c>
      <c r="E2354" s="31" t="str">
        <f xml:space="preserve"> IFERROR(VLOOKUP(MID(G2354,1,2),PIRA!$B$1:$E$1144,2,FALSE),"")&amp;"
"&amp;IFERROR(VLOOKUP(MID(H2354,1,2),PIRA!$B$1:$E$1144,2,FALSE),"")&amp;"
"&amp;IFERROR(VLOOKUP(MID(I2354,1,2),PIRA!$B$1:$E$1144,2,FALSE),"")</f>
        <v xml:space="preserve">Linear Momentum and Collisions
</v>
      </c>
      <c r="F2354" s="31" t="str">
        <f xml:space="preserve"> IFERROR(VLOOKUP(MID(G2354,1,4),PIRA!$B$1:$E$1144,2,FALSE),"")&amp;"
"&amp;IFERROR(VLOOKUP(MID(H2354,1,4),PIRA!$B$1:$E$1144,2,FALSE),"")&amp;"
"&amp;IFERROR(VLOOKUP(MID(I2354,1,4),PIRA!$B$1:$E$1144,2,FALSE),"")</f>
        <v xml:space="preserve">Conservation of Linear Momentum
</v>
      </c>
      <c r="G2354" s="32" t="s">
        <v>1162</v>
      </c>
      <c r="H2354" s="31" t="str">
        <f>IFERROR(IF(VLOOKUP(G2354,Demos!$B$3:$K$1368,2,FALSE)=0,"",VLOOKUP(G2354,Demos!$B$3:$K$1368,2,FALSE)),"")</f>
        <v/>
      </c>
      <c r="I2354" s="79" t="str">
        <f>IFERROR(IF(VLOOKUP(G2354,Demos!$B$3:$K$1368,3,FALSE)=0,"",VLOOKUP(G2354,Demos!$B$3:$K$1368,3,FALSE)),"")</f>
        <v/>
      </c>
      <c r="J2354" s="79" t="str">
        <f>IFERROR(IF(VLOOKUP(G2354,Demos!$B$3:$K$1368,4,FALSE)=0,"",VLOOKUP(G2354,Demos!$B$3:$K$1368,4,FALSE)),"")</f>
        <v/>
      </c>
      <c r="K2354" s="30" t="s">
        <v>373</v>
      </c>
      <c r="M2354" s="71">
        <v>41555</v>
      </c>
      <c r="N2354" s="33" t="str">
        <f>IFERROR(VLOOKUP(G2354,Demos!$B$3:$K$1368,5,FALSE),"")</f>
        <v>Inelastic Collisions</v>
      </c>
      <c r="O2354" s="28">
        <f>IF(N2354="","",COUNTIF($N$6:N4473, N2354))</f>
        <v>19</v>
      </c>
      <c r="P2354" s="33" t="str">
        <f xml:space="preserve"> IFERROR(IF(VLOOKUP(G2354,Demos!$B$3:$K$1368,6,FALSE)=0,"",VLOOKUP(G2354,Demos!$B$3:$K$1368,6,FALSE)),"")</f>
        <v>www.de-monstrare.nl/pdf/Inelastic%20collisions.pdf</v>
      </c>
      <c r="Q2354" s="38" t="str">
        <f xml:space="preserve"> IFERROR(IF(VLOOKUP(G2354,Demos!$B$3:$K$1368,8,FALSE)=0,"",VLOOKUP(G2354,Demos!$B$3:$K$1368,8,FALSE)),"")</f>
        <v/>
      </c>
      <c r="R2354" s="38" t="str">
        <f xml:space="preserve"> IFERROR(IF(VLOOKUP(G2354,Demos!$B$3:$K$1368,7,FALSE)=0,"",VLOOKUP(G2354,Demos!$B$3:$K$1368,7,FALSE)),"")</f>
        <v/>
      </c>
      <c r="T2354" s="50" t="s">
        <v>1762</v>
      </c>
      <c r="U2354" s="31" t="str">
        <f>IFERROR(VLOOKUP(G2354,Demos!$B$7:N5648,12,FALSE),"")</f>
        <v/>
      </c>
    </row>
    <row r="2355" spans="1:21" ht="45" x14ac:dyDescent="0.25">
      <c r="A2355" s="39">
        <f t="shared" si="36"/>
        <v>2350</v>
      </c>
      <c r="B2355" s="30" t="s">
        <v>29</v>
      </c>
      <c r="C2355" s="29" t="str">
        <f xml:space="preserve"> IFERROR(VLOOKUP(B2355, Courses!$C$3:$E$836, 2, FALSE),"")</f>
        <v>Classical and Quantum Mechanics</v>
      </c>
      <c r="D2355" s="29" t="str">
        <f xml:space="preserve"> IFERROR(VLOOKUP(MID(G2355,1,1), PIRA!$B$1:$E$1146, 2, FALSE),"")</f>
        <v>1 Mechanics</v>
      </c>
      <c r="E2355" s="31" t="str">
        <f xml:space="preserve"> IFERROR(VLOOKUP(MID(G2355,1,2),PIRA!$B$1:$E$1144,2,FALSE),"")&amp;"
"&amp;IFERROR(VLOOKUP(MID(H2355,1,2),PIRA!$B$1:$E$1144,2,FALSE),"")&amp;"
"&amp;IFERROR(VLOOKUP(MID(I2355,1,2),PIRA!$B$1:$E$1144,2,FALSE),"")</f>
        <v>Linear Momentum and Collisions
Stellar Astronomy
Relative Motion</v>
      </c>
      <c r="F2355" s="31" t="str">
        <f xml:space="preserve"> IFERROR(VLOOKUP(MID(G2355,1,4),PIRA!$B$1:$E$1144,2,FALSE),"")&amp;"
"&amp;IFERROR(VLOOKUP(MID(H2355,1,4),PIRA!$B$1:$E$1144,2,FALSE),"")&amp;"
"&amp;IFERROR(VLOOKUP(MID(I2355,1,4),PIRA!$B$1:$E$1144,2,FALSE),"")</f>
        <v>Collisions in One Dimension
The Sun
Moving Reference Frames</v>
      </c>
      <c r="G2355" s="32" t="s">
        <v>471</v>
      </c>
      <c r="H2355" s="31" t="str">
        <f>IFERROR(IF(VLOOKUP(G2355,Demos!$B$3:$K$1368,2,FALSE)=0,"",VLOOKUP(G2355,Demos!$B$3:$K$1368,2,FALSE)),"")</f>
        <v>8B10.50</v>
      </c>
      <c r="I2355" s="79" t="str">
        <f>IFERROR(IF(VLOOKUP(G2355,Demos!$B$3:$K$1368,3,FALSE)=0,"",VLOOKUP(G2355,Demos!$B$3:$K$1368,3,FALSE)),"")</f>
        <v>1E10.01</v>
      </c>
      <c r="J2355" s="79" t="str">
        <f>IFERROR(IF(VLOOKUP(G2355,Demos!$B$3:$K$1368,4,FALSE)=0,"",VLOOKUP(G2355,Demos!$B$3:$K$1368,4,FALSE)),"")</f>
        <v>1N20.09</v>
      </c>
      <c r="K2355" s="30" t="s">
        <v>373</v>
      </c>
      <c r="M2355" s="71">
        <v>41555</v>
      </c>
      <c r="N2355" s="33" t="str">
        <f>IFERROR(VLOOKUP(G2355,Demos!$B$3:$K$1368,5,FALSE),"")</f>
        <v>Super Balls, Double Ball Drop</v>
      </c>
      <c r="O2355" s="28">
        <f>IF(N2355="","",COUNTIF($N$6:N4474, N2355))</f>
        <v>56</v>
      </c>
      <c r="P2355" s="33" t="str">
        <f xml:space="preserve"> IFERROR(IF(VLOOKUP(G2355,Demos!$B$3:$K$1368,6,FALSE)=0,"",VLOOKUP(G2355,Demos!$B$3:$K$1368,6,FALSE)),"")</f>
        <v>www.de-monstrare.nl/pdf/Superballs.pdf</v>
      </c>
      <c r="Q2355" s="38" t="str">
        <f xml:space="preserve"> IFERROR(IF(VLOOKUP(G2355,Demos!$B$3:$K$1368,8,FALSE)=0,"",VLOOKUP(G2355,Demos!$B$3:$K$1368,8,FALSE)),"")</f>
        <v/>
      </c>
      <c r="R2355" s="38" t="str">
        <f xml:space="preserve"> IFERROR(IF(VLOOKUP(G2355,Demos!$B$3:$K$1368,7,FALSE)=0,"",VLOOKUP(G2355,Demos!$B$3:$K$1368,7,FALSE)),"")</f>
        <v xml:space="preserve">See Collegerama 2022 recording TN1612TU_10 from 01:17:10 - https://collegerama.tudelft.nl/Mediasite/Channel/as-bsc-tn/watch/b282d0ac7af745eba483f6120bc37f2d1d </v>
      </c>
      <c r="T2355" s="50" t="s">
        <v>1762</v>
      </c>
      <c r="U2355" s="31" t="str">
        <f>IFERROR(VLOOKUP(G2355,Demos!$B$7:N5647,12,FALSE),"")</f>
        <v/>
      </c>
    </row>
    <row r="2356" spans="1:21" ht="45" x14ac:dyDescent="0.25">
      <c r="A2356" s="39">
        <f t="shared" si="36"/>
        <v>2351</v>
      </c>
      <c r="B2356" s="30" t="s">
        <v>151</v>
      </c>
      <c r="C2356" s="29" t="str">
        <f xml:space="preserve"> IFERROR(VLOOKUP(B2356, Courses!$C$3:$E$836, 2, FALSE),"")</f>
        <v>Introduction to Electricity and Magnetism</v>
      </c>
      <c r="D2356" s="29" t="str">
        <f xml:space="preserve"> IFERROR(VLOOKUP(MID(G2356,1,1), PIRA!$B$1:$E$1146, 2, FALSE),"")</f>
        <v>5 Electricity and Magnetism</v>
      </c>
      <c r="E2356" s="31" t="str">
        <f xml:space="preserve"> IFERROR(VLOOKUP(MID(G2356,1,2),PIRA!$B$1:$E$1144,2,FALSE),"")&amp;"
"&amp;IFERROR(VLOOKUP(MID(H2356,1,2),PIRA!$B$1:$E$1144,2,FALSE),"")&amp;"
"&amp;IFERROR(VLOOKUP(MID(I2356,1,2),PIRA!$B$1:$E$1144,2,FALSE),"")</f>
        <v xml:space="preserve">Electrostatics
</v>
      </c>
      <c r="F2356" s="31" t="str">
        <f xml:space="preserve"> IFERROR(VLOOKUP(MID(G2356,1,4),PIRA!$B$1:$E$1144,2,FALSE),"")&amp;"
"&amp;IFERROR(VLOOKUP(MID(H2356,1,4),PIRA!$B$1:$E$1144,2,FALSE),"")&amp;"
"&amp;IFERROR(VLOOKUP(MID(I2356,1,4),PIRA!$B$1:$E$1144,2,FALSE),"")</f>
        <v xml:space="preserve">Coulomb's Law
</v>
      </c>
      <c r="G2356" s="32" t="s">
        <v>245</v>
      </c>
      <c r="H2356" s="31" t="str">
        <f>IFERROR(IF(VLOOKUP(G2356,Demos!$B$3:$K$1368,2,FALSE)=0,"",VLOOKUP(G2356,Demos!$B$3:$K$1368,2,FALSE)),"")</f>
        <v/>
      </c>
      <c r="I2356" s="79" t="str">
        <f>IFERROR(IF(VLOOKUP(G2356,Demos!$B$3:$K$1368,3,FALSE)=0,"",VLOOKUP(G2356,Demos!$B$3:$K$1368,3,FALSE)),"")</f>
        <v/>
      </c>
      <c r="J2356" s="79" t="str">
        <f>IFERROR(IF(VLOOKUP(G2356,Demos!$B$3:$K$1368,4,FALSE)=0,"",VLOOKUP(G2356,Demos!$B$3:$K$1368,4,FALSE)),"")</f>
        <v/>
      </c>
      <c r="K2356" s="32" t="s">
        <v>1063</v>
      </c>
      <c r="L2356" s="32" t="s">
        <v>1064</v>
      </c>
      <c r="M2356" s="71">
        <v>41555</v>
      </c>
      <c r="N2356" s="33" t="str">
        <f>IFERROR(VLOOKUP(G2356,Demos!$B$3:$K$1368,5,FALSE),"")</f>
        <v>Coulomb's Law (2)</v>
      </c>
      <c r="O2356" s="28">
        <f>IF(N2356="","",COUNTIF($N$6:N4475, N2356))</f>
        <v>17</v>
      </c>
      <c r="P2356" s="33" t="str">
        <f xml:space="preserve"> IFERROR(IF(VLOOKUP(G2356,Demos!$B$3:$K$1368,6,FALSE)=0,"",VLOOKUP(G2356,Demos!$B$3:$K$1368,6,FALSE)),"")</f>
        <v>www.de-monstrare.nl/pdf/Coulomb's%20law%20_2_.pdf</v>
      </c>
      <c r="Q2356" s="38" t="str">
        <f xml:space="preserve"> IFERROR(IF(VLOOKUP(G2356,Demos!$B$3:$K$1368,8,FALSE)=0,"",VLOOKUP(G2356,Demos!$B$3:$K$1368,8,FALSE)),"")</f>
        <v/>
      </c>
      <c r="R2356" s="38" t="str">
        <f xml:space="preserve"> IFERROR(IF(VLOOKUP(G2356,Demos!$B$3:$K$1368,7,FALSE)=0,"",VLOOKUP(G2356,Demos!$B$3:$K$1368,7,FALSE)),"")</f>
        <v/>
      </c>
      <c r="T2356" s="50" t="s">
        <v>1763</v>
      </c>
      <c r="U2356" s="31" t="str">
        <f>IFERROR(VLOOKUP(G2356,Demos!$B$7:N5651,12,FALSE),"")</f>
        <v/>
      </c>
    </row>
    <row r="2357" spans="1:21" ht="45" x14ac:dyDescent="0.25">
      <c r="A2357" s="39">
        <f t="shared" si="36"/>
        <v>2352</v>
      </c>
      <c r="B2357" s="30" t="s">
        <v>151</v>
      </c>
      <c r="C2357" s="29" t="str">
        <f xml:space="preserve"> IFERROR(VLOOKUP(B2357, Courses!$C$3:$E$836, 2, FALSE),"")</f>
        <v>Introduction to Electricity and Magnetism</v>
      </c>
      <c r="D2357" s="29" t="str">
        <f xml:space="preserve"> IFERROR(VLOOKUP(MID(G2357,1,1), PIRA!$B$1:$E$1146, 2, FALSE),"")</f>
        <v>5 Electricity and Magnetism</v>
      </c>
      <c r="E2357" s="31" t="str">
        <f xml:space="preserve"> IFERROR(VLOOKUP(MID(G2357,1,2),PIRA!$B$1:$E$1144,2,FALSE),"")&amp;"
"&amp;IFERROR(VLOOKUP(MID(H2357,1,2),PIRA!$B$1:$E$1144,2,FALSE),"")&amp;"
"&amp;IFERROR(VLOOKUP(MID(I2357,1,2),PIRA!$B$1:$E$1144,2,FALSE),"")</f>
        <v xml:space="preserve">Electrostatics
</v>
      </c>
      <c r="F2357" s="31" t="str">
        <f xml:space="preserve"> IFERROR(VLOOKUP(MID(G2357,1,4),PIRA!$B$1:$E$1144,2,FALSE),"")&amp;"
"&amp;IFERROR(VLOOKUP(MID(H2357,1,4),PIRA!$B$1:$E$1144,2,FALSE),"")&amp;"
"&amp;IFERROR(VLOOKUP(MID(I2357,1,4),PIRA!$B$1:$E$1144,2,FALSE),"")</f>
        <v xml:space="preserve">Induced Charge
</v>
      </c>
      <c r="G2357" s="32" t="s">
        <v>1191</v>
      </c>
      <c r="H2357" s="31" t="str">
        <f>IFERROR(IF(VLOOKUP(G2357,Demos!$B$3:$K$1368,2,FALSE)=0,"",VLOOKUP(G2357,Demos!$B$3:$K$1368,2,FALSE)),"")</f>
        <v/>
      </c>
      <c r="I2357" s="79" t="str">
        <f>IFERROR(IF(VLOOKUP(G2357,Demos!$B$3:$K$1368,3,FALSE)=0,"",VLOOKUP(G2357,Demos!$B$3:$K$1368,3,FALSE)),"")</f>
        <v/>
      </c>
      <c r="J2357" s="79" t="str">
        <f>IFERROR(IF(VLOOKUP(G2357,Demos!$B$3:$K$1368,4,FALSE)=0,"",VLOOKUP(G2357,Demos!$B$3:$K$1368,4,FALSE)),"")</f>
        <v/>
      </c>
      <c r="K2357" s="32" t="s">
        <v>1063</v>
      </c>
      <c r="L2357" s="32" t="s">
        <v>1064</v>
      </c>
      <c r="M2357" s="71">
        <v>41555</v>
      </c>
      <c r="N2357" s="33" t="str">
        <f>IFERROR(VLOOKUP(G2357,Demos!$B$3:$K$1368,5,FALSE),"")</f>
        <v>Charging by Induction</v>
      </c>
      <c r="O2357" s="28">
        <f>IF(N2357="","",COUNTIF($N$6:N4476, N2357))</f>
        <v>12</v>
      </c>
      <c r="P2357" s="33" t="str">
        <f xml:space="preserve"> IFERROR(IF(VLOOKUP(G2357,Demos!$B$3:$K$1368,6,FALSE)=0,"",VLOOKUP(G2357,Demos!$B$3:$K$1368,6,FALSE)),"")</f>
        <v>www.de-monstrare.nl/pdf/Charging%20by%20induction.pdf</v>
      </c>
      <c r="Q2357" s="38" t="str">
        <f xml:space="preserve"> IFERROR(IF(VLOOKUP(G2357,Demos!$B$3:$K$1368,8,FALSE)=0,"",VLOOKUP(G2357,Demos!$B$3:$K$1368,8,FALSE)),"")</f>
        <v/>
      </c>
      <c r="R2357" s="38" t="str">
        <f xml:space="preserve"> IFERROR(IF(VLOOKUP(G2357,Demos!$B$3:$K$1368,7,FALSE)=0,"",VLOOKUP(G2357,Demos!$B$3:$K$1368,7,FALSE)),"")</f>
        <v>See: https://www.youtube.com/watch?v=5u-WR7oNJ00&amp;list=PLYMFB4TVFdJJ4DsfXdY6yzDCDgLLiC4ya&amp;index=2</v>
      </c>
      <c r="T2357" s="50" t="s">
        <v>1770</v>
      </c>
      <c r="U2357" s="31" t="str">
        <f>IFERROR(VLOOKUP(G2357,Demos!$B$7:N5652,12,FALSE),"")</f>
        <v/>
      </c>
    </row>
    <row r="2358" spans="1:21" ht="45" x14ac:dyDescent="0.25">
      <c r="A2358" s="39">
        <f t="shared" si="36"/>
        <v>2353</v>
      </c>
      <c r="B2358" s="30" t="s">
        <v>1877</v>
      </c>
      <c r="C2358" s="29" t="str">
        <f xml:space="preserve"> IFERROR(VLOOKUP(B2358, Courses!$C$3:$E$836, 2, FALSE),"")</f>
        <v>Electromagnetism</v>
      </c>
      <c r="D2358" s="29" t="str">
        <f xml:space="preserve"> IFERROR(VLOOKUP(MID(G2358,1,1), PIRA!$B$1:$E$1146, 2, FALSE),"")</f>
        <v>5 Electricity and Magnetism</v>
      </c>
      <c r="E2358" s="31" t="str">
        <f xml:space="preserve"> IFERROR(VLOOKUP(MID(G2358,1,2),PIRA!$B$1:$E$1144,2,FALSE),"")&amp;"
"&amp;IFERROR(VLOOKUP(MID(H2358,1,2),PIRA!$B$1:$E$1144,2,FALSE),"")&amp;"
"&amp;IFERROR(VLOOKUP(MID(I2358,1,2),PIRA!$B$1:$E$1144,2,FALSE),"")</f>
        <v xml:space="preserve">Magnetic Fields and Forces
</v>
      </c>
      <c r="F2358" s="31" t="str">
        <f xml:space="preserve"> IFERROR(VLOOKUP(MID(G2358,1,4),PIRA!$B$1:$E$1144,2,FALSE),"")&amp;"
"&amp;IFERROR(VLOOKUP(MID(H2358,1,4),PIRA!$B$1:$E$1144,2,FALSE),"")&amp;"
"&amp;IFERROR(VLOOKUP(MID(I2358,1,4),PIRA!$B$1:$E$1144,2,FALSE),"")</f>
        <v xml:space="preserve">Torques on Coils
</v>
      </c>
      <c r="G2358" s="32" t="s">
        <v>324</v>
      </c>
      <c r="H2358" s="31" t="str">
        <f>IFERROR(IF(VLOOKUP(G2358,Demos!$B$3:$K$1368,2,FALSE)=0,"",VLOOKUP(G2358,Demos!$B$3:$K$1368,2,FALSE)),"")</f>
        <v/>
      </c>
      <c r="I2358" s="79" t="str">
        <f>IFERROR(IF(VLOOKUP(G2358,Demos!$B$3:$K$1368,3,FALSE)=0,"",VLOOKUP(G2358,Demos!$B$3:$K$1368,3,FALSE)),"")</f>
        <v/>
      </c>
      <c r="J2358" s="79" t="str">
        <f>IFERROR(IF(VLOOKUP(G2358,Demos!$B$3:$K$1368,4,FALSE)=0,"",VLOOKUP(G2358,Demos!$B$3:$K$1368,4,FALSE)),"")</f>
        <v/>
      </c>
      <c r="K2358" s="30" t="s">
        <v>155</v>
      </c>
      <c r="L2358" s="30" t="s">
        <v>1060</v>
      </c>
      <c r="M2358" s="71">
        <v>41555</v>
      </c>
      <c r="N2358" s="33" t="str">
        <f>IFERROR(VLOOKUP(G2358,Demos!$B$3:$K$1368,5,FALSE),"")</f>
        <v>Rotating Electrical Loop (in a B-field)</v>
      </c>
      <c r="O2358" s="28">
        <f>IF(N2358="","",COUNTIF($N$6:N4477, N2358))</f>
        <v>1</v>
      </c>
      <c r="P2358" s="33" t="str">
        <f xml:space="preserve"> IFERROR(IF(VLOOKUP(G2358,Demos!$B$3:$K$1368,6,FALSE)=0,"",VLOOKUP(G2358,Demos!$B$3:$K$1368,6,FALSE)),"")</f>
        <v/>
      </c>
      <c r="Q2358" s="38" t="str">
        <f xml:space="preserve"> IFERROR(IF(VLOOKUP(G2358,Demos!$B$3:$K$1368,8,FALSE)=0,"",VLOOKUP(G2358,Demos!$B$3:$K$1368,8,FALSE)),"")</f>
        <v/>
      </c>
      <c r="R2358" s="38" t="str">
        <f xml:space="preserve"> IFERROR(IF(VLOOKUP(G2358,Demos!$B$3:$K$1368,7,FALSE)=0,"",VLOOKUP(G2358,Demos!$B$3:$K$1368,7,FALSE)),"")</f>
        <v/>
      </c>
      <c r="T2358" s="50" t="s">
        <v>1761</v>
      </c>
      <c r="U2358" s="31" t="str">
        <f>IFERROR(VLOOKUP(G2358,Demos!$B$7:N5653,12,FALSE),"")</f>
        <v/>
      </c>
    </row>
    <row r="2359" spans="1:21" ht="45" x14ac:dyDescent="0.25">
      <c r="A2359" s="39">
        <f t="shared" si="36"/>
        <v>2354</v>
      </c>
      <c r="B2359" s="30" t="s">
        <v>151</v>
      </c>
      <c r="C2359" s="29" t="str">
        <f xml:space="preserve"> IFERROR(VLOOKUP(B2359, Courses!$C$3:$E$836, 2, FALSE),"")</f>
        <v>Introduction to Electricity and Magnetism</v>
      </c>
      <c r="D2359" s="29" t="str">
        <f xml:space="preserve"> IFERROR(VLOOKUP(MID(G2359,1,1), PIRA!$B$1:$E$1146, 2, FALSE),"")</f>
        <v>5 Electricity and Magnetism</v>
      </c>
      <c r="E2359" s="31" t="str">
        <f xml:space="preserve"> IFERROR(VLOOKUP(MID(G2359,1,2),PIRA!$B$1:$E$1144,2,FALSE),"")&amp;"
"&amp;IFERROR(VLOOKUP(MID(H2359,1,2),PIRA!$B$1:$E$1144,2,FALSE),"")&amp;"
"&amp;IFERROR(VLOOKUP(MID(I2359,1,2),PIRA!$B$1:$E$1144,2,FALSE),"")</f>
        <v xml:space="preserve">Electrostatics
</v>
      </c>
      <c r="F2359" s="31" t="str">
        <f xml:space="preserve"> IFERROR(VLOOKUP(MID(G2359,1,4),PIRA!$B$1:$E$1144,2,FALSE),"")&amp;"
"&amp;IFERROR(VLOOKUP(MID(H2359,1,4),PIRA!$B$1:$E$1144,2,FALSE),"")&amp;"
"&amp;IFERROR(VLOOKUP(MID(I2359,1,4),PIRA!$B$1:$E$1144,2,FALSE),"")</f>
        <v xml:space="preserve">Producing Static Charge
</v>
      </c>
      <c r="G2359" s="32" t="s">
        <v>1737</v>
      </c>
      <c r="H2359" s="31" t="str">
        <f>IFERROR(IF(VLOOKUP(G2359,Demos!$B$3:$K$1368,2,FALSE)=0,"",VLOOKUP(G2359,Demos!$B$3:$K$1368,2,FALSE)),"")</f>
        <v/>
      </c>
      <c r="I2359" s="79" t="str">
        <f>IFERROR(IF(VLOOKUP(G2359,Demos!$B$3:$K$1368,3,FALSE)=0,"",VLOOKUP(G2359,Demos!$B$3:$K$1368,3,FALSE)),"")</f>
        <v/>
      </c>
      <c r="J2359" s="79" t="str">
        <f>IFERROR(IF(VLOOKUP(G2359,Demos!$B$3:$K$1368,4,FALSE)=0,"",VLOOKUP(G2359,Demos!$B$3:$K$1368,4,FALSE)),"")</f>
        <v/>
      </c>
      <c r="K2359" s="30" t="s">
        <v>1063</v>
      </c>
      <c r="L2359" s="30" t="s">
        <v>1064</v>
      </c>
      <c r="M2359" s="71">
        <v>41554</v>
      </c>
      <c r="N2359" s="33" t="str">
        <f>IFERROR(VLOOKUP(G2359,Demos!$B$3:$K$1368,5,FALSE),"")</f>
        <v>Electroscope</v>
      </c>
      <c r="O2359" s="28">
        <f>IF(N2359="","",COUNTIF($N$6:N4478, N2359))</f>
        <v>3</v>
      </c>
      <c r="P2359" s="33" t="str">
        <f xml:space="preserve"> IFERROR(IF(VLOOKUP(G2359,Demos!$B$3:$K$1368,6,FALSE)=0,"",VLOOKUP(G2359,Demos!$B$3:$K$1368,6,FALSE)),"")</f>
        <v>N/A</v>
      </c>
      <c r="Q2359" s="38" t="str">
        <f xml:space="preserve"> IFERROR(IF(VLOOKUP(G2359,Demos!$B$3:$K$1368,8,FALSE)=0,"",VLOOKUP(G2359,Demos!$B$3:$K$1368,8,FALSE)),"")</f>
        <v>Both induction and charge transfer by physical contact (use rabit fur w glas rod and PVC pipe)</v>
      </c>
      <c r="R2359" s="38" t="str">
        <f xml:space="preserve"> IFERROR(IF(VLOOKUP(G2359,Demos!$B$3:$K$1368,7,FALSE)=0,"",VLOOKUP(G2359,Demos!$B$3:$K$1368,7,FALSE)),"")</f>
        <v/>
      </c>
      <c r="T2359" s="50" t="s">
        <v>1763</v>
      </c>
      <c r="U2359" s="31" t="str">
        <f>IFERROR(VLOOKUP(G2359,Demos!$B$7:N5656,12,FALSE),"")</f>
        <v/>
      </c>
    </row>
    <row r="2360" spans="1:21" ht="45" x14ac:dyDescent="0.25">
      <c r="A2360" s="39">
        <f t="shared" si="36"/>
        <v>2355</v>
      </c>
      <c r="B2360" s="30" t="s">
        <v>151</v>
      </c>
      <c r="C2360" s="29" t="str">
        <f xml:space="preserve"> IFERROR(VLOOKUP(B2360, Courses!$C$3:$E$836, 2, FALSE),"")</f>
        <v>Introduction to Electricity and Magnetism</v>
      </c>
      <c r="D2360" s="29" t="str">
        <f xml:space="preserve"> IFERROR(VLOOKUP(MID(G2360,1,1), PIRA!$B$1:$E$1146, 2, FALSE),"")</f>
        <v>5 Electricity and Magnetism</v>
      </c>
      <c r="E2360" s="31" t="str">
        <f xml:space="preserve"> IFERROR(VLOOKUP(MID(G2360,1,2),PIRA!$B$1:$E$1144,2,FALSE),"")&amp;"
"&amp;IFERROR(VLOOKUP(MID(H2360,1,2),PIRA!$B$1:$E$1144,2,FALSE),"")&amp;"
"&amp;IFERROR(VLOOKUP(MID(I2360,1,2),PIRA!$B$1:$E$1144,2,FALSE),"")</f>
        <v xml:space="preserve">Electric Fields and Potential
Electrostatics
</v>
      </c>
      <c r="F2360" s="31" t="str">
        <f xml:space="preserve"> IFERROR(VLOOKUP(MID(G2360,1,4),PIRA!$B$1:$E$1144,2,FALSE),"")&amp;"
"&amp;IFERROR(VLOOKUP(MID(H2360,1,4),PIRA!$B$1:$E$1144,2,FALSE),"")&amp;"
"&amp;IFERROR(VLOOKUP(MID(I2360,1,4),PIRA!$B$1:$E$1144,2,FALSE),"")</f>
        <v xml:space="preserve">Electric Field
Coulomb's Law
</v>
      </c>
      <c r="G2360" s="32" t="s">
        <v>1734</v>
      </c>
      <c r="H2360" s="31" t="str">
        <f>IFERROR(IF(VLOOKUP(G2360,Demos!$B$3:$K$1368,2,FALSE)=0,"",VLOOKUP(G2360,Demos!$B$3:$K$1368,2,FALSE)),"")</f>
        <v>5A20.30</v>
      </c>
      <c r="I2360" s="79" t="str">
        <f>IFERROR(IF(VLOOKUP(G2360,Demos!$B$3:$K$1368,3,FALSE)=0,"",VLOOKUP(G2360,Demos!$B$3:$K$1368,3,FALSE)),"")</f>
        <v/>
      </c>
      <c r="J2360" s="79" t="str">
        <f>IFERROR(IF(VLOOKUP(G2360,Demos!$B$3:$K$1368,4,FALSE)=0,"",VLOOKUP(G2360,Demos!$B$3:$K$1368,4,FALSE)),"")</f>
        <v/>
      </c>
      <c r="K2360" s="32" t="s">
        <v>1063</v>
      </c>
      <c r="L2360" s="32" t="s">
        <v>1064</v>
      </c>
      <c r="M2360" s="71">
        <v>41554</v>
      </c>
      <c r="N2360" s="33" t="str">
        <f>IFERROR(VLOOKUP(G2360,Demos!$B$3:$K$1368,5,FALSE),"")</f>
        <v>Hair and van de Graaff</v>
      </c>
      <c r="O2360" s="28">
        <f>IF(N2360="","",COUNTIF($N$6:N4479, N2360))</f>
        <v>3</v>
      </c>
      <c r="P2360" s="33" t="str">
        <f xml:space="preserve"> IFERROR(IF(VLOOKUP(G2360,Demos!$B$3:$K$1368,6,FALSE)=0,"",VLOOKUP(G2360,Demos!$B$3:$K$1368,6,FALSE)),"")</f>
        <v>http://demoroom.physics.ncsu.edu/html/demos/113.html</v>
      </c>
      <c r="Q2360" s="38" t="str">
        <f xml:space="preserve"> IFERROR(IF(VLOOKUP(G2360,Demos!$B$3:$K$1368,8,FALSE)=0,"",VLOOKUP(G2360,Demos!$B$3:$K$1368,8,FALSE)),"")</f>
        <v/>
      </c>
      <c r="R2360" s="38" t="str">
        <f xml:space="preserve"> IFERROR(IF(VLOOKUP(G2360,Demos!$B$3:$K$1368,7,FALSE)=0,"",VLOOKUP(G2360,Demos!$B$3:$K$1368,7,FALSE)),"")</f>
        <v/>
      </c>
      <c r="T2360" s="50" t="s">
        <v>1763</v>
      </c>
      <c r="U2360" s="31" t="str">
        <f>IFERROR(VLOOKUP(G2360,Demos!$B$7:N5655,12,FALSE),"")</f>
        <v/>
      </c>
    </row>
    <row r="2361" spans="1:21" ht="45" x14ac:dyDescent="0.25">
      <c r="A2361" s="39">
        <f t="shared" si="36"/>
        <v>2356</v>
      </c>
      <c r="B2361" s="30" t="s">
        <v>151</v>
      </c>
      <c r="C2361" s="29" t="str">
        <f xml:space="preserve"> IFERROR(VLOOKUP(B2361, Courses!$C$3:$E$836, 2, FALSE),"")</f>
        <v>Introduction to Electricity and Magnetism</v>
      </c>
      <c r="D2361" s="29" t="str">
        <f xml:space="preserve"> IFERROR(VLOOKUP(MID(G2361,1,1), PIRA!$B$1:$E$1146, 2, FALSE),"")</f>
        <v>5 Electricity and Magnetism</v>
      </c>
      <c r="E2361" s="31" t="str">
        <f xml:space="preserve"> IFERROR(VLOOKUP(MID(G2361,1,2),PIRA!$B$1:$E$1144,2,FALSE),"")&amp;"
"&amp;IFERROR(VLOOKUP(MID(H2361,1,2),PIRA!$B$1:$E$1144,2,FALSE),"")&amp;"
"&amp;IFERROR(VLOOKUP(MID(I2361,1,2),PIRA!$B$1:$E$1144,2,FALSE),"")</f>
        <v xml:space="preserve">Electric Fields and Potential
</v>
      </c>
      <c r="F2361" s="31" t="str">
        <f xml:space="preserve"> IFERROR(VLOOKUP(MID(G2361,1,4),PIRA!$B$1:$E$1144,2,FALSE),"")&amp;"
"&amp;IFERROR(VLOOKUP(MID(H2361,1,4),PIRA!$B$1:$E$1144,2,FALSE),"")&amp;"
"&amp;IFERROR(VLOOKUP(MID(I2361,1,4),PIRA!$B$1:$E$1144,2,FALSE),"")</f>
        <v xml:space="preserve">Electric Field
</v>
      </c>
      <c r="G2361" s="32" t="s">
        <v>1740</v>
      </c>
      <c r="H2361" s="31" t="str">
        <f>IFERROR(IF(VLOOKUP(G2361,Demos!$B$3:$K$1368,2,FALSE)=0,"",VLOOKUP(G2361,Demos!$B$3:$K$1368,2,FALSE)),"")</f>
        <v/>
      </c>
      <c r="I2361" s="79" t="str">
        <f>IFERROR(IF(VLOOKUP(G2361,Demos!$B$3:$K$1368,3,FALSE)=0,"",VLOOKUP(G2361,Demos!$B$3:$K$1368,3,FALSE)),"")</f>
        <v/>
      </c>
      <c r="J2361" s="79" t="str">
        <f>IFERROR(IF(VLOOKUP(G2361,Demos!$B$3:$K$1368,4,FALSE)=0,"",VLOOKUP(G2361,Demos!$B$3:$K$1368,4,FALSE)),"")</f>
        <v/>
      </c>
      <c r="K2361" s="30" t="s">
        <v>1063</v>
      </c>
      <c r="L2361" s="30" t="s">
        <v>1064</v>
      </c>
      <c r="M2361" s="71">
        <v>41554</v>
      </c>
      <c r="N2361" s="33" t="str">
        <f>IFERROR(VLOOKUP(G2361,Demos!$B$3:$K$1368,5,FALSE),"")</f>
        <v>Squid on vd Graaff</v>
      </c>
      <c r="O2361" s="28">
        <f>IF(N2361="","",COUNTIF($N$6:N4480, N2361))</f>
        <v>12</v>
      </c>
      <c r="P2361" s="33" t="str">
        <f xml:space="preserve"> IFERROR(IF(VLOOKUP(G2361,Demos!$B$3:$K$1368,6,FALSE)=0,"",VLOOKUP(G2361,Demos!$B$3:$K$1368,6,FALSE)),"")</f>
        <v>N/A</v>
      </c>
      <c r="Q2361" s="38" t="str">
        <f xml:space="preserve"> IFERROR(IF(VLOOKUP(G2361,Demos!$B$3:$K$1368,8,FALSE)=0,"",VLOOKUP(G2361,Demos!$B$3:$K$1368,8,FALSE)),"")</f>
        <v>A small stand with thin paper strips is placed on an electrostatic generator</v>
      </c>
      <c r="R2361" s="38" t="str">
        <f xml:space="preserve"> IFERROR(IF(VLOOKUP(G2361,Demos!$B$3:$K$1368,7,FALSE)=0,"",VLOOKUP(G2361,Demos!$B$3:$K$1368,7,FALSE)),"")</f>
        <v/>
      </c>
      <c r="T2361" s="50" t="s">
        <v>1763</v>
      </c>
      <c r="U2361" s="31" t="str">
        <f>IFERROR(VLOOKUP(G2361,Demos!$B$7:N5654,12,FALSE),"")</f>
        <v/>
      </c>
    </row>
    <row r="2362" spans="1:21" ht="45" x14ac:dyDescent="0.25">
      <c r="A2362" s="39">
        <f t="shared" si="36"/>
        <v>2357</v>
      </c>
      <c r="B2362" s="30" t="s">
        <v>1877</v>
      </c>
      <c r="C2362" s="29" t="str">
        <f xml:space="preserve"> IFERROR(VLOOKUP(B2362, Courses!$C$3:$E$836, 2, FALSE),"")</f>
        <v>Electromagnetism</v>
      </c>
      <c r="D2362" s="29" t="str">
        <f xml:space="preserve"> IFERROR(VLOOKUP(MID(G2362,1,1), PIRA!$B$1:$E$1146, 2, FALSE),"")</f>
        <v>5 Electricity and Magnetism</v>
      </c>
      <c r="E2362" s="31" t="str">
        <f xml:space="preserve"> IFERROR(VLOOKUP(MID(G2362,1,2),PIRA!$B$1:$E$1144,2,FALSE),"")&amp;"
"&amp;IFERROR(VLOOKUP(MID(H2362,1,2),PIRA!$B$1:$E$1144,2,FALSE),"")&amp;"
"&amp;IFERROR(VLOOKUP(MID(I2362,1,2),PIRA!$B$1:$E$1144,2,FALSE),"")</f>
        <v xml:space="preserve">Magnetic Materials
Magnetic Fields and Forces
</v>
      </c>
      <c r="F2362" s="31" t="str">
        <f xml:space="preserve"> IFERROR(VLOOKUP(MID(G2362,1,4),PIRA!$B$1:$E$1144,2,FALSE),"")&amp;"
"&amp;IFERROR(VLOOKUP(MID(H2362,1,4),PIRA!$B$1:$E$1144,2,FALSE),"")&amp;"
"&amp;IFERROR(VLOOKUP(MID(I2362,1,4),PIRA!$B$1:$E$1144,2,FALSE),"")</f>
        <v xml:space="preserve">Magnets
</v>
      </c>
      <c r="G2362" s="32" t="s">
        <v>483</v>
      </c>
      <c r="H2362" s="31" t="str">
        <f>IFERROR(IF(VLOOKUP(G2362,Demos!$B$3:$K$1368,2,FALSE)=0,"",VLOOKUP(G2362,Demos!$B$3:$K$1368,2,FALSE)),"")</f>
        <v>5H00.01</v>
      </c>
      <c r="I2362" s="79" t="str">
        <f>IFERROR(IF(VLOOKUP(G2362,Demos!$B$3:$K$1368,3,FALSE)=0,"",VLOOKUP(G2362,Demos!$B$3:$K$1368,3,FALSE)),"")</f>
        <v/>
      </c>
      <c r="J2362" s="79" t="str">
        <f>IFERROR(IF(VLOOKUP(G2362,Demos!$B$3:$K$1368,4,FALSE)=0,"",VLOOKUP(G2362,Demos!$B$3:$K$1368,4,FALSE)),"")</f>
        <v/>
      </c>
      <c r="K2362" s="30" t="s">
        <v>155</v>
      </c>
      <c r="L2362" s="30" t="s">
        <v>1060</v>
      </c>
      <c r="M2362" s="71">
        <v>41550</v>
      </c>
      <c r="N2362" s="33" t="str">
        <f>IFERROR(VLOOKUP(G2362,Demos!$B$3:$K$1368,5,FALSE),"")</f>
        <v>Magnetic Field Strength Dipole and Monopole</v>
      </c>
      <c r="O2362" s="28">
        <f>IF(N2362="","",COUNTIF($N$6:N4481, N2362))</f>
        <v>2</v>
      </c>
      <c r="P2362" s="33" t="str">
        <f xml:space="preserve"> IFERROR(IF(VLOOKUP(G2362,Demos!$B$3:$K$1368,6,FALSE)=0,"",VLOOKUP(G2362,Demos!$B$3:$K$1368,6,FALSE)),"")</f>
        <v>N/A</v>
      </c>
      <c r="Q2362" s="38" t="str">
        <f xml:space="preserve"> IFERROR(IF(VLOOKUP(G2362,Demos!$B$3:$K$1368,8,FALSE)=0,"",VLOOKUP(G2362,Demos!$B$3:$K$1368,8,FALSE)),"")</f>
        <v>Ascertain r^-2 and r^-3 relationship</v>
      </c>
      <c r="R2362" s="38" t="str">
        <f xml:space="preserve"> IFERROR(IF(VLOOKUP(G2362,Demos!$B$3:$K$1368,7,FALSE)=0,"",VLOOKUP(G2362,Demos!$B$3:$K$1368,7,FALSE)),"")</f>
        <v/>
      </c>
      <c r="T2362" s="50" t="s">
        <v>1761</v>
      </c>
      <c r="U2362" s="31" t="str">
        <f>IFERROR(VLOOKUP(G2362,Demos!$B$7:N5657,12,FALSE),"")</f>
        <v/>
      </c>
    </row>
    <row r="2363" spans="1:21" ht="45" x14ac:dyDescent="0.25">
      <c r="A2363" s="39">
        <f t="shared" si="36"/>
        <v>2358</v>
      </c>
      <c r="B2363" s="30" t="s">
        <v>1877</v>
      </c>
      <c r="C2363" s="29" t="str">
        <f xml:space="preserve"> IFERROR(VLOOKUP(B2363, Courses!$C$3:$E$836, 2, FALSE),"")</f>
        <v>Electromagnetism</v>
      </c>
      <c r="D2363" s="29" t="str">
        <f xml:space="preserve"> IFERROR(VLOOKUP(MID(G2363,1,1), PIRA!$B$1:$E$1146, 2, FALSE),"")</f>
        <v>5 Electricity and Magnetism</v>
      </c>
      <c r="E2363" s="31" t="str">
        <f xml:space="preserve"> IFERROR(VLOOKUP(MID(G2363,1,2),PIRA!$B$1:$E$1144,2,FALSE),"")&amp;"
"&amp;IFERROR(VLOOKUP(MID(H2363,1,2),PIRA!$B$1:$E$1144,2,FALSE),"")&amp;"
"&amp;IFERROR(VLOOKUP(MID(I2363,1,2),PIRA!$B$1:$E$1144,2,FALSE),"")</f>
        <v xml:space="preserve">Magnetic Fields and Forces
</v>
      </c>
      <c r="F2363" s="31" t="str">
        <f xml:space="preserve"> IFERROR(VLOOKUP(MID(G2363,1,4),PIRA!$B$1:$E$1144,2,FALSE),"")&amp;"
"&amp;IFERROR(VLOOKUP(MID(H2363,1,4),PIRA!$B$1:$E$1144,2,FALSE),"")&amp;"
"&amp;IFERROR(VLOOKUP(MID(I2363,1,4),PIRA!$B$1:$E$1144,2,FALSE),"")</f>
        <v xml:space="preserve">
</v>
      </c>
      <c r="G2363" s="32" t="s">
        <v>1605</v>
      </c>
      <c r="H2363" s="31" t="str">
        <f>IFERROR(IF(VLOOKUP(G2363,Demos!$B$3:$K$1368,2,FALSE)=0,"",VLOOKUP(G2363,Demos!$B$3:$K$1368,2,FALSE)),"")</f>
        <v/>
      </c>
      <c r="I2363" s="79" t="str">
        <f>IFERROR(IF(VLOOKUP(G2363,Demos!$B$3:$K$1368,3,FALSE)=0,"",VLOOKUP(G2363,Demos!$B$3:$K$1368,3,FALSE)),"")</f>
        <v/>
      </c>
      <c r="J2363" s="79" t="str">
        <f>IFERROR(IF(VLOOKUP(G2363,Demos!$B$3:$K$1368,4,FALSE)=0,"",VLOOKUP(G2363,Demos!$B$3:$K$1368,4,FALSE)),"")</f>
        <v/>
      </c>
      <c r="K2363" s="30" t="s">
        <v>177</v>
      </c>
      <c r="L2363" s="30" t="s">
        <v>155</v>
      </c>
      <c r="M2363" s="71">
        <v>41549</v>
      </c>
      <c r="N2363" s="33" t="str">
        <f>IFERROR(VLOOKUP(G2363,Demos!$B$3:$K$1368,5,FALSE),"")</f>
        <v>B-Field Straight Wire and Coil</v>
      </c>
      <c r="O2363" s="28">
        <f>IF(N2363="","",COUNTIF($N$6:N4482, N2363))</f>
        <v>2</v>
      </c>
      <c r="P2363" s="33" t="str">
        <f xml:space="preserve"> IFERROR(IF(VLOOKUP(G2363,Demos!$B$3:$K$1368,6,FALSE)=0,"",VLOOKUP(G2363,Demos!$B$3:$K$1368,6,FALSE)),"")</f>
        <v/>
      </c>
      <c r="Q2363" s="38" t="str">
        <f xml:space="preserve"> IFERROR(IF(VLOOKUP(G2363,Demos!$B$3:$K$1368,8,FALSE)=0,"",VLOOKUP(G2363,Demos!$B$3:$K$1368,8,FALSE)),"")</f>
        <v/>
      </c>
      <c r="R2363" s="38" t="str">
        <f xml:space="preserve"> IFERROR(IF(VLOOKUP(G2363,Demos!$B$3:$K$1368,7,FALSE)=0,"",VLOOKUP(G2363,Demos!$B$3:$K$1368,7,FALSE)),"")</f>
        <v/>
      </c>
      <c r="T2363" s="50" t="s">
        <v>1761</v>
      </c>
      <c r="U2363" s="31" t="str">
        <f>IFERROR(VLOOKUP(G2363,Demos!$B$7:N5658,12,FALSE),"")</f>
        <v/>
      </c>
    </row>
    <row r="2364" spans="1:21" ht="45" x14ac:dyDescent="0.25">
      <c r="A2364" s="39">
        <f t="shared" si="36"/>
        <v>2359</v>
      </c>
      <c r="B2364" s="30" t="s">
        <v>1877</v>
      </c>
      <c r="C2364" s="29" t="str">
        <f xml:space="preserve"> IFERROR(VLOOKUP(B2364, Courses!$C$3:$E$836, 2, FALSE),"")</f>
        <v>Electromagnetism</v>
      </c>
      <c r="D2364" s="29" t="str">
        <f xml:space="preserve"> IFERROR(VLOOKUP(MID(G2364,1,1), PIRA!$B$1:$E$1146, 2, FALSE),"")</f>
        <v>5 Electricity and Magnetism</v>
      </c>
      <c r="E2364" s="31" t="str">
        <f xml:space="preserve"> IFERROR(VLOOKUP(MID(G2364,1,2),PIRA!$B$1:$E$1144,2,FALSE),"")&amp;"
"&amp;IFERROR(VLOOKUP(MID(H2364,1,2),PIRA!$B$1:$E$1144,2,FALSE),"")&amp;"
"&amp;IFERROR(VLOOKUP(MID(I2364,1,2),PIRA!$B$1:$E$1144,2,FALSE),"")</f>
        <v xml:space="preserve">Magnetic Fields and Forces
</v>
      </c>
      <c r="F2364" s="31" t="str">
        <f xml:space="preserve"> IFERROR(VLOOKUP(MID(G2364,1,4),PIRA!$B$1:$E$1144,2,FALSE),"")&amp;"
"&amp;IFERROR(VLOOKUP(MID(H2364,1,4),PIRA!$B$1:$E$1144,2,FALSE),"")&amp;"
"&amp;IFERROR(VLOOKUP(MID(I2364,1,4),PIRA!$B$1:$E$1144,2,FALSE),"")</f>
        <v xml:space="preserve">Force on Current in Wires
</v>
      </c>
      <c r="G2364" s="32" t="s">
        <v>202</v>
      </c>
      <c r="H2364" s="31" t="str">
        <f>IFERROR(IF(VLOOKUP(G2364,Demos!$B$3:$K$1368,2,FALSE)=0,"",VLOOKUP(G2364,Demos!$B$3:$K$1368,2,FALSE)),"")</f>
        <v/>
      </c>
      <c r="I2364" s="79" t="str">
        <f>IFERROR(IF(VLOOKUP(G2364,Demos!$B$3:$K$1368,3,FALSE)=0,"",VLOOKUP(G2364,Demos!$B$3:$K$1368,3,FALSE)),"")</f>
        <v/>
      </c>
      <c r="J2364" s="79" t="str">
        <f>IFERROR(IF(VLOOKUP(G2364,Demos!$B$3:$K$1368,4,FALSE)=0,"",VLOOKUP(G2364,Demos!$B$3:$K$1368,4,FALSE)),"")</f>
        <v/>
      </c>
      <c r="K2364" s="30" t="s">
        <v>155</v>
      </c>
      <c r="L2364" s="30" t="s">
        <v>1060</v>
      </c>
      <c r="M2364" s="71">
        <v>41548</v>
      </c>
      <c r="N2364" s="33" t="str">
        <f>IFERROR(VLOOKUP(G2364,Demos!$B$3:$K$1368,5,FALSE),"")</f>
        <v>Parallel Wires</v>
      </c>
      <c r="O2364" s="28">
        <f>IF(N2364="","",COUNTIF($N$6:N4483, N2364))</f>
        <v>19</v>
      </c>
      <c r="P2364" s="33" t="str">
        <f xml:space="preserve"> IFERROR(IF(VLOOKUP(G2364,Demos!$B$3:$K$1368,6,FALSE)=0,"",VLOOKUP(G2364,Demos!$B$3:$K$1368,6,FALSE)),"")</f>
        <v>www.de-monstrare.nl/pdf/parallel%20wires.pdf</v>
      </c>
      <c r="Q2364" s="38" t="str">
        <f xml:space="preserve"> IFERROR(IF(VLOOKUP(G2364,Demos!$B$3:$K$1368,8,FALSE)=0,"",VLOOKUP(G2364,Demos!$B$3:$K$1368,8,FALSE)),"")</f>
        <v/>
      </c>
      <c r="R2364" s="38" t="str">
        <f xml:space="preserve"> IFERROR(IF(VLOOKUP(G2364,Demos!$B$3:$K$1368,7,FALSE)=0,"",VLOOKUP(G2364,Demos!$B$3:$K$1368,7,FALSE)),"")</f>
        <v/>
      </c>
      <c r="T2364" s="50" t="s">
        <v>1761</v>
      </c>
      <c r="U2364" s="31" t="str">
        <f>IFERROR(VLOOKUP(G2364,Demos!$B$7:N5659,12,FALSE),"")</f>
        <v/>
      </c>
    </row>
    <row r="2365" spans="1:21" ht="45" x14ac:dyDescent="0.25">
      <c r="A2365" s="39">
        <f t="shared" si="36"/>
        <v>2360</v>
      </c>
      <c r="B2365" s="30" t="s">
        <v>1877</v>
      </c>
      <c r="C2365" s="29" t="str">
        <f xml:space="preserve"> IFERROR(VLOOKUP(B2365, Courses!$C$3:$E$836, 2, FALSE),"")</f>
        <v>Electromagnetism</v>
      </c>
      <c r="D2365" s="29" t="str">
        <f xml:space="preserve"> IFERROR(VLOOKUP(MID(G2365,1,1), PIRA!$B$1:$E$1146, 2, FALSE),"")</f>
        <v>5 Electricity and Magnetism</v>
      </c>
      <c r="E2365" s="31" t="str">
        <f xml:space="preserve"> IFERROR(VLOOKUP(MID(G2365,1,2),PIRA!$B$1:$E$1144,2,FALSE),"")&amp;"
"&amp;IFERROR(VLOOKUP(MID(H2365,1,2),PIRA!$B$1:$E$1144,2,FALSE),"")&amp;"
"&amp;IFERROR(VLOOKUP(MID(I2365,1,2),PIRA!$B$1:$E$1144,2,FALSE),"")</f>
        <v xml:space="preserve">Capacitance
</v>
      </c>
      <c r="F2365" s="31" t="str">
        <f xml:space="preserve"> IFERROR(VLOOKUP(MID(G2365,1,4),PIRA!$B$1:$E$1144,2,FALSE),"")&amp;"
"&amp;IFERROR(VLOOKUP(MID(H2365,1,4),PIRA!$B$1:$E$1144,2,FALSE),"")&amp;"
"&amp;IFERROR(VLOOKUP(MID(I2365,1,4),PIRA!$B$1:$E$1144,2,FALSE),"")</f>
        <v xml:space="preserve">Dielectric
</v>
      </c>
      <c r="G2365" s="32" t="s">
        <v>263</v>
      </c>
      <c r="H2365" s="31" t="str">
        <f>IFERROR(IF(VLOOKUP(G2365,Demos!$B$3:$K$1368,2,FALSE)=0,"",VLOOKUP(G2365,Demos!$B$3:$K$1368,2,FALSE)),"")</f>
        <v/>
      </c>
      <c r="I2365" s="79" t="str">
        <f>IFERROR(IF(VLOOKUP(G2365,Demos!$B$3:$K$1368,3,FALSE)=0,"",VLOOKUP(G2365,Demos!$B$3:$K$1368,3,FALSE)),"")</f>
        <v/>
      </c>
      <c r="J2365" s="79" t="str">
        <f>IFERROR(IF(VLOOKUP(G2365,Demos!$B$3:$K$1368,4,FALSE)=0,"",VLOOKUP(G2365,Demos!$B$3:$K$1368,4,FALSE)),"")</f>
        <v/>
      </c>
      <c r="K2365" s="30" t="s">
        <v>177</v>
      </c>
      <c r="L2365" s="30" t="s">
        <v>155</v>
      </c>
      <c r="M2365" s="71">
        <v>41543</v>
      </c>
      <c r="N2365" s="33" t="str">
        <f>IFERROR(VLOOKUP(G2365,Demos!$B$3:$K$1368,5,FALSE),"")</f>
        <v>Fringing through Dielectric in Capacitor</v>
      </c>
      <c r="O2365" s="28">
        <f>IF(N2365="","",COUNTIF($N$6:N4484, N2365))</f>
        <v>4</v>
      </c>
      <c r="P2365" s="33" t="str">
        <f xml:space="preserve"> IFERROR(IF(VLOOKUP(G2365,Demos!$B$3:$K$1368,6,FALSE)=0,"",VLOOKUP(G2365,Demos!$B$3:$K$1368,6,FALSE)),"")</f>
        <v>N/A</v>
      </c>
      <c r="Q2365" s="38" t="str">
        <f xml:space="preserve"> IFERROR(IF(VLOOKUP(G2365,Demos!$B$3:$K$1368,8,FALSE)=0,"",VLOOKUP(G2365,Demos!$B$3:$K$1368,8,FALSE)),"")</f>
        <v>A light styrofoam slab suspended gets pulled between two capacitor plates</v>
      </c>
      <c r="R2365" s="38" t="str">
        <f xml:space="preserve"> IFERROR(IF(VLOOKUP(G2365,Demos!$B$3:$K$1368,7,FALSE)=0,"",VLOOKUP(G2365,Demos!$B$3:$K$1368,7,FALSE)),"")</f>
        <v/>
      </c>
      <c r="T2365" s="50" t="s">
        <v>1764</v>
      </c>
      <c r="U2365" s="31" t="str">
        <f>IFERROR(VLOOKUP(G2365,Demos!$B$7:N5660,12,FALSE),"")</f>
        <v/>
      </c>
    </row>
    <row r="2366" spans="1:21" ht="45" x14ac:dyDescent="0.25">
      <c r="A2366" s="39">
        <f t="shared" si="36"/>
        <v>2361</v>
      </c>
      <c r="B2366" s="30" t="s">
        <v>1877</v>
      </c>
      <c r="C2366" s="29" t="str">
        <f xml:space="preserve"> IFERROR(VLOOKUP(B2366, Courses!$C$3:$E$836, 2, FALSE),"")</f>
        <v>Electromagnetism</v>
      </c>
      <c r="D2366" s="29" t="str">
        <f xml:space="preserve"> IFERROR(VLOOKUP(MID(G2366,1,1), PIRA!$B$1:$E$1146, 2, FALSE),"")</f>
        <v>5 Electricity and Magnetism</v>
      </c>
      <c r="E2366" s="31" t="str">
        <f xml:space="preserve"> IFERROR(VLOOKUP(MID(G2366,1,2),PIRA!$B$1:$E$1144,2,FALSE),"")&amp;"
"&amp;IFERROR(VLOOKUP(MID(H2366,1,2),PIRA!$B$1:$E$1144,2,FALSE),"")&amp;"
"&amp;IFERROR(VLOOKUP(MID(I2366,1,2),PIRA!$B$1:$E$1144,2,FALSE),"")</f>
        <v xml:space="preserve">Capacitance
Capacitance
</v>
      </c>
      <c r="F2366" s="31" t="str">
        <f xml:space="preserve"> IFERROR(VLOOKUP(MID(G2366,1,4),PIRA!$B$1:$E$1144,2,FALSE),"")&amp;"
"&amp;IFERROR(VLOOKUP(MID(H2366,1,4),PIRA!$B$1:$E$1144,2,FALSE),"")&amp;"
"&amp;IFERROR(VLOOKUP(MID(I2366,1,4),PIRA!$B$1:$E$1144,2,FALSE),"")</f>
        <v xml:space="preserve">Dielectric
Energy Stored in a Capacitor
</v>
      </c>
      <c r="G2366" s="32" t="s">
        <v>482</v>
      </c>
      <c r="H2366" s="31" t="str">
        <f>IFERROR(IF(VLOOKUP(G2366,Demos!$B$3:$K$1368,2,FALSE)=0,"",VLOOKUP(G2366,Demos!$B$3:$K$1368,2,FALSE)),"")</f>
        <v>5C30.01</v>
      </c>
      <c r="I2366" s="79" t="str">
        <f>IFERROR(IF(VLOOKUP(G2366,Demos!$B$3:$K$1368,3,FALSE)=0,"",VLOOKUP(G2366,Demos!$B$3:$K$1368,3,FALSE)),"")</f>
        <v/>
      </c>
      <c r="J2366" s="79" t="str">
        <f>IFERROR(IF(VLOOKUP(G2366,Demos!$B$3:$K$1368,4,FALSE)=0,"",VLOOKUP(G2366,Demos!$B$3:$K$1368,4,FALSE)),"")</f>
        <v/>
      </c>
      <c r="K2366" s="30" t="s">
        <v>246</v>
      </c>
      <c r="L2366" s="30" t="s">
        <v>155</v>
      </c>
      <c r="M2366" s="71">
        <v>41542</v>
      </c>
      <c r="N2366" s="33" t="str">
        <f>IFERROR(VLOOKUP(G2366,Demos!$B$3:$K$1368,5,FALSE),"")</f>
        <v>Capacitor (2) Different Dielectrics</v>
      </c>
      <c r="O2366" s="28">
        <f>IF(N2366="","",COUNTIF($N$6:N4485, N2366))</f>
        <v>17</v>
      </c>
      <c r="P2366" s="33" t="str">
        <f xml:space="preserve"> IFERROR(IF(VLOOKUP(G2366,Demos!$B$3:$K$1368,6,FALSE)=0,"",VLOOKUP(G2366,Demos!$B$3:$K$1368,6,FALSE)),"")</f>
        <v>www.de-monstrare.nl/pdf/Capacitor%20_2_Different%20dielectrics.pdf</v>
      </c>
      <c r="Q2366" s="38" t="str">
        <f xml:space="preserve"> IFERROR(IF(VLOOKUP(G2366,Demos!$B$3:$K$1368,8,FALSE)=0,"",VLOOKUP(G2366,Demos!$B$3:$K$1368,8,FALSE)),"")</f>
        <v/>
      </c>
      <c r="R2366" s="38" t="str">
        <f xml:space="preserve"> IFERROR(IF(VLOOKUP(G2366,Demos!$B$3:$K$1368,7,FALSE)=0,"",VLOOKUP(G2366,Demos!$B$3:$K$1368,7,FALSE)),"")</f>
        <v/>
      </c>
      <c r="T2366" s="50" t="s">
        <v>1761</v>
      </c>
      <c r="U2366" s="31" t="str">
        <f>IFERROR(VLOOKUP(G2366,Demos!$B$7:N5661,12,FALSE),"")</f>
        <v/>
      </c>
    </row>
    <row r="2367" spans="1:21" ht="45" x14ac:dyDescent="0.25">
      <c r="A2367" s="39">
        <f t="shared" si="36"/>
        <v>2362</v>
      </c>
      <c r="B2367" s="30" t="s">
        <v>29</v>
      </c>
      <c r="C2367" s="29" t="str">
        <f xml:space="preserve"> IFERROR(VLOOKUP(B2367, Courses!$C$3:$E$836, 2, FALSE),"")</f>
        <v>Classical and Quantum Mechanics</v>
      </c>
      <c r="D2367" s="29" t="str">
        <f xml:space="preserve"> IFERROR(VLOOKUP(MID(G2367,1,1), PIRA!$B$1:$E$1146, 2, FALSE),"")</f>
        <v>1 Mechanics</v>
      </c>
      <c r="E2367" s="31" t="str">
        <f xml:space="preserve"> IFERROR(VLOOKUP(MID(G2367,1,2),PIRA!$B$1:$E$1144,2,FALSE),"")&amp;"
"&amp;IFERROR(VLOOKUP(MID(H2367,1,2),PIRA!$B$1:$E$1144,2,FALSE),"")&amp;"
"&amp;IFERROR(VLOOKUP(MID(I2367,1,2),PIRA!$B$1:$E$1144,2,FALSE),"")</f>
        <v xml:space="preserve">Newton's Second Law
</v>
      </c>
      <c r="F2367" s="31" t="str">
        <f xml:space="preserve"> IFERROR(VLOOKUP(MID(G2367,1,4),PIRA!$B$1:$E$1144,2,FALSE),"")&amp;"
"&amp;IFERROR(VLOOKUP(MID(H2367,1,4),PIRA!$B$1:$E$1144,2,FALSE),"")&amp;"
"&amp;IFERROR(VLOOKUP(MID(I2367,1,4),PIRA!$B$1:$E$1144,2,FALSE),"")</f>
        <v xml:space="preserve">Force, Mass, and Acceleration
</v>
      </c>
      <c r="G2367" s="32" t="s">
        <v>1143</v>
      </c>
      <c r="H2367" s="31" t="str">
        <f>IFERROR(IF(VLOOKUP(G2367,Demos!$B$3:$K$1368,2,FALSE)=0,"",VLOOKUP(G2367,Demos!$B$3:$K$1368,2,FALSE)),"")</f>
        <v/>
      </c>
      <c r="I2367" s="79" t="str">
        <f>IFERROR(IF(VLOOKUP(G2367,Demos!$B$3:$K$1368,3,FALSE)=0,"",VLOOKUP(G2367,Demos!$B$3:$K$1368,3,FALSE)),"")</f>
        <v/>
      </c>
      <c r="J2367" s="79" t="str">
        <f>IFERROR(IF(VLOOKUP(G2367,Demos!$B$3:$K$1368,4,FALSE)=0,"",VLOOKUP(G2367,Demos!$B$3:$K$1368,4,FALSE)),"")</f>
        <v/>
      </c>
      <c r="K2367" s="30" t="s">
        <v>373</v>
      </c>
      <c r="M2367" s="71">
        <v>41541</v>
      </c>
      <c r="N2367" s="33" t="str">
        <f>IFERROR(VLOOKUP(G2367,Demos!$B$3:$K$1368,5,FALSE),"")</f>
        <v>Bungee Jumper</v>
      </c>
      <c r="O2367" s="28">
        <f>IF(N2367="","",COUNTIF($N$6:N4486, N2367))</f>
        <v>12</v>
      </c>
      <c r="P2367" s="33" t="str">
        <f xml:space="preserve"> IFERROR(IF(VLOOKUP(G2367,Demos!$B$3:$K$1368,6,FALSE)=0,"",VLOOKUP(G2367,Demos!$B$3:$K$1368,6,FALSE)),"")</f>
        <v>www.de-monstrare.nl/pdf/Bungee%20jumper.pdf</v>
      </c>
      <c r="Q2367" s="38" t="str">
        <f xml:space="preserve"> IFERROR(IF(VLOOKUP(G2367,Demos!$B$3:$K$1368,8,FALSE)=0,"",VLOOKUP(G2367,Demos!$B$3:$K$1368,8,FALSE)),"")</f>
        <v/>
      </c>
      <c r="R2367" s="38" t="str">
        <f xml:space="preserve"> IFERROR(IF(VLOOKUP(G2367,Demos!$B$3:$K$1368,7,FALSE)=0,"",VLOOKUP(G2367,Demos!$B$3:$K$1368,7,FALSE)),"")</f>
        <v/>
      </c>
      <c r="T2367" s="50" t="s">
        <v>1762</v>
      </c>
      <c r="U2367" s="31" t="str">
        <f>IFERROR(VLOOKUP(G2367,Demos!$B$7:N5665,12,FALSE),"")</f>
        <v/>
      </c>
    </row>
    <row r="2368" spans="1:21" ht="45" x14ac:dyDescent="0.25">
      <c r="A2368" s="39">
        <f t="shared" si="36"/>
        <v>2363</v>
      </c>
      <c r="B2368" s="30" t="s">
        <v>29</v>
      </c>
      <c r="C2368" s="29" t="str">
        <f xml:space="preserve"> IFERROR(VLOOKUP(B2368, Courses!$C$3:$E$836, 2, FALSE),"")</f>
        <v>Classical and Quantum Mechanics</v>
      </c>
      <c r="D2368" s="29" t="str">
        <f xml:space="preserve"> IFERROR(VLOOKUP(MID(G2368,1,1), PIRA!$B$1:$E$1146, 2, FALSE),"")</f>
        <v>1 Mechanics</v>
      </c>
      <c r="E2368" s="31" t="str">
        <f xml:space="preserve"> IFERROR(VLOOKUP(MID(G2368,1,2),PIRA!$B$1:$E$1144,2,FALSE),"")&amp;"
"&amp;IFERROR(VLOOKUP(MID(H2368,1,2),PIRA!$B$1:$E$1144,2,FALSE),"")&amp;"
"&amp;IFERROR(VLOOKUP(MID(I2368,1,2),PIRA!$B$1:$E$1144,2,FALSE),"")</f>
        <v xml:space="preserve">Work and Energy
Magnetic Materials
</v>
      </c>
      <c r="F2368" s="31" t="str">
        <f xml:space="preserve"> IFERROR(VLOOKUP(MID(G2368,1,4),PIRA!$B$1:$E$1144,2,FALSE),"")&amp;"
"&amp;IFERROR(VLOOKUP(MID(H2368,1,4),PIRA!$B$1:$E$1144,2,FALSE),"")&amp;"
"&amp;IFERROR(VLOOKUP(MID(I2368,1,4),PIRA!$B$1:$E$1144,2,FALSE),"")</f>
        <v xml:space="preserve">Conservation of Energy
Magnets
</v>
      </c>
      <c r="G2368" s="32" t="s">
        <v>1158</v>
      </c>
      <c r="H2368" s="31" t="str">
        <f>IFERROR(IF(VLOOKUP(G2368,Demos!$B$3:$K$1368,2,FALSE)=0,"",VLOOKUP(G2368,Demos!$B$3:$K$1368,2,FALSE)),"")</f>
        <v>5G10.80</v>
      </c>
      <c r="I2368" s="79" t="str">
        <f>IFERROR(IF(VLOOKUP(G2368,Demos!$B$3:$K$1368,3,FALSE)=0,"",VLOOKUP(G2368,Demos!$B$3:$K$1368,3,FALSE)),"")</f>
        <v/>
      </c>
      <c r="J2368" s="79" t="str">
        <f>IFERROR(IF(VLOOKUP(G2368,Demos!$B$3:$K$1368,4,FALSE)=0,"",VLOOKUP(G2368,Demos!$B$3:$K$1368,4,FALSE)),"")</f>
        <v/>
      </c>
      <c r="K2368" s="30" t="s">
        <v>373</v>
      </c>
      <c r="M2368" s="71">
        <v>41541</v>
      </c>
      <c r="N2368" s="33" t="str">
        <f>IFERROR(VLOOKUP(G2368,Demos!$B$3:$K$1368,5,FALSE),"")</f>
        <v>Gauss' Rifle</v>
      </c>
      <c r="O2368" s="28">
        <f>IF(N2368="","",COUNTIF($N$6:N4487, N2368))</f>
        <v>37</v>
      </c>
      <c r="P2368" s="33" t="str">
        <f xml:space="preserve"> IFERROR(IF(VLOOKUP(G2368,Demos!$B$3:$K$1368,6,FALSE)=0,"",VLOOKUP(G2368,Demos!$B$3:$K$1368,6,FALSE)),"")</f>
        <v>www.de-monstrare.nl/pdf/Gauss%27s%20rifle.pdf</v>
      </c>
      <c r="Q2368" s="38" t="str">
        <f xml:space="preserve"> IFERROR(IF(VLOOKUP(G2368,Demos!$B$3:$K$1368,8,FALSE)=0,"",VLOOKUP(G2368,Demos!$B$3:$K$1368,8,FALSE)),"")</f>
        <v/>
      </c>
      <c r="R2368" s="38" t="str">
        <f xml:space="preserve"> IFERROR(IF(VLOOKUP(G2368,Demos!$B$3:$K$1368,7,FALSE)=0,"",VLOOKUP(G2368,Demos!$B$3:$K$1368,7,FALSE)),"")</f>
        <v xml:space="preserve">See Collegerama 2022 recording TN1612TU_04 from 00:39:45 - https://collegerama.tudelft.nl/Mediasite/Channel/as-bsc-tn/watch/a26ab3bd246349b59f418a1b22cc67101d </v>
      </c>
      <c r="T2368" s="50" t="s">
        <v>1762</v>
      </c>
      <c r="U2368" s="31" t="str">
        <f>IFERROR(VLOOKUP(G2368,Demos!$B$7:N5664,12,FALSE),"")</f>
        <v/>
      </c>
    </row>
    <row r="2369" spans="1:21" ht="45" x14ac:dyDescent="0.25">
      <c r="A2369" s="39">
        <f t="shared" si="36"/>
        <v>2364</v>
      </c>
      <c r="B2369" s="30" t="s">
        <v>29</v>
      </c>
      <c r="C2369" s="29" t="str">
        <f xml:space="preserve"> IFERROR(VLOOKUP(B2369, Courses!$C$3:$E$836, 2, FALSE),"")</f>
        <v>Classical and Quantum Mechanics</v>
      </c>
      <c r="D2369" s="29" t="str">
        <f xml:space="preserve"> IFERROR(VLOOKUP(MID(G2369,1,1), PIRA!$B$1:$E$1146, 2, FALSE),"")</f>
        <v>1 Mechanics</v>
      </c>
      <c r="E2369" s="31" t="str">
        <f xml:space="preserve"> IFERROR(VLOOKUP(MID(G2369,1,2),PIRA!$B$1:$E$1144,2,FALSE),"")&amp;"
"&amp;IFERROR(VLOOKUP(MID(H2369,1,2),PIRA!$B$1:$E$1144,2,FALSE),"")&amp;"
"&amp;IFERROR(VLOOKUP(MID(I2369,1,2),PIRA!$B$1:$E$1144,2,FALSE),"")</f>
        <v xml:space="preserve">Work and Energy
</v>
      </c>
      <c r="F2369" s="31" t="str">
        <f xml:space="preserve"> IFERROR(VLOOKUP(MID(G2369,1,4),PIRA!$B$1:$E$1144,2,FALSE),"")&amp;"
"&amp;IFERROR(VLOOKUP(MID(H2369,1,4),PIRA!$B$1:$E$1144,2,FALSE),"")&amp;"
"&amp;IFERROR(VLOOKUP(MID(I2369,1,4),PIRA!$B$1:$E$1144,2,FALSE),"")</f>
        <v xml:space="preserve">Conservation of Energy
</v>
      </c>
      <c r="G2369" s="32" t="s">
        <v>1160</v>
      </c>
      <c r="H2369" s="31" t="str">
        <f>IFERROR(IF(VLOOKUP(G2369,Demos!$B$3:$K$1368,2,FALSE)=0,"",VLOOKUP(G2369,Demos!$B$3:$K$1368,2,FALSE)),"")</f>
        <v/>
      </c>
      <c r="I2369" s="79" t="str">
        <f>IFERROR(IF(VLOOKUP(G2369,Demos!$B$3:$K$1368,3,FALSE)=0,"",VLOOKUP(G2369,Demos!$B$3:$K$1368,3,FALSE)),"")</f>
        <v/>
      </c>
      <c r="J2369" s="79" t="str">
        <f>IFERROR(IF(VLOOKUP(G2369,Demos!$B$3:$K$1368,4,FALSE)=0,"",VLOOKUP(G2369,Demos!$B$3:$K$1368,4,FALSE)),"")</f>
        <v/>
      </c>
      <c r="K2369" s="30" t="s">
        <v>373</v>
      </c>
      <c r="M2369" s="71">
        <v>41541</v>
      </c>
      <c r="N2369" s="33" t="str">
        <f>IFERROR(VLOOKUP(G2369,Demos!$B$3:$K$1368,5,FALSE),"")</f>
        <v>Mortar</v>
      </c>
      <c r="O2369" s="28">
        <f>IF(N2369="","",COUNTIF($N$6:N4488, N2369))</f>
        <v>15</v>
      </c>
      <c r="P2369" s="33" t="str">
        <f xml:space="preserve"> IFERROR(IF(VLOOKUP(G2369,Demos!$B$3:$K$1368,6,FALSE)=0,"",VLOOKUP(G2369,Demos!$B$3:$K$1368,6,FALSE)),"")</f>
        <v>www.de-monstrare.nl/pdf/Mortar.pdf</v>
      </c>
      <c r="Q2369" s="38" t="str">
        <f xml:space="preserve"> IFERROR(IF(VLOOKUP(G2369,Demos!$B$3:$K$1368,8,FALSE)=0,"",VLOOKUP(G2369,Demos!$B$3:$K$1368,8,FALSE)),"")</f>
        <v/>
      </c>
      <c r="R2369" s="38" t="str">
        <f xml:space="preserve"> IFERROR(IF(VLOOKUP(G2369,Demos!$B$3:$K$1368,7,FALSE)=0,"",VLOOKUP(G2369,Demos!$B$3:$K$1368,7,FALSE)),"")</f>
        <v/>
      </c>
      <c r="T2369" s="50" t="s">
        <v>1762</v>
      </c>
      <c r="U2369" s="31" t="str">
        <f>IFERROR(VLOOKUP(G2369,Demos!$B$7:N5663,12,FALSE),"")</f>
        <v/>
      </c>
    </row>
    <row r="2370" spans="1:21" ht="45" x14ac:dyDescent="0.25">
      <c r="A2370" s="39">
        <f t="shared" si="36"/>
        <v>2365</v>
      </c>
      <c r="B2370" s="30" t="s">
        <v>29</v>
      </c>
      <c r="C2370" s="29" t="str">
        <f xml:space="preserve"> IFERROR(VLOOKUP(B2370, Courses!$C$3:$E$836, 2, FALSE),"")</f>
        <v>Classical and Quantum Mechanics</v>
      </c>
      <c r="D2370" s="29" t="str">
        <f xml:space="preserve"> IFERROR(VLOOKUP(MID(G2370,1,1), PIRA!$B$1:$E$1146, 2, FALSE),"")</f>
        <v>1 Mechanics</v>
      </c>
      <c r="E2370" s="31" t="str">
        <f xml:space="preserve"> IFERROR(VLOOKUP(MID(G2370,1,2),PIRA!$B$1:$E$1144,2,FALSE),"")&amp;"
"&amp;IFERROR(VLOOKUP(MID(H2370,1,2),PIRA!$B$1:$E$1144,2,FALSE),"")&amp;"
"&amp;IFERROR(VLOOKUP(MID(I2370,1,2),PIRA!$B$1:$E$1144,2,FALSE),"")</f>
        <v xml:space="preserve">Work and Energy
</v>
      </c>
      <c r="F2370" s="31" t="str">
        <f xml:space="preserve"> IFERROR(VLOOKUP(MID(G2370,1,4),PIRA!$B$1:$E$1144,2,FALSE),"")&amp;"
"&amp;IFERROR(VLOOKUP(MID(H2370,1,4),PIRA!$B$1:$E$1144,2,FALSE),"")&amp;"
"&amp;IFERROR(VLOOKUP(MID(I2370,1,4),PIRA!$B$1:$E$1144,2,FALSE),"")</f>
        <v xml:space="preserve">Conservation of Energy
</v>
      </c>
      <c r="G2370" s="32" t="s">
        <v>362</v>
      </c>
      <c r="H2370" s="31" t="str">
        <f>IFERROR(IF(VLOOKUP(G2370,Demos!$B$3:$K$1368,2,FALSE)=0,"",VLOOKUP(G2370,Demos!$B$3:$K$1368,2,FALSE)),"")</f>
        <v/>
      </c>
      <c r="I2370" s="79" t="str">
        <f>IFERROR(IF(VLOOKUP(G2370,Demos!$B$3:$K$1368,3,FALSE)=0,"",VLOOKUP(G2370,Demos!$B$3:$K$1368,3,FALSE)),"")</f>
        <v/>
      </c>
      <c r="J2370" s="79" t="str">
        <f>IFERROR(IF(VLOOKUP(G2370,Demos!$B$3:$K$1368,4,FALSE)=0,"",VLOOKUP(G2370,Demos!$B$3:$K$1368,4,FALSE)),"")</f>
        <v/>
      </c>
      <c r="K2370" s="30" t="s">
        <v>373</v>
      </c>
      <c r="M2370" s="71">
        <v>41541</v>
      </c>
      <c r="N2370" s="33" t="str">
        <f>IFERROR(VLOOKUP(G2370,Demos!$B$3:$K$1368,5,FALSE),"")</f>
        <v>Pendulum of Death</v>
      </c>
      <c r="O2370" s="28">
        <f>IF(N2370="","",COUNTIF($N$6:N4489, N2370))</f>
        <v>20</v>
      </c>
      <c r="P2370" s="33" t="str">
        <f xml:space="preserve"> IFERROR(IF(VLOOKUP(G2370,Demos!$B$3:$K$1368,6,FALSE)=0,"",VLOOKUP(G2370,Demos!$B$3:$K$1368,6,FALSE)),"")</f>
        <v>www.de-monstrare.nl/pdf/Pendulum%20of%20death.pdf</v>
      </c>
      <c r="Q2370" s="38" t="str">
        <f xml:space="preserve"> IFERROR(IF(VLOOKUP(G2370,Demos!$B$3:$K$1368,8,FALSE)=0,"",VLOOKUP(G2370,Demos!$B$3:$K$1368,8,FALSE)),"")</f>
        <v>Height floor to hook in the ceiling h = 6.871 m</v>
      </c>
      <c r="R2370" s="38" t="str">
        <f xml:space="preserve"> IFERROR(IF(VLOOKUP(G2370,Demos!$B$3:$K$1368,7,FALSE)=0,"",VLOOKUP(G2370,Demos!$B$3:$K$1368,7,FALSE)),"")</f>
        <v/>
      </c>
      <c r="T2370" s="50" t="s">
        <v>1762</v>
      </c>
      <c r="U2370" s="31" t="str">
        <f>IFERROR(VLOOKUP(G2370,Demos!$B$7:N5662,12,FALSE),"")</f>
        <v/>
      </c>
    </row>
    <row r="2371" spans="1:21" ht="45" x14ac:dyDescent="0.25">
      <c r="A2371" s="39">
        <f t="shared" si="36"/>
        <v>2366</v>
      </c>
      <c r="B2371" s="30" t="s">
        <v>1877</v>
      </c>
      <c r="C2371" s="29" t="str">
        <f xml:space="preserve"> IFERROR(VLOOKUP(B2371, Courses!$C$3:$E$836, 2, FALSE),"")</f>
        <v>Electromagnetism</v>
      </c>
      <c r="D2371" s="29" t="str">
        <f xml:space="preserve"> IFERROR(VLOOKUP(MID(G2371,1,1), PIRA!$B$1:$E$1146, 2, FALSE),"")</f>
        <v>5 Electricity and Magnetism</v>
      </c>
      <c r="E2371" s="31" t="str">
        <f xml:space="preserve"> IFERROR(VLOOKUP(MID(G2371,1,2),PIRA!$B$1:$E$1144,2,FALSE),"")&amp;"
"&amp;IFERROR(VLOOKUP(MID(H2371,1,2),PIRA!$B$1:$E$1144,2,FALSE),"")&amp;"
"&amp;IFERROR(VLOOKUP(MID(I2371,1,2),PIRA!$B$1:$E$1144,2,FALSE),"")</f>
        <v>Electrostatics
Electrostatics
Electrostatics</v>
      </c>
      <c r="F2371" s="31" t="str">
        <f xml:space="preserve"> IFERROR(VLOOKUP(MID(G2371,1,4),PIRA!$B$1:$E$1144,2,FALSE),"")&amp;"
"&amp;IFERROR(VLOOKUP(MID(H2371,1,4),PIRA!$B$1:$E$1144,2,FALSE),"")&amp;"
"&amp;IFERROR(VLOOKUP(MID(I2371,1,4),PIRA!$B$1:$E$1144,2,FALSE),"")</f>
        <v>Induced Charge
Coulomb's Law
Producing Static Charge</v>
      </c>
      <c r="G2371" s="32" t="s">
        <v>157</v>
      </c>
      <c r="H2371" s="31" t="str">
        <f>IFERROR(IF(VLOOKUP(G2371,Demos!$B$3:$K$1368,2,FALSE)=0,"",VLOOKUP(G2371,Demos!$B$3:$K$1368,2,FALSE)),"")</f>
        <v>5A20.24</v>
      </c>
      <c r="I2371" s="79" t="str">
        <f>IFERROR(IF(VLOOKUP(G2371,Demos!$B$3:$K$1368,3,FALSE)=0,"",VLOOKUP(G2371,Demos!$B$3:$K$1368,3,FALSE)),"")</f>
        <v>5A10.01</v>
      </c>
      <c r="J2371" s="79" t="str">
        <f>IFERROR(IF(VLOOKUP(G2371,Demos!$B$3:$K$1368,4,FALSE)=0,"",VLOOKUP(G2371,Demos!$B$3:$K$1368,4,FALSE)),"")</f>
        <v/>
      </c>
      <c r="K2371" s="30" t="s">
        <v>155</v>
      </c>
      <c r="L2371" s="30" t="s">
        <v>1060</v>
      </c>
      <c r="M2371" s="71">
        <v>41541</v>
      </c>
      <c r="N2371" s="33" t="str">
        <f>IFERROR(VLOOKUP(G2371,Demos!$B$3:$K$1368,5,FALSE),"")</f>
        <v>E-Field in Material (Electric Soap Bubbles)</v>
      </c>
      <c r="O2371" s="28">
        <f>IF(N2371="","",COUNTIF($N$6:N4490, N2371))</f>
        <v>3</v>
      </c>
      <c r="P2371" s="33" t="str">
        <f xml:space="preserve"> IFERROR(IF(VLOOKUP(G2371,Demos!$B$3:$K$1368,6,FALSE)=0,"",VLOOKUP(G2371,Demos!$B$3:$K$1368,6,FALSE)),"")</f>
        <v>www.de-monstrare.nl/pdf/Electric%20soap%20bubbles.pdf</v>
      </c>
      <c r="Q2371" s="38" t="str">
        <f xml:space="preserve"> IFERROR(IF(VLOOKUP(G2371,Demos!$B$3:$K$1368,8,FALSE)=0,"",VLOOKUP(G2371,Demos!$B$3:$K$1368,8,FALSE)),"")</f>
        <v/>
      </c>
      <c r="R2371" s="38" t="str">
        <f xml:space="preserve"> IFERROR(IF(VLOOKUP(G2371,Demos!$B$3:$K$1368,7,FALSE)=0,"",VLOOKUP(G2371,Demos!$B$3:$K$1368,7,FALSE)),"")</f>
        <v/>
      </c>
      <c r="T2371" s="50" t="s">
        <v>1761</v>
      </c>
      <c r="U2371" s="31" t="str">
        <f>IFERROR(VLOOKUP(G2371,Demos!$B$7:N5666,12,FALSE),"")</f>
        <v/>
      </c>
    </row>
    <row r="2372" spans="1:21" ht="45" x14ac:dyDescent="0.25">
      <c r="A2372" s="39">
        <f t="shared" si="36"/>
        <v>2367</v>
      </c>
      <c r="B2372" s="30" t="s">
        <v>148</v>
      </c>
      <c r="C2372" s="29" t="str">
        <f xml:space="preserve"> IFERROR(VLOOKUP(B2372, Courses!$C$3:$E$836, 2, FALSE),"")</f>
        <v>Introduction to Mechanics, Waves and Optics</v>
      </c>
      <c r="D2372" s="29" t="str">
        <f xml:space="preserve"> IFERROR(VLOOKUP(MID(G2372,1,1), PIRA!$B$1:$E$1146, 2, FALSE),"")</f>
        <v>6 Optics</v>
      </c>
      <c r="E2372" s="31" t="str">
        <f xml:space="preserve"> IFERROR(VLOOKUP(MID(G2372,1,2),PIRA!$B$1:$E$1144,2,FALSE),"")&amp;"
"&amp;IFERROR(VLOOKUP(MID(H2372,1,2),PIRA!$B$1:$E$1144,2,FALSE),"")&amp;"
"&amp;IFERROR(VLOOKUP(MID(I2372,1,2),PIRA!$B$1:$E$1144,2,FALSE),"")</f>
        <v xml:space="preserve">Geometrical Optics
</v>
      </c>
      <c r="F2372" s="31" t="str">
        <f xml:space="preserve"> IFERROR(VLOOKUP(MID(G2372,1,4),PIRA!$B$1:$E$1144,2,FALSE),"")&amp;"
"&amp;IFERROR(VLOOKUP(MID(H2372,1,4),PIRA!$B$1:$E$1144,2,FALSE),"")&amp;"
"&amp;IFERROR(VLOOKUP(MID(I2372,1,4),PIRA!$B$1:$E$1144,2,FALSE),"")</f>
        <v xml:space="preserve">Refraction at Flat Surfaces
</v>
      </c>
      <c r="G2372" s="32" t="s">
        <v>374</v>
      </c>
      <c r="H2372" s="31" t="str">
        <f>IFERROR(IF(VLOOKUP(G2372,Demos!$B$3:$K$1368,2,FALSE)=0,"",VLOOKUP(G2372,Demos!$B$3:$K$1368,2,FALSE)),"")</f>
        <v/>
      </c>
      <c r="I2372" s="79" t="str">
        <f>IFERROR(IF(VLOOKUP(G2372,Demos!$B$3:$K$1368,3,FALSE)=0,"",VLOOKUP(G2372,Demos!$B$3:$K$1368,3,FALSE)),"")</f>
        <v/>
      </c>
      <c r="J2372" s="79" t="str">
        <f>IFERROR(IF(VLOOKUP(G2372,Demos!$B$3:$K$1368,4,FALSE)=0,"",VLOOKUP(G2372,Demos!$B$3:$K$1368,4,FALSE)),"")</f>
        <v/>
      </c>
      <c r="K2372" s="30" t="s">
        <v>150</v>
      </c>
      <c r="L2372" s="30" t="s">
        <v>244</v>
      </c>
      <c r="M2372" s="71">
        <v>41540</v>
      </c>
      <c r="N2372" s="33" t="str">
        <f>IFERROR(VLOOKUP(G2372,Demos!$B$3:$K$1368,5,FALSE),"")</f>
        <v>Rays through a Slab, Prism and Semi-Circular Block</v>
      </c>
      <c r="O2372" s="28">
        <f>IF(N2372="","",COUNTIF($N$6:N4491, N2372))</f>
        <v>13</v>
      </c>
      <c r="P2372" s="33" t="str">
        <f xml:space="preserve"> IFERROR(IF(VLOOKUP(G2372,Demos!$B$3:$K$1368,6,FALSE)=0,"",VLOOKUP(G2372,Demos!$B$3:$K$1368,6,FALSE)),"")</f>
        <v>N/A</v>
      </c>
      <c r="Q2372" s="38" t="str">
        <f xml:space="preserve"> IFERROR(IF(VLOOKUP(G2372,Demos!$B$3:$K$1368,8,FALSE)=0,"",VLOOKUP(G2372,Demos!$B$3:$K$1368,8,FALSE)),"")</f>
        <v/>
      </c>
      <c r="R2372" s="38" t="str">
        <f xml:space="preserve"> IFERROR(IF(VLOOKUP(G2372,Demos!$B$3:$K$1368,7,FALSE)=0,"",VLOOKUP(G2372,Demos!$B$3:$K$1368,7,FALSE)),"")</f>
        <v/>
      </c>
      <c r="T2372" s="50" t="s">
        <v>1761</v>
      </c>
      <c r="U2372" s="31" t="str">
        <f>IFERROR(VLOOKUP(G2372,Demos!$B$7:N5667,12,FALSE),"")</f>
        <v/>
      </c>
    </row>
    <row r="2373" spans="1:21" ht="45" x14ac:dyDescent="0.25">
      <c r="A2373" s="39">
        <f t="shared" si="36"/>
        <v>2368</v>
      </c>
      <c r="B2373" s="30" t="s">
        <v>148</v>
      </c>
      <c r="C2373" s="29" t="str">
        <f xml:space="preserve"> IFERROR(VLOOKUP(B2373, Courses!$C$3:$E$836, 2, FALSE),"")</f>
        <v>Introduction to Mechanics, Waves and Optics</v>
      </c>
      <c r="D2373" s="29" t="str">
        <f xml:space="preserve"> IFERROR(VLOOKUP(MID(G2373,1,1), PIRA!$B$1:$E$1146, 2, FALSE),"")</f>
        <v>2 Fluid Mechanics</v>
      </c>
      <c r="E2373" s="31" t="str">
        <f xml:space="preserve"> IFERROR(VLOOKUP(MID(G2373,1,2),PIRA!$B$1:$E$1144,2,FALSE),"")&amp;"
"&amp;IFERROR(VLOOKUP(MID(H2373,1,2),PIRA!$B$1:$E$1144,2,FALSE),"")&amp;"
"&amp;IFERROR(VLOOKUP(MID(I2373,1,2),PIRA!$B$1:$E$1144,2,FALSE),"")</f>
        <v xml:space="preserve">Dynamics of Fluids
</v>
      </c>
      <c r="F2373" s="31" t="str">
        <f xml:space="preserve"> IFERROR(VLOOKUP(MID(G2373,1,4),PIRA!$B$1:$E$1144,2,FALSE),"")&amp;"
"&amp;IFERROR(VLOOKUP(MID(H2373,1,4),PIRA!$B$1:$E$1144,2,FALSE),"")&amp;"
"&amp;IFERROR(VLOOKUP(MID(I2373,1,4),PIRA!$B$1:$E$1144,2,FALSE),"")</f>
        <v xml:space="preserve">Forces in Moving Fluids
</v>
      </c>
      <c r="G2373" s="32" t="s">
        <v>1180</v>
      </c>
      <c r="H2373" s="31" t="str">
        <f>IFERROR(IF(VLOOKUP(G2373,Demos!$B$3:$K$1368,2,FALSE)=0,"",VLOOKUP(G2373,Demos!$B$3:$K$1368,2,FALSE)),"")</f>
        <v/>
      </c>
      <c r="I2373" s="79" t="str">
        <f>IFERROR(IF(VLOOKUP(G2373,Demos!$B$3:$K$1368,3,FALSE)=0,"",VLOOKUP(G2373,Demos!$B$3:$K$1368,3,FALSE)),"")</f>
        <v/>
      </c>
      <c r="J2373" s="79" t="str">
        <f>IFERROR(IF(VLOOKUP(G2373,Demos!$B$3:$K$1368,4,FALSE)=0,"",VLOOKUP(G2373,Demos!$B$3:$K$1368,4,FALSE)),"")</f>
        <v/>
      </c>
      <c r="K2373" s="30" t="s">
        <v>244</v>
      </c>
      <c r="L2373" s="30" t="s">
        <v>150</v>
      </c>
      <c r="M2373" s="71">
        <v>41536</v>
      </c>
      <c r="N2373" s="33" t="str">
        <f>IFERROR(VLOOKUP(G2373,Demos!$B$3:$K$1368,5,FALSE),"")</f>
        <v>Magnus Effect (1)</v>
      </c>
      <c r="O2373" s="28">
        <f>IF(N2373="","",COUNTIF($N$6:N4492, N2373))</f>
        <v>4</v>
      </c>
      <c r="P2373" s="33" t="str">
        <f xml:space="preserve"> IFERROR(IF(VLOOKUP(G2373,Demos!$B$3:$K$1368,6,FALSE)=0,"",VLOOKUP(G2373,Demos!$B$3:$K$1368,6,FALSE)),"")</f>
        <v>www.de-monstrare.nl/pdf/Magnus%20effect%20_1_.pdf</v>
      </c>
      <c r="Q2373" s="38" t="str">
        <f xml:space="preserve"> IFERROR(IF(VLOOKUP(G2373,Demos!$B$3:$K$1368,8,FALSE)=0,"",VLOOKUP(G2373,Demos!$B$3:$K$1368,8,FALSE)),"")</f>
        <v/>
      </c>
      <c r="R2373" s="38" t="str">
        <f xml:space="preserve"> IFERROR(IF(VLOOKUP(G2373,Demos!$B$3:$K$1368,7,FALSE)=0,"",VLOOKUP(G2373,Demos!$B$3:$K$1368,7,FALSE)),"")</f>
        <v/>
      </c>
      <c r="T2373" s="50" t="s">
        <v>1762</v>
      </c>
      <c r="U2373" s="31" t="str">
        <f>IFERROR(VLOOKUP(G2373,Demos!$B$7:N5669,12,FALSE),"")</f>
        <v/>
      </c>
    </row>
    <row r="2374" spans="1:21" ht="45" x14ac:dyDescent="0.25">
      <c r="A2374" s="39">
        <f t="shared" ref="A2374:A2437" si="37">ROW()-5</f>
        <v>2369</v>
      </c>
      <c r="B2374" s="30" t="s">
        <v>148</v>
      </c>
      <c r="C2374" s="29" t="str">
        <f xml:space="preserve"> IFERROR(VLOOKUP(B2374, Courses!$C$3:$E$836, 2, FALSE),"")</f>
        <v>Introduction to Mechanics, Waves and Optics</v>
      </c>
      <c r="D2374" s="29" t="str">
        <f xml:space="preserve"> IFERROR(VLOOKUP(MID(G2374,1,1), PIRA!$B$1:$E$1146, 2, FALSE),"")</f>
        <v>2 Fluid Mechanics</v>
      </c>
      <c r="E2374" s="31" t="str">
        <f xml:space="preserve"> IFERROR(VLOOKUP(MID(G2374,1,2),PIRA!$B$1:$E$1144,2,FALSE),"")&amp;"
"&amp;IFERROR(VLOOKUP(MID(H2374,1,2),PIRA!$B$1:$E$1144,2,FALSE),"")&amp;"
"&amp;IFERROR(VLOOKUP(MID(I2374,1,2),PIRA!$B$1:$E$1144,2,FALSE),"")</f>
        <v>Dynamics of Fluids
Relative Motion
Statics of Fluids</v>
      </c>
      <c r="F2374" s="31" t="str">
        <f xml:space="preserve"> IFERROR(VLOOKUP(MID(G2374,1,4),PIRA!$B$1:$E$1144,2,FALSE),"")&amp;"
"&amp;IFERROR(VLOOKUP(MID(H2374,1,4),PIRA!$B$1:$E$1144,2,FALSE),"")&amp;"
"&amp;IFERROR(VLOOKUP(MID(I2374,1,4),PIRA!$B$1:$E$1144,2,FALSE),"")</f>
        <v>Vortices
Rotating Reference Frames
Static Pressure</v>
      </c>
      <c r="G2374" s="32" t="s">
        <v>367</v>
      </c>
      <c r="H2374" s="31" t="str">
        <f>IFERROR(IF(VLOOKUP(G2374,Demos!$B$3:$K$1368,2,FALSE)=0,"",VLOOKUP(G2374,Demos!$B$3:$K$1368,2,FALSE)),"")</f>
        <v>1E20.06</v>
      </c>
      <c r="I2374" s="79" t="str">
        <f>IFERROR(IF(VLOOKUP(G2374,Demos!$B$3:$K$1368,3,FALSE)=0,"",VLOOKUP(G2374,Demos!$B$3:$K$1368,3,FALSE)),"")</f>
        <v>2B20.01</v>
      </c>
      <c r="J2374" s="79" t="str">
        <f>IFERROR(IF(VLOOKUP(G2374,Demos!$B$3:$K$1368,4,FALSE)=0,"",VLOOKUP(G2374,Demos!$B$3:$K$1368,4,FALSE)),"")</f>
        <v/>
      </c>
      <c r="K2374" s="30" t="s">
        <v>244</v>
      </c>
      <c r="L2374" s="30" t="s">
        <v>150</v>
      </c>
      <c r="M2374" s="71">
        <v>41536</v>
      </c>
      <c r="N2374" s="33" t="str">
        <f>IFERROR(VLOOKUP(G2374,Demos!$B$3:$K$1368,5,FALSE),"")</f>
        <v>Rotating Liquid</v>
      </c>
      <c r="O2374" s="28">
        <f>IF(N2374="","",COUNTIF($N$6:N4493, N2374))</f>
        <v>1</v>
      </c>
      <c r="P2374" s="33" t="str">
        <f xml:space="preserve"> IFERROR(IF(VLOOKUP(G2374,Demos!$B$3:$K$1368,6,FALSE)=0,"",VLOOKUP(G2374,Demos!$B$3:$K$1368,6,FALSE)),"")</f>
        <v>www.de-monstrare.nl/pdf/Rotating%20liquid.pdf</v>
      </c>
      <c r="Q2374" s="38" t="str">
        <f xml:space="preserve"> IFERROR(IF(VLOOKUP(G2374,Demos!$B$3:$K$1368,8,FALSE)=0,"",VLOOKUP(G2374,Demos!$B$3:$K$1368,8,FALSE)),"")</f>
        <v/>
      </c>
      <c r="R2374" s="38" t="str">
        <f xml:space="preserve"> IFERROR(IF(VLOOKUP(G2374,Demos!$B$3:$K$1368,7,FALSE)=0,"",VLOOKUP(G2374,Demos!$B$3:$K$1368,7,FALSE)),"")</f>
        <v/>
      </c>
      <c r="T2374" s="50" t="s">
        <v>1761</v>
      </c>
      <c r="U2374" s="31" t="str">
        <f>IFERROR(VLOOKUP(G2374,Demos!$B$7:N5668,12,FALSE),"")</f>
        <v/>
      </c>
    </row>
    <row r="2375" spans="1:21" ht="45" x14ac:dyDescent="0.25">
      <c r="A2375" s="39">
        <f t="shared" si="37"/>
        <v>2370</v>
      </c>
      <c r="B2375" s="30" t="s">
        <v>1877</v>
      </c>
      <c r="C2375" s="29" t="str">
        <f xml:space="preserve"> IFERROR(VLOOKUP(B2375, Courses!$C$3:$E$836, 2, FALSE),"")</f>
        <v>Electromagnetism</v>
      </c>
      <c r="D2375" s="29" t="str">
        <f xml:space="preserve"> IFERROR(VLOOKUP(MID(G2375,1,1), PIRA!$B$1:$E$1146, 2, FALSE),"")</f>
        <v>5 Electricity and Magnetism</v>
      </c>
      <c r="E2375" s="31" t="str">
        <f xml:space="preserve"> IFERROR(VLOOKUP(MID(G2375,1,2),PIRA!$B$1:$E$1144,2,FALSE),"")&amp;"
"&amp;IFERROR(VLOOKUP(MID(H2375,1,2),PIRA!$B$1:$E$1144,2,FALSE),"")&amp;"
"&amp;IFERROR(VLOOKUP(MID(I2375,1,2),PIRA!$B$1:$E$1144,2,FALSE),"")</f>
        <v xml:space="preserve">Electric Fields and Potential
</v>
      </c>
      <c r="F2375" s="31" t="str">
        <f xml:space="preserve"> IFERROR(VLOOKUP(MID(G2375,1,4),PIRA!$B$1:$E$1144,2,FALSE),"")&amp;"
"&amp;IFERROR(VLOOKUP(MID(H2375,1,4),PIRA!$B$1:$E$1144,2,FALSE),"")&amp;"
"&amp;IFERROR(VLOOKUP(MID(I2375,1,4),PIRA!$B$1:$E$1144,2,FALSE),"")</f>
        <v xml:space="preserve">
</v>
      </c>
      <c r="G2375" s="32" t="s">
        <v>1608</v>
      </c>
      <c r="H2375" s="31" t="str">
        <f>IFERROR(IF(VLOOKUP(G2375,Demos!$B$3:$K$1368,2,FALSE)=0,"",VLOOKUP(G2375,Demos!$B$3:$K$1368,2,FALSE)),"")</f>
        <v/>
      </c>
      <c r="I2375" s="79" t="str">
        <f>IFERROR(IF(VLOOKUP(G2375,Demos!$B$3:$K$1368,3,FALSE)=0,"",VLOOKUP(G2375,Demos!$B$3:$K$1368,3,FALSE)),"")</f>
        <v/>
      </c>
      <c r="J2375" s="79" t="str">
        <f>IFERROR(IF(VLOOKUP(G2375,Demos!$B$3:$K$1368,4,FALSE)=0,"",VLOOKUP(G2375,Demos!$B$3:$K$1368,4,FALSE)),"")</f>
        <v/>
      </c>
      <c r="K2375" s="30" t="s">
        <v>177</v>
      </c>
      <c r="L2375" s="30" t="s">
        <v>155</v>
      </c>
      <c r="M2375" s="71">
        <v>41536</v>
      </c>
      <c r="N2375" s="33" t="str">
        <f>IFERROR(VLOOKUP(G2375,Demos!$B$3:$K$1368,5,FALSE),"")</f>
        <v>Field Strength Electric Monopole/Dipole/Octapole</v>
      </c>
      <c r="O2375" s="28">
        <f>IF(N2375="","",COUNTIF($N$6:N4494, N2375))</f>
        <v>2</v>
      </c>
      <c r="P2375" s="33" t="str">
        <f xml:space="preserve"> IFERROR(IF(VLOOKUP(G2375,Demos!$B$3:$K$1368,6,FALSE)=0,"",VLOOKUP(G2375,Demos!$B$3:$K$1368,6,FALSE)),"")</f>
        <v>N/A</v>
      </c>
      <c r="Q2375" s="38" t="str">
        <f xml:space="preserve"> IFERROR(IF(VLOOKUP(G2375,Demos!$B$3:$K$1368,8,FALSE)=0,"",VLOOKUP(G2375,Demos!$B$3:$K$1368,8,FALSE)),"")</f>
        <v>Still have to device a demonstration setup (12-Sep-13)</v>
      </c>
      <c r="R2375" s="38" t="str">
        <f xml:space="preserve"> IFERROR(IF(VLOOKUP(G2375,Demos!$B$3:$K$1368,7,FALSE)=0,"",VLOOKUP(G2375,Demos!$B$3:$K$1368,7,FALSE)),"")</f>
        <v/>
      </c>
      <c r="T2375" s="50" t="s">
        <v>1769</v>
      </c>
      <c r="U2375" s="31" t="str">
        <f>IFERROR(VLOOKUP(G2375,Demos!$B$7:N5670,12,FALSE),"")</f>
        <v/>
      </c>
    </row>
    <row r="2376" spans="1:21" ht="45" x14ac:dyDescent="0.25">
      <c r="A2376" s="39">
        <f t="shared" si="37"/>
        <v>2371</v>
      </c>
      <c r="B2376" s="30" t="s">
        <v>1877</v>
      </c>
      <c r="C2376" s="29" t="str">
        <f xml:space="preserve"> IFERROR(VLOOKUP(B2376, Courses!$C$3:$E$836, 2, FALSE),"")</f>
        <v>Electromagnetism</v>
      </c>
      <c r="D2376" s="29" t="str">
        <f xml:space="preserve"> IFERROR(VLOOKUP(MID(G2376,1,1), PIRA!$B$1:$E$1146, 2, FALSE),"")</f>
        <v>5 Electricity and Magnetism</v>
      </c>
      <c r="E2376" s="31" t="str">
        <f xml:space="preserve"> IFERROR(VLOOKUP(MID(G2376,1,2),PIRA!$B$1:$E$1144,2,FALSE),"")&amp;"
"&amp;IFERROR(VLOOKUP(MID(H2376,1,2),PIRA!$B$1:$E$1144,2,FALSE),"")&amp;"
"&amp;IFERROR(VLOOKUP(MID(I2376,1,2),PIRA!$B$1:$E$1144,2,FALSE),"")</f>
        <v xml:space="preserve">Electric Fields and Potential
</v>
      </c>
      <c r="F2376" s="31" t="str">
        <f xml:space="preserve"> IFERROR(VLOOKUP(MID(G2376,1,4),PIRA!$B$1:$E$1144,2,FALSE),"")&amp;"
"&amp;IFERROR(VLOOKUP(MID(H2376,1,4),PIRA!$B$1:$E$1144,2,FALSE),"")&amp;"
"&amp;IFERROR(VLOOKUP(MID(I2376,1,4),PIRA!$B$1:$E$1144,2,FALSE),"")</f>
        <v xml:space="preserve">
</v>
      </c>
      <c r="G2376" s="32" t="s">
        <v>1607</v>
      </c>
      <c r="H2376" s="31" t="str">
        <f>IFERROR(IF(VLOOKUP(G2376,Demos!$B$3:$K$1368,2,FALSE)=0,"",VLOOKUP(G2376,Demos!$B$3:$K$1368,2,FALSE)),"")</f>
        <v/>
      </c>
      <c r="I2376" s="79" t="str">
        <f>IFERROR(IF(VLOOKUP(G2376,Demos!$B$3:$K$1368,3,FALSE)=0,"",VLOOKUP(G2376,Demos!$B$3:$K$1368,3,FALSE)),"")</f>
        <v/>
      </c>
      <c r="J2376" s="79" t="str">
        <f>IFERROR(IF(VLOOKUP(G2376,Demos!$B$3:$K$1368,4,FALSE)=0,"",VLOOKUP(G2376,Demos!$B$3:$K$1368,4,FALSE)),"")</f>
        <v/>
      </c>
      <c r="K2376" s="30" t="s">
        <v>246</v>
      </c>
      <c r="L2376" s="30" t="s">
        <v>155</v>
      </c>
      <c r="M2376" s="71">
        <v>41535</v>
      </c>
      <c r="N2376" s="33" t="str">
        <f>IFERROR(VLOOKUP(G2376,Demos!$B$3:$K$1368,5,FALSE),"")</f>
        <v>Field Lines with Metal Disk in E-Field</v>
      </c>
      <c r="O2376" s="28">
        <f>IF(N2376="","",COUNTIF($N$6:N4495, N2376))</f>
        <v>2</v>
      </c>
      <c r="P2376" s="33" t="str">
        <f xml:space="preserve"> IFERROR(IF(VLOOKUP(G2376,Demos!$B$3:$K$1368,6,FALSE)=0,"",VLOOKUP(G2376,Demos!$B$3:$K$1368,6,FALSE)),"")</f>
        <v>N/A</v>
      </c>
      <c r="Q2376" s="38" t="str">
        <f xml:space="preserve"> IFERROR(IF(VLOOKUP(G2376,Demos!$B$3:$K$1368,8,FALSE)=0,"",VLOOKUP(G2376,Demos!$B$3:$K$1368,8,FALSE)),"")</f>
        <v>Lack of information</v>
      </c>
      <c r="R2376" s="38" t="str">
        <f xml:space="preserve"> IFERROR(IF(VLOOKUP(G2376,Demos!$B$3:$K$1368,7,FALSE)=0,"",VLOOKUP(G2376,Demos!$B$3:$K$1368,7,FALSE)),"")</f>
        <v/>
      </c>
      <c r="T2376" s="50" t="s">
        <v>1769</v>
      </c>
      <c r="U2376" s="31" t="str">
        <f>IFERROR(VLOOKUP(G2376,Demos!$B$7:N5671,12,FALSE),"")</f>
        <v/>
      </c>
    </row>
    <row r="2377" spans="1:21" ht="45" x14ac:dyDescent="0.25">
      <c r="A2377" s="39">
        <f t="shared" si="37"/>
        <v>2372</v>
      </c>
      <c r="B2377" s="30" t="s">
        <v>29</v>
      </c>
      <c r="C2377" s="29" t="str">
        <f xml:space="preserve"> IFERROR(VLOOKUP(B2377, Courses!$C$3:$E$836, 2, FALSE),"")</f>
        <v>Classical and Quantum Mechanics</v>
      </c>
      <c r="D2377" s="29" t="str">
        <f xml:space="preserve"> IFERROR(VLOOKUP(MID(G2377,1,1), PIRA!$B$1:$E$1146, 2, FALSE),"")</f>
        <v>1 Mechanics</v>
      </c>
      <c r="E2377" s="31" t="str">
        <f xml:space="preserve"> IFERROR(VLOOKUP(MID(G2377,1,2),PIRA!$B$1:$E$1144,2,FALSE),"")&amp;"
"&amp;IFERROR(VLOOKUP(MID(H2377,1,2),PIRA!$B$1:$E$1144,2,FALSE),"")&amp;"
"&amp;IFERROR(VLOOKUP(MID(I2377,1,2),PIRA!$B$1:$E$1144,2,FALSE),"")</f>
        <v xml:space="preserve">Motion in two Dimensions
</v>
      </c>
      <c r="F2377" s="31" t="str">
        <f xml:space="preserve"> IFERROR(VLOOKUP(MID(G2377,1,4),PIRA!$B$1:$E$1144,2,FALSE),"")&amp;"
"&amp;IFERROR(VLOOKUP(MID(H2377,1,4),PIRA!$B$1:$E$1144,2,FALSE),"")&amp;"
"&amp;IFERROR(VLOOKUP(MID(I2377,1,4),PIRA!$B$1:$E$1144,2,FALSE),"")</f>
        <v xml:space="preserve">Motion of the Center of Mass
</v>
      </c>
      <c r="G2377" s="32" t="s">
        <v>1130</v>
      </c>
      <c r="H2377" s="31" t="str">
        <f>IFERROR(IF(VLOOKUP(G2377,Demos!$B$3:$K$1368,2,FALSE)=0,"",VLOOKUP(G2377,Demos!$B$3:$K$1368,2,FALSE)),"")</f>
        <v/>
      </c>
      <c r="I2377" s="79" t="str">
        <f>IFERROR(IF(VLOOKUP(G2377,Demos!$B$3:$K$1368,3,FALSE)=0,"",VLOOKUP(G2377,Demos!$B$3:$K$1368,3,FALSE)),"")</f>
        <v/>
      </c>
      <c r="J2377" s="79" t="str">
        <f>IFERROR(IF(VLOOKUP(G2377,Demos!$B$3:$K$1368,4,FALSE)=0,"",VLOOKUP(G2377,Demos!$B$3:$K$1368,4,FALSE)),"")</f>
        <v/>
      </c>
      <c r="K2377" s="30" t="s">
        <v>373</v>
      </c>
      <c r="M2377" s="71">
        <v>41534</v>
      </c>
      <c r="N2377" s="33" t="str">
        <f>IFERROR(VLOOKUP(G2377,Demos!$B$3:$K$1368,5,FALSE),"")</f>
        <v>Centre of Mass</v>
      </c>
      <c r="O2377" s="28">
        <f>IF(N2377="","",COUNTIF($N$6:N4496, N2377))</f>
        <v>42</v>
      </c>
      <c r="P2377" s="33" t="str">
        <f xml:space="preserve"> IFERROR(IF(VLOOKUP(G2377,Demos!$B$3:$K$1368,6,FALSE)=0,"",VLOOKUP(G2377,Demos!$B$3:$K$1368,6,FALSE)),"")</f>
        <v>www.de-monstrare.nl/pdf/Centre%20of%20mass.pdf</v>
      </c>
      <c r="Q2377" s="38" t="str">
        <f xml:space="preserve"> IFERROR(IF(VLOOKUP(G2377,Demos!$B$3:$K$1368,8,FALSE)=0,"",VLOOKUP(G2377,Demos!$B$3:$K$1368,8,FALSE)),"")</f>
        <v/>
      </c>
      <c r="R2377" s="38" t="str">
        <f xml:space="preserve"> IFERROR(IF(VLOOKUP(G2377,Demos!$B$3:$K$1368,7,FALSE)=0,"",VLOOKUP(G2377,Demos!$B$3:$K$1368,7,FALSE)),"")</f>
        <v xml:space="preserve">See Collegerama 2022 recording TN1612TU_14 - https://collegerama.tudelft.nl/Mediasite/Channel/as-bsc-tn/watch/64cb5e5c7d2546fb9f465306d41a128b1d </v>
      </c>
      <c r="T2377" s="50" t="s">
        <v>1762</v>
      </c>
      <c r="U2377" s="31" t="str">
        <f>IFERROR(VLOOKUP(G2377,Demos!$B$7:N5676,12,FALSE),"")</f>
        <v/>
      </c>
    </row>
    <row r="2378" spans="1:21" ht="45" x14ac:dyDescent="0.25">
      <c r="A2378" s="39">
        <f t="shared" si="37"/>
        <v>2373</v>
      </c>
      <c r="B2378" s="30" t="s">
        <v>29</v>
      </c>
      <c r="C2378" s="29" t="str">
        <f xml:space="preserve"> IFERROR(VLOOKUP(B2378, Courses!$C$3:$E$836, 2, FALSE),"")</f>
        <v>Classical and Quantum Mechanics</v>
      </c>
      <c r="D2378" s="29" t="str">
        <f xml:space="preserve"> IFERROR(VLOOKUP(MID(G2378,1,1), PIRA!$B$1:$E$1146, 2, FALSE),"")</f>
        <v>1 Mechanics</v>
      </c>
      <c r="E2378" s="31" t="str">
        <f xml:space="preserve"> IFERROR(VLOOKUP(MID(G2378,1,2),PIRA!$B$1:$E$1144,2,FALSE),"")&amp;"
"&amp;IFERROR(VLOOKUP(MID(H2378,1,2),PIRA!$B$1:$E$1144,2,FALSE),"")&amp;"
"&amp;IFERROR(VLOOKUP(MID(I2378,1,2),PIRA!$B$1:$E$1144,2,FALSE),"")</f>
        <v xml:space="preserve">Work and Energy
</v>
      </c>
      <c r="F2378" s="31" t="str">
        <f xml:space="preserve"> IFERROR(VLOOKUP(MID(G2378,1,4),PIRA!$B$1:$E$1144,2,FALSE),"")&amp;"
"&amp;IFERROR(VLOOKUP(MID(H2378,1,4),PIRA!$B$1:$E$1144,2,FALSE),"")&amp;"
"&amp;IFERROR(VLOOKUP(MID(I2378,1,4),PIRA!$B$1:$E$1144,2,FALSE),"")</f>
        <v xml:space="preserve">Work
</v>
      </c>
      <c r="G2378" s="32" t="s">
        <v>1157</v>
      </c>
      <c r="H2378" s="31" t="str">
        <f>IFERROR(IF(VLOOKUP(G2378,Demos!$B$3:$K$1368,2,FALSE)=0,"",VLOOKUP(G2378,Demos!$B$3:$K$1368,2,FALSE)),"")</f>
        <v/>
      </c>
      <c r="I2378" s="79" t="str">
        <f>IFERROR(IF(VLOOKUP(G2378,Demos!$B$3:$K$1368,3,FALSE)=0,"",VLOOKUP(G2378,Demos!$B$3:$K$1368,3,FALSE)),"")</f>
        <v/>
      </c>
      <c r="J2378" s="79" t="str">
        <f>IFERROR(IF(VLOOKUP(G2378,Demos!$B$3:$K$1368,4,FALSE)=0,"",VLOOKUP(G2378,Demos!$B$3:$K$1368,4,FALSE)),"")</f>
        <v/>
      </c>
      <c r="K2378" s="30" t="s">
        <v>373</v>
      </c>
      <c r="M2378" s="71">
        <v>41534</v>
      </c>
      <c r="N2378" s="33" t="str">
        <f>IFERROR(VLOOKUP(G2378,Demos!$B$3:$K$1368,5,FALSE),"")</f>
        <v>How much Work to Break a Soup Tureen?</v>
      </c>
      <c r="O2378" s="28">
        <f>IF(N2378="","",COUNTIF($N$6:N4497, N2378))</f>
        <v>12</v>
      </c>
      <c r="P2378" s="33" t="str">
        <f xml:space="preserve"> IFERROR(IF(VLOOKUP(G2378,Demos!$B$3:$K$1368,6,FALSE)=0,"",VLOOKUP(G2378,Demos!$B$3:$K$1368,6,FALSE)),"")</f>
        <v>www.de-monstrare.nl/pdf/How%20much%20work%20to%20break%20a%20soup-tureen.pdf</v>
      </c>
      <c r="Q2378" s="38" t="str">
        <f xml:space="preserve"> IFERROR(IF(VLOOKUP(G2378,Demos!$B$3:$K$1368,8,FALSE)=0,"",VLOOKUP(G2378,Demos!$B$3:$K$1368,8,FALSE)),"")</f>
        <v/>
      </c>
      <c r="R2378" s="38" t="str">
        <f xml:space="preserve"> IFERROR(IF(VLOOKUP(G2378,Demos!$B$3:$K$1368,7,FALSE)=0,"",VLOOKUP(G2378,Demos!$B$3:$K$1368,7,FALSE)),"")</f>
        <v/>
      </c>
      <c r="T2378" s="50" t="s">
        <v>1762</v>
      </c>
      <c r="U2378" s="31" t="str">
        <f>IFERROR(VLOOKUP(G2378,Demos!$B$7:N5674,12,FALSE),"")</f>
        <v/>
      </c>
    </row>
    <row r="2379" spans="1:21" ht="45" x14ac:dyDescent="0.25">
      <c r="A2379" s="39">
        <f t="shared" si="37"/>
        <v>2374</v>
      </c>
      <c r="B2379" s="30" t="s">
        <v>29</v>
      </c>
      <c r="C2379" s="29" t="str">
        <f xml:space="preserve"> IFERROR(VLOOKUP(B2379, Courses!$C$3:$E$836, 2, FALSE),"")</f>
        <v>Classical and Quantum Mechanics</v>
      </c>
      <c r="D2379" s="29" t="str">
        <f xml:space="preserve"> IFERROR(VLOOKUP(MID(G2379,1,1), PIRA!$B$1:$E$1146, 2, FALSE),"")</f>
        <v>1 Mechanics</v>
      </c>
      <c r="E2379" s="31" t="str">
        <f xml:space="preserve"> IFERROR(VLOOKUP(MID(G2379,1,2),PIRA!$B$1:$E$1144,2,FALSE),"")&amp;"
"&amp;IFERROR(VLOOKUP(MID(H2379,1,2),PIRA!$B$1:$E$1144,2,FALSE),"")&amp;"
"&amp;IFERROR(VLOOKUP(MID(I2379,1,2),PIRA!$B$1:$E$1144,2,FALSE),"")</f>
        <v xml:space="preserve">Linear Momentum and Collisions
</v>
      </c>
      <c r="F2379" s="31" t="str">
        <f xml:space="preserve"> IFERROR(VLOOKUP(MID(G2379,1,4),PIRA!$B$1:$E$1144,2,FALSE),"")&amp;"
"&amp;IFERROR(VLOOKUP(MID(H2379,1,4),PIRA!$B$1:$E$1144,2,FALSE),"")&amp;"
"&amp;IFERROR(VLOOKUP(MID(I2379,1,4),PIRA!$B$1:$E$1144,2,FALSE),"")</f>
        <v xml:space="preserve">Conservation of Linear Momentum
</v>
      </c>
      <c r="G2379" s="32" t="s">
        <v>1163</v>
      </c>
      <c r="H2379" s="31" t="str">
        <f>IFERROR(IF(VLOOKUP(G2379,Demos!$B$3:$K$1368,2,FALSE)=0,"",VLOOKUP(G2379,Demos!$B$3:$K$1368,2,FALSE)),"")</f>
        <v/>
      </c>
      <c r="I2379" s="79" t="str">
        <f>IFERROR(IF(VLOOKUP(G2379,Demos!$B$3:$K$1368,3,FALSE)=0,"",VLOOKUP(G2379,Demos!$B$3:$K$1368,3,FALSE)),"")</f>
        <v/>
      </c>
      <c r="J2379" s="79" t="str">
        <f>IFERROR(IF(VLOOKUP(G2379,Demos!$B$3:$K$1368,4,FALSE)=0,"",VLOOKUP(G2379,Demos!$B$3:$K$1368,4,FALSE)),"")</f>
        <v/>
      </c>
      <c r="K2379" s="30" t="s">
        <v>373</v>
      </c>
      <c r="M2379" s="71">
        <v>41534</v>
      </c>
      <c r="N2379" s="33" t="str">
        <f>IFERROR(VLOOKUP(G2379,Demos!$B$3:$K$1368,5,FALSE),"")</f>
        <v>Explosion</v>
      </c>
      <c r="O2379" s="28">
        <f>IF(N2379="","",COUNTIF($N$6:N4498, N2379))</f>
        <v>26</v>
      </c>
      <c r="P2379" s="33" t="str">
        <f xml:space="preserve"> IFERROR(IF(VLOOKUP(G2379,Demos!$B$3:$K$1368,6,FALSE)=0,"",VLOOKUP(G2379,Demos!$B$3:$K$1368,6,FALSE)),"")</f>
        <v>www.de-monstrare.nl/pdf/Explosion.pdf</v>
      </c>
      <c r="Q2379" s="38" t="str">
        <f xml:space="preserve"> IFERROR(IF(VLOOKUP(G2379,Demos!$B$3:$K$1368,8,FALSE)=0,"",VLOOKUP(G2379,Demos!$B$3:$K$1368,8,FALSE)),"")</f>
        <v/>
      </c>
      <c r="R2379" s="38" t="str">
        <f xml:space="preserve"> IFERROR(IF(VLOOKUP(G2379,Demos!$B$3:$K$1368,7,FALSE)=0,"",VLOOKUP(G2379,Demos!$B$3:$K$1368,7,FALSE)),"")</f>
        <v xml:space="preserve">See Collegerama 2022 recording TN1612TU_14 - https://collegerama.tudelft.nl/Mediasite/Channel/as-bsc-tn/watch/64cb5e5c7d2546fb9f465306d41a128b1d </v>
      </c>
      <c r="T2379" s="50" t="s">
        <v>1762</v>
      </c>
      <c r="U2379" s="31" t="str">
        <f>IFERROR(VLOOKUP(G2379,Demos!$B$7:N5675,12,FALSE),"")</f>
        <v/>
      </c>
    </row>
    <row r="2380" spans="1:21" ht="45" x14ac:dyDescent="0.25">
      <c r="A2380" s="39">
        <f t="shared" si="37"/>
        <v>2375</v>
      </c>
      <c r="B2380" s="30" t="s">
        <v>29</v>
      </c>
      <c r="C2380" s="29" t="str">
        <f xml:space="preserve"> IFERROR(VLOOKUP(B2380, Courses!$C$3:$E$836, 2, FALSE),"")</f>
        <v>Classical and Quantum Mechanics</v>
      </c>
      <c r="D2380" s="29" t="str">
        <f xml:space="preserve"> IFERROR(VLOOKUP(MID(G2380,1,1), PIRA!$B$1:$E$1146, 2, FALSE),"")</f>
        <v>1 Mechanics</v>
      </c>
      <c r="E2380" s="31" t="str">
        <f xml:space="preserve"> IFERROR(VLOOKUP(MID(G2380,1,2),PIRA!$B$1:$E$1144,2,FALSE),"")&amp;"
"&amp;IFERROR(VLOOKUP(MID(H2380,1,2),PIRA!$B$1:$E$1144,2,FALSE),"")&amp;"
"&amp;IFERROR(VLOOKUP(MID(I2380,1,2),PIRA!$B$1:$E$1144,2,FALSE),"")</f>
        <v xml:space="preserve">Rotational Dynamics
Applications of Newton's Laws
</v>
      </c>
      <c r="F2380" s="31" t="str">
        <f xml:space="preserve"> IFERROR(VLOOKUP(MID(G2380,1,4),PIRA!$B$1:$E$1144,2,FALSE),"")&amp;"
"&amp;IFERROR(VLOOKUP(MID(H2380,1,4),PIRA!$B$1:$E$1144,2,FALSE),"")&amp;"
"&amp;IFERROR(VLOOKUP(MID(I2380,1,4),PIRA!$B$1:$E$1144,2,FALSE),"")</f>
        <v xml:space="preserve">Conservation of Angular Momentum
Dynamic Torque
</v>
      </c>
      <c r="G2380" s="32" t="s">
        <v>1169</v>
      </c>
      <c r="H2380" s="31" t="str">
        <f>IFERROR(IF(VLOOKUP(G2380,Demos!$B$3:$K$1368,2,FALSE)=0,"",VLOOKUP(G2380,Demos!$B$3:$K$1368,2,FALSE)),"")</f>
        <v>1K10.01</v>
      </c>
      <c r="I2380" s="79" t="str">
        <f>IFERROR(IF(VLOOKUP(G2380,Demos!$B$3:$K$1368,3,FALSE)=0,"",VLOOKUP(G2380,Demos!$B$3:$K$1368,3,FALSE)),"")</f>
        <v/>
      </c>
      <c r="J2380" s="79" t="str">
        <f>IFERROR(IF(VLOOKUP(G2380,Demos!$B$3:$K$1368,4,FALSE)=0,"",VLOOKUP(G2380,Demos!$B$3:$K$1368,4,FALSE)),"")</f>
        <v/>
      </c>
      <c r="K2380" s="30" t="s">
        <v>373</v>
      </c>
      <c r="M2380" s="71">
        <v>41534</v>
      </c>
      <c r="N2380" s="33" t="str">
        <f>IFERROR(VLOOKUP(G2380,Demos!$B$3:$K$1368,5,FALSE),"")</f>
        <v>Pulling a Spool (a.k.a. Oma's Garenklosje)</v>
      </c>
      <c r="O2380" s="28">
        <f>IF(N2380="","",COUNTIF($N$6:N4499, N2380))</f>
        <v>39</v>
      </c>
      <c r="P2380" s="33" t="str">
        <f xml:space="preserve"> IFERROR(IF(VLOOKUP(G2380,Demos!$B$3:$K$1368,6,FALSE)=0,"",VLOOKUP(G2380,Demos!$B$3:$K$1368,6,FALSE)),"")</f>
        <v>www.de-monstrare.nl/pdf/Pulling%20a%20spool.pdf</v>
      </c>
      <c r="Q2380" s="38" t="str">
        <f xml:space="preserve"> IFERROR(IF(VLOOKUP(G2380,Demos!$B$3:$K$1368,8,FALSE)=0,"",VLOOKUP(G2380,Demos!$B$3:$K$1368,8,FALSE)),"")</f>
        <v/>
      </c>
      <c r="R2380" s="38" t="str">
        <f xml:space="preserve"> IFERROR(IF(VLOOKUP(G2380,Demos!$B$3:$K$1368,7,FALSE)=0,"",VLOOKUP(G2380,Demos!$B$3:$K$1368,7,FALSE)),"")</f>
        <v xml:space="preserve">See Collegerame 2022 recording TN1612TU_19 - https://collegerama.tudelft.nl/Mediasite/Channel/as-bsc-tn/watch/1525734e9e3e40e6a0113a2e79f6fd7b1d </v>
      </c>
      <c r="T2380" s="50" t="s">
        <v>1890</v>
      </c>
      <c r="U2380" s="31" t="str">
        <f>IFERROR(VLOOKUP(G2380,Demos!$B$7:N5673,12,FALSE),"")</f>
        <v/>
      </c>
    </row>
    <row r="2381" spans="1:21" ht="45" x14ac:dyDescent="0.25">
      <c r="A2381" s="39">
        <f t="shared" si="37"/>
        <v>2376</v>
      </c>
      <c r="B2381" s="30" t="s">
        <v>29</v>
      </c>
      <c r="C2381" s="29" t="str">
        <f xml:space="preserve"> IFERROR(VLOOKUP(B2381, Courses!$C$3:$E$836, 2, FALSE),"")</f>
        <v>Classical and Quantum Mechanics</v>
      </c>
      <c r="D2381" s="29" t="str">
        <f xml:space="preserve"> IFERROR(VLOOKUP(MID(G2381,1,1), PIRA!$B$1:$E$1146, 2, FALSE),"")</f>
        <v>1 Mechanics</v>
      </c>
      <c r="E2381" s="31" t="str">
        <f xml:space="preserve"> IFERROR(VLOOKUP(MID(G2381,1,2),PIRA!$B$1:$E$1144,2,FALSE),"")&amp;"
"&amp;IFERROR(VLOOKUP(MID(H2381,1,2),PIRA!$B$1:$E$1144,2,FALSE),"")&amp;"
"&amp;IFERROR(VLOOKUP(MID(I2381,1,2),PIRA!$B$1:$E$1144,2,FALSE),"")</f>
        <v xml:space="preserve">Rotational Dynamics
</v>
      </c>
      <c r="F2381" s="31" t="str">
        <f xml:space="preserve"> IFERROR(VLOOKUP(MID(G2381,1,4),PIRA!$B$1:$E$1144,2,FALSE),"")&amp;"
"&amp;IFERROR(VLOOKUP(MID(H2381,1,4),PIRA!$B$1:$E$1144,2,FALSE),"")&amp;"
"&amp;IFERROR(VLOOKUP(MID(I2381,1,4),PIRA!$B$1:$E$1144,2,FALSE),"")</f>
        <v xml:space="preserve">Conservation of Angular Momentum
</v>
      </c>
      <c r="G2381" s="32" t="s">
        <v>1409</v>
      </c>
      <c r="H2381" s="31" t="str">
        <f>IFERROR(IF(VLOOKUP(G2381,Demos!$B$3:$K$1368,2,FALSE)=0,"",VLOOKUP(G2381,Demos!$B$3:$K$1368,2,FALSE)),"")</f>
        <v/>
      </c>
      <c r="I2381" s="79" t="str">
        <f>IFERROR(IF(VLOOKUP(G2381,Demos!$B$3:$K$1368,3,FALSE)=0,"",VLOOKUP(G2381,Demos!$B$3:$K$1368,3,FALSE)),"")</f>
        <v/>
      </c>
      <c r="J2381" s="79" t="str">
        <f>IFERROR(IF(VLOOKUP(G2381,Demos!$B$3:$K$1368,4,FALSE)=0,"",VLOOKUP(G2381,Demos!$B$3:$K$1368,4,FALSE)),"")</f>
        <v/>
      </c>
      <c r="K2381" s="30" t="s">
        <v>373</v>
      </c>
      <c r="M2381" s="71">
        <v>41534</v>
      </c>
      <c r="N2381" s="33" t="str">
        <f>IFERROR(VLOOKUP(G2381,Demos!$B$3:$K$1368,5,FALSE),"")</f>
        <v>Pulling the Rug</v>
      </c>
      <c r="O2381" s="28">
        <f>IF(N2381="","",COUNTIF($N$6:N4500, N2381))</f>
        <v>3</v>
      </c>
      <c r="P2381" s="33" t="str">
        <f xml:space="preserve"> IFERROR(IF(VLOOKUP(G2381,Demos!$B$3:$K$1368,6,FALSE)=0,"",VLOOKUP(G2381,Demos!$B$3:$K$1368,6,FALSE)),"")</f>
        <v>www.de-monstrare.nl/pdf/Pulling%20the%20rug.pdf</v>
      </c>
      <c r="Q2381" s="38" t="str">
        <f xml:space="preserve"> IFERROR(IF(VLOOKUP(G2381,Demos!$B$3:$K$1368,8,FALSE)=0,"",VLOOKUP(G2381,Demos!$B$3:$K$1368,8,FALSE)),"")</f>
        <v/>
      </c>
      <c r="R2381" s="38" t="str">
        <f xml:space="preserve"> IFERROR(IF(VLOOKUP(G2381,Demos!$B$3:$K$1368,7,FALSE)=0,"",VLOOKUP(G2381,Demos!$B$3:$K$1368,7,FALSE)),"")</f>
        <v/>
      </c>
      <c r="T2381" s="50" t="s">
        <v>1762</v>
      </c>
      <c r="U2381" s="31" t="str">
        <f>IFERROR(VLOOKUP(G2381,Demos!$B$7:N5672,12,FALSE),"")</f>
        <v/>
      </c>
    </row>
    <row r="2382" spans="1:21" ht="45" x14ac:dyDescent="0.25">
      <c r="A2382" s="39">
        <f t="shared" si="37"/>
        <v>2377</v>
      </c>
      <c r="B2382" s="30" t="s">
        <v>1877</v>
      </c>
      <c r="C2382" s="29" t="str">
        <f xml:space="preserve"> IFERROR(VLOOKUP(B2382, Courses!$C$3:$E$836, 2, FALSE),"")</f>
        <v>Electromagnetism</v>
      </c>
      <c r="D2382" s="29" t="str">
        <f xml:space="preserve"> IFERROR(VLOOKUP(MID(G2382,1,1), PIRA!$B$1:$E$1146, 2, FALSE),"")</f>
        <v>5 Electricity and Magnetism</v>
      </c>
      <c r="E2382" s="31" t="str">
        <f xml:space="preserve"> IFERROR(VLOOKUP(MID(G2382,1,2),PIRA!$B$1:$E$1144,2,FALSE),"")&amp;"
"&amp;IFERROR(VLOOKUP(MID(H2382,1,2),PIRA!$B$1:$E$1144,2,FALSE),"")&amp;"
"&amp;IFERROR(VLOOKUP(MID(I2382,1,2),PIRA!$B$1:$E$1144,2,FALSE),"")</f>
        <v xml:space="preserve">Electrostatics
</v>
      </c>
      <c r="F2382" s="31" t="str">
        <f xml:space="preserve"> IFERROR(VLOOKUP(MID(G2382,1,4),PIRA!$B$1:$E$1144,2,FALSE),"")&amp;"
"&amp;IFERROR(VLOOKUP(MID(H2382,1,4),PIRA!$B$1:$E$1144,2,FALSE),"")&amp;"
"&amp;IFERROR(VLOOKUP(MID(I2382,1,4),PIRA!$B$1:$E$1144,2,FALSE),"")</f>
        <v xml:space="preserve">Coulomb's Law
</v>
      </c>
      <c r="G2382" s="32" t="s">
        <v>249</v>
      </c>
      <c r="H2382" s="31" t="str">
        <f>IFERROR(IF(VLOOKUP(G2382,Demos!$B$3:$K$1368,2,FALSE)=0,"",VLOOKUP(G2382,Demos!$B$3:$K$1368,2,FALSE)),"")</f>
        <v/>
      </c>
      <c r="I2382" s="79" t="str">
        <f>IFERROR(IF(VLOOKUP(G2382,Demos!$B$3:$K$1368,3,FALSE)=0,"",VLOOKUP(G2382,Demos!$B$3:$K$1368,3,FALSE)),"")</f>
        <v/>
      </c>
      <c r="J2382" s="79" t="str">
        <f>IFERROR(IF(VLOOKUP(G2382,Demos!$B$3:$K$1368,4,FALSE)=0,"",VLOOKUP(G2382,Demos!$B$3:$K$1368,4,FALSE)),"")</f>
        <v/>
      </c>
      <c r="K2382" s="32" t="s">
        <v>155</v>
      </c>
      <c r="L2382" s="32" t="s">
        <v>1060</v>
      </c>
      <c r="M2382" s="71">
        <v>41534</v>
      </c>
      <c r="N2382" s="33" t="str">
        <f>IFERROR(VLOOKUP(G2382,Demos!$B$3:$K$1368,5,FALSE),"")</f>
        <v>Mirror Charge</v>
      </c>
      <c r="O2382" s="28">
        <f>IF(N2382="","",COUNTIF($N$6:N4501, N2382))</f>
        <v>3</v>
      </c>
      <c r="P2382" s="33" t="str">
        <f xml:space="preserve"> IFERROR(IF(VLOOKUP(G2382,Demos!$B$3:$K$1368,6,FALSE)=0,"",VLOOKUP(G2382,Demos!$B$3:$K$1368,6,FALSE)),"")</f>
        <v>N/A</v>
      </c>
      <c r="Q2382" s="38" t="str">
        <f xml:space="preserve"> IFERROR(IF(VLOOKUP(G2382,Demos!$B$3:$K$1368,8,FALSE)=0,"",VLOOKUP(G2382,Demos!$B$3:$K$1368,8,FALSE)),"")</f>
        <v>Instead of using two spheres, try using one charged sphere in close vicinity of a grounded metal plate, while monitoring attractive/repulsive force</v>
      </c>
      <c r="R2382" s="38" t="str">
        <f xml:space="preserve"> IFERROR(IF(VLOOKUP(G2382,Demos!$B$3:$K$1368,7,FALSE)=0,"",VLOOKUP(G2382,Demos!$B$3:$K$1368,7,FALSE)),"")</f>
        <v/>
      </c>
      <c r="T2382" s="50" t="s">
        <v>1770</v>
      </c>
      <c r="U2382" s="31" t="str">
        <f>IFERROR(VLOOKUP(G2382,Demos!$B$7:N5677,12,FALSE),"")</f>
        <v/>
      </c>
    </row>
    <row r="2383" spans="1:21" ht="45" x14ac:dyDescent="0.25">
      <c r="A2383" s="39">
        <f t="shared" si="37"/>
        <v>2378</v>
      </c>
      <c r="B2383" s="30" t="s">
        <v>1877</v>
      </c>
      <c r="C2383" s="29" t="str">
        <f xml:space="preserve"> IFERROR(VLOOKUP(B2383, Courses!$C$3:$E$836, 2, FALSE),"")</f>
        <v>Electromagnetism</v>
      </c>
      <c r="D2383" s="29" t="str">
        <f xml:space="preserve"> IFERROR(VLOOKUP(MID(G2383,1,1), PIRA!$B$1:$E$1146, 2, FALSE),"")</f>
        <v>5 Electricity and Magnetism</v>
      </c>
      <c r="E2383" s="31" t="str">
        <f xml:space="preserve"> IFERROR(VLOOKUP(MID(G2383,1,2),PIRA!$B$1:$E$1144,2,FALSE),"")&amp;"
"&amp;IFERROR(VLOOKUP(MID(H2383,1,2),PIRA!$B$1:$E$1144,2,FALSE),"")&amp;"
"&amp;IFERROR(VLOOKUP(MID(I2383,1,2),PIRA!$B$1:$E$1144,2,FALSE),"")</f>
        <v xml:space="preserve">Electrostatics
</v>
      </c>
      <c r="F2383" s="31" t="str">
        <f xml:space="preserve"> IFERROR(VLOOKUP(MID(G2383,1,4),PIRA!$B$1:$E$1144,2,FALSE),"")&amp;"
"&amp;IFERROR(VLOOKUP(MID(H2383,1,4),PIRA!$B$1:$E$1144,2,FALSE),"")&amp;"
"&amp;IFERROR(VLOOKUP(MID(I2383,1,4),PIRA!$B$1:$E$1144,2,FALSE),"")</f>
        <v xml:space="preserve">Coulomb's Law
</v>
      </c>
      <c r="G2383" s="32" t="s">
        <v>249</v>
      </c>
      <c r="H2383" s="31" t="str">
        <f>IFERROR(IF(VLOOKUP(G2383,Demos!$B$3:$K$1368,2,FALSE)=0,"",VLOOKUP(G2383,Demos!$B$3:$K$1368,2,FALSE)),"")</f>
        <v/>
      </c>
      <c r="I2383" s="79" t="str">
        <f>IFERROR(IF(VLOOKUP(G2383,Demos!$B$3:$K$1368,3,FALSE)=0,"",VLOOKUP(G2383,Demos!$B$3:$K$1368,3,FALSE)),"")</f>
        <v/>
      </c>
      <c r="J2383" s="79" t="str">
        <f>IFERROR(IF(VLOOKUP(G2383,Demos!$B$3:$K$1368,4,FALSE)=0,"",VLOOKUP(G2383,Demos!$B$3:$K$1368,4,FALSE)),"")</f>
        <v/>
      </c>
      <c r="K2383" s="30" t="s">
        <v>155</v>
      </c>
      <c r="L2383" s="30" t="s">
        <v>1060</v>
      </c>
      <c r="M2383" s="71">
        <v>41534</v>
      </c>
      <c r="N2383" s="33" t="str">
        <f>IFERROR(VLOOKUP(G2383,Demos!$B$3:$K$1368,5,FALSE),"")</f>
        <v>Mirror Charge</v>
      </c>
      <c r="O2383" s="28">
        <f>IF(N2383="","",COUNTIF($N$6:N4502, N2383))</f>
        <v>3</v>
      </c>
      <c r="P2383" s="33" t="str">
        <f xml:space="preserve"> IFERROR(IF(VLOOKUP(G2383,Demos!$B$3:$K$1368,6,FALSE)=0,"",VLOOKUP(G2383,Demos!$B$3:$K$1368,6,FALSE)),"")</f>
        <v>N/A</v>
      </c>
      <c r="Q2383" s="38" t="str">
        <f xml:space="preserve"> IFERROR(IF(VLOOKUP(G2383,Demos!$B$3:$K$1368,8,FALSE)=0,"",VLOOKUP(G2383,Demos!$B$3:$K$1368,8,FALSE)),"")</f>
        <v>Instead of using two spheres, try using one charged sphere in close vicinity of a grounded metal plate, while monitoring attractive/repulsive force</v>
      </c>
      <c r="R2383" s="38" t="str">
        <f xml:space="preserve"> IFERROR(IF(VLOOKUP(G2383,Demos!$B$3:$K$1368,7,FALSE)=0,"",VLOOKUP(G2383,Demos!$B$3:$K$1368,7,FALSE)),"")</f>
        <v/>
      </c>
      <c r="T2383" s="50" t="s">
        <v>1770</v>
      </c>
      <c r="U2383" s="31" t="str">
        <f>IFERROR(VLOOKUP(G2383,Demos!$B$7:N5678,12,FALSE),"")</f>
        <v/>
      </c>
    </row>
    <row r="2384" spans="1:21" ht="45" x14ac:dyDescent="0.25">
      <c r="A2384" s="39">
        <f t="shared" si="37"/>
        <v>2379</v>
      </c>
      <c r="B2384" s="30" t="s">
        <v>1877</v>
      </c>
      <c r="C2384" s="29" t="str">
        <f xml:space="preserve"> IFERROR(VLOOKUP(B2384, Courses!$C$3:$E$836, 2, FALSE),"")</f>
        <v>Electromagnetism</v>
      </c>
      <c r="D2384" s="29" t="str">
        <f xml:space="preserve"> IFERROR(VLOOKUP(MID(G2384,1,1), PIRA!$B$1:$E$1146, 2, FALSE),"")</f>
        <v>5 Electricity and Magnetism</v>
      </c>
      <c r="E2384" s="31" t="str">
        <f xml:space="preserve"> IFERROR(VLOOKUP(MID(G2384,1,2),PIRA!$B$1:$E$1144,2,FALSE),"")&amp;"
"&amp;IFERROR(VLOOKUP(MID(H2384,1,2),PIRA!$B$1:$E$1144,2,FALSE),"")&amp;"
"&amp;IFERROR(VLOOKUP(MID(I2384,1,2),PIRA!$B$1:$E$1144,2,FALSE),"")</f>
        <v xml:space="preserve">Electrostatics
</v>
      </c>
      <c r="F2384" s="31" t="str">
        <f xml:space="preserve"> IFERROR(VLOOKUP(MID(G2384,1,4),PIRA!$B$1:$E$1144,2,FALSE),"")&amp;"
"&amp;IFERROR(VLOOKUP(MID(H2384,1,4),PIRA!$B$1:$E$1144,2,FALSE),"")&amp;"
"&amp;IFERROR(VLOOKUP(MID(I2384,1,4),PIRA!$B$1:$E$1144,2,FALSE),"")</f>
        <v xml:space="preserve">
</v>
      </c>
      <c r="G2384" s="32" t="s">
        <v>1724</v>
      </c>
      <c r="H2384" s="31" t="str">
        <f>IFERROR(IF(VLOOKUP(G2384,Demos!$B$3:$K$1368,2,FALSE)=0,"",VLOOKUP(G2384,Demos!$B$3:$K$1368,2,FALSE)),"")</f>
        <v/>
      </c>
      <c r="I2384" s="79" t="str">
        <f>IFERROR(IF(VLOOKUP(G2384,Demos!$B$3:$K$1368,3,FALSE)=0,"",VLOOKUP(G2384,Demos!$B$3:$K$1368,3,FALSE)),"")</f>
        <v/>
      </c>
      <c r="J2384" s="79" t="str">
        <f>IFERROR(IF(VLOOKUP(G2384,Demos!$B$3:$K$1368,4,FALSE)=0,"",VLOOKUP(G2384,Demos!$B$3:$K$1368,4,FALSE)),"")</f>
        <v/>
      </c>
      <c r="K2384" s="30" t="s">
        <v>155</v>
      </c>
      <c r="L2384" s="30" t="s">
        <v>1060</v>
      </c>
      <c r="M2384" s="71">
        <v>41531</v>
      </c>
      <c r="N2384" s="33" t="str">
        <f>IFERROR(VLOOKUP(G2384,Demos!$B$3:$K$1368,5,FALSE),"")</f>
        <v>Work performed when Displacing Charged Spheres</v>
      </c>
      <c r="O2384" s="28">
        <f>IF(N2384="","",COUNTIF($N$6:N4503, N2384))</f>
        <v>4</v>
      </c>
      <c r="P2384" s="33" t="str">
        <f xml:space="preserve"> IFERROR(IF(VLOOKUP(G2384,Demos!$B$3:$K$1368,6,FALSE)=0,"",VLOOKUP(G2384,Demos!$B$3:$K$1368,6,FALSE)),"")</f>
        <v>N/A</v>
      </c>
      <c r="Q2384" s="38" t="str">
        <f xml:space="preserve"> IFERROR(IF(VLOOKUP(G2384,Demos!$B$3:$K$1368,8,FALSE)=0,"",VLOOKUP(G2384,Demos!$B$3:$K$1368,8,FALSE)),"")</f>
        <v>Measure and integrate force w Newton meter while changing separation between two charged spheres</v>
      </c>
      <c r="R2384" s="38" t="str">
        <f xml:space="preserve"> IFERROR(IF(VLOOKUP(G2384,Demos!$B$3:$K$1368,7,FALSE)=0,"",VLOOKUP(G2384,Demos!$B$3:$K$1368,7,FALSE)),"")</f>
        <v/>
      </c>
      <c r="T2384" s="50" t="s">
        <v>1769</v>
      </c>
      <c r="U2384" s="31" t="str">
        <f>IFERROR(VLOOKUP(G2384,Demos!$B$7:N5679,12,FALSE),"")</f>
        <v/>
      </c>
    </row>
    <row r="2385" spans="1:21" ht="45" x14ac:dyDescent="0.25">
      <c r="A2385" s="39">
        <f t="shared" si="37"/>
        <v>2380</v>
      </c>
      <c r="B2385" s="30" t="s">
        <v>1877</v>
      </c>
      <c r="C2385" s="29" t="str">
        <f xml:space="preserve"> IFERROR(VLOOKUP(B2385, Courses!$C$3:$E$836, 2, FALSE),"")</f>
        <v>Electromagnetism</v>
      </c>
      <c r="D2385" s="29" t="str">
        <f xml:space="preserve"> IFERROR(VLOOKUP(MID(G2385,1,1), PIRA!$B$1:$E$1146, 2, FALSE),"")</f>
        <v>5 Electricity and Magnetism</v>
      </c>
      <c r="E2385" s="31" t="str">
        <f xml:space="preserve"> IFERROR(VLOOKUP(MID(G2385,1,2),PIRA!$B$1:$E$1144,2,FALSE),"")&amp;"
"&amp;IFERROR(VLOOKUP(MID(H2385,1,2),PIRA!$B$1:$E$1144,2,FALSE),"")&amp;"
"&amp;IFERROR(VLOOKUP(MID(I2385,1,2),PIRA!$B$1:$E$1144,2,FALSE),"")</f>
        <v xml:space="preserve">Electrostatics
</v>
      </c>
      <c r="F2385" s="31" t="str">
        <f xml:space="preserve"> IFERROR(VLOOKUP(MID(G2385,1,4),PIRA!$B$1:$E$1144,2,FALSE),"")&amp;"
"&amp;IFERROR(VLOOKUP(MID(H2385,1,4),PIRA!$B$1:$E$1144,2,FALSE),"")&amp;"
"&amp;IFERROR(VLOOKUP(MID(I2385,1,4),PIRA!$B$1:$E$1144,2,FALSE),"")</f>
        <v xml:space="preserve">
</v>
      </c>
      <c r="G2385" s="32" t="s">
        <v>1724</v>
      </c>
      <c r="H2385" s="31" t="str">
        <f>IFERROR(IF(VLOOKUP(G2385,Demos!$B$3:$K$1368,2,FALSE)=0,"",VLOOKUP(G2385,Demos!$B$3:$K$1368,2,FALSE)),"")</f>
        <v/>
      </c>
      <c r="I2385" s="79" t="str">
        <f>IFERROR(IF(VLOOKUP(G2385,Demos!$B$3:$K$1368,3,FALSE)=0,"",VLOOKUP(G2385,Demos!$B$3:$K$1368,3,FALSE)),"")</f>
        <v/>
      </c>
      <c r="J2385" s="79" t="str">
        <f>IFERROR(IF(VLOOKUP(G2385,Demos!$B$3:$K$1368,4,FALSE)=0,"",VLOOKUP(G2385,Demos!$B$3:$K$1368,4,FALSE)),"")</f>
        <v/>
      </c>
      <c r="K2385" s="30" t="s">
        <v>155</v>
      </c>
      <c r="L2385" s="30" t="s">
        <v>1060</v>
      </c>
      <c r="M2385" s="71">
        <v>41531</v>
      </c>
      <c r="N2385" s="33" t="str">
        <f>IFERROR(VLOOKUP(G2385,Demos!$B$3:$K$1368,5,FALSE),"")</f>
        <v>Work performed when Displacing Charged Spheres</v>
      </c>
      <c r="O2385" s="28">
        <f>IF(N2385="","",COUNTIF($N$6:N4504, N2385))</f>
        <v>4</v>
      </c>
      <c r="P2385" s="33" t="str">
        <f xml:space="preserve"> IFERROR(IF(VLOOKUP(G2385,Demos!$B$3:$K$1368,6,FALSE)=0,"",VLOOKUP(G2385,Demos!$B$3:$K$1368,6,FALSE)),"")</f>
        <v>N/A</v>
      </c>
      <c r="Q2385" s="38" t="str">
        <f xml:space="preserve"> IFERROR(IF(VLOOKUP(G2385,Demos!$B$3:$K$1368,8,FALSE)=0,"",VLOOKUP(G2385,Demos!$B$3:$K$1368,8,FALSE)),"")</f>
        <v>Measure and integrate force w Newton meter while changing separation between two charged spheres</v>
      </c>
      <c r="R2385" s="38" t="str">
        <f xml:space="preserve"> IFERROR(IF(VLOOKUP(G2385,Demos!$B$3:$K$1368,7,FALSE)=0,"",VLOOKUP(G2385,Demos!$B$3:$K$1368,7,FALSE)),"")</f>
        <v/>
      </c>
      <c r="T2385" s="50" t="s">
        <v>1769</v>
      </c>
      <c r="U2385" s="31" t="str">
        <f>IFERROR(VLOOKUP(G2385,Demos!$B$7:N5680,12,FALSE),"")</f>
        <v/>
      </c>
    </row>
    <row r="2386" spans="1:21" ht="45" x14ac:dyDescent="0.25">
      <c r="A2386" s="39">
        <f t="shared" si="37"/>
        <v>2381</v>
      </c>
      <c r="B2386" s="30" t="s">
        <v>148</v>
      </c>
      <c r="C2386" s="29" t="str">
        <f xml:space="preserve"> IFERROR(VLOOKUP(B2386, Courses!$C$3:$E$836, 2, FALSE),"")</f>
        <v>Introduction to Mechanics, Waves and Optics</v>
      </c>
      <c r="D2386" s="29" t="str">
        <f xml:space="preserve"> IFERROR(VLOOKUP(MID(G2386,1,1), PIRA!$B$1:$E$1146, 2, FALSE),"")</f>
        <v>1 Mechanics</v>
      </c>
      <c r="E2386" s="31" t="str">
        <f xml:space="preserve"> IFERROR(VLOOKUP(MID(G2386,1,2),PIRA!$B$1:$E$1144,2,FALSE),"")&amp;"
"&amp;IFERROR(VLOOKUP(MID(H2386,1,2),PIRA!$B$1:$E$1144,2,FALSE),"")&amp;"
"&amp;IFERROR(VLOOKUP(MID(I2386,1,2),PIRA!$B$1:$E$1144,2,FALSE),"")</f>
        <v xml:space="preserve">Rotational Dynamics
Rotational Dynamics
</v>
      </c>
      <c r="F2386" s="31" t="str">
        <f xml:space="preserve"> IFERROR(VLOOKUP(MID(G2386,1,4),PIRA!$B$1:$E$1144,2,FALSE),"")&amp;"
"&amp;IFERROR(VLOOKUP(MID(H2386,1,4),PIRA!$B$1:$E$1144,2,FALSE),"")&amp;"
"&amp;IFERROR(VLOOKUP(MID(I2386,1,4),PIRA!$B$1:$E$1144,2,FALSE),"")</f>
        <v xml:space="preserve">Moment of Inertia
Rotational Energy
</v>
      </c>
      <c r="G2386" s="32" t="s">
        <v>1393</v>
      </c>
      <c r="H2386" s="31" t="str">
        <f>IFERROR(IF(VLOOKUP(G2386,Demos!$B$3:$K$1368,2,FALSE)=0,"",VLOOKUP(G2386,Demos!$B$3:$K$1368,2,FALSE)),"")</f>
        <v>1Q20.01</v>
      </c>
      <c r="I2386" s="79" t="str">
        <f>IFERROR(IF(VLOOKUP(G2386,Demos!$B$3:$K$1368,3,FALSE)=0,"",VLOOKUP(G2386,Demos!$B$3:$K$1368,3,FALSE)),"")</f>
        <v/>
      </c>
      <c r="J2386" s="79" t="str">
        <f>IFERROR(IF(VLOOKUP(G2386,Demos!$B$3:$K$1368,4,FALSE)=0,"",VLOOKUP(G2386,Demos!$B$3:$K$1368,4,FALSE)),"")</f>
        <v/>
      </c>
      <c r="K2386" s="30" t="s">
        <v>252</v>
      </c>
      <c r="L2386" s="30" t="s">
        <v>1056</v>
      </c>
      <c r="M2386" s="71">
        <v>41529</v>
      </c>
      <c r="N2386" s="33" t="str">
        <f>IFERROR(VLOOKUP(G2386,Demos!$B$3:$K$1368,5,FALSE),"")</f>
        <v>Rolling Down a Wide Gutter</v>
      </c>
      <c r="O2386" s="28">
        <f>IF(N2386="","",COUNTIF($N$6:N4505, N2386))</f>
        <v>1</v>
      </c>
      <c r="P2386" s="33" t="str">
        <f xml:space="preserve"> IFERROR(IF(VLOOKUP(G2386,Demos!$B$3:$K$1368,6,FALSE)=0,"",VLOOKUP(G2386,Demos!$B$3:$K$1368,6,FALSE)),"")</f>
        <v>www.de-monstrare.nl/pdf/Rolling%20down%20a%20wide%20gutter.pdf</v>
      </c>
      <c r="Q2386" s="38" t="str">
        <f xml:space="preserve"> IFERROR(IF(VLOOKUP(G2386,Demos!$B$3:$K$1368,8,FALSE)=0,"",VLOOKUP(G2386,Demos!$B$3:$K$1368,8,FALSE)),"")</f>
        <v/>
      </c>
      <c r="R2386" s="38" t="str">
        <f xml:space="preserve"> IFERROR(IF(VLOOKUP(G2386,Demos!$B$3:$K$1368,7,FALSE)=0,"",VLOOKUP(G2386,Demos!$B$3:$K$1368,7,FALSE)),"")</f>
        <v/>
      </c>
      <c r="S2386" s="84"/>
      <c r="T2386" s="50" t="s">
        <v>1761</v>
      </c>
      <c r="U2386" s="31" t="str">
        <f>IFERROR(VLOOKUP(G2386,Demos!$B$7:N5681,12,FALSE),"")</f>
        <v/>
      </c>
    </row>
    <row r="2387" spans="1:21" ht="45" x14ac:dyDescent="0.25">
      <c r="A2387" s="39">
        <f t="shared" si="37"/>
        <v>2382</v>
      </c>
      <c r="B2387" s="30" t="s">
        <v>148</v>
      </c>
      <c r="C2387" s="29" t="str">
        <f xml:space="preserve"> IFERROR(VLOOKUP(B2387, Courses!$C$3:$E$836, 2, FALSE),"")</f>
        <v>Introduction to Mechanics, Waves and Optics</v>
      </c>
      <c r="D2387" s="29" t="str">
        <f xml:space="preserve"> IFERROR(VLOOKUP(MID(G2387,1,1), PIRA!$B$1:$E$1146, 2, FALSE),"")</f>
        <v>1 Mechanics</v>
      </c>
      <c r="E2387" s="31" t="str">
        <f xml:space="preserve"> IFERROR(VLOOKUP(MID(G2387,1,2),PIRA!$B$1:$E$1144,2,FALSE),"")&amp;"
"&amp;IFERROR(VLOOKUP(MID(H2387,1,2),PIRA!$B$1:$E$1144,2,FALSE),"")&amp;"
"&amp;IFERROR(VLOOKUP(MID(I2387,1,2),PIRA!$B$1:$E$1144,2,FALSE),"")</f>
        <v xml:space="preserve">Rotational Dynamics
Rotational Dynamics
</v>
      </c>
      <c r="F2387" s="31" t="str">
        <f xml:space="preserve"> IFERROR(VLOOKUP(MID(G2387,1,4),PIRA!$B$1:$E$1144,2,FALSE),"")&amp;"
"&amp;IFERROR(VLOOKUP(MID(H2387,1,4),PIRA!$B$1:$E$1144,2,FALSE),"")&amp;"
"&amp;IFERROR(VLOOKUP(MID(I2387,1,4),PIRA!$B$1:$E$1144,2,FALSE),"")</f>
        <v xml:space="preserve">Conservation of Angular Momentum
Transfer of Angular Momentum
</v>
      </c>
      <c r="G2387" s="32" t="s">
        <v>84</v>
      </c>
      <c r="H2387" s="31" t="str">
        <f>IFERROR(IF(VLOOKUP(G2387,Demos!$B$3:$K$1368,2,FALSE)=0,"",VLOOKUP(G2387,Demos!$B$3:$K$1368,2,FALSE)),"")</f>
        <v>1Q30.10</v>
      </c>
      <c r="I2387" s="79" t="str">
        <f>IFERROR(IF(VLOOKUP(G2387,Demos!$B$3:$K$1368,3,FALSE)=0,"",VLOOKUP(G2387,Demos!$B$3:$K$1368,3,FALSE)),"")</f>
        <v/>
      </c>
      <c r="J2387" s="79" t="str">
        <f>IFERROR(IF(VLOOKUP(G2387,Demos!$B$3:$K$1368,4,FALSE)=0,"",VLOOKUP(G2387,Demos!$B$3:$K$1368,4,FALSE)),"")</f>
        <v/>
      </c>
      <c r="K2387" s="30" t="s">
        <v>252</v>
      </c>
      <c r="L2387" s="30" t="s">
        <v>1056</v>
      </c>
      <c r="M2387" s="71">
        <v>41529</v>
      </c>
      <c r="N2387" s="33" t="str">
        <f>IFERROR(VLOOKUP(G2387,Demos!$B$3:$K$1368,5,FALSE),"")</f>
        <v>Bicycle Wheel and Swivel Chair</v>
      </c>
      <c r="O2387" s="28">
        <f>IF(N2387="","",COUNTIF($N$6:N4506, N2387))</f>
        <v>39</v>
      </c>
      <c r="P2387" s="33" t="str">
        <f xml:space="preserve"> IFERROR(IF(VLOOKUP(G2387,Demos!$B$3:$K$1368,6,FALSE)=0,"",VLOOKUP(G2387,Demos!$B$3:$K$1368,6,FALSE)),"")</f>
        <v>www.de-monstrare.nl/pdf/Bicycle%20wheel%20and%20swivel%20chair.pdf</v>
      </c>
      <c r="Q2387" s="38" t="str">
        <f xml:space="preserve"> IFERROR(IF(VLOOKUP(G2387,Demos!$B$3:$K$1368,8,FALSE)=0,"",VLOOKUP(G2387,Demos!$B$3:$K$1368,8,FALSE)),"")</f>
        <v/>
      </c>
      <c r="R2387" s="38" t="str">
        <f xml:space="preserve"> IFERROR(IF(VLOOKUP(G2387,Demos!$B$3:$K$1368,7,FALSE)=0,"",VLOOKUP(G2387,Demos!$B$3:$K$1368,7,FALSE)),"")</f>
        <v xml:space="preserve">See Collegerama 2022 recording TN1612TU_05 from 01:13:11 - https://collegerama.tudelft.nl/Mediasite/Channel/as-bsc-tn/watch/c62ffe14b9a54c75ada1f93c4d870c901d </v>
      </c>
      <c r="S2387" s="84"/>
      <c r="T2387" s="50" t="s">
        <v>1762</v>
      </c>
      <c r="U2387" s="31" t="str">
        <f>IFERROR(VLOOKUP(G2387,Demos!$B$7:N5683,12,FALSE),"")</f>
        <v/>
      </c>
    </row>
    <row r="2388" spans="1:21" ht="45" x14ac:dyDescent="0.25">
      <c r="A2388" s="39">
        <f t="shared" si="37"/>
        <v>2383</v>
      </c>
      <c r="B2388" s="30" t="s">
        <v>148</v>
      </c>
      <c r="C2388" s="29" t="str">
        <f xml:space="preserve"> IFERROR(VLOOKUP(B2388, Courses!$C$3:$E$836, 2, FALSE),"")</f>
        <v>Introduction to Mechanics, Waves and Optics</v>
      </c>
      <c r="D2388" s="29" t="str">
        <f xml:space="preserve"> IFERROR(VLOOKUP(MID(G2388,1,1), PIRA!$B$1:$E$1146, 2, FALSE),"")</f>
        <v>1 Mechanics</v>
      </c>
      <c r="E2388" s="31" t="str">
        <f xml:space="preserve"> IFERROR(VLOOKUP(MID(G2388,1,2),PIRA!$B$1:$E$1144,2,FALSE),"")&amp;"
"&amp;IFERROR(VLOOKUP(MID(H2388,1,2),PIRA!$B$1:$E$1144,2,FALSE),"")&amp;"
"&amp;IFERROR(VLOOKUP(MID(I2388,1,2),PIRA!$B$1:$E$1144,2,FALSE),"")</f>
        <v xml:space="preserve">Rotational Dynamics
</v>
      </c>
      <c r="F2388" s="31" t="str">
        <f xml:space="preserve"> IFERROR(VLOOKUP(MID(G2388,1,4),PIRA!$B$1:$E$1144,2,FALSE),"")&amp;"
"&amp;IFERROR(VLOOKUP(MID(H2388,1,4),PIRA!$B$1:$E$1144,2,FALSE),"")&amp;"
"&amp;IFERROR(VLOOKUP(MID(I2388,1,4),PIRA!$B$1:$E$1144,2,FALSE),"")</f>
        <v xml:space="preserve">Gyros
</v>
      </c>
      <c r="G2388" s="32" t="s">
        <v>1173</v>
      </c>
      <c r="H2388" s="31" t="str">
        <f>IFERROR(IF(VLOOKUP(G2388,Demos!$B$3:$K$1368,2,FALSE)=0,"",VLOOKUP(G2388,Demos!$B$3:$K$1368,2,FALSE)),"")</f>
        <v/>
      </c>
      <c r="I2388" s="79" t="str">
        <f>IFERROR(IF(VLOOKUP(G2388,Demos!$B$3:$K$1368,3,FALSE)=0,"",VLOOKUP(G2388,Demos!$B$3:$K$1368,3,FALSE)),"")</f>
        <v/>
      </c>
      <c r="J2388" s="79" t="str">
        <f>IFERROR(IF(VLOOKUP(G2388,Demos!$B$3:$K$1368,4,FALSE)=0,"",VLOOKUP(G2388,Demos!$B$3:$K$1368,4,FALSE)),"")</f>
        <v/>
      </c>
      <c r="K2388" s="30" t="s">
        <v>252</v>
      </c>
      <c r="L2388" s="30" t="s">
        <v>1056</v>
      </c>
      <c r="M2388" s="71">
        <v>41529</v>
      </c>
      <c r="N2388" s="33" t="str">
        <f>IFERROR(VLOOKUP(G2388,Demos!$B$3:$K$1368,5,FALSE),"")</f>
        <v>Precession (1)</v>
      </c>
      <c r="O2388" s="28">
        <f>IF(N2388="","",COUNTIF($N$6:N4507, N2388))</f>
        <v>1</v>
      </c>
      <c r="P2388" s="33" t="str">
        <f xml:space="preserve"> IFERROR(IF(VLOOKUP(G2388,Demos!$B$3:$K$1368,6,FALSE)=0,"",VLOOKUP(G2388,Demos!$B$3:$K$1368,6,FALSE)),"")</f>
        <v>www.de-monstrare.nl/pdf/Precession%20_1_.pdf</v>
      </c>
      <c r="Q2388" s="38" t="str">
        <f xml:space="preserve"> IFERROR(IF(VLOOKUP(G2388,Demos!$B$3:$K$1368,8,FALSE)=0,"",VLOOKUP(G2388,Demos!$B$3:$K$1368,8,FALSE)),"")</f>
        <v/>
      </c>
      <c r="R2388" s="38" t="str">
        <f xml:space="preserve"> IFERROR(IF(VLOOKUP(G2388,Demos!$B$3:$K$1368,7,FALSE)=0,"",VLOOKUP(G2388,Demos!$B$3:$K$1368,7,FALSE)),"")</f>
        <v/>
      </c>
      <c r="S2388" s="84"/>
      <c r="T2388" s="50" t="s">
        <v>1762</v>
      </c>
      <c r="U2388" s="31" t="str">
        <f>IFERROR(VLOOKUP(G2388,Demos!$B$7:N5682,12,FALSE),"")</f>
        <v/>
      </c>
    </row>
    <row r="2389" spans="1:21" ht="45" x14ac:dyDescent="0.25">
      <c r="A2389" s="39">
        <f t="shared" si="37"/>
        <v>2384</v>
      </c>
      <c r="B2389" s="30" t="s">
        <v>1877</v>
      </c>
      <c r="C2389" s="29" t="str">
        <f xml:space="preserve"> IFERROR(VLOOKUP(B2389, Courses!$C$3:$E$836, 2, FALSE),"")</f>
        <v>Electromagnetism</v>
      </c>
      <c r="D2389" s="29" t="str">
        <f xml:space="preserve"> IFERROR(VLOOKUP(MID(G2389,1,1), PIRA!$B$1:$E$1146, 2, FALSE),"")</f>
        <v>5 Electricity and Magnetism</v>
      </c>
      <c r="E2389" s="31" t="str">
        <f xml:space="preserve"> IFERROR(VLOOKUP(MID(G2389,1,2),PIRA!$B$1:$E$1144,2,FALSE),"")&amp;"
"&amp;IFERROR(VLOOKUP(MID(H2389,1,2),PIRA!$B$1:$E$1144,2,FALSE),"")&amp;"
"&amp;IFERROR(VLOOKUP(MID(I2389,1,2),PIRA!$B$1:$E$1144,2,FALSE),"")</f>
        <v xml:space="preserve">Capacitance
</v>
      </c>
      <c r="F2389" s="31" t="str">
        <f xml:space="preserve"> IFERROR(VLOOKUP(MID(G2389,1,4),PIRA!$B$1:$E$1144,2,FALSE),"")&amp;"
"&amp;IFERROR(VLOOKUP(MID(H2389,1,4),PIRA!$B$1:$E$1144,2,FALSE),"")&amp;"
"&amp;IFERROR(VLOOKUP(MID(I2389,1,4),PIRA!$B$1:$E$1144,2,FALSE),"")</f>
        <v xml:space="preserve">Capacitors
</v>
      </c>
      <c r="G2389" s="32" t="s">
        <v>248</v>
      </c>
      <c r="H2389" s="31" t="str">
        <f>IFERROR(IF(VLOOKUP(G2389,Demos!$B$3:$K$1368,2,FALSE)=0,"",VLOOKUP(G2389,Demos!$B$3:$K$1368,2,FALSE)),"")</f>
        <v/>
      </c>
      <c r="I2389" s="79" t="str">
        <f>IFERROR(IF(VLOOKUP(G2389,Demos!$B$3:$K$1368,3,FALSE)=0,"",VLOOKUP(G2389,Demos!$B$3:$K$1368,3,FALSE)),"")</f>
        <v/>
      </c>
      <c r="J2389" s="79" t="str">
        <f>IFERROR(IF(VLOOKUP(G2389,Demos!$B$3:$K$1368,4,FALSE)=0,"",VLOOKUP(G2389,Demos!$B$3:$K$1368,4,FALSE)),"")</f>
        <v/>
      </c>
      <c r="K2389" s="30" t="s">
        <v>177</v>
      </c>
      <c r="L2389" s="30" t="s">
        <v>155</v>
      </c>
      <c r="M2389" s="71">
        <v>41529</v>
      </c>
      <c r="N2389" s="33" t="str">
        <f>IFERROR(VLOOKUP(G2389,Demos!$B$3:$K$1368,5,FALSE),"")</f>
        <v>Capacitor (1) Spacing between the Plates</v>
      </c>
      <c r="O2389" s="28">
        <f>IF(N2389="","",COUNTIF($N$6:N4508, N2389))</f>
        <v>22</v>
      </c>
      <c r="P2389" s="33" t="str">
        <f xml:space="preserve"> IFERROR(IF(VLOOKUP(G2389,Demos!$B$3:$K$1368,6,FALSE)=0,"",VLOOKUP(G2389,Demos!$B$3:$K$1368,6,FALSE)),"")</f>
        <v>www.de-monstrare.nl/.../Capacitor%20_1_ %20Spacing%20between%20the%20plates.pdf</v>
      </c>
      <c r="Q2389" s="38" t="str">
        <f xml:space="preserve"> IFERROR(IF(VLOOKUP(G2389,Demos!$B$3:$K$1368,8,FALSE)=0,"",VLOOKUP(G2389,Demos!$B$3:$K$1368,8,FALSE)),"")</f>
        <v/>
      </c>
      <c r="R2389" s="38" t="str">
        <f xml:space="preserve"> IFERROR(IF(VLOOKUP(G2389,Demos!$B$3:$K$1368,7,FALSE)=0,"",VLOOKUP(G2389,Demos!$B$3:$K$1368,7,FALSE)),"")</f>
        <v/>
      </c>
      <c r="T2389" s="50" t="s">
        <v>1761</v>
      </c>
      <c r="U2389" s="31" t="str">
        <f>IFERROR(VLOOKUP(G2389,Demos!$B$7:N5684,12,FALSE),"")</f>
        <v/>
      </c>
    </row>
    <row r="2390" spans="1:21" ht="45" x14ac:dyDescent="0.25">
      <c r="A2390" s="39">
        <f t="shared" si="37"/>
        <v>2385</v>
      </c>
      <c r="B2390" s="30" t="s">
        <v>1877</v>
      </c>
      <c r="C2390" s="29" t="str">
        <f xml:space="preserve"> IFERROR(VLOOKUP(B2390, Courses!$C$3:$E$836, 2, FALSE),"")</f>
        <v>Electromagnetism</v>
      </c>
      <c r="D2390" s="29" t="str">
        <f xml:space="preserve"> IFERROR(VLOOKUP(MID(G2390,1,1), PIRA!$B$1:$E$1146, 2, FALSE),"")</f>
        <v>5 Electricity and Magnetism</v>
      </c>
      <c r="E2390" s="31" t="str">
        <f xml:space="preserve"> IFERROR(VLOOKUP(MID(G2390,1,2),PIRA!$B$1:$E$1144,2,FALSE),"")&amp;"
"&amp;IFERROR(VLOOKUP(MID(H2390,1,2),PIRA!$B$1:$E$1144,2,FALSE),"")&amp;"
"&amp;IFERROR(VLOOKUP(MID(I2390,1,2),PIRA!$B$1:$E$1144,2,FALSE),"")</f>
        <v xml:space="preserve">Electric Fields and Potential
</v>
      </c>
      <c r="F2390" s="31" t="str">
        <f xml:space="preserve"> IFERROR(VLOOKUP(MID(G2390,1,4),PIRA!$B$1:$E$1144,2,FALSE),"")&amp;"
"&amp;IFERROR(VLOOKUP(MID(H2390,1,4),PIRA!$B$1:$E$1144,2,FALSE),"")&amp;"
"&amp;IFERROR(VLOOKUP(MID(I2390,1,4),PIRA!$B$1:$E$1144,2,FALSE),"")</f>
        <v xml:space="preserve">
</v>
      </c>
      <c r="G2390" s="32" t="s">
        <v>1606</v>
      </c>
      <c r="H2390" s="31" t="str">
        <f>IFERROR(IF(VLOOKUP(G2390,Demos!$B$3:$K$1368,2,FALSE)=0,"",VLOOKUP(G2390,Demos!$B$3:$K$1368,2,FALSE)),"")</f>
        <v/>
      </c>
      <c r="I2390" s="79" t="str">
        <f>IFERROR(IF(VLOOKUP(G2390,Demos!$B$3:$K$1368,3,FALSE)=0,"",VLOOKUP(G2390,Demos!$B$3:$K$1368,3,FALSE)),"")</f>
        <v/>
      </c>
      <c r="J2390" s="79" t="str">
        <f>IFERROR(IF(VLOOKUP(G2390,Demos!$B$3:$K$1368,4,FALSE)=0,"",VLOOKUP(G2390,Demos!$B$3:$K$1368,4,FALSE)),"")</f>
        <v/>
      </c>
      <c r="K2390" s="30" t="s">
        <v>246</v>
      </c>
      <c r="L2390" s="30" t="s">
        <v>155</v>
      </c>
      <c r="M2390" s="71">
        <v>41528</v>
      </c>
      <c r="N2390" s="33" t="str">
        <f>IFERROR(VLOOKUP(G2390,Demos!$B$3:$K$1368,5,FALSE),"")</f>
        <v>Resistance Paper</v>
      </c>
      <c r="O2390" s="28">
        <f>IF(N2390="","",COUNTIF($N$6:N4509, N2390))</f>
        <v>2</v>
      </c>
      <c r="P2390" s="33" t="str">
        <f xml:space="preserve"> IFERROR(IF(VLOOKUP(G2390,Demos!$B$3:$K$1368,6,FALSE)=0,"",VLOOKUP(G2390,Demos!$B$3:$K$1368,6,FALSE)),"")</f>
        <v>N/A</v>
      </c>
      <c r="Q2390" s="38" t="str">
        <f xml:space="preserve"> IFERROR(IF(VLOOKUP(G2390,Demos!$B$3:$K$1368,8,FALSE)=0,"",VLOOKUP(G2390,Demos!$B$3:$K$1368,8,FALSE)),"")</f>
        <v/>
      </c>
      <c r="R2390" s="38" t="str">
        <f xml:space="preserve"> IFERROR(IF(VLOOKUP(G2390,Demos!$B$3:$K$1368,7,FALSE)=0,"",VLOOKUP(G2390,Demos!$B$3:$K$1368,7,FALSE)),"")</f>
        <v/>
      </c>
      <c r="T2390" s="50" t="s">
        <v>1761</v>
      </c>
      <c r="U2390" s="31" t="str">
        <f>IFERROR(VLOOKUP(G2390,Demos!$B$7:N5685,12,FALSE),"")</f>
        <v/>
      </c>
    </row>
    <row r="2391" spans="1:21" ht="45" x14ac:dyDescent="0.25">
      <c r="A2391" s="39">
        <f t="shared" si="37"/>
        <v>2386</v>
      </c>
      <c r="B2391" s="30" t="s">
        <v>29</v>
      </c>
      <c r="C2391" s="29" t="str">
        <f xml:space="preserve"> IFERROR(VLOOKUP(B2391, Courses!$C$3:$E$836, 2, FALSE),"")</f>
        <v>Classical and Quantum Mechanics</v>
      </c>
      <c r="D2391" s="29" t="str">
        <f xml:space="preserve"> IFERROR(VLOOKUP(MID(G2391,1,1), PIRA!$B$1:$E$1146, 2, FALSE),"")</f>
        <v>1 Mechanics</v>
      </c>
      <c r="E2391" s="31" t="str">
        <f xml:space="preserve"> IFERROR(VLOOKUP(MID(G2391,1,2),PIRA!$B$1:$E$1144,2,FALSE),"")&amp;"
"&amp;IFERROR(VLOOKUP(MID(H2391,1,2),PIRA!$B$1:$E$1144,2,FALSE),"")&amp;"
"&amp;IFERROR(VLOOKUP(MID(I2391,1,2),PIRA!$B$1:$E$1144,2,FALSE),"")</f>
        <v xml:space="preserve">Newton's Third Law
</v>
      </c>
      <c r="F2391" s="31" t="str">
        <f xml:space="preserve"> IFERROR(VLOOKUP(MID(G2391,1,4),PIRA!$B$1:$E$1144,2,FALSE),"")&amp;"
"&amp;IFERROR(VLOOKUP(MID(H2391,1,4),PIRA!$B$1:$E$1144,2,FALSE),"")&amp;"
"&amp;IFERROR(VLOOKUP(MID(I2391,1,4),PIRA!$B$1:$E$1144,2,FALSE),"")</f>
        <v xml:space="preserve">Action and Reaction
</v>
      </c>
      <c r="G2391" s="32" t="s">
        <v>1145</v>
      </c>
      <c r="H2391" s="31" t="str">
        <f>IFERROR(IF(VLOOKUP(G2391,Demos!$B$3:$K$1368,2,FALSE)=0,"",VLOOKUP(G2391,Demos!$B$3:$K$1368,2,FALSE)),"")</f>
        <v/>
      </c>
      <c r="I2391" s="79" t="str">
        <f>IFERROR(IF(VLOOKUP(G2391,Demos!$B$3:$K$1368,3,FALSE)=0,"",VLOOKUP(G2391,Demos!$B$3:$K$1368,3,FALSE)),"")</f>
        <v/>
      </c>
      <c r="J2391" s="79" t="str">
        <f>IFERROR(IF(VLOOKUP(G2391,Demos!$B$3:$K$1368,4,FALSE)=0,"",VLOOKUP(G2391,Demos!$B$3:$K$1368,4,FALSE)),"")</f>
        <v/>
      </c>
      <c r="K2391" s="30" t="s">
        <v>373</v>
      </c>
      <c r="M2391" s="71">
        <v>41527</v>
      </c>
      <c r="N2391" s="33" t="str">
        <f>IFERROR(VLOOKUP(G2391,Demos!$B$3:$K$1368,5,FALSE),"")</f>
        <v>Who is the Strongest in a Collision?</v>
      </c>
      <c r="O2391" s="28">
        <f>IF(N2391="","",COUNTIF($N$6:N4510, N2391))</f>
        <v>12</v>
      </c>
      <c r="P2391" s="33" t="str">
        <f xml:space="preserve"> IFERROR(IF(VLOOKUP(G2391,Demos!$B$3:$K$1368,6,FALSE)=0,"",VLOOKUP(G2391,Demos!$B$3:$K$1368,6,FALSE)),"")</f>
        <v>www.de-monstrare.nl/pdf/Who%20is%20the%20strongest%20in%20a%20collision.pdf</v>
      </c>
      <c r="Q2391" s="38" t="str">
        <f xml:space="preserve"> IFERROR(IF(VLOOKUP(G2391,Demos!$B$3:$K$1368,8,FALSE)=0,"",VLOOKUP(G2391,Demos!$B$3:$K$1368,8,FALSE)),"")</f>
        <v/>
      </c>
      <c r="R2391" s="38" t="str">
        <f xml:space="preserve"> IFERROR(IF(VLOOKUP(G2391,Demos!$B$3:$K$1368,7,FALSE)=0,"",VLOOKUP(G2391,Demos!$B$3:$K$1368,7,FALSE)),"")</f>
        <v/>
      </c>
      <c r="T2391" s="50" t="s">
        <v>1890</v>
      </c>
      <c r="U2391" s="31" t="str">
        <f>IFERROR(VLOOKUP(G2391,Demos!$B$7:N5686,12,FALSE),"")</f>
        <v/>
      </c>
    </row>
    <row r="2392" spans="1:21" ht="45" x14ac:dyDescent="0.25">
      <c r="A2392" s="39">
        <f t="shared" si="37"/>
        <v>2387</v>
      </c>
      <c r="B2392" s="30" t="s">
        <v>29</v>
      </c>
      <c r="C2392" s="29" t="str">
        <f xml:space="preserve"> IFERROR(VLOOKUP(B2392, Courses!$C$3:$E$836, 2, FALSE),"")</f>
        <v>Classical and Quantum Mechanics</v>
      </c>
      <c r="D2392" s="29" t="str">
        <f xml:space="preserve"> IFERROR(VLOOKUP(MID(G2392,1,1), PIRA!$B$1:$E$1146, 2, FALSE),"")</f>
        <v>1 Mechanics</v>
      </c>
      <c r="E2392" s="31" t="str">
        <f xml:space="preserve"> IFERROR(VLOOKUP(MID(G2392,1,2),PIRA!$B$1:$E$1144,2,FALSE),"")&amp;"
"&amp;IFERROR(VLOOKUP(MID(H2392,1,2),PIRA!$B$1:$E$1144,2,FALSE),"")&amp;"
"&amp;IFERROR(VLOOKUP(MID(I2392,1,2),PIRA!$B$1:$E$1144,2,FALSE),"")</f>
        <v xml:space="preserve">Newton's Third Law
</v>
      </c>
      <c r="F2392" s="31" t="str">
        <f xml:space="preserve"> IFERROR(VLOOKUP(MID(G2392,1,4),PIRA!$B$1:$E$1144,2,FALSE),"")&amp;"
"&amp;IFERROR(VLOOKUP(MID(H2392,1,4),PIRA!$B$1:$E$1144,2,FALSE),"")&amp;"
"&amp;IFERROR(VLOOKUP(MID(I2392,1,4),PIRA!$B$1:$E$1144,2,FALSE),"")</f>
        <v xml:space="preserve">Action and Reaction
</v>
      </c>
      <c r="G2392" s="32" t="s">
        <v>1147</v>
      </c>
      <c r="H2392" s="31" t="str">
        <f>IFERROR(IF(VLOOKUP(G2392,Demos!$B$3:$K$1368,2,FALSE)=0,"",VLOOKUP(G2392,Demos!$B$3:$K$1368,2,FALSE)),"")</f>
        <v/>
      </c>
      <c r="I2392" s="79" t="str">
        <f>IFERROR(IF(VLOOKUP(G2392,Demos!$B$3:$K$1368,3,FALSE)=0,"",VLOOKUP(G2392,Demos!$B$3:$K$1368,3,FALSE)),"")</f>
        <v/>
      </c>
      <c r="J2392" s="79" t="str">
        <f>IFERROR(IF(VLOOKUP(G2392,Demos!$B$3:$K$1368,4,FALSE)=0,"",VLOOKUP(G2392,Demos!$B$3:$K$1368,4,FALSE)),"")</f>
        <v/>
      </c>
      <c r="K2392" s="30" t="s">
        <v>373</v>
      </c>
      <c r="M2392" s="71">
        <v>41527</v>
      </c>
      <c r="N2392" s="33" t="str">
        <f>IFERROR(VLOOKUP(G2392,Demos!$B$3:$K$1368,5,FALSE),"")</f>
        <v>Trying Hard to Pull Differently</v>
      </c>
      <c r="O2392" s="28">
        <f>IF(N2392="","",COUNTIF($N$6:N4511, N2392))</f>
        <v>15</v>
      </c>
      <c r="P2392" s="33" t="str">
        <f xml:space="preserve"> IFERROR(IF(VLOOKUP(G2392,Demos!$B$3:$K$1368,6,FALSE)=0,"",VLOOKUP(G2392,Demos!$B$3:$K$1368,6,FALSE)),"")</f>
        <v>www.de-monstrare.nl/pdf/trying%20hard%20to%20pull%20differntly.pdf</v>
      </c>
      <c r="Q2392" s="38" t="str">
        <f xml:space="preserve"> IFERROR(IF(VLOOKUP(G2392,Demos!$B$3:$K$1368,8,FALSE)=0,"",VLOOKUP(G2392,Demos!$B$3:$K$1368,8,FALSE)),"")</f>
        <v/>
      </c>
      <c r="R2392" s="38" t="str">
        <f xml:space="preserve"> IFERROR(IF(VLOOKUP(G2392,Demos!$B$3:$K$1368,7,FALSE)=0,"",VLOOKUP(G2392,Demos!$B$3:$K$1368,7,FALSE)),"")</f>
        <v>See Collegerama 2022 recording TN1612TU_02 from 00:34:45  and 01:38:25 - https://collegerama.tudelft.nl/Mediasite/Channel/as-bsc-tn/watch/8ae6f50a06ea4d7fb72bb50699c07ef41d ===============  https://collegerama.tudelft.nl/Mediasite/Channel/as-bsc-tn/watch/f53f1fdd5fa04999b1d52f4922846f1a1d ========================Collegerama.tudelft.nl. TN1612TU_02 - 09/02/2021, recorded on 09 Feb 2021 08:45, demo starts at 00:59:27 ====================</v>
      </c>
      <c r="T2392" s="50" t="s">
        <v>1762</v>
      </c>
      <c r="U2392" s="31" t="str">
        <f>IFERROR(VLOOKUP(G2392,Demos!$B$7:N5687,12,FALSE),"")</f>
        <v/>
      </c>
    </row>
    <row r="2393" spans="1:21" ht="45" x14ac:dyDescent="0.25">
      <c r="A2393" s="39">
        <f t="shared" si="37"/>
        <v>2388</v>
      </c>
      <c r="B2393" s="30" t="s">
        <v>29</v>
      </c>
      <c r="C2393" s="29" t="str">
        <f xml:space="preserve"> IFERROR(VLOOKUP(B2393, Courses!$C$3:$E$836, 2, FALSE),"")</f>
        <v>Classical and Quantum Mechanics</v>
      </c>
      <c r="D2393" s="29" t="str">
        <f xml:space="preserve"> IFERROR(VLOOKUP(MID(G2393,1,1), PIRA!$B$1:$E$1146, 2, FALSE),"")</f>
        <v>1 Mechanics</v>
      </c>
      <c r="E2393" s="31" t="str">
        <f xml:space="preserve"> IFERROR(VLOOKUP(MID(G2393,1,2),PIRA!$B$1:$E$1144,2,FALSE),"")&amp;"
"&amp;IFERROR(VLOOKUP(MID(H2393,1,2),PIRA!$B$1:$E$1144,2,FALSE),"")&amp;"
"&amp;IFERROR(VLOOKUP(MID(I2393,1,2),PIRA!$B$1:$E$1144,2,FALSE),"")</f>
        <v xml:space="preserve">Applications of Newton's Laws
</v>
      </c>
      <c r="F2393" s="31" t="str">
        <f xml:space="preserve"> IFERROR(VLOOKUP(MID(G2393,1,4),PIRA!$B$1:$E$1144,2,FALSE),"")&amp;"
"&amp;IFERROR(VLOOKUP(MID(H2393,1,4),PIRA!$B$1:$E$1144,2,FALSE),"")&amp;"
"&amp;IFERROR(VLOOKUP(MID(I2393,1,4),PIRA!$B$1:$E$1144,2,FALSE),"")</f>
        <v xml:space="preserve">Friction
</v>
      </c>
      <c r="G2393" s="32" t="s">
        <v>1152</v>
      </c>
      <c r="H2393" s="31" t="str">
        <f>IFERROR(IF(VLOOKUP(G2393,Demos!$B$3:$K$1368,2,FALSE)=0,"",VLOOKUP(G2393,Demos!$B$3:$K$1368,2,FALSE)),"")</f>
        <v/>
      </c>
      <c r="I2393" s="79" t="str">
        <f>IFERROR(IF(VLOOKUP(G2393,Demos!$B$3:$K$1368,3,FALSE)=0,"",VLOOKUP(G2393,Demos!$B$3:$K$1368,3,FALSE)),"")</f>
        <v/>
      </c>
      <c r="J2393" s="79" t="str">
        <f>IFERROR(IF(VLOOKUP(G2393,Demos!$B$3:$K$1368,4,FALSE)=0,"",VLOOKUP(G2393,Demos!$B$3:$K$1368,4,FALSE)),"")</f>
        <v/>
      </c>
      <c r="K2393" s="30" t="s">
        <v>373</v>
      </c>
      <c r="M2393" s="71">
        <v>41527</v>
      </c>
      <c r="N2393" s="33" t="str">
        <f>IFERROR(VLOOKUP(G2393,Demos!$B$3:$K$1368,5,FALSE),"")</f>
        <v>Braking</v>
      </c>
      <c r="O2393" s="28">
        <f>IF(N2393="","",COUNTIF($N$6:N4512, N2393))</f>
        <v>19</v>
      </c>
      <c r="P2393" s="33" t="str">
        <f xml:space="preserve"> IFERROR(IF(VLOOKUP(G2393,Demos!$B$3:$K$1368,6,FALSE)=0,"",VLOOKUP(G2393,Demos!$B$3:$K$1368,6,FALSE)),"")</f>
        <v>www.de-monstrare.nl/pdf/Braking.pdf</v>
      </c>
      <c r="Q2393" s="38" t="str">
        <f xml:space="preserve"> IFERROR(IF(VLOOKUP(G2393,Demos!$B$3:$K$1368,8,FALSE)=0,"",VLOOKUP(G2393,Demos!$B$3:$K$1368,8,FALSE)),"")</f>
        <v/>
      </c>
      <c r="R2393" s="38" t="str">
        <f xml:space="preserve"> IFERROR(IF(VLOOKUP(G2393,Demos!$B$3:$K$1368,7,FALSE)=0,"",VLOOKUP(G2393,Demos!$B$3:$K$1368,7,FALSE)),"")</f>
        <v/>
      </c>
      <c r="T2393" s="50" t="s">
        <v>1762</v>
      </c>
      <c r="U2393" s="31" t="str">
        <f>IFERROR(VLOOKUP(G2393,Demos!$B$7:N5689,12,FALSE),"")</f>
        <v/>
      </c>
    </row>
    <row r="2394" spans="1:21" ht="45" x14ac:dyDescent="0.25">
      <c r="A2394" s="39">
        <f t="shared" si="37"/>
        <v>2389</v>
      </c>
      <c r="B2394" s="30" t="s">
        <v>29</v>
      </c>
      <c r="C2394" s="29" t="str">
        <f xml:space="preserve"> IFERROR(VLOOKUP(B2394, Courses!$C$3:$E$836, 2, FALSE),"")</f>
        <v>Classical and Quantum Mechanics</v>
      </c>
      <c r="D2394" s="29" t="str">
        <f xml:space="preserve"> IFERROR(VLOOKUP(MID(G2394,1,1), PIRA!$B$1:$E$1146, 2, FALSE),"")</f>
        <v>1 Mechanics</v>
      </c>
      <c r="E2394" s="31" t="str">
        <f xml:space="preserve"> IFERROR(VLOOKUP(MID(G2394,1,2),PIRA!$B$1:$E$1144,2,FALSE),"")&amp;"
"&amp;IFERROR(VLOOKUP(MID(H2394,1,2),PIRA!$B$1:$E$1144,2,FALSE),"")&amp;"
"&amp;IFERROR(VLOOKUP(MID(I2394,1,2),PIRA!$B$1:$E$1144,2,FALSE),"")</f>
        <v xml:space="preserve">Applications of Newton's Laws
</v>
      </c>
      <c r="F2394" s="31" t="str">
        <f xml:space="preserve"> IFERROR(VLOOKUP(MID(G2394,1,4),PIRA!$B$1:$E$1144,2,FALSE),"")&amp;"
"&amp;IFERROR(VLOOKUP(MID(H2394,1,4),PIRA!$B$1:$E$1144,2,FALSE),"")&amp;"
"&amp;IFERROR(VLOOKUP(MID(I2394,1,4),PIRA!$B$1:$E$1144,2,FALSE),"")</f>
        <v xml:space="preserve">Friction
</v>
      </c>
      <c r="G2394" s="32" t="s">
        <v>1153</v>
      </c>
      <c r="H2394" s="31" t="str">
        <f>IFERROR(IF(VLOOKUP(G2394,Demos!$B$3:$K$1368,2,FALSE)=0,"",VLOOKUP(G2394,Demos!$B$3:$K$1368,2,FALSE)),"")</f>
        <v/>
      </c>
      <c r="I2394" s="79" t="str">
        <f>IFERROR(IF(VLOOKUP(G2394,Demos!$B$3:$K$1368,3,FALSE)=0,"",VLOOKUP(G2394,Demos!$B$3:$K$1368,3,FALSE)),"")</f>
        <v/>
      </c>
      <c r="J2394" s="79" t="str">
        <f>IFERROR(IF(VLOOKUP(G2394,Demos!$B$3:$K$1368,4,FALSE)=0,"",VLOOKUP(G2394,Demos!$B$3:$K$1368,4,FALSE)),"")</f>
        <v/>
      </c>
      <c r="K2394" s="30" t="s">
        <v>373</v>
      </c>
      <c r="M2394" s="71">
        <v>41527</v>
      </c>
      <c r="N2394" s="33" t="str">
        <f>IFERROR(VLOOKUP(G2394,Demos!$B$3:$K$1368,5,FALSE),"")</f>
        <v>Phonebook Friction</v>
      </c>
      <c r="O2394" s="28">
        <f>IF(N2394="","",COUNTIF($N$6:N4513, N2394))</f>
        <v>13</v>
      </c>
      <c r="P2394" s="33" t="str">
        <f xml:space="preserve"> IFERROR(IF(VLOOKUP(G2394,Demos!$B$3:$K$1368,6,FALSE)=0,"",VLOOKUP(G2394,Demos!$B$3:$K$1368,6,FALSE)),"")</f>
        <v>www.de-monstrare.nl/pdf/Phonebook%20friction.pdf</v>
      </c>
      <c r="Q2394" s="38" t="str">
        <f xml:space="preserve"> IFERROR(IF(VLOOKUP(G2394,Demos!$B$3:$K$1368,8,FALSE)=0,"",VLOOKUP(G2394,Demos!$B$3:$K$1368,8,FALSE)),"")</f>
        <v/>
      </c>
      <c r="R2394" s="38" t="str">
        <f xml:space="preserve"> IFERROR(IF(VLOOKUP(G2394,Demos!$B$3:$K$1368,7,FALSE)=0,"",VLOOKUP(G2394,Demos!$B$3:$K$1368,7,FALSE)),"")</f>
        <v/>
      </c>
      <c r="T2394" s="50" t="s">
        <v>1762</v>
      </c>
      <c r="U2394" s="31" t="str">
        <f>IFERROR(VLOOKUP(G2394,Demos!$B$7:N5688,12,FALSE),"")</f>
        <v/>
      </c>
    </row>
    <row r="2395" spans="1:21" ht="45" x14ac:dyDescent="0.25">
      <c r="A2395" s="39">
        <f t="shared" si="37"/>
        <v>2390</v>
      </c>
      <c r="B2395" s="30" t="s">
        <v>148</v>
      </c>
      <c r="C2395" s="29" t="str">
        <f xml:space="preserve"> IFERROR(VLOOKUP(B2395, Courses!$C$3:$E$836, 2, FALSE),"")</f>
        <v>Introduction to Mechanics, Waves and Optics</v>
      </c>
      <c r="D2395" s="29" t="str">
        <f xml:space="preserve"> IFERROR(VLOOKUP(MID(G2395,1,1), PIRA!$B$1:$E$1146, 2, FALSE),"")</f>
        <v>1 Mechanics</v>
      </c>
      <c r="E2395" s="31" t="str">
        <f xml:space="preserve"> IFERROR(VLOOKUP(MID(G2395,1,2),PIRA!$B$1:$E$1144,2,FALSE),"")&amp;"
"&amp;IFERROR(VLOOKUP(MID(H2395,1,2),PIRA!$B$1:$E$1144,2,FALSE),"")&amp;"
"&amp;IFERROR(VLOOKUP(MID(I2395,1,2),PIRA!$B$1:$E$1144,2,FALSE),"")</f>
        <v xml:space="preserve">Linear Momentum and Collisions
</v>
      </c>
      <c r="F2395" s="31" t="str">
        <f xml:space="preserve"> IFERROR(VLOOKUP(MID(G2395,1,4),PIRA!$B$1:$E$1144,2,FALSE),"")&amp;"
"&amp;IFERROR(VLOOKUP(MID(H2395,1,4),PIRA!$B$1:$E$1144,2,FALSE),"")&amp;"
"&amp;IFERROR(VLOOKUP(MID(I2395,1,4),PIRA!$B$1:$E$1144,2,FALSE),"")</f>
        <v xml:space="preserve">Conservation of Linear Momentum
</v>
      </c>
      <c r="G2395" s="32" t="s">
        <v>1161</v>
      </c>
      <c r="H2395" s="31" t="str">
        <f>IFERROR(IF(VLOOKUP(G2395,Demos!$B$3:$K$1368,2,FALSE)=0,"",VLOOKUP(G2395,Demos!$B$3:$K$1368,2,FALSE)),"")</f>
        <v/>
      </c>
      <c r="I2395" s="79" t="str">
        <f>IFERROR(IF(VLOOKUP(G2395,Demos!$B$3:$K$1368,3,FALSE)=0,"",VLOOKUP(G2395,Demos!$B$3:$K$1368,3,FALSE)),"")</f>
        <v/>
      </c>
      <c r="J2395" s="79" t="str">
        <f>IFERROR(IF(VLOOKUP(G2395,Demos!$B$3:$K$1368,4,FALSE)=0,"",VLOOKUP(G2395,Demos!$B$3:$K$1368,4,FALSE)),"")</f>
        <v/>
      </c>
      <c r="K2395" s="30" t="s">
        <v>244</v>
      </c>
      <c r="L2395" s="30" t="s">
        <v>150</v>
      </c>
      <c r="M2395" s="71">
        <v>41527</v>
      </c>
      <c r="N2395" s="33" t="str">
        <f>IFERROR(VLOOKUP(G2395,Demos!$B$3:$K$1368,5,FALSE),"")</f>
        <v>Elastic Collisions</v>
      </c>
      <c r="O2395" s="28">
        <f>IF(N2395="","",COUNTIF($N$6:N4514, N2395))</f>
        <v>19</v>
      </c>
      <c r="P2395" s="33" t="str">
        <f xml:space="preserve"> IFERROR(IF(VLOOKUP(G2395,Demos!$B$3:$K$1368,6,FALSE)=0,"",VLOOKUP(G2395,Demos!$B$3:$K$1368,6,FALSE)),"")</f>
        <v>www.de-monstrare.nl/pdf/Elastic%20collisions.pdf</v>
      </c>
      <c r="Q2395" s="38" t="str">
        <f xml:space="preserve"> IFERROR(IF(VLOOKUP(G2395,Demos!$B$3:$K$1368,8,FALSE)=0,"",VLOOKUP(G2395,Demos!$B$3:$K$1368,8,FALSE)),"")</f>
        <v/>
      </c>
      <c r="R2395" s="38" t="str">
        <f xml:space="preserve"> IFERROR(IF(VLOOKUP(G2395,Demos!$B$3:$K$1368,7,FALSE)=0,"",VLOOKUP(G2395,Demos!$B$3:$K$1368,7,FALSE)),"")</f>
        <v/>
      </c>
      <c r="T2395" s="50" t="s">
        <v>1890</v>
      </c>
      <c r="U2395" s="31" t="str">
        <f>IFERROR(VLOOKUP(G2395,Demos!$B$7:N5692,12,FALSE),"")</f>
        <v/>
      </c>
    </row>
    <row r="2396" spans="1:21" ht="45" x14ac:dyDescent="0.25">
      <c r="A2396" s="39">
        <f t="shared" si="37"/>
        <v>2391</v>
      </c>
      <c r="B2396" s="30" t="s">
        <v>148</v>
      </c>
      <c r="C2396" s="29" t="str">
        <f xml:space="preserve"> IFERROR(VLOOKUP(B2396, Courses!$C$3:$E$836, 2, FALSE),"")</f>
        <v>Introduction to Mechanics, Waves and Optics</v>
      </c>
      <c r="D2396" s="29" t="str">
        <f xml:space="preserve"> IFERROR(VLOOKUP(MID(G2396,1,1), PIRA!$B$1:$E$1146, 2, FALSE),"")</f>
        <v>1 Mechanics</v>
      </c>
      <c r="E2396" s="31" t="str">
        <f xml:space="preserve"> IFERROR(VLOOKUP(MID(G2396,1,2),PIRA!$B$1:$E$1144,2,FALSE),"")&amp;"
"&amp;IFERROR(VLOOKUP(MID(H2396,1,2),PIRA!$B$1:$E$1144,2,FALSE),"")&amp;"
"&amp;IFERROR(VLOOKUP(MID(I2396,1,2),PIRA!$B$1:$E$1144,2,FALSE),"")</f>
        <v xml:space="preserve">Linear Momentum and Collisions
</v>
      </c>
      <c r="F2396" s="31" t="str">
        <f xml:space="preserve"> IFERROR(VLOOKUP(MID(G2396,1,4),PIRA!$B$1:$E$1144,2,FALSE),"")&amp;"
"&amp;IFERROR(VLOOKUP(MID(H2396,1,4),PIRA!$B$1:$E$1144,2,FALSE),"")&amp;"
"&amp;IFERROR(VLOOKUP(MID(I2396,1,4),PIRA!$B$1:$E$1144,2,FALSE),"")</f>
        <v xml:space="preserve">Conservation of Linear Momentum
</v>
      </c>
      <c r="G2396" s="32" t="s">
        <v>1162</v>
      </c>
      <c r="H2396" s="31" t="str">
        <f>IFERROR(IF(VLOOKUP(G2396,Demos!$B$3:$K$1368,2,FALSE)=0,"",VLOOKUP(G2396,Demos!$B$3:$K$1368,2,FALSE)),"")</f>
        <v/>
      </c>
      <c r="I2396" s="79" t="str">
        <f>IFERROR(IF(VLOOKUP(G2396,Demos!$B$3:$K$1368,3,FALSE)=0,"",VLOOKUP(G2396,Demos!$B$3:$K$1368,3,FALSE)),"")</f>
        <v/>
      </c>
      <c r="J2396" s="79" t="str">
        <f>IFERROR(IF(VLOOKUP(G2396,Demos!$B$3:$K$1368,4,FALSE)=0,"",VLOOKUP(G2396,Demos!$B$3:$K$1368,4,FALSE)),"")</f>
        <v/>
      </c>
      <c r="K2396" s="30" t="s">
        <v>244</v>
      </c>
      <c r="L2396" s="30" t="s">
        <v>150</v>
      </c>
      <c r="M2396" s="71">
        <v>41527</v>
      </c>
      <c r="N2396" s="33" t="str">
        <f>IFERROR(VLOOKUP(G2396,Demos!$B$3:$K$1368,5,FALSE),"")</f>
        <v>Inelastic Collisions</v>
      </c>
      <c r="O2396" s="28">
        <f>IF(N2396="","",COUNTIF($N$6:N4515, N2396))</f>
        <v>19</v>
      </c>
      <c r="P2396" s="33" t="str">
        <f xml:space="preserve"> IFERROR(IF(VLOOKUP(G2396,Demos!$B$3:$K$1368,6,FALSE)=0,"",VLOOKUP(G2396,Demos!$B$3:$K$1368,6,FALSE)),"")</f>
        <v>www.de-monstrare.nl/pdf/Inelastic%20collisions.pdf</v>
      </c>
      <c r="Q2396" s="38" t="str">
        <f xml:space="preserve"> IFERROR(IF(VLOOKUP(G2396,Demos!$B$3:$K$1368,8,FALSE)=0,"",VLOOKUP(G2396,Demos!$B$3:$K$1368,8,FALSE)),"")</f>
        <v/>
      </c>
      <c r="R2396" s="38" t="str">
        <f xml:space="preserve"> IFERROR(IF(VLOOKUP(G2396,Demos!$B$3:$K$1368,7,FALSE)=0,"",VLOOKUP(G2396,Demos!$B$3:$K$1368,7,FALSE)),"")</f>
        <v/>
      </c>
      <c r="T2396" s="50" t="s">
        <v>1890</v>
      </c>
      <c r="U2396" s="31" t="str">
        <f>IFERROR(VLOOKUP(G2396,Demos!$B$7:N5691,12,FALSE),"")</f>
        <v/>
      </c>
    </row>
    <row r="2397" spans="1:21" ht="45" x14ac:dyDescent="0.25">
      <c r="A2397" s="39">
        <f t="shared" si="37"/>
        <v>2392</v>
      </c>
      <c r="B2397" s="30" t="s">
        <v>148</v>
      </c>
      <c r="C2397" s="29" t="str">
        <f xml:space="preserve"> IFERROR(VLOOKUP(B2397, Courses!$C$3:$E$836, 2, FALSE),"")</f>
        <v>Introduction to Mechanics, Waves and Optics</v>
      </c>
      <c r="D2397" s="29" t="str">
        <f xml:space="preserve"> IFERROR(VLOOKUP(MID(G2397,1,1), PIRA!$B$1:$E$1146, 2, FALSE),"")</f>
        <v>1 Mechanics</v>
      </c>
      <c r="E2397" s="31" t="str">
        <f xml:space="preserve"> IFERROR(VLOOKUP(MID(G2397,1,2),PIRA!$B$1:$E$1144,2,FALSE),"")&amp;"
"&amp;IFERROR(VLOOKUP(MID(H2397,1,2),PIRA!$B$1:$E$1144,2,FALSE),"")&amp;"
"&amp;IFERROR(VLOOKUP(MID(I2397,1,2),PIRA!$B$1:$E$1144,2,FALSE),"")</f>
        <v xml:space="preserve">Linear Momentum and Collisions
</v>
      </c>
      <c r="F2397" s="31" t="str">
        <f xml:space="preserve"> IFERROR(VLOOKUP(MID(G2397,1,4),PIRA!$B$1:$E$1144,2,FALSE),"")&amp;"
"&amp;IFERROR(VLOOKUP(MID(H2397,1,4),PIRA!$B$1:$E$1144,2,FALSE),"")&amp;"
"&amp;IFERROR(VLOOKUP(MID(I2397,1,4),PIRA!$B$1:$E$1144,2,FALSE),"")</f>
        <v xml:space="preserve">Conservation of Linear Momentum
</v>
      </c>
      <c r="G2397" s="32" t="s">
        <v>1164</v>
      </c>
      <c r="H2397" s="31" t="str">
        <f>IFERROR(IF(VLOOKUP(G2397,Demos!$B$3:$K$1368,2,FALSE)=0,"",VLOOKUP(G2397,Demos!$B$3:$K$1368,2,FALSE)),"")</f>
        <v/>
      </c>
      <c r="I2397" s="79" t="str">
        <f>IFERROR(IF(VLOOKUP(G2397,Demos!$B$3:$K$1368,3,FALSE)=0,"",VLOOKUP(G2397,Demos!$B$3:$K$1368,3,FALSE)),"")</f>
        <v/>
      </c>
      <c r="J2397" s="79" t="str">
        <f>IFERROR(IF(VLOOKUP(G2397,Demos!$B$3:$K$1368,4,FALSE)=0,"",VLOOKUP(G2397,Demos!$B$3:$K$1368,4,FALSE)),"")</f>
        <v/>
      </c>
      <c r="K2397" s="30" t="s">
        <v>244</v>
      </c>
      <c r="L2397" s="30" t="s">
        <v>150</v>
      </c>
      <c r="M2397" s="71">
        <v>41527</v>
      </c>
      <c r="N2397" s="33" t="str">
        <f>IFERROR(VLOOKUP(G2397,Demos!$B$3:$K$1368,5,FALSE),"")</f>
        <v>Colliding Balls (1)</v>
      </c>
      <c r="O2397" s="28">
        <f>IF(N2397="","",COUNTIF($N$6:N4516, N2397))</f>
        <v>22</v>
      </c>
      <c r="P2397" s="33" t="str">
        <f xml:space="preserve"> IFERROR(IF(VLOOKUP(G2397,Demos!$B$3:$K$1368,6,FALSE)=0,"",VLOOKUP(G2397,Demos!$B$3:$K$1368,6,FALSE)),"")</f>
        <v>www.de-monstrare.nl/pdf/Colliding%20balls%20_1_.pdf</v>
      </c>
      <c r="Q2397" s="38" t="str">
        <f xml:space="preserve"> IFERROR(IF(VLOOKUP(G2397,Demos!$B$3:$K$1368,8,FALSE)=0,"",VLOOKUP(G2397,Demos!$B$3:$K$1368,8,FALSE)),"")</f>
        <v/>
      </c>
      <c r="R2397" s="38" t="str">
        <f xml:space="preserve"> IFERROR(IF(VLOOKUP(G2397,Demos!$B$3:$K$1368,7,FALSE)=0,"",VLOOKUP(G2397,Demos!$B$3:$K$1368,7,FALSE)),"")</f>
        <v xml:space="preserve">See Collegerama 2022 recording TN1612TU_10 from 01:17:10 - https://collegerama.tudelft.nl/Mediasite/Channel/as-bsc-tn/watch/b282d0ac7af745eba483f6120bc37f2d1d </v>
      </c>
      <c r="T2397" s="50" t="s">
        <v>1890</v>
      </c>
      <c r="U2397" s="31" t="str">
        <f>IFERROR(VLOOKUP(G2397,Demos!$B$7:N5693,12,FALSE),"")</f>
        <v/>
      </c>
    </row>
    <row r="2398" spans="1:21" ht="45" x14ac:dyDescent="0.25">
      <c r="A2398" s="39">
        <f t="shared" si="37"/>
        <v>2393</v>
      </c>
      <c r="B2398" s="30" t="s">
        <v>148</v>
      </c>
      <c r="C2398" s="29" t="str">
        <f xml:space="preserve"> IFERROR(VLOOKUP(B2398, Courses!$C$3:$E$836, 2, FALSE),"")</f>
        <v>Introduction to Mechanics, Waves and Optics</v>
      </c>
      <c r="D2398" s="29" t="str">
        <f xml:space="preserve"> IFERROR(VLOOKUP(MID(G2398,1,1), PIRA!$B$1:$E$1146, 2, FALSE),"")</f>
        <v>1 Mechanics</v>
      </c>
      <c r="E2398" s="31" t="str">
        <f xml:space="preserve"> IFERROR(VLOOKUP(MID(G2398,1,2),PIRA!$B$1:$E$1144,2,FALSE),"")&amp;"
"&amp;IFERROR(VLOOKUP(MID(H2398,1,2),PIRA!$B$1:$E$1144,2,FALSE),"")&amp;"
"&amp;IFERROR(VLOOKUP(MID(I2398,1,2),PIRA!$B$1:$E$1144,2,FALSE),"")</f>
        <v>Linear Momentum and Collisions
Stellar Astronomy
Relative Motion</v>
      </c>
      <c r="F2398" s="31" t="str">
        <f xml:space="preserve"> IFERROR(VLOOKUP(MID(G2398,1,4),PIRA!$B$1:$E$1144,2,FALSE),"")&amp;"
"&amp;IFERROR(VLOOKUP(MID(H2398,1,4),PIRA!$B$1:$E$1144,2,FALSE),"")&amp;"
"&amp;IFERROR(VLOOKUP(MID(I2398,1,4),PIRA!$B$1:$E$1144,2,FALSE),"")</f>
        <v>Collisions in One Dimension
The Sun
Moving Reference Frames</v>
      </c>
      <c r="G2398" s="32" t="s">
        <v>471</v>
      </c>
      <c r="H2398" s="31" t="str">
        <f>IFERROR(IF(VLOOKUP(G2398,Demos!$B$3:$K$1368,2,FALSE)=0,"",VLOOKUP(G2398,Demos!$B$3:$K$1368,2,FALSE)),"")</f>
        <v>8B10.50</v>
      </c>
      <c r="I2398" s="79" t="str">
        <f>IFERROR(IF(VLOOKUP(G2398,Demos!$B$3:$K$1368,3,FALSE)=0,"",VLOOKUP(G2398,Demos!$B$3:$K$1368,3,FALSE)),"")</f>
        <v>1E10.01</v>
      </c>
      <c r="J2398" s="79" t="str">
        <f>IFERROR(IF(VLOOKUP(G2398,Demos!$B$3:$K$1368,4,FALSE)=0,"",VLOOKUP(G2398,Demos!$B$3:$K$1368,4,FALSE)),"")</f>
        <v>1N20.09</v>
      </c>
      <c r="K2398" s="30" t="s">
        <v>244</v>
      </c>
      <c r="L2398" s="30" t="s">
        <v>150</v>
      </c>
      <c r="M2398" s="71">
        <v>41527</v>
      </c>
      <c r="N2398" s="33" t="str">
        <f>IFERROR(VLOOKUP(G2398,Demos!$B$3:$K$1368,5,FALSE),"")</f>
        <v>Super Balls, Double Ball Drop</v>
      </c>
      <c r="O2398" s="28">
        <f>IF(N2398="","",COUNTIF($N$6:N4517, N2398))</f>
        <v>56</v>
      </c>
      <c r="P2398" s="33" t="str">
        <f xml:space="preserve"> IFERROR(IF(VLOOKUP(G2398,Demos!$B$3:$K$1368,6,FALSE)=0,"",VLOOKUP(G2398,Demos!$B$3:$K$1368,6,FALSE)),"")</f>
        <v>www.de-monstrare.nl/pdf/Superballs.pdf</v>
      </c>
      <c r="Q2398" s="38" t="str">
        <f xml:space="preserve"> IFERROR(IF(VLOOKUP(G2398,Demos!$B$3:$K$1368,8,FALSE)=0,"",VLOOKUP(G2398,Demos!$B$3:$K$1368,8,FALSE)),"")</f>
        <v/>
      </c>
      <c r="R2398" s="38" t="str">
        <f xml:space="preserve"> IFERROR(IF(VLOOKUP(G2398,Demos!$B$3:$K$1368,7,FALSE)=0,"",VLOOKUP(G2398,Demos!$B$3:$K$1368,7,FALSE)),"")</f>
        <v xml:space="preserve">See Collegerama 2022 recording TN1612TU_10 from 01:17:10 - https://collegerama.tudelft.nl/Mediasite/Channel/as-bsc-tn/watch/b282d0ac7af745eba483f6120bc37f2d1d </v>
      </c>
      <c r="T2398" s="50" t="s">
        <v>1761</v>
      </c>
      <c r="U2398" s="31" t="str">
        <f>IFERROR(VLOOKUP(G2398,Demos!$B$7:N5690,12,FALSE),"")</f>
        <v/>
      </c>
    </row>
    <row r="2399" spans="1:21" ht="45" x14ac:dyDescent="0.25">
      <c r="A2399" s="39">
        <f t="shared" si="37"/>
        <v>2394</v>
      </c>
      <c r="B2399" s="30" t="s">
        <v>1877</v>
      </c>
      <c r="C2399" s="29" t="str">
        <f xml:space="preserve"> IFERROR(VLOOKUP(B2399, Courses!$C$3:$E$836, 2, FALSE),"")</f>
        <v>Electromagnetism</v>
      </c>
      <c r="D2399" s="29" t="str">
        <f xml:space="preserve"> IFERROR(VLOOKUP(MID(G2399,1,1), PIRA!$B$1:$E$1146, 2, FALSE),"")</f>
        <v>5 Electricity and Magnetism</v>
      </c>
      <c r="E2399" s="31" t="str">
        <f xml:space="preserve"> IFERROR(VLOOKUP(MID(G2399,1,2),PIRA!$B$1:$E$1144,2,FALSE),"")&amp;"
"&amp;IFERROR(VLOOKUP(MID(H2399,1,2),PIRA!$B$1:$E$1144,2,FALSE),"")&amp;"
"&amp;IFERROR(VLOOKUP(MID(I2399,1,2),PIRA!$B$1:$E$1144,2,FALSE),"")</f>
        <v xml:space="preserve">Electrostatics
</v>
      </c>
      <c r="F2399" s="31" t="str">
        <f xml:space="preserve"> IFERROR(VLOOKUP(MID(G2399,1,4),PIRA!$B$1:$E$1144,2,FALSE),"")&amp;"
"&amp;IFERROR(VLOOKUP(MID(H2399,1,4),PIRA!$B$1:$E$1144,2,FALSE),"")&amp;"
"&amp;IFERROR(VLOOKUP(MID(I2399,1,4),PIRA!$B$1:$E$1144,2,FALSE),"")</f>
        <v xml:space="preserve">Coulomb's Law
</v>
      </c>
      <c r="G2399" s="32" t="s">
        <v>245</v>
      </c>
      <c r="H2399" s="31" t="str">
        <f>IFERROR(IF(VLOOKUP(G2399,Demos!$B$3:$K$1368,2,FALSE)=0,"",VLOOKUP(G2399,Demos!$B$3:$K$1368,2,FALSE)),"")</f>
        <v/>
      </c>
      <c r="I2399" s="79" t="str">
        <f>IFERROR(IF(VLOOKUP(G2399,Demos!$B$3:$K$1368,3,FALSE)=0,"",VLOOKUP(G2399,Demos!$B$3:$K$1368,3,FALSE)),"")</f>
        <v/>
      </c>
      <c r="J2399" s="79" t="str">
        <f>IFERROR(IF(VLOOKUP(G2399,Demos!$B$3:$K$1368,4,FALSE)=0,"",VLOOKUP(G2399,Demos!$B$3:$K$1368,4,FALSE)),"")</f>
        <v/>
      </c>
      <c r="K2399" s="30" t="s">
        <v>155</v>
      </c>
      <c r="L2399" s="30" t="s">
        <v>1060</v>
      </c>
      <c r="M2399" s="71">
        <v>41527</v>
      </c>
      <c r="N2399" s="33" t="str">
        <f>IFERROR(VLOOKUP(G2399,Demos!$B$3:$K$1368,5,FALSE),"")</f>
        <v>Coulomb's Law (2)</v>
      </c>
      <c r="O2399" s="28">
        <f>IF(N2399="","",COUNTIF($N$6:N4518, N2399))</f>
        <v>17</v>
      </c>
      <c r="P2399" s="33" t="str">
        <f xml:space="preserve"> IFERROR(IF(VLOOKUP(G2399,Demos!$B$3:$K$1368,6,FALSE)=0,"",VLOOKUP(G2399,Demos!$B$3:$K$1368,6,FALSE)),"")</f>
        <v>www.de-monstrare.nl/pdf/Coulomb's%20law%20_2_.pdf</v>
      </c>
      <c r="Q2399" s="38" t="str">
        <f xml:space="preserve"> IFERROR(IF(VLOOKUP(G2399,Demos!$B$3:$K$1368,8,FALSE)=0,"",VLOOKUP(G2399,Demos!$B$3:$K$1368,8,FALSE)),"")</f>
        <v/>
      </c>
      <c r="R2399" s="38" t="str">
        <f xml:space="preserve"> IFERROR(IF(VLOOKUP(G2399,Demos!$B$3:$K$1368,7,FALSE)=0,"",VLOOKUP(G2399,Demos!$B$3:$K$1368,7,FALSE)),"")</f>
        <v/>
      </c>
      <c r="T2399" s="50" t="s">
        <v>1761</v>
      </c>
      <c r="U2399" s="31" t="str">
        <f>IFERROR(VLOOKUP(G2399,Demos!$B$7:N5694,12,FALSE),"")</f>
        <v/>
      </c>
    </row>
    <row r="2400" spans="1:21" ht="45" x14ac:dyDescent="0.25">
      <c r="A2400" s="39">
        <f t="shared" si="37"/>
        <v>2395</v>
      </c>
      <c r="B2400" s="30" t="s">
        <v>148</v>
      </c>
      <c r="C2400" s="29" t="str">
        <f xml:space="preserve"> IFERROR(VLOOKUP(B2400, Courses!$C$3:$E$836, 2, FALSE),"")</f>
        <v>Introduction to Mechanics, Waves and Optics</v>
      </c>
      <c r="D2400" s="29" t="str">
        <f xml:space="preserve"> IFERROR(VLOOKUP(MID(G2400,1,1), PIRA!$B$1:$E$1146, 2, FALSE),"")</f>
        <v>1 Mechanics</v>
      </c>
      <c r="E2400" s="31" t="str">
        <f xml:space="preserve"> IFERROR(VLOOKUP(MID(G2400,1,2),PIRA!$B$1:$E$1144,2,FALSE),"")&amp;"
"&amp;IFERROR(VLOOKUP(MID(H2400,1,2),PIRA!$B$1:$E$1144,2,FALSE),"")&amp;"
"&amp;IFERROR(VLOOKUP(MID(I2400,1,2),PIRA!$B$1:$E$1144,2,FALSE),"")</f>
        <v xml:space="preserve">Gravity
</v>
      </c>
      <c r="F2400" s="31" t="str">
        <f xml:space="preserve"> IFERROR(VLOOKUP(MID(G2400,1,4),PIRA!$B$1:$E$1144,2,FALSE),"")&amp;"
"&amp;IFERROR(VLOOKUP(MID(H2400,1,4),PIRA!$B$1:$E$1144,2,FALSE),"")&amp;"
"&amp;IFERROR(VLOOKUP(MID(I2400,1,4),PIRA!$B$1:$E$1144,2,FALSE),"")</f>
        <v xml:space="preserve">Universal Gravitational Constant
</v>
      </c>
      <c r="G2400" s="32" t="s">
        <v>1155</v>
      </c>
      <c r="H2400" s="31" t="str">
        <f>IFERROR(IF(VLOOKUP(G2400,Demos!$B$3:$K$1368,2,FALSE)=0,"",VLOOKUP(G2400,Demos!$B$3:$K$1368,2,FALSE)),"")</f>
        <v/>
      </c>
      <c r="I2400" s="79" t="str">
        <f>IFERROR(IF(VLOOKUP(G2400,Demos!$B$3:$K$1368,3,FALSE)=0,"",VLOOKUP(G2400,Demos!$B$3:$K$1368,3,FALSE)),"")</f>
        <v/>
      </c>
      <c r="J2400" s="79" t="str">
        <f>IFERROR(IF(VLOOKUP(G2400,Demos!$B$3:$K$1368,4,FALSE)=0,"",VLOOKUP(G2400,Demos!$B$3:$K$1368,4,FALSE)),"")</f>
        <v/>
      </c>
      <c r="K2400" s="30" t="s">
        <v>244</v>
      </c>
      <c r="L2400" s="30" t="s">
        <v>150</v>
      </c>
      <c r="M2400" s="71">
        <v>41526</v>
      </c>
      <c r="N2400" s="33" t="str">
        <f>IFERROR(VLOOKUP(G2400,Demos!$B$3:$K$1368,5,FALSE),"")</f>
        <v>Weighing the Earth</v>
      </c>
      <c r="O2400" s="28">
        <f>IF(N2400="","",COUNTIF($N$6:N4519, N2400))</f>
        <v>8</v>
      </c>
      <c r="P2400" s="33" t="str">
        <f xml:space="preserve"> IFERROR(IF(VLOOKUP(G2400,Demos!$B$3:$K$1368,6,FALSE)=0,"",VLOOKUP(G2400,Demos!$B$3:$K$1368,6,FALSE)),"")</f>
        <v>www.de-monstrare.nl/pdf/Weighing%20the%20earth.pdf</v>
      </c>
      <c r="Q2400" s="38" t="str">
        <f xml:space="preserve"> IFERROR(IF(VLOOKUP(G2400,Demos!$B$3:$K$1368,8,FALSE)=0,"",VLOOKUP(G2400,Demos!$B$3:$K$1368,8,FALSE)),"")</f>
        <v>Torsion wire broken due to moving the equipment by FMVG 15 Aug 2013</v>
      </c>
      <c r="R2400" s="38" t="str">
        <f xml:space="preserve"> IFERROR(IF(VLOOKUP(G2400,Demos!$B$3:$K$1368,7,FALSE)=0,"",VLOOKUP(G2400,Demos!$B$3:$K$1368,7,FALSE)),"")</f>
        <v/>
      </c>
      <c r="T2400" s="50" t="s">
        <v>1762</v>
      </c>
      <c r="U2400" s="31" t="str">
        <f>IFERROR(VLOOKUP(G2400,Demos!$B$7:N5695,12,FALSE),"")</f>
        <v/>
      </c>
    </row>
    <row r="2401" spans="1:21" ht="45" x14ac:dyDescent="0.25">
      <c r="A2401" s="39">
        <f t="shared" si="37"/>
        <v>2396</v>
      </c>
      <c r="B2401" s="30" t="s">
        <v>148</v>
      </c>
      <c r="C2401" s="29" t="str">
        <f xml:space="preserve"> IFERROR(VLOOKUP(B2401, Courses!$C$3:$E$836, 2, FALSE),"")</f>
        <v>Introduction to Mechanics, Waves and Optics</v>
      </c>
      <c r="D2401" s="29" t="str">
        <f xml:space="preserve"> IFERROR(VLOOKUP(MID(G2401,1,1), PIRA!$B$1:$E$1146, 2, FALSE),"")</f>
        <v>1 Mechanics</v>
      </c>
      <c r="E2401" s="31" t="str">
        <f xml:space="preserve"> IFERROR(VLOOKUP(MID(G2401,1,2),PIRA!$B$1:$E$1144,2,FALSE),"")&amp;"
"&amp;IFERROR(VLOOKUP(MID(H2401,1,2),PIRA!$B$1:$E$1144,2,FALSE),"")&amp;"
"&amp;IFERROR(VLOOKUP(MID(I2401,1,2),PIRA!$B$1:$E$1144,2,FALSE),"")</f>
        <v xml:space="preserve">Newton's Second Law
</v>
      </c>
      <c r="F2401" s="31" t="str">
        <f xml:space="preserve"> IFERROR(VLOOKUP(MID(G2401,1,4),PIRA!$B$1:$E$1144,2,FALSE),"")&amp;"
"&amp;IFERROR(VLOOKUP(MID(H2401,1,4),PIRA!$B$1:$E$1144,2,FALSE),"")&amp;"
"&amp;IFERROR(VLOOKUP(MID(I2401,1,4),PIRA!$B$1:$E$1144,2,FALSE),"")</f>
        <v xml:space="preserve">Force, Mass, and Acceleration
</v>
      </c>
      <c r="G2401" s="32" t="s">
        <v>1142</v>
      </c>
      <c r="H2401" s="31" t="str">
        <f>IFERROR(IF(VLOOKUP(G2401,Demos!$B$3:$K$1368,2,FALSE)=0,"",VLOOKUP(G2401,Demos!$B$3:$K$1368,2,FALSE)),"")</f>
        <v/>
      </c>
      <c r="I2401" s="79" t="str">
        <f>IFERROR(IF(VLOOKUP(G2401,Demos!$B$3:$K$1368,3,FALSE)=0,"",VLOOKUP(G2401,Demos!$B$3:$K$1368,3,FALSE)),"")</f>
        <v/>
      </c>
      <c r="J2401" s="79" t="str">
        <f>IFERROR(IF(VLOOKUP(G2401,Demos!$B$3:$K$1368,4,FALSE)=0,"",VLOOKUP(G2401,Demos!$B$3:$K$1368,4,FALSE)),"")</f>
        <v/>
      </c>
      <c r="K2401" s="30" t="s">
        <v>150</v>
      </c>
      <c r="L2401" s="30" t="s">
        <v>244</v>
      </c>
      <c r="M2401" s="71">
        <v>41522</v>
      </c>
      <c r="N2401" s="33" t="str">
        <f>IFERROR(VLOOKUP(G2401,Demos!$B$3:$K$1368,5,FALSE),"")</f>
        <v>Throwing Eggs</v>
      </c>
      <c r="O2401" s="28">
        <f>IF(N2401="","",COUNTIF($N$6:N4520, N2401))</f>
        <v>11</v>
      </c>
      <c r="P2401" s="33" t="str">
        <f xml:space="preserve"> IFERROR(IF(VLOOKUP(G2401,Demos!$B$3:$K$1368,6,FALSE)=0,"",VLOOKUP(G2401,Demos!$B$3:$K$1368,6,FALSE)),"")</f>
        <v>www.de-monstrare.nl/pdf/Throwing%20eggs.pdf</v>
      </c>
      <c r="Q2401" s="38" t="str">
        <f xml:space="preserve"> IFERROR(IF(VLOOKUP(G2401,Demos!$B$3:$K$1368,8,FALSE)=0,"",VLOOKUP(G2401,Demos!$B$3:$K$1368,8,FALSE)),"")</f>
        <v/>
      </c>
      <c r="R2401" s="38" t="str">
        <f xml:space="preserve"> IFERROR(IF(VLOOKUP(G2401,Demos!$B$3:$K$1368,7,FALSE)=0,"",VLOOKUP(G2401,Demos!$B$3:$K$1368,7,FALSE)),"")</f>
        <v/>
      </c>
      <c r="T2401" s="50" t="s">
        <v>1890</v>
      </c>
      <c r="U2401" s="31" t="str">
        <f>IFERROR(VLOOKUP(G2401,Demos!$B$7:N5696,12,FALSE),"")</f>
        <v/>
      </c>
    </row>
    <row r="2402" spans="1:21" ht="45" x14ac:dyDescent="0.25">
      <c r="A2402" s="39">
        <f t="shared" si="37"/>
        <v>2397</v>
      </c>
      <c r="B2402" s="30" t="s">
        <v>148</v>
      </c>
      <c r="C2402" s="29" t="str">
        <f xml:space="preserve"> IFERROR(VLOOKUP(B2402, Courses!$C$3:$E$836, 2, FALSE),"")</f>
        <v>Introduction to Mechanics, Waves and Optics</v>
      </c>
      <c r="D2402" s="29" t="str">
        <f xml:space="preserve"> IFERROR(VLOOKUP(MID(G2402,1,1), PIRA!$B$1:$E$1146, 2, FALSE),"")</f>
        <v>1 Mechanics</v>
      </c>
      <c r="E2402" s="31" t="str">
        <f xml:space="preserve"> IFERROR(VLOOKUP(MID(G2402,1,2),PIRA!$B$1:$E$1144,2,FALSE),"")&amp;"
"&amp;IFERROR(VLOOKUP(MID(H2402,1,2),PIRA!$B$1:$E$1144,2,FALSE),"")&amp;"
"&amp;IFERROR(VLOOKUP(MID(I2402,1,2),PIRA!$B$1:$E$1144,2,FALSE),"")</f>
        <v xml:space="preserve">Work and Energy
</v>
      </c>
      <c r="F2402" s="31" t="str">
        <f xml:space="preserve"> IFERROR(VLOOKUP(MID(G2402,1,4),PIRA!$B$1:$E$1144,2,FALSE),"")&amp;"
"&amp;IFERROR(VLOOKUP(MID(H2402,1,4),PIRA!$B$1:$E$1144,2,FALSE),"")&amp;"
"&amp;IFERROR(VLOOKUP(MID(I2402,1,4),PIRA!$B$1:$E$1144,2,FALSE),"")</f>
        <v xml:space="preserve">Conservation of Energy
</v>
      </c>
      <c r="G2402" s="32" t="s">
        <v>1160</v>
      </c>
      <c r="H2402" s="31" t="str">
        <f>IFERROR(IF(VLOOKUP(G2402,Demos!$B$3:$K$1368,2,FALSE)=0,"",VLOOKUP(G2402,Demos!$B$3:$K$1368,2,FALSE)),"")</f>
        <v/>
      </c>
      <c r="I2402" s="79" t="str">
        <f>IFERROR(IF(VLOOKUP(G2402,Demos!$B$3:$K$1368,3,FALSE)=0,"",VLOOKUP(G2402,Demos!$B$3:$K$1368,3,FALSE)),"")</f>
        <v/>
      </c>
      <c r="J2402" s="79" t="str">
        <f>IFERROR(IF(VLOOKUP(G2402,Demos!$B$3:$K$1368,4,FALSE)=0,"",VLOOKUP(G2402,Demos!$B$3:$K$1368,4,FALSE)),"")</f>
        <v/>
      </c>
      <c r="K2402" s="30" t="s">
        <v>150</v>
      </c>
      <c r="L2402" s="30" t="s">
        <v>244</v>
      </c>
      <c r="M2402" s="71">
        <v>41522</v>
      </c>
      <c r="N2402" s="33" t="str">
        <f>IFERROR(VLOOKUP(G2402,Demos!$B$3:$K$1368,5,FALSE),"")</f>
        <v>Mortar</v>
      </c>
      <c r="O2402" s="28">
        <f>IF(N2402="","",COUNTIF($N$6:N4521, N2402))</f>
        <v>15</v>
      </c>
      <c r="P2402" s="33" t="str">
        <f xml:space="preserve"> IFERROR(IF(VLOOKUP(G2402,Demos!$B$3:$K$1368,6,FALSE)=0,"",VLOOKUP(G2402,Demos!$B$3:$K$1368,6,FALSE)),"")</f>
        <v>www.de-monstrare.nl/pdf/Mortar.pdf</v>
      </c>
      <c r="Q2402" s="38" t="str">
        <f xml:space="preserve"> IFERROR(IF(VLOOKUP(G2402,Demos!$B$3:$K$1368,8,FALSE)=0,"",VLOOKUP(G2402,Demos!$B$3:$K$1368,8,FALSE)),"")</f>
        <v/>
      </c>
      <c r="R2402" s="38" t="str">
        <f xml:space="preserve"> IFERROR(IF(VLOOKUP(G2402,Demos!$B$3:$K$1368,7,FALSE)=0,"",VLOOKUP(G2402,Demos!$B$3:$K$1368,7,FALSE)),"")</f>
        <v/>
      </c>
      <c r="T2402" s="50" t="s">
        <v>1763</v>
      </c>
      <c r="U2402" s="31" t="str">
        <f>IFERROR(VLOOKUP(G2402,Demos!$B$7:N5697,12,FALSE),"")</f>
        <v/>
      </c>
    </row>
    <row r="2403" spans="1:21" ht="45" x14ac:dyDescent="0.25">
      <c r="A2403" s="39">
        <f t="shared" si="37"/>
        <v>2398</v>
      </c>
      <c r="B2403" s="30" t="s">
        <v>29</v>
      </c>
      <c r="C2403" s="29" t="str">
        <f xml:space="preserve"> IFERROR(VLOOKUP(B2403, Courses!$C$3:$E$836, 2, FALSE),"")</f>
        <v>Classical and Quantum Mechanics</v>
      </c>
      <c r="D2403" s="29" t="str">
        <f xml:space="preserve"> IFERROR(VLOOKUP(MID(G2403,1,1), PIRA!$B$1:$E$1146, 2, FALSE),"")</f>
        <v>1 Mechanics</v>
      </c>
      <c r="E2403" s="31" t="str">
        <f xml:space="preserve"> IFERROR(VLOOKUP(MID(G2403,1,2),PIRA!$B$1:$E$1144,2,FALSE),"")&amp;"
"&amp;IFERROR(VLOOKUP(MID(H2403,1,2),PIRA!$B$1:$E$1144,2,FALSE),"")&amp;"
"&amp;IFERROR(VLOOKUP(MID(I2403,1,2),PIRA!$B$1:$E$1144,2,FALSE),"")</f>
        <v xml:space="preserve">Relative Motion
</v>
      </c>
      <c r="F2403" s="31" t="str">
        <f xml:space="preserve"> IFERROR(VLOOKUP(MID(G2403,1,4),PIRA!$B$1:$E$1144,2,FALSE),"")&amp;"
"&amp;IFERROR(VLOOKUP(MID(H2403,1,4),PIRA!$B$1:$E$1144,2,FALSE),"")&amp;"
"&amp;IFERROR(VLOOKUP(MID(I2403,1,4),PIRA!$B$1:$E$1144,2,FALSE),"")</f>
        <v xml:space="preserve">Moving Reference Frames
</v>
      </c>
      <c r="G2403" s="32" t="s">
        <v>1135</v>
      </c>
      <c r="H2403" s="31" t="str">
        <f>IFERROR(IF(VLOOKUP(G2403,Demos!$B$3:$K$1368,2,FALSE)=0,"",VLOOKUP(G2403,Demos!$B$3:$K$1368,2,FALSE)),"")</f>
        <v/>
      </c>
      <c r="I2403" s="79" t="str">
        <f>IFERROR(IF(VLOOKUP(G2403,Demos!$B$3:$K$1368,3,FALSE)=0,"",VLOOKUP(G2403,Demos!$B$3:$K$1368,3,FALSE)),"")</f>
        <v/>
      </c>
      <c r="J2403" s="79" t="str">
        <f>IFERROR(IF(VLOOKUP(G2403,Demos!$B$3:$K$1368,4,FALSE)=0,"",VLOOKUP(G2403,Demos!$B$3:$K$1368,4,FALSE)),"")</f>
        <v/>
      </c>
      <c r="K2403" s="30" t="s">
        <v>373</v>
      </c>
      <c r="M2403" s="71">
        <v>41520</v>
      </c>
      <c r="N2403" s="33" t="str">
        <f>IFERROR(VLOOKUP(G2403,Demos!$B$3:$K$1368,5,FALSE),"")</f>
        <v>Shoot and Catch</v>
      </c>
      <c r="O2403" s="28">
        <f>IF(N2403="","",COUNTIF($N$6:N4522, N2403))</f>
        <v>26</v>
      </c>
      <c r="P2403" s="33" t="str">
        <f xml:space="preserve"> IFERROR(IF(VLOOKUP(G2403,Demos!$B$3:$K$1368,6,FALSE)=0,"",VLOOKUP(G2403,Demos!$B$3:$K$1368,6,FALSE)),"")</f>
        <v>www.de-monstrare.nl/pdf/Shoot%20and%20catch.pdf</v>
      </c>
      <c r="Q2403" s="38" t="str">
        <f xml:space="preserve"> IFERROR(IF(VLOOKUP(G2403,Demos!$B$3:$K$1368,8,FALSE)=0,"",VLOOKUP(G2403,Demos!$B$3:$K$1368,8,FALSE)),"")</f>
        <v/>
      </c>
      <c r="R2403" s="38" t="str">
        <f xml:space="preserve"> IFERROR(IF(VLOOKUP(G2403,Demos!$B$3:$K$1368,7,FALSE)=0,"",VLOOKUP(G2403,Demos!$B$3:$K$1368,7,FALSE)),"")</f>
        <v xml:space="preserve">See Collegerama 2022 recording TN1612TU_09 from 00:38:10 - https://collegerama.tudelft.nl/Mediasite/Channel/as-bsc-tn/watch/01a81742333b4cfeb1cb2f79a689016f1d </v>
      </c>
      <c r="T2403" s="50" t="s">
        <v>1762</v>
      </c>
      <c r="U2403" s="31" t="str">
        <f>IFERROR(VLOOKUP(G2403,Demos!$B$7:N5699,12,FALSE),"")</f>
        <v/>
      </c>
    </row>
    <row r="2404" spans="1:21" ht="45" x14ac:dyDescent="0.25">
      <c r="A2404" s="39">
        <f t="shared" si="37"/>
        <v>2399</v>
      </c>
      <c r="B2404" s="30" t="s">
        <v>29</v>
      </c>
      <c r="C2404" s="29" t="str">
        <f xml:space="preserve"> IFERROR(VLOOKUP(B2404, Courses!$C$3:$E$836, 2, FALSE),"")</f>
        <v>Classical and Quantum Mechanics</v>
      </c>
      <c r="D2404" s="29" t="str">
        <f xml:space="preserve"> IFERROR(VLOOKUP(MID(G2404,1,1), PIRA!$B$1:$E$1146, 2, FALSE),"")</f>
        <v>1 Mechanics</v>
      </c>
      <c r="E2404" s="31" t="str">
        <f xml:space="preserve"> IFERROR(VLOOKUP(MID(G2404,1,2),PIRA!$B$1:$E$1144,2,FALSE),"")&amp;"
"&amp;IFERROR(VLOOKUP(MID(H2404,1,2),PIRA!$B$1:$E$1144,2,FALSE),"")&amp;"
"&amp;IFERROR(VLOOKUP(MID(I2404,1,2),PIRA!$B$1:$E$1144,2,FALSE),"")</f>
        <v xml:space="preserve">Newton's First Law
</v>
      </c>
      <c r="F2404" s="31" t="str">
        <f xml:space="preserve"> IFERROR(VLOOKUP(MID(G2404,1,4),PIRA!$B$1:$E$1144,2,FALSE),"")&amp;"
"&amp;IFERROR(VLOOKUP(MID(H2404,1,4),PIRA!$B$1:$E$1144,2,FALSE),"")&amp;"
"&amp;IFERROR(VLOOKUP(MID(I2404,1,4),PIRA!$B$1:$E$1144,2,FALSE),"")</f>
        <v xml:space="preserve">Inertia of Motion
</v>
      </c>
      <c r="G2404" s="32" t="s">
        <v>1141</v>
      </c>
      <c r="H2404" s="31" t="str">
        <f>IFERROR(IF(VLOOKUP(G2404,Demos!$B$3:$K$1368,2,FALSE)=0,"",VLOOKUP(G2404,Demos!$B$3:$K$1368,2,FALSE)),"")</f>
        <v/>
      </c>
      <c r="I2404" s="79" t="str">
        <f>IFERROR(IF(VLOOKUP(G2404,Demos!$B$3:$K$1368,3,FALSE)=0,"",VLOOKUP(G2404,Demos!$B$3:$K$1368,3,FALSE)),"")</f>
        <v/>
      </c>
      <c r="J2404" s="79" t="str">
        <f>IFERROR(IF(VLOOKUP(G2404,Demos!$B$3:$K$1368,4,FALSE)=0,"",VLOOKUP(G2404,Demos!$B$3:$K$1368,4,FALSE)),"")</f>
        <v/>
      </c>
      <c r="K2404" s="30" t="s">
        <v>373</v>
      </c>
      <c r="M2404" s="71">
        <v>41520</v>
      </c>
      <c r="N2404" s="33" t="str">
        <f>IFERROR(VLOOKUP(G2404,Demos!$B$3:$K$1368,5,FALSE),"")</f>
        <v>Galileo's Thoughts</v>
      </c>
      <c r="O2404" s="28">
        <f>IF(N2404="","",COUNTIF($N$6:N4523, N2404))</f>
        <v>14</v>
      </c>
      <c r="P2404" s="33" t="str">
        <f xml:space="preserve"> IFERROR(IF(VLOOKUP(G2404,Demos!$B$3:$K$1368,6,FALSE)=0,"",VLOOKUP(G2404,Demos!$B$3:$K$1368,6,FALSE)),"")</f>
        <v>www.de-monstrare.nl/pdf/Galileo%27s%20thoughts.pdf</v>
      </c>
      <c r="Q2404" s="38" t="str">
        <f xml:space="preserve"> IFERROR(IF(VLOOKUP(G2404,Demos!$B$3:$K$1368,8,FALSE)=0,"",VLOOKUP(G2404,Demos!$B$3:$K$1368,8,FALSE)),"")</f>
        <v/>
      </c>
      <c r="R2404" s="38" t="str">
        <f xml:space="preserve"> IFERROR(IF(VLOOKUP(G2404,Demos!$B$3:$K$1368,7,FALSE)=0,"",VLOOKUP(G2404,Demos!$B$3:$K$1368,7,FALSE)),"")</f>
        <v/>
      </c>
      <c r="T2404" s="50" t="s">
        <v>1762</v>
      </c>
      <c r="U2404" s="31" t="str">
        <f>IFERROR(VLOOKUP(G2404,Demos!$B$7:N5701,12,FALSE),"")</f>
        <v/>
      </c>
    </row>
    <row r="2405" spans="1:21" ht="45" x14ac:dyDescent="0.25">
      <c r="A2405" s="39">
        <f t="shared" si="37"/>
        <v>2400</v>
      </c>
      <c r="B2405" s="30" t="s">
        <v>29</v>
      </c>
      <c r="C2405" s="29" t="str">
        <f xml:space="preserve"> IFERROR(VLOOKUP(B2405, Courses!$C$3:$E$836, 2, FALSE),"")</f>
        <v>Classical and Quantum Mechanics</v>
      </c>
      <c r="D2405" s="29" t="str">
        <f xml:space="preserve"> IFERROR(VLOOKUP(MID(G2405,1,1), PIRA!$B$1:$E$1146, 2, FALSE),"")</f>
        <v>1 Mechanics</v>
      </c>
      <c r="E2405" s="31" t="str">
        <f xml:space="preserve"> IFERROR(VLOOKUP(MID(G2405,1,2),PIRA!$B$1:$E$1144,2,FALSE),"")&amp;"
"&amp;IFERROR(VLOOKUP(MID(H2405,1,2),PIRA!$B$1:$E$1144,2,FALSE),"")&amp;"
"&amp;IFERROR(VLOOKUP(MID(I2405,1,2),PIRA!$B$1:$E$1144,2,FALSE),"")</f>
        <v xml:space="preserve">Newton's Second Law
</v>
      </c>
      <c r="F2405" s="31" t="str">
        <f xml:space="preserve"> IFERROR(VLOOKUP(MID(G2405,1,4),PIRA!$B$1:$E$1144,2,FALSE),"")&amp;"
"&amp;IFERROR(VLOOKUP(MID(H2405,1,4),PIRA!$B$1:$E$1144,2,FALSE),"")&amp;"
"&amp;IFERROR(VLOOKUP(MID(I2405,1,4),PIRA!$B$1:$E$1144,2,FALSE),"")</f>
        <v xml:space="preserve">Force, Mass, and Acceleration
</v>
      </c>
      <c r="G2405" s="32" t="s">
        <v>1144</v>
      </c>
      <c r="H2405" s="31" t="str">
        <f>IFERROR(IF(VLOOKUP(G2405,Demos!$B$3:$K$1368,2,FALSE)=0,"",VLOOKUP(G2405,Demos!$B$3:$K$1368,2,FALSE)),"")</f>
        <v/>
      </c>
      <c r="I2405" s="79" t="str">
        <f>IFERROR(IF(VLOOKUP(G2405,Demos!$B$3:$K$1368,3,FALSE)=0,"",VLOOKUP(G2405,Demos!$B$3:$K$1368,3,FALSE)),"")</f>
        <v/>
      </c>
      <c r="J2405" s="79" t="str">
        <f>IFERROR(IF(VLOOKUP(G2405,Demos!$B$3:$K$1368,4,FALSE)=0,"",VLOOKUP(G2405,Demos!$B$3:$K$1368,4,FALSE)),"")</f>
        <v/>
      </c>
      <c r="K2405" s="30" t="s">
        <v>373</v>
      </c>
      <c r="M2405" s="71">
        <v>41520</v>
      </c>
      <c r="N2405" s="33" t="str">
        <f>IFERROR(VLOOKUP(G2405,Demos!$B$3:$K$1368,5,FALSE),"")</f>
        <v>Pulling a Thread</v>
      </c>
      <c r="O2405" s="28">
        <f>IF(N2405="","",COUNTIF($N$6:N4524, N2405))</f>
        <v>33</v>
      </c>
      <c r="P2405" s="33" t="str">
        <f xml:space="preserve"> IFERROR(IF(VLOOKUP(G2405,Demos!$B$3:$K$1368,6,FALSE)=0,"",VLOOKUP(G2405,Demos!$B$3:$K$1368,6,FALSE)),"")</f>
        <v>www.de-monstrare.nl/pdf/Pulling%20a%20thread.pdf</v>
      </c>
      <c r="Q2405" s="38" t="str">
        <f xml:space="preserve"> IFERROR(IF(VLOOKUP(G2405,Demos!$B$3:$K$1368,8,FALSE)=0,"",VLOOKUP(G2405,Demos!$B$3:$K$1368,8,FALSE)),"")</f>
        <v/>
      </c>
      <c r="R2405" s="38" t="str">
        <f xml:space="preserve"> IFERROR(IF(VLOOKUP(G2405,Demos!$B$3:$K$1368,7,FALSE)=0,"",VLOOKUP(G2405,Demos!$B$3:$K$1368,7,FALSE)),"")</f>
        <v xml:space="preserve">See Collegerama 2022 recording TN1612TU_02 from 00:34:45 - https://collegerama.tudelft.nl/Mediasite/Channel/as-bsc-tn/watch/8ae6f50a06ea4d7fb72bb50699c07ef41d </v>
      </c>
      <c r="T2405" s="50" t="s">
        <v>1890</v>
      </c>
      <c r="U2405" s="31" t="str">
        <f>IFERROR(VLOOKUP(G2405,Demos!$B$7:N5700,12,FALSE),"")</f>
        <v/>
      </c>
    </row>
    <row r="2406" spans="1:21" ht="45" x14ac:dyDescent="0.25">
      <c r="A2406" s="39">
        <f t="shared" si="37"/>
        <v>2401</v>
      </c>
      <c r="B2406" s="30" t="s">
        <v>148</v>
      </c>
      <c r="C2406" s="29" t="str">
        <f xml:space="preserve"> IFERROR(VLOOKUP(B2406, Courses!$C$3:$E$836, 2, FALSE),"")</f>
        <v>Introduction to Mechanics, Waves and Optics</v>
      </c>
      <c r="D2406" s="29" t="str">
        <f xml:space="preserve"> IFERROR(VLOOKUP(MID(G2406,1,1), PIRA!$B$1:$E$1146, 2, FALSE),"")</f>
        <v>1 Mechanics</v>
      </c>
      <c r="E2406" s="31" t="str">
        <f xml:space="preserve"> IFERROR(VLOOKUP(MID(G2406,1,2),PIRA!$B$1:$E$1144,2,FALSE),"")&amp;"
"&amp;IFERROR(VLOOKUP(MID(H2406,1,2),PIRA!$B$1:$E$1144,2,FALSE),"")&amp;"
"&amp;IFERROR(VLOOKUP(MID(I2406,1,2),PIRA!$B$1:$E$1144,2,FALSE),"")</f>
        <v xml:space="preserve">Newton's Third Law
</v>
      </c>
      <c r="F2406" s="31" t="str">
        <f xml:space="preserve"> IFERROR(VLOOKUP(MID(G2406,1,4),PIRA!$B$1:$E$1144,2,FALSE),"")&amp;"
"&amp;IFERROR(VLOOKUP(MID(H2406,1,4),PIRA!$B$1:$E$1144,2,FALSE),"")&amp;"
"&amp;IFERROR(VLOOKUP(MID(I2406,1,4),PIRA!$B$1:$E$1144,2,FALSE),"")</f>
        <v xml:space="preserve">Action and Reaction
</v>
      </c>
      <c r="G2406" s="32" t="s">
        <v>1147</v>
      </c>
      <c r="H2406" s="31" t="str">
        <f>IFERROR(IF(VLOOKUP(G2406,Demos!$B$3:$K$1368,2,FALSE)=0,"",VLOOKUP(G2406,Demos!$B$3:$K$1368,2,FALSE)),"")</f>
        <v/>
      </c>
      <c r="I2406" s="79" t="str">
        <f>IFERROR(IF(VLOOKUP(G2406,Demos!$B$3:$K$1368,3,FALSE)=0,"",VLOOKUP(G2406,Demos!$B$3:$K$1368,3,FALSE)),"")</f>
        <v/>
      </c>
      <c r="J2406" s="79" t="str">
        <f>IFERROR(IF(VLOOKUP(G2406,Demos!$B$3:$K$1368,4,FALSE)=0,"",VLOOKUP(G2406,Demos!$B$3:$K$1368,4,FALSE)),"")</f>
        <v/>
      </c>
      <c r="K2406" s="30" t="s">
        <v>150</v>
      </c>
      <c r="L2406" s="30" t="s">
        <v>244</v>
      </c>
      <c r="M2406" s="71">
        <v>41520</v>
      </c>
      <c r="N2406" s="33" t="str">
        <f>IFERROR(VLOOKUP(G2406,Demos!$B$3:$K$1368,5,FALSE),"")</f>
        <v>Trying Hard to Pull Differently</v>
      </c>
      <c r="O2406" s="28">
        <f>IF(N2406="","",COUNTIF($N$6:N4525, N2406))</f>
        <v>15</v>
      </c>
      <c r="P2406" s="33" t="str">
        <f xml:space="preserve"> IFERROR(IF(VLOOKUP(G2406,Demos!$B$3:$K$1368,6,FALSE)=0,"",VLOOKUP(G2406,Demos!$B$3:$K$1368,6,FALSE)),"")</f>
        <v>www.de-monstrare.nl/pdf/trying%20hard%20to%20pull%20differntly.pdf</v>
      </c>
      <c r="Q2406" s="38" t="str">
        <f xml:space="preserve"> IFERROR(IF(VLOOKUP(G2406,Demos!$B$3:$K$1368,8,FALSE)=0,"",VLOOKUP(G2406,Demos!$B$3:$K$1368,8,FALSE)),"")</f>
        <v/>
      </c>
      <c r="R2406" s="38" t="str">
        <f xml:space="preserve"> IFERROR(IF(VLOOKUP(G2406,Demos!$B$3:$K$1368,7,FALSE)=0,"",VLOOKUP(G2406,Demos!$B$3:$K$1368,7,FALSE)),"")</f>
        <v>See Collegerama 2022 recording TN1612TU_02 from 00:34:45  and 01:38:25 - https://collegerama.tudelft.nl/Mediasite/Channel/as-bsc-tn/watch/8ae6f50a06ea4d7fb72bb50699c07ef41d ===============  https://collegerama.tudelft.nl/Mediasite/Channel/as-bsc-tn/watch/f53f1fdd5fa04999b1d52f4922846f1a1d ========================Collegerama.tudelft.nl. TN1612TU_02 - 09/02/2021, recorded on 09 Feb 2021 08:45, demo starts at 00:59:27 ====================</v>
      </c>
      <c r="T2406" s="50" t="s">
        <v>1763</v>
      </c>
      <c r="U2406" s="31" t="str">
        <f>IFERROR(VLOOKUP(G2406,Demos!$B$7:N5702,12,FALSE),"")</f>
        <v/>
      </c>
    </row>
    <row r="2407" spans="1:21" ht="45" x14ac:dyDescent="0.25">
      <c r="A2407" s="39">
        <f t="shared" si="37"/>
        <v>2402</v>
      </c>
      <c r="B2407" s="30" t="s">
        <v>29</v>
      </c>
      <c r="C2407" s="29" t="str">
        <f xml:space="preserve"> IFERROR(VLOOKUP(B2407, Courses!$C$3:$E$836, 2, FALSE),"")</f>
        <v>Classical and Quantum Mechanics</v>
      </c>
      <c r="D2407" s="29" t="str">
        <f xml:space="preserve"> IFERROR(VLOOKUP(MID(G2407,1,1), PIRA!$B$1:$E$1146, 2, FALSE),"")</f>
        <v>1 Mechanics</v>
      </c>
      <c r="E2407" s="31" t="str">
        <f xml:space="preserve"> IFERROR(VLOOKUP(MID(G2407,1,2),PIRA!$B$1:$E$1144,2,FALSE),"")&amp;"
"&amp;IFERROR(VLOOKUP(MID(H2407,1,2),PIRA!$B$1:$E$1144,2,FALSE),"")&amp;"
"&amp;IFERROR(VLOOKUP(MID(I2407,1,2),PIRA!$B$1:$E$1144,2,FALSE),"")</f>
        <v xml:space="preserve">Statics of Rigid Bodies
</v>
      </c>
      <c r="F2407" s="31" t="str">
        <f xml:space="preserve"> IFERROR(VLOOKUP(MID(G2407,1,4),PIRA!$B$1:$E$1144,2,FALSE),"")&amp;"
"&amp;IFERROR(VLOOKUP(MID(H2407,1,4),PIRA!$B$1:$E$1144,2,FALSE),"")&amp;"
"&amp;IFERROR(VLOOKUP(MID(I2407,1,4),PIRA!$B$1:$E$1144,2,FALSE),"")</f>
        <v xml:space="preserve">Resolution of Forces
</v>
      </c>
      <c r="G2407" s="32" t="s">
        <v>1148</v>
      </c>
      <c r="H2407" s="31" t="str">
        <f>IFERROR(IF(VLOOKUP(G2407,Demos!$B$3:$K$1368,2,FALSE)=0,"",VLOOKUP(G2407,Demos!$B$3:$K$1368,2,FALSE)),"")</f>
        <v/>
      </c>
      <c r="I2407" s="79" t="str">
        <f>IFERROR(IF(VLOOKUP(G2407,Demos!$B$3:$K$1368,3,FALSE)=0,"",VLOOKUP(G2407,Demos!$B$3:$K$1368,3,FALSE)),"")</f>
        <v/>
      </c>
      <c r="J2407" s="79" t="str">
        <f>IFERROR(IF(VLOOKUP(G2407,Demos!$B$3:$K$1368,4,FALSE)=0,"",VLOOKUP(G2407,Demos!$B$3:$K$1368,4,FALSE)),"")</f>
        <v/>
      </c>
      <c r="K2407" s="30" t="s">
        <v>373</v>
      </c>
      <c r="M2407" s="71">
        <v>41520</v>
      </c>
      <c r="N2407" s="33" t="str">
        <f>IFERROR(VLOOKUP(G2407,Demos!$B$3:$K$1368,5,FALSE),"")</f>
        <v>Strong Professor (Weak Students)</v>
      </c>
      <c r="O2407" s="28">
        <f>IF(N2407="","",COUNTIF($N$6:N4526, N2407))</f>
        <v>24</v>
      </c>
      <c r="P2407" s="33" t="str">
        <f xml:space="preserve"> IFERROR(IF(VLOOKUP(G2407,Demos!$B$3:$K$1368,6,FALSE)=0,"",VLOOKUP(G2407,Demos!$B$3:$K$1368,6,FALSE)),"")</f>
        <v>www.de-monstrare.nl/pdf/Strong%20professor%20_weak%20students_.pdf</v>
      </c>
      <c r="Q2407" s="38" t="str">
        <f xml:space="preserve"> IFERROR(IF(VLOOKUP(G2407,Demos!$B$3:$K$1368,8,FALSE)=0,"",VLOOKUP(G2407,Demos!$B$3:$K$1368,8,FALSE)),"")</f>
        <v/>
      </c>
      <c r="R2407" s="38" t="str">
        <f xml:space="preserve"> IFERROR(IF(VLOOKUP(G2407,Demos!$B$3:$K$1368,7,FALSE)=0,"",VLOOKUP(G2407,Demos!$B$3:$K$1368,7,FALSE)),"")</f>
        <v xml:space="preserve">=================== https://collegerama.tudelft.nl/Mediasite/Channel/as-bsc-tn/watch/f53f1fdd5fa04999b1d52f4922846f1a1d ========================Collegerama.tudelft.nl. TN1612TU_01 - Klassieke mechanica &amp; relativiteit, recoreded on 08 Feb 2021 13:45, demo </v>
      </c>
      <c r="T2407" s="50" t="s">
        <v>1762</v>
      </c>
      <c r="U2407" s="31" t="str">
        <f>IFERROR(VLOOKUP(G2407,Demos!$B$7:N5698,12,FALSE),"")</f>
        <v/>
      </c>
    </row>
    <row r="2408" spans="1:21" ht="45" x14ac:dyDescent="0.25">
      <c r="A2408" s="39">
        <f t="shared" si="37"/>
        <v>2403</v>
      </c>
      <c r="B2408" s="30" t="s">
        <v>148</v>
      </c>
      <c r="C2408" s="29" t="str">
        <f xml:space="preserve"> IFERROR(VLOOKUP(B2408, Courses!$C$3:$E$836, 2, FALSE),"")</f>
        <v>Introduction to Mechanics, Waves and Optics</v>
      </c>
      <c r="D2408" s="29" t="str">
        <f xml:space="preserve"> IFERROR(VLOOKUP(MID(G2408,1,1), PIRA!$B$1:$E$1146, 2, FALSE),"")</f>
        <v>1 Mechanics</v>
      </c>
      <c r="E2408" s="31" t="str">
        <f xml:space="preserve"> IFERROR(VLOOKUP(MID(G2408,1,2),PIRA!$B$1:$E$1144,2,FALSE),"")&amp;"
"&amp;IFERROR(VLOOKUP(MID(H2408,1,2),PIRA!$B$1:$E$1144,2,FALSE),"")&amp;"
"&amp;IFERROR(VLOOKUP(MID(I2408,1,2),PIRA!$B$1:$E$1144,2,FALSE),"")</f>
        <v xml:space="preserve">Applications of Newton's Laws
</v>
      </c>
      <c r="F2408" s="31" t="str">
        <f xml:space="preserve"> IFERROR(VLOOKUP(MID(G2408,1,4),PIRA!$B$1:$E$1144,2,FALSE),"")&amp;"
"&amp;IFERROR(VLOOKUP(MID(H2408,1,4),PIRA!$B$1:$E$1144,2,FALSE),"")&amp;"
"&amp;IFERROR(VLOOKUP(MID(I2408,1,4),PIRA!$B$1:$E$1144,2,FALSE),"")</f>
        <v xml:space="preserve">Friction
</v>
      </c>
      <c r="G2408" s="32" t="s">
        <v>1154</v>
      </c>
      <c r="H2408" s="31" t="str">
        <f>IFERROR(IF(VLOOKUP(G2408,Demos!$B$3:$K$1368,2,FALSE)=0,"",VLOOKUP(G2408,Demos!$B$3:$K$1368,2,FALSE)),"")</f>
        <v/>
      </c>
      <c r="I2408" s="79" t="str">
        <f>IFERROR(IF(VLOOKUP(G2408,Demos!$B$3:$K$1368,3,FALSE)=0,"",VLOOKUP(G2408,Demos!$B$3:$K$1368,3,FALSE)),"")</f>
        <v/>
      </c>
      <c r="J2408" s="79" t="str">
        <f>IFERROR(IF(VLOOKUP(G2408,Demos!$B$3:$K$1368,4,FALSE)=0,"",VLOOKUP(G2408,Demos!$B$3:$K$1368,4,FALSE)),"")</f>
        <v/>
      </c>
      <c r="K2408" s="30" t="s">
        <v>150</v>
      </c>
      <c r="L2408" s="30" t="s">
        <v>244</v>
      </c>
      <c r="M2408" s="71">
        <v>41520</v>
      </c>
      <c r="N2408" s="33" t="str">
        <f>IFERROR(VLOOKUP(G2408,Demos!$B$3:$K$1368,5,FALSE),"")</f>
        <v>Static/Dynamic Friction</v>
      </c>
      <c r="O2408" s="28">
        <f>IF(N2408="","",COUNTIF($N$6:N4527, N2408))</f>
        <v>2</v>
      </c>
      <c r="P2408" s="33" t="str">
        <f xml:space="preserve"> IFERROR(IF(VLOOKUP(G2408,Demos!$B$3:$K$1368,6,FALSE)=0,"",VLOOKUP(G2408,Demos!$B$3:$K$1368,6,FALSE)),"")</f>
        <v>N/A</v>
      </c>
      <c r="Q2408" s="38" t="str">
        <f xml:space="preserve"> IFERROR(IF(VLOOKUP(G2408,Demos!$B$3:$K$1368,8,FALSE)=0,"",VLOOKUP(G2408,Demos!$B$3:$K$1368,8,FALSE)),"")</f>
        <v>New demonstration 20 Aug 2013</v>
      </c>
      <c r="R2408" s="38" t="str">
        <f xml:space="preserve"> IFERROR(IF(VLOOKUP(G2408,Demos!$B$3:$K$1368,7,FALSE)=0,"",VLOOKUP(G2408,Demos!$B$3:$K$1368,7,FALSE)),"")</f>
        <v/>
      </c>
      <c r="T2408" s="50" t="s">
        <v>1763</v>
      </c>
      <c r="U2408" s="31" t="str">
        <f>IFERROR(VLOOKUP(G2408,Demos!$B$7:N5703,12,FALSE),"")</f>
        <v/>
      </c>
    </row>
    <row r="2409" spans="1:21" ht="45" x14ac:dyDescent="0.25">
      <c r="A2409" s="39">
        <f t="shared" si="37"/>
        <v>2404</v>
      </c>
      <c r="B2409" s="30" t="s">
        <v>38</v>
      </c>
      <c r="C2409" s="29" t="str">
        <f xml:space="preserve"> IFERROR(VLOOKUP(B2409, Courses!$C$3:$E$836, 2, FALSE),"")</f>
        <v>Mechanics and Theory of Relativity</v>
      </c>
      <c r="D2409" s="29" t="str">
        <f xml:space="preserve"> IFERROR(VLOOKUP(MID(G2409,1,1), PIRA!$B$1:$E$1146, 2, FALSE),"")</f>
        <v>1 Mechanics</v>
      </c>
      <c r="E2409" s="31" t="str">
        <f xml:space="preserve"> IFERROR(VLOOKUP(MID(G2409,1,2),PIRA!$B$1:$E$1144,2,FALSE),"")&amp;"
"&amp;IFERROR(VLOOKUP(MID(H2409,1,2),PIRA!$B$1:$E$1144,2,FALSE),"")&amp;"
"&amp;IFERROR(VLOOKUP(MID(I2409,1,2),PIRA!$B$1:$E$1144,2,FALSE),"")</f>
        <v xml:space="preserve">Relative Motion
</v>
      </c>
      <c r="F2409" s="31" t="str">
        <f xml:space="preserve"> IFERROR(VLOOKUP(MID(G2409,1,4),PIRA!$B$1:$E$1144,2,FALSE),"")&amp;"
"&amp;IFERROR(VLOOKUP(MID(H2409,1,4),PIRA!$B$1:$E$1144,2,FALSE),"")&amp;"
"&amp;IFERROR(VLOOKUP(MID(I2409,1,4),PIRA!$B$1:$E$1144,2,FALSE),"")</f>
        <v xml:space="preserve">Rotating Reference Frames
</v>
      </c>
      <c r="G2409" s="32" t="s">
        <v>1136</v>
      </c>
      <c r="H2409" s="31" t="str">
        <f>IFERROR(IF(VLOOKUP(G2409,Demos!$B$3:$K$1368,2,FALSE)=0,"",VLOOKUP(G2409,Demos!$B$3:$K$1368,2,FALSE)),"")</f>
        <v/>
      </c>
      <c r="I2409" s="79" t="str">
        <f>IFERROR(IF(VLOOKUP(G2409,Demos!$B$3:$K$1368,3,FALSE)=0,"",VLOOKUP(G2409,Demos!$B$3:$K$1368,3,FALSE)),"")</f>
        <v/>
      </c>
      <c r="J2409" s="79" t="str">
        <f>IFERROR(IF(VLOOKUP(G2409,Demos!$B$3:$K$1368,4,FALSE)=0,"",VLOOKUP(G2409,Demos!$B$3:$K$1368,4,FALSE)),"")</f>
        <v/>
      </c>
      <c r="K2409" s="30" t="s">
        <v>22</v>
      </c>
      <c r="L2409" s="30" t="s">
        <v>1060</v>
      </c>
      <c r="M2409" s="71">
        <v>41360</v>
      </c>
      <c r="N2409" s="33" t="str">
        <f>IFERROR(VLOOKUP(G2409,Demos!$B$3:$K$1368,5,FALSE),"")</f>
        <v>Coriolis (2)</v>
      </c>
      <c r="O2409" s="28">
        <f>IF(N2409="","",COUNTIF($N$6:N4528, N2409))</f>
        <v>1</v>
      </c>
      <c r="P2409" s="33" t="str">
        <f xml:space="preserve"> IFERROR(IF(VLOOKUP(G2409,Demos!$B$3:$K$1368,6,FALSE)=0,"",VLOOKUP(G2409,Demos!$B$3:$K$1368,6,FALSE)),"")</f>
        <v>www.de-monstrare.nl/pdf/Coriolis%20_2_.pdf</v>
      </c>
      <c r="Q2409" s="38" t="str">
        <f xml:space="preserve"> IFERROR(IF(VLOOKUP(G2409,Demos!$B$3:$K$1368,8,FALSE)=0,"",VLOOKUP(G2409,Demos!$B$3:$K$1368,8,FALSE)),"")</f>
        <v/>
      </c>
      <c r="R2409" s="38" t="str">
        <f xml:space="preserve"> IFERROR(IF(VLOOKUP(G2409,Demos!$B$3:$K$1368,7,FALSE)=0,"",VLOOKUP(G2409,Demos!$B$3:$K$1368,7,FALSE)),"")</f>
        <v/>
      </c>
      <c r="T2409" s="50" t="s">
        <v>1890</v>
      </c>
      <c r="U2409" s="31" t="str">
        <f>IFERROR(VLOOKUP(G2409,Demos!$B$7:N5705,12,FALSE),"")</f>
        <v/>
      </c>
    </row>
    <row r="2410" spans="1:21" ht="45" x14ac:dyDescent="0.25">
      <c r="A2410" s="39">
        <f t="shared" si="37"/>
        <v>2405</v>
      </c>
      <c r="B2410" s="30" t="s">
        <v>38</v>
      </c>
      <c r="C2410" s="29" t="str">
        <f xml:space="preserve"> IFERROR(VLOOKUP(B2410, Courses!$C$3:$E$836, 2, FALSE),"")</f>
        <v>Mechanics and Theory of Relativity</v>
      </c>
      <c r="D2410" s="29" t="str">
        <f xml:space="preserve"> IFERROR(VLOOKUP(MID(G2410,1,1), PIRA!$B$1:$E$1146, 2, FALSE),"")</f>
        <v>1 Mechanics</v>
      </c>
      <c r="E2410" s="31" t="str">
        <f xml:space="preserve"> IFERROR(VLOOKUP(MID(G2410,1,2),PIRA!$B$1:$E$1144,2,FALSE),"")&amp;"
"&amp;IFERROR(VLOOKUP(MID(H2410,1,2),PIRA!$B$1:$E$1144,2,FALSE),"")&amp;"
"&amp;IFERROR(VLOOKUP(MID(I2410,1,2),PIRA!$B$1:$E$1144,2,FALSE),"")</f>
        <v xml:space="preserve">Relative Motion
</v>
      </c>
      <c r="F2410" s="31" t="str">
        <f xml:space="preserve"> IFERROR(VLOOKUP(MID(G2410,1,4),PIRA!$B$1:$E$1144,2,FALSE),"")&amp;"
"&amp;IFERROR(VLOOKUP(MID(H2410,1,4),PIRA!$B$1:$E$1144,2,FALSE),"")&amp;"
"&amp;IFERROR(VLOOKUP(MID(I2410,1,4),PIRA!$B$1:$E$1144,2,FALSE),"")</f>
        <v xml:space="preserve">Rotating Reference Frames
</v>
      </c>
      <c r="G2410" s="32" t="s">
        <v>1137</v>
      </c>
      <c r="H2410" s="31" t="str">
        <f>IFERROR(IF(VLOOKUP(G2410,Demos!$B$3:$K$1368,2,FALSE)=0,"",VLOOKUP(G2410,Demos!$B$3:$K$1368,2,FALSE)),"")</f>
        <v/>
      </c>
      <c r="I2410" s="79" t="str">
        <f>IFERROR(IF(VLOOKUP(G2410,Demos!$B$3:$K$1368,3,FALSE)=0,"",VLOOKUP(G2410,Demos!$B$3:$K$1368,3,FALSE)),"")</f>
        <v/>
      </c>
      <c r="J2410" s="79" t="str">
        <f>IFERROR(IF(VLOOKUP(G2410,Demos!$B$3:$K$1368,4,FALSE)=0,"",VLOOKUP(G2410,Demos!$B$3:$K$1368,4,FALSE)),"")</f>
        <v/>
      </c>
      <c r="K2410" s="30" t="s">
        <v>22</v>
      </c>
      <c r="L2410" s="30" t="s">
        <v>1060</v>
      </c>
      <c r="M2410" s="71">
        <v>41360</v>
      </c>
      <c r="N2410" s="33" t="str">
        <f>IFERROR(VLOOKUP(G2410,Demos!$B$3:$K$1368,5,FALSE),"")</f>
        <v>Coriolis (1a)</v>
      </c>
      <c r="O2410" s="28">
        <f>IF(N2410="","",COUNTIF($N$6:N4529, N2410))</f>
        <v>11</v>
      </c>
      <c r="P2410" s="33" t="str">
        <f xml:space="preserve"> IFERROR(IF(VLOOKUP(G2410,Demos!$B$3:$K$1368,6,FALSE)=0,"",VLOOKUP(G2410,Demos!$B$3:$K$1368,6,FALSE)),"")</f>
        <v>www.de-monstrare.nl/pdf/Coriolis%20_1a_.pdf</v>
      </c>
      <c r="Q2410" s="38" t="str">
        <f xml:space="preserve"> IFERROR(IF(VLOOKUP(G2410,Demos!$B$3:$K$1368,8,FALSE)=0,"",VLOOKUP(G2410,Demos!$B$3:$K$1368,8,FALSE)),"")</f>
        <v/>
      </c>
      <c r="R2410" s="38" t="str">
        <f xml:space="preserve"> IFERROR(IF(VLOOKUP(G2410,Demos!$B$3:$K$1368,7,FALSE)=0,"",VLOOKUP(G2410,Demos!$B$3:$K$1368,7,FALSE)),"")</f>
        <v xml:space="preserve">See Collegerama 2022 recording TN1612TU_22 - https://collegerama.tudelft.nl/Mediasite/Channel/as-bsc-tn/watch/18ed1dabe394424f863782ea19d168bf1d </v>
      </c>
      <c r="T2410" s="50" t="s">
        <v>1890</v>
      </c>
      <c r="U2410" s="31" t="str">
        <f>IFERROR(VLOOKUP(G2410,Demos!$B$7:N5707,12,FALSE),"")</f>
        <v/>
      </c>
    </row>
    <row r="2411" spans="1:21" ht="45" x14ac:dyDescent="0.25">
      <c r="A2411" s="39">
        <f t="shared" si="37"/>
        <v>2406</v>
      </c>
      <c r="B2411" s="30" t="s">
        <v>38</v>
      </c>
      <c r="C2411" s="29" t="str">
        <f xml:space="preserve"> IFERROR(VLOOKUP(B2411, Courses!$C$3:$E$836, 2, FALSE),"")</f>
        <v>Mechanics and Theory of Relativity</v>
      </c>
      <c r="D2411" s="29" t="str">
        <f xml:space="preserve"> IFERROR(VLOOKUP(MID(G2411,1,1), PIRA!$B$1:$E$1146, 2, FALSE),"")</f>
        <v>1 Mechanics</v>
      </c>
      <c r="E2411" s="31" t="str">
        <f xml:space="preserve"> IFERROR(VLOOKUP(MID(G2411,1,2),PIRA!$B$1:$E$1144,2,FALSE),"")&amp;"
"&amp;IFERROR(VLOOKUP(MID(H2411,1,2),PIRA!$B$1:$E$1144,2,FALSE),"")&amp;"
"&amp;IFERROR(VLOOKUP(MID(I2411,1,2),PIRA!$B$1:$E$1144,2,FALSE),"")</f>
        <v xml:space="preserve">Relative Motion
</v>
      </c>
      <c r="F2411" s="31" t="str">
        <f xml:space="preserve"> IFERROR(VLOOKUP(MID(G2411,1,4),PIRA!$B$1:$E$1144,2,FALSE),"")&amp;"
"&amp;IFERROR(VLOOKUP(MID(H2411,1,4),PIRA!$B$1:$E$1144,2,FALSE),"")&amp;"
"&amp;IFERROR(VLOOKUP(MID(I2411,1,4),PIRA!$B$1:$E$1144,2,FALSE),"")</f>
        <v xml:space="preserve">Rotating Reference Frames
</v>
      </c>
      <c r="G2411" s="32" t="s">
        <v>1138</v>
      </c>
      <c r="H2411" s="31" t="str">
        <f>IFERROR(IF(VLOOKUP(G2411,Demos!$B$3:$K$1368,2,FALSE)=0,"",VLOOKUP(G2411,Demos!$B$3:$K$1368,2,FALSE)),"")</f>
        <v/>
      </c>
      <c r="I2411" s="79" t="str">
        <f>IFERROR(IF(VLOOKUP(G2411,Demos!$B$3:$K$1368,3,FALSE)=0,"",VLOOKUP(G2411,Demos!$B$3:$K$1368,3,FALSE)),"")</f>
        <v/>
      </c>
      <c r="J2411" s="79" t="str">
        <f>IFERROR(IF(VLOOKUP(G2411,Demos!$B$3:$K$1368,4,FALSE)=0,"",VLOOKUP(G2411,Demos!$B$3:$K$1368,4,FALSE)),"")</f>
        <v/>
      </c>
      <c r="K2411" s="30" t="s">
        <v>22</v>
      </c>
      <c r="L2411" s="30" t="s">
        <v>1060</v>
      </c>
      <c r="M2411" s="71">
        <v>41360</v>
      </c>
      <c r="N2411" s="33" t="str">
        <f>IFERROR(VLOOKUP(G2411,Demos!$B$3:$K$1368,5,FALSE),"")</f>
        <v>Coriolis (1b)</v>
      </c>
      <c r="O2411" s="28">
        <f>IF(N2411="","",COUNTIF($N$6:N4530, N2411))</f>
        <v>34</v>
      </c>
      <c r="P2411" s="33" t="str">
        <f xml:space="preserve"> IFERROR(IF(VLOOKUP(G2411,Demos!$B$3:$K$1368,6,FALSE)=0,"",VLOOKUP(G2411,Demos!$B$3:$K$1368,6,FALSE)),"")</f>
        <v>www.de-monstrare.nl/pdf/Coriolis%20_1b_.pdf</v>
      </c>
      <c r="Q2411" s="38" t="str">
        <f xml:space="preserve"> IFERROR(IF(VLOOKUP(G2411,Demos!$B$3:$K$1368,8,FALSE)=0,"",VLOOKUP(G2411,Demos!$B$3:$K$1368,8,FALSE)),"")</f>
        <v/>
      </c>
      <c r="R2411" s="38" t="str">
        <f xml:space="preserve"> IFERROR(IF(VLOOKUP(G2411,Demos!$B$3:$K$1368,7,FALSE)=0,"",VLOOKUP(G2411,Demos!$B$3:$K$1368,7,FALSE)),"")</f>
        <v xml:space="preserve">See Collegerama 2022 recording TN1612TU_22 - https://collegerama.tudelft.nl/Mediasite/Channel/as-bsc-tn/watch/18ed1dabe394424f863782ea19d168bf1d </v>
      </c>
      <c r="T2411" s="50" t="s">
        <v>1763</v>
      </c>
      <c r="U2411" s="31" t="str">
        <f>IFERROR(VLOOKUP(G2411,Demos!$B$7:N5706,12,FALSE),"")</f>
        <v/>
      </c>
    </row>
    <row r="2412" spans="1:21" ht="45" x14ac:dyDescent="0.25">
      <c r="A2412" s="39">
        <f t="shared" si="37"/>
        <v>2407</v>
      </c>
      <c r="B2412" s="30" t="s">
        <v>38</v>
      </c>
      <c r="C2412" s="29" t="str">
        <f xml:space="preserve"> IFERROR(VLOOKUP(B2412, Courses!$C$3:$E$836, 2, FALSE),"")</f>
        <v>Mechanics and Theory of Relativity</v>
      </c>
      <c r="D2412" s="29" t="str">
        <f xml:space="preserve"> IFERROR(VLOOKUP(MID(G2412,1,1), PIRA!$B$1:$E$1146, 2, FALSE),"")</f>
        <v>1 Mechanics</v>
      </c>
      <c r="E2412" s="31" t="str">
        <f xml:space="preserve"> IFERROR(VLOOKUP(MID(G2412,1,2),PIRA!$B$1:$E$1144,2,FALSE),"")&amp;"
"&amp;IFERROR(VLOOKUP(MID(H2412,1,2),PIRA!$B$1:$E$1144,2,FALSE),"")&amp;"
"&amp;IFERROR(VLOOKUP(MID(I2412,1,2),PIRA!$B$1:$E$1144,2,FALSE),"")</f>
        <v xml:space="preserve">Relative Motion
</v>
      </c>
      <c r="F2412" s="31" t="str">
        <f xml:space="preserve"> IFERROR(VLOOKUP(MID(G2412,1,4),PIRA!$B$1:$E$1144,2,FALSE),"")&amp;"
"&amp;IFERROR(VLOOKUP(MID(H2412,1,4),PIRA!$B$1:$E$1144,2,FALSE),"")&amp;"
"&amp;IFERROR(VLOOKUP(MID(I2412,1,4),PIRA!$B$1:$E$1144,2,FALSE),"")</f>
        <v xml:space="preserve">Rotating Reference Frames
</v>
      </c>
      <c r="G2412" s="32" t="s">
        <v>1139</v>
      </c>
      <c r="H2412" s="31" t="str">
        <f>IFERROR(IF(VLOOKUP(G2412,Demos!$B$3:$K$1368,2,FALSE)=0,"",VLOOKUP(G2412,Demos!$B$3:$K$1368,2,FALSE)),"")</f>
        <v/>
      </c>
      <c r="I2412" s="79" t="str">
        <f>IFERROR(IF(VLOOKUP(G2412,Demos!$B$3:$K$1368,3,FALSE)=0,"",VLOOKUP(G2412,Demos!$B$3:$K$1368,3,FALSE)),"")</f>
        <v/>
      </c>
      <c r="J2412" s="79" t="str">
        <f>IFERROR(IF(VLOOKUP(G2412,Demos!$B$3:$K$1368,4,FALSE)=0,"",VLOOKUP(G2412,Demos!$B$3:$K$1368,4,FALSE)),"")</f>
        <v/>
      </c>
      <c r="K2412" s="30" t="s">
        <v>22</v>
      </c>
      <c r="L2412" s="30" t="s">
        <v>1060</v>
      </c>
      <c r="M2412" s="71">
        <v>41360</v>
      </c>
      <c r="N2412" s="33" t="str">
        <f>IFERROR(VLOOKUP(G2412,Demos!$B$3:$K$1368,5,FALSE),"")</f>
        <v>Coriolis Merry-go-Round</v>
      </c>
      <c r="O2412" s="28">
        <f>IF(N2412="","",COUNTIF($N$6:N4531, N2412))</f>
        <v>15</v>
      </c>
      <c r="P2412" s="33" t="str">
        <f xml:space="preserve"> IFERROR(IF(VLOOKUP(G2412,Demos!$B$3:$K$1368,6,FALSE)=0,"",VLOOKUP(G2412,Demos!$B$3:$K$1368,6,FALSE)),"")</f>
        <v>www.de-monstrare.nl/pdf/Coriolis%20merry-go-round.pdf</v>
      </c>
      <c r="Q2412" s="38" t="str">
        <f xml:space="preserve"> IFERROR(IF(VLOOKUP(G2412,Demos!$B$3:$K$1368,8,FALSE)=0,"",VLOOKUP(G2412,Demos!$B$3:$K$1368,8,FALSE)),"")</f>
        <v/>
      </c>
      <c r="R2412" s="38" t="str">
        <f xml:space="preserve"> IFERROR(IF(VLOOKUP(G2412,Demos!$B$3:$K$1368,7,FALSE)=0,"",VLOOKUP(G2412,Demos!$B$3:$K$1368,7,FALSE)),"")</f>
        <v/>
      </c>
      <c r="T2412" s="50" t="s">
        <v>1890</v>
      </c>
      <c r="U2412" s="31" t="str">
        <f>IFERROR(VLOOKUP(G2412,Demos!$B$7:N5704,12,FALSE),"")</f>
        <v/>
      </c>
    </row>
    <row r="2413" spans="1:21" ht="45" x14ac:dyDescent="0.25">
      <c r="A2413" s="39">
        <f t="shared" si="37"/>
        <v>2408</v>
      </c>
      <c r="B2413" s="30" t="s">
        <v>38</v>
      </c>
      <c r="C2413" s="29" t="str">
        <f xml:space="preserve"> IFERROR(VLOOKUP(B2413, Courses!$C$3:$E$836, 2, FALSE),"")</f>
        <v>Mechanics and Theory of Relativity</v>
      </c>
      <c r="D2413" s="29" t="str">
        <f xml:space="preserve"> IFERROR(VLOOKUP(MID(G2413,1,1), PIRA!$B$1:$E$1146, 2, FALSE),"")</f>
        <v>1 Mechanics</v>
      </c>
      <c r="E2413" s="31" t="str">
        <f xml:space="preserve"> IFERROR(VLOOKUP(MID(G2413,1,2),PIRA!$B$1:$E$1144,2,FALSE),"")&amp;"
"&amp;IFERROR(VLOOKUP(MID(H2413,1,2),PIRA!$B$1:$E$1144,2,FALSE),"")&amp;"
"&amp;IFERROR(VLOOKUP(MID(I2413,1,2),PIRA!$B$1:$E$1144,2,FALSE),"")</f>
        <v xml:space="preserve">Motion in two Dimensions
</v>
      </c>
      <c r="F2413" s="31" t="str">
        <f xml:space="preserve"> IFERROR(VLOOKUP(MID(G2413,1,4),PIRA!$B$1:$E$1144,2,FALSE),"")&amp;"
"&amp;IFERROR(VLOOKUP(MID(H2413,1,4),PIRA!$B$1:$E$1144,2,FALSE),"")&amp;"
"&amp;IFERROR(VLOOKUP(MID(I2413,1,4),PIRA!$B$1:$E$1144,2,FALSE),"")</f>
        <v xml:space="preserve">Central Forces
</v>
      </c>
      <c r="G2413" s="32" t="s">
        <v>1132</v>
      </c>
      <c r="H2413" s="31" t="str">
        <f>IFERROR(IF(VLOOKUP(G2413,Demos!$B$3:$K$1368,2,FALSE)=0,"",VLOOKUP(G2413,Demos!$B$3:$K$1368,2,FALSE)),"")</f>
        <v/>
      </c>
      <c r="I2413" s="79" t="str">
        <f>IFERROR(IF(VLOOKUP(G2413,Demos!$B$3:$K$1368,3,FALSE)=0,"",VLOOKUP(G2413,Demos!$B$3:$K$1368,3,FALSE)),"")</f>
        <v xml:space="preserve"> </v>
      </c>
      <c r="J2413" s="79" t="str">
        <f>IFERROR(IF(VLOOKUP(G2413,Demos!$B$3:$K$1368,4,FALSE)=0,"",VLOOKUP(G2413,Demos!$B$3:$K$1368,4,FALSE)),"")</f>
        <v/>
      </c>
      <c r="K2413" s="30" t="s">
        <v>22</v>
      </c>
      <c r="L2413" s="30" t="s">
        <v>1060</v>
      </c>
      <c r="M2413" s="71">
        <v>41359</v>
      </c>
      <c r="N2413" s="33" t="str">
        <f>IFERROR(VLOOKUP(G2413,Demos!$B$3:$K$1368,5,FALSE),"")</f>
        <v>Going Round in Circles</v>
      </c>
      <c r="O2413" s="28">
        <f>IF(N2413="","",COUNTIF($N$6:N4532, N2413))</f>
        <v>11</v>
      </c>
      <c r="P2413" s="33" t="str">
        <f xml:space="preserve"> IFERROR(IF(VLOOKUP(G2413,Demos!$B$3:$K$1368,6,FALSE)=0,"",VLOOKUP(G2413,Demos!$B$3:$K$1368,6,FALSE)),"")</f>
        <v>www.de-monstrare.nl/pdf/Going%20round%20in%20circles.pdf</v>
      </c>
      <c r="Q2413" s="38" t="str">
        <f xml:space="preserve"> IFERROR(IF(VLOOKUP(G2413,Demos!$B$3:$K$1368,8,FALSE)=0,"",VLOOKUP(G2413,Demos!$B$3:$K$1368,8,FALSE)),"")</f>
        <v/>
      </c>
      <c r="R2413" s="38" t="str">
        <f xml:space="preserve"> IFERROR(IF(VLOOKUP(G2413,Demos!$B$3:$K$1368,7,FALSE)=0,"",VLOOKUP(G2413,Demos!$B$3:$K$1368,7,FALSE)),"")</f>
        <v/>
      </c>
      <c r="T2413" s="50" t="s">
        <v>1763</v>
      </c>
      <c r="U2413" s="31" t="str">
        <f>IFERROR(VLOOKUP(G2413,Demos!$B$7:N5708,12,FALSE),"")</f>
        <v/>
      </c>
    </row>
    <row r="2414" spans="1:21" ht="45" x14ac:dyDescent="0.25">
      <c r="A2414" s="39">
        <f t="shared" si="37"/>
        <v>2409</v>
      </c>
      <c r="B2414" s="30" t="s">
        <v>38</v>
      </c>
      <c r="C2414" s="29" t="str">
        <f xml:space="preserve"> IFERROR(VLOOKUP(B2414, Courses!$C$3:$E$836, 2, FALSE),"")</f>
        <v>Mechanics and Theory of Relativity</v>
      </c>
      <c r="D2414" s="29" t="str">
        <f xml:space="preserve"> IFERROR(VLOOKUP(MID(G2414,1,1), PIRA!$B$1:$E$1146, 2, FALSE),"")</f>
        <v>1 Mechanics</v>
      </c>
      <c r="E2414" s="31" t="str">
        <f xml:space="preserve"> IFERROR(VLOOKUP(MID(G2414,1,2),PIRA!$B$1:$E$1144,2,FALSE),"")&amp;"
"&amp;IFERROR(VLOOKUP(MID(H2414,1,2),PIRA!$B$1:$E$1144,2,FALSE),"")&amp;"
"&amp;IFERROR(VLOOKUP(MID(I2414,1,2),PIRA!$B$1:$E$1144,2,FALSE),"")</f>
        <v xml:space="preserve">Work and Energy
</v>
      </c>
      <c r="F2414" s="31" t="str">
        <f xml:space="preserve"> IFERROR(VLOOKUP(MID(G2414,1,4),PIRA!$B$1:$E$1144,2,FALSE),"")&amp;"
"&amp;IFERROR(VLOOKUP(MID(H2414,1,4),PIRA!$B$1:$E$1144,2,FALSE),"")&amp;"
"&amp;IFERROR(VLOOKUP(MID(I2414,1,4),PIRA!$B$1:$E$1144,2,FALSE),"")</f>
        <v xml:space="preserve">Conservation of Energy
</v>
      </c>
      <c r="G2414" s="32" t="s">
        <v>72</v>
      </c>
      <c r="H2414" s="31" t="str">
        <f>IFERROR(IF(VLOOKUP(G2414,Demos!$B$3:$K$1368,2,FALSE)=0,"",VLOOKUP(G2414,Demos!$B$3:$K$1368,2,FALSE)),"")</f>
        <v/>
      </c>
      <c r="I2414" s="79" t="str">
        <f>IFERROR(IF(VLOOKUP(G2414,Demos!$B$3:$K$1368,3,FALSE)=0,"",VLOOKUP(G2414,Demos!$B$3:$K$1368,3,FALSE)),"")</f>
        <v/>
      </c>
      <c r="J2414" s="79" t="str">
        <f>IFERROR(IF(VLOOKUP(G2414,Demos!$B$3:$K$1368,4,FALSE)=0,"",VLOOKUP(G2414,Demos!$B$3:$K$1368,4,FALSE)),"")</f>
        <v/>
      </c>
      <c r="K2414" s="30" t="s">
        <v>22</v>
      </c>
      <c r="L2414" s="30" t="s">
        <v>1060</v>
      </c>
      <c r="M2414" s="71">
        <v>41351</v>
      </c>
      <c r="N2414" s="33" t="str">
        <f>IFERROR(VLOOKUP(G2414,Demos!$B$3:$K$1368,5,FALSE),"")</f>
        <v>Rattleback</v>
      </c>
      <c r="O2414" s="28">
        <f>IF(N2414="","",COUNTIF($N$6:N4533, N2414))</f>
        <v>9</v>
      </c>
      <c r="P2414" s="33" t="str">
        <f xml:space="preserve"> IFERROR(IF(VLOOKUP(G2414,Demos!$B$3:$K$1368,6,FALSE)=0,"",VLOOKUP(G2414,Demos!$B$3:$K$1368,6,FALSE)),"")</f>
        <v>N/A</v>
      </c>
      <c r="Q2414" s="38" t="str">
        <f xml:space="preserve"> IFERROR(IF(VLOOKUP(G2414,Demos!$B$3:$K$1368,8,FALSE)=0,"",VLOOKUP(G2414,Demos!$B$3:$K$1368,8,FALSE)),"")</f>
        <v/>
      </c>
      <c r="R2414" s="38" t="str">
        <f xml:space="preserve"> IFERROR(IF(VLOOKUP(G2414,Demos!$B$3:$K$1368,7,FALSE)=0,"",VLOOKUP(G2414,Demos!$B$3:$K$1368,7,FALSE)),"")</f>
        <v/>
      </c>
      <c r="T2414" s="50" t="s">
        <v>1763</v>
      </c>
      <c r="U2414" s="31" t="str">
        <f>IFERROR(VLOOKUP(G2414,Demos!$B$7:N5713,12,FALSE),"")</f>
        <v/>
      </c>
    </row>
    <row r="2415" spans="1:21" ht="45" x14ac:dyDescent="0.25">
      <c r="A2415" s="39">
        <f t="shared" si="37"/>
        <v>2410</v>
      </c>
      <c r="B2415" s="30" t="s">
        <v>38</v>
      </c>
      <c r="C2415" s="29" t="str">
        <f xml:space="preserve"> IFERROR(VLOOKUP(B2415, Courses!$C$3:$E$836, 2, FALSE),"")</f>
        <v>Mechanics and Theory of Relativity</v>
      </c>
      <c r="D2415" s="29" t="str">
        <f xml:space="preserve"> IFERROR(VLOOKUP(MID(G2415,1,1), PIRA!$B$1:$E$1146, 2, FALSE),"")</f>
        <v>1 Mechanics</v>
      </c>
      <c r="E2415" s="31" t="str">
        <f xml:space="preserve"> IFERROR(VLOOKUP(MID(G2415,1,2),PIRA!$B$1:$E$1144,2,FALSE),"")&amp;"
"&amp;IFERROR(VLOOKUP(MID(H2415,1,2),PIRA!$B$1:$E$1144,2,FALSE),"")&amp;"
"&amp;IFERROR(VLOOKUP(MID(I2415,1,2),PIRA!$B$1:$E$1144,2,FALSE),"")</f>
        <v xml:space="preserve">Rotational Dynamics
</v>
      </c>
      <c r="F2415" s="31" t="str">
        <f xml:space="preserve"> IFERROR(VLOOKUP(MID(G2415,1,4),PIRA!$B$1:$E$1144,2,FALSE),"")&amp;"
"&amp;IFERROR(VLOOKUP(MID(H2415,1,4),PIRA!$B$1:$E$1144,2,FALSE),"")&amp;"
"&amp;IFERROR(VLOOKUP(MID(I2415,1,4),PIRA!$B$1:$E$1144,2,FALSE),"")</f>
        <v xml:space="preserve">Conservation of Angular Momentum
</v>
      </c>
      <c r="G2415" s="32" t="s">
        <v>1172</v>
      </c>
      <c r="H2415" s="31" t="str">
        <f>IFERROR(IF(VLOOKUP(G2415,Demos!$B$3:$K$1368,2,FALSE)=0,"",VLOOKUP(G2415,Demos!$B$3:$K$1368,2,FALSE)),"")</f>
        <v/>
      </c>
      <c r="I2415" s="79" t="str">
        <f>IFERROR(IF(VLOOKUP(G2415,Demos!$B$3:$K$1368,3,FALSE)=0,"",VLOOKUP(G2415,Demos!$B$3:$K$1368,3,FALSE)),"")</f>
        <v/>
      </c>
      <c r="J2415" s="79" t="str">
        <f>IFERROR(IF(VLOOKUP(G2415,Demos!$B$3:$K$1368,4,FALSE)=0,"",VLOOKUP(G2415,Demos!$B$3:$K$1368,4,FALSE)),"")</f>
        <v/>
      </c>
      <c r="K2415" s="30" t="s">
        <v>22</v>
      </c>
      <c r="L2415" s="30" t="s">
        <v>1060</v>
      </c>
      <c r="M2415" s="71">
        <v>41351</v>
      </c>
      <c r="N2415" s="33" t="str">
        <f>IFERROR(VLOOKUP(G2415,Demos!$B$3:$K$1368,5,FALSE),"")</f>
        <v>Sweet Spot</v>
      </c>
      <c r="O2415" s="28">
        <f>IF(N2415="","",COUNTIF($N$6:N4534, N2415))</f>
        <v>7</v>
      </c>
      <c r="P2415" s="33" t="str">
        <f xml:space="preserve"> IFERROR(IF(VLOOKUP(G2415,Demos!$B$3:$K$1368,6,FALSE)=0,"",VLOOKUP(G2415,Demos!$B$3:$K$1368,6,FALSE)),"")</f>
        <v>www.de-monstrare.nl/pdf/Sweet%20spot.pdf</v>
      </c>
      <c r="Q2415" s="38" t="str">
        <f xml:space="preserve"> IFERROR(IF(VLOOKUP(G2415,Demos!$B$3:$K$1368,8,FALSE)=0,"",VLOOKUP(G2415,Demos!$B$3:$K$1368,8,FALSE)),"")</f>
        <v/>
      </c>
      <c r="R2415" s="38" t="str">
        <f xml:space="preserve"> IFERROR(IF(VLOOKUP(G2415,Demos!$B$3:$K$1368,7,FALSE)=0,"",VLOOKUP(G2415,Demos!$B$3:$K$1368,7,FALSE)),"")</f>
        <v/>
      </c>
      <c r="T2415" s="50" t="s">
        <v>1763</v>
      </c>
      <c r="U2415" s="31" t="str">
        <f>IFERROR(VLOOKUP(G2415,Demos!$B$7:N5710,12,FALSE),"")</f>
        <v/>
      </c>
    </row>
    <row r="2416" spans="1:21" ht="45" x14ac:dyDescent="0.25">
      <c r="A2416" s="39">
        <f t="shared" si="37"/>
        <v>2411</v>
      </c>
      <c r="B2416" s="30" t="s">
        <v>38</v>
      </c>
      <c r="C2416" s="29" t="str">
        <f xml:space="preserve"> IFERROR(VLOOKUP(B2416, Courses!$C$3:$E$836, 2, FALSE),"")</f>
        <v>Mechanics and Theory of Relativity</v>
      </c>
      <c r="D2416" s="29" t="str">
        <f xml:space="preserve"> IFERROR(VLOOKUP(MID(G2416,1,1), PIRA!$B$1:$E$1146, 2, FALSE),"")</f>
        <v>1 Mechanics</v>
      </c>
      <c r="E2416" s="31" t="str">
        <f xml:space="preserve"> IFERROR(VLOOKUP(MID(G2416,1,2),PIRA!$B$1:$E$1144,2,FALSE),"")&amp;"
"&amp;IFERROR(VLOOKUP(MID(H2416,1,2),PIRA!$B$1:$E$1144,2,FALSE),"")&amp;"
"&amp;IFERROR(VLOOKUP(MID(I2416,1,2),PIRA!$B$1:$E$1144,2,FALSE),"")</f>
        <v xml:space="preserve">Rotational Dynamics
</v>
      </c>
      <c r="F2416" s="31" t="str">
        <f xml:space="preserve"> IFERROR(VLOOKUP(MID(G2416,1,4),PIRA!$B$1:$E$1144,2,FALSE),"")&amp;"
"&amp;IFERROR(VLOOKUP(MID(H2416,1,4),PIRA!$B$1:$E$1144,2,FALSE),"")&amp;"
"&amp;IFERROR(VLOOKUP(MID(I2416,1,4),PIRA!$B$1:$E$1144,2,FALSE),"")</f>
        <v xml:space="preserve">Rotational Stability
</v>
      </c>
      <c r="G2416" s="32" t="s">
        <v>1177</v>
      </c>
      <c r="H2416" s="31" t="str">
        <f>IFERROR(IF(VLOOKUP(G2416,Demos!$B$3:$K$1368,2,FALSE)=0,"",VLOOKUP(G2416,Demos!$B$3:$K$1368,2,FALSE)),"")</f>
        <v/>
      </c>
      <c r="I2416" s="79" t="str">
        <f>IFERROR(IF(VLOOKUP(G2416,Demos!$B$3:$K$1368,3,FALSE)=0,"",VLOOKUP(G2416,Demos!$B$3:$K$1368,3,FALSE)),"")</f>
        <v/>
      </c>
      <c r="J2416" s="79" t="str">
        <f>IFERROR(IF(VLOOKUP(G2416,Demos!$B$3:$K$1368,4,FALSE)=0,"",VLOOKUP(G2416,Demos!$B$3:$K$1368,4,FALSE)),"")</f>
        <v/>
      </c>
      <c r="K2416" s="30" t="s">
        <v>22</v>
      </c>
      <c r="L2416" s="30" t="s">
        <v>1060</v>
      </c>
      <c r="M2416" s="71">
        <v>41351</v>
      </c>
      <c r="N2416" s="33" t="str">
        <f>IFERROR(VLOOKUP(G2416,Demos!$B$3:$K$1368,5,FALSE),"")</f>
        <v>Stable Wheel</v>
      </c>
      <c r="O2416" s="28">
        <f>IF(N2416="","",COUNTIF($N$6:N4535, N2416))</f>
        <v>16</v>
      </c>
      <c r="P2416" s="33" t="str">
        <f xml:space="preserve"> IFERROR(IF(VLOOKUP(G2416,Demos!$B$3:$K$1368,6,FALSE)=0,"",VLOOKUP(G2416,Demos!$B$3:$K$1368,6,FALSE)),"")</f>
        <v>www.de-monstrare.nl/pdf/Stable%20wheel.pdf</v>
      </c>
      <c r="Q2416" s="38" t="str">
        <f xml:space="preserve"> IFERROR(IF(VLOOKUP(G2416,Demos!$B$3:$K$1368,8,FALSE)=0,"",VLOOKUP(G2416,Demos!$B$3:$K$1368,8,FALSE)),"")</f>
        <v/>
      </c>
      <c r="R2416" s="38" t="str">
        <f xml:space="preserve"> IFERROR(IF(VLOOKUP(G2416,Demos!$B$3:$K$1368,7,FALSE)=0,"",VLOOKUP(G2416,Demos!$B$3:$K$1368,7,FALSE)),"")</f>
        <v xml:space="preserve">See Collegerama 2022 recording TN1612TU_20 - https://collegerama.tudelft.nl/Mediasite/Channel/as-bsc-tn/watch/1a0c74c4eaf54cb7aa9b646d254fee821d </v>
      </c>
      <c r="T2416" s="50" t="s">
        <v>1763</v>
      </c>
      <c r="U2416" s="31" t="str">
        <f>IFERROR(VLOOKUP(G2416,Demos!$B$7:N5711,12,FALSE),"")</f>
        <v/>
      </c>
    </row>
    <row r="2417" spans="1:21" ht="45" x14ac:dyDescent="0.25">
      <c r="A2417" s="39">
        <f t="shared" si="37"/>
        <v>2412</v>
      </c>
      <c r="B2417" s="30" t="s">
        <v>38</v>
      </c>
      <c r="C2417" s="29" t="str">
        <f xml:space="preserve"> IFERROR(VLOOKUP(B2417, Courses!$C$3:$E$836, 2, FALSE),"")</f>
        <v>Mechanics and Theory of Relativity</v>
      </c>
      <c r="D2417" s="29" t="str">
        <f xml:space="preserve"> IFERROR(VLOOKUP(MID(G2417,1,1), PIRA!$B$1:$E$1146, 2, FALSE),"")</f>
        <v>1 Mechanics</v>
      </c>
      <c r="E2417" s="31" t="str">
        <f xml:space="preserve"> IFERROR(VLOOKUP(MID(G2417,1,2),PIRA!$B$1:$E$1144,2,FALSE),"")&amp;"
"&amp;IFERROR(VLOOKUP(MID(H2417,1,2),PIRA!$B$1:$E$1144,2,FALSE),"")&amp;"
"&amp;IFERROR(VLOOKUP(MID(I2417,1,2),PIRA!$B$1:$E$1144,2,FALSE),"")</f>
        <v xml:space="preserve">Rotational Dynamics
Rotational Dynamics
</v>
      </c>
      <c r="F2417" s="31" t="str">
        <f xml:space="preserve"> IFERROR(VLOOKUP(MID(G2417,1,4),PIRA!$B$1:$E$1144,2,FALSE),"")&amp;"
"&amp;IFERROR(VLOOKUP(MID(H2417,1,4),PIRA!$B$1:$E$1144,2,FALSE),"")&amp;"
"&amp;IFERROR(VLOOKUP(MID(I2417,1,4),PIRA!$B$1:$E$1144,2,FALSE),"")</f>
        <v xml:space="preserve">Rotational Stability
Conservation of Angular Momentum
</v>
      </c>
      <c r="G2417" s="32" t="s">
        <v>1658</v>
      </c>
      <c r="H2417" s="31" t="str">
        <f>IFERROR(IF(VLOOKUP(G2417,Demos!$B$3:$K$1368,2,FALSE)=0,"",VLOOKUP(G2417,Demos!$B$3:$K$1368,2,FALSE)),"")</f>
        <v>1Q40.12</v>
      </c>
      <c r="I2417" s="79" t="str">
        <f>IFERROR(IF(VLOOKUP(G2417,Demos!$B$3:$K$1368,3,FALSE)=0,"",VLOOKUP(G2417,Demos!$B$3:$K$1368,3,FALSE)),"")</f>
        <v/>
      </c>
      <c r="J2417" s="79" t="str">
        <f>IFERROR(IF(VLOOKUP(G2417,Demos!$B$3:$K$1368,4,FALSE)=0,"",VLOOKUP(G2417,Demos!$B$3:$K$1368,4,FALSE)),"")</f>
        <v/>
      </c>
      <c r="K2417" s="30" t="s">
        <v>22</v>
      </c>
      <c r="L2417" s="30" t="s">
        <v>1060</v>
      </c>
      <c r="M2417" s="71">
        <v>41351</v>
      </c>
      <c r="N2417" s="33" t="str">
        <f>IFERROR(VLOOKUP(G2417,Demos!$B$3:$K$1368,5,FALSE),"")</f>
        <v>Tippe Top</v>
      </c>
      <c r="O2417" s="28">
        <f>IF(N2417="","",COUNTIF($N$6:N4536, N2417))</f>
        <v>28</v>
      </c>
      <c r="P2417" s="33" t="str">
        <f xml:space="preserve"> IFERROR(IF(VLOOKUP(G2417,Demos!$B$3:$K$1368,6,FALSE)=0,"",VLOOKUP(G2417,Demos!$B$3:$K$1368,6,FALSE)),"")</f>
        <v>www.de-monstrare.nl/pdf/Tippe%20top.pdf</v>
      </c>
      <c r="Q2417" s="38" t="str">
        <f xml:space="preserve"> IFERROR(IF(VLOOKUP(G2417,Demos!$B$3:$K$1368,8,FALSE)=0,"",VLOOKUP(G2417,Demos!$B$3:$K$1368,8,FALSE)),"")</f>
        <v/>
      </c>
      <c r="R2417" s="38" t="str">
        <f xml:space="preserve"> IFERROR(IF(VLOOKUP(G2417,Demos!$B$3:$K$1368,7,FALSE)=0,"",VLOOKUP(G2417,Demos!$B$3:$K$1368,7,FALSE)),"")</f>
        <v xml:space="preserve">See Collegerama 2022 recording TN1612TU_20 - https://collegerama.tudelft.nl/Mediasite/Channel/as-bsc-tn/watch/1a0c74c4eaf54cb7aa9b646d254fee821d </v>
      </c>
      <c r="T2417" s="50" t="s">
        <v>1763</v>
      </c>
      <c r="U2417" s="31" t="str">
        <f>IFERROR(VLOOKUP(G2417,Demos!$B$7:N5709,12,FALSE),"")</f>
        <v/>
      </c>
    </row>
    <row r="2418" spans="1:21" ht="45" x14ac:dyDescent="0.25">
      <c r="A2418" s="39">
        <f t="shared" si="37"/>
        <v>2413</v>
      </c>
      <c r="B2418" s="30" t="s">
        <v>38</v>
      </c>
      <c r="C2418" s="29" t="str">
        <f xml:space="preserve"> IFERROR(VLOOKUP(B2418, Courses!$C$3:$E$836, 2, FALSE),"")</f>
        <v>Mechanics and Theory of Relativity</v>
      </c>
      <c r="D2418" s="29" t="str">
        <f xml:space="preserve"> IFERROR(VLOOKUP(MID(G2418,1,1), PIRA!$B$1:$E$1146, 2, FALSE),"")</f>
        <v>1 Mechanics</v>
      </c>
      <c r="E2418" s="31" t="str">
        <f xml:space="preserve"> IFERROR(VLOOKUP(MID(G2418,1,2),PIRA!$B$1:$E$1144,2,FALSE),"")&amp;"
"&amp;IFERROR(VLOOKUP(MID(H2418,1,2),PIRA!$B$1:$E$1144,2,FALSE),"")&amp;"
"&amp;IFERROR(VLOOKUP(MID(I2418,1,2),PIRA!$B$1:$E$1144,2,FALSE),"")</f>
        <v xml:space="preserve">Rotational Dynamics
</v>
      </c>
      <c r="F2418" s="31" t="str">
        <f xml:space="preserve"> IFERROR(VLOOKUP(MID(G2418,1,4),PIRA!$B$1:$E$1144,2,FALSE),"")&amp;"
"&amp;IFERROR(VLOOKUP(MID(H2418,1,4),PIRA!$B$1:$E$1144,2,FALSE),"")&amp;"
"&amp;IFERROR(VLOOKUP(MID(I2418,1,4),PIRA!$B$1:$E$1144,2,FALSE),"")</f>
        <v xml:space="preserve">Rotational Stability
</v>
      </c>
      <c r="G2418" s="32" t="s">
        <v>1657</v>
      </c>
      <c r="H2418" s="31" t="str">
        <f>IFERROR(IF(VLOOKUP(G2418,Demos!$B$3:$K$1368,2,FALSE)=0,"",VLOOKUP(G2418,Demos!$B$3:$K$1368,2,FALSE)),"")</f>
        <v/>
      </c>
      <c r="I2418" s="79" t="str">
        <f>IFERROR(IF(VLOOKUP(G2418,Demos!$B$3:$K$1368,3,FALSE)=0,"",VLOOKUP(G2418,Demos!$B$3:$K$1368,3,FALSE)),"")</f>
        <v/>
      </c>
      <c r="J2418" s="79" t="str">
        <f>IFERROR(IF(VLOOKUP(G2418,Demos!$B$3:$K$1368,4,FALSE)=0,"",VLOOKUP(G2418,Demos!$B$3:$K$1368,4,FALSE)),"")</f>
        <v/>
      </c>
      <c r="K2418" s="30" t="s">
        <v>22</v>
      </c>
      <c r="L2418" s="30" t="s">
        <v>1060</v>
      </c>
      <c r="M2418" s="71">
        <v>41351</v>
      </c>
      <c r="N2418" s="33" t="str">
        <f>IFERROR(VLOOKUP(G2418,Demos!$B$3:$K$1368,5,FALSE),"")</f>
        <v>Rugbyball</v>
      </c>
      <c r="O2418" s="28">
        <f>IF(N2418="","",COUNTIF($N$6:N4537, N2418))</f>
        <v>2</v>
      </c>
      <c r="P2418" s="33" t="str">
        <f xml:space="preserve"> IFERROR(IF(VLOOKUP(G2418,Demos!$B$3:$K$1368,6,FALSE)=0,"",VLOOKUP(G2418,Demos!$B$3:$K$1368,6,FALSE)),"")</f>
        <v>www.de-monstrare.nl/pdf/rugbyball.pdf</v>
      </c>
      <c r="Q2418" s="38" t="str">
        <f xml:space="preserve"> IFERROR(IF(VLOOKUP(G2418,Demos!$B$3:$K$1368,8,FALSE)=0,"",VLOOKUP(G2418,Demos!$B$3:$K$1368,8,FALSE)),"")</f>
        <v/>
      </c>
      <c r="R2418" s="38" t="str">
        <f xml:space="preserve"> IFERROR(IF(VLOOKUP(G2418,Demos!$B$3:$K$1368,7,FALSE)=0,"",VLOOKUP(G2418,Demos!$B$3:$K$1368,7,FALSE)),"")</f>
        <v/>
      </c>
      <c r="T2418" s="50" t="s">
        <v>1763</v>
      </c>
      <c r="U2418" s="31" t="str">
        <f>IFERROR(VLOOKUP(G2418,Demos!$B$7:N5712,12,FALSE),"")</f>
        <v/>
      </c>
    </row>
    <row r="2419" spans="1:21" ht="45" x14ac:dyDescent="0.25">
      <c r="A2419" s="39">
        <f t="shared" si="37"/>
        <v>2414</v>
      </c>
      <c r="B2419" s="30" t="s">
        <v>11</v>
      </c>
      <c r="C2419" s="29" t="str">
        <f xml:space="preserve"> IFERROR(VLOOKUP(B2419, Courses!$C$3:$E$836, 2, FALSE),"")</f>
        <v>Classical Mechanics</v>
      </c>
      <c r="D2419" s="29" t="str">
        <f xml:space="preserve"> IFERROR(VLOOKUP(MID(G2419,1,1), PIRA!$B$1:$E$1146, 2, FALSE),"")</f>
        <v>3 Oscillations and Waves</v>
      </c>
      <c r="E2419" s="31" t="str">
        <f xml:space="preserve"> IFERROR(VLOOKUP(MID(G2419,1,2),PIRA!$B$1:$E$1144,2,FALSE),"")&amp;"
"&amp;IFERROR(VLOOKUP(MID(H2419,1,2),PIRA!$B$1:$E$1144,2,FALSE),"")&amp;"
"&amp;IFERROR(VLOOKUP(MID(I2419,1,2),PIRA!$B$1:$E$1144,2,FALSE),"")</f>
        <v xml:space="preserve">Oscillations
Oscillations
</v>
      </c>
      <c r="F2419" s="31" t="str">
        <f xml:space="preserve"> IFERROR(VLOOKUP(MID(G2419,1,4),PIRA!$B$1:$E$1144,2,FALSE),"")&amp;"
"&amp;IFERROR(VLOOKUP(MID(H2419,1,4),PIRA!$B$1:$E$1144,2,FALSE),"")&amp;"
"&amp;IFERROR(VLOOKUP(MID(I2419,1,4),PIRA!$B$1:$E$1144,2,FALSE),"")</f>
        <v xml:space="preserve">Non-Linear Systems
Pendula
</v>
      </c>
      <c r="G2419" s="32" t="s">
        <v>100</v>
      </c>
      <c r="H2419" s="31" t="str">
        <f>IFERROR(IF(VLOOKUP(G2419,Demos!$B$3:$K$1368,2,FALSE)=0,"",VLOOKUP(G2419,Demos!$B$3:$K$1368,2,FALSE)),"")</f>
        <v>3A10.01</v>
      </c>
      <c r="I2419" s="79" t="str">
        <f>IFERROR(IF(VLOOKUP(G2419,Demos!$B$3:$K$1368,3,FALSE)=0,"",VLOOKUP(G2419,Demos!$B$3:$K$1368,3,FALSE)),"")</f>
        <v/>
      </c>
      <c r="J2419" s="79" t="str">
        <f>IFERROR(IF(VLOOKUP(G2419,Demos!$B$3:$K$1368,4,FALSE)=0,"",VLOOKUP(G2419,Demos!$B$3:$K$1368,4,FALSE)),"")</f>
        <v/>
      </c>
      <c r="K2419" s="32" t="s">
        <v>1065</v>
      </c>
      <c r="L2419" s="32" t="s">
        <v>1066</v>
      </c>
      <c r="M2419" s="71">
        <v>41346</v>
      </c>
      <c r="N2419" s="33" t="str">
        <f>IFERROR(VLOOKUP(G2419,Demos!$B$3:$K$1368,5,FALSE),"")</f>
        <v>Chaotic Pendulum</v>
      </c>
      <c r="O2419" s="28">
        <f>IF(N2419="","",COUNTIF($N$6:N4538, N2419))</f>
        <v>1</v>
      </c>
      <c r="P2419" s="33" t="str">
        <f xml:space="preserve"> IFERROR(IF(VLOOKUP(G2419,Demos!$B$3:$K$1368,6,FALSE)=0,"",VLOOKUP(G2419,Demos!$B$3:$K$1368,6,FALSE)),"")</f>
        <v>www.de-monstrare.nl/pdf/Chaotic%20pendulum.pdf</v>
      </c>
      <c r="Q2419" s="38" t="str">
        <f xml:space="preserve"> IFERROR(IF(VLOOKUP(G2419,Demos!$B$3:$K$1368,8,FALSE)=0,"",VLOOKUP(G2419,Demos!$B$3:$K$1368,8,FALSE)),"")</f>
        <v>Not listed in database yet, see movie M2U00190</v>
      </c>
      <c r="R2419" s="38" t="str">
        <f xml:space="preserve"> IFERROR(IF(VLOOKUP(G2419,Demos!$B$3:$K$1368,7,FALSE)=0,"",VLOOKUP(G2419,Demos!$B$3:$K$1368,7,FALSE)),"")</f>
        <v/>
      </c>
      <c r="T2419" s="50" t="s">
        <v>1762</v>
      </c>
      <c r="U2419" s="31" t="str">
        <f>IFERROR(VLOOKUP(G2419,Demos!$B$7:N5714,12,FALSE),"")</f>
        <v/>
      </c>
    </row>
    <row r="2420" spans="1:21" ht="45" x14ac:dyDescent="0.25">
      <c r="A2420" s="39">
        <f t="shared" si="37"/>
        <v>2415</v>
      </c>
      <c r="B2420" s="30" t="s">
        <v>38</v>
      </c>
      <c r="C2420" s="29" t="str">
        <f xml:space="preserve"> IFERROR(VLOOKUP(B2420, Courses!$C$3:$E$836, 2, FALSE),"")</f>
        <v>Mechanics and Theory of Relativity</v>
      </c>
      <c r="D2420" s="29" t="str">
        <f xml:space="preserve"> IFERROR(VLOOKUP(MID(G2420,1,1), PIRA!$B$1:$E$1146, 2, FALSE),"")</f>
        <v>1 Mechanics</v>
      </c>
      <c r="E2420" s="31" t="str">
        <f xml:space="preserve"> IFERROR(VLOOKUP(MID(G2420,1,2),PIRA!$B$1:$E$1144,2,FALSE),"")&amp;"
"&amp;IFERROR(VLOOKUP(MID(H2420,1,2),PIRA!$B$1:$E$1144,2,FALSE),"")&amp;"
"&amp;IFERROR(VLOOKUP(MID(I2420,1,2),PIRA!$B$1:$E$1144,2,FALSE),"")</f>
        <v xml:space="preserve">Rotational Dynamics
</v>
      </c>
      <c r="F2420" s="31" t="str">
        <f xml:space="preserve"> IFERROR(VLOOKUP(MID(G2420,1,4),PIRA!$B$1:$E$1144,2,FALSE),"")&amp;"
"&amp;IFERROR(VLOOKUP(MID(H2420,1,4),PIRA!$B$1:$E$1144,2,FALSE),"")&amp;"
"&amp;IFERROR(VLOOKUP(MID(I2420,1,4),PIRA!$B$1:$E$1144,2,FALSE),"")</f>
        <v xml:space="preserve">Gyros
</v>
      </c>
      <c r="G2420" s="32" t="s">
        <v>1176</v>
      </c>
      <c r="H2420" s="31" t="str">
        <f>IFERROR(IF(VLOOKUP(G2420,Demos!$B$3:$K$1368,2,FALSE)=0,"",VLOOKUP(G2420,Demos!$B$3:$K$1368,2,FALSE)),"")</f>
        <v/>
      </c>
      <c r="I2420" s="79" t="str">
        <f>IFERROR(IF(VLOOKUP(G2420,Demos!$B$3:$K$1368,3,FALSE)=0,"",VLOOKUP(G2420,Demos!$B$3:$K$1368,3,FALSE)),"")</f>
        <v/>
      </c>
      <c r="J2420" s="79" t="str">
        <f>IFERROR(IF(VLOOKUP(G2420,Demos!$B$3:$K$1368,4,FALSE)=0,"",VLOOKUP(G2420,Demos!$B$3:$K$1368,4,FALSE)),"")</f>
        <v/>
      </c>
      <c r="K2420" s="30" t="s">
        <v>22</v>
      </c>
      <c r="L2420" s="30" t="s">
        <v>1060</v>
      </c>
      <c r="M2420" s="71">
        <v>41345</v>
      </c>
      <c r="N2420" s="33" t="str">
        <f>IFERROR(VLOOKUP(G2420,Demos!$B$3:$K$1368,5,FALSE),"")</f>
        <v>Precession (2)</v>
      </c>
      <c r="O2420" s="28">
        <f>IF(N2420="","",COUNTIF($N$6:N4539, N2420))</f>
        <v>67</v>
      </c>
      <c r="P2420" s="33" t="str">
        <f xml:space="preserve"> IFERROR(IF(VLOOKUP(G2420,Demos!$B$3:$K$1368,6,FALSE)=0,"",VLOOKUP(G2420,Demos!$B$3:$K$1368,6,FALSE)),"")</f>
        <v>www.de-monstrare.nl/pdf/Precession%20_2_.pdf</v>
      </c>
      <c r="Q2420" s="38" t="str">
        <f xml:space="preserve"> IFERROR(IF(VLOOKUP(G2420,Demos!$B$3:$K$1368,8,FALSE)=0,"",VLOOKUP(G2420,Demos!$B$3:$K$1368,8,FALSE)),"")</f>
        <v/>
      </c>
      <c r="R2420" s="38" t="str">
        <f xml:space="preserve"> IFERROR(IF(VLOOKUP(G2420,Demos!$B$3:$K$1368,7,FALSE)=0,"",VLOOKUP(G2420,Demos!$B$3:$K$1368,7,FALSE)),"")</f>
        <v/>
      </c>
      <c r="T2420" s="50" t="s">
        <v>1763</v>
      </c>
      <c r="U2420" s="31" t="str">
        <f>IFERROR(VLOOKUP(G2420,Demos!$B$7:N5716,12,FALSE),"")</f>
        <v/>
      </c>
    </row>
    <row r="2421" spans="1:21" ht="45" x14ac:dyDescent="0.25">
      <c r="A2421" s="39">
        <f t="shared" si="37"/>
        <v>2416</v>
      </c>
      <c r="B2421" s="30" t="s">
        <v>38</v>
      </c>
      <c r="C2421" s="29" t="str">
        <f xml:space="preserve"> IFERROR(VLOOKUP(B2421, Courses!$C$3:$E$836, 2, FALSE),"")</f>
        <v>Mechanics and Theory of Relativity</v>
      </c>
      <c r="D2421" s="29" t="str">
        <f xml:space="preserve"> IFERROR(VLOOKUP(MID(G2421,1,1), PIRA!$B$1:$E$1146, 2, FALSE),"")</f>
        <v>1 Mechanics</v>
      </c>
      <c r="E2421" s="31" t="str">
        <f xml:space="preserve"> IFERROR(VLOOKUP(MID(G2421,1,2),PIRA!$B$1:$E$1144,2,FALSE),"")&amp;"
"&amp;IFERROR(VLOOKUP(MID(H2421,1,2),PIRA!$B$1:$E$1144,2,FALSE),"")&amp;"
"&amp;IFERROR(VLOOKUP(MID(I2421,1,2),PIRA!$B$1:$E$1144,2,FALSE),"")</f>
        <v xml:space="preserve">Rotational Dynamics
</v>
      </c>
      <c r="F2421" s="31" t="str">
        <f xml:space="preserve"> IFERROR(VLOOKUP(MID(G2421,1,4),PIRA!$B$1:$E$1144,2,FALSE),"")&amp;"
"&amp;IFERROR(VLOOKUP(MID(H2421,1,4),PIRA!$B$1:$E$1144,2,FALSE),"")&amp;"
"&amp;IFERROR(VLOOKUP(MID(I2421,1,4),PIRA!$B$1:$E$1144,2,FALSE),"")</f>
        <v xml:space="preserve">Gyros
</v>
      </c>
      <c r="G2421" s="32" t="s">
        <v>1659</v>
      </c>
      <c r="H2421" s="31" t="str">
        <f>IFERROR(IF(VLOOKUP(G2421,Demos!$B$3:$K$1368,2,FALSE)=0,"",VLOOKUP(G2421,Demos!$B$3:$K$1368,2,FALSE)),"")</f>
        <v/>
      </c>
      <c r="I2421" s="79" t="str">
        <f>IFERROR(IF(VLOOKUP(G2421,Demos!$B$3:$K$1368,3,FALSE)=0,"",VLOOKUP(G2421,Demos!$B$3:$K$1368,3,FALSE)),"")</f>
        <v/>
      </c>
      <c r="J2421" s="79" t="str">
        <f>IFERROR(IF(VLOOKUP(G2421,Demos!$B$3:$K$1368,4,FALSE)=0,"",VLOOKUP(G2421,Demos!$B$3:$K$1368,4,FALSE)),"")</f>
        <v/>
      </c>
      <c r="K2421" s="30" t="s">
        <v>22</v>
      </c>
      <c r="L2421" s="30" t="s">
        <v>1060</v>
      </c>
      <c r="M2421" s="71">
        <v>41345</v>
      </c>
      <c r="N2421" s="33" t="str">
        <f>IFERROR(VLOOKUP(G2421,Demos!$B$3:$K$1368,5,FALSE),"")</f>
        <v>Gyroscope</v>
      </c>
      <c r="O2421" s="28">
        <f>IF(N2421="","",COUNTIF($N$6:N4540, N2421))</f>
        <v>40</v>
      </c>
      <c r="P2421" s="33" t="str">
        <f xml:space="preserve"> IFERROR(IF(VLOOKUP(G2421,Demos!$B$3:$K$1368,6,FALSE)=0,"",VLOOKUP(G2421,Demos!$B$3:$K$1368,6,FALSE)),"")</f>
        <v>N/A</v>
      </c>
      <c r="Q2421" s="38" t="str">
        <f xml:space="preserve"> IFERROR(IF(VLOOKUP(G2421,Demos!$B$3:$K$1368,8,FALSE)=0,"",VLOOKUP(G2421,Demos!$B$3:$K$1368,8,FALSE)),"")</f>
        <v/>
      </c>
      <c r="R2421" s="38" t="str">
        <f xml:space="preserve"> IFERROR(IF(VLOOKUP(G2421,Demos!$B$3:$K$1368,7,FALSE)=0,"",VLOOKUP(G2421,Demos!$B$3:$K$1368,7,FALSE)),"")</f>
        <v/>
      </c>
      <c r="T2421" s="50" t="s">
        <v>1763</v>
      </c>
      <c r="U2421" s="31" t="str">
        <f>IFERROR(VLOOKUP(G2421,Demos!$B$7:N5717,12,FALSE),"")</f>
        <v/>
      </c>
    </row>
    <row r="2422" spans="1:21" ht="45" x14ac:dyDescent="0.25">
      <c r="A2422" s="39">
        <f t="shared" si="37"/>
        <v>2417</v>
      </c>
      <c r="B2422" s="30" t="s">
        <v>38</v>
      </c>
      <c r="C2422" s="29" t="str">
        <f xml:space="preserve"> IFERROR(VLOOKUP(B2422, Courses!$C$3:$E$836, 2, FALSE),"")</f>
        <v>Mechanics and Theory of Relativity</v>
      </c>
      <c r="D2422" s="29" t="str">
        <f xml:space="preserve"> IFERROR(VLOOKUP(MID(G2422,1,1), PIRA!$B$1:$E$1146, 2, FALSE),"")</f>
        <v>1 Mechanics</v>
      </c>
      <c r="E2422" s="31" t="str">
        <f xml:space="preserve"> IFERROR(VLOOKUP(MID(G2422,1,2),PIRA!$B$1:$E$1144,2,FALSE),"")&amp;"
"&amp;IFERROR(VLOOKUP(MID(H2422,1,2),PIRA!$B$1:$E$1144,2,FALSE),"")&amp;"
"&amp;IFERROR(VLOOKUP(MID(I2422,1,2),PIRA!$B$1:$E$1144,2,FALSE),"")</f>
        <v xml:space="preserve">Rotational Dynamics
</v>
      </c>
      <c r="F2422" s="31" t="str">
        <f xml:space="preserve"> IFERROR(VLOOKUP(MID(G2422,1,4),PIRA!$B$1:$E$1144,2,FALSE),"")&amp;"
"&amp;IFERROR(VLOOKUP(MID(H2422,1,4),PIRA!$B$1:$E$1144,2,FALSE),"")&amp;"
"&amp;IFERROR(VLOOKUP(MID(I2422,1,4),PIRA!$B$1:$E$1144,2,FALSE),"")</f>
        <v xml:space="preserve">Gyros
</v>
      </c>
      <c r="G2422" s="32" t="s">
        <v>91</v>
      </c>
      <c r="H2422" s="31" t="str">
        <f>IFERROR(IF(VLOOKUP(G2422,Demos!$B$3:$K$1368,2,FALSE)=0,"",VLOOKUP(G2422,Demos!$B$3:$K$1368,2,FALSE)),"")</f>
        <v/>
      </c>
      <c r="I2422" s="79" t="str">
        <f>IFERROR(IF(VLOOKUP(G2422,Demos!$B$3:$K$1368,3,FALSE)=0,"",VLOOKUP(G2422,Demos!$B$3:$K$1368,3,FALSE)),"")</f>
        <v/>
      </c>
      <c r="J2422" s="79" t="str">
        <f>IFERROR(IF(VLOOKUP(G2422,Demos!$B$3:$K$1368,4,FALSE)=0,"",VLOOKUP(G2422,Demos!$B$3:$K$1368,4,FALSE)),"")</f>
        <v/>
      </c>
      <c r="K2422" s="30" t="s">
        <v>22</v>
      </c>
      <c r="L2422" s="30" t="s">
        <v>1060</v>
      </c>
      <c r="M2422" s="71">
        <v>41345</v>
      </c>
      <c r="N2422" s="33" t="str">
        <f>IFERROR(VLOOKUP(G2422,Demos!$B$3:$K$1368,5,FALSE),"")</f>
        <v>Suitcase with Flywheel</v>
      </c>
      <c r="O2422" s="28">
        <f>IF(N2422="","",COUNTIF($N$6:N4541, N2422))</f>
        <v>26</v>
      </c>
      <c r="P2422" s="33" t="str">
        <f xml:space="preserve"> IFERROR(IF(VLOOKUP(G2422,Demos!$B$3:$K$1368,6,FALSE)=0,"",VLOOKUP(G2422,Demos!$B$3:$K$1368,6,FALSE)),"")</f>
        <v>N/A</v>
      </c>
      <c r="Q2422" s="38" t="str">
        <f xml:space="preserve"> IFERROR(IF(VLOOKUP(G2422,Demos!$B$3:$K$1368,8,FALSE)=0,"",VLOOKUP(G2422,Demos!$B$3:$K$1368,8,FALSE)),"")</f>
        <v/>
      </c>
      <c r="R2422" s="38" t="str">
        <f xml:space="preserve"> IFERROR(IF(VLOOKUP(G2422,Demos!$B$3:$K$1368,7,FALSE)=0,"",VLOOKUP(G2422,Demos!$B$3:$K$1368,7,FALSE)),"")</f>
        <v xml:space="preserve">See Collegerama 2022 recording TN1612TU_20 - https://collegerama.tudelft.nl/Mediasite/Channel/as-bsc-tn/watch/1a0c74c4eaf54cb7aa9b646d254fee821d </v>
      </c>
      <c r="T2422" s="50" t="s">
        <v>1763</v>
      </c>
      <c r="U2422" s="31" t="str">
        <f>IFERROR(VLOOKUP(G2422,Demos!$B$7:N5715,12,FALSE),"")</f>
        <v/>
      </c>
    </row>
    <row r="2423" spans="1:21" ht="45" x14ac:dyDescent="0.25">
      <c r="A2423" s="39">
        <f t="shared" si="37"/>
        <v>2418</v>
      </c>
      <c r="B2423" s="30" t="s">
        <v>38</v>
      </c>
      <c r="C2423" s="29" t="str">
        <f xml:space="preserve"> IFERROR(VLOOKUP(B2423, Courses!$C$3:$E$836, 2, FALSE),"")</f>
        <v>Mechanics and Theory of Relativity</v>
      </c>
      <c r="D2423" s="29" t="str">
        <f xml:space="preserve"> IFERROR(VLOOKUP(MID(G2423,1,1), PIRA!$B$1:$E$1146, 2, FALSE),"")</f>
        <v>1 Mechanics</v>
      </c>
      <c r="E2423" s="31" t="str">
        <f xml:space="preserve"> IFERROR(VLOOKUP(MID(G2423,1,2),PIRA!$B$1:$E$1144,2,FALSE),"")&amp;"
"&amp;IFERROR(VLOOKUP(MID(H2423,1,2),PIRA!$B$1:$E$1144,2,FALSE),"")&amp;"
"&amp;IFERROR(VLOOKUP(MID(I2423,1,2),PIRA!$B$1:$E$1144,2,FALSE),"")</f>
        <v xml:space="preserve">Motion in two Dimensions
</v>
      </c>
      <c r="F2423" s="31" t="str">
        <f xml:space="preserve"> IFERROR(VLOOKUP(MID(G2423,1,4),PIRA!$B$1:$E$1144,2,FALSE),"")&amp;"
"&amp;IFERROR(VLOOKUP(MID(H2423,1,4),PIRA!$B$1:$E$1144,2,FALSE),"")&amp;"
"&amp;IFERROR(VLOOKUP(MID(I2423,1,4),PIRA!$B$1:$E$1144,2,FALSE),"")</f>
        <v xml:space="preserve">Motion of the Center of Mass
</v>
      </c>
      <c r="G2423" s="32" t="s">
        <v>1131</v>
      </c>
      <c r="H2423" s="31" t="str">
        <f>IFERROR(IF(VLOOKUP(G2423,Demos!$B$3:$K$1368,2,FALSE)=0,"",VLOOKUP(G2423,Demos!$B$3:$K$1368,2,FALSE)),"")</f>
        <v/>
      </c>
      <c r="I2423" s="79" t="str">
        <f>IFERROR(IF(VLOOKUP(G2423,Demos!$B$3:$K$1368,3,FALSE)=0,"",VLOOKUP(G2423,Demos!$B$3:$K$1368,3,FALSE)),"")</f>
        <v/>
      </c>
      <c r="J2423" s="79" t="str">
        <f>IFERROR(IF(VLOOKUP(G2423,Demos!$B$3:$K$1368,4,FALSE)=0,"",VLOOKUP(G2423,Demos!$B$3:$K$1368,4,FALSE)),"")</f>
        <v/>
      </c>
      <c r="K2423" s="30" t="s">
        <v>22</v>
      </c>
      <c r="L2423" s="30" t="s">
        <v>1060</v>
      </c>
      <c r="M2423" s="71">
        <v>41344</v>
      </c>
      <c r="N2423" s="33" t="str">
        <f>IFERROR(VLOOKUP(G2423,Demos!$B$3:$K$1368,5,FALSE),"")</f>
        <v>Centre of Rotation</v>
      </c>
      <c r="O2423" s="28">
        <f>IF(N2423="","",COUNTIF($N$6:N4542, N2423))</f>
        <v>12</v>
      </c>
      <c r="P2423" s="33" t="str">
        <f xml:space="preserve"> IFERROR(IF(VLOOKUP(G2423,Demos!$B$3:$K$1368,6,FALSE)=0,"",VLOOKUP(G2423,Demos!$B$3:$K$1368,6,FALSE)),"")</f>
        <v>www.de-monstrare.nl/pdf/Centre%20of%20ratation.pdf</v>
      </c>
      <c r="Q2423" s="38" t="str">
        <f xml:space="preserve"> IFERROR(IF(VLOOKUP(G2423,Demos!$B$3:$K$1368,8,FALSE)=0,"",VLOOKUP(G2423,Demos!$B$3:$K$1368,8,FALSE)),"")</f>
        <v/>
      </c>
      <c r="R2423" s="38" t="str">
        <f xml:space="preserve"> IFERROR(IF(VLOOKUP(G2423,Demos!$B$3:$K$1368,7,FALSE)=0,"",VLOOKUP(G2423,Demos!$B$3:$K$1368,7,FALSE)),"")</f>
        <v xml:space="preserve">See Collegerama 2022 recording TN1612TU_18 - https://collegerama.tudelft.nl/Mediasite/Channel/as-bsc-tn/watch/30a014274f6a49bfbd89af1bd43cc8f31d </v>
      </c>
      <c r="T2423" s="50" t="s">
        <v>1763</v>
      </c>
      <c r="U2423" s="31" t="str">
        <f>IFERROR(VLOOKUP(G2423,Demos!$B$7:N5719,12,FALSE),"")</f>
        <v/>
      </c>
    </row>
    <row r="2424" spans="1:21" ht="45" x14ac:dyDescent="0.25">
      <c r="A2424" s="39">
        <f t="shared" si="37"/>
        <v>2419</v>
      </c>
      <c r="B2424" s="30" t="s">
        <v>38</v>
      </c>
      <c r="C2424" s="29" t="str">
        <f xml:space="preserve"> IFERROR(VLOOKUP(B2424, Courses!$C$3:$E$836, 2, FALSE),"")</f>
        <v>Mechanics and Theory of Relativity</v>
      </c>
      <c r="D2424" s="29" t="str">
        <f xml:space="preserve"> IFERROR(VLOOKUP(MID(G2424,1,1), PIRA!$B$1:$E$1146, 2, FALSE),"")</f>
        <v>1 Mechanics</v>
      </c>
      <c r="E2424" s="31" t="str">
        <f xml:space="preserve"> IFERROR(VLOOKUP(MID(G2424,1,2),PIRA!$B$1:$E$1144,2,FALSE),"")&amp;"
"&amp;IFERROR(VLOOKUP(MID(H2424,1,2),PIRA!$B$1:$E$1144,2,FALSE),"")&amp;"
"&amp;IFERROR(VLOOKUP(MID(I2424,1,2),PIRA!$B$1:$E$1144,2,FALSE),"")</f>
        <v xml:space="preserve">Rotational Dynamics
Applications of Newton's Laws
</v>
      </c>
      <c r="F2424" s="31" t="str">
        <f xml:space="preserve"> IFERROR(VLOOKUP(MID(G2424,1,4),PIRA!$B$1:$E$1144,2,FALSE),"")&amp;"
"&amp;IFERROR(VLOOKUP(MID(H2424,1,4),PIRA!$B$1:$E$1144,2,FALSE),"")&amp;"
"&amp;IFERROR(VLOOKUP(MID(I2424,1,4),PIRA!$B$1:$E$1144,2,FALSE),"")</f>
        <v xml:space="preserve">Conservation of Angular Momentum
Dynamic Torque
</v>
      </c>
      <c r="G2424" s="32" t="s">
        <v>1169</v>
      </c>
      <c r="H2424" s="31" t="str">
        <f>IFERROR(IF(VLOOKUP(G2424,Demos!$B$3:$K$1368,2,FALSE)=0,"",VLOOKUP(G2424,Demos!$B$3:$K$1368,2,FALSE)),"")</f>
        <v>1K10.01</v>
      </c>
      <c r="I2424" s="79" t="str">
        <f>IFERROR(IF(VLOOKUP(G2424,Demos!$B$3:$K$1368,3,FALSE)=0,"",VLOOKUP(G2424,Demos!$B$3:$K$1368,3,FALSE)),"")</f>
        <v/>
      </c>
      <c r="J2424" s="79" t="str">
        <f>IFERROR(IF(VLOOKUP(G2424,Demos!$B$3:$K$1368,4,FALSE)=0,"",VLOOKUP(G2424,Demos!$B$3:$K$1368,4,FALSE)),"")</f>
        <v/>
      </c>
      <c r="K2424" s="30" t="s">
        <v>22</v>
      </c>
      <c r="L2424" s="30" t="s">
        <v>1060</v>
      </c>
      <c r="M2424" s="71">
        <v>41344</v>
      </c>
      <c r="N2424" s="33" t="str">
        <f>IFERROR(VLOOKUP(G2424,Demos!$B$3:$K$1368,5,FALSE),"")</f>
        <v>Pulling a Spool (a.k.a. Oma's Garenklosje)</v>
      </c>
      <c r="O2424" s="28">
        <f>IF(N2424="","",COUNTIF($N$6:N4543, N2424))</f>
        <v>39</v>
      </c>
      <c r="P2424" s="33" t="str">
        <f xml:space="preserve"> IFERROR(IF(VLOOKUP(G2424,Demos!$B$3:$K$1368,6,FALSE)=0,"",VLOOKUP(G2424,Demos!$B$3:$K$1368,6,FALSE)),"")</f>
        <v>www.de-monstrare.nl/pdf/Pulling%20a%20spool.pdf</v>
      </c>
      <c r="Q2424" s="38" t="str">
        <f xml:space="preserve"> IFERROR(IF(VLOOKUP(G2424,Demos!$B$3:$K$1368,8,FALSE)=0,"",VLOOKUP(G2424,Demos!$B$3:$K$1368,8,FALSE)),"")</f>
        <v/>
      </c>
      <c r="R2424" s="38" t="str">
        <f xml:space="preserve"> IFERROR(IF(VLOOKUP(G2424,Demos!$B$3:$K$1368,7,FALSE)=0,"",VLOOKUP(G2424,Demos!$B$3:$K$1368,7,FALSE)),"")</f>
        <v xml:space="preserve">See Collegerame 2022 recording TN1612TU_19 - https://collegerama.tudelft.nl/Mediasite/Channel/as-bsc-tn/watch/1525734e9e3e40e6a0113a2e79f6fd7b1d </v>
      </c>
      <c r="T2424" s="50" t="s">
        <v>1763</v>
      </c>
      <c r="U2424" s="31" t="str">
        <f>IFERROR(VLOOKUP(G2424,Demos!$B$7:N5718,12,FALSE),"")</f>
        <v/>
      </c>
    </row>
    <row r="2425" spans="1:21" ht="45" x14ac:dyDescent="0.25">
      <c r="A2425" s="39">
        <f t="shared" si="37"/>
        <v>2420</v>
      </c>
      <c r="B2425" s="30" t="s">
        <v>38</v>
      </c>
      <c r="C2425" s="29" t="str">
        <f xml:space="preserve"> IFERROR(VLOOKUP(B2425, Courses!$C$3:$E$836, 2, FALSE),"")</f>
        <v>Mechanics and Theory of Relativity</v>
      </c>
      <c r="D2425" s="29" t="str">
        <f xml:space="preserve"> IFERROR(VLOOKUP(MID(G2425,1,1), PIRA!$B$1:$E$1146, 2, FALSE),"")</f>
        <v>1 Mechanics</v>
      </c>
      <c r="E2425" s="31" t="str">
        <f xml:space="preserve"> IFERROR(VLOOKUP(MID(G2425,1,2),PIRA!$B$1:$E$1144,2,FALSE),"")&amp;"
"&amp;IFERROR(VLOOKUP(MID(H2425,1,2),PIRA!$B$1:$E$1144,2,FALSE),"")&amp;"
"&amp;IFERROR(VLOOKUP(MID(I2425,1,2),PIRA!$B$1:$E$1144,2,FALSE),"")</f>
        <v xml:space="preserve">Rotational Dynamics
Rotational Dynamics
</v>
      </c>
      <c r="F2425" s="31" t="str">
        <f xml:space="preserve"> IFERROR(VLOOKUP(MID(G2425,1,4),PIRA!$B$1:$E$1144,2,FALSE),"")&amp;"
"&amp;IFERROR(VLOOKUP(MID(H2425,1,4),PIRA!$B$1:$E$1144,2,FALSE),"")&amp;"
"&amp;IFERROR(VLOOKUP(MID(I2425,1,4),PIRA!$B$1:$E$1144,2,FALSE),"")</f>
        <v xml:space="preserve">Rotational Energy
Moment of Inertia
</v>
      </c>
      <c r="G2425" s="32" t="s">
        <v>1168</v>
      </c>
      <c r="H2425" s="31" t="str">
        <f>IFERROR(IF(VLOOKUP(G2425,Demos!$B$3:$K$1368,2,FALSE)=0,"",VLOOKUP(G2425,Demos!$B$3:$K$1368,2,FALSE)),"")</f>
        <v>1Q10.02</v>
      </c>
      <c r="I2425" s="79" t="str">
        <f>IFERROR(IF(VLOOKUP(G2425,Demos!$B$3:$K$1368,3,FALSE)=0,"",VLOOKUP(G2425,Demos!$B$3:$K$1368,3,FALSE)),"")</f>
        <v/>
      </c>
      <c r="J2425" s="79" t="str">
        <f>IFERROR(IF(VLOOKUP(G2425,Demos!$B$3:$K$1368,4,FALSE)=0,"",VLOOKUP(G2425,Demos!$B$3:$K$1368,4,FALSE)),"")</f>
        <v/>
      </c>
      <c r="K2425" s="30" t="s">
        <v>22</v>
      </c>
      <c r="L2425" s="30" t="s">
        <v>1060</v>
      </c>
      <c r="M2425" s="71">
        <v>41340</v>
      </c>
      <c r="N2425" s="33" t="str">
        <f>IFERROR(VLOOKUP(G2425,Demos!$B$3:$K$1368,5,FALSE),"")</f>
        <v>Rolling Downhill</v>
      </c>
      <c r="O2425" s="28">
        <f>IF(N2425="","",COUNTIF($N$6:N4544, N2425))</f>
        <v>35</v>
      </c>
      <c r="P2425" s="33" t="str">
        <f xml:space="preserve"> IFERROR(IF(VLOOKUP(G2425,Demos!$B$3:$K$1368,6,FALSE)=0,"",VLOOKUP(G2425,Demos!$B$3:$K$1368,6,FALSE)),"")</f>
        <v>www.de-monstrare.nl/pdf/Rolling%20downhill.pdf</v>
      </c>
      <c r="Q2425" s="38" t="str">
        <f xml:space="preserve"> IFERROR(IF(VLOOKUP(G2425,Demos!$B$3:$K$1368,8,FALSE)=0,"",VLOOKUP(G2425,Demos!$B$3:$K$1368,8,FALSE)),"")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2425" s="38" t="str">
        <f xml:space="preserve"> IFERROR(IF(VLOOKUP(G2425,Demos!$B$3:$K$1368,7,FALSE)=0,"",VLOOKUP(G2425,Demos!$B$3:$K$1368,7,FALSE)),"")</f>
        <v xml:space="preserve">See Collegerama 2022 recording TN1612TU_17 - https://collegerama.tudelft.nl/Mediasite/Channel/as-bsc-tn/watch/068318bc5e2d4c908ecc56ce056d99d81d  </v>
      </c>
      <c r="T2425" s="50" t="s">
        <v>1763</v>
      </c>
      <c r="U2425" s="31" t="str">
        <f>IFERROR(VLOOKUP(G2425,Demos!$B$7:N5721,12,FALSE),"")</f>
        <v/>
      </c>
    </row>
    <row r="2426" spans="1:21" ht="45" x14ac:dyDescent="0.25">
      <c r="A2426" s="39">
        <f t="shared" si="37"/>
        <v>2421</v>
      </c>
      <c r="B2426" s="30" t="s">
        <v>38</v>
      </c>
      <c r="C2426" s="29" t="str">
        <f xml:space="preserve"> IFERROR(VLOOKUP(B2426, Courses!$C$3:$E$836, 2, FALSE),"")</f>
        <v>Mechanics and Theory of Relativity</v>
      </c>
      <c r="D2426" s="29" t="str">
        <f xml:space="preserve"> IFERROR(VLOOKUP(MID(G2426,1,1), PIRA!$B$1:$E$1146, 2, FALSE),"")</f>
        <v>1 Mechanics</v>
      </c>
      <c r="E2426" s="31" t="str">
        <f xml:space="preserve"> IFERROR(VLOOKUP(MID(G2426,1,2),PIRA!$B$1:$E$1144,2,FALSE),"")&amp;"
"&amp;IFERROR(VLOOKUP(MID(H2426,1,2),PIRA!$B$1:$E$1144,2,FALSE),"")&amp;"
"&amp;IFERROR(VLOOKUP(MID(I2426,1,2),PIRA!$B$1:$E$1144,2,FALSE),"")</f>
        <v xml:space="preserve">Rotational Dynamics
Rotational Dynamics
</v>
      </c>
      <c r="F2426" s="31" t="str">
        <f xml:space="preserve"> IFERROR(VLOOKUP(MID(G2426,1,4),PIRA!$B$1:$E$1144,2,FALSE),"")&amp;"
"&amp;IFERROR(VLOOKUP(MID(H2426,1,4),PIRA!$B$1:$E$1144,2,FALSE),"")&amp;"
"&amp;IFERROR(VLOOKUP(MID(I2426,1,4),PIRA!$B$1:$E$1144,2,FALSE),"")</f>
        <v xml:space="preserve">Conservation of Angular Momentum
Moment of Inertia
</v>
      </c>
      <c r="G2426" s="32" t="s">
        <v>1171</v>
      </c>
      <c r="H2426" s="31" t="str">
        <f>IFERROR(IF(VLOOKUP(G2426,Demos!$B$3:$K$1368,2,FALSE)=0,"",VLOOKUP(G2426,Demos!$B$3:$K$1368,2,FALSE)),"")</f>
        <v>1Q10.XX</v>
      </c>
      <c r="I2426" s="79" t="str">
        <f>IFERROR(IF(VLOOKUP(G2426,Demos!$B$3:$K$1368,3,FALSE)=0,"",VLOOKUP(G2426,Demos!$B$3:$K$1368,3,FALSE)),"")</f>
        <v/>
      </c>
      <c r="J2426" s="79" t="str">
        <f>IFERROR(IF(VLOOKUP(G2426,Demos!$B$3:$K$1368,4,FALSE)=0,"",VLOOKUP(G2426,Demos!$B$3:$K$1368,4,FALSE)),"")</f>
        <v/>
      </c>
      <c r="K2426" s="30" t="s">
        <v>22</v>
      </c>
      <c r="L2426" s="30" t="s">
        <v>1060</v>
      </c>
      <c r="M2426" s="71">
        <v>41340</v>
      </c>
      <c r="N2426" s="33" t="str">
        <f>IFERROR(VLOOKUP(G2426,Demos!$B$3:$K$1368,5,FALSE),"")</f>
        <v>Matchbox and Wineglass</v>
      </c>
      <c r="O2426" s="28">
        <f>IF(N2426="","",COUNTIF($N$6:N4545, N2426))</f>
        <v>40</v>
      </c>
      <c r="P2426" s="33" t="str">
        <f xml:space="preserve"> IFERROR(IF(VLOOKUP(G2426,Demos!$B$3:$K$1368,6,FALSE)=0,"",VLOOKUP(G2426,Demos!$B$3:$K$1368,6,FALSE)),"")</f>
        <v>www.de-monstrare.nl/pdf/Matchbox%20and%20wineglass.pdf</v>
      </c>
      <c r="Q2426" s="38" t="str">
        <f xml:space="preserve"> IFERROR(IF(VLOOKUP(G2426,Demos!$B$3:$K$1368,8,FALSE)=0,"",VLOOKUP(G2426,Demos!$B$3:$K$1368,8,FALSE)),"")</f>
        <v/>
      </c>
      <c r="R2426" s="38" t="str">
        <f xml:space="preserve"> IFERROR(IF(VLOOKUP(G2426,Demos!$B$3:$K$1368,7,FALSE)=0,"",VLOOKUP(G2426,Demos!$B$3:$K$1368,7,FALSE)),"")</f>
        <v xml:space="preserve">See Collegerama 2022 recording TN1612TU_17 from about 40 minutes - https://collegerama.tudelft.nl/Mediasite/Channel/as-bsc-tn/watch/068318bc5e2d4c908ecc56ce056d99d81d </v>
      </c>
      <c r="T2426" s="50" t="s">
        <v>1763</v>
      </c>
      <c r="U2426" s="31" t="str">
        <f>IFERROR(VLOOKUP(G2426,Demos!$B$7:N5722,12,FALSE),"")</f>
        <v/>
      </c>
    </row>
    <row r="2427" spans="1:21" ht="45" x14ac:dyDescent="0.25">
      <c r="A2427" s="39">
        <f t="shared" si="37"/>
        <v>2422</v>
      </c>
      <c r="B2427" s="30" t="s">
        <v>38</v>
      </c>
      <c r="C2427" s="29" t="str">
        <f xml:space="preserve"> IFERROR(VLOOKUP(B2427, Courses!$C$3:$E$836, 2, FALSE),"")</f>
        <v>Mechanics and Theory of Relativity</v>
      </c>
      <c r="D2427" s="29" t="str">
        <f xml:space="preserve"> IFERROR(VLOOKUP(MID(G2427,1,1), PIRA!$B$1:$E$1146, 2, FALSE),"")</f>
        <v>1 Mechanics</v>
      </c>
      <c r="E2427" s="31" t="str">
        <f xml:space="preserve"> IFERROR(VLOOKUP(MID(G2427,1,2),PIRA!$B$1:$E$1144,2,FALSE),"")&amp;"
"&amp;IFERROR(VLOOKUP(MID(H2427,1,2),PIRA!$B$1:$E$1144,2,FALSE),"")&amp;"
"&amp;IFERROR(VLOOKUP(MID(I2427,1,2),PIRA!$B$1:$E$1144,2,FALSE),"")</f>
        <v xml:space="preserve">Rotational Dynamics
</v>
      </c>
      <c r="F2427" s="31" t="str">
        <f xml:space="preserve"> IFERROR(VLOOKUP(MID(G2427,1,4),PIRA!$B$1:$E$1144,2,FALSE),"")&amp;"
"&amp;IFERROR(VLOOKUP(MID(H2427,1,4),PIRA!$B$1:$E$1144,2,FALSE),"")&amp;"
"&amp;IFERROR(VLOOKUP(MID(I2427,1,4),PIRA!$B$1:$E$1144,2,FALSE),"")</f>
        <v xml:space="preserve">Conservation of Angular Momentum
</v>
      </c>
      <c r="G2427" s="32" t="s">
        <v>88</v>
      </c>
      <c r="H2427" s="31" t="str">
        <f>IFERROR(IF(VLOOKUP(G2427,Demos!$B$3:$K$1368,2,FALSE)=0,"",VLOOKUP(G2427,Demos!$B$3:$K$1368,2,FALSE)),"")</f>
        <v/>
      </c>
      <c r="I2427" s="79" t="str">
        <f>IFERROR(IF(VLOOKUP(G2427,Demos!$B$3:$K$1368,3,FALSE)=0,"",VLOOKUP(G2427,Demos!$B$3:$K$1368,3,FALSE)),"")</f>
        <v/>
      </c>
      <c r="J2427" s="79" t="str">
        <f>IFERROR(IF(VLOOKUP(G2427,Demos!$B$3:$K$1368,4,FALSE)=0,"",VLOOKUP(G2427,Demos!$B$3:$K$1368,4,FALSE)),"")</f>
        <v/>
      </c>
      <c r="K2427" s="30" t="s">
        <v>22</v>
      </c>
      <c r="L2427" s="30" t="s">
        <v>1060</v>
      </c>
      <c r="M2427" s="71">
        <v>41340</v>
      </c>
      <c r="N2427" s="33" t="str">
        <f>IFERROR(VLOOKUP(G2427,Demos!$B$3:$K$1368,5,FALSE),"")</f>
        <v>Train and Track</v>
      </c>
      <c r="O2427" s="28">
        <f>IF(N2427="","",COUNTIF($N$6:N4546, N2427))</f>
        <v>27</v>
      </c>
      <c r="P2427" s="33" t="str">
        <f xml:space="preserve"> IFERROR(IF(VLOOKUP(G2427,Demos!$B$3:$K$1368,6,FALSE)=0,"",VLOOKUP(G2427,Demos!$B$3:$K$1368,6,FALSE)),"")</f>
        <v>www.de-monstrare.nl/pdf/Train%20and%20track.pdf</v>
      </c>
      <c r="Q2427" s="38" t="str">
        <f xml:space="preserve"> IFERROR(IF(VLOOKUP(G2427,Demos!$B$3:$K$1368,8,FALSE)=0,"",VLOOKUP(G2427,Demos!$B$3:$K$1368,8,FALSE)),"")</f>
        <v/>
      </c>
      <c r="R2427" s="38" t="str">
        <f xml:space="preserve"> IFERROR(IF(VLOOKUP(G2427,Demos!$B$3:$K$1368,7,FALSE)=0,"",VLOOKUP(G2427,Demos!$B$3:$K$1368,7,FALSE)),"")</f>
        <v xml:space="preserve">See Collegerama 2022 recording TN1612TU_17 - https://collegerama.tudelft.nl/Mediasite/Channel/as-bsc-tn/watch/068318bc5e2d4c908ecc56ce056d99d81d </v>
      </c>
      <c r="T2427" s="50" t="s">
        <v>1763</v>
      </c>
      <c r="U2427" s="31" t="str">
        <f>IFERROR(VLOOKUP(G2427,Demos!$B$7:N5720,12,FALSE),"")</f>
        <v/>
      </c>
    </row>
    <row r="2428" spans="1:21" ht="45" x14ac:dyDescent="0.25">
      <c r="A2428" s="39">
        <f t="shared" si="37"/>
        <v>2423</v>
      </c>
      <c r="B2428" s="30" t="s">
        <v>38</v>
      </c>
      <c r="C2428" s="29" t="str">
        <f xml:space="preserve"> IFERROR(VLOOKUP(B2428, Courses!$C$3:$E$836, 2, FALSE),"")</f>
        <v>Mechanics and Theory of Relativity</v>
      </c>
      <c r="D2428" s="29" t="str">
        <f xml:space="preserve"> IFERROR(VLOOKUP(MID(G2428,1,1), PIRA!$B$1:$E$1146, 2, FALSE),"")</f>
        <v>1 Mechanics</v>
      </c>
      <c r="E2428" s="31" t="str">
        <f xml:space="preserve"> IFERROR(VLOOKUP(MID(G2428,1,2),PIRA!$B$1:$E$1144,2,FALSE),"")&amp;"
"&amp;IFERROR(VLOOKUP(MID(H2428,1,2),PIRA!$B$1:$E$1144,2,FALSE),"")&amp;"
"&amp;IFERROR(VLOOKUP(MID(I2428,1,2),PIRA!$B$1:$E$1144,2,FALSE),"")</f>
        <v xml:space="preserve">Motion in two Dimensions
</v>
      </c>
      <c r="F2428" s="31" t="str">
        <f xml:space="preserve"> IFERROR(VLOOKUP(MID(G2428,1,4),PIRA!$B$1:$E$1144,2,FALSE),"")&amp;"
"&amp;IFERROR(VLOOKUP(MID(H2428,1,4),PIRA!$B$1:$E$1144,2,FALSE),"")&amp;"
"&amp;IFERROR(VLOOKUP(MID(I2428,1,4),PIRA!$B$1:$E$1144,2,FALSE),"")</f>
        <v xml:space="preserve">Motion of the Center of Mass
</v>
      </c>
      <c r="G2428" s="32" t="s">
        <v>1130</v>
      </c>
      <c r="H2428" s="31" t="str">
        <f>IFERROR(IF(VLOOKUP(G2428,Demos!$B$3:$K$1368,2,FALSE)=0,"",VLOOKUP(G2428,Demos!$B$3:$K$1368,2,FALSE)),"")</f>
        <v/>
      </c>
      <c r="I2428" s="79" t="str">
        <f>IFERROR(IF(VLOOKUP(G2428,Demos!$B$3:$K$1368,3,FALSE)=0,"",VLOOKUP(G2428,Demos!$B$3:$K$1368,3,FALSE)),"")</f>
        <v/>
      </c>
      <c r="J2428" s="79" t="str">
        <f>IFERROR(IF(VLOOKUP(G2428,Demos!$B$3:$K$1368,4,FALSE)=0,"",VLOOKUP(G2428,Demos!$B$3:$K$1368,4,FALSE)),"")</f>
        <v/>
      </c>
      <c r="K2428" s="30" t="s">
        <v>22</v>
      </c>
      <c r="L2428" s="30" t="s">
        <v>1060</v>
      </c>
      <c r="M2428" s="71">
        <v>41338</v>
      </c>
      <c r="N2428" s="33" t="str">
        <f>IFERROR(VLOOKUP(G2428,Demos!$B$3:$K$1368,5,FALSE),"")</f>
        <v>Centre of Mass</v>
      </c>
      <c r="O2428" s="28">
        <f>IF(N2428="","",COUNTIF($N$6:N4547, N2428))</f>
        <v>42</v>
      </c>
      <c r="P2428" s="33" t="str">
        <f xml:space="preserve"> IFERROR(IF(VLOOKUP(G2428,Demos!$B$3:$K$1368,6,FALSE)=0,"",VLOOKUP(G2428,Demos!$B$3:$K$1368,6,FALSE)),"")</f>
        <v>www.de-monstrare.nl/pdf/Centre%20of%20mass.pdf</v>
      </c>
      <c r="Q2428" s="38" t="str">
        <f xml:space="preserve"> IFERROR(IF(VLOOKUP(G2428,Demos!$B$3:$K$1368,8,FALSE)=0,"",VLOOKUP(G2428,Demos!$B$3:$K$1368,8,FALSE)),"")</f>
        <v/>
      </c>
      <c r="R2428" s="38" t="str">
        <f xml:space="preserve"> IFERROR(IF(VLOOKUP(G2428,Demos!$B$3:$K$1368,7,FALSE)=0,"",VLOOKUP(G2428,Demos!$B$3:$K$1368,7,FALSE)),"")</f>
        <v xml:space="preserve">See Collegerama 2022 recording TN1612TU_14 - https://collegerama.tudelft.nl/Mediasite/Channel/as-bsc-tn/watch/64cb5e5c7d2546fb9f465306d41a128b1d </v>
      </c>
      <c r="T2428" s="50" t="s">
        <v>1763</v>
      </c>
      <c r="U2428" s="31" t="str">
        <f>IFERROR(VLOOKUP(G2428,Demos!$B$7:N5724,12,FALSE),"")</f>
        <v/>
      </c>
    </row>
    <row r="2429" spans="1:21" ht="45" x14ac:dyDescent="0.25">
      <c r="A2429" s="39">
        <f t="shared" si="37"/>
        <v>2424</v>
      </c>
      <c r="B2429" s="30" t="s">
        <v>38</v>
      </c>
      <c r="C2429" s="29" t="str">
        <f xml:space="preserve"> IFERROR(VLOOKUP(B2429, Courses!$C$3:$E$836, 2, FALSE),"")</f>
        <v>Mechanics and Theory of Relativity</v>
      </c>
      <c r="D2429" s="29" t="str">
        <f xml:space="preserve"> IFERROR(VLOOKUP(MID(G2429,1,1), PIRA!$B$1:$E$1146, 2, FALSE),"")</f>
        <v>1 Mechanics</v>
      </c>
      <c r="E2429" s="31" t="str">
        <f xml:space="preserve"> IFERROR(VLOOKUP(MID(G2429,1,2),PIRA!$B$1:$E$1144,2,FALSE),"")&amp;"
"&amp;IFERROR(VLOOKUP(MID(H2429,1,2),PIRA!$B$1:$E$1144,2,FALSE),"")&amp;"
"&amp;IFERROR(VLOOKUP(MID(I2429,1,2),PIRA!$B$1:$E$1144,2,FALSE),"")</f>
        <v xml:space="preserve">Linear Momentum and Collisions
</v>
      </c>
      <c r="F2429" s="31" t="str">
        <f xml:space="preserve"> IFERROR(VLOOKUP(MID(G2429,1,4),PIRA!$B$1:$E$1144,2,FALSE),"")&amp;"
"&amp;IFERROR(VLOOKUP(MID(H2429,1,4),PIRA!$B$1:$E$1144,2,FALSE),"")&amp;"
"&amp;IFERROR(VLOOKUP(MID(I2429,1,4),PIRA!$B$1:$E$1144,2,FALSE),"")</f>
        <v xml:space="preserve">Conservation of Linear Momentum
</v>
      </c>
      <c r="G2429" s="32" t="s">
        <v>1163</v>
      </c>
      <c r="H2429" s="31" t="str">
        <f>IFERROR(IF(VLOOKUP(G2429,Demos!$B$3:$K$1368,2,FALSE)=0,"",VLOOKUP(G2429,Demos!$B$3:$K$1368,2,FALSE)),"")</f>
        <v/>
      </c>
      <c r="I2429" s="79" t="str">
        <f>IFERROR(IF(VLOOKUP(G2429,Demos!$B$3:$K$1368,3,FALSE)=0,"",VLOOKUP(G2429,Demos!$B$3:$K$1368,3,FALSE)),"")</f>
        <v/>
      </c>
      <c r="J2429" s="79" t="str">
        <f>IFERROR(IF(VLOOKUP(G2429,Demos!$B$3:$K$1368,4,FALSE)=0,"",VLOOKUP(G2429,Demos!$B$3:$K$1368,4,FALSE)),"")</f>
        <v/>
      </c>
      <c r="K2429" s="30" t="s">
        <v>22</v>
      </c>
      <c r="L2429" s="30" t="s">
        <v>1060</v>
      </c>
      <c r="M2429" s="71">
        <v>41338</v>
      </c>
      <c r="N2429" s="33" t="str">
        <f>IFERROR(VLOOKUP(G2429,Demos!$B$3:$K$1368,5,FALSE),"")</f>
        <v>Explosion</v>
      </c>
      <c r="O2429" s="28">
        <f>IF(N2429="","",COUNTIF($N$6:N4548, N2429))</f>
        <v>26</v>
      </c>
      <c r="P2429" s="33" t="str">
        <f xml:space="preserve"> IFERROR(IF(VLOOKUP(G2429,Demos!$B$3:$K$1368,6,FALSE)=0,"",VLOOKUP(G2429,Demos!$B$3:$K$1368,6,FALSE)),"")</f>
        <v>www.de-monstrare.nl/pdf/Explosion.pdf</v>
      </c>
      <c r="Q2429" s="38" t="str">
        <f xml:space="preserve"> IFERROR(IF(VLOOKUP(G2429,Demos!$B$3:$K$1368,8,FALSE)=0,"",VLOOKUP(G2429,Demos!$B$3:$K$1368,8,FALSE)),"")</f>
        <v/>
      </c>
      <c r="R2429" s="38" t="str">
        <f xml:space="preserve"> IFERROR(IF(VLOOKUP(G2429,Demos!$B$3:$K$1368,7,FALSE)=0,"",VLOOKUP(G2429,Demos!$B$3:$K$1368,7,FALSE)),"")</f>
        <v xml:space="preserve">See Collegerama 2022 recording TN1612TU_14 - https://collegerama.tudelft.nl/Mediasite/Channel/as-bsc-tn/watch/64cb5e5c7d2546fb9f465306d41a128b1d </v>
      </c>
      <c r="T2429" s="50" t="s">
        <v>1763</v>
      </c>
      <c r="U2429" s="31" t="str">
        <f>IFERROR(VLOOKUP(G2429,Demos!$B$7:N5723,12,FALSE),"")</f>
        <v/>
      </c>
    </row>
    <row r="2430" spans="1:21" ht="45" x14ac:dyDescent="0.25">
      <c r="A2430" s="39">
        <f t="shared" si="37"/>
        <v>2425</v>
      </c>
      <c r="B2430" s="30" t="s">
        <v>11</v>
      </c>
      <c r="C2430" s="29" t="str">
        <f xml:space="preserve"> IFERROR(VLOOKUP(B2430, Courses!$C$3:$E$836, 2, FALSE),"")</f>
        <v>Classical Mechanics</v>
      </c>
      <c r="D2430" s="29" t="str">
        <f xml:space="preserve"> IFERROR(VLOOKUP(MID(G2430,1,1), PIRA!$B$1:$E$1146, 2, FALSE),"")</f>
        <v>1 Mechanics</v>
      </c>
      <c r="E2430" s="31" t="str">
        <f xml:space="preserve"> IFERROR(VLOOKUP(MID(G2430,1,2),PIRA!$B$1:$E$1144,2,FALSE),"")&amp;"
"&amp;IFERROR(VLOOKUP(MID(H2430,1,2),PIRA!$B$1:$E$1144,2,FALSE),"")&amp;"
"&amp;IFERROR(VLOOKUP(MID(I2430,1,2),PIRA!$B$1:$E$1144,2,FALSE),"")</f>
        <v xml:space="preserve">Rotational Dynamics
</v>
      </c>
      <c r="F2430" s="31" t="str">
        <f xml:space="preserve"> IFERROR(VLOOKUP(MID(G2430,1,4),PIRA!$B$1:$E$1144,2,FALSE),"")&amp;"
"&amp;IFERROR(VLOOKUP(MID(H2430,1,4),PIRA!$B$1:$E$1144,2,FALSE),"")&amp;"
"&amp;IFERROR(VLOOKUP(MID(I2430,1,4),PIRA!$B$1:$E$1144,2,FALSE),"")</f>
        <v xml:space="preserve">Gyros
</v>
      </c>
      <c r="G2430" s="32" t="s">
        <v>1175</v>
      </c>
      <c r="H2430" s="31" t="str">
        <f>IFERROR(IF(VLOOKUP(G2430,Demos!$B$3:$K$1368,2,FALSE)=0,"",VLOOKUP(G2430,Demos!$B$3:$K$1368,2,FALSE)),"")</f>
        <v/>
      </c>
      <c r="I2430" s="79" t="str">
        <f>IFERROR(IF(VLOOKUP(G2430,Demos!$B$3:$K$1368,3,FALSE)=0,"",VLOOKUP(G2430,Demos!$B$3:$K$1368,3,FALSE)),"")</f>
        <v/>
      </c>
      <c r="J2430" s="79" t="str">
        <f>IFERROR(IF(VLOOKUP(G2430,Demos!$B$3:$K$1368,4,FALSE)=0,"",VLOOKUP(G2430,Demos!$B$3:$K$1368,4,FALSE)),"")</f>
        <v/>
      </c>
      <c r="K2430" s="32" t="s">
        <v>1065</v>
      </c>
      <c r="L2430" s="32" t="s">
        <v>1066</v>
      </c>
      <c r="M2430" s="71">
        <v>41334</v>
      </c>
      <c r="N2430" s="33" t="str">
        <f>IFERROR(VLOOKUP(G2430,Demos!$B$3:$K$1368,5,FALSE),"")</f>
        <v>Precession (4) AND Nutation (3)</v>
      </c>
      <c r="O2430" s="28">
        <f>IF(N2430="","",COUNTIF($N$6:N4549, N2430))</f>
        <v>1</v>
      </c>
      <c r="P2430" s="33" t="str">
        <f xml:space="preserve"> IFERROR(IF(VLOOKUP(G2430,Demos!$B$3:$K$1368,6,FALSE)=0,"",VLOOKUP(G2430,Demos!$B$3:$K$1368,6,FALSE)),"")</f>
        <v>www.de-monstrare.nl/pdf/Precession%20_4_%20AND%20Nutation%20_3_.pdf</v>
      </c>
      <c r="Q2430" s="38" t="str">
        <f xml:space="preserve"> IFERROR(IF(VLOOKUP(G2430,Demos!$B$3:$K$1368,8,FALSE)=0,"",VLOOKUP(G2430,Demos!$B$3:$K$1368,8,FALSE)),"")</f>
        <v/>
      </c>
      <c r="R2430" s="38" t="str">
        <f xml:space="preserve"> IFERROR(IF(VLOOKUP(G2430,Demos!$B$3:$K$1368,7,FALSE)=0,"",VLOOKUP(G2430,Demos!$B$3:$K$1368,7,FALSE)),"")</f>
        <v/>
      </c>
      <c r="T2430" s="50" t="s">
        <v>1762</v>
      </c>
      <c r="U2430" s="31" t="str">
        <f>IFERROR(VLOOKUP(G2430,Demos!$B$7:N5726,12,FALSE),"")</f>
        <v/>
      </c>
    </row>
    <row r="2431" spans="1:21" ht="45" x14ac:dyDescent="0.25">
      <c r="A2431" s="39">
        <f t="shared" si="37"/>
        <v>2426</v>
      </c>
      <c r="B2431" s="30" t="s">
        <v>11</v>
      </c>
      <c r="C2431" s="29" t="str">
        <f xml:space="preserve"> IFERROR(VLOOKUP(B2431, Courses!$C$3:$E$836, 2, FALSE),"")</f>
        <v>Classical Mechanics</v>
      </c>
      <c r="D2431" s="29" t="str">
        <f xml:space="preserve"> IFERROR(VLOOKUP(MID(G2431,1,1), PIRA!$B$1:$E$1146, 2, FALSE),"")</f>
        <v>1 Mechanics</v>
      </c>
      <c r="E2431" s="31" t="str">
        <f xml:space="preserve"> IFERROR(VLOOKUP(MID(G2431,1,2),PIRA!$B$1:$E$1144,2,FALSE),"")&amp;"
"&amp;IFERROR(VLOOKUP(MID(H2431,1,2),PIRA!$B$1:$E$1144,2,FALSE),"")&amp;"
"&amp;IFERROR(VLOOKUP(MID(I2431,1,2),PIRA!$B$1:$E$1144,2,FALSE),"")</f>
        <v xml:space="preserve">Rotational Dynamics
</v>
      </c>
      <c r="F2431" s="31" t="str">
        <f xml:space="preserve"> IFERROR(VLOOKUP(MID(G2431,1,4),PIRA!$B$1:$E$1144,2,FALSE),"")&amp;"
"&amp;IFERROR(VLOOKUP(MID(H2431,1,4),PIRA!$B$1:$E$1144,2,FALSE),"")&amp;"
"&amp;IFERROR(VLOOKUP(MID(I2431,1,4),PIRA!$B$1:$E$1144,2,FALSE),"")</f>
        <v xml:space="preserve">Gyros
</v>
      </c>
      <c r="G2431" s="32" t="s">
        <v>1659</v>
      </c>
      <c r="H2431" s="31" t="str">
        <f>IFERROR(IF(VLOOKUP(G2431,Demos!$B$3:$K$1368,2,FALSE)=0,"",VLOOKUP(G2431,Demos!$B$3:$K$1368,2,FALSE)),"")</f>
        <v/>
      </c>
      <c r="I2431" s="79" t="str">
        <f>IFERROR(IF(VLOOKUP(G2431,Demos!$B$3:$K$1368,3,FALSE)=0,"",VLOOKUP(G2431,Demos!$B$3:$K$1368,3,FALSE)),"")</f>
        <v/>
      </c>
      <c r="J2431" s="79" t="str">
        <f>IFERROR(IF(VLOOKUP(G2431,Demos!$B$3:$K$1368,4,FALSE)=0,"",VLOOKUP(G2431,Demos!$B$3:$K$1368,4,FALSE)),"")</f>
        <v/>
      </c>
      <c r="K2431" s="32" t="s">
        <v>1065</v>
      </c>
      <c r="L2431" s="32" t="s">
        <v>1066</v>
      </c>
      <c r="M2431" s="71">
        <v>41334</v>
      </c>
      <c r="N2431" s="33" t="str">
        <f>IFERROR(VLOOKUP(G2431,Demos!$B$3:$K$1368,5,FALSE),"")</f>
        <v>Gyroscope</v>
      </c>
      <c r="O2431" s="28">
        <f>IF(N2431="","",COUNTIF($N$6:N4550, N2431))</f>
        <v>40</v>
      </c>
      <c r="P2431" s="33" t="str">
        <f xml:space="preserve"> IFERROR(IF(VLOOKUP(G2431,Demos!$B$3:$K$1368,6,FALSE)=0,"",VLOOKUP(G2431,Demos!$B$3:$K$1368,6,FALSE)),"")</f>
        <v>N/A</v>
      </c>
      <c r="Q2431" s="38" t="str">
        <f xml:space="preserve"> IFERROR(IF(VLOOKUP(G2431,Demos!$B$3:$K$1368,8,FALSE)=0,"",VLOOKUP(G2431,Demos!$B$3:$K$1368,8,FALSE)),"")</f>
        <v/>
      </c>
      <c r="R2431" s="38" t="str">
        <f xml:space="preserve"> IFERROR(IF(VLOOKUP(G2431,Demos!$B$3:$K$1368,7,FALSE)=0,"",VLOOKUP(G2431,Demos!$B$3:$K$1368,7,FALSE)),"")</f>
        <v/>
      </c>
      <c r="T2431" s="50" t="s">
        <v>1762</v>
      </c>
      <c r="U2431" s="31" t="str">
        <f>IFERROR(VLOOKUP(G2431,Demos!$B$7:N5727,12,FALSE),"")</f>
        <v/>
      </c>
    </row>
    <row r="2432" spans="1:21" ht="45" x14ac:dyDescent="0.25">
      <c r="A2432" s="39">
        <f t="shared" si="37"/>
        <v>2427</v>
      </c>
      <c r="B2432" s="30" t="s">
        <v>11</v>
      </c>
      <c r="C2432" s="29" t="str">
        <f xml:space="preserve"> IFERROR(VLOOKUP(B2432, Courses!$C$3:$E$836, 2, FALSE),"")</f>
        <v>Classical Mechanics</v>
      </c>
      <c r="D2432" s="29" t="str">
        <f xml:space="preserve"> IFERROR(VLOOKUP(MID(G2432,1,1), PIRA!$B$1:$E$1146, 2, FALSE),"")</f>
        <v>1 Mechanics</v>
      </c>
      <c r="E2432" s="31" t="str">
        <f xml:space="preserve"> IFERROR(VLOOKUP(MID(G2432,1,2),PIRA!$B$1:$E$1144,2,FALSE),"")&amp;"
"&amp;IFERROR(VLOOKUP(MID(H2432,1,2),PIRA!$B$1:$E$1144,2,FALSE),"")&amp;"
"&amp;IFERROR(VLOOKUP(MID(I2432,1,2),PIRA!$B$1:$E$1144,2,FALSE),"")</f>
        <v xml:space="preserve">Rotational Dynamics
</v>
      </c>
      <c r="F2432" s="31" t="str">
        <f xml:space="preserve"> IFERROR(VLOOKUP(MID(G2432,1,4),PIRA!$B$1:$E$1144,2,FALSE),"")&amp;"
"&amp;IFERROR(VLOOKUP(MID(H2432,1,4),PIRA!$B$1:$E$1144,2,FALSE),"")&amp;"
"&amp;IFERROR(VLOOKUP(MID(I2432,1,4),PIRA!$B$1:$E$1144,2,FALSE),"")</f>
        <v xml:space="preserve">Gyros
</v>
      </c>
      <c r="G2432" s="32" t="s">
        <v>1659</v>
      </c>
      <c r="H2432" s="31" t="str">
        <f>IFERROR(IF(VLOOKUP(G2432,Demos!$B$3:$K$1368,2,FALSE)=0,"",VLOOKUP(G2432,Demos!$B$3:$K$1368,2,FALSE)),"")</f>
        <v/>
      </c>
      <c r="I2432" s="79" t="str">
        <f>IFERROR(IF(VLOOKUP(G2432,Demos!$B$3:$K$1368,3,FALSE)=0,"",VLOOKUP(G2432,Demos!$B$3:$K$1368,3,FALSE)),"")</f>
        <v/>
      </c>
      <c r="J2432" s="79" t="str">
        <f>IFERROR(IF(VLOOKUP(G2432,Demos!$B$3:$K$1368,4,FALSE)=0,"",VLOOKUP(G2432,Demos!$B$3:$K$1368,4,FALSE)),"")</f>
        <v/>
      </c>
      <c r="K2432" s="32" t="s">
        <v>1065</v>
      </c>
      <c r="L2432" s="32" t="s">
        <v>1066</v>
      </c>
      <c r="M2432" s="71">
        <v>41334</v>
      </c>
      <c r="N2432" s="33" t="str">
        <f>IFERROR(VLOOKUP(G2432,Demos!$B$3:$K$1368,5,FALSE),"")</f>
        <v>Gyroscope</v>
      </c>
      <c r="O2432" s="28">
        <f>IF(N2432="","",COUNTIF($N$6:N4551, N2432))</f>
        <v>40</v>
      </c>
      <c r="P2432" s="33" t="str">
        <f xml:space="preserve"> IFERROR(IF(VLOOKUP(G2432,Demos!$B$3:$K$1368,6,FALSE)=0,"",VLOOKUP(G2432,Demos!$B$3:$K$1368,6,FALSE)),"")</f>
        <v>N/A</v>
      </c>
      <c r="Q2432" s="38" t="str">
        <f xml:space="preserve"> IFERROR(IF(VLOOKUP(G2432,Demos!$B$3:$K$1368,8,FALSE)=0,"",VLOOKUP(G2432,Demos!$B$3:$K$1368,8,FALSE)),"")</f>
        <v/>
      </c>
      <c r="R2432" s="38" t="str">
        <f xml:space="preserve"> IFERROR(IF(VLOOKUP(G2432,Demos!$B$3:$K$1368,7,FALSE)=0,"",VLOOKUP(G2432,Demos!$B$3:$K$1368,7,FALSE)),"")</f>
        <v/>
      </c>
      <c r="T2432" s="50" t="s">
        <v>1762</v>
      </c>
      <c r="U2432" s="31" t="str">
        <f>IFERROR(VLOOKUP(G2432,Demos!$B$7:N5728,12,FALSE),"")</f>
        <v/>
      </c>
    </row>
    <row r="2433" spans="1:21" ht="45" x14ac:dyDescent="0.25">
      <c r="A2433" s="39">
        <f t="shared" si="37"/>
        <v>2428</v>
      </c>
      <c r="B2433" s="30" t="s">
        <v>11</v>
      </c>
      <c r="C2433" s="29" t="str">
        <f xml:space="preserve"> IFERROR(VLOOKUP(B2433, Courses!$C$3:$E$836, 2, FALSE),"")</f>
        <v>Classical Mechanics</v>
      </c>
      <c r="D2433" s="29" t="str">
        <f xml:space="preserve"> IFERROR(VLOOKUP(MID(G2433,1,1), PIRA!$B$1:$E$1146, 2, FALSE),"")</f>
        <v>2 Fluid Mechanics</v>
      </c>
      <c r="E2433" s="31" t="str">
        <f xml:space="preserve"> IFERROR(VLOOKUP(MID(G2433,1,2),PIRA!$B$1:$E$1144,2,FALSE),"")&amp;"
"&amp;IFERROR(VLOOKUP(MID(H2433,1,2),PIRA!$B$1:$E$1144,2,FALSE),"")&amp;"
"&amp;IFERROR(VLOOKUP(MID(I2433,1,2),PIRA!$B$1:$E$1144,2,FALSE),"")</f>
        <v xml:space="preserve">
</v>
      </c>
      <c r="F2433" s="31" t="str">
        <f xml:space="preserve"> IFERROR(VLOOKUP(MID(G2433,1,4),PIRA!$B$1:$E$1144,2,FALSE),"")&amp;"
"&amp;IFERROR(VLOOKUP(MID(H2433,1,4),PIRA!$B$1:$E$1144,2,FALSE),"")&amp;"
"&amp;IFERROR(VLOOKUP(MID(I2433,1,4),PIRA!$B$1:$E$1144,2,FALSE),"")</f>
        <v xml:space="preserve">
</v>
      </c>
      <c r="G2433" s="32" t="s">
        <v>1611</v>
      </c>
      <c r="H2433" s="31" t="str">
        <f>IFERROR(IF(VLOOKUP(G2433,Demos!$B$3:$K$1368,2,FALSE)=0,"",VLOOKUP(G2433,Demos!$B$3:$K$1368,2,FALSE)),"")</f>
        <v/>
      </c>
      <c r="I2433" s="79" t="str">
        <f>IFERROR(IF(VLOOKUP(G2433,Demos!$B$3:$K$1368,3,FALSE)=0,"",VLOOKUP(G2433,Demos!$B$3:$K$1368,3,FALSE)),"")</f>
        <v/>
      </c>
      <c r="J2433" s="79" t="str">
        <f>IFERROR(IF(VLOOKUP(G2433,Demos!$B$3:$K$1368,4,FALSE)=0,"",VLOOKUP(G2433,Demos!$B$3:$K$1368,4,FALSE)),"")</f>
        <v/>
      </c>
      <c r="K2433" s="32" t="s">
        <v>1065</v>
      </c>
      <c r="L2433" s="32" t="s">
        <v>1066</v>
      </c>
      <c r="M2433" s="71">
        <v>41334</v>
      </c>
      <c r="N2433" s="33" t="str">
        <f>IFERROR(VLOOKUP(G2433,Demos!$B$3:$K$1368,5,FALSE),"")</f>
        <v>Soap Bubble between two Rings</v>
      </c>
      <c r="O2433" s="28">
        <f>IF(N2433="","",COUNTIF($N$6:N4552, N2433))</f>
        <v>11</v>
      </c>
      <c r="P2433" s="33" t="str">
        <f xml:space="preserve"> IFERROR(IF(VLOOKUP(G2433,Demos!$B$3:$K$1368,6,FALSE)=0,"",VLOOKUP(G2433,Demos!$B$3:$K$1368,6,FALSE)),"")</f>
        <v>N/A</v>
      </c>
      <c r="Q2433" s="38" t="str">
        <f xml:space="preserve"> IFERROR(IF(VLOOKUP(G2433,Demos!$B$3:$K$1368,8,FALSE)=0,"",VLOOKUP(G2433,Demos!$B$3:$K$1368,8,FALSE)),"")</f>
        <v>Not listed in database yet, see pic P0001715</v>
      </c>
      <c r="R2433" s="38" t="str">
        <f xml:space="preserve"> IFERROR(IF(VLOOKUP(G2433,Demos!$B$3:$K$1368,7,FALSE)=0,"",VLOOKUP(G2433,Demos!$B$3:$K$1368,7,FALSE)),"")</f>
        <v/>
      </c>
      <c r="T2433" s="50" t="s">
        <v>1762</v>
      </c>
      <c r="U2433" s="31" t="str">
        <f>IFERROR(VLOOKUP(G2433,Demos!$B$7:N5725,12,FALSE),"")</f>
        <v/>
      </c>
    </row>
    <row r="2434" spans="1:21" ht="45" x14ac:dyDescent="0.25">
      <c r="A2434" s="39">
        <f t="shared" si="37"/>
        <v>2429</v>
      </c>
      <c r="B2434" s="30" t="s">
        <v>38</v>
      </c>
      <c r="C2434" s="29" t="str">
        <f xml:space="preserve"> IFERROR(VLOOKUP(B2434, Courses!$C$3:$E$836, 2, FALSE),"")</f>
        <v>Mechanics and Theory of Relativity</v>
      </c>
      <c r="D2434" s="29" t="str">
        <f xml:space="preserve"> IFERROR(VLOOKUP(MID(G2434,1,1), PIRA!$B$1:$E$1146, 2, FALSE),"")</f>
        <v>7 Modern Physics</v>
      </c>
      <c r="E2434" s="31" t="str">
        <f xml:space="preserve"> IFERROR(VLOOKUP(MID(G2434,1,2),PIRA!$B$1:$E$1144,2,FALSE),"")&amp;"
"&amp;IFERROR(VLOOKUP(MID(H2434,1,2),PIRA!$B$1:$E$1144,2,FALSE),"")&amp;"
"&amp;IFERROR(VLOOKUP(MID(I2434,1,2),PIRA!$B$1:$E$1144,2,FALSE),"")</f>
        <v xml:space="preserve">Nuclear Physics
</v>
      </c>
      <c r="F2434" s="31" t="str">
        <f xml:space="preserve"> IFERROR(VLOOKUP(MID(G2434,1,4),PIRA!$B$1:$E$1144,2,FALSE),"")&amp;"
"&amp;IFERROR(VLOOKUP(MID(H2434,1,4),PIRA!$B$1:$E$1144,2,FALSE),"")&amp;"
"&amp;IFERROR(VLOOKUP(MID(I2434,1,4),PIRA!$B$1:$E$1144,2,FALSE),"")</f>
        <v xml:space="preserve">Models of the Nucleus
</v>
      </c>
      <c r="G2434" s="32" t="s">
        <v>353</v>
      </c>
      <c r="H2434" s="31" t="str">
        <f>IFERROR(IF(VLOOKUP(G2434,Demos!$B$3:$K$1368,2,FALSE)=0,"",VLOOKUP(G2434,Demos!$B$3:$K$1368,2,FALSE)),"")</f>
        <v/>
      </c>
      <c r="I2434" s="79" t="str">
        <f>IFERROR(IF(VLOOKUP(G2434,Demos!$B$3:$K$1368,3,FALSE)=0,"",VLOOKUP(G2434,Demos!$B$3:$K$1368,3,FALSE)),"")</f>
        <v/>
      </c>
      <c r="J2434" s="79" t="str">
        <f>IFERROR(IF(VLOOKUP(G2434,Demos!$B$3:$K$1368,4,FALSE)=0,"",VLOOKUP(G2434,Demos!$B$3:$K$1368,4,FALSE)),"")</f>
        <v/>
      </c>
      <c r="K2434" s="30" t="s">
        <v>22</v>
      </c>
      <c r="L2434" s="30" t="s">
        <v>1060</v>
      </c>
      <c r="M2434" s="71">
        <v>41331</v>
      </c>
      <c r="N2434" s="33" t="str">
        <f>IFERROR(VLOOKUP(G2434,Demos!$B$3:$K$1368,5,FALSE),"")</f>
        <v>Rutherford's Scattering</v>
      </c>
      <c r="O2434" s="28">
        <f>IF(N2434="","",COUNTIF($N$6:N4553, N2434))</f>
        <v>12</v>
      </c>
      <c r="P2434" s="33" t="str">
        <f xml:space="preserve"> IFERROR(IF(VLOOKUP(G2434,Demos!$B$3:$K$1368,6,FALSE)=0,"",VLOOKUP(G2434,Demos!$B$3:$K$1368,6,FALSE)),"")</f>
        <v>N/A</v>
      </c>
      <c r="Q2434" s="38" t="str">
        <f xml:space="preserve"> IFERROR(IF(VLOOKUP(G2434,Demos!$B$3:$K$1368,8,FALSE)=0,"",VLOOKUP(G2434,Demos!$B$3:$K$1368,8,FALSE)),"")</f>
        <v/>
      </c>
      <c r="R2434" s="38" t="str">
        <f xml:space="preserve"> IFERROR(IF(VLOOKUP(G2434,Demos!$B$3:$K$1368,7,FALSE)=0,"",VLOOKUP(G2434,Demos!$B$3:$K$1368,7,FALSE)),"")</f>
        <v xml:space="preserve">See Collegerama 2022 recording TN1612TU_08 from 01:10:10 - https://collegerama.tudelft.nl/Mediasite/Channel/as-bsc-tn/watch/32567a3ebfe440ac9204beced5e8656f1d </v>
      </c>
      <c r="T2434" s="50" t="s">
        <v>1763</v>
      </c>
      <c r="U2434" s="31" t="str">
        <f>IFERROR(VLOOKUP(G2434,Demos!$B$7:N5729,12,FALSE),"")</f>
        <v/>
      </c>
    </row>
    <row r="2435" spans="1:21" ht="45" x14ac:dyDescent="0.25">
      <c r="A2435" s="39">
        <f t="shared" si="37"/>
        <v>2430</v>
      </c>
      <c r="B2435" s="30" t="s">
        <v>38</v>
      </c>
      <c r="C2435" s="29" t="str">
        <f xml:space="preserve"> IFERROR(VLOOKUP(B2435, Courses!$C$3:$E$836, 2, FALSE),"")</f>
        <v>Mechanics and Theory of Relativity</v>
      </c>
      <c r="D2435" s="29" t="str">
        <f xml:space="preserve"> IFERROR(VLOOKUP(MID(G2435,1,1), PIRA!$B$1:$E$1146, 2, FALSE),"")</f>
        <v>1 Mechanics</v>
      </c>
      <c r="E2435" s="31" t="str">
        <f xml:space="preserve"> IFERROR(VLOOKUP(MID(G2435,1,2),PIRA!$B$1:$E$1144,2,FALSE),"")&amp;"
"&amp;IFERROR(VLOOKUP(MID(H2435,1,2),PIRA!$B$1:$E$1144,2,FALSE),"")&amp;"
"&amp;IFERROR(VLOOKUP(MID(I2435,1,2),PIRA!$B$1:$E$1144,2,FALSE),"")</f>
        <v xml:space="preserve">Gravity
Planetary Astronomy
</v>
      </c>
      <c r="F2435" s="31" t="str">
        <f xml:space="preserve"> IFERROR(VLOOKUP(MID(G2435,1,4),PIRA!$B$1:$E$1144,2,FALSE),"")&amp;"
"&amp;IFERROR(VLOOKUP(MID(H2435,1,4),PIRA!$B$1:$E$1144,2,FALSE),"")&amp;"
"&amp;IFERROR(VLOOKUP(MID(I2435,1,4),PIRA!$B$1:$E$1144,2,FALSE),"")</f>
        <v xml:space="preserve">Orbits
Solar System Mechanics
</v>
      </c>
      <c r="G2435" s="32" t="s">
        <v>1156</v>
      </c>
      <c r="H2435" s="31" t="str">
        <f>IFERROR(IF(VLOOKUP(G2435,Demos!$B$3:$K$1368,2,FALSE)=0,"",VLOOKUP(G2435,Demos!$B$3:$K$1368,2,FALSE)),"")</f>
        <v>8A10.01</v>
      </c>
      <c r="I2435" s="79" t="str">
        <f>IFERROR(IF(VLOOKUP(G2435,Demos!$B$3:$K$1368,3,FALSE)=0,"",VLOOKUP(G2435,Demos!$B$3:$K$1368,3,FALSE)),"")</f>
        <v/>
      </c>
      <c r="J2435" s="79" t="str">
        <f>IFERROR(IF(VLOOKUP(G2435,Demos!$B$3:$K$1368,4,FALSE)=0,"",VLOOKUP(G2435,Demos!$B$3:$K$1368,4,FALSE)),"")</f>
        <v/>
      </c>
      <c r="K2435" s="30" t="s">
        <v>22</v>
      </c>
      <c r="L2435" s="30" t="s">
        <v>1060</v>
      </c>
      <c r="M2435" s="71">
        <v>41330</v>
      </c>
      <c r="N2435" s="33" t="str">
        <f>IFERROR(VLOOKUP(G2435,Demos!$B$3:$K$1368,5,FALSE),"")</f>
        <v>Kepler's Second Law</v>
      </c>
      <c r="O2435" s="28">
        <f>IF(N2435="","",COUNTIF($N$6:N4554, N2435))</f>
        <v>12</v>
      </c>
      <c r="P2435" s="33" t="str">
        <f xml:space="preserve"> IFERROR(IF(VLOOKUP(G2435,Demos!$B$3:$K$1368,6,FALSE)=0,"",VLOOKUP(G2435,Demos!$B$3:$K$1368,6,FALSE)),"")</f>
        <v>www.de-monstrare.nl/pdf/Kepler's%20second%20law.pdf</v>
      </c>
      <c r="Q2435" s="38" t="str">
        <f xml:space="preserve"> IFERROR(IF(VLOOKUP(G2435,Demos!$B$3:$K$1368,8,FALSE)=0,"",VLOOKUP(G2435,Demos!$B$3:$K$1368,8,FALSE)),"")</f>
        <v/>
      </c>
      <c r="R2435" s="38" t="str">
        <f xml:space="preserve"> IFERROR(IF(VLOOKUP(G2435,Demos!$B$3:$K$1368,7,FALSE)=0,"",VLOOKUP(G2435,Demos!$B$3:$K$1368,7,FALSE)),"")</f>
        <v xml:space="preserve">See Collegerama 2022 recording TN1612TU_07 from 01:01:03 - https://collegerama.tudelft.nl/Mediasite/Channel/as-bsc-tn/watch/4fc5405ffc9343dba9512d207751858a1d </v>
      </c>
      <c r="T2435" s="50" t="s">
        <v>1763</v>
      </c>
      <c r="U2435" s="31" t="str">
        <f>IFERROR(VLOOKUP(G2435,Demos!$B$7:N5730,12,FALSE),"")</f>
        <v/>
      </c>
    </row>
    <row r="2436" spans="1:21" ht="45" x14ac:dyDescent="0.25">
      <c r="A2436" s="39">
        <f t="shared" si="37"/>
        <v>2431</v>
      </c>
      <c r="B2436" s="30" t="s">
        <v>38</v>
      </c>
      <c r="C2436" s="29" t="str">
        <f xml:space="preserve"> IFERROR(VLOOKUP(B2436, Courses!$C$3:$E$836, 2, FALSE),"")</f>
        <v>Mechanics and Theory of Relativity</v>
      </c>
      <c r="D2436" s="29" t="str">
        <f xml:space="preserve"> IFERROR(VLOOKUP(MID(G2436,1,1), PIRA!$B$1:$E$1146, 2, FALSE),"")</f>
        <v>1 Mechanics</v>
      </c>
      <c r="E2436" s="31" t="str">
        <f xml:space="preserve"> IFERROR(VLOOKUP(MID(G2436,1,2),PIRA!$B$1:$E$1144,2,FALSE),"")&amp;"
"&amp;IFERROR(VLOOKUP(MID(H2436,1,2),PIRA!$B$1:$E$1144,2,FALSE),"")&amp;"
"&amp;IFERROR(VLOOKUP(MID(I2436,1,2),PIRA!$B$1:$E$1144,2,FALSE),"")</f>
        <v xml:space="preserve">Linear Momentum and Collisions
</v>
      </c>
      <c r="F2436" s="31" t="str">
        <f xml:space="preserve"> IFERROR(VLOOKUP(MID(G2436,1,4),PIRA!$B$1:$E$1144,2,FALSE),"")&amp;"
"&amp;IFERROR(VLOOKUP(MID(H2436,1,4),PIRA!$B$1:$E$1144,2,FALSE),"")&amp;"
"&amp;IFERROR(VLOOKUP(MID(I2436,1,4),PIRA!$B$1:$E$1144,2,FALSE),"")</f>
        <v xml:space="preserve">Conservation of Linear Momentum
</v>
      </c>
      <c r="G2436" s="32" t="s">
        <v>1164</v>
      </c>
      <c r="H2436" s="31" t="str">
        <f>IFERROR(IF(VLOOKUP(G2436,Demos!$B$3:$K$1368,2,FALSE)=0,"",VLOOKUP(G2436,Demos!$B$3:$K$1368,2,FALSE)),"")</f>
        <v/>
      </c>
      <c r="I2436" s="79" t="str">
        <f>IFERROR(IF(VLOOKUP(G2436,Demos!$B$3:$K$1368,3,FALSE)=0,"",VLOOKUP(G2436,Demos!$B$3:$K$1368,3,FALSE)),"")</f>
        <v/>
      </c>
      <c r="J2436" s="79" t="str">
        <f>IFERROR(IF(VLOOKUP(G2436,Demos!$B$3:$K$1368,4,FALSE)=0,"",VLOOKUP(G2436,Demos!$B$3:$K$1368,4,FALSE)),"")</f>
        <v/>
      </c>
      <c r="K2436" s="30" t="s">
        <v>22</v>
      </c>
      <c r="L2436" s="30" t="s">
        <v>1060</v>
      </c>
      <c r="M2436" s="71">
        <v>41325</v>
      </c>
      <c r="N2436" s="33" t="str">
        <f>IFERROR(VLOOKUP(G2436,Demos!$B$3:$K$1368,5,FALSE),"")</f>
        <v>Colliding Balls (1)</v>
      </c>
      <c r="O2436" s="28">
        <f>IF(N2436="","",COUNTIF($N$6:N4555, N2436))</f>
        <v>22</v>
      </c>
      <c r="P2436" s="33" t="str">
        <f xml:space="preserve"> IFERROR(IF(VLOOKUP(G2436,Demos!$B$3:$K$1368,6,FALSE)=0,"",VLOOKUP(G2436,Demos!$B$3:$K$1368,6,FALSE)),"")</f>
        <v>www.de-monstrare.nl/pdf/Colliding%20balls%20_1_.pdf</v>
      </c>
      <c r="Q2436" s="38" t="str">
        <f xml:space="preserve"> IFERROR(IF(VLOOKUP(G2436,Demos!$B$3:$K$1368,8,FALSE)=0,"",VLOOKUP(G2436,Demos!$B$3:$K$1368,8,FALSE)),"")</f>
        <v/>
      </c>
      <c r="R2436" s="38" t="str">
        <f xml:space="preserve"> IFERROR(IF(VLOOKUP(G2436,Demos!$B$3:$K$1368,7,FALSE)=0,"",VLOOKUP(G2436,Demos!$B$3:$K$1368,7,FALSE)),"")</f>
        <v xml:space="preserve">See Collegerama 2022 recording TN1612TU_10 from 01:17:10 - https://collegerama.tudelft.nl/Mediasite/Channel/as-bsc-tn/watch/b282d0ac7af745eba483f6120bc37f2d1d </v>
      </c>
      <c r="T2436" s="50" t="s">
        <v>1763</v>
      </c>
      <c r="U2436" s="31" t="str">
        <f>IFERROR(VLOOKUP(G2436,Demos!$B$7:N5734,12,FALSE),"")</f>
        <v/>
      </c>
    </row>
    <row r="2437" spans="1:21" ht="45" x14ac:dyDescent="0.25">
      <c r="A2437" s="39">
        <f t="shared" si="37"/>
        <v>2432</v>
      </c>
      <c r="B2437" s="30" t="s">
        <v>38</v>
      </c>
      <c r="C2437" s="29" t="str">
        <f xml:space="preserve"> IFERROR(VLOOKUP(B2437, Courses!$C$3:$E$836, 2, FALSE),"")</f>
        <v>Mechanics and Theory of Relativity</v>
      </c>
      <c r="D2437" s="29" t="str">
        <f xml:space="preserve"> IFERROR(VLOOKUP(MID(G2437,1,1), PIRA!$B$1:$E$1146, 2, FALSE),"")</f>
        <v>1 Mechanics</v>
      </c>
      <c r="E2437" s="31" t="str">
        <f xml:space="preserve"> IFERROR(VLOOKUP(MID(G2437,1,2),PIRA!$B$1:$E$1144,2,FALSE),"")&amp;"
"&amp;IFERROR(VLOOKUP(MID(H2437,1,2),PIRA!$B$1:$E$1144,2,FALSE),"")&amp;"
"&amp;IFERROR(VLOOKUP(MID(I2437,1,2),PIRA!$B$1:$E$1144,2,FALSE),"")</f>
        <v>Linear Momentum and Collisions
Stellar Astronomy
Relative Motion</v>
      </c>
      <c r="F2437" s="31" t="str">
        <f xml:space="preserve"> IFERROR(VLOOKUP(MID(G2437,1,4),PIRA!$B$1:$E$1144,2,FALSE),"")&amp;"
"&amp;IFERROR(VLOOKUP(MID(H2437,1,4),PIRA!$B$1:$E$1144,2,FALSE),"")&amp;"
"&amp;IFERROR(VLOOKUP(MID(I2437,1,4),PIRA!$B$1:$E$1144,2,FALSE),"")</f>
        <v>Collisions in One Dimension
The Sun
Moving Reference Frames</v>
      </c>
      <c r="G2437" s="32" t="s">
        <v>471</v>
      </c>
      <c r="H2437" s="31" t="str">
        <f>IFERROR(IF(VLOOKUP(G2437,Demos!$B$3:$K$1368,2,FALSE)=0,"",VLOOKUP(G2437,Demos!$B$3:$K$1368,2,FALSE)),"")</f>
        <v>8B10.50</v>
      </c>
      <c r="I2437" s="79" t="str">
        <f>IFERROR(IF(VLOOKUP(G2437,Demos!$B$3:$K$1368,3,FALSE)=0,"",VLOOKUP(G2437,Demos!$B$3:$K$1368,3,FALSE)),"")</f>
        <v>1E10.01</v>
      </c>
      <c r="J2437" s="79" t="str">
        <f>IFERROR(IF(VLOOKUP(G2437,Demos!$B$3:$K$1368,4,FALSE)=0,"",VLOOKUP(G2437,Demos!$B$3:$K$1368,4,FALSE)),"")</f>
        <v>1N20.09</v>
      </c>
      <c r="K2437" s="30" t="s">
        <v>22</v>
      </c>
      <c r="L2437" s="30" t="s">
        <v>1060</v>
      </c>
      <c r="M2437" s="71">
        <v>41325</v>
      </c>
      <c r="N2437" s="33" t="str">
        <f>IFERROR(VLOOKUP(G2437,Demos!$B$3:$K$1368,5,FALSE),"")</f>
        <v>Super Balls, Double Ball Drop</v>
      </c>
      <c r="O2437" s="28">
        <f>IF(N2437="","",COUNTIF($N$6:N4556, N2437))</f>
        <v>56</v>
      </c>
      <c r="P2437" s="33" t="str">
        <f xml:space="preserve"> IFERROR(IF(VLOOKUP(G2437,Demos!$B$3:$K$1368,6,FALSE)=0,"",VLOOKUP(G2437,Demos!$B$3:$K$1368,6,FALSE)),"")</f>
        <v>www.de-monstrare.nl/pdf/Superballs.pdf</v>
      </c>
      <c r="Q2437" s="38" t="str">
        <f xml:space="preserve"> IFERROR(IF(VLOOKUP(G2437,Demos!$B$3:$K$1368,8,FALSE)=0,"",VLOOKUP(G2437,Demos!$B$3:$K$1368,8,FALSE)),"")</f>
        <v/>
      </c>
      <c r="R2437" s="38" t="str">
        <f xml:space="preserve"> IFERROR(IF(VLOOKUP(G2437,Demos!$B$3:$K$1368,7,FALSE)=0,"",VLOOKUP(G2437,Demos!$B$3:$K$1368,7,FALSE)),"")</f>
        <v xml:space="preserve">See Collegerama 2022 recording TN1612TU_10 from 01:17:10 - https://collegerama.tudelft.nl/Mediasite/Channel/as-bsc-tn/watch/b282d0ac7af745eba483f6120bc37f2d1d </v>
      </c>
      <c r="T2437" s="50" t="s">
        <v>1763</v>
      </c>
      <c r="U2437" s="31" t="str">
        <f>IFERROR(VLOOKUP(G2437,Demos!$B$7:N5731,12,FALSE),"")</f>
        <v/>
      </c>
    </row>
    <row r="2438" spans="1:21" ht="45" x14ac:dyDescent="0.25">
      <c r="A2438" s="39">
        <f t="shared" ref="A2438:A2501" si="38">ROW()-5</f>
        <v>2433</v>
      </c>
      <c r="B2438" s="30" t="s">
        <v>38</v>
      </c>
      <c r="C2438" s="29" t="str">
        <f xml:space="preserve"> IFERROR(VLOOKUP(B2438, Courses!$C$3:$E$836, 2, FALSE),"")</f>
        <v>Mechanics and Theory of Relativity</v>
      </c>
      <c r="D2438" s="29" t="str">
        <f xml:space="preserve"> IFERROR(VLOOKUP(MID(G2438,1,1), PIRA!$B$1:$E$1146, 2, FALSE),"")</f>
        <v>1 Mechanics</v>
      </c>
      <c r="E2438" s="31" t="str">
        <f xml:space="preserve"> IFERROR(VLOOKUP(MID(G2438,1,2),PIRA!$B$1:$E$1144,2,FALSE),"")&amp;"
"&amp;IFERROR(VLOOKUP(MID(H2438,1,2),PIRA!$B$1:$E$1144,2,FALSE),"")&amp;"
"&amp;IFERROR(VLOOKUP(MID(I2438,1,2),PIRA!$B$1:$E$1144,2,FALSE),"")</f>
        <v>Linear Momentum and Collisions
Stellar Astronomy
Relative Motion</v>
      </c>
      <c r="F2438" s="31" t="str">
        <f xml:space="preserve"> IFERROR(VLOOKUP(MID(G2438,1,4),PIRA!$B$1:$E$1144,2,FALSE),"")&amp;"
"&amp;IFERROR(VLOOKUP(MID(H2438,1,4),PIRA!$B$1:$E$1144,2,FALSE),"")&amp;"
"&amp;IFERROR(VLOOKUP(MID(I2438,1,4),PIRA!$B$1:$E$1144,2,FALSE),"")</f>
        <v>Collisions in One Dimension
The Sun
Moving Reference Frames</v>
      </c>
      <c r="G2438" s="32" t="s">
        <v>471</v>
      </c>
      <c r="H2438" s="31" t="str">
        <f>IFERROR(IF(VLOOKUP(G2438,Demos!$B$3:$K$1368,2,FALSE)=0,"",VLOOKUP(G2438,Demos!$B$3:$K$1368,2,FALSE)),"")</f>
        <v>8B10.50</v>
      </c>
      <c r="I2438" s="79" t="str">
        <f>IFERROR(IF(VLOOKUP(G2438,Demos!$B$3:$K$1368,3,FALSE)=0,"",VLOOKUP(G2438,Demos!$B$3:$K$1368,3,FALSE)),"")</f>
        <v>1E10.01</v>
      </c>
      <c r="J2438" s="79" t="str">
        <f>IFERROR(IF(VLOOKUP(G2438,Demos!$B$3:$K$1368,4,FALSE)=0,"",VLOOKUP(G2438,Demos!$B$3:$K$1368,4,FALSE)),"")</f>
        <v>1N20.09</v>
      </c>
      <c r="K2438" s="30" t="s">
        <v>22</v>
      </c>
      <c r="L2438" s="30" t="s">
        <v>1060</v>
      </c>
      <c r="M2438" s="71">
        <v>41325</v>
      </c>
      <c r="N2438" s="33" t="str">
        <f>IFERROR(VLOOKUP(G2438,Demos!$B$3:$K$1368,5,FALSE),"")</f>
        <v>Super Balls, Double Ball Drop</v>
      </c>
      <c r="O2438" s="28">
        <f>IF(N2438="","",COUNTIF($N$6:N4557, N2438))</f>
        <v>56</v>
      </c>
      <c r="P2438" s="33" t="str">
        <f xml:space="preserve"> IFERROR(IF(VLOOKUP(G2438,Demos!$B$3:$K$1368,6,FALSE)=0,"",VLOOKUP(G2438,Demos!$B$3:$K$1368,6,FALSE)),"")</f>
        <v>www.de-monstrare.nl/pdf/Superballs.pdf</v>
      </c>
      <c r="Q2438" s="38" t="str">
        <f xml:space="preserve"> IFERROR(IF(VLOOKUP(G2438,Demos!$B$3:$K$1368,8,FALSE)=0,"",VLOOKUP(G2438,Demos!$B$3:$K$1368,8,FALSE)),"")</f>
        <v/>
      </c>
      <c r="R2438" s="38" t="str">
        <f xml:space="preserve"> IFERROR(IF(VLOOKUP(G2438,Demos!$B$3:$K$1368,7,FALSE)=0,"",VLOOKUP(G2438,Demos!$B$3:$K$1368,7,FALSE)),"")</f>
        <v xml:space="preserve">See Collegerama 2022 recording TN1612TU_10 from 01:17:10 - https://collegerama.tudelft.nl/Mediasite/Channel/as-bsc-tn/watch/b282d0ac7af745eba483f6120bc37f2d1d </v>
      </c>
      <c r="T2438" s="50" t="s">
        <v>1763</v>
      </c>
      <c r="U2438" s="31" t="str">
        <f>IFERROR(VLOOKUP(G2438,Demos!$B$7:N5732,12,FALSE),"")</f>
        <v/>
      </c>
    </row>
    <row r="2439" spans="1:21" ht="45" x14ac:dyDescent="0.25">
      <c r="A2439" s="39">
        <f t="shared" si="38"/>
        <v>2434</v>
      </c>
      <c r="B2439" s="30" t="s">
        <v>38</v>
      </c>
      <c r="C2439" s="29" t="str">
        <f xml:space="preserve"> IFERROR(VLOOKUP(B2439, Courses!$C$3:$E$836, 2, FALSE),"")</f>
        <v>Mechanics and Theory of Relativity</v>
      </c>
      <c r="D2439" s="29" t="str">
        <f xml:space="preserve"> IFERROR(VLOOKUP(MID(G2439,1,1), PIRA!$B$1:$E$1146, 2, FALSE),"")</f>
        <v>1 Mechanics</v>
      </c>
      <c r="E2439" s="31" t="str">
        <f xml:space="preserve"> IFERROR(VLOOKUP(MID(G2439,1,2),PIRA!$B$1:$E$1144,2,FALSE),"")&amp;"
"&amp;IFERROR(VLOOKUP(MID(H2439,1,2),PIRA!$B$1:$E$1144,2,FALSE),"")&amp;"
"&amp;IFERROR(VLOOKUP(MID(I2439,1,2),PIRA!$B$1:$E$1144,2,FALSE),"")</f>
        <v>Linear Momentum and Collisions
Stellar Astronomy
Relative Motion</v>
      </c>
      <c r="F2439" s="31" t="str">
        <f xml:space="preserve"> IFERROR(VLOOKUP(MID(G2439,1,4),PIRA!$B$1:$E$1144,2,FALSE),"")&amp;"
"&amp;IFERROR(VLOOKUP(MID(H2439,1,4),PIRA!$B$1:$E$1144,2,FALSE),"")&amp;"
"&amp;IFERROR(VLOOKUP(MID(I2439,1,4),PIRA!$B$1:$E$1144,2,FALSE),"")</f>
        <v>Collisions in One Dimension
The Sun
Moving Reference Frames</v>
      </c>
      <c r="G2439" s="32" t="s">
        <v>471</v>
      </c>
      <c r="H2439" s="31" t="str">
        <f>IFERROR(IF(VLOOKUP(G2439,Demos!$B$3:$K$1368,2,FALSE)=0,"",VLOOKUP(G2439,Demos!$B$3:$K$1368,2,FALSE)),"")</f>
        <v>8B10.50</v>
      </c>
      <c r="I2439" s="79" t="str">
        <f>IFERROR(IF(VLOOKUP(G2439,Demos!$B$3:$K$1368,3,FALSE)=0,"",VLOOKUP(G2439,Demos!$B$3:$K$1368,3,FALSE)),"")</f>
        <v>1E10.01</v>
      </c>
      <c r="J2439" s="79" t="str">
        <f>IFERROR(IF(VLOOKUP(G2439,Demos!$B$3:$K$1368,4,FALSE)=0,"",VLOOKUP(G2439,Demos!$B$3:$K$1368,4,FALSE)),"")</f>
        <v>1N20.09</v>
      </c>
      <c r="K2439" s="30" t="s">
        <v>22</v>
      </c>
      <c r="L2439" s="30" t="s">
        <v>1060</v>
      </c>
      <c r="M2439" s="71">
        <v>41325</v>
      </c>
      <c r="N2439" s="33" t="str">
        <f>IFERROR(VLOOKUP(G2439,Demos!$B$3:$K$1368,5,FALSE),"")</f>
        <v>Super Balls, Double Ball Drop</v>
      </c>
      <c r="O2439" s="28">
        <f>IF(N2439="","",COUNTIF($N$6:N4558, N2439))</f>
        <v>56</v>
      </c>
      <c r="P2439" s="33" t="str">
        <f xml:space="preserve"> IFERROR(IF(VLOOKUP(G2439,Demos!$B$3:$K$1368,6,FALSE)=0,"",VLOOKUP(G2439,Demos!$B$3:$K$1368,6,FALSE)),"")</f>
        <v>www.de-monstrare.nl/pdf/Superballs.pdf</v>
      </c>
      <c r="Q2439" s="38" t="str">
        <f xml:space="preserve"> IFERROR(IF(VLOOKUP(G2439,Demos!$B$3:$K$1368,8,FALSE)=0,"",VLOOKUP(G2439,Demos!$B$3:$K$1368,8,FALSE)),"")</f>
        <v/>
      </c>
      <c r="R2439" s="38" t="str">
        <f xml:space="preserve"> IFERROR(IF(VLOOKUP(G2439,Demos!$B$3:$K$1368,7,FALSE)=0,"",VLOOKUP(G2439,Demos!$B$3:$K$1368,7,FALSE)),"")</f>
        <v xml:space="preserve">See Collegerama 2022 recording TN1612TU_10 from 01:17:10 - https://collegerama.tudelft.nl/Mediasite/Channel/as-bsc-tn/watch/b282d0ac7af745eba483f6120bc37f2d1d </v>
      </c>
      <c r="T2439" s="50" t="s">
        <v>1763</v>
      </c>
      <c r="U2439" s="31" t="str">
        <f>IFERROR(VLOOKUP(G2439,Demos!$B$7:N5733,12,FALSE),"")</f>
        <v/>
      </c>
    </row>
    <row r="2440" spans="1:21" ht="45" x14ac:dyDescent="0.25">
      <c r="A2440" s="39">
        <f t="shared" si="38"/>
        <v>2435</v>
      </c>
      <c r="B2440" s="30" t="s">
        <v>38</v>
      </c>
      <c r="C2440" s="29" t="str">
        <f xml:space="preserve"> IFERROR(VLOOKUP(B2440, Courses!$C$3:$E$836, 2, FALSE),"")</f>
        <v>Mechanics and Theory of Relativity</v>
      </c>
      <c r="D2440" s="29" t="str">
        <f xml:space="preserve"> IFERROR(VLOOKUP(MID(G2440,1,1), PIRA!$B$1:$E$1146, 2, FALSE),"")</f>
        <v>1 Mechanics</v>
      </c>
      <c r="E2440" s="31" t="str">
        <f xml:space="preserve"> IFERROR(VLOOKUP(MID(G2440,1,2),PIRA!$B$1:$E$1144,2,FALSE),"")&amp;"
"&amp;IFERROR(VLOOKUP(MID(H2440,1,2),PIRA!$B$1:$E$1144,2,FALSE),"")&amp;"
"&amp;IFERROR(VLOOKUP(MID(I2440,1,2),PIRA!$B$1:$E$1144,2,FALSE),"")</f>
        <v xml:space="preserve">Relative Motion
</v>
      </c>
      <c r="F2440" s="31" t="str">
        <f xml:space="preserve"> IFERROR(VLOOKUP(MID(G2440,1,4),PIRA!$B$1:$E$1144,2,FALSE),"")&amp;"
"&amp;IFERROR(VLOOKUP(MID(H2440,1,4),PIRA!$B$1:$E$1144,2,FALSE),"")&amp;"
"&amp;IFERROR(VLOOKUP(MID(I2440,1,4),PIRA!$B$1:$E$1144,2,FALSE),"")</f>
        <v xml:space="preserve">Moving Reference Frames
</v>
      </c>
      <c r="G2440" s="32" t="s">
        <v>1134</v>
      </c>
      <c r="H2440" s="31" t="str">
        <f>IFERROR(IF(VLOOKUP(G2440,Demos!$B$3:$K$1368,2,FALSE)=0,"",VLOOKUP(G2440,Demos!$B$3:$K$1368,2,FALSE)),"")</f>
        <v/>
      </c>
      <c r="I2440" s="79" t="str">
        <f>IFERROR(IF(VLOOKUP(G2440,Demos!$B$3:$K$1368,3,FALSE)=0,"",VLOOKUP(G2440,Demos!$B$3:$K$1368,3,FALSE)),"")</f>
        <v/>
      </c>
      <c r="J2440" s="79" t="str">
        <f>IFERROR(IF(VLOOKUP(G2440,Demos!$B$3:$K$1368,4,FALSE)=0,"",VLOOKUP(G2440,Demos!$B$3:$K$1368,4,FALSE)),"")</f>
        <v/>
      </c>
      <c r="K2440" s="30" t="s">
        <v>22</v>
      </c>
      <c r="L2440" s="30" t="s">
        <v>1060</v>
      </c>
      <c r="M2440" s="71">
        <v>41324</v>
      </c>
      <c r="N2440" s="33" t="str">
        <f>IFERROR(VLOOKUP(G2440,Demos!$B$3:$K$1368,5,FALSE),"")</f>
        <v>Galilean Cart</v>
      </c>
      <c r="O2440" s="28">
        <f>IF(N2440="","",COUNTIF($N$6:N4559, N2440))</f>
        <v>5</v>
      </c>
      <c r="P2440" s="33" t="str">
        <f xml:space="preserve"> IFERROR(IF(VLOOKUP(G2440,Demos!$B$3:$K$1368,6,FALSE)=0,"",VLOOKUP(G2440,Demos!$B$3:$K$1368,6,FALSE)),"")</f>
        <v>www.de-monstrare.nl/pdf/Galilean%20cart.pdf</v>
      </c>
      <c r="Q2440" s="38" t="str">
        <f xml:space="preserve"> IFERROR(IF(VLOOKUP(G2440,Demos!$B$3:$K$1368,8,FALSE)=0,"",VLOOKUP(G2440,Demos!$B$3:$K$1368,8,FALSE)),"")</f>
        <v/>
      </c>
      <c r="R2440" s="38" t="str">
        <f xml:space="preserve"> IFERROR(IF(VLOOKUP(G2440,Demos!$B$3:$K$1368,7,FALSE)=0,"",VLOOKUP(G2440,Demos!$B$3:$K$1368,7,FALSE)),"")</f>
        <v/>
      </c>
      <c r="T2440" s="50" t="s">
        <v>1763</v>
      </c>
      <c r="U2440" s="31" t="str">
        <f>IFERROR(VLOOKUP(G2440,Demos!$B$7:N5737,12,FALSE),"")</f>
        <v/>
      </c>
    </row>
    <row r="2441" spans="1:21" ht="45" x14ac:dyDescent="0.25">
      <c r="A2441" s="39">
        <f t="shared" si="38"/>
        <v>2436</v>
      </c>
      <c r="B2441" s="30" t="s">
        <v>38</v>
      </c>
      <c r="C2441" s="29" t="str">
        <f xml:space="preserve"> IFERROR(VLOOKUP(B2441, Courses!$C$3:$E$836, 2, FALSE),"")</f>
        <v>Mechanics and Theory of Relativity</v>
      </c>
      <c r="D2441" s="29" t="str">
        <f xml:space="preserve"> IFERROR(VLOOKUP(MID(G2441,1,1), PIRA!$B$1:$E$1146, 2, FALSE),"")</f>
        <v>1 Mechanics</v>
      </c>
      <c r="E2441" s="31" t="str">
        <f xml:space="preserve"> IFERROR(VLOOKUP(MID(G2441,1,2),PIRA!$B$1:$E$1144,2,FALSE),"")&amp;"
"&amp;IFERROR(VLOOKUP(MID(H2441,1,2),PIRA!$B$1:$E$1144,2,FALSE),"")&amp;"
"&amp;IFERROR(VLOOKUP(MID(I2441,1,2),PIRA!$B$1:$E$1144,2,FALSE),"")</f>
        <v xml:space="preserve">Relative Motion
</v>
      </c>
      <c r="F2441" s="31" t="str">
        <f xml:space="preserve"> IFERROR(VLOOKUP(MID(G2441,1,4),PIRA!$B$1:$E$1144,2,FALSE),"")&amp;"
"&amp;IFERROR(VLOOKUP(MID(H2441,1,4),PIRA!$B$1:$E$1144,2,FALSE),"")&amp;"
"&amp;IFERROR(VLOOKUP(MID(I2441,1,4),PIRA!$B$1:$E$1144,2,FALSE),"")</f>
        <v xml:space="preserve">Moving Reference Frames
</v>
      </c>
      <c r="G2441" s="32" t="s">
        <v>1135</v>
      </c>
      <c r="H2441" s="31" t="str">
        <f>IFERROR(IF(VLOOKUP(G2441,Demos!$B$3:$K$1368,2,FALSE)=0,"",VLOOKUP(G2441,Demos!$B$3:$K$1368,2,FALSE)),"")</f>
        <v/>
      </c>
      <c r="I2441" s="79" t="str">
        <f>IFERROR(IF(VLOOKUP(G2441,Demos!$B$3:$K$1368,3,FALSE)=0,"",VLOOKUP(G2441,Demos!$B$3:$K$1368,3,FALSE)),"")</f>
        <v/>
      </c>
      <c r="J2441" s="79" t="str">
        <f>IFERROR(IF(VLOOKUP(G2441,Demos!$B$3:$K$1368,4,FALSE)=0,"",VLOOKUP(G2441,Demos!$B$3:$K$1368,4,FALSE)),"")</f>
        <v/>
      </c>
      <c r="K2441" s="30" t="s">
        <v>22</v>
      </c>
      <c r="L2441" s="30" t="s">
        <v>1060</v>
      </c>
      <c r="M2441" s="71">
        <v>41324</v>
      </c>
      <c r="N2441" s="33" t="str">
        <f>IFERROR(VLOOKUP(G2441,Demos!$B$3:$K$1368,5,FALSE),"")</f>
        <v>Shoot and Catch</v>
      </c>
      <c r="O2441" s="28">
        <f>IF(N2441="","",COUNTIF($N$6:N4560, N2441))</f>
        <v>26</v>
      </c>
      <c r="P2441" s="33" t="str">
        <f xml:space="preserve"> IFERROR(IF(VLOOKUP(G2441,Demos!$B$3:$K$1368,6,FALSE)=0,"",VLOOKUP(G2441,Demos!$B$3:$K$1368,6,FALSE)),"")</f>
        <v>www.de-monstrare.nl/pdf/Shoot%20and%20catch.pdf</v>
      </c>
      <c r="Q2441" s="38" t="str">
        <f xml:space="preserve"> IFERROR(IF(VLOOKUP(G2441,Demos!$B$3:$K$1368,8,FALSE)=0,"",VLOOKUP(G2441,Demos!$B$3:$K$1368,8,FALSE)),"")</f>
        <v/>
      </c>
      <c r="R2441" s="38" t="str">
        <f xml:space="preserve"> IFERROR(IF(VLOOKUP(G2441,Demos!$B$3:$K$1368,7,FALSE)=0,"",VLOOKUP(G2441,Demos!$B$3:$K$1368,7,FALSE)),"")</f>
        <v xml:space="preserve">See Collegerama 2022 recording TN1612TU_09 from 00:38:10 - https://collegerama.tudelft.nl/Mediasite/Channel/as-bsc-tn/watch/01a81742333b4cfeb1cb2f79a689016f1d </v>
      </c>
      <c r="T2441" s="50" t="s">
        <v>1763</v>
      </c>
      <c r="U2441" s="31" t="str">
        <f>IFERROR(VLOOKUP(G2441,Demos!$B$7:N5736,12,FALSE),"")</f>
        <v/>
      </c>
    </row>
    <row r="2442" spans="1:21" ht="45" x14ac:dyDescent="0.25">
      <c r="A2442" s="39">
        <f t="shared" si="38"/>
        <v>2437</v>
      </c>
      <c r="B2442" s="30" t="s">
        <v>38</v>
      </c>
      <c r="C2442" s="29" t="str">
        <f xml:space="preserve"> IFERROR(VLOOKUP(B2442, Courses!$C$3:$E$836, 2, FALSE),"")</f>
        <v>Mechanics and Theory of Relativity</v>
      </c>
      <c r="D2442" s="29" t="str">
        <f xml:space="preserve"> IFERROR(VLOOKUP(MID(G2442,1,1), PIRA!$B$1:$E$1146, 2, FALSE),"")</f>
        <v>1 Mechanics</v>
      </c>
      <c r="E2442" s="31" t="str">
        <f xml:space="preserve"> IFERROR(VLOOKUP(MID(G2442,1,2),PIRA!$B$1:$E$1144,2,FALSE),"")&amp;"
"&amp;IFERROR(VLOOKUP(MID(H2442,1,2),PIRA!$B$1:$E$1144,2,FALSE),"")&amp;"
"&amp;IFERROR(VLOOKUP(MID(I2442,1,2),PIRA!$B$1:$E$1144,2,FALSE),"")</f>
        <v>Linear Momentum and Collisions
Stellar Astronomy
Relative Motion</v>
      </c>
      <c r="F2442" s="31" t="str">
        <f xml:space="preserve"> IFERROR(VLOOKUP(MID(G2442,1,4),PIRA!$B$1:$E$1144,2,FALSE),"")&amp;"
"&amp;IFERROR(VLOOKUP(MID(H2442,1,4),PIRA!$B$1:$E$1144,2,FALSE),"")&amp;"
"&amp;IFERROR(VLOOKUP(MID(I2442,1,4),PIRA!$B$1:$E$1144,2,FALSE),"")</f>
        <v>Collisions in One Dimension
The Sun
Moving Reference Frames</v>
      </c>
      <c r="G2442" s="32" t="s">
        <v>471</v>
      </c>
      <c r="H2442" s="31" t="str">
        <f>IFERROR(IF(VLOOKUP(G2442,Demos!$B$3:$K$1368,2,FALSE)=0,"",VLOOKUP(G2442,Demos!$B$3:$K$1368,2,FALSE)),"")</f>
        <v>8B10.50</v>
      </c>
      <c r="I2442" s="79" t="str">
        <f>IFERROR(IF(VLOOKUP(G2442,Demos!$B$3:$K$1368,3,FALSE)=0,"",VLOOKUP(G2442,Demos!$B$3:$K$1368,3,FALSE)),"")</f>
        <v>1E10.01</v>
      </c>
      <c r="J2442" s="79" t="str">
        <f>IFERROR(IF(VLOOKUP(G2442,Demos!$B$3:$K$1368,4,FALSE)=0,"",VLOOKUP(G2442,Demos!$B$3:$K$1368,4,FALSE)),"")</f>
        <v>1N20.09</v>
      </c>
      <c r="K2442" s="30" t="s">
        <v>22</v>
      </c>
      <c r="L2442" s="30" t="s">
        <v>1060</v>
      </c>
      <c r="M2442" s="71">
        <v>41324</v>
      </c>
      <c r="N2442" s="33" t="str">
        <f>IFERROR(VLOOKUP(G2442,Demos!$B$3:$K$1368,5,FALSE),"")</f>
        <v>Super Balls, Double Ball Drop</v>
      </c>
      <c r="O2442" s="28">
        <f>IF(N2442="","",COUNTIF($N$6:N4561, N2442))</f>
        <v>56</v>
      </c>
      <c r="P2442" s="33" t="str">
        <f xml:space="preserve"> IFERROR(IF(VLOOKUP(G2442,Demos!$B$3:$K$1368,6,FALSE)=0,"",VLOOKUP(G2442,Demos!$B$3:$K$1368,6,FALSE)),"")</f>
        <v>www.de-monstrare.nl/pdf/Superballs.pdf</v>
      </c>
      <c r="Q2442" s="38" t="str">
        <f xml:space="preserve"> IFERROR(IF(VLOOKUP(G2442,Demos!$B$3:$K$1368,8,FALSE)=0,"",VLOOKUP(G2442,Demos!$B$3:$K$1368,8,FALSE)),"")</f>
        <v/>
      </c>
      <c r="R2442" s="38" t="str">
        <f xml:space="preserve"> IFERROR(IF(VLOOKUP(G2442,Demos!$B$3:$K$1368,7,FALSE)=0,"",VLOOKUP(G2442,Demos!$B$3:$K$1368,7,FALSE)),"")</f>
        <v xml:space="preserve">See Collegerama 2022 recording TN1612TU_10 from 01:17:10 - https://collegerama.tudelft.nl/Mediasite/Channel/as-bsc-tn/watch/b282d0ac7af745eba483f6120bc37f2d1d </v>
      </c>
      <c r="T2442" s="50" t="s">
        <v>1763</v>
      </c>
      <c r="U2442" s="31" t="str">
        <f>IFERROR(VLOOKUP(G2442,Demos!$B$7:N5735,12,FALSE),"")</f>
        <v/>
      </c>
    </row>
    <row r="2443" spans="1:21" ht="45" x14ac:dyDescent="0.25">
      <c r="A2443" s="39">
        <f t="shared" si="38"/>
        <v>2438</v>
      </c>
      <c r="B2443" s="30" t="s">
        <v>38</v>
      </c>
      <c r="C2443" s="29" t="str">
        <f xml:space="preserve"> IFERROR(VLOOKUP(B2443, Courses!$C$3:$E$836, 2, FALSE),"")</f>
        <v>Mechanics and Theory of Relativity</v>
      </c>
      <c r="D2443" s="29" t="str">
        <f xml:space="preserve"> IFERROR(VLOOKUP(MID(G2443,1,1), PIRA!$B$1:$E$1146, 2, FALSE),"")</f>
        <v>1 Mechanics</v>
      </c>
      <c r="E2443" s="31" t="str">
        <f xml:space="preserve"> IFERROR(VLOOKUP(MID(G2443,1,2),PIRA!$B$1:$E$1144,2,FALSE),"")&amp;"
"&amp;IFERROR(VLOOKUP(MID(H2443,1,2),PIRA!$B$1:$E$1144,2,FALSE),"")&amp;"
"&amp;IFERROR(VLOOKUP(MID(I2443,1,2),PIRA!$B$1:$E$1144,2,FALSE),"")</f>
        <v>Applications of Newton's Laws
Applications of Newton's Laws
Linear Momentum and Collisions</v>
      </c>
      <c r="F2443" s="31" t="str">
        <f xml:space="preserve"> IFERROR(VLOOKUP(MID(G2443,1,4),PIRA!$B$1:$E$1144,2,FALSE),"")&amp;"
"&amp;IFERROR(VLOOKUP(MID(H2443,1,4),PIRA!$B$1:$E$1144,2,FALSE),"")&amp;"
"&amp;IFERROR(VLOOKUP(MID(I2443,1,4),PIRA!$B$1:$E$1144,2,FALSE),"")</f>
        <v>Dynamic Torque
Friction
Impulse and Thrust</v>
      </c>
      <c r="G2443" s="32" t="s">
        <v>1149</v>
      </c>
      <c r="H2443" s="31" t="str">
        <f>IFERROR(IF(VLOOKUP(G2443,Demos!$B$3:$K$1368,2,FALSE)=0,"",VLOOKUP(G2443,Demos!$B$3:$K$1368,2,FALSE)),"")</f>
        <v>1K20.05</v>
      </c>
      <c r="I2443" s="79" t="str">
        <f>IFERROR(IF(VLOOKUP(G2443,Demos!$B$3:$K$1368,3,FALSE)=0,"",VLOOKUP(G2443,Demos!$B$3:$K$1368,3,FALSE)),"")</f>
        <v>1N10.01</v>
      </c>
      <c r="J2443" s="79" t="str">
        <f>IFERROR(IF(VLOOKUP(G2443,Demos!$B$3:$K$1368,4,FALSE)=0,"",VLOOKUP(G2443,Demos!$B$3:$K$1368,4,FALSE)),"")</f>
        <v/>
      </c>
      <c r="K2443" s="30" t="s">
        <v>22</v>
      </c>
      <c r="L2443" s="30" t="s">
        <v>1060</v>
      </c>
      <c r="M2443" s="71">
        <v>41323</v>
      </c>
      <c r="N2443" s="33" t="str">
        <f>IFERROR(VLOOKUP(G2443,Demos!$B$3:$K$1368,5,FALSE),"")</f>
        <v>Throwing a Basketball</v>
      </c>
      <c r="O2443" s="28">
        <f>IF(N2443="","",COUNTIF($N$6:N4562, N2443))</f>
        <v>12</v>
      </c>
      <c r="P2443" s="33" t="str">
        <f xml:space="preserve"> IFERROR(IF(VLOOKUP(G2443,Demos!$B$3:$K$1368,6,FALSE)=0,"",VLOOKUP(G2443,Demos!$B$3:$K$1368,6,FALSE)),"")</f>
        <v>www.de-monstrare.nl/pdf/Throwing%20a%20basketball.pdf</v>
      </c>
      <c r="Q2443" s="38" t="str">
        <f xml:space="preserve"> IFERROR(IF(VLOOKUP(G2443,Demos!$B$3:$K$1368,8,FALSE)=0,"",VLOOKUP(G2443,Demos!$B$3:$K$1368,8,FALSE)),"")</f>
        <v/>
      </c>
      <c r="R2443" s="38" t="str">
        <f xml:space="preserve"> IFERROR(IF(VLOOKUP(G2443,Demos!$B$3:$K$1368,7,FALSE)=0,"",VLOOKUP(G2443,Demos!$B$3:$K$1368,7,FALSE)),"")</f>
        <v xml:space="preserve">See Collegerama 2022 recording TN1612TU_05 from 01:13:11 - https://collegerama.tudelft.nl/Mediasite/Channel/as-bsc-tn/watch/c62ffe14b9a54c75ada1f93c4d870c901d </v>
      </c>
      <c r="T2443" s="50" t="s">
        <v>1763</v>
      </c>
      <c r="U2443" s="31" t="str">
        <f>IFERROR(VLOOKUP(G2443,Demos!$B$7:N5738,12,FALSE),"")</f>
        <v/>
      </c>
    </row>
    <row r="2444" spans="1:21" ht="45" x14ac:dyDescent="0.25">
      <c r="A2444" s="39">
        <f t="shared" si="38"/>
        <v>2439</v>
      </c>
      <c r="B2444" s="30" t="s">
        <v>38</v>
      </c>
      <c r="C2444" s="29" t="str">
        <f xml:space="preserve"> IFERROR(VLOOKUP(B2444, Courses!$C$3:$E$836, 2, FALSE),"")</f>
        <v>Mechanics and Theory of Relativity</v>
      </c>
      <c r="D2444" s="29" t="str">
        <f xml:space="preserve"> IFERROR(VLOOKUP(MID(G2444,1,1), PIRA!$B$1:$E$1146, 2, FALSE),"")</f>
        <v>1 Mechanics</v>
      </c>
      <c r="E2444" s="31" t="str">
        <f xml:space="preserve"> IFERROR(VLOOKUP(MID(G2444,1,2),PIRA!$B$1:$E$1144,2,FALSE),"")&amp;"
"&amp;IFERROR(VLOOKUP(MID(H2444,1,2),PIRA!$B$1:$E$1144,2,FALSE),"")&amp;"
"&amp;IFERROR(VLOOKUP(MID(I2444,1,2),PIRA!$B$1:$E$1144,2,FALSE),"")</f>
        <v xml:space="preserve">Applications of Newton's Laws
Linear Momentum and Collisions
</v>
      </c>
      <c r="F2444" s="31" t="str">
        <f xml:space="preserve"> IFERROR(VLOOKUP(MID(G2444,1,4),PIRA!$B$1:$E$1144,2,FALSE),"")&amp;"
"&amp;IFERROR(VLOOKUP(MID(H2444,1,4),PIRA!$B$1:$E$1144,2,FALSE),"")&amp;"
"&amp;IFERROR(VLOOKUP(MID(I2444,1,4),PIRA!$B$1:$E$1144,2,FALSE),"")</f>
        <v xml:space="preserve">Dynamic Torque
Impulse and Thrust
</v>
      </c>
      <c r="G2444" s="32" t="s">
        <v>1150</v>
      </c>
      <c r="H2444" s="31" t="str">
        <f>IFERROR(IF(VLOOKUP(G2444,Demos!$B$3:$K$1368,2,FALSE)=0,"",VLOOKUP(G2444,Demos!$B$3:$K$1368,2,FALSE)),"")</f>
        <v>1N10.02</v>
      </c>
      <c r="I2444" s="79" t="str">
        <f>IFERROR(IF(VLOOKUP(G2444,Demos!$B$3:$K$1368,3,FALSE)=0,"",VLOOKUP(G2444,Demos!$B$3:$K$1368,3,FALSE)),"")</f>
        <v/>
      </c>
      <c r="J2444" s="79" t="str">
        <f>IFERROR(IF(VLOOKUP(G2444,Demos!$B$3:$K$1368,4,FALSE)=0,"",VLOOKUP(G2444,Demos!$B$3:$K$1368,4,FALSE)),"")</f>
        <v/>
      </c>
      <c r="K2444" s="30" t="s">
        <v>22</v>
      </c>
      <c r="L2444" s="30" t="s">
        <v>1060</v>
      </c>
      <c r="M2444" s="71">
        <v>41323</v>
      </c>
      <c r="N2444" s="33" t="str">
        <f>IFERROR(VLOOKUP(G2444,Demos!$B$3:$K$1368,5,FALSE),"")</f>
        <v>Boomerang Ball (1)</v>
      </c>
      <c r="O2444" s="28">
        <f>IF(N2444="","",COUNTIF($N$6:N4563, N2444))</f>
        <v>12</v>
      </c>
      <c r="P2444" s="33" t="str">
        <f xml:space="preserve"> IFERROR(IF(VLOOKUP(G2444,Demos!$B$3:$K$1368,6,FALSE)=0,"",VLOOKUP(G2444,Demos!$B$3:$K$1368,6,FALSE)),"")</f>
        <v>www.de-monstrare.nl/pdf/Boomerang%20ball%20_1_.pdf</v>
      </c>
      <c r="Q2444" s="38" t="str">
        <f xml:space="preserve"> IFERROR(IF(VLOOKUP(G2444,Demos!$B$3:$K$1368,8,FALSE)=0,"",VLOOKUP(G2444,Demos!$B$3:$K$1368,8,FALSE)),"")</f>
        <v/>
      </c>
      <c r="R2444" s="38" t="str">
        <f xml:space="preserve"> IFERROR(IF(VLOOKUP(G2444,Demos!$B$3:$K$1368,7,FALSE)=0,"",VLOOKUP(G2444,Demos!$B$3:$K$1368,7,FALSE)),"")</f>
        <v xml:space="preserve">See Collegerama 2022 recording TN1612TU_05 from 01:13:11 - https://collegerama.tudelft.nl/Mediasite/Channel/as-bsc-tn/watch/c62ffe14b9a54c75ada1f93c4d870c901d </v>
      </c>
      <c r="T2444" s="50" t="s">
        <v>1763</v>
      </c>
      <c r="U2444" s="31" t="str">
        <f>IFERROR(VLOOKUP(G2444,Demos!$B$7:N5740,12,FALSE),"")</f>
        <v/>
      </c>
    </row>
    <row r="2445" spans="1:21" ht="45" x14ac:dyDescent="0.25">
      <c r="A2445" s="39">
        <f t="shared" si="38"/>
        <v>2440</v>
      </c>
      <c r="B2445" s="30" t="s">
        <v>38</v>
      </c>
      <c r="C2445" s="29" t="str">
        <f xml:space="preserve"> IFERROR(VLOOKUP(B2445, Courses!$C$3:$E$836, 2, FALSE),"")</f>
        <v>Mechanics and Theory of Relativity</v>
      </c>
      <c r="D2445" s="29" t="str">
        <f xml:space="preserve"> IFERROR(VLOOKUP(MID(G2445,1,1), PIRA!$B$1:$E$1146, 2, FALSE),"")</f>
        <v>1 Mechanics</v>
      </c>
      <c r="E2445" s="31" t="str">
        <f xml:space="preserve"> IFERROR(VLOOKUP(MID(G2445,1,2),PIRA!$B$1:$E$1144,2,FALSE),"")&amp;"
"&amp;IFERROR(VLOOKUP(MID(H2445,1,2),PIRA!$B$1:$E$1144,2,FALSE),"")&amp;"
"&amp;IFERROR(VLOOKUP(MID(I2445,1,2),PIRA!$B$1:$E$1144,2,FALSE),"")</f>
        <v xml:space="preserve">Applications of Newton's Laws
Linear Momentum and Collisions
</v>
      </c>
      <c r="F2445" s="31" t="str">
        <f xml:space="preserve"> IFERROR(VLOOKUP(MID(G2445,1,4),PIRA!$B$1:$E$1144,2,FALSE),"")&amp;"
"&amp;IFERROR(VLOOKUP(MID(H2445,1,4),PIRA!$B$1:$E$1144,2,FALSE),"")&amp;"
"&amp;IFERROR(VLOOKUP(MID(I2445,1,4),PIRA!$B$1:$E$1144,2,FALSE),"")</f>
        <v xml:space="preserve">Dynamic Torque
Impulse and Thrust
</v>
      </c>
      <c r="G2445" s="32" t="s">
        <v>1151</v>
      </c>
      <c r="H2445" s="31" t="str">
        <f>IFERROR(IF(VLOOKUP(G2445,Demos!$B$3:$K$1368,2,FALSE)=0,"",VLOOKUP(G2445,Demos!$B$3:$K$1368,2,FALSE)),"")</f>
        <v>1N10.03</v>
      </c>
      <c r="I2445" s="79" t="str">
        <f>IFERROR(IF(VLOOKUP(G2445,Demos!$B$3:$K$1368,3,FALSE)=0,"",VLOOKUP(G2445,Demos!$B$3:$K$1368,3,FALSE)),"")</f>
        <v/>
      </c>
      <c r="J2445" s="79" t="str">
        <f>IFERROR(IF(VLOOKUP(G2445,Demos!$B$3:$K$1368,4,FALSE)=0,"",VLOOKUP(G2445,Demos!$B$3:$K$1368,4,FALSE)),"")</f>
        <v/>
      </c>
      <c r="K2445" s="30" t="s">
        <v>22</v>
      </c>
      <c r="L2445" s="30" t="s">
        <v>1060</v>
      </c>
      <c r="M2445" s="71">
        <v>41323</v>
      </c>
      <c r="N2445" s="33" t="str">
        <f>IFERROR(VLOOKUP(G2445,Demos!$B$3:$K$1368,5,FALSE),"")</f>
        <v>Boomerang Ball (2)</v>
      </c>
      <c r="O2445" s="28">
        <f>IF(N2445="","",COUNTIF($N$6:N4564, N2445))</f>
        <v>12</v>
      </c>
      <c r="P2445" s="33" t="str">
        <f xml:space="preserve"> IFERROR(IF(VLOOKUP(G2445,Demos!$B$3:$K$1368,6,FALSE)=0,"",VLOOKUP(G2445,Demos!$B$3:$K$1368,6,FALSE)),"")</f>
        <v>www.de-monstrare.nl/pdf/Boomerang%20ball%20_2_.pdf</v>
      </c>
      <c r="Q2445" s="38" t="str">
        <f xml:space="preserve"> IFERROR(IF(VLOOKUP(G2445,Demos!$B$3:$K$1368,8,FALSE)=0,"",VLOOKUP(G2445,Demos!$B$3:$K$1368,8,FALSE)),"")</f>
        <v/>
      </c>
      <c r="R2445" s="38" t="str">
        <f xml:space="preserve"> IFERROR(IF(VLOOKUP(G2445,Demos!$B$3:$K$1368,7,FALSE)=0,"",VLOOKUP(G2445,Demos!$B$3:$K$1368,7,FALSE)),"")</f>
        <v xml:space="preserve">See Collegerama 2022 recording TN1612TU_05 from 01:13:11 - https://collegerama.tudelft.nl/Mediasite/Channel/as-bsc-tn/watch/c62ffe14b9a54c75ada1f93c4d870c901d </v>
      </c>
      <c r="T2445" s="50" t="s">
        <v>1763</v>
      </c>
      <c r="U2445" s="31" t="str">
        <f>IFERROR(VLOOKUP(G2445,Demos!$B$7:N5739,12,FALSE),"")</f>
        <v/>
      </c>
    </row>
    <row r="2446" spans="1:21" ht="45" x14ac:dyDescent="0.25">
      <c r="A2446" s="39">
        <f t="shared" si="38"/>
        <v>2441</v>
      </c>
      <c r="B2446" s="30" t="s">
        <v>38</v>
      </c>
      <c r="C2446" s="29" t="str">
        <f xml:space="preserve"> IFERROR(VLOOKUP(B2446, Courses!$C$3:$E$836, 2, FALSE),"")</f>
        <v>Mechanics and Theory of Relativity</v>
      </c>
      <c r="D2446" s="29" t="str">
        <f xml:space="preserve"> IFERROR(VLOOKUP(MID(G2446,1,1), PIRA!$B$1:$E$1146, 2, FALSE),"")</f>
        <v>1 Mechanics</v>
      </c>
      <c r="E2446" s="31" t="str">
        <f xml:space="preserve"> IFERROR(VLOOKUP(MID(G2446,1,2),PIRA!$B$1:$E$1144,2,FALSE),"")&amp;"
"&amp;IFERROR(VLOOKUP(MID(H2446,1,2),PIRA!$B$1:$E$1144,2,FALSE),"")&amp;"
"&amp;IFERROR(VLOOKUP(MID(I2446,1,2),PIRA!$B$1:$E$1144,2,FALSE),"")</f>
        <v xml:space="preserve">Rotational Dynamics
Rotational Dynamics
</v>
      </c>
      <c r="F2446" s="31" t="str">
        <f xml:space="preserve"> IFERROR(VLOOKUP(MID(G2446,1,4),PIRA!$B$1:$E$1144,2,FALSE),"")&amp;"
"&amp;IFERROR(VLOOKUP(MID(H2446,1,4),PIRA!$B$1:$E$1144,2,FALSE),"")&amp;"
"&amp;IFERROR(VLOOKUP(MID(I2446,1,4),PIRA!$B$1:$E$1144,2,FALSE),"")</f>
        <v xml:space="preserve">Conservation of Angular Momentum
Transfer of Angular Momentum
</v>
      </c>
      <c r="G2446" s="32" t="s">
        <v>84</v>
      </c>
      <c r="H2446" s="31" t="str">
        <f>IFERROR(IF(VLOOKUP(G2446,Demos!$B$3:$K$1368,2,FALSE)=0,"",VLOOKUP(G2446,Demos!$B$3:$K$1368,2,FALSE)),"")</f>
        <v>1Q30.10</v>
      </c>
      <c r="I2446" s="79" t="str">
        <f>IFERROR(IF(VLOOKUP(G2446,Demos!$B$3:$K$1368,3,FALSE)=0,"",VLOOKUP(G2446,Demos!$B$3:$K$1368,3,FALSE)),"")</f>
        <v/>
      </c>
      <c r="J2446" s="79" t="str">
        <f>IFERROR(IF(VLOOKUP(G2446,Demos!$B$3:$K$1368,4,FALSE)=0,"",VLOOKUP(G2446,Demos!$B$3:$K$1368,4,FALSE)),"")</f>
        <v/>
      </c>
      <c r="K2446" s="30" t="s">
        <v>22</v>
      </c>
      <c r="L2446" s="30" t="s">
        <v>1060</v>
      </c>
      <c r="M2446" s="71">
        <v>41323</v>
      </c>
      <c r="N2446" s="33" t="str">
        <f>IFERROR(VLOOKUP(G2446,Demos!$B$3:$K$1368,5,FALSE),"")</f>
        <v>Bicycle Wheel and Swivel Chair</v>
      </c>
      <c r="O2446" s="28">
        <f>IF(N2446="","",COUNTIF($N$6:N4565, N2446))</f>
        <v>39</v>
      </c>
      <c r="P2446" s="33" t="str">
        <f xml:space="preserve"> IFERROR(IF(VLOOKUP(G2446,Demos!$B$3:$K$1368,6,FALSE)=0,"",VLOOKUP(G2446,Demos!$B$3:$K$1368,6,FALSE)),"")</f>
        <v>www.de-monstrare.nl/pdf/Bicycle%20wheel%20and%20swivel%20chair.pdf</v>
      </c>
      <c r="Q2446" s="38" t="str">
        <f xml:space="preserve"> IFERROR(IF(VLOOKUP(G2446,Demos!$B$3:$K$1368,8,FALSE)=0,"",VLOOKUP(G2446,Demos!$B$3:$K$1368,8,FALSE)),"")</f>
        <v/>
      </c>
      <c r="R2446" s="38" t="str">
        <f xml:space="preserve"> IFERROR(IF(VLOOKUP(G2446,Demos!$B$3:$K$1368,7,FALSE)=0,"",VLOOKUP(G2446,Demos!$B$3:$K$1368,7,FALSE)),"")</f>
        <v xml:space="preserve">See Collegerama 2022 recording TN1612TU_05 from 01:13:11 - https://collegerama.tudelft.nl/Mediasite/Channel/as-bsc-tn/watch/c62ffe14b9a54c75ada1f93c4d870c901d </v>
      </c>
      <c r="T2446" s="50" t="s">
        <v>1763</v>
      </c>
      <c r="U2446" s="31" t="str">
        <f>IFERROR(VLOOKUP(G2446,Demos!$B$7:N5741,12,FALSE),"")</f>
        <v/>
      </c>
    </row>
    <row r="2447" spans="1:21" ht="45" x14ac:dyDescent="0.25">
      <c r="A2447" s="39">
        <f t="shared" si="38"/>
        <v>2442</v>
      </c>
      <c r="B2447" s="30" t="s">
        <v>38</v>
      </c>
      <c r="C2447" s="29" t="str">
        <f xml:space="preserve"> IFERROR(VLOOKUP(B2447, Courses!$C$3:$E$836, 2, FALSE),"")</f>
        <v>Mechanics and Theory of Relativity</v>
      </c>
      <c r="D2447" s="29" t="str">
        <f xml:space="preserve"> IFERROR(VLOOKUP(MID(G2447,1,1), PIRA!$B$1:$E$1146, 2, FALSE),"")</f>
        <v>1 Mechanics</v>
      </c>
      <c r="E2447" s="31" t="str">
        <f xml:space="preserve"> IFERROR(VLOOKUP(MID(G2447,1,2),PIRA!$B$1:$E$1144,2,FALSE),"")&amp;"
"&amp;IFERROR(VLOOKUP(MID(H2447,1,2),PIRA!$B$1:$E$1144,2,FALSE),"")&amp;"
"&amp;IFERROR(VLOOKUP(MID(I2447,1,2),PIRA!$B$1:$E$1144,2,FALSE),"")</f>
        <v xml:space="preserve">Gravity
</v>
      </c>
      <c r="F2447" s="31" t="str">
        <f xml:space="preserve"> IFERROR(VLOOKUP(MID(G2447,1,4),PIRA!$B$1:$E$1144,2,FALSE),"")&amp;"
"&amp;IFERROR(VLOOKUP(MID(H2447,1,4),PIRA!$B$1:$E$1144,2,FALSE),"")&amp;"
"&amp;IFERROR(VLOOKUP(MID(I2447,1,4),PIRA!$B$1:$E$1144,2,FALSE),"")</f>
        <v xml:space="preserve">Universal Gravitational Constant
</v>
      </c>
      <c r="G2447" s="32" t="s">
        <v>1155</v>
      </c>
      <c r="H2447" s="31" t="str">
        <f>IFERROR(IF(VLOOKUP(G2447,Demos!$B$3:$K$1368,2,FALSE)=0,"",VLOOKUP(G2447,Demos!$B$3:$K$1368,2,FALSE)),"")</f>
        <v/>
      </c>
      <c r="I2447" s="79" t="str">
        <f>IFERROR(IF(VLOOKUP(G2447,Demos!$B$3:$K$1368,3,FALSE)=0,"",VLOOKUP(G2447,Demos!$B$3:$K$1368,3,FALSE)),"")</f>
        <v/>
      </c>
      <c r="J2447" s="79" t="str">
        <f>IFERROR(IF(VLOOKUP(G2447,Demos!$B$3:$K$1368,4,FALSE)=0,"",VLOOKUP(G2447,Demos!$B$3:$K$1368,4,FALSE)),"")</f>
        <v/>
      </c>
      <c r="K2447" s="30" t="s">
        <v>22</v>
      </c>
      <c r="L2447" s="30" t="s">
        <v>1060</v>
      </c>
      <c r="M2447" s="71">
        <v>41319</v>
      </c>
      <c r="N2447" s="33" t="str">
        <f>IFERROR(VLOOKUP(G2447,Demos!$B$3:$K$1368,5,FALSE),"")</f>
        <v>Weighing the Earth</v>
      </c>
      <c r="O2447" s="28">
        <f>IF(N2447="","",COUNTIF($N$6:N4566, N2447))</f>
        <v>8</v>
      </c>
      <c r="P2447" s="33" t="str">
        <f xml:space="preserve"> IFERROR(IF(VLOOKUP(G2447,Demos!$B$3:$K$1368,6,FALSE)=0,"",VLOOKUP(G2447,Demos!$B$3:$K$1368,6,FALSE)),"")</f>
        <v>www.de-monstrare.nl/pdf/Weighing%20the%20earth.pdf</v>
      </c>
      <c r="Q2447" s="38" t="str">
        <f xml:space="preserve"> IFERROR(IF(VLOOKUP(G2447,Demos!$B$3:$K$1368,8,FALSE)=0,"",VLOOKUP(G2447,Demos!$B$3:$K$1368,8,FALSE)),"")</f>
        <v>Torsion wire broken due to moving the equipment by FMVG 15 Aug 2013</v>
      </c>
      <c r="R2447" s="38" t="str">
        <f xml:space="preserve"> IFERROR(IF(VLOOKUP(G2447,Demos!$B$3:$K$1368,7,FALSE)=0,"",VLOOKUP(G2447,Demos!$B$3:$K$1368,7,FALSE)),"")</f>
        <v/>
      </c>
      <c r="T2447" s="50" t="s">
        <v>1890</v>
      </c>
      <c r="U2447" s="31" t="str">
        <f>IFERROR(VLOOKUP(G2447,Demos!$B$7:N5742,12,FALSE),"")</f>
        <v/>
      </c>
    </row>
    <row r="2448" spans="1:21" ht="45" x14ac:dyDescent="0.25">
      <c r="A2448" s="39">
        <f t="shared" si="38"/>
        <v>2443</v>
      </c>
      <c r="B2448" s="30" t="s">
        <v>38</v>
      </c>
      <c r="C2448" s="29" t="str">
        <f xml:space="preserve"> IFERROR(VLOOKUP(B2448, Courses!$C$3:$E$836, 2, FALSE),"")</f>
        <v>Mechanics and Theory of Relativity</v>
      </c>
      <c r="D2448" s="29" t="str">
        <f xml:space="preserve"> IFERROR(VLOOKUP(MID(G2448,1,1), PIRA!$B$1:$E$1146, 2, FALSE),"")</f>
        <v>1 Mechanics</v>
      </c>
      <c r="E2448" s="31" t="str">
        <f xml:space="preserve"> IFERROR(VLOOKUP(MID(G2448,1,2),PIRA!$B$1:$E$1144,2,FALSE),"")&amp;"
"&amp;IFERROR(VLOOKUP(MID(H2448,1,2),PIRA!$B$1:$E$1144,2,FALSE),"")&amp;"
"&amp;IFERROR(VLOOKUP(MID(I2448,1,2),PIRA!$B$1:$E$1144,2,FALSE),"")</f>
        <v xml:space="preserve">Work and Energy
Magnetic Materials
</v>
      </c>
      <c r="F2448" s="31" t="str">
        <f xml:space="preserve"> IFERROR(VLOOKUP(MID(G2448,1,4),PIRA!$B$1:$E$1144,2,FALSE),"")&amp;"
"&amp;IFERROR(VLOOKUP(MID(H2448,1,4),PIRA!$B$1:$E$1144,2,FALSE),"")&amp;"
"&amp;IFERROR(VLOOKUP(MID(I2448,1,4),PIRA!$B$1:$E$1144,2,FALSE),"")</f>
        <v xml:space="preserve">Conservation of Energy
Magnets
</v>
      </c>
      <c r="G2448" s="32" t="s">
        <v>1158</v>
      </c>
      <c r="H2448" s="31" t="str">
        <f>IFERROR(IF(VLOOKUP(G2448,Demos!$B$3:$K$1368,2,FALSE)=0,"",VLOOKUP(G2448,Demos!$B$3:$K$1368,2,FALSE)),"")</f>
        <v>5G10.80</v>
      </c>
      <c r="I2448" s="79" t="str">
        <f>IFERROR(IF(VLOOKUP(G2448,Demos!$B$3:$K$1368,3,FALSE)=0,"",VLOOKUP(G2448,Demos!$B$3:$K$1368,3,FALSE)),"")</f>
        <v/>
      </c>
      <c r="J2448" s="79" t="str">
        <f>IFERROR(IF(VLOOKUP(G2448,Demos!$B$3:$K$1368,4,FALSE)=0,"",VLOOKUP(G2448,Demos!$B$3:$K$1368,4,FALSE)),"")</f>
        <v/>
      </c>
      <c r="K2448" s="30" t="s">
        <v>22</v>
      </c>
      <c r="L2448" s="30" t="s">
        <v>1060</v>
      </c>
      <c r="M2448" s="71">
        <v>41319</v>
      </c>
      <c r="N2448" s="33" t="str">
        <f>IFERROR(VLOOKUP(G2448,Demos!$B$3:$K$1368,5,FALSE),"")</f>
        <v>Gauss' Rifle</v>
      </c>
      <c r="O2448" s="28">
        <f>IF(N2448="","",COUNTIF($N$6:N4567, N2448))</f>
        <v>37</v>
      </c>
      <c r="P2448" s="33" t="str">
        <f xml:space="preserve"> IFERROR(IF(VLOOKUP(G2448,Demos!$B$3:$K$1368,6,FALSE)=0,"",VLOOKUP(G2448,Demos!$B$3:$K$1368,6,FALSE)),"")</f>
        <v>www.de-monstrare.nl/pdf/Gauss%27s%20rifle.pdf</v>
      </c>
      <c r="Q2448" s="38" t="str">
        <f xml:space="preserve"> IFERROR(IF(VLOOKUP(G2448,Demos!$B$3:$K$1368,8,FALSE)=0,"",VLOOKUP(G2448,Demos!$B$3:$K$1368,8,FALSE)),"")</f>
        <v/>
      </c>
      <c r="R2448" s="38" t="str">
        <f xml:space="preserve"> IFERROR(IF(VLOOKUP(G2448,Demos!$B$3:$K$1368,7,FALSE)=0,"",VLOOKUP(G2448,Demos!$B$3:$K$1368,7,FALSE)),"")</f>
        <v xml:space="preserve">See Collegerama 2022 recording TN1612TU_04 from 00:39:45 - https://collegerama.tudelft.nl/Mediasite/Channel/as-bsc-tn/watch/a26ab3bd246349b59f418a1b22cc67101d </v>
      </c>
      <c r="T2448" s="50" t="s">
        <v>1763</v>
      </c>
      <c r="U2448" s="31" t="str">
        <f>IFERROR(VLOOKUP(G2448,Demos!$B$7:N5743,12,FALSE),"")</f>
        <v/>
      </c>
    </row>
    <row r="2449" spans="1:21" ht="45" x14ac:dyDescent="0.25">
      <c r="A2449" s="39">
        <f t="shared" si="38"/>
        <v>2444</v>
      </c>
      <c r="B2449" s="30" t="s">
        <v>38</v>
      </c>
      <c r="C2449" s="29" t="str">
        <f xml:space="preserve"> IFERROR(VLOOKUP(B2449, Courses!$C$3:$E$836, 2, FALSE),"")</f>
        <v>Mechanics and Theory of Relativity</v>
      </c>
      <c r="D2449" s="29" t="str">
        <f xml:space="preserve"> IFERROR(VLOOKUP(MID(G2449,1,1), PIRA!$B$1:$E$1146, 2, FALSE),"")</f>
        <v>1 Mechanics</v>
      </c>
      <c r="E2449" s="31" t="str">
        <f xml:space="preserve"> IFERROR(VLOOKUP(MID(G2449,1,2),PIRA!$B$1:$E$1144,2,FALSE),"")&amp;"
"&amp;IFERROR(VLOOKUP(MID(H2449,1,2),PIRA!$B$1:$E$1144,2,FALSE),"")&amp;"
"&amp;IFERROR(VLOOKUP(MID(I2449,1,2),PIRA!$B$1:$E$1144,2,FALSE),"")</f>
        <v xml:space="preserve">Newton's First Law
</v>
      </c>
      <c r="F2449" s="31" t="str">
        <f xml:space="preserve"> IFERROR(VLOOKUP(MID(G2449,1,4),PIRA!$B$1:$E$1144,2,FALSE),"")&amp;"
"&amp;IFERROR(VLOOKUP(MID(H2449,1,4),PIRA!$B$1:$E$1144,2,FALSE),"")&amp;"
"&amp;IFERROR(VLOOKUP(MID(I2449,1,4),PIRA!$B$1:$E$1144,2,FALSE),"")</f>
        <v xml:space="preserve">Inertia of Rest
</v>
      </c>
      <c r="G2449" s="32" t="s">
        <v>1140</v>
      </c>
      <c r="H2449" s="31" t="str">
        <f>IFERROR(IF(VLOOKUP(G2449,Demos!$B$3:$K$1368,2,FALSE)=0,"",VLOOKUP(G2449,Demos!$B$3:$K$1368,2,FALSE)),"")</f>
        <v/>
      </c>
      <c r="I2449" s="79" t="str">
        <f>IFERROR(IF(VLOOKUP(G2449,Demos!$B$3:$K$1368,3,FALSE)=0,"",VLOOKUP(G2449,Demos!$B$3:$K$1368,3,FALSE)),"")</f>
        <v/>
      </c>
      <c r="J2449" s="79" t="str">
        <f>IFERROR(IF(VLOOKUP(G2449,Demos!$B$3:$K$1368,4,FALSE)=0,"",VLOOKUP(G2449,Demos!$B$3:$K$1368,4,FALSE)),"")</f>
        <v/>
      </c>
      <c r="K2449" s="30" t="s">
        <v>22</v>
      </c>
      <c r="L2449" s="30" t="s">
        <v>1060</v>
      </c>
      <c r="M2449" s="71">
        <v>41318</v>
      </c>
      <c r="N2449" s="33" t="str">
        <f>IFERROR(VLOOKUP(G2449,Demos!$B$3:$K$1368,5,FALSE),"")</f>
        <v>Tablecloth Pull</v>
      </c>
      <c r="O2449" s="28">
        <f>IF(N2449="","",COUNTIF($N$6:N4568, N2449))</f>
        <v>24</v>
      </c>
      <c r="P2449" s="33" t="str">
        <f xml:space="preserve"> IFERROR(IF(VLOOKUP(G2449,Demos!$B$3:$K$1368,6,FALSE)=0,"",VLOOKUP(G2449,Demos!$B$3:$K$1368,6,FALSE)),"")</f>
        <v>www.de-monstrare.nl/pdf/Tablecloth%20pull.pdf</v>
      </c>
      <c r="Q2449" s="38" t="str">
        <f xml:space="preserve"> IFERROR(IF(VLOOKUP(G2449,Demos!$B$3:$K$1368,8,FALSE)=0,"",VLOOKUP(G2449,Demos!$B$3:$K$1368,8,FALSE)),"")</f>
        <v/>
      </c>
      <c r="R2449" s="38" t="str">
        <f xml:space="preserve"> IFERROR(IF(VLOOKUP(G2449,Demos!$B$3:$K$1368,7,FALSE)=0,"",VLOOKUP(G2449,Demos!$B$3:$K$1368,7,FALSE)),"")</f>
        <v xml:space="preserve">See Collegerama 2022 recording TN1612TU_02 from 00:34:45  and 01:38:25 - https://collegerama.tudelft.nl/Mediasite/Channel/as-bsc-tn/watch/8ae6f50a06ea4d7fb72bb50699c07ef41d </v>
      </c>
      <c r="T2449" s="50" t="s">
        <v>1763</v>
      </c>
      <c r="U2449" s="31" t="str">
        <f>IFERROR(VLOOKUP(G2449,Demos!$B$7:N5744,12,FALSE),"")</f>
        <v/>
      </c>
    </row>
    <row r="2450" spans="1:21" ht="45" x14ac:dyDescent="0.25">
      <c r="A2450" s="39">
        <f t="shared" si="38"/>
        <v>2445</v>
      </c>
      <c r="B2450" s="30" t="s">
        <v>38</v>
      </c>
      <c r="C2450" s="29" t="str">
        <f xml:space="preserve"> IFERROR(VLOOKUP(B2450, Courses!$C$3:$E$836, 2, FALSE),"")</f>
        <v>Mechanics and Theory of Relativity</v>
      </c>
      <c r="D2450" s="29" t="str">
        <f xml:space="preserve"> IFERROR(VLOOKUP(MID(G2450,1,1), PIRA!$B$1:$E$1146, 2, FALSE),"")</f>
        <v>1 Mechanics</v>
      </c>
      <c r="E2450" s="31" t="str">
        <f xml:space="preserve"> IFERROR(VLOOKUP(MID(G2450,1,2),PIRA!$B$1:$E$1144,2,FALSE),"")&amp;"
"&amp;IFERROR(VLOOKUP(MID(H2450,1,2),PIRA!$B$1:$E$1144,2,FALSE),"")&amp;"
"&amp;IFERROR(VLOOKUP(MID(I2450,1,2),PIRA!$B$1:$E$1144,2,FALSE),"")</f>
        <v xml:space="preserve">Newton's Second Law
</v>
      </c>
      <c r="F2450" s="31" t="str">
        <f xml:space="preserve"> IFERROR(VLOOKUP(MID(G2450,1,4),PIRA!$B$1:$E$1144,2,FALSE),"")&amp;"
"&amp;IFERROR(VLOOKUP(MID(H2450,1,4),PIRA!$B$1:$E$1144,2,FALSE),"")&amp;"
"&amp;IFERROR(VLOOKUP(MID(I2450,1,4),PIRA!$B$1:$E$1144,2,FALSE),"")</f>
        <v xml:space="preserve">Force, Mass, and Acceleration
</v>
      </c>
      <c r="G2450" s="32" t="s">
        <v>1144</v>
      </c>
      <c r="H2450" s="31" t="str">
        <f>IFERROR(IF(VLOOKUP(G2450,Demos!$B$3:$K$1368,2,FALSE)=0,"",VLOOKUP(G2450,Demos!$B$3:$K$1368,2,FALSE)),"")</f>
        <v/>
      </c>
      <c r="I2450" s="79" t="str">
        <f>IFERROR(IF(VLOOKUP(G2450,Demos!$B$3:$K$1368,3,FALSE)=0,"",VLOOKUP(G2450,Demos!$B$3:$K$1368,3,FALSE)),"")</f>
        <v/>
      </c>
      <c r="J2450" s="79" t="str">
        <f>IFERROR(IF(VLOOKUP(G2450,Demos!$B$3:$K$1368,4,FALSE)=0,"",VLOOKUP(G2450,Demos!$B$3:$K$1368,4,FALSE)),"")</f>
        <v/>
      </c>
      <c r="K2450" s="30" t="s">
        <v>22</v>
      </c>
      <c r="L2450" s="30" t="s">
        <v>1060</v>
      </c>
      <c r="M2450" s="71">
        <v>41317</v>
      </c>
      <c r="N2450" s="33" t="str">
        <f>IFERROR(VLOOKUP(G2450,Demos!$B$3:$K$1368,5,FALSE),"")</f>
        <v>Pulling a Thread</v>
      </c>
      <c r="O2450" s="28">
        <f>IF(N2450="","",COUNTIF($N$6:N4569, N2450))</f>
        <v>33</v>
      </c>
      <c r="P2450" s="33" t="str">
        <f xml:space="preserve"> IFERROR(IF(VLOOKUP(G2450,Demos!$B$3:$K$1368,6,FALSE)=0,"",VLOOKUP(G2450,Demos!$B$3:$K$1368,6,FALSE)),"")</f>
        <v>www.de-monstrare.nl/pdf/Pulling%20a%20thread.pdf</v>
      </c>
      <c r="Q2450" s="38" t="str">
        <f xml:space="preserve"> IFERROR(IF(VLOOKUP(G2450,Demos!$B$3:$K$1368,8,FALSE)=0,"",VLOOKUP(G2450,Demos!$B$3:$K$1368,8,FALSE)),"")</f>
        <v/>
      </c>
      <c r="R2450" s="38" t="str">
        <f xml:space="preserve"> IFERROR(IF(VLOOKUP(G2450,Demos!$B$3:$K$1368,7,FALSE)=0,"",VLOOKUP(G2450,Demos!$B$3:$K$1368,7,FALSE)),"")</f>
        <v xml:space="preserve">See Collegerama 2022 recording TN1612TU_02 from 00:34:45 - https://collegerama.tudelft.nl/Mediasite/Channel/as-bsc-tn/watch/8ae6f50a06ea4d7fb72bb50699c07ef41d </v>
      </c>
      <c r="T2450" s="50" t="s">
        <v>1763</v>
      </c>
      <c r="U2450" s="31" t="str">
        <f>IFERROR(VLOOKUP(G2450,Demos!$B$7:N5747,12,FALSE),"")</f>
        <v/>
      </c>
    </row>
    <row r="2451" spans="1:21" ht="45" x14ac:dyDescent="0.25">
      <c r="A2451" s="39">
        <f t="shared" si="38"/>
        <v>2446</v>
      </c>
      <c r="B2451" s="30" t="s">
        <v>38</v>
      </c>
      <c r="C2451" s="29" t="str">
        <f xml:space="preserve"> IFERROR(VLOOKUP(B2451, Courses!$C$3:$E$836, 2, FALSE),"")</f>
        <v>Mechanics and Theory of Relativity</v>
      </c>
      <c r="D2451" s="29" t="str">
        <f xml:space="preserve"> IFERROR(VLOOKUP(MID(G2451,1,1), PIRA!$B$1:$E$1146, 2, FALSE),"")</f>
        <v>1 Mechanics</v>
      </c>
      <c r="E2451" s="31" t="str">
        <f xml:space="preserve"> IFERROR(VLOOKUP(MID(G2451,1,2),PIRA!$B$1:$E$1144,2,FALSE),"")&amp;"
"&amp;IFERROR(VLOOKUP(MID(H2451,1,2),PIRA!$B$1:$E$1144,2,FALSE),"")&amp;"
"&amp;IFERROR(VLOOKUP(MID(I2451,1,2),PIRA!$B$1:$E$1144,2,FALSE),"")</f>
        <v xml:space="preserve">Newton's Third Law
</v>
      </c>
      <c r="F2451" s="31" t="str">
        <f xml:space="preserve"> IFERROR(VLOOKUP(MID(G2451,1,4),PIRA!$B$1:$E$1144,2,FALSE),"")&amp;"
"&amp;IFERROR(VLOOKUP(MID(H2451,1,4),PIRA!$B$1:$E$1144,2,FALSE),"")&amp;"
"&amp;IFERROR(VLOOKUP(MID(I2451,1,4),PIRA!$B$1:$E$1144,2,FALSE),"")</f>
        <v xml:space="preserve">Action and Reaction
</v>
      </c>
      <c r="G2451" s="32" t="s">
        <v>1146</v>
      </c>
      <c r="H2451" s="31" t="str">
        <f>IFERROR(IF(VLOOKUP(G2451,Demos!$B$3:$K$1368,2,FALSE)=0,"",VLOOKUP(G2451,Demos!$B$3:$K$1368,2,FALSE)),"")</f>
        <v/>
      </c>
      <c r="I2451" s="79" t="str">
        <f>IFERROR(IF(VLOOKUP(G2451,Demos!$B$3:$K$1368,3,FALSE)=0,"",VLOOKUP(G2451,Demos!$B$3:$K$1368,3,FALSE)),"")</f>
        <v/>
      </c>
      <c r="J2451" s="79" t="str">
        <f>IFERROR(IF(VLOOKUP(G2451,Demos!$B$3:$K$1368,4,FALSE)=0,"",VLOOKUP(G2451,Demos!$B$3:$K$1368,4,FALSE)),"")</f>
        <v/>
      </c>
      <c r="K2451" s="30" t="s">
        <v>22</v>
      </c>
      <c r="L2451" s="30" t="s">
        <v>1060</v>
      </c>
      <c r="M2451" s="71">
        <v>41317</v>
      </c>
      <c r="N2451" s="33" t="str">
        <f>IFERROR(VLOOKUP(G2451,Demos!$B$3:$K$1368,5,FALSE),"")</f>
        <v>Who is Pulling?</v>
      </c>
      <c r="O2451" s="28">
        <f>IF(N2451="","",COUNTIF($N$6:N4570, N2451))</f>
        <v>12</v>
      </c>
      <c r="P2451" s="33" t="str">
        <f xml:space="preserve"> IFERROR(IF(VLOOKUP(G2451,Demos!$B$3:$K$1368,6,FALSE)=0,"",VLOOKUP(G2451,Demos!$B$3:$K$1368,6,FALSE)),"")</f>
        <v>www.de-monstrare.nl/pdf/Who%20is%20pulling.pdf</v>
      </c>
      <c r="Q2451" s="38" t="str">
        <f xml:space="preserve"> IFERROR(IF(VLOOKUP(G2451,Demos!$B$3:$K$1368,8,FALSE)=0,"",VLOOKUP(G2451,Demos!$B$3:$K$1368,8,FALSE)),"")</f>
        <v/>
      </c>
      <c r="R2451" s="38" t="str">
        <f xml:space="preserve"> IFERROR(IF(VLOOKUP(G2451,Demos!$B$3:$K$1368,7,FALSE)=0,"",VLOOKUP(G2451,Demos!$B$3:$K$1368,7,FALSE)),"")</f>
        <v/>
      </c>
      <c r="T2451" s="50" t="s">
        <v>1763</v>
      </c>
      <c r="U2451" s="31" t="str">
        <f>IFERROR(VLOOKUP(G2451,Demos!$B$7:N5745,12,FALSE),"")</f>
        <v/>
      </c>
    </row>
    <row r="2452" spans="1:21" ht="45" x14ac:dyDescent="0.25">
      <c r="A2452" s="39">
        <f t="shared" si="38"/>
        <v>2447</v>
      </c>
      <c r="B2452" s="30" t="s">
        <v>38</v>
      </c>
      <c r="C2452" s="29" t="str">
        <f xml:space="preserve"> IFERROR(VLOOKUP(B2452, Courses!$C$3:$E$836, 2, FALSE),"")</f>
        <v>Mechanics and Theory of Relativity</v>
      </c>
      <c r="D2452" s="29" t="str">
        <f xml:space="preserve"> IFERROR(VLOOKUP(MID(G2452,1,1), PIRA!$B$1:$E$1146, 2, FALSE),"")</f>
        <v>1 Mechanics</v>
      </c>
      <c r="E2452" s="31" t="str">
        <f xml:space="preserve"> IFERROR(VLOOKUP(MID(G2452,1,2),PIRA!$B$1:$E$1144,2,FALSE),"")&amp;"
"&amp;IFERROR(VLOOKUP(MID(H2452,1,2),PIRA!$B$1:$E$1144,2,FALSE),"")&amp;"
"&amp;IFERROR(VLOOKUP(MID(I2452,1,2),PIRA!$B$1:$E$1144,2,FALSE),"")</f>
        <v xml:space="preserve">Newton's Third Law
</v>
      </c>
      <c r="F2452" s="31" t="str">
        <f xml:space="preserve"> IFERROR(VLOOKUP(MID(G2452,1,4),PIRA!$B$1:$E$1144,2,FALSE),"")&amp;"
"&amp;IFERROR(VLOOKUP(MID(H2452,1,4),PIRA!$B$1:$E$1144,2,FALSE),"")&amp;"
"&amp;IFERROR(VLOOKUP(MID(I2452,1,4),PIRA!$B$1:$E$1144,2,FALSE),"")</f>
        <v xml:space="preserve">Action and Reaction
</v>
      </c>
      <c r="G2452" s="32" t="s">
        <v>1147</v>
      </c>
      <c r="H2452" s="31" t="str">
        <f>IFERROR(IF(VLOOKUP(G2452,Demos!$B$3:$K$1368,2,FALSE)=0,"",VLOOKUP(G2452,Demos!$B$3:$K$1368,2,FALSE)),"")</f>
        <v/>
      </c>
      <c r="I2452" s="79" t="str">
        <f>IFERROR(IF(VLOOKUP(G2452,Demos!$B$3:$K$1368,3,FALSE)=0,"",VLOOKUP(G2452,Demos!$B$3:$K$1368,3,FALSE)),"")</f>
        <v/>
      </c>
      <c r="J2452" s="79" t="str">
        <f>IFERROR(IF(VLOOKUP(G2452,Demos!$B$3:$K$1368,4,FALSE)=0,"",VLOOKUP(G2452,Demos!$B$3:$K$1368,4,FALSE)),"")</f>
        <v/>
      </c>
      <c r="K2452" s="30" t="s">
        <v>22</v>
      </c>
      <c r="L2452" s="30" t="s">
        <v>1060</v>
      </c>
      <c r="M2452" s="71">
        <v>41317</v>
      </c>
      <c r="N2452" s="33" t="str">
        <f>IFERROR(VLOOKUP(G2452,Demos!$B$3:$K$1368,5,FALSE),"")</f>
        <v>Trying Hard to Pull Differently</v>
      </c>
      <c r="O2452" s="28">
        <f>IF(N2452="","",COUNTIF($N$6:N4571, N2452))</f>
        <v>15</v>
      </c>
      <c r="P2452" s="33" t="str">
        <f xml:space="preserve"> IFERROR(IF(VLOOKUP(G2452,Demos!$B$3:$K$1368,6,FALSE)=0,"",VLOOKUP(G2452,Demos!$B$3:$K$1368,6,FALSE)),"")</f>
        <v>www.de-monstrare.nl/pdf/trying%20hard%20to%20pull%20differntly.pdf</v>
      </c>
      <c r="Q2452" s="38" t="str">
        <f xml:space="preserve"> IFERROR(IF(VLOOKUP(G2452,Demos!$B$3:$K$1368,8,FALSE)=0,"",VLOOKUP(G2452,Demos!$B$3:$K$1368,8,FALSE)),"")</f>
        <v/>
      </c>
      <c r="R2452" s="38" t="str">
        <f xml:space="preserve"> IFERROR(IF(VLOOKUP(G2452,Demos!$B$3:$K$1368,7,FALSE)=0,"",VLOOKUP(G2452,Demos!$B$3:$K$1368,7,FALSE)),"")</f>
        <v>See Collegerama 2022 recording TN1612TU_02 from 00:34:45  and 01:38:25 - https://collegerama.tudelft.nl/Mediasite/Channel/as-bsc-tn/watch/8ae6f50a06ea4d7fb72bb50699c07ef41d ===============  https://collegerama.tudelft.nl/Mediasite/Channel/as-bsc-tn/watch/f53f1fdd5fa04999b1d52f4922846f1a1d ========================Collegerama.tudelft.nl. TN1612TU_02 - 09/02/2021, recorded on 09 Feb 2021 08:45, demo starts at 00:59:27 ====================</v>
      </c>
      <c r="T2452" s="50" t="s">
        <v>1763</v>
      </c>
      <c r="U2452" s="31" t="str">
        <f>IFERROR(VLOOKUP(G2452,Demos!$B$7:N5746,12,FALSE),"")</f>
        <v/>
      </c>
    </row>
    <row r="2453" spans="1:21" ht="45" x14ac:dyDescent="0.25">
      <c r="A2453" s="39">
        <f t="shared" si="38"/>
        <v>2448</v>
      </c>
      <c r="B2453" s="30" t="s">
        <v>38</v>
      </c>
      <c r="C2453" s="29" t="str">
        <f xml:space="preserve"> IFERROR(VLOOKUP(B2453, Courses!$C$3:$E$836, 2, FALSE),"")</f>
        <v>Mechanics and Theory of Relativity</v>
      </c>
      <c r="D2453" s="29" t="str">
        <f xml:space="preserve"> IFERROR(VLOOKUP(MID(G2453,1,1), PIRA!$B$1:$E$1146, 2, FALSE),"")</f>
        <v>1 Mechanics</v>
      </c>
      <c r="E2453" s="31" t="str">
        <f xml:space="preserve"> IFERROR(VLOOKUP(MID(G2453,1,2),PIRA!$B$1:$E$1144,2,FALSE),"")&amp;"
"&amp;IFERROR(VLOOKUP(MID(H2453,1,2),PIRA!$B$1:$E$1144,2,FALSE),"")&amp;"
"&amp;IFERROR(VLOOKUP(MID(I2453,1,2),PIRA!$B$1:$E$1144,2,FALSE),"")</f>
        <v xml:space="preserve">Newton's First Law
</v>
      </c>
      <c r="F2453" s="31" t="str">
        <f xml:space="preserve"> IFERROR(VLOOKUP(MID(G2453,1,4),PIRA!$B$1:$E$1144,2,FALSE),"")&amp;"
"&amp;IFERROR(VLOOKUP(MID(H2453,1,4),PIRA!$B$1:$E$1144,2,FALSE),"")&amp;"
"&amp;IFERROR(VLOOKUP(MID(I2453,1,4),PIRA!$B$1:$E$1144,2,FALSE),"")</f>
        <v xml:space="preserve">Inertia of Motion
</v>
      </c>
      <c r="G2453" s="32" t="s">
        <v>1141</v>
      </c>
      <c r="H2453" s="31" t="str">
        <f>IFERROR(IF(VLOOKUP(G2453,Demos!$B$3:$K$1368,2,FALSE)=0,"",VLOOKUP(G2453,Demos!$B$3:$K$1368,2,FALSE)),"")</f>
        <v/>
      </c>
      <c r="I2453" s="79" t="str">
        <f>IFERROR(IF(VLOOKUP(G2453,Demos!$B$3:$K$1368,3,FALSE)=0,"",VLOOKUP(G2453,Demos!$B$3:$K$1368,3,FALSE)),"")</f>
        <v/>
      </c>
      <c r="J2453" s="79" t="str">
        <f>IFERROR(IF(VLOOKUP(G2453,Demos!$B$3:$K$1368,4,FALSE)=0,"",VLOOKUP(G2453,Demos!$B$3:$K$1368,4,FALSE)),"")</f>
        <v/>
      </c>
      <c r="K2453" s="30" t="s">
        <v>22</v>
      </c>
      <c r="L2453" s="30" t="s">
        <v>1060</v>
      </c>
      <c r="M2453" s="71">
        <v>41316</v>
      </c>
      <c r="N2453" s="33" t="str">
        <f>IFERROR(VLOOKUP(G2453,Demos!$B$3:$K$1368,5,FALSE),"")</f>
        <v>Galileo's Thoughts</v>
      </c>
      <c r="O2453" s="28">
        <f>IF(N2453="","",COUNTIF($N$6:N4572, N2453))</f>
        <v>14</v>
      </c>
      <c r="P2453" s="33" t="str">
        <f xml:space="preserve"> IFERROR(IF(VLOOKUP(G2453,Demos!$B$3:$K$1368,6,FALSE)=0,"",VLOOKUP(G2453,Demos!$B$3:$K$1368,6,FALSE)),"")</f>
        <v>www.de-monstrare.nl/pdf/Galileo%27s%20thoughts.pdf</v>
      </c>
      <c r="Q2453" s="38" t="str">
        <f xml:space="preserve"> IFERROR(IF(VLOOKUP(G2453,Demos!$B$3:$K$1368,8,FALSE)=0,"",VLOOKUP(G2453,Demos!$B$3:$K$1368,8,FALSE)),"")</f>
        <v/>
      </c>
      <c r="R2453" s="38" t="str">
        <f xml:space="preserve"> IFERROR(IF(VLOOKUP(G2453,Demos!$B$3:$K$1368,7,FALSE)=0,"",VLOOKUP(G2453,Demos!$B$3:$K$1368,7,FALSE)),"")</f>
        <v/>
      </c>
      <c r="T2453" s="50" t="s">
        <v>1763</v>
      </c>
      <c r="U2453" s="31" t="str">
        <f>IFERROR(VLOOKUP(G2453,Demos!$B$7:N5749,12,FALSE),"")</f>
        <v/>
      </c>
    </row>
    <row r="2454" spans="1:21" ht="45" x14ac:dyDescent="0.25">
      <c r="A2454" s="39">
        <f t="shared" si="38"/>
        <v>2449</v>
      </c>
      <c r="B2454" s="30" t="s">
        <v>38</v>
      </c>
      <c r="C2454" s="29" t="str">
        <f xml:space="preserve"> IFERROR(VLOOKUP(B2454, Courses!$C$3:$E$836, 2, FALSE),"")</f>
        <v>Mechanics and Theory of Relativity</v>
      </c>
      <c r="D2454" s="29" t="str">
        <f xml:space="preserve"> IFERROR(VLOOKUP(MID(G2454,1,1), PIRA!$B$1:$E$1146, 2, FALSE),"")</f>
        <v>1 Mechanics</v>
      </c>
      <c r="E2454" s="31" t="str">
        <f xml:space="preserve"> IFERROR(VLOOKUP(MID(G2454,1,2),PIRA!$B$1:$E$1144,2,FALSE),"")&amp;"
"&amp;IFERROR(VLOOKUP(MID(H2454,1,2),PIRA!$B$1:$E$1144,2,FALSE),"")&amp;"
"&amp;IFERROR(VLOOKUP(MID(I2454,1,2),PIRA!$B$1:$E$1144,2,FALSE),"")</f>
        <v xml:space="preserve">Statics of Rigid Bodies
</v>
      </c>
      <c r="F2454" s="31" t="str">
        <f xml:space="preserve"> IFERROR(VLOOKUP(MID(G2454,1,4),PIRA!$B$1:$E$1144,2,FALSE),"")&amp;"
"&amp;IFERROR(VLOOKUP(MID(H2454,1,4),PIRA!$B$1:$E$1144,2,FALSE),"")&amp;"
"&amp;IFERROR(VLOOKUP(MID(I2454,1,4),PIRA!$B$1:$E$1144,2,FALSE),"")</f>
        <v xml:space="preserve">Resolution of Forces
</v>
      </c>
      <c r="G2454" s="32" t="s">
        <v>1148</v>
      </c>
      <c r="H2454" s="31" t="str">
        <f>IFERROR(IF(VLOOKUP(G2454,Demos!$B$3:$K$1368,2,FALSE)=0,"",VLOOKUP(G2454,Demos!$B$3:$K$1368,2,FALSE)),"")</f>
        <v/>
      </c>
      <c r="I2454" s="79" t="str">
        <f>IFERROR(IF(VLOOKUP(G2454,Demos!$B$3:$K$1368,3,FALSE)=0,"",VLOOKUP(G2454,Demos!$B$3:$K$1368,3,FALSE)),"")</f>
        <v/>
      </c>
      <c r="J2454" s="79" t="str">
        <f>IFERROR(IF(VLOOKUP(G2454,Demos!$B$3:$K$1368,4,FALSE)=0,"",VLOOKUP(G2454,Demos!$B$3:$K$1368,4,FALSE)),"")</f>
        <v/>
      </c>
      <c r="K2454" s="30" t="s">
        <v>22</v>
      </c>
      <c r="L2454" s="30" t="s">
        <v>1060</v>
      </c>
      <c r="M2454" s="71">
        <v>41316</v>
      </c>
      <c r="N2454" s="33" t="str">
        <f>IFERROR(VLOOKUP(G2454,Demos!$B$3:$K$1368,5,FALSE),"")</f>
        <v>Strong Professor (Weak Students)</v>
      </c>
      <c r="O2454" s="28">
        <f>IF(N2454="","",COUNTIF($N$6:N4573, N2454))</f>
        <v>24</v>
      </c>
      <c r="P2454" s="33" t="str">
        <f xml:space="preserve"> IFERROR(IF(VLOOKUP(G2454,Demos!$B$3:$K$1368,6,FALSE)=0,"",VLOOKUP(G2454,Demos!$B$3:$K$1368,6,FALSE)),"")</f>
        <v>www.de-monstrare.nl/pdf/Strong%20professor%20_weak%20students_.pdf</v>
      </c>
      <c r="Q2454" s="38" t="str">
        <f xml:space="preserve"> IFERROR(IF(VLOOKUP(G2454,Demos!$B$3:$K$1368,8,FALSE)=0,"",VLOOKUP(G2454,Demos!$B$3:$K$1368,8,FALSE)),"")</f>
        <v/>
      </c>
      <c r="R2454" s="38" t="str">
        <f xml:space="preserve"> IFERROR(IF(VLOOKUP(G2454,Demos!$B$3:$K$1368,7,FALSE)=0,"",VLOOKUP(G2454,Demos!$B$3:$K$1368,7,FALSE)),"")</f>
        <v xml:space="preserve">=================== https://collegerama.tudelft.nl/Mediasite/Channel/as-bsc-tn/watch/f53f1fdd5fa04999b1d52f4922846f1a1d ========================Collegerama.tudelft.nl. TN1612TU_01 - Klassieke mechanica &amp; relativiteit, recoreded on 08 Feb 2021 13:45, demo </v>
      </c>
      <c r="T2454" s="50" t="s">
        <v>1763</v>
      </c>
      <c r="U2454" s="31" t="str">
        <f>IFERROR(VLOOKUP(G2454,Demos!$B$7:N5748,12,FALSE),"")</f>
        <v/>
      </c>
    </row>
    <row r="2455" spans="1:21" ht="45" x14ac:dyDescent="0.25">
      <c r="A2455" s="39">
        <f t="shared" si="38"/>
        <v>2450</v>
      </c>
      <c r="B2455" s="30" t="s">
        <v>38</v>
      </c>
      <c r="C2455" s="29" t="str">
        <f xml:space="preserve"> IFERROR(VLOOKUP(B2455, Courses!$C$3:$E$836, 2, FALSE),"")</f>
        <v>Mechanics and Theory of Relativity</v>
      </c>
      <c r="D2455" s="29" t="str">
        <f xml:space="preserve"> IFERROR(VLOOKUP(MID(G2455,1,1), PIRA!$B$1:$E$1146, 2, FALSE),"")</f>
        <v>1 Mechanics</v>
      </c>
      <c r="E2455" s="31" t="str">
        <f xml:space="preserve"> IFERROR(VLOOKUP(MID(G2455,1,2),PIRA!$B$1:$E$1144,2,FALSE),"")&amp;"
"&amp;IFERROR(VLOOKUP(MID(H2455,1,2),PIRA!$B$1:$E$1144,2,FALSE),"")&amp;"
"&amp;IFERROR(VLOOKUP(MID(I2455,1,2),PIRA!$B$1:$E$1144,2,FALSE),"")</f>
        <v xml:space="preserve">Rotational Dynamics
</v>
      </c>
      <c r="F2455" s="31" t="str">
        <f xml:space="preserve"> IFERROR(VLOOKUP(MID(G2455,1,4),PIRA!$B$1:$E$1144,2,FALSE),"")&amp;"
"&amp;IFERROR(VLOOKUP(MID(H2455,1,4),PIRA!$B$1:$E$1144,2,FALSE),"")&amp;"
"&amp;IFERROR(VLOOKUP(MID(I2455,1,4),PIRA!$B$1:$E$1144,2,FALSE),"")</f>
        <v xml:space="preserve">Moment of Inertia
</v>
      </c>
      <c r="G2455" s="32" t="s">
        <v>102</v>
      </c>
      <c r="H2455" s="31" t="str">
        <f>IFERROR(IF(VLOOKUP(G2455,Demos!$B$3:$K$1368,2,FALSE)=0,"",VLOOKUP(G2455,Demos!$B$3:$K$1368,2,FALSE)),"")</f>
        <v/>
      </c>
      <c r="I2455" s="79" t="str">
        <f>IFERROR(IF(VLOOKUP(G2455,Demos!$B$3:$K$1368,3,FALSE)=0,"",VLOOKUP(G2455,Demos!$B$3:$K$1368,3,FALSE)),"")</f>
        <v/>
      </c>
      <c r="J2455" s="79" t="str">
        <f>IFERROR(IF(VLOOKUP(G2455,Demos!$B$3:$K$1368,4,FALSE)=0,"",VLOOKUP(G2455,Demos!$B$3:$K$1368,4,FALSE)),"")</f>
        <v/>
      </c>
      <c r="K2455" s="30" t="s">
        <v>22</v>
      </c>
      <c r="L2455" s="30" t="s">
        <v>1060</v>
      </c>
      <c r="M2455" s="71">
        <v>41306</v>
      </c>
      <c r="N2455" s="33" t="str">
        <f>IFERROR(VLOOKUP(G2455,Demos!$B$3:$K$1368,5,FALSE),"")</f>
        <v>Inertia Wands</v>
      </c>
      <c r="O2455" s="28">
        <f>IF(N2455="","",COUNTIF($N$6:N4574, N2455))</f>
        <v>26</v>
      </c>
      <c r="P2455" s="33" t="str">
        <f xml:space="preserve"> IFERROR(IF(VLOOKUP(G2455,Demos!$B$3:$K$1368,6,FALSE)=0,"",VLOOKUP(G2455,Demos!$B$3:$K$1368,6,FALSE)),"")</f>
        <v>N/A</v>
      </c>
      <c r="Q2455" s="38" t="str">
        <f xml:space="preserve"> IFERROR(IF(VLOOKUP(G2455,Demos!$B$3:$K$1368,8,FALSE)=0,"",VLOOKUP(G2455,Demos!$B$3:$K$1368,8,FALSE)),"")</f>
        <v>Not listed in database yet</v>
      </c>
      <c r="R2455" s="38" t="str">
        <f xml:space="preserve"> IFERROR(IF(VLOOKUP(G2455,Demos!$B$3:$K$1368,7,FALSE)=0,"",VLOOKUP(G2455,Demos!$B$3:$K$1368,7,FALSE)),"")</f>
        <v/>
      </c>
      <c r="T2455" s="50" t="s">
        <v>1763</v>
      </c>
      <c r="U2455" s="31" t="str">
        <f>IFERROR(VLOOKUP(G2455,Demos!$B$7:N5751,12,FALSE),"")</f>
        <v/>
      </c>
    </row>
    <row r="2456" spans="1:21" ht="45" x14ac:dyDescent="0.25">
      <c r="A2456" s="39">
        <f t="shared" si="38"/>
        <v>2451</v>
      </c>
      <c r="B2456" s="30" t="s">
        <v>38</v>
      </c>
      <c r="C2456" s="29" t="str">
        <f xml:space="preserve"> IFERROR(VLOOKUP(B2456, Courses!$C$3:$E$836, 2, FALSE),"")</f>
        <v>Mechanics and Theory of Relativity</v>
      </c>
      <c r="D2456" s="29" t="str">
        <f xml:space="preserve"> IFERROR(VLOOKUP(MID(G2456,1,1), PIRA!$B$1:$E$1146, 2, FALSE),"")</f>
        <v>1 Mechanics</v>
      </c>
      <c r="E2456" s="31" t="str">
        <f xml:space="preserve"> IFERROR(VLOOKUP(MID(G2456,1,2),PIRA!$B$1:$E$1144,2,FALSE),"")&amp;"
"&amp;IFERROR(VLOOKUP(MID(H2456,1,2),PIRA!$B$1:$E$1144,2,FALSE),"")&amp;"
"&amp;IFERROR(VLOOKUP(MID(I2456,1,2),PIRA!$B$1:$E$1144,2,FALSE),"")</f>
        <v xml:space="preserve">Rotational Dynamics
</v>
      </c>
      <c r="F2456" s="31" t="str">
        <f xml:space="preserve"> IFERROR(VLOOKUP(MID(G2456,1,4),PIRA!$B$1:$E$1144,2,FALSE),"")&amp;"
"&amp;IFERROR(VLOOKUP(MID(H2456,1,4),PIRA!$B$1:$E$1144,2,FALSE),"")&amp;"
"&amp;IFERROR(VLOOKUP(MID(I2456,1,4),PIRA!$B$1:$E$1144,2,FALSE),"")</f>
        <v xml:space="preserve">Moment of Inertia
</v>
      </c>
      <c r="G2456" s="32" t="s">
        <v>1745</v>
      </c>
      <c r="H2456" s="31" t="str">
        <f>IFERROR(IF(VLOOKUP(G2456,Demos!$B$3:$K$1368,2,FALSE)=0,"",VLOOKUP(G2456,Demos!$B$3:$K$1368,2,FALSE)),"")</f>
        <v/>
      </c>
      <c r="I2456" s="79" t="str">
        <f>IFERROR(IF(VLOOKUP(G2456,Demos!$B$3:$K$1368,3,FALSE)=0,"",VLOOKUP(G2456,Demos!$B$3:$K$1368,3,FALSE)),"")</f>
        <v/>
      </c>
      <c r="J2456" s="79" t="str">
        <f>IFERROR(IF(VLOOKUP(G2456,Demos!$B$3:$K$1368,4,FALSE)=0,"",VLOOKUP(G2456,Demos!$B$3:$K$1368,4,FALSE)),"")</f>
        <v/>
      </c>
      <c r="K2456" s="30" t="s">
        <v>22</v>
      </c>
      <c r="L2456" s="30" t="s">
        <v>1060</v>
      </c>
      <c r="M2456" s="71">
        <v>41306</v>
      </c>
      <c r="N2456" s="33" t="str">
        <f>IFERROR(VLOOKUP(G2456,Demos!$B$3:$K$1368,5,FALSE),"")</f>
        <v>Moment of Inertia of Tennis Rackets (torsion pendulum intertia)</v>
      </c>
      <c r="O2456" s="28">
        <f>IF(N2456="","",COUNTIF($N$6:N4575, N2456))</f>
        <v>1</v>
      </c>
      <c r="P2456" s="33" t="str">
        <f xml:space="preserve"> IFERROR(IF(VLOOKUP(G2456,Demos!$B$3:$K$1368,6,FALSE)=0,"",VLOOKUP(G2456,Demos!$B$3:$K$1368,6,FALSE)),"")</f>
        <v>N/A</v>
      </c>
      <c r="Q2456" s="38" t="str">
        <f xml:space="preserve"> IFERROR(IF(VLOOKUP(G2456,Demos!$B$3:$K$1368,8,FALSE)=0,"",VLOOKUP(G2456,Demos!$B$3:$K$1368,8,FALSE)),"")</f>
        <v>Determine the moment of inertia of several tennis rackets by suspending racket on a torsional wire and ascertaining rotational period</v>
      </c>
      <c r="R2456" s="38" t="str">
        <f xml:space="preserve"> IFERROR(IF(VLOOKUP(G2456,Demos!$B$3:$K$1368,7,FALSE)=0,"",VLOOKUP(G2456,Demos!$B$3:$K$1368,7,FALSE)),"")</f>
        <v/>
      </c>
      <c r="T2456" s="50" t="s">
        <v>1763</v>
      </c>
      <c r="U2456" s="31" t="str">
        <f>IFERROR(VLOOKUP(G2456,Demos!$B$7:N5750,12,FALSE),"")</f>
        <v/>
      </c>
    </row>
    <row r="2457" spans="1:21" ht="45" x14ac:dyDescent="0.25">
      <c r="A2457" s="39">
        <f t="shared" si="38"/>
        <v>2452</v>
      </c>
      <c r="B2457" s="30" t="s">
        <v>37</v>
      </c>
      <c r="C2457" s="29" t="str">
        <f xml:space="preserve"> IFERROR(VLOOKUP(B2457, Courses!$C$3:$E$836, 2, FALSE),"")</f>
        <v>Physics of Everyday Life</v>
      </c>
      <c r="D2457" s="29" t="str">
        <f xml:space="preserve"> IFERROR(VLOOKUP(MID(G2457,1,1), PIRA!$B$1:$E$1146, 2, FALSE),"")</f>
        <v>2 Fluid Mechanics</v>
      </c>
      <c r="E2457" s="31" t="str">
        <f xml:space="preserve"> IFERROR(VLOOKUP(MID(G2457,1,2),PIRA!$B$1:$E$1144,2,FALSE),"")&amp;"
"&amp;IFERROR(VLOOKUP(MID(H2457,1,2),PIRA!$B$1:$E$1144,2,FALSE),"")&amp;"
"&amp;IFERROR(VLOOKUP(MID(I2457,1,2),PIRA!$B$1:$E$1144,2,FALSE),"")</f>
        <v xml:space="preserve">
</v>
      </c>
      <c r="F2457" s="31" t="str">
        <f xml:space="preserve"> IFERROR(VLOOKUP(MID(G2457,1,4),PIRA!$B$1:$E$1144,2,FALSE),"")&amp;"
"&amp;IFERROR(VLOOKUP(MID(H2457,1,4),PIRA!$B$1:$E$1144,2,FALSE),"")&amp;"
"&amp;IFERROR(VLOOKUP(MID(I2457,1,4),PIRA!$B$1:$E$1144,2,FALSE),"")</f>
        <v xml:space="preserve">
</v>
      </c>
      <c r="G2457" s="32" t="s">
        <v>1610</v>
      </c>
      <c r="H2457" s="31" t="str">
        <f>IFERROR(IF(VLOOKUP(G2457,Demos!$B$3:$K$1368,2,FALSE)=0,"",VLOOKUP(G2457,Demos!$B$3:$K$1368,2,FALSE)),"")</f>
        <v/>
      </c>
      <c r="I2457" s="79" t="str">
        <f>IFERROR(IF(VLOOKUP(G2457,Demos!$B$3:$K$1368,3,FALSE)=0,"",VLOOKUP(G2457,Demos!$B$3:$K$1368,3,FALSE)),"")</f>
        <v/>
      </c>
      <c r="J2457" s="79" t="str">
        <f>IFERROR(IF(VLOOKUP(G2457,Demos!$B$3:$K$1368,4,FALSE)=0,"",VLOOKUP(G2457,Demos!$B$3:$K$1368,4,FALSE)),"")</f>
        <v/>
      </c>
      <c r="K2457" s="30" t="s">
        <v>40</v>
      </c>
      <c r="M2457" s="71">
        <v>41292</v>
      </c>
      <c r="N2457" s="33" t="str">
        <f>IFERROR(VLOOKUP(G2457,Demos!$B$3:$K$1368,5,FALSE),"")</f>
        <v>Walking on Water</v>
      </c>
      <c r="O2457" s="28">
        <f>IF(N2457="","",COUNTIF($N$6:N4576, N2457))</f>
        <v>3</v>
      </c>
      <c r="P2457" s="33" t="str">
        <f xml:space="preserve"> IFERROR(IF(VLOOKUP(G2457,Demos!$B$3:$K$1368,6,FALSE)=0,"",VLOOKUP(G2457,Demos!$B$3:$K$1368,6,FALSE)),"")</f>
        <v>N/A</v>
      </c>
      <c r="Q2457" s="38" t="str">
        <f xml:space="preserve"> IFERROR(IF(VLOOKUP(G2457,Demos!$B$3:$K$1368,8,FALSE)=0,"",VLOOKUP(G2457,Demos!$B$3:$K$1368,8,FALSE)),"")</f>
        <v/>
      </c>
      <c r="R2457" s="38" t="str">
        <f xml:space="preserve"> IFERROR(IF(VLOOKUP(G2457,Demos!$B$3:$K$1368,7,FALSE)=0,"",VLOOKUP(G2457,Demos!$B$3:$K$1368,7,FALSE)),"")</f>
        <v/>
      </c>
      <c r="T2457" s="50" t="s">
        <v>1762</v>
      </c>
      <c r="U2457" s="31" t="str">
        <f>IFERROR(VLOOKUP(G2457,Demos!$B$7:N5752,12,FALSE),"")</f>
        <v/>
      </c>
    </row>
    <row r="2458" spans="1:21" ht="45" x14ac:dyDescent="0.25">
      <c r="A2458" s="39">
        <f t="shared" si="38"/>
        <v>2453</v>
      </c>
      <c r="B2458" s="30" t="s">
        <v>37</v>
      </c>
      <c r="C2458" s="29" t="str">
        <f xml:space="preserve"> IFERROR(VLOOKUP(B2458, Courses!$C$3:$E$836, 2, FALSE),"")</f>
        <v>Physics of Everyday Life</v>
      </c>
      <c r="D2458" s="29" t="str">
        <f xml:space="preserve"> IFERROR(VLOOKUP(MID(G2458,1,1), PIRA!$B$1:$E$1146, 2, FALSE),"")</f>
        <v>2 Fluid Mechanics</v>
      </c>
      <c r="E2458" s="31" t="str">
        <f xml:space="preserve"> IFERROR(VLOOKUP(MID(G2458,1,2),PIRA!$B$1:$E$1144,2,FALSE),"")&amp;"
"&amp;IFERROR(VLOOKUP(MID(H2458,1,2),PIRA!$B$1:$E$1144,2,FALSE),"")&amp;"
"&amp;IFERROR(VLOOKUP(MID(I2458,1,2),PIRA!$B$1:$E$1144,2,FALSE),"")</f>
        <v xml:space="preserve">Dynamics of Fluids
</v>
      </c>
      <c r="F2458" s="31" t="str">
        <f xml:space="preserve"> IFERROR(VLOOKUP(MID(G2458,1,4),PIRA!$B$1:$E$1144,2,FALSE),"")&amp;"
"&amp;IFERROR(VLOOKUP(MID(H2458,1,4),PIRA!$B$1:$E$1144,2,FALSE),"")&amp;"
"&amp;IFERROR(VLOOKUP(MID(I2458,1,4),PIRA!$B$1:$E$1144,2,FALSE),"")</f>
        <v xml:space="preserve">Forces in Moving Fluids
</v>
      </c>
      <c r="G2458" s="32" t="s">
        <v>1180</v>
      </c>
      <c r="H2458" s="31" t="str">
        <f>IFERROR(IF(VLOOKUP(G2458,Demos!$B$3:$K$1368,2,FALSE)=0,"",VLOOKUP(G2458,Demos!$B$3:$K$1368,2,FALSE)),"")</f>
        <v/>
      </c>
      <c r="I2458" s="79" t="str">
        <f>IFERROR(IF(VLOOKUP(G2458,Demos!$B$3:$K$1368,3,FALSE)=0,"",VLOOKUP(G2458,Demos!$B$3:$K$1368,3,FALSE)),"")</f>
        <v/>
      </c>
      <c r="J2458" s="79" t="str">
        <f>IFERROR(IF(VLOOKUP(G2458,Demos!$B$3:$K$1368,4,FALSE)=0,"",VLOOKUP(G2458,Demos!$B$3:$K$1368,4,FALSE)),"")</f>
        <v/>
      </c>
      <c r="K2458" s="30" t="s">
        <v>130</v>
      </c>
      <c r="L2458" s="30" t="s">
        <v>40</v>
      </c>
      <c r="M2458" s="71">
        <v>41288</v>
      </c>
      <c r="N2458" s="33" t="str">
        <f>IFERROR(VLOOKUP(G2458,Demos!$B$3:$K$1368,5,FALSE),"")</f>
        <v>Magnus Effect (1)</v>
      </c>
      <c r="O2458" s="28">
        <f>IF(N2458="","",COUNTIF($N$6:N4577, N2458))</f>
        <v>4</v>
      </c>
      <c r="P2458" s="33" t="str">
        <f xml:space="preserve"> IFERROR(IF(VLOOKUP(G2458,Demos!$B$3:$K$1368,6,FALSE)=0,"",VLOOKUP(G2458,Demos!$B$3:$K$1368,6,FALSE)),"")</f>
        <v>www.de-monstrare.nl/pdf/Magnus%20effect%20_1_.pdf</v>
      </c>
      <c r="Q2458" s="38" t="str">
        <f xml:space="preserve"> IFERROR(IF(VLOOKUP(G2458,Demos!$B$3:$K$1368,8,FALSE)=0,"",VLOOKUP(G2458,Demos!$B$3:$K$1368,8,FALSE)),"")</f>
        <v/>
      </c>
      <c r="R2458" s="38" t="str">
        <f xml:space="preserve"> IFERROR(IF(VLOOKUP(G2458,Demos!$B$3:$K$1368,7,FALSE)=0,"",VLOOKUP(G2458,Demos!$B$3:$K$1368,7,FALSE)),"")</f>
        <v/>
      </c>
      <c r="T2458" s="50" t="s">
        <v>1762</v>
      </c>
      <c r="U2458" s="31" t="str">
        <f>IFERROR(VLOOKUP(G2458,Demos!$B$7:N5753,12,FALSE),"")</f>
        <v/>
      </c>
    </row>
    <row r="2459" spans="1:21" ht="45" x14ac:dyDescent="0.25">
      <c r="A2459" s="39">
        <f t="shared" si="38"/>
        <v>2454</v>
      </c>
      <c r="B2459" s="30" t="s">
        <v>37</v>
      </c>
      <c r="C2459" s="29" t="str">
        <f xml:space="preserve"> IFERROR(VLOOKUP(B2459, Courses!$C$3:$E$836, 2, FALSE),"")</f>
        <v>Physics of Everyday Life</v>
      </c>
      <c r="D2459" s="29" t="str">
        <f xml:space="preserve"> IFERROR(VLOOKUP(MID(G2459,1,1), PIRA!$B$1:$E$1146, 2, FALSE),"")</f>
        <v>1 Mechanics</v>
      </c>
      <c r="E2459" s="31" t="str">
        <f xml:space="preserve"> IFERROR(VLOOKUP(MID(G2459,1,2),PIRA!$B$1:$E$1144,2,FALSE),"")&amp;"
"&amp;IFERROR(VLOOKUP(MID(H2459,1,2),PIRA!$B$1:$E$1144,2,FALSE),"")&amp;"
"&amp;IFERROR(VLOOKUP(MID(I2459,1,2),PIRA!$B$1:$E$1144,2,FALSE),"")</f>
        <v xml:space="preserve">Newton's Second Law
</v>
      </c>
      <c r="F2459" s="31" t="str">
        <f xml:space="preserve"> IFERROR(VLOOKUP(MID(G2459,1,4),PIRA!$B$1:$E$1144,2,FALSE),"")&amp;"
"&amp;IFERROR(VLOOKUP(MID(H2459,1,4),PIRA!$B$1:$E$1144,2,FALSE),"")&amp;"
"&amp;IFERROR(VLOOKUP(MID(I2459,1,4),PIRA!$B$1:$E$1144,2,FALSE),"")</f>
        <v xml:space="preserve">Accelerated Reference Frames
</v>
      </c>
      <c r="G2459" s="32" t="s">
        <v>98</v>
      </c>
      <c r="H2459" s="31" t="str">
        <f>IFERROR(IF(VLOOKUP(G2459,Demos!$B$3:$K$1368,2,FALSE)=0,"",VLOOKUP(G2459,Demos!$B$3:$K$1368,2,FALSE)),"")</f>
        <v/>
      </c>
      <c r="I2459" s="79" t="str">
        <f>IFERROR(IF(VLOOKUP(G2459,Demos!$B$3:$K$1368,3,FALSE)=0,"",VLOOKUP(G2459,Demos!$B$3:$K$1368,3,FALSE)),"")</f>
        <v/>
      </c>
      <c r="J2459" s="79" t="str">
        <f>IFERROR(IF(VLOOKUP(G2459,Demos!$B$3:$K$1368,4,FALSE)=0,"",VLOOKUP(G2459,Demos!$B$3:$K$1368,4,FALSE)),"")</f>
        <v/>
      </c>
      <c r="K2459" s="30" t="s">
        <v>40</v>
      </c>
      <c r="L2459" s="30" t="s">
        <v>1062</v>
      </c>
      <c r="M2459" s="71">
        <v>41282</v>
      </c>
      <c r="N2459" s="33" t="str">
        <f>IFERROR(VLOOKUP(G2459,Demos!$B$3:$K$1368,5,FALSE),"")</f>
        <v>Dropped Slinky</v>
      </c>
      <c r="O2459" s="28">
        <f>IF(N2459="","",COUNTIF($N$6:N4578, N2459))</f>
        <v>1</v>
      </c>
      <c r="P2459" s="33" t="str">
        <f xml:space="preserve"> IFERROR(IF(VLOOKUP(G2459,Demos!$B$3:$K$1368,6,FALSE)=0,"",VLOOKUP(G2459,Demos!$B$3:$K$1368,6,FALSE)),"")</f>
        <v>N/A</v>
      </c>
      <c r="Q2459" s="38" t="str">
        <f xml:space="preserve"> IFERROR(IF(VLOOKUP(G2459,Demos!$B$3:$K$1368,8,FALSE)=0,"",VLOOKUP(G2459,Demos!$B$3:$K$1368,8,FALSE)),"")</f>
        <v/>
      </c>
      <c r="R2459" s="38" t="str">
        <f xml:space="preserve"> IFERROR(IF(VLOOKUP(G2459,Demos!$B$3:$K$1368,7,FALSE)=0,"",VLOOKUP(G2459,Demos!$B$3:$K$1368,7,FALSE)),"")</f>
        <v/>
      </c>
      <c r="T2459" s="50" t="s">
        <v>1762</v>
      </c>
      <c r="U2459" s="31" t="str">
        <f>IFERROR(VLOOKUP(G2459,Demos!$B$7:N5758,12,FALSE),"")</f>
        <v/>
      </c>
    </row>
    <row r="2460" spans="1:21" ht="45" x14ac:dyDescent="0.25">
      <c r="A2460" s="39">
        <f t="shared" si="38"/>
        <v>2455</v>
      </c>
      <c r="B2460" s="30" t="s">
        <v>37</v>
      </c>
      <c r="C2460" s="29" t="str">
        <f xml:space="preserve"> IFERROR(VLOOKUP(B2460, Courses!$C$3:$E$836, 2, FALSE),"")</f>
        <v>Physics of Everyday Life</v>
      </c>
      <c r="D2460" s="29" t="str">
        <f xml:space="preserve"> IFERROR(VLOOKUP(MID(G2460,1,1), PIRA!$B$1:$E$1146, 2, FALSE),"")</f>
        <v>1 Mechanics</v>
      </c>
      <c r="E2460" s="31" t="str">
        <f xml:space="preserve"> IFERROR(VLOOKUP(MID(G2460,1,2),PIRA!$B$1:$E$1144,2,FALSE),"")&amp;"
"&amp;IFERROR(VLOOKUP(MID(H2460,1,2),PIRA!$B$1:$E$1144,2,FALSE),"")&amp;"
"&amp;IFERROR(VLOOKUP(MID(I2460,1,2),PIRA!$B$1:$E$1144,2,FALSE),"")</f>
        <v xml:space="preserve">Work and Energy
</v>
      </c>
      <c r="F2460" s="31" t="str">
        <f xml:space="preserve"> IFERROR(VLOOKUP(MID(G2460,1,4),PIRA!$B$1:$E$1144,2,FALSE),"")&amp;"
"&amp;IFERROR(VLOOKUP(MID(H2460,1,4),PIRA!$B$1:$E$1144,2,FALSE),"")&amp;"
"&amp;IFERROR(VLOOKUP(MID(I2460,1,4),PIRA!$B$1:$E$1144,2,FALSE),"")</f>
        <v xml:space="preserve">Conservation of Energy
</v>
      </c>
      <c r="G2460" s="32" t="s">
        <v>72</v>
      </c>
      <c r="H2460" s="31" t="str">
        <f>IFERROR(IF(VLOOKUP(G2460,Demos!$B$3:$K$1368,2,FALSE)=0,"",VLOOKUP(G2460,Demos!$B$3:$K$1368,2,FALSE)),"")</f>
        <v/>
      </c>
      <c r="I2460" s="79" t="str">
        <f>IFERROR(IF(VLOOKUP(G2460,Demos!$B$3:$K$1368,3,FALSE)=0,"",VLOOKUP(G2460,Demos!$B$3:$K$1368,3,FALSE)),"")</f>
        <v/>
      </c>
      <c r="J2460" s="79" t="str">
        <f>IFERROR(IF(VLOOKUP(G2460,Demos!$B$3:$K$1368,4,FALSE)=0,"",VLOOKUP(G2460,Demos!$B$3:$K$1368,4,FALSE)),"")</f>
        <v/>
      </c>
      <c r="K2460" s="30" t="s">
        <v>40</v>
      </c>
      <c r="L2460" s="30" t="s">
        <v>1062</v>
      </c>
      <c r="M2460" s="71">
        <v>41282</v>
      </c>
      <c r="N2460" s="33" t="str">
        <f>IFERROR(VLOOKUP(G2460,Demos!$B$3:$K$1368,5,FALSE),"")</f>
        <v>Rattleback</v>
      </c>
      <c r="O2460" s="28">
        <f>IF(N2460="","",COUNTIF($N$6:N4579, N2460))</f>
        <v>9</v>
      </c>
      <c r="P2460" s="33" t="str">
        <f xml:space="preserve"> IFERROR(IF(VLOOKUP(G2460,Demos!$B$3:$K$1368,6,FALSE)=0,"",VLOOKUP(G2460,Demos!$B$3:$K$1368,6,FALSE)),"")</f>
        <v>N/A</v>
      </c>
      <c r="Q2460" s="38" t="str">
        <f xml:space="preserve"> IFERROR(IF(VLOOKUP(G2460,Demos!$B$3:$K$1368,8,FALSE)=0,"",VLOOKUP(G2460,Demos!$B$3:$K$1368,8,FALSE)),"")</f>
        <v/>
      </c>
      <c r="R2460" s="38" t="str">
        <f xml:space="preserve"> IFERROR(IF(VLOOKUP(G2460,Demos!$B$3:$K$1368,7,FALSE)=0,"",VLOOKUP(G2460,Demos!$B$3:$K$1368,7,FALSE)),"")</f>
        <v/>
      </c>
      <c r="T2460" s="50" t="s">
        <v>1762</v>
      </c>
      <c r="U2460" s="31" t="str">
        <f>IFERROR(VLOOKUP(G2460,Demos!$B$7:N5756,12,FALSE),"")</f>
        <v/>
      </c>
    </row>
    <row r="2461" spans="1:21" ht="45" x14ac:dyDescent="0.25">
      <c r="A2461" s="39">
        <f t="shared" si="38"/>
        <v>2456</v>
      </c>
      <c r="B2461" s="30" t="s">
        <v>37</v>
      </c>
      <c r="C2461" s="29" t="str">
        <f xml:space="preserve"> IFERROR(VLOOKUP(B2461, Courses!$C$3:$E$836, 2, FALSE),"")</f>
        <v>Physics of Everyday Life</v>
      </c>
      <c r="D2461" s="29" t="str">
        <f xml:space="preserve"> IFERROR(VLOOKUP(MID(G2461,1,1), PIRA!$B$1:$E$1146, 2, FALSE),"")</f>
        <v>1 Mechanics</v>
      </c>
      <c r="E2461" s="31" t="str">
        <f xml:space="preserve"> IFERROR(VLOOKUP(MID(G2461,1,2),PIRA!$B$1:$E$1144,2,FALSE),"")&amp;"
"&amp;IFERROR(VLOOKUP(MID(H2461,1,2),PIRA!$B$1:$E$1144,2,FALSE),"")&amp;"
"&amp;IFERROR(VLOOKUP(MID(I2461,1,2),PIRA!$B$1:$E$1144,2,FALSE),"")</f>
        <v>Linear Momentum and Collisions
Stellar Astronomy
Relative Motion</v>
      </c>
      <c r="F2461" s="31" t="str">
        <f xml:space="preserve"> IFERROR(VLOOKUP(MID(G2461,1,4),PIRA!$B$1:$E$1144,2,FALSE),"")&amp;"
"&amp;IFERROR(VLOOKUP(MID(H2461,1,4),PIRA!$B$1:$E$1144,2,FALSE),"")&amp;"
"&amp;IFERROR(VLOOKUP(MID(I2461,1,4),PIRA!$B$1:$E$1144,2,FALSE),"")</f>
        <v>Collisions in One Dimension
The Sun
Moving Reference Frames</v>
      </c>
      <c r="G2461" s="32" t="s">
        <v>471</v>
      </c>
      <c r="H2461" s="31" t="str">
        <f>IFERROR(IF(VLOOKUP(G2461,Demos!$B$3:$K$1368,2,FALSE)=0,"",VLOOKUP(G2461,Demos!$B$3:$K$1368,2,FALSE)),"")</f>
        <v>8B10.50</v>
      </c>
      <c r="I2461" s="79" t="str">
        <f>IFERROR(IF(VLOOKUP(G2461,Demos!$B$3:$K$1368,3,FALSE)=0,"",VLOOKUP(G2461,Demos!$B$3:$K$1368,3,FALSE)),"")</f>
        <v>1E10.01</v>
      </c>
      <c r="J2461" s="79" t="str">
        <f>IFERROR(IF(VLOOKUP(G2461,Demos!$B$3:$K$1368,4,FALSE)=0,"",VLOOKUP(G2461,Demos!$B$3:$K$1368,4,FALSE)),"")</f>
        <v>1N20.09</v>
      </c>
      <c r="K2461" s="30" t="s">
        <v>40</v>
      </c>
      <c r="L2461" s="30" t="s">
        <v>1062</v>
      </c>
      <c r="M2461" s="71">
        <v>41282</v>
      </c>
      <c r="N2461" s="33" t="str">
        <f>IFERROR(VLOOKUP(G2461,Demos!$B$3:$K$1368,5,FALSE),"")</f>
        <v>Super Balls, Double Ball Drop</v>
      </c>
      <c r="O2461" s="28">
        <f>IF(N2461="","",COUNTIF($N$6:N4580, N2461))</f>
        <v>56</v>
      </c>
      <c r="P2461" s="33" t="str">
        <f xml:space="preserve"> IFERROR(IF(VLOOKUP(G2461,Demos!$B$3:$K$1368,6,FALSE)=0,"",VLOOKUP(G2461,Demos!$B$3:$K$1368,6,FALSE)),"")</f>
        <v>www.de-monstrare.nl/pdf/Superballs.pdf</v>
      </c>
      <c r="Q2461" s="38" t="str">
        <f xml:space="preserve"> IFERROR(IF(VLOOKUP(G2461,Demos!$B$3:$K$1368,8,FALSE)=0,"",VLOOKUP(G2461,Demos!$B$3:$K$1368,8,FALSE)),"")</f>
        <v/>
      </c>
      <c r="R2461" s="38" t="str">
        <f xml:space="preserve"> IFERROR(IF(VLOOKUP(G2461,Demos!$B$3:$K$1368,7,FALSE)=0,"",VLOOKUP(G2461,Demos!$B$3:$K$1368,7,FALSE)),"")</f>
        <v xml:space="preserve">See Collegerama 2022 recording TN1612TU_10 from 01:17:10 - https://collegerama.tudelft.nl/Mediasite/Channel/as-bsc-tn/watch/b282d0ac7af745eba483f6120bc37f2d1d </v>
      </c>
      <c r="T2461" s="50" t="s">
        <v>1762</v>
      </c>
      <c r="U2461" s="31" t="str">
        <f>IFERROR(VLOOKUP(G2461,Demos!$B$7:N5754,12,FALSE),"")</f>
        <v/>
      </c>
    </row>
    <row r="2462" spans="1:21" ht="45" x14ac:dyDescent="0.25">
      <c r="A2462" s="39">
        <f t="shared" si="38"/>
        <v>2457</v>
      </c>
      <c r="B2462" s="30" t="s">
        <v>37</v>
      </c>
      <c r="C2462" s="29" t="str">
        <f xml:space="preserve"> IFERROR(VLOOKUP(B2462, Courses!$C$3:$E$836, 2, FALSE),"")</f>
        <v>Physics of Everyday Life</v>
      </c>
      <c r="D2462" s="29" t="str">
        <f xml:space="preserve"> IFERROR(VLOOKUP(MID(G2462,1,1), PIRA!$B$1:$E$1146, 2, FALSE),"")</f>
        <v>1 Mechanics</v>
      </c>
      <c r="E2462" s="31" t="str">
        <f xml:space="preserve"> IFERROR(VLOOKUP(MID(G2462,1,2),PIRA!$B$1:$E$1144,2,FALSE),"")&amp;"
"&amp;IFERROR(VLOOKUP(MID(H2462,1,2),PIRA!$B$1:$E$1144,2,FALSE),"")&amp;"
"&amp;IFERROR(VLOOKUP(MID(I2462,1,2),PIRA!$B$1:$E$1144,2,FALSE),"")</f>
        <v>Linear Momentum and Collisions
Stellar Astronomy
Relative Motion</v>
      </c>
      <c r="F2462" s="31" t="str">
        <f xml:space="preserve"> IFERROR(VLOOKUP(MID(G2462,1,4),PIRA!$B$1:$E$1144,2,FALSE),"")&amp;"
"&amp;IFERROR(VLOOKUP(MID(H2462,1,4),PIRA!$B$1:$E$1144,2,FALSE),"")&amp;"
"&amp;IFERROR(VLOOKUP(MID(I2462,1,4),PIRA!$B$1:$E$1144,2,FALSE),"")</f>
        <v>Collisions in One Dimension
The Sun
Moving Reference Frames</v>
      </c>
      <c r="G2462" s="32" t="s">
        <v>471</v>
      </c>
      <c r="H2462" s="31" t="str">
        <f>IFERROR(IF(VLOOKUP(G2462,Demos!$B$3:$K$1368,2,FALSE)=0,"",VLOOKUP(G2462,Demos!$B$3:$K$1368,2,FALSE)),"")</f>
        <v>8B10.50</v>
      </c>
      <c r="I2462" s="79" t="str">
        <f>IFERROR(IF(VLOOKUP(G2462,Demos!$B$3:$K$1368,3,FALSE)=0,"",VLOOKUP(G2462,Demos!$B$3:$K$1368,3,FALSE)),"")</f>
        <v>1E10.01</v>
      </c>
      <c r="J2462" s="79" t="str">
        <f>IFERROR(IF(VLOOKUP(G2462,Demos!$B$3:$K$1368,4,FALSE)=0,"",VLOOKUP(G2462,Demos!$B$3:$K$1368,4,FALSE)),"")</f>
        <v>1N20.09</v>
      </c>
      <c r="K2462" s="30" t="s">
        <v>40</v>
      </c>
      <c r="L2462" s="30" t="s">
        <v>1062</v>
      </c>
      <c r="M2462" s="71">
        <v>41282</v>
      </c>
      <c r="N2462" s="33" t="str">
        <f>IFERROR(VLOOKUP(G2462,Demos!$B$3:$K$1368,5,FALSE),"")</f>
        <v>Super Balls, Double Ball Drop</v>
      </c>
      <c r="O2462" s="28">
        <f>IF(N2462="","",COUNTIF($N$6:N4581, N2462))</f>
        <v>56</v>
      </c>
      <c r="P2462" s="33" t="str">
        <f xml:space="preserve"> IFERROR(IF(VLOOKUP(G2462,Demos!$B$3:$K$1368,6,FALSE)=0,"",VLOOKUP(G2462,Demos!$B$3:$K$1368,6,FALSE)),"")</f>
        <v>www.de-monstrare.nl/pdf/Superballs.pdf</v>
      </c>
      <c r="Q2462" s="38" t="str">
        <f xml:space="preserve"> IFERROR(IF(VLOOKUP(G2462,Demos!$B$3:$K$1368,8,FALSE)=0,"",VLOOKUP(G2462,Demos!$B$3:$K$1368,8,FALSE)),"")</f>
        <v/>
      </c>
      <c r="R2462" s="38" t="str">
        <f xml:space="preserve"> IFERROR(IF(VLOOKUP(G2462,Demos!$B$3:$K$1368,7,FALSE)=0,"",VLOOKUP(G2462,Demos!$B$3:$K$1368,7,FALSE)),"")</f>
        <v xml:space="preserve">See Collegerama 2022 recording TN1612TU_10 from 01:17:10 - https://collegerama.tudelft.nl/Mediasite/Channel/as-bsc-tn/watch/b282d0ac7af745eba483f6120bc37f2d1d </v>
      </c>
      <c r="T2462" s="50" t="s">
        <v>1762</v>
      </c>
      <c r="U2462" s="31" t="str">
        <f>IFERROR(VLOOKUP(G2462,Demos!$B$7:N5755,12,FALSE),"")</f>
        <v/>
      </c>
    </row>
    <row r="2463" spans="1:21" ht="45" x14ac:dyDescent="0.25">
      <c r="A2463" s="39">
        <f t="shared" si="38"/>
        <v>2458</v>
      </c>
      <c r="B2463" s="30" t="s">
        <v>37</v>
      </c>
      <c r="C2463" s="29" t="str">
        <f xml:space="preserve"> IFERROR(VLOOKUP(B2463, Courses!$C$3:$E$836, 2, FALSE),"")</f>
        <v>Physics of Everyday Life</v>
      </c>
      <c r="D2463" s="29" t="str">
        <f xml:space="preserve"> IFERROR(VLOOKUP(MID(G2463,1,1), PIRA!$B$1:$E$1146, 2, FALSE),"")</f>
        <v>1 Mechanics</v>
      </c>
      <c r="E2463" s="31" t="str">
        <f xml:space="preserve"> IFERROR(VLOOKUP(MID(G2463,1,2),PIRA!$B$1:$E$1144,2,FALSE),"")&amp;"
"&amp;IFERROR(VLOOKUP(MID(H2463,1,2),PIRA!$B$1:$E$1144,2,FALSE),"")&amp;"
"&amp;IFERROR(VLOOKUP(MID(I2463,1,2),PIRA!$B$1:$E$1144,2,FALSE),"")</f>
        <v xml:space="preserve">Rotational Dynamics
</v>
      </c>
      <c r="F2463" s="31" t="str">
        <f xml:space="preserve"> IFERROR(VLOOKUP(MID(G2463,1,4),PIRA!$B$1:$E$1144,2,FALSE),"")&amp;"
"&amp;IFERROR(VLOOKUP(MID(H2463,1,4),PIRA!$B$1:$E$1144,2,FALSE),"")&amp;"
"&amp;IFERROR(VLOOKUP(MID(I2463,1,4),PIRA!$B$1:$E$1144,2,FALSE),"")</f>
        <v xml:space="preserve">Rotational Stability
</v>
      </c>
      <c r="G2463" s="32" t="s">
        <v>93</v>
      </c>
      <c r="H2463" s="31" t="str">
        <f>IFERROR(IF(VLOOKUP(G2463,Demos!$B$3:$K$1368,2,FALSE)=0,"",VLOOKUP(G2463,Demos!$B$3:$K$1368,2,FALSE)),"")</f>
        <v/>
      </c>
      <c r="I2463" s="79" t="str">
        <f>IFERROR(IF(VLOOKUP(G2463,Demos!$B$3:$K$1368,3,FALSE)=0,"",VLOOKUP(G2463,Demos!$B$3:$K$1368,3,FALSE)),"")</f>
        <v/>
      </c>
      <c r="J2463" s="79" t="str">
        <f>IFERROR(IF(VLOOKUP(G2463,Demos!$B$3:$K$1368,4,FALSE)=0,"",VLOOKUP(G2463,Demos!$B$3:$K$1368,4,FALSE)),"")</f>
        <v/>
      </c>
      <c r="K2463" s="30" t="s">
        <v>40</v>
      </c>
      <c r="L2463" s="30" t="s">
        <v>1062</v>
      </c>
      <c r="M2463" s="71">
        <v>41282</v>
      </c>
      <c r="N2463" s="33" t="str">
        <f>IFERROR(VLOOKUP(G2463,Demos!$B$3:$K$1368,5,FALSE),"")</f>
        <v>Euler's Disk</v>
      </c>
      <c r="O2463" s="28">
        <f>IF(N2463="","",COUNTIF($N$6:N4582, N2463))</f>
        <v>1</v>
      </c>
      <c r="P2463" s="33" t="str">
        <f xml:space="preserve"> IFERROR(IF(VLOOKUP(G2463,Demos!$B$3:$K$1368,6,FALSE)=0,"",VLOOKUP(G2463,Demos!$B$3:$K$1368,6,FALSE)),"")</f>
        <v>N/A</v>
      </c>
      <c r="Q2463" s="38" t="str">
        <f xml:space="preserve"> IFERROR(IF(VLOOKUP(G2463,Demos!$B$3:$K$1368,8,FALSE)=0,"",VLOOKUP(G2463,Demos!$B$3:$K$1368,8,FALSE)),"")</f>
        <v/>
      </c>
      <c r="R2463" s="38" t="str">
        <f xml:space="preserve"> IFERROR(IF(VLOOKUP(G2463,Demos!$B$3:$K$1368,7,FALSE)=0,"",VLOOKUP(G2463,Demos!$B$3:$K$1368,7,FALSE)),"")</f>
        <v/>
      </c>
      <c r="T2463" s="50" t="s">
        <v>1762</v>
      </c>
      <c r="U2463" s="31" t="str">
        <f>IFERROR(VLOOKUP(G2463,Demos!$B$7:N5757,12,FALSE),"")</f>
        <v/>
      </c>
    </row>
    <row r="2464" spans="1:21" ht="45" x14ac:dyDescent="0.25">
      <c r="A2464" s="39">
        <f t="shared" si="38"/>
        <v>2459</v>
      </c>
      <c r="B2464" s="30" t="s">
        <v>17</v>
      </c>
      <c r="C2464" s="29" t="str">
        <f xml:space="preserve"> IFERROR(VLOOKUP(B2464, Courses!$C$3:$E$836, 2, FALSE),"")</f>
        <v>Introduction to Waves</v>
      </c>
      <c r="D2464" s="29" t="str">
        <f xml:space="preserve"> IFERROR(VLOOKUP(MID(G2464,1,1), PIRA!$B$1:$E$1146, 2, FALSE),"")</f>
        <v>3 Oscillations and Waves</v>
      </c>
      <c r="E2464" s="31" t="str">
        <f xml:space="preserve"> IFERROR(VLOOKUP(MID(G2464,1,2),PIRA!$B$1:$E$1144,2,FALSE),"")&amp;"
"&amp;IFERROR(VLOOKUP(MID(H2464,1,2),PIRA!$B$1:$E$1144,2,FALSE),"")&amp;"
"&amp;IFERROR(VLOOKUP(MID(I2464,1,2),PIRA!$B$1:$E$1144,2,FALSE),"")</f>
        <v xml:space="preserve">Wave Motion
Wave Motion
</v>
      </c>
      <c r="F2464" s="31" t="str">
        <f xml:space="preserve"> IFERROR(VLOOKUP(MID(G2464,1,4),PIRA!$B$1:$E$1144,2,FALSE),"")&amp;"
"&amp;IFERROR(VLOOKUP(MID(H2464,1,4),PIRA!$B$1:$E$1144,2,FALSE),"")&amp;"
"&amp;IFERROR(VLOOKUP(MID(I2464,1,4),PIRA!$B$1:$E$1144,2,FALSE),"")</f>
        <v xml:space="preserve">Doppler Effect
Beats
</v>
      </c>
      <c r="G2464" s="32" t="s">
        <v>1188</v>
      </c>
      <c r="H2464" s="31" t="str">
        <f>IFERROR(IF(VLOOKUP(G2464,Demos!$B$3:$K$1368,2,FALSE)=0,"",VLOOKUP(G2464,Demos!$B$3:$K$1368,2,FALSE)),"")</f>
        <v>3B60.10</v>
      </c>
      <c r="I2464" s="79" t="str">
        <f>IFERROR(IF(VLOOKUP(G2464,Demos!$B$3:$K$1368,3,FALSE)=0,"",VLOOKUP(G2464,Demos!$B$3:$K$1368,3,FALSE)),"")</f>
        <v/>
      </c>
      <c r="J2464" s="79" t="str">
        <f>IFERROR(IF(VLOOKUP(G2464,Demos!$B$3:$K$1368,4,FALSE)=0,"",VLOOKUP(G2464,Demos!$B$3:$K$1368,4,FALSE)),"")</f>
        <v/>
      </c>
      <c r="K2464" s="30" t="s">
        <v>15</v>
      </c>
      <c r="L2464" s="30" t="s">
        <v>46</v>
      </c>
      <c r="M2464" s="71">
        <v>41281</v>
      </c>
      <c r="N2464" s="33" t="str">
        <f>IFERROR(VLOOKUP(G2464,Demos!$B$3:$K$1368,5,FALSE),"")</f>
        <v>Doppler</v>
      </c>
      <c r="O2464" s="28">
        <f>IF(N2464="","",COUNTIF($N$6:N4583, N2464))</f>
        <v>21</v>
      </c>
      <c r="P2464" s="33" t="str">
        <f xml:space="preserve"> IFERROR(IF(VLOOKUP(G2464,Demos!$B$3:$K$1368,6,FALSE)=0,"",VLOOKUP(G2464,Demos!$B$3:$K$1368,6,FALSE)),"")</f>
        <v>www.de-monstrare.nl/pdf/Doppler.pdf</v>
      </c>
      <c r="Q2464" s="38" t="str">
        <f xml:space="preserve"> IFERROR(IF(VLOOKUP(G2464,Demos!$B$3:$K$1368,8,FALSE)=0,"",VLOOKUP(G2464,Demos!$B$3:$K$1368,8,FALSE)),"")</f>
        <v/>
      </c>
      <c r="R2464" s="38" t="str">
        <f xml:space="preserve"> IFERROR(IF(VLOOKUP(G2464,Demos!$B$3:$K$1368,7,FALSE)=0,"",VLOOKUP(G2464,Demos!$B$3:$K$1368,7,FALSE)),"")</f>
        <v>See: https://surfdrive.surf.nl/files/index.php/s/DHZYIhoACURx7O8?path=%2FHaaksman%2FTN2345%2F6.%20Doppler</v>
      </c>
      <c r="T2464" s="50" t="s">
        <v>1761</v>
      </c>
      <c r="U2464" s="31" t="str">
        <f>IFERROR(VLOOKUP(G2464,Demos!$B$7:N5759,12,FALSE),"")</f>
        <v/>
      </c>
    </row>
    <row r="2465" spans="1:21" ht="45" x14ac:dyDescent="0.25">
      <c r="A2465" s="39">
        <f t="shared" si="38"/>
        <v>2460</v>
      </c>
      <c r="B2465" s="30" t="s">
        <v>37</v>
      </c>
      <c r="C2465" s="29" t="str">
        <f xml:space="preserve"> IFERROR(VLOOKUP(B2465, Courses!$C$3:$E$836, 2, FALSE),"")</f>
        <v>Physics of Everyday Life</v>
      </c>
      <c r="D2465" s="29" t="str">
        <f xml:space="preserve"> IFERROR(VLOOKUP(MID(G2465,1,1), PIRA!$B$1:$E$1146, 2, FALSE),"")</f>
        <v>2 Fluid Mechanics</v>
      </c>
      <c r="E2465" s="31" t="str">
        <f xml:space="preserve"> IFERROR(VLOOKUP(MID(G2465,1,2),PIRA!$B$1:$E$1144,2,FALSE),"")&amp;"
"&amp;IFERROR(VLOOKUP(MID(H2465,1,2),PIRA!$B$1:$E$1144,2,FALSE),"")&amp;"
"&amp;IFERROR(VLOOKUP(MID(I2465,1,2),PIRA!$B$1:$E$1144,2,FALSE),"")</f>
        <v xml:space="preserve">Dynamics of Fluids
</v>
      </c>
      <c r="F2465" s="31" t="str">
        <f xml:space="preserve"> IFERROR(VLOOKUP(MID(G2465,1,4),PIRA!$B$1:$E$1144,2,FALSE),"")&amp;"
"&amp;IFERROR(VLOOKUP(MID(H2465,1,4),PIRA!$B$1:$E$1144,2,FALSE),"")&amp;"
"&amp;IFERROR(VLOOKUP(MID(I2465,1,4),PIRA!$B$1:$E$1144,2,FALSE),"")</f>
        <v xml:space="preserve">Forces in Moving Fluids
</v>
      </c>
      <c r="G2465" s="32" t="s">
        <v>1179</v>
      </c>
      <c r="H2465" s="31" t="str">
        <f>IFERROR(IF(VLOOKUP(G2465,Demos!$B$3:$K$1368,2,FALSE)=0,"",VLOOKUP(G2465,Demos!$B$3:$K$1368,2,FALSE)),"")</f>
        <v/>
      </c>
      <c r="I2465" s="79" t="str">
        <f>IFERROR(IF(VLOOKUP(G2465,Demos!$B$3:$K$1368,3,FALSE)=0,"",VLOOKUP(G2465,Demos!$B$3:$K$1368,3,FALSE)),"")</f>
        <v/>
      </c>
      <c r="J2465" s="79" t="str">
        <f>IFERROR(IF(VLOOKUP(G2465,Demos!$B$3:$K$1368,4,FALSE)=0,"",VLOOKUP(G2465,Demos!$B$3:$K$1368,4,FALSE)),"")</f>
        <v/>
      </c>
      <c r="K2465" s="30" t="s">
        <v>130</v>
      </c>
      <c r="L2465" s="30" t="s">
        <v>40</v>
      </c>
      <c r="M2465" s="71">
        <v>41280</v>
      </c>
      <c r="N2465" s="33" t="str">
        <f>IFERROR(VLOOKUP(G2465,Demos!$B$3:$K$1368,5,FALSE),"")</f>
        <v>Magnus Effect (2)</v>
      </c>
      <c r="O2465" s="28">
        <f>IF(N2465="","",COUNTIF($N$6:N4584, N2465))</f>
        <v>1</v>
      </c>
      <c r="P2465" s="33" t="str">
        <f xml:space="preserve"> IFERROR(IF(VLOOKUP(G2465,Demos!$B$3:$K$1368,6,FALSE)=0,"",VLOOKUP(G2465,Demos!$B$3:$K$1368,6,FALSE)),"")</f>
        <v>www.de-monstrare.nl/pdf/Magnus%20effect%20_2_.pdf</v>
      </c>
      <c r="Q2465" s="38" t="str">
        <f xml:space="preserve"> IFERROR(IF(VLOOKUP(G2465,Demos!$B$3:$K$1368,8,FALSE)=0,"",VLOOKUP(G2465,Demos!$B$3:$K$1368,8,FALSE)),"")</f>
        <v/>
      </c>
      <c r="R2465" s="38" t="str">
        <f xml:space="preserve"> IFERROR(IF(VLOOKUP(G2465,Demos!$B$3:$K$1368,7,FALSE)=0,"",VLOOKUP(G2465,Demos!$B$3:$K$1368,7,FALSE)),"")</f>
        <v/>
      </c>
      <c r="T2465" s="50" t="s">
        <v>1762</v>
      </c>
      <c r="U2465" s="31" t="str">
        <f>IFERROR(VLOOKUP(G2465,Demos!$B$7:N5760,12,FALSE),"")</f>
        <v/>
      </c>
    </row>
    <row r="2466" spans="1:21" ht="45" x14ac:dyDescent="0.25">
      <c r="A2466" s="39">
        <f t="shared" si="38"/>
        <v>2461</v>
      </c>
      <c r="B2466" s="30" t="s">
        <v>37</v>
      </c>
      <c r="C2466" s="29" t="str">
        <f xml:space="preserve"> IFERROR(VLOOKUP(B2466, Courses!$C$3:$E$836, 2, FALSE),"")</f>
        <v>Physics of Everyday Life</v>
      </c>
      <c r="D2466" s="29" t="str">
        <f xml:space="preserve"> IFERROR(VLOOKUP(MID(G2466,1,1), PIRA!$B$1:$E$1146, 2, FALSE),"")</f>
        <v>3 Oscillations and Waves</v>
      </c>
      <c r="E2466" s="31" t="str">
        <f xml:space="preserve"> IFERROR(VLOOKUP(MID(G2466,1,2),PIRA!$B$1:$E$1144,2,FALSE),"")&amp;"
"&amp;IFERROR(VLOOKUP(MID(H2466,1,2),PIRA!$B$1:$E$1144,2,FALSE),"")&amp;"
"&amp;IFERROR(VLOOKUP(MID(I2466,1,2),PIRA!$B$1:$E$1144,2,FALSE),"")</f>
        <v xml:space="preserve">
</v>
      </c>
      <c r="F2466" s="31" t="str">
        <f xml:space="preserve"> IFERROR(VLOOKUP(MID(G2466,1,4),PIRA!$B$1:$E$1144,2,FALSE),"")&amp;"
"&amp;IFERROR(VLOOKUP(MID(H2466,1,4),PIRA!$B$1:$E$1144,2,FALSE),"")&amp;"
"&amp;IFERROR(VLOOKUP(MID(I2466,1,4),PIRA!$B$1:$E$1144,2,FALSE),"")</f>
        <v xml:space="preserve">
</v>
      </c>
      <c r="G2466" s="32" t="s">
        <v>1211</v>
      </c>
      <c r="H2466" s="31" t="str">
        <f>IFERROR(IF(VLOOKUP(G2466,Demos!$B$3:$K$1368,2,FALSE)=0,"",VLOOKUP(G2466,Demos!$B$3:$K$1368,2,FALSE)),"")</f>
        <v/>
      </c>
      <c r="I2466" s="79" t="str">
        <f>IFERROR(IF(VLOOKUP(G2466,Demos!$B$3:$K$1368,3,FALSE)=0,"",VLOOKUP(G2466,Demos!$B$3:$K$1368,3,FALSE)),"")</f>
        <v/>
      </c>
      <c r="J2466" s="79" t="str">
        <f>IFERROR(IF(VLOOKUP(G2466,Demos!$B$3:$K$1368,4,FALSE)=0,"",VLOOKUP(G2466,Demos!$B$3:$K$1368,4,FALSE)),"")</f>
        <v/>
      </c>
      <c r="K2466" s="30" t="s">
        <v>40</v>
      </c>
      <c r="L2466" s="30" t="s">
        <v>1062</v>
      </c>
      <c r="M2466" s="71">
        <v>41264</v>
      </c>
      <c r="N2466" s="33" t="str">
        <f>IFERROR(VLOOKUP(G2466,Demos!$B$3:$K$1368,5,FALSE),"")</f>
        <v>Schaalproef (generating water waves in aquarium at resonance)</v>
      </c>
      <c r="O2466" s="28">
        <f>IF(N2466="","",COUNTIF($N$6:N4585, N2466))</f>
        <v>3</v>
      </c>
      <c r="P2466" s="33" t="str">
        <f xml:space="preserve"> IFERROR(IF(VLOOKUP(G2466,Demos!$B$3:$K$1368,6,FALSE)=0,"",VLOOKUP(G2466,Demos!$B$3:$K$1368,6,FALSE)),"")</f>
        <v>N/A</v>
      </c>
      <c r="Q2466" s="38" t="str">
        <f xml:space="preserve"> IFERROR(IF(VLOOKUP(G2466,Demos!$B$3:$K$1368,8,FALSE)=0,"",VLOOKUP(G2466,Demos!$B$3:$K$1368,8,FALSE)),"")</f>
        <v/>
      </c>
      <c r="R2466" s="38" t="str">
        <f xml:space="preserve"> IFERROR(IF(VLOOKUP(G2466,Demos!$B$3:$K$1368,7,FALSE)=0,"",VLOOKUP(G2466,Demos!$B$3:$K$1368,7,FALSE)),"")</f>
        <v/>
      </c>
      <c r="T2466" s="50" t="s">
        <v>1770</v>
      </c>
      <c r="U2466" s="31" t="str">
        <f>IFERROR(VLOOKUP(G2466,Demos!$B$7:N5761,12,FALSE),"")</f>
        <v/>
      </c>
    </row>
    <row r="2467" spans="1:21" ht="45" x14ac:dyDescent="0.25">
      <c r="A2467" s="39">
        <f t="shared" si="38"/>
        <v>2462</v>
      </c>
      <c r="B2467" s="30" t="s">
        <v>37</v>
      </c>
      <c r="C2467" s="29" t="str">
        <f xml:space="preserve"> IFERROR(VLOOKUP(B2467, Courses!$C$3:$E$836, 2, FALSE),"")</f>
        <v>Physics of Everyday Life</v>
      </c>
      <c r="D2467" s="29" t="str">
        <f xml:space="preserve"> IFERROR(VLOOKUP(MID(G2467,1,1), PIRA!$B$1:$E$1146, 2, FALSE),"")</f>
        <v>6 Optics</v>
      </c>
      <c r="E2467" s="31" t="str">
        <f xml:space="preserve"> IFERROR(VLOOKUP(MID(G2467,1,2),PIRA!$B$1:$E$1144,2,FALSE),"")&amp;"
"&amp;IFERROR(VLOOKUP(MID(H2467,1,2),PIRA!$B$1:$E$1144,2,FALSE),"")&amp;"
"&amp;IFERROR(VLOOKUP(MID(I2467,1,2),PIRA!$B$1:$E$1144,2,FALSE),"")</f>
        <v xml:space="preserve">Geometrical Optics
</v>
      </c>
      <c r="F2467" s="31" t="str">
        <f xml:space="preserve"> IFERROR(VLOOKUP(MID(G2467,1,4),PIRA!$B$1:$E$1144,2,FALSE),"")&amp;"
"&amp;IFERROR(VLOOKUP(MID(H2467,1,4),PIRA!$B$1:$E$1144,2,FALSE),"")&amp;"
"&amp;IFERROR(VLOOKUP(MID(I2467,1,4),PIRA!$B$1:$E$1144,2,FALSE),"")</f>
        <v xml:space="preserve">Reflection from Curved Surfaces
</v>
      </c>
      <c r="G2467" s="32" t="s">
        <v>1200</v>
      </c>
      <c r="H2467" s="31" t="str">
        <f>IFERROR(IF(VLOOKUP(G2467,Demos!$B$3:$K$1368,2,FALSE)=0,"",VLOOKUP(G2467,Demos!$B$3:$K$1368,2,FALSE)),"")</f>
        <v/>
      </c>
      <c r="I2467" s="79" t="str">
        <f>IFERROR(IF(VLOOKUP(G2467,Demos!$B$3:$K$1368,3,FALSE)=0,"",VLOOKUP(G2467,Demos!$B$3:$K$1368,3,FALSE)),"")</f>
        <v/>
      </c>
      <c r="J2467" s="79" t="str">
        <f>IFERROR(IF(VLOOKUP(G2467,Demos!$B$3:$K$1368,4,FALSE)=0,"",VLOOKUP(G2467,Demos!$B$3:$K$1368,4,FALSE)),"")</f>
        <v/>
      </c>
      <c r="K2467" s="30" t="s">
        <v>40</v>
      </c>
      <c r="L2467" s="30" t="s">
        <v>1062</v>
      </c>
      <c r="M2467" s="71">
        <v>41264</v>
      </c>
      <c r="N2467" s="33" t="str">
        <f>IFERROR(VLOOKUP(G2467,Demos!$B$3:$K$1368,5,FALSE),"")</f>
        <v>Anamorphic Mug</v>
      </c>
      <c r="O2467" s="28">
        <f>IF(N2467="","",COUNTIF($N$6:N4586, N2467))</f>
        <v>3</v>
      </c>
      <c r="P2467" s="33" t="str">
        <f xml:space="preserve"> IFERROR(IF(VLOOKUP(G2467,Demos!$B$3:$K$1368,6,FALSE)=0,"",VLOOKUP(G2467,Demos!$B$3:$K$1368,6,FALSE)),"")</f>
        <v>N/A</v>
      </c>
      <c r="Q2467" s="38" t="str">
        <f xml:space="preserve"> IFERROR(IF(VLOOKUP(G2467,Demos!$B$3:$K$1368,8,FALSE)=0,"",VLOOKUP(G2467,Demos!$B$3:$K$1368,8,FALSE)),"")</f>
        <v/>
      </c>
      <c r="R2467" s="38" t="str">
        <f xml:space="preserve"> IFERROR(IF(VLOOKUP(G2467,Demos!$B$3:$K$1368,7,FALSE)=0,"",VLOOKUP(G2467,Demos!$B$3:$K$1368,7,FALSE)),"")</f>
        <v/>
      </c>
      <c r="T2467" s="50" t="s">
        <v>1762</v>
      </c>
      <c r="U2467" s="31" t="str">
        <f>IFERROR(VLOOKUP(G2467,Demos!$B$7:N5763,12,FALSE),"")</f>
        <v/>
      </c>
    </row>
    <row r="2468" spans="1:21" ht="45" x14ac:dyDescent="0.25">
      <c r="A2468" s="39">
        <f t="shared" si="38"/>
        <v>2463</v>
      </c>
      <c r="B2468" s="30" t="s">
        <v>37</v>
      </c>
      <c r="C2468" s="29" t="str">
        <f xml:space="preserve"> IFERROR(VLOOKUP(B2468, Courses!$C$3:$E$836, 2, FALSE),"")</f>
        <v>Physics of Everyday Life</v>
      </c>
      <c r="D2468" s="29" t="str">
        <f xml:space="preserve"> IFERROR(VLOOKUP(MID(G2468,1,1), PIRA!$B$1:$E$1146, 2, FALSE),"")</f>
        <v>6 Optics</v>
      </c>
      <c r="E2468" s="31" t="str">
        <f xml:space="preserve"> IFERROR(VLOOKUP(MID(G2468,1,2),PIRA!$B$1:$E$1144,2,FALSE),"")&amp;"
"&amp;IFERROR(VLOOKUP(MID(H2468,1,2),PIRA!$B$1:$E$1144,2,FALSE),"")&amp;"
"&amp;IFERROR(VLOOKUP(MID(I2468,1,2),PIRA!$B$1:$E$1144,2,FALSE),"")</f>
        <v xml:space="preserve">Geometrical Optics
</v>
      </c>
      <c r="F2468" s="31" t="str">
        <f xml:space="preserve"> IFERROR(VLOOKUP(MID(G2468,1,4),PIRA!$B$1:$E$1144,2,FALSE),"")&amp;"
"&amp;IFERROR(VLOOKUP(MID(H2468,1,4),PIRA!$B$1:$E$1144,2,FALSE),"")&amp;"
"&amp;IFERROR(VLOOKUP(MID(I2468,1,4),PIRA!$B$1:$E$1144,2,FALSE),"")</f>
        <v xml:space="preserve">Reflection from Curved Surfaces
</v>
      </c>
      <c r="G2468" s="32" t="s">
        <v>123</v>
      </c>
      <c r="H2468" s="31" t="str">
        <f>IFERROR(IF(VLOOKUP(G2468,Demos!$B$3:$K$1368,2,FALSE)=0,"",VLOOKUP(G2468,Demos!$B$3:$K$1368,2,FALSE)),"")</f>
        <v/>
      </c>
      <c r="I2468" s="79" t="str">
        <f>IFERROR(IF(VLOOKUP(G2468,Demos!$B$3:$K$1368,3,FALSE)=0,"",VLOOKUP(G2468,Demos!$B$3:$K$1368,3,FALSE)),"")</f>
        <v/>
      </c>
      <c r="J2468" s="79" t="str">
        <f>IFERROR(IF(VLOOKUP(G2468,Demos!$B$3:$K$1368,4,FALSE)=0,"",VLOOKUP(G2468,Demos!$B$3:$K$1368,4,FALSE)),"")</f>
        <v/>
      </c>
      <c r="K2468" s="30" t="s">
        <v>40</v>
      </c>
      <c r="L2468" s="30" t="s">
        <v>1062</v>
      </c>
      <c r="M2468" s="71">
        <v>41264</v>
      </c>
      <c r="N2468" s="33" t="str">
        <f>IFERROR(VLOOKUP(G2468,Demos!$B$3:$K$1368,5,FALSE),"")</f>
        <v>Mirage</v>
      </c>
      <c r="O2468" s="28">
        <f>IF(N2468="","",COUNTIF($N$6:N4587, N2468))</f>
        <v>3</v>
      </c>
      <c r="P2468" s="33" t="str">
        <f xml:space="preserve"> IFERROR(IF(VLOOKUP(G2468,Demos!$B$3:$K$1368,6,FALSE)=0,"",VLOOKUP(G2468,Demos!$B$3:$K$1368,6,FALSE)),"")</f>
        <v>N/A</v>
      </c>
      <c r="Q2468" s="38" t="str">
        <f xml:space="preserve"> IFERROR(IF(VLOOKUP(G2468,Demos!$B$3:$K$1368,8,FALSE)=0,"",VLOOKUP(G2468,Demos!$B$3:$K$1368,8,FALSE)),"")</f>
        <v/>
      </c>
      <c r="R2468" s="38" t="str">
        <f xml:space="preserve"> IFERROR(IF(VLOOKUP(G2468,Demos!$B$3:$K$1368,7,FALSE)=0,"",VLOOKUP(G2468,Demos!$B$3:$K$1368,7,FALSE)),"")</f>
        <v/>
      </c>
      <c r="T2468" s="50" t="s">
        <v>1762</v>
      </c>
      <c r="U2468" s="31" t="str">
        <f>IFERROR(VLOOKUP(G2468,Demos!$B$7:N5762,12,FALSE),"")</f>
        <v/>
      </c>
    </row>
    <row r="2469" spans="1:21" ht="45" x14ac:dyDescent="0.25">
      <c r="A2469" s="39">
        <f t="shared" si="38"/>
        <v>2464</v>
      </c>
      <c r="B2469" s="30" t="s">
        <v>17</v>
      </c>
      <c r="C2469" s="29" t="str">
        <f xml:space="preserve"> IFERROR(VLOOKUP(B2469, Courses!$C$3:$E$836, 2, FALSE),"")</f>
        <v>Introduction to Waves</v>
      </c>
      <c r="D2469" s="29" t="str">
        <f xml:space="preserve"> IFERROR(VLOOKUP(MID(G2469,1,1), PIRA!$B$1:$E$1146, 2, FALSE),"")</f>
        <v>6 Optics</v>
      </c>
      <c r="E2469" s="31" t="str">
        <f xml:space="preserve"> IFERROR(VLOOKUP(MID(G2469,1,2),PIRA!$B$1:$E$1144,2,FALSE),"")&amp;"
"&amp;IFERROR(VLOOKUP(MID(H2469,1,2),PIRA!$B$1:$E$1144,2,FALSE),"")&amp;"
"&amp;IFERROR(VLOOKUP(MID(I2469,1,2),PIRA!$B$1:$E$1144,2,FALSE),"")</f>
        <v>Geometrical Optics
Geometrical Optics
Polarisation</v>
      </c>
      <c r="F2469" s="31" t="str">
        <f xml:space="preserve"> IFERROR(VLOOKUP(MID(G2469,1,4),PIRA!$B$1:$E$1144,2,FALSE),"")&amp;"
"&amp;IFERROR(VLOOKUP(MID(H2469,1,4),PIRA!$B$1:$E$1144,2,FALSE),"")&amp;"
"&amp;IFERROR(VLOOKUP(MID(I2469,1,4),PIRA!$B$1:$E$1144,2,FALSE),"")</f>
        <v>Refraction at Flat Surfaces
Total Internal Reflection
Polarization by Reflection</v>
      </c>
      <c r="G2469" s="32" t="s">
        <v>1201</v>
      </c>
      <c r="H2469" s="31" t="str">
        <f>IFERROR(IF(VLOOKUP(G2469,Demos!$B$3:$K$1368,2,FALSE)=0,"",VLOOKUP(G2469,Demos!$B$3:$K$1368,2,FALSE)),"")</f>
        <v>6A44.01</v>
      </c>
      <c r="I2469" s="79" t="str">
        <f>IFERROR(IF(VLOOKUP(G2469,Demos!$B$3:$K$1368,3,FALSE)=0,"",VLOOKUP(G2469,Demos!$B$3:$K$1368,3,FALSE)),"")</f>
        <v>6H20.01</v>
      </c>
      <c r="J2469" s="79" t="str">
        <f>IFERROR(IF(VLOOKUP(G2469,Demos!$B$3:$K$1368,4,FALSE)=0,"",VLOOKUP(G2469,Demos!$B$3:$K$1368,4,FALSE)),"")</f>
        <v/>
      </c>
      <c r="K2469" s="30" t="s">
        <v>46</v>
      </c>
      <c r="L2469" s="30" t="s">
        <v>15</v>
      </c>
      <c r="M2469" s="71">
        <v>41264</v>
      </c>
      <c r="N2469" s="33" t="str">
        <f>IFERROR(VLOOKUP(G2469,Demos!$B$3:$K$1368,5,FALSE),"")</f>
        <v>Brewser's Angle (3)</v>
      </c>
      <c r="O2469" s="28">
        <f>IF(N2469="","",COUNTIF($N$6:N4588, N2469))</f>
        <v>24</v>
      </c>
      <c r="P2469" s="33" t="str">
        <f xml:space="preserve"> IFERROR(IF(VLOOKUP(G2469,Demos!$B$3:$K$1368,6,FALSE)=0,"",VLOOKUP(G2469,Demos!$B$3:$K$1368,6,FALSE)),"")</f>
        <v>www.de-monstrare.nl/pdf/Brewster%27s%20angle%20_3_.pdf</v>
      </c>
      <c r="Q2469" s="38" t="str">
        <f xml:space="preserve"> IFERROR(IF(VLOOKUP(G2469,Demos!$B$3:$K$1368,8,FALSE)=0,"",VLOOKUP(G2469,Demos!$B$3:$K$1368,8,FALSE)),"")</f>
        <v/>
      </c>
      <c r="R2469" s="38" t="str">
        <f xml:space="preserve"> IFERROR(IF(VLOOKUP(G2469,Demos!$B$3:$K$1368,7,FALSE)=0,"",VLOOKUP(G2469,Demos!$B$3:$K$1368,7,FALSE)),"")</f>
        <v/>
      </c>
      <c r="T2469" s="50" t="s">
        <v>1761</v>
      </c>
      <c r="U2469" s="31" t="str">
        <f>IFERROR(VLOOKUP(G2469,Demos!$B$7:N5764,12,FALSE),"")</f>
        <v/>
      </c>
    </row>
    <row r="2470" spans="1:21" ht="45" x14ac:dyDescent="0.25">
      <c r="A2470" s="39">
        <f t="shared" si="38"/>
        <v>2465</v>
      </c>
      <c r="B2470" s="30" t="s">
        <v>162</v>
      </c>
      <c r="C2470" s="29" t="str">
        <f xml:space="preserve"> IFERROR(VLOOKUP(B2470, Courses!$C$3:$E$836, 2, FALSE),"")</f>
        <v>Electricity and Magnetism</v>
      </c>
      <c r="D2470" s="29" t="str">
        <f xml:space="preserve"> IFERROR(VLOOKUP(MID(G2470,1,1), PIRA!$B$1:$E$1146, 2, FALSE),"")</f>
        <v>5 Electricity and Magnetism</v>
      </c>
      <c r="E2470" s="31" t="str">
        <f xml:space="preserve"> IFERROR(VLOOKUP(MID(G2470,1,2),PIRA!$B$1:$E$1144,2,FALSE),"")&amp;"
"&amp;IFERROR(VLOOKUP(MID(H2470,1,2),PIRA!$B$1:$E$1144,2,FALSE),"")&amp;"
"&amp;IFERROR(VLOOKUP(MID(I2470,1,2),PIRA!$B$1:$E$1144,2,FALSE),"")</f>
        <v xml:space="preserve">AC Circuits
</v>
      </c>
      <c r="F2470" s="31" t="str">
        <f xml:space="preserve"> IFERROR(VLOOKUP(MID(G2470,1,4),PIRA!$B$1:$E$1144,2,FALSE),"")&amp;"
"&amp;IFERROR(VLOOKUP(MID(H2470,1,4),PIRA!$B$1:$E$1144,2,FALSE),"")&amp;"
"&amp;IFERROR(VLOOKUP(MID(I2470,1,4),PIRA!$B$1:$E$1144,2,FALSE),"")</f>
        <v xml:space="preserve">LCR Circuits - AC
</v>
      </c>
      <c r="G2470" s="32" t="s">
        <v>234</v>
      </c>
      <c r="H2470" s="31" t="str">
        <f>IFERROR(IF(VLOOKUP(G2470,Demos!$B$3:$K$1368,2,FALSE)=0,"",VLOOKUP(G2470,Demos!$B$3:$K$1368,2,FALSE)),"")</f>
        <v/>
      </c>
      <c r="I2470" s="79" t="str">
        <f>IFERROR(IF(VLOOKUP(G2470,Demos!$B$3:$K$1368,3,FALSE)=0,"",VLOOKUP(G2470,Demos!$B$3:$K$1368,3,FALSE)),"")</f>
        <v/>
      </c>
      <c r="J2470" s="79" t="str">
        <f>IFERROR(IF(VLOOKUP(G2470,Demos!$B$3:$K$1368,4,FALSE)=0,"",VLOOKUP(G2470,Demos!$B$3:$K$1368,4,FALSE)),"")</f>
        <v/>
      </c>
      <c r="K2470" s="32" t="s">
        <v>1058</v>
      </c>
      <c r="L2470" s="32" t="s">
        <v>1057</v>
      </c>
      <c r="M2470" s="71">
        <v>41263</v>
      </c>
      <c r="N2470" s="33" t="str">
        <f>IFERROR(VLOOKUP(G2470,Demos!$B$3:$K$1368,5,FALSE),"")</f>
        <v>LRC Circuits</v>
      </c>
      <c r="O2470" s="28">
        <f>IF(N2470="","",COUNTIF($N$6:N4589, N2470))</f>
        <v>14</v>
      </c>
      <c r="P2470" s="33" t="str">
        <f xml:space="preserve"> IFERROR(IF(VLOOKUP(G2470,Demos!$B$3:$K$1368,6,FALSE)=0,"",VLOOKUP(G2470,Demos!$B$3:$K$1368,6,FALSE)),"")</f>
        <v>www.de-monstrare.nl/pdf/LRC%20circuits.pdf</v>
      </c>
      <c r="Q2470" s="38" t="str">
        <f xml:space="preserve"> IFERROR(IF(VLOOKUP(G2470,Demos!$B$3:$K$1368,8,FALSE)=0,"",VLOOKUP(G2470,Demos!$B$3:$K$1368,8,FALSE)),"")</f>
        <v/>
      </c>
      <c r="R2470" s="38" t="str">
        <f xml:space="preserve"> IFERROR(IF(VLOOKUP(G2470,Demos!$B$3:$K$1368,7,FALSE)=0,"",VLOOKUP(G2470,Demos!$B$3:$K$1368,7,FALSE)),"")</f>
        <v/>
      </c>
      <c r="T2470" s="50" t="s">
        <v>1763</v>
      </c>
      <c r="U2470" s="31" t="str">
        <f>IFERROR(VLOOKUP(G2470,Demos!$B$7:N5765,12,FALSE),"")</f>
        <v/>
      </c>
    </row>
    <row r="2471" spans="1:21" ht="45" x14ac:dyDescent="0.25">
      <c r="A2471" s="39">
        <f t="shared" si="38"/>
        <v>2466</v>
      </c>
      <c r="B2471" s="30" t="s">
        <v>11</v>
      </c>
      <c r="C2471" s="29" t="str">
        <f xml:space="preserve"> IFERROR(VLOOKUP(B2471, Courses!$C$3:$E$836, 2, FALSE),"")</f>
        <v>Classical Mechanics</v>
      </c>
      <c r="D2471" s="29" t="str">
        <f xml:space="preserve"> IFERROR(VLOOKUP(MID(G2471,1,1), PIRA!$B$1:$E$1146, 2, FALSE),"")</f>
        <v>1 Mechanics</v>
      </c>
      <c r="E2471" s="31" t="str">
        <f xml:space="preserve"> IFERROR(VLOOKUP(MID(G2471,1,2),PIRA!$B$1:$E$1144,2,FALSE),"")&amp;"
"&amp;IFERROR(VLOOKUP(MID(H2471,1,2),PIRA!$B$1:$E$1144,2,FALSE),"")&amp;"
"&amp;IFERROR(VLOOKUP(MID(I2471,1,2),PIRA!$B$1:$E$1144,2,FALSE),"")</f>
        <v xml:space="preserve">Statics of Rigid Bodies
</v>
      </c>
      <c r="F2471" s="31" t="str">
        <f xml:space="preserve"> IFERROR(VLOOKUP(MID(G2471,1,4),PIRA!$B$1:$E$1144,2,FALSE),"")&amp;"
"&amp;IFERROR(VLOOKUP(MID(H2471,1,4),PIRA!$B$1:$E$1144,2,FALSE),"")&amp;"
"&amp;IFERROR(VLOOKUP(MID(I2471,1,4),PIRA!$B$1:$E$1144,2,FALSE),"")</f>
        <v xml:space="preserve">Resolution of Forces
</v>
      </c>
      <c r="G2471" s="32" t="s">
        <v>97</v>
      </c>
      <c r="H2471" s="31" t="str">
        <f>IFERROR(IF(VLOOKUP(G2471,Demos!$B$3:$K$1368,2,FALSE)=0,"",VLOOKUP(G2471,Demos!$B$3:$K$1368,2,FALSE)),"")</f>
        <v/>
      </c>
      <c r="I2471" s="79" t="str">
        <f>IFERROR(IF(VLOOKUP(G2471,Demos!$B$3:$K$1368,3,FALSE)=0,"",VLOOKUP(G2471,Demos!$B$3:$K$1368,3,FALSE)),"")</f>
        <v/>
      </c>
      <c r="J2471" s="79" t="str">
        <f>IFERROR(IF(VLOOKUP(G2471,Demos!$B$3:$K$1368,4,FALSE)=0,"",VLOOKUP(G2471,Demos!$B$3:$K$1368,4,FALSE)),"")</f>
        <v/>
      </c>
      <c r="K2471" s="32" t="s">
        <v>1065</v>
      </c>
      <c r="L2471" s="32" t="s">
        <v>1066</v>
      </c>
      <c r="M2471" s="71">
        <v>41262</v>
      </c>
      <c r="N2471" s="33" t="str">
        <f>IFERROR(VLOOKUP(G2471,Demos!$B$3:$K$1368,5,FALSE),"")</f>
        <v>Sliding Block down an Inclined Plane</v>
      </c>
      <c r="O2471" s="28">
        <f>IF(N2471="","",COUNTIF($N$6:N4590, N2471))</f>
        <v>1</v>
      </c>
      <c r="P2471" s="33" t="str">
        <f xml:space="preserve"> IFERROR(IF(VLOOKUP(G2471,Demos!$B$3:$K$1368,6,FALSE)=0,"",VLOOKUP(G2471,Demos!$B$3:$K$1368,6,FALSE)),"")</f>
        <v>N/A</v>
      </c>
      <c r="Q2471" s="38" t="str">
        <f xml:space="preserve"> IFERROR(IF(VLOOKUP(G2471,Demos!$B$3:$K$1368,8,FALSE)=0,"",VLOOKUP(G2471,Demos!$B$3:$K$1368,8,FALSE)),"")</f>
        <v>New demonstration 19 Dec 2012. Needs improvement, wrt friction large triangle.</v>
      </c>
      <c r="R2471" s="38" t="str">
        <f xml:space="preserve"> IFERROR(IF(VLOOKUP(G2471,Demos!$B$3:$K$1368,7,FALSE)=0,"",VLOOKUP(G2471,Demos!$B$3:$K$1368,7,FALSE)),"")</f>
        <v/>
      </c>
      <c r="T2471" s="50" t="s">
        <v>1762</v>
      </c>
      <c r="U2471" s="31" t="str">
        <f>IFERROR(VLOOKUP(G2471,Demos!$B$7:N5766,12,FALSE),"")</f>
        <v/>
      </c>
    </row>
    <row r="2472" spans="1:21" ht="45" x14ac:dyDescent="0.25">
      <c r="A2472" s="39">
        <f t="shared" si="38"/>
        <v>2467</v>
      </c>
      <c r="B2472" s="30" t="s">
        <v>10</v>
      </c>
      <c r="C2472" s="29" t="str">
        <f xml:space="preserve"> IFERROR(VLOOKUP(B2472, Courses!$C$3:$E$836, 2, FALSE),"")</f>
        <v>Mechanics I</v>
      </c>
      <c r="D2472" s="29" t="str">
        <f xml:space="preserve"> IFERROR(VLOOKUP(MID(G2472,1,1), PIRA!$B$1:$E$1146, 2, FALSE),"")</f>
        <v>1 Mechanics</v>
      </c>
      <c r="E2472" s="31" t="str">
        <f xml:space="preserve"> IFERROR(VLOOKUP(MID(G2472,1,2),PIRA!$B$1:$E$1144,2,FALSE),"")&amp;"
"&amp;IFERROR(VLOOKUP(MID(H2472,1,2),PIRA!$B$1:$E$1144,2,FALSE),"")&amp;"
"&amp;IFERROR(VLOOKUP(MID(I2472,1,2),PIRA!$B$1:$E$1144,2,FALSE),"")</f>
        <v xml:space="preserve">Applications of Newton's Laws
</v>
      </c>
      <c r="F2472" s="31" t="str">
        <f xml:space="preserve"> IFERROR(VLOOKUP(MID(G2472,1,4),PIRA!$B$1:$E$1144,2,FALSE),"")&amp;"
"&amp;IFERROR(VLOOKUP(MID(H2472,1,4),PIRA!$B$1:$E$1144,2,FALSE),"")&amp;"
"&amp;IFERROR(VLOOKUP(MID(I2472,1,4),PIRA!$B$1:$E$1144,2,FALSE),"")</f>
        <v xml:space="preserve">Friction
</v>
      </c>
      <c r="G2472" s="32" t="s">
        <v>1152</v>
      </c>
      <c r="H2472" s="31" t="str">
        <f>IFERROR(IF(VLOOKUP(G2472,Demos!$B$3:$K$1368,2,FALSE)=0,"",VLOOKUP(G2472,Demos!$B$3:$K$1368,2,FALSE)),"")</f>
        <v/>
      </c>
      <c r="I2472" s="79" t="str">
        <f>IFERROR(IF(VLOOKUP(G2472,Demos!$B$3:$K$1368,3,FALSE)=0,"",VLOOKUP(G2472,Demos!$B$3:$K$1368,3,FALSE)),"")</f>
        <v/>
      </c>
      <c r="J2472" s="79" t="str">
        <f>IFERROR(IF(VLOOKUP(G2472,Demos!$B$3:$K$1368,4,FALSE)=0,"",VLOOKUP(G2472,Demos!$B$3:$K$1368,4,FALSE)),"")</f>
        <v/>
      </c>
      <c r="K2472" s="30" t="s">
        <v>3</v>
      </c>
      <c r="M2472" s="71">
        <v>41262</v>
      </c>
      <c r="N2472" s="33" t="str">
        <f>IFERROR(VLOOKUP(G2472,Demos!$B$3:$K$1368,5,FALSE),"")</f>
        <v>Braking</v>
      </c>
      <c r="O2472" s="28">
        <f>IF(N2472="","",COUNTIF($N$6:N4591, N2472))</f>
        <v>19</v>
      </c>
      <c r="P2472" s="33" t="str">
        <f xml:space="preserve"> IFERROR(IF(VLOOKUP(G2472,Demos!$B$3:$K$1368,6,FALSE)=0,"",VLOOKUP(G2472,Demos!$B$3:$K$1368,6,FALSE)),"")</f>
        <v>www.de-monstrare.nl/pdf/Braking.pdf</v>
      </c>
      <c r="Q2472" s="38" t="str">
        <f xml:space="preserve"> IFERROR(IF(VLOOKUP(G2472,Demos!$B$3:$K$1368,8,FALSE)=0,"",VLOOKUP(G2472,Demos!$B$3:$K$1368,8,FALSE)),"")</f>
        <v/>
      </c>
      <c r="R2472" s="38" t="str">
        <f xml:space="preserve"> IFERROR(IF(VLOOKUP(G2472,Demos!$B$3:$K$1368,7,FALSE)=0,"",VLOOKUP(G2472,Demos!$B$3:$K$1368,7,FALSE)),"")</f>
        <v/>
      </c>
      <c r="T2472" s="50" t="s">
        <v>1761</v>
      </c>
      <c r="U2472" s="31" t="str">
        <f>IFERROR(VLOOKUP(G2472,Demos!$B$7:N5769,12,FALSE),"")</f>
        <v/>
      </c>
    </row>
    <row r="2473" spans="1:21" ht="45" x14ac:dyDescent="0.25">
      <c r="A2473" s="39">
        <f t="shared" si="38"/>
        <v>2468</v>
      </c>
      <c r="B2473" s="30" t="s">
        <v>10</v>
      </c>
      <c r="C2473" s="29" t="str">
        <f xml:space="preserve"> IFERROR(VLOOKUP(B2473, Courses!$C$3:$E$836, 2, FALSE),"")</f>
        <v>Mechanics I</v>
      </c>
      <c r="D2473" s="29" t="str">
        <f xml:space="preserve"> IFERROR(VLOOKUP(MID(G2473,1,1), PIRA!$B$1:$E$1146, 2, FALSE),"")</f>
        <v>1 Mechanics</v>
      </c>
      <c r="E2473" s="31" t="str">
        <f xml:space="preserve"> IFERROR(VLOOKUP(MID(G2473,1,2),PIRA!$B$1:$E$1144,2,FALSE),"")&amp;"
"&amp;IFERROR(VLOOKUP(MID(H2473,1,2),PIRA!$B$1:$E$1144,2,FALSE),"")&amp;"
"&amp;IFERROR(VLOOKUP(MID(I2473,1,2),PIRA!$B$1:$E$1144,2,FALSE),"")</f>
        <v xml:space="preserve">Applications of Newton's Laws
</v>
      </c>
      <c r="F2473" s="31" t="str">
        <f xml:space="preserve"> IFERROR(VLOOKUP(MID(G2473,1,4),PIRA!$B$1:$E$1144,2,FALSE),"")&amp;"
"&amp;IFERROR(VLOOKUP(MID(H2473,1,4),PIRA!$B$1:$E$1144,2,FALSE),"")&amp;"
"&amp;IFERROR(VLOOKUP(MID(I2473,1,4),PIRA!$B$1:$E$1144,2,FALSE),"")</f>
        <v xml:space="preserve">Friction
</v>
      </c>
      <c r="G2473" s="32" t="s">
        <v>1153</v>
      </c>
      <c r="H2473" s="31" t="str">
        <f>IFERROR(IF(VLOOKUP(G2473,Demos!$B$3:$K$1368,2,FALSE)=0,"",VLOOKUP(G2473,Demos!$B$3:$K$1368,2,FALSE)),"")</f>
        <v/>
      </c>
      <c r="I2473" s="79" t="str">
        <f>IFERROR(IF(VLOOKUP(G2473,Demos!$B$3:$K$1368,3,FALSE)=0,"",VLOOKUP(G2473,Demos!$B$3:$K$1368,3,FALSE)),"")</f>
        <v/>
      </c>
      <c r="J2473" s="79" t="str">
        <f>IFERROR(IF(VLOOKUP(G2473,Demos!$B$3:$K$1368,4,FALSE)=0,"",VLOOKUP(G2473,Demos!$B$3:$K$1368,4,FALSE)),"")</f>
        <v/>
      </c>
      <c r="K2473" s="30" t="s">
        <v>3</v>
      </c>
      <c r="M2473" s="71">
        <v>41262</v>
      </c>
      <c r="N2473" s="33" t="str">
        <f>IFERROR(VLOOKUP(G2473,Demos!$B$3:$K$1368,5,FALSE),"")</f>
        <v>Phonebook Friction</v>
      </c>
      <c r="O2473" s="28">
        <f>IF(N2473="","",COUNTIF($N$6:N4592, N2473))</f>
        <v>13</v>
      </c>
      <c r="P2473" s="33" t="str">
        <f xml:space="preserve"> IFERROR(IF(VLOOKUP(G2473,Demos!$B$3:$K$1368,6,FALSE)=0,"",VLOOKUP(G2473,Demos!$B$3:$K$1368,6,FALSE)),"")</f>
        <v>www.de-monstrare.nl/pdf/Phonebook%20friction.pdf</v>
      </c>
      <c r="Q2473" s="38" t="str">
        <f xml:space="preserve"> IFERROR(IF(VLOOKUP(G2473,Demos!$B$3:$K$1368,8,FALSE)=0,"",VLOOKUP(G2473,Demos!$B$3:$K$1368,8,FALSE)),"")</f>
        <v/>
      </c>
      <c r="R2473" s="38" t="str">
        <f xml:space="preserve"> IFERROR(IF(VLOOKUP(G2473,Demos!$B$3:$K$1368,7,FALSE)=0,"",VLOOKUP(G2473,Demos!$B$3:$K$1368,7,FALSE)),"")</f>
        <v/>
      </c>
      <c r="T2473" s="50" t="s">
        <v>1761</v>
      </c>
      <c r="U2473" s="31" t="str">
        <f>IFERROR(VLOOKUP(G2473,Demos!$B$7:N5767,12,FALSE),"")</f>
        <v/>
      </c>
    </row>
    <row r="2474" spans="1:21" ht="45" x14ac:dyDescent="0.25">
      <c r="A2474" s="39">
        <f t="shared" si="38"/>
        <v>2469</v>
      </c>
      <c r="B2474" s="30" t="s">
        <v>10</v>
      </c>
      <c r="C2474" s="29" t="str">
        <f xml:space="preserve"> IFERROR(VLOOKUP(B2474, Courses!$C$3:$E$836, 2, FALSE),"")</f>
        <v>Mechanics I</v>
      </c>
      <c r="D2474" s="29" t="str">
        <f xml:space="preserve"> IFERROR(VLOOKUP(MID(G2474,1,1), PIRA!$B$1:$E$1146, 2, FALSE),"")</f>
        <v>1 Mechanics</v>
      </c>
      <c r="E2474" s="31" t="str">
        <f xml:space="preserve"> IFERROR(VLOOKUP(MID(G2474,1,2),PIRA!$B$1:$E$1144,2,FALSE),"")&amp;"
"&amp;IFERROR(VLOOKUP(MID(H2474,1,2),PIRA!$B$1:$E$1144,2,FALSE),"")&amp;"
"&amp;IFERROR(VLOOKUP(MID(I2474,1,2),PIRA!$B$1:$E$1144,2,FALSE),"")</f>
        <v xml:space="preserve">Work and Energy
Magnetic Materials
</v>
      </c>
      <c r="F2474" s="31" t="str">
        <f xml:space="preserve"> IFERROR(VLOOKUP(MID(G2474,1,4),PIRA!$B$1:$E$1144,2,FALSE),"")&amp;"
"&amp;IFERROR(VLOOKUP(MID(H2474,1,4),PIRA!$B$1:$E$1144,2,FALSE),"")&amp;"
"&amp;IFERROR(VLOOKUP(MID(I2474,1,4),PIRA!$B$1:$E$1144,2,FALSE),"")</f>
        <v xml:space="preserve">Conservation of Energy
Magnets
</v>
      </c>
      <c r="G2474" s="32" t="s">
        <v>1158</v>
      </c>
      <c r="H2474" s="31" t="str">
        <f>IFERROR(IF(VLOOKUP(G2474,Demos!$B$3:$K$1368,2,FALSE)=0,"",VLOOKUP(G2474,Demos!$B$3:$K$1368,2,FALSE)),"")</f>
        <v>5G10.80</v>
      </c>
      <c r="I2474" s="79" t="str">
        <f>IFERROR(IF(VLOOKUP(G2474,Demos!$B$3:$K$1368,3,FALSE)=0,"",VLOOKUP(G2474,Demos!$B$3:$K$1368,3,FALSE)),"")</f>
        <v/>
      </c>
      <c r="J2474" s="79" t="str">
        <f>IFERROR(IF(VLOOKUP(G2474,Demos!$B$3:$K$1368,4,FALSE)=0,"",VLOOKUP(G2474,Demos!$B$3:$K$1368,4,FALSE)),"")</f>
        <v/>
      </c>
      <c r="K2474" s="30" t="s">
        <v>3</v>
      </c>
      <c r="M2474" s="71">
        <v>41262</v>
      </c>
      <c r="N2474" s="33" t="str">
        <f>IFERROR(VLOOKUP(G2474,Demos!$B$3:$K$1368,5,FALSE),"")</f>
        <v>Gauss' Rifle</v>
      </c>
      <c r="O2474" s="28">
        <f>IF(N2474="","",COUNTIF($N$6:N4593, N2474))</f>
        <v>37</v>
      </c>
      <c r="P2474" s="33" t="str">
        <f xml:space="preserve"> IFERROR(IF(VLOOKUP(G2474,Demos!$B$3:$K$1368,6,FALSE)=0,"",VLOOKUP(G2474,Demos!$B$3:$K$1368,6,FALSE)),"")</f>
        <v>www.de-monstrare.nl/pdf/Gauss%27s%20rifle.pdf</v>
      </c>
      <c r="Q2474" s="38" t="str">
        <f xml:space="preserve"> IFERROR(IF(VLOOKUP(G2474,Demos!$B$3:$K$1368,8,FALSE)=0,"",VLOOKUP(G2474,Demos!$B$3:$K$1368,8,FALSE)),"")</f>
        <v/>
      </c>
      <c r="R2474" s="38" t="str">
        <f xml:space="preserve"> IFERROR(IF(VLOOKUP(G2474,Demos!$B$3:$K$1368,7,FALSE)=0,"",VLOOKUP(G2474,Demos!$B$3:$K$1368,7,FALSE)),"")</f>
        <v xml:space="preserve">See Collegerama 2022 recording TN1612TU_04 from 00:39:45 - https://collegerama.tudelft.nl/Mediasite/Channel/as-bsc-tn/watch/a26ab3bd246349b59f418a1b22cc67101d </v>
      </c>
      <c r="T2474" s="50" t="s">
        <v>1761</v>
      </c>
      <c r="U2474" s="31" t="str">
        <f>IFERROR(VLOOKUP(G2474,Demos!$B$7:N5768,12,FALSE),"")</f>
        <v/>
      </c>
    </row>
    <row r="2475" spans="1:21" ht="45" x14ac:dyDescent="0.25">
      <c r="A2475" s="39">
        <f t="shared" si="38"/>
        <v>2470</v>
      </c>
      <c r="B2475" s="30" t="s">
        <v>1877</v>
      </c>
      <c r="C2475" s="29" t="str">
        <f xml:space="preserve"> IFERROR(VLOOKUP(B2475, Courses!$C$3:$E$836, 2, FALSE),"")</f>
        <v>Electromagnetism</v>
      </c>
      <c r="D2475" s="29" t="str">
        <f xml:space="preserve"> IFERROR(VLOOKUP(MID(G2475,1,1), PIRA!$B$1:$E$1146, 2, FALSE),"")</f>
        <v>5 Electricity and Magnetism</v>
      </c>
      <c r="E2475" s="31" t="str">
        <f xml:space="preserve"> IFERROR(VLOOKUP(MID(G2475,1,2),PIRA!$B$1:$E$1144,2,FALSE),"")&amp;"
"&amp;IFERROR(VLOOKUP(MID(H2475,1,2),PIRA!$B$1:$E$1144,2,FALSE),"")&amp;"
"&amp;IFERROR(VLOOKUP(MID(I2475,1,2),PIRA!$B$1:$E$1144,2,FALSE),"")</f>
        <v xml:space="preserve">Electromagnetic Radiation
Wave Motion
</v>
      </c>
      <c r="F2475" s="31" t="str">
        <f xml:space="preserve"> IFERROR(VLOOKUP(MID(G2475,1,4),PIRA!$B$1:$E$1144,2,FALSE),"")&amp;"
"&amp;IFERROR(VLOOKUP(MID(H2475,1,4),PIRA!$B$1:$E$1144,2,FALSE),"")&amp;"
"&amp;IFERROR(VLOOKUP(MID(I2475,1,4),PIRA!$B$1:$E$1144,2,FALSE),"")</f>
        <v xml:space="preserve">Transmission Lines and Antennas
Standing Waves
</v>
      </c>
      <c r="G2475" s="32" t="s">
        <v>484</v>
      </c>
      <c r="H2475" s="31" t="str">
        <f>IFERROR(IF(VLOOKUP(G2475,Demos!$B$3:$K$1368,2,FALSE)=0,"",VLOOKUP(G2475,Demos!$B$3:$K$1368,2,FALSE)),"")</f>
        <v>3B22.09</v>
      </c>
      <c r="I2475" s="79" t="str">
        <f>IFERROR(IF(VLOOKUP(G2475,Demos!$B$3:$K$1368,3,FALSE)=0,"",VLOOKUP(G2475,Demos!$B$3:$K$1368,3,FALSE)),"")</f>
        <v/>
      </c>
      <c r="J2475" s="79" t="str">
        <f>IFERROR(IF(VLOOKUP(G2475,Demos!$B$3:$K$1368,4,FALSE)=0,"",VLOOKUP(G2475,Demos!$B$3:$K$1368,4,FALSE)),"")</f>
        <v/>
      </c>
      <c r="K2475" s="32" t="s">
        <v>1060</v>
      </c>
      <c r="L2475" s="32" t="s">
        <v>155</v>
      </c>
      <c r="M2475" s="71">
        <v>41261</v>
      </c>
      <c r="N2475" s="33" t="str">
        <f>IFERROR(VLOOKUP(G2475,Demos!$B$3:$K$1368,5,FALSE),"")</f>
        <v>Microwave Oven Standing Waves</v>
      </c>
      <c r="O2475" s="28">
        <f>IF(N2475="","",COUNTIF($N$6:N4594, N2475))</f>
        <v>5</v>
      </c>
      <c r="P2475" s="33" t="str">
        <f xml:space="preserve"> IFERROR(IF(VLOOKUP(G2475,Demos!$B$3:$K$1368,6,FALSE)=0,"",VLOOKUP(G2475,Demos!$B$3:$K$1368,6,FALSE)),"")</f>
        <v>www.de-monstrare.nl/pdf/Microwave%20oven.pdf</v>
      </c>
      <c r="Q2475" s="38" t="str">
        <f xml:space="preserve"> IFERROR(IF(VLOOKUP(G2475,Demos!$B$3:$K$1368,8,FALSE)=0,"",VLOOKUP(G2475,Demos!$B$3:$K$1368,8,FALSE)),"")</f>
        <v/>
      </c>
      <c r="R2475" s="38" t="str">
        <f xml:space="preserve"> IFERROR(IF(VLOOKUP(G2475,Demos!$B$3:$K$1368,7,FALSE)=0,"",VLOOKUP(G2475,Demos!$B$3:$K$1368,7,FALSE)),"")</f>
        <v/>
      </c>
      <c r="T2475" s="50" t="s">
        <v>1761</v>
      </c>
      <c r="U2475" s="31" t="str">
        <f>IFERROR(VLOOKUP(G2475,Demos!$B$7:N5770,12,FALSE),"")</f>
        <v/>
      </c>
    </row>
    <row r="2476" spans="1:21" ht="45" x14ac:dyDescent="0.25">
      <c r="A2476" s="39">
        <f t="shared" si="38"/>
        <v>2471</v>
      </c>
      <c r="B2476" s="30" t="s">
        <v>162</v>
      </c>
      <c r="C2476" s="29" t="str">
        <f xml:space="preserve"> IFERROR(VLOOKUP(B2476, Courses!$C$3:$E$836, 2, FALSE),"")</f>
        <v>Electricity and Magnetism</v>
      </c>
      <c r="D2476" s="29" t="str">
        <f xml:space="preserve"> IFERROR(VLOOKUP(MID(G2476,1,1), PIRA!$B$1:$E$1146, 2, FALSE),"")</f>
        <v>5 Electricity and Magnetism</v>
      </c>
      <c r="E2476" s="31" t="str">
        <f xml:space="preserve"> IFERROR(VLOOKUP(MID(G2476,1,2),PIRA!$B$1:$E$1144,2,FALSE),"")&amp;"
"&amp;IFERROR(VLOOKUP(MID(H2476,1,2),PIRA!$B$1:$E$1144,2,FALSE),"")&amp;"
"&amp;IFERROR(VLOOKUP(MID(I2476,1,2),PIRA!$B$1:$E$1144,2,FALSE),"")</f>
        <v xml:space="preserve">Electromagnetic Induction
</v>
      </c>
      <c r="F2476" s="31" t="str">
        <f xml:space="preserve"> IFERROR(VLOOKUP(MID(G2476,1,4),PIRA!$B$1:$E$1144,2,FALSE),"")&amp;"
"&amp;IFERROR(VLOOKUP(MID(H2476,1,4),PIRA!$B$1:$E$1144,2,FALSE),"")&amp;"
"&amp;IFERROR(VLOOKUP(MID(I2476,1,4),PIRA!$B$1:$E$1144,2,FALSE),"")</f>
        <v xml:space="preserve">Induced Currents and Forces
</v>
      </c>
      <c r="G2476" s="32" t="s">
        <v>221</v>
      </c>
      <c r="H2476" s="31" t="str">
        <f>IFERROR(IF(VLOOKUP(G2476,Demos!$B$3:$K$1368,2,FALSE)=0,"",VLOOKUP(G2476,Demos!$B$3:$K$1368,2,FALSE)),"")</f>
        <v/>
      </c>
      <c r="I2476" s="79" t="str">
        <f>IFERROR(IF(VLOOKUP(G2476,Demos!$B$3:$K$1368,3,FALSE)=0,"",VLOOKUP(G2476,Demos!$B$3:$K$1368,3,FALSE)),"")</f>
        <v/>
      </c>
      <c r="J2476" s="79" t="str">
        <f>IFERROR(IF(VLOOKUP(G2476,Demos!$B$3:$K$1368,4,FALSE)=0,"",VLOOKUP(G2476,Demos!$B$3:$K$1368,4,FALSE)),"")</f>
        <v/>
      </c>
      <c r="K2476" s="32" t="s">
        <v>1058</v>
      </c>
      <c r="L2476" s="32" t="s">
        <v>1057</v>
      </c>
      <c r="M2476" s="71">
        <v>41260</v>
      </c>
      <c r="N2476" s="33" t="str">
        <f>IFERROR(VLOOKUP(G2476,Demos!$B$3:$K$1368,5,FALSE),"")</f>
        <v>Skipping Rope</v>
      </c>
      <c r="O2476" s="28">
        <f>IF(N2476="","",COUNTIF($N$6:N4595, N2476))</f>
        <v>3</v>
      </c>
      <c r="P2476" s="33" t="str">
        <f xml:space="preserve"> IFERROR(IF(VLOOKUP(G2476,Demos!$B$3:$K$1368,6,FALSE)=0,"",VLOOKUP(G2476,Demos!$B$3:$K$1368,6,FALSE)),"")</f>
        <v>www.de-monstrare.nl/pdf/Skipping%20rope.pdf</v>
      </c>
      <c r="Q2476" s="38" t="str">
        <f xml:space="preserve"> IFERROR(IF(VLOOKUP(G2476,Demos!$B$3:$K$1368,8,FALSE)=0,"",VLOOKUP(G2476,Demos!$B$3:$K$1368,8,FALSE)),"")</f>
        <v/>
      </c>
      <c r="R2476" s="38" t="str">
        <f xml:space="preserve"> IFERROR(IF(VLOOKUP(G2476,Demos!$B$3:$K$1368,7,FALSE)=0,"",VLOOKUP(G2476,Demos!$B$3:$K$1368,7,FALSE)),"")</f>
        <v/>
      </c>
      <c r="T2476" s="50" t="s">
        <v>1761</v>
      </c>
      <c r="U2476" s="31" t="str">
        <f>IFERROR(VLOOKUP(G2476,Demos!$B$7:N5771,12,FALSE),"")</f>
        <v/>
      </c>
    </row>
    <row r="2477" spans="1:21" ht="45" x14ac:dyDescent="0.25">
      <c r="A2477" s="39">
        <f t="shared" si="38"/>
        <v>2472</v>
      </c>
      <c r="B2477" s="30" t="s">
        <v>1877</v>
      </c>
      <c r="C2477" s="29" t="str">
        <f xml:space="preserve"> IFERROR(VLOOKUP(B2477, Courses!$C$3:$E$836, 2, FALSE),"")</f>
        <v>Electromagnetism</v>
      </c>
      <c r="D2477" s="29" t="str">
        <f xml:space="preserve"> IFERROR(VLOOKUP(MID(G2477,1,1), PIRA!$B$1:$E$1146, 2, FALSE),"")</f>
        <v>5 Electricity and Magnetism</v>
      </c>
      <c r="E2477" s="31" t="str">
        <f xml:space="preserve"> IFERROR(VLOOKUP(MID(G2477,1,2),PIRA!$B$1:$E$1144,2,FALSE),"")&amp;"
"&amp;IFERROR(VLOOKUP(MID(H2477,1,2),PIRA!$B$1:$E$1144,2,FALSE),"")&amp;"
"&amp;IFERROR(VLOOKUP(MID(I2477,1,2),PIRA!$B$1:$E$1144,2,FALSE),"")</f>
        <v xml:space="preserve">AC Circuits
Magnetic Fields and Forces
</v>
      </c>
      <c r="F2477" s="31" t="str">
        <f xml:space="preserve"> IFERROR(VLOOKUP(MID(G2477,1,4),PIRA!$B$1:$E$1144,2,FALSE),"")&amp;"
"&amp;IFERROR(VLOOKUP(MID(H2477,1,4),PIRA!$B$1:$E$1144,2,FALSE),"")&amp;"
"&amp;IFERROR(VLOOKUP(MID(I2477,1,4),PIRA!$B$1:$E$1144,2,FALSE),"")</f>
        <v xml:space="preserve">Impedance
Magnetic Fields
</v>
      </c>
      <c r="G2477" s="32" t="s">
        <v>232</v>
      </c>
      <c r="H2477" s="31" t="str">
        <f>IFERROR(IF(VLOOKUP(G2477,Demos!$B$3:$K$1368,2,FALSE)=0,"",VLOOKUP(G2477,Demos!$B$3:$K$1368,2,FALSE)),"")</f>
        <v>5H10.61</v>
      </c>
      <c r="I2477" s="79" t="str">
        <f>IFERROR(IF(VLOOKUP(G2477,Demos!$B$3:$K$1368,3,FALSE)=0,"",VLOOKUP(G2477,Demos!$B$3:$K$1368,3,FALSE)),"")</f>
        <v/>
      </c>
      <c r="J2477" s="79" t="str">
        <f>IFERROR(IF(VLOOKUP(G2477,Demos!$B$3:$K$1368,4,FALSE)=0,"",VLOOKUP(G2477,Demos!$B$3:$K$1368,4,FALSE)),"")</f>
        <v/>
      </c>
      <c r="K2477" s="30" t="s">
        <v>177</v>
      </c>
      <c r="L2477" s="30" t="s">
        <v>155</v>
      </c>
      <c r="M2477" s="71">
        <v>41257</v>
      </c>
      <c r="N2477" s="33" t="str">
        <f>IFERROR(VLOOKUP(G2477,Demos!$B$3:$K$1368,5,FALSE),"")</f>
        <v>Skin Effect</v>
      </c>
      <c r="O2477" s="28">
        <f>IF(N2477="","",COUNTIF($N$6:N4596, N2477))</f>
        <v>7</v>
      </c>
      <c r="P2477" s="33" t="str">
        <f xml:space="preserve"> IFERROR(IF(VLOOKUP(G2477,Demos!$B$3:$K$1368,6,FALSE)=0,"",VLOOKUP(G2477,Demos!$B$3:$K$1368,6,FALSE)),"")</f>
        <v>N/A</v>
      </c>
      <c r="Q2477" s="38" t="str">
        <f xml:space="preserve"> IFERROR(IF(VLOOKUP(G2477,Demos!$B$3:$K$1368,8,FALSE)=0,"",VLOOKUP(G2477,Demos!$B$3:$K$1368,8,FALSE)),"")</f>
        <v>Still have to device a demonstration setup (12-Sep-13)</v>
      </c>
      <c r="R2477" s="38" t="str">
        <f xml:space="preserve"> IFERROR(IF(VLOOKUP(G2477,Demos!$B$3:$K$1368,7,FALSE)=0,"",VLOOKUP(G2477,Demos!$B$3:$K$1368,7,FALSE)),"")</f>
        <v/>
      </c>
      <c r="S2477" s="84"/>
      <c r="T2477" s="50" t="s">
        <v>1761</v>
      </c>
      <c r="U2477" s="31" t="str">
        <f>IFERROR(VLOOKUP(G2477,Demos!$B$7:N5772,12,FALSE),"")</f>
        <v/>
      </c>
    </row>
    <row r="2478" spans="1:21" ht="45" x14ac:dyDescent="0.25">
      <c r="A2478" s="39">
        <f t="shared" si="38"/>
        <v>2473</v>
      </c>
      <c r="B2478" s="30" t="s">
        <v>162</v>
      </c>
      <c r="C2478" s="29" t="str">
        <f xml:space="preserve"> IFERROR(VLOOKUP(B2478, Courses!$C$3:$E$836, 2, FALSE),"")</f>
        <v>Electricity and Magnetism</v>
      </c>
      <c r="D2478" s="29" t="str">
        <f xml:space="preserve"> IFERROR(VLOOKUP(MID(G2478,1,1), PIRA!$B$1:$E$1146, 2, FALSE),"")</f>
        <v>5 Electricity and Magnetism</v>
      </c>
      <c r="E2478" s="31" t="str">
        <f xml:space="preserve"> IFERROR(VLOOKUP(MID(G2478,1,2),PIRA!$B$1:$E$1144,2,FALSE),"")&amp;"
"&amp;IFERROR(VLOOKUP(MID(H2478,1,2),PIRA!$B$1:$E$1144,2,FALSE),"")&amp;"
"&amp;IFERROR(VLOOKUP(MID(I2478,1,2),PIRA!$B$1:$E$1144,2,FALSE),"")</f>
        <v xml:space="preserve">Electromagnetic Induction
</v>
      </c>
      <c r="F2478" s="31" t="str">
        <f xml:space="preserve"> IFERROR(VLOOKUP(MID(G2478,1,4),PIRA!$B$1:$E$1144,2,FALSE),"")&amp;"
"&amp;IFERROR(VLOOKUP(MID(H2478,1,4),PIRA!$B$1:$E$1144,2,FALSE),"")&amp;"
"&amp;IFERROR(VLOOKUP(MID(I2478,1,4),PIRA!$B$1:$E$1144,2,FALSE),"")</f>
        <v xml:space="preserve">Eddy Currents
</v>
      </c>
      <c r="G2478" s="32" t="s">
        <v>229</v>
      </c>
      <c r="H2478" s="31" t="str">
        <f>IFERROR(IF(VLOOKUP(G2478,Demos!$B$3:$K$1368,2,FALSE)=0,"",VLOOKUP(G2478,Demos!$B$3:$K$1368,2,FALSE)),"")</f>
        <v/>
      </c>
      <c r="I2478" s="79" t="str">
        <f>IFERROR(IF(VLOOKUP(G2478,Demos!$B$3:$K$1368,3,FALSE)=0,"",VLOOKUP(G2478,Demos!$B$3:$K$1368,3,FALSE)),"")</f>
        <v/>
      </c>
      <c r="J2478" s="79" t="str">
        <f>IFERROR(IF(VLOOKUP(G2478,Demos!$B$3:$K$1368,4,FALSE)=0,"",VLOOKUP(G2478,Demos!$B$3:$K$1368,4,FALSE)),"")</f>
        <v/>
      </c>
      <c r="K2478" s="32" t="s">
        <v>1058</v>
      </c>
      <c r="L2478" s="32" t="s">
        <v>1057</v>
      </c>
      <c r="M2478" s="71">
        <v>41256</v>
      </c>
      <c r="N2478" s="33" t="str">
        <f>IFERROR(VLOOKUP(G2478,Demos!$B$3:$K$1368,5,FALSE),"")</f>
        <v>Jumping Ring</v>
      </c>
      <c r="O2478" s="28">
        <f>IF(N2478="","",COUNTIF($N$6:N4597, N2478))</f>
        <v>4</v>
      </c>
      <c r="P2478" s="33" t="str">
        <f xml:space="preserve"> IFERROR(IF(VLOOKUP(G2478,Demos!$B$3:$K$1368,6,FALSE)=0,"",VLOOKUP(G2478,Demos!$B$3:$K$1368,6,FALSE)),"")</f>
        <v>N/A</v>
      </c>
      <c r="Q2478" s="38" t="str">
        <f xml:space="preserve"> IFERROR(IF(VLOOKUP(G2478,Demos!$B$3:$K$1368,8,FALSE)=0,"",VLOOKUP(G2478,Demos!$B$3:$K$1368,8,FALSE)),"")</f>
        <v>Eddy currents, jumping magnet (metal ring becomes magnetised)</v>
      </c>
      <c r="R2478" s="38" t="str">
        <f xml:space="preserve"> IFERROR(IF(VLOOKUP(G2478,Demos!$B$3:$K$1368,7,FALSE)=0,"",VLOOKUP(G2478,Demos!$B$3:$K$1368,7,FALSE)),"")</f>
        <v/>
      </c>
      <c r="T2478" s="50" t="s">
        <v>1761</v>
      </c>
      <c r="U2478" s="31" t="str">
        <f>IFERROR(VLOOKUP(G2478,Demos!$B$7:N5773,12,FALSE),"")</f>
        <v/>
      </c>
    </row>
    <row r="2479" spans="1:21" ht="45" x14ac:dyDescent="0.25">
      <c r="A2479" s="39">
        <f t="shared" si="38"/>
        <v>2474</v>
      </c>
      <c r="B2479" s="30" t="s">
        <v>162</v>
      </c>
      <c r="C2479" s="29" t="str">
        <f xml:space="preserve"> IFERROR(VLOOKUP(B2479, Courses!$C$3:$E$836, 2, FALSE),"")</f>
        <v>Electricity and Magnetism</v>
      </c>
      <c r="D2479" s="29" t="str">
        <f xml:space="preserve"> IFERROR(VLOOKUP(MID(G2479,1,1), PIRA!$B$1:$E$1146, 2, FALSE),"")</f>
        <v>5 Electricity and Magnetism</v>
      </c>
      <c r="E2479" s="31" t="str">
        <f xml:space="preserve"> IFERROR(VLOOKUP(MID(G2479,1,2),PIRA!$B$1:$E$1144,2,FALSE),"")&amp;"
"&amp;IFERROR(VLOOKUP(MID(H2479,1,2),PIRA!$B$1:$E$1144,2,FALSE),"")&amp;"
"&amp;IFERROR(VLOOKUP(MID(I2479,1,2),PIRA!$B$1:$E$1144,2,FALSE),"")</f>
        <v xml:space="preserve">Magnetic Fields and Forces
</v>
      </c>
      <c r="F2479" s="31" t="str">
        <f xml:space="preserve"> IFERROR(VLOOKUP(MID(G2479,1,4),PIRA!$B$1:$E$1144,2,FALSE),"")&amp;"
"&amp;IFERROR(VLOOKUP(MID(H2479,1,4),PIRA!$B$1:$E$1144,2,FALSE),"")&amp;"
"&amp;IFERROR(VLOOKUP(MID(I2479,1,4),PIRA!$B$1:$E$1144,2,FALSE),"")</f>
        <v xml:space="preserve">Force on Current in Wires
</v>
      </c>
      <c r="G2479" s="32" t="s">
        <v>207</v>
      </c>
      <c r="H2479" s="31" t="str">
        <f>IFERROR(IF(VLOOKUP(G2479,Demos!$B$3:$K$1368,2,FALSE)=0,"",VLOOKUP(G2479,Demos!$B$3:$K$1368,2,FALSE)),"")</f>
        <v/>
      </c>
      <c r="I2479" s="79" t="str">
        <f>IFERROR(IF(VLOOKUP(G2479,Demos!$B$3:$K$1368,3,FALSE)=0,"",VLOOKUP(G2479,Demos!$B$3:$K$1368,3,FALSE)),"")</f>
        <v/>
      </c>
      <c r="J2479" s="79" t="str">
        <f>IFERROR(IF(VLOOKUP(G2479,Demos!$B$3:$K$1368,4,FALSE)=0,"",VLOOKUP(G2479,Demos!$B$3:$K$1368,4,FALSE)),"")</f>
        <v/>
      </c>
      <c r="K2479" s="32" t="s">
        <v>1058</v>
      </c>
      <c r="L2479" s="32" t="s">
        <v>1057</v>
      </c>
      <c r="M2479" s="71">
        <v>41253</v>
      </c>
      <c r="N2479" s="33" t="str">
        <f>IFERROR(VLOOKUP(G2479,Demos!$B$3:$K$1368,5,FALSE),"")</f>
        <v>Current Balance (Sargent-Welch current balance)</v>
      </c>
      <c r="O2479" s="28">
        <f>IF(N2479="","",COUNTIF($N$6:N4598, N2479))</f>
        <v>2</v>
      </c>
      <c r="P2479" s="33" t="str">
        <f xml:space="preserve"> IFERROR(IF(VLOOKUP(G2479,Demos!$B$3:$K$1368,6,FALSE)=0,"",VLOOKUP(G2479,Demos!$B$3:$K$1368,6,FALSE)),"")</f>
        <v>N/A</v>
      </c>
      <c r="Q2479" s="38" t="str">
        <f xml:space="preserve"> IFERROR(IF(VLOOKUP(G2479,Demos!$B$3:$K$1368,8,FALSE)=0,"",VLOOKUP(G2479,Demos!$B$3:$K$1368,8,FALSE)),"")</f>
        <v/>
      </c>
      <c r="R2479" s="38" t="str">
        <f xml:space="preserve"> IFERROR(IF(VLOOKUP(G2479,Demos!$B$3:$K$1368,7,FALSE)=0,"",VLOOKUP(G2479,Demos!$B$3:$K$1368,7,FALSE)),"")</f>
        <v/>
      </c>
      <c r="T2479" s="50" t="s">
        <v>1761</v>
      </c>
      <c r="U2479" s="31" t="str">
        <f>IFERROR(VLOOKUP(G2479,Demos!$B$7:N5775,12,FALSE),"")</f>
        <v/>
      </c>
    </row>
    <row r="2480" spans="1:21" ht="45" x14ac:dyDescent="0.25">
      <c r="A2480" s="39">
        <f t="shared" si="38"/>
        <v>2475</v>
      </c>
      <c r="B2480" s="30" t="s">
        <v>162</v>
      </c>
      <c r="C2480" s="29" t="str">
        <f xml:space="preserve"> IFERROR(VLOOKUP(B2480, Courses!$C$3:$E$836, 2, FALSE),"")</f>
        <v>Electricity and Magnetism</v>
      </c>
      <c r="D2480" s="29" t="str">
        <f xml:space="preserve"> IFERROR(VLOOKUP(MID(G2480,1,1), PIRA!$B$1:$E$1146, 2, FALSE),"")</f>
        <v>5 Electricity and Magnetism</v>
      </c>
      <c r="E2480" s="31" t="str">
        <f xml:space="preserve"> IFERROR(VLOOKUP(MID(G2480,1,2),PIRA!$B$1:$E$1144,2,FALSE),"")&amp;"
"&amp;IFERROR(VLOOKUP(MID(H2480,1,2),PIRA!$B$1:$E$1144,2,FALSE),"")&amp;"
"&amp;IFERROR(VLOOKUP(MID(I2480,1,2),PIRA!$B$1:$E$1144,2,FALSE),"")</f>
        <v xml:space="preserve">Magnetic Fields and Forces
</v>
      </c>
      <c r="F2480" s="31" t="str">
        <f xml:space="preserve"> IFERROR(VLOOKUP(MID(G2480,1,4),PIRA!$B$1:$E$1144,2,FALSE),"")&amp;"
"&amp;IFERROR(VLOOKUP(MID(H2480,1,4),PIRA!$B$1:$E$1144,2,FALSE),"")&amp;"
"&amp;IFERROR(VLOOKUP(MID(I2480,1,4),PIRA!$B$1:$E$1144,2,FALSE),"")</f>
        <v xml:space="preserve">Torques on Coils
</v>
      </c>
      <c r="G2480" s="32" t="s">
        <v>1198</v>
      </c>
      <c r="H2480" s="31" t="str">
        <f>IFERROR(IF(VLOOKUP(G2480,Demos!$B$3:$K$1368,2,FALSE)=0,"",VLOOKUP(G2480,Demos!$B$3:$K$1368,2,FALSE)),"")</f>
        <v/>
      </c>
      <c r="I2480" s="79" t="str">
        <f>IFERROR(IF(VLOOKUP(G2480,Demos!$B$3:$K$1368,3,FALSE)=0,"",VLOOKUP(G2480,Demos!$B$3:$K$1368,3,FALSE)),"")</f>
        <v/>
      </c>
      <c r="J2480" s="79" t="str">
        <f>IFERROR(IF(VLOOKUP(G2480,Demos!$B$3:$K$1368,4,FALSE)=0,"",VLOOKUP(G2480,Demos!$B$3:$K$1368,4,FALSE)),"")</f>
        <v/>
      </c>
      <c r="K2480" s="32" t="s">
        <v>1058</v>
      </c>
      <c r="L2480" s="32" t="s">
        <v>1057</v>
      </c>
      <c r="M2480" s="71">
        <v>41253</v>
      </c>
      <c r="N2480" s="33" t="str">
        <f>IFERROR(VLOOKUP(G2480,Demos!$B$3:$K$1368,5,FALSE),"")</f>
        <v>Current Loop in Magnetic Field</v>
      </c>
      <c r="O2480" s="28">
        <f>IF(N2480="","",COUNTIF($N$6:N4599, N2480))</f>
        <v>2</v>
      </c>
      <c r="P2480" s="33" t="str">
        <f xml:space="preserve"> IFERROR(IF(VLOOKUP(G2480,Demos!$B$3:$K$1368,6,FALSE)=0,"",VLOOKUP(G2480,Demos!$B$3:$K$1368,6,FALSE)),"")</f>
        <v>www.de-monstrare.nl/pdf/Current%20loop%20in%20magnetic%20field.pdf</v>
      </c>
      <c r="Q2480" s="38" t="str">
        <f xml:space="preserve"> IFERROR(IF(VLOOKUP(G2480,Demos!$B$3:$K$1368,8,FALSE)=0,"",VLOOKUP(G2480,Demos!$B$3:$K$1368,8,FALSE)),"")</f>
        <v/>
      </c>
      <c r="R2480" s="38" t="str">
        <f xml:space="preserve"> IFERROR(IF(VLOOKUP(G2480,Demos!$B$3:$K$1368,7,FALSE)=0,"",VLOOKUP(G2480,Demos!$B$3:$K$1368,7,FALSE)),"")</f>
        <v/>
      </c>
      <c r="T2480" s="50" t="s">
        <v>1761</v>
      </c>
      <c r="U2480" s="31" t="str">
        <f>IFERROR(VLOOKUP(G2480,Demos!$B$7:N5774,12,FALSE),"")</f>
        <v/>
      </c>
    </row>
    <row r="2481" spans="1:21" ht="45" x14ac:dyDescent="0.25">
      <c r="A2481" s="39">
        <f t="shared" si="38"/>
        <v>2476</v>
      </c>
      <c r="B2481" s="30" t="s">
        <v>162</v>
      </c>
      <c r="C2481" s="29" t="str">
        <f xml:space="preserve"> IFERROR(VLOOKUP(B2481, Courses!$C$3:$E$836, 2, FALSE),"")</f>
        <v>Electricity and Magnetism</v>
      </c>
      <c r="D2481" s="29" t="str">
        <f xml:space="preserve"> IFERROR(VLOOKUP(MID(G2481,1,1), PIRA!$B$1:$E$1146, 2, FALSE),"")</f>
        <v>5 Electricity and Magnetism</v>
      </c>
      <c r="E2481" s="31" t="str">
        <f xml:space="preserve"> IFERROR(VLOOKUP(MID(G2481,1,2),PIRA!$B$1:$E$1144,2,FALSE),"")&amp;"
"&amp;IFERROR(VLOOKUP(MID(H2481,1,2),PIRA!$B$1:$E$1144,2,FALSE),"")&amp;"
"&amp;IFERROR(VLOOKUP(MID(I2481,1,2),PIRA!$B$1:$E$1144,2,FALSE),"")</f>
        <v xml:space="preserve">Magnetic Fields and Forces
</v>
      </c>
      <c r="F2481" s="31" t="str">
        <f xml:space="preserve"> IFERROR(VLOOKUP(MID(G2481,1,4),PIRA!$B$1:$E$1144,2,FALSE),"")&amp;"
"&amp;IFERROR(VLOOKUP(MID(H2481,1,4),PIRA!$B$1:$E$1144,2,FALSE),"")&amp;"
"&amp;IFERROR(VLOOKUP(MID(I2481,1,4),PIRA!$B$1:$E$1144,2,FALSE),"")</f>
        <v xml:space="preserve">Force on Moving Charges
</v>
      </c>
      <c r="G2481" s="32" t="s">
        <v>1715</v>
      </c>
      <c r="H2481" s="31" t="str">
        <f>IFERROR(IF(VLOOKUP(G2481,Demos!$B$3:$K$1368,2,FALSE)=0,"",VLOOKUP(G2481,Demos!$B$3:$K$1368,2,FALSE)),"")</f>
        <v/>
      </c>
      <c r="I2481" s="79" t="str">
        <f>IFERROR(IF(VLOOKUP(G2481,Demos!$B$3:$K$1368,3,FALSE)=0,"",VLOOKUP(G2481,Demos!$B$3:$K$1368,3,FALSE)),"")</f>
        <v/>
      </c>
      <c r="J2481" s="79" t="str">
        <f>IFERROR(IF(VLOOKUP(G2481,Demos!$B$3:$K$1368,4,FALSE)=0,"",VLOOKUP(G2481,Demos!$B$3:$K$1368,4,FALSE)),"")</f>
        <v/>
      </c>
      <c r="K2481" s="32" t="s">
        <v>1058</v>
      </c>
      <c r="L2481" s="32" t="s">
        <v>1057</v>
      </c>
      <c r="M2481" s="71">
        <v>41249</v>
      </c>
      <c r="N2481" s="33" t="str">
        <f>IFERROR(VLOOKUP(G2481,Demos!$B$3:$K$1368,5,FALSE),"")</f>
        <v>Force on Electrons in a Magnetic Field (2)</v>
      </c>
      <c r="O2481" s="28">
        <f>IF(N2481="","",COUNTIF($N$6:N4600, N2481))</f>
        <v>5</v>
      </c>
      <c r="P2481" s="33" t="str">
        <f xml:space="preserve"> IFERROR(IF(VLOOKUP(G2481,Demos!$B$3:$K$1368,6,FALSE)=0,"",VLOOKUP(G2481,Demos!$B$3:$K$1368,6,FALSE)),"")</f>
        <v>www.de-monstrare.nl/.../ Force%20on%20electrons%20in%20a%20magnetic%20field%20_2_.pdf</v>
      </c>
      <c r="Q2481" s="38" t="str">
        <f xml:space="preserve"> IFERROR(IF(VLOOKUP(G2481,Demos!$B$3:$K$1368,8,FALSE)=0,"",VLOOKUP(G2481,Demos!$B$3:$K$1368,8,FALSE)),"")</f>
        <v/>
      </c>
      <c r="R2481" s="38" t="str">
        <f xml:space="preserve"> IFERROR(IF(VLOOKUP(G2481,Demos!$B$3:$K$1368,7,FALSE)=0,"",VLOOKUP(G2481,Demos!$B$3:$K$1368,7,FALSE)),"")</f>
        <v/>
      </c>
      <c r="T2481" s="50" t="s">
        <v>1761</v>
      </c>
      <c r="U2481" s="31" t="str">
        <f>IFERROR(VLOOKUP(G2481,Demos!$B$7:N5778,12,FALSE),"")</f>
        <v/>
      </c>
    </row>
    <row r="2482" spans="1:21" ht="45" x14ac:dyDescent="0.25">
      <c r="A2482" s="39">
        <f t="shared" si="38"/>
        <v>2477</v>
      </c>
      <c r="B2482" s="30" t="s">
        <v>162</v>
      </c>
      <c r="C2482" s="29" t="str">
        <f xml:space="preserve"> IFERROR(VLOOKUP(B2482, Courses!$C$3:$E$836, 2, FALSE),"")</f>
        <v>Electricity and Magnetism</v>
      </c>
      <c r="D2482" s="29" t="str">
        <f xml:space="preserve"> IFERROR(VLOOKUP(MID(G2482,1,1), PIRA!$B$1:$E$1146, 2, FALSE),"")</f>
        <v>5 Electricity and Magnetism</v>
      </c>
      <c r="E2482" s="31" t="str">
        <f xml:space="preserve"> IFERROR(VLOOKUP(MID(G2482,1,2),PIRA!$B$1:$E$1144,2,FALSE),"")&amp;"
"&amp;IFERROR(VLOOKUP(MID(H2482,1,2),PIRA!$B$1:$E$1144,2,FALSE),"")&amp;"
"&amp;IFERROR(VLOOKUP(MID(I2482,1,2),PIRA!$B$1:$E$1144,2,FALSE),"")</f>
        <v xml:space="preserve">Magnetic Fields and Forces
</v>
      </c>
      <c r="F2482" s="31" t="str">
        <f xml:space="preserve"> IFERROR(VLOOKUP(MID(G2482,1,4),PIRA!$B$1:$E$1144,2,FALSE),"")&amp;"
"&amp;IFERROR(VLOOKUP(MID(H2482,1,4),PIRA!$B$1:$E$1144,2,FALSE),"")&amp;"
"&amp;IFERROR(VLOOKUP(MID(I2482,1,4),PIRA!$B$1:$E$1144,2,FALSE),"")</f>
        <v xml:space="preserve">Force on Moving Charges
</v>
      </c>
      <c r="G2482" s="32" t="s">
        <v>196</v>
      </c>
      <c r="H2482" s="31" t="str">
        <f>IFERROR(IF(VLOOKUP(G2482,Demos!$B$3:$K$1368,2,FALSE)=0,"",VLOOKUP(G2482,Demos!$B$3:$K$1368,2,FALSE)),"")</f>
        <v/>
      </c>
      <c r="I2482" s="79" t="str">
        <f>IFERROR(IF(VLOOKUP(G2482,Demos!$B$3:$K$1368,3,FALSE)=0,"",VLOOKUP(G2482,Demos!$B$3:$K$1368,3,FALSE)),"")</f>
        <v/>
      </c>
      <c r="J2482" s="79" t="str">
        <f>IFERROR(IF(VLOOKUP(G2482,Demos!$B$3:$K$1368,4,FALSE)=0,"",VLOOKUP(G2482,Demos!$B$3:$K$1368,4,FALSE)),"")</f>
        <v/>
      </c>
      <c r="K2482" s="32" t="s">
        <v>1058</v>
      </c>
      <c r="L2482" s="32" t="s">
        <v>1057</v>
      </c>
      <c r="M2482" s="71">
        <v>41249</v>
      </c>
      <c r="N2482" s="33" t="str">
        <f>IFERROR(VLOOKUP(G2482,Demos!$B$3:$K$1368,5,FALSE),"")</f>
        <v>Force on Electrons in a Magnetic Field (1)</v>
      </c>
      <c r="O2482" s="28">
        <f>IF(N2482="","",COUNTIF($N$6:N4601, N2482))</f>
        <v>3</v>
      </c>
      <c r="P2482" s="33" t="str">
        <f xml:space="preserve"> IFERROR(IF(VLOOKUP(G2482,Demos!$B$3:$K$1368,6,FALSE)=0,"",VLOOKUP(G2482,Demos!$B$3:$K$1368,6,FALSE)),"")</f>
        <v>www.de-monstrare.nl/.../ Force%20on%20electrons%20in%20a%20magnetic%20field%20_1_.pdf</v>
      </c>
      <c r="Q2482" s="38" t="str">
        <f xml:space="preserve"> IFERROR(IF(VLOOKUP(G2482,Demos!$B$3:$K$1368,8,FALSE)=0,"",VLOOKUP(G2482,Demos!$B$3:$K$1368,8,FALSE)),"")</f>
        <v/>
      </c>
      <c r="R2482" s="38" t="str">
        <f xml:space="preserve"> IFERROR(IF(VLOOKUP(G2482,Demos!$B$3:$K$1368,7,FALSE)=0,"",VLOOKUP(G2482,Demos!$B$3:$K$1368,7,FALSE)),"")</f>
        <v/>
      </c>
      <c r="T2482" s="50" t="s">
        <v>1761</v>
      </c>
      <c r="U2482" s="31" t="str">
        <f>IFERROR(VLOOKUP(G2482,Demos!$B$7:N5779,12,FALSE),"")</f>
        <v/>
      </c>
    </row>
    <row r="2483" spans="1:21" ht="45" x14ac:dyDescent="0.25">
      <c r="A2483" s="39">
        <f t="shared" si="38"/>
        <v>2478</v>
      </c>
      <c r="B2483" s="30" t="s">
        <v>162</v>
      </c>
      <c r="C2483" s="29" t="str">
        <f xml:space="preserve"> IFERROR(VLOOKUP(B2483, Courses!$C$3:$E$836, 2, FALSE),"")</f>
        <v>Electricity and Magnetism</v>
      </c>
      <c r="D2483" s="29" t="str">
        <f xml:space="preserve"> IFERROR(VLOOKUP(MID(G2483,1,1), PIRA!$B$1:$E$1146, 2, FALSE),"")</f>
        <v>5 Electricity and Magnetism</v>
      </c>
      <c r="E2483" s="31" t="str">
        <f xml:space="preserve"> IFERROR(VLOOKUP(MID(G2483,1,2),PIRA!$B$1:$E$1144,2,FALSE),"")&amp;"
"&amp;IFERROR(VLOOKUP(MID(H2483,1,2),PIRA!$B$1:$E$1144,2,FALSE),"")&amp;"
"&amp;IFERROR(VLOOKUP(MID(I2483,1,2),PIRA!$B$1:$E$1144,2,FALSE),"")</f>
        <v xml:space="preserve">Magnetic Fields and Forces
</v>
      </c>
      <c r="F2483" s="31" t="str">
        <f xml:space="preserve"> IFERROR(VLOOKUP(MID(G2483,1,4),PIRA!$B$1:$E$1144,2,FALSE),"")&amp;"
"&amp;IFERROR(VLOOKUP(MID(H2483,1,4),PIRA!$B$1:$E$1144,2,FALSE),"")&amp;"
"&amp;IFERROR(VLOOKUP(MID(I2483,1,4),PIRA!$B$1:$E$1144,2,FALSE),"")</f>
        <v xml:space="preserve">Force on Current in Wires
</v>
      </c>
      <c r="G2483" s="32" t="s">
        <v>202</v>
      </c>
      <c r="H2483" s="31" t="str">
        <f>IFERROR(IF(VLOOKUP(G2483,Demos!$B$3:$K$1368,2,FALSE)=0,"",VLOOKUP(G2483,Demos!$B$3:$K$1368,2,FALSE)),"")</f>
        <v/>
      </c>
      <c r="I2483" s="79" t="str">
        <f>IFERROR(IF(VLOOKUP(G2483,Demos!$B$3:$K$1368,3,FALSE)=0,"",VLOOKUP(G2483,Demos!$B$3:$K$1368,3,FALSE)),"")</f>
        <v/>
      </c>
      <c r="J2483" s="79" t="str">
        <f>IFERROR(IF(VLOOKUP(G2483,Demos!$B$3:$K$1368,4,FALSE)=0,"",VLOOKUP(G2483,Demos!$B$3:$K$1368,4,FALSE)),"")</f>
        <v/>
      </c>
      <c r="K2483" s="32" t="s">
        <v>1058</v>
      </c>
      <c r="L2483" s="32" t="s">
        <v>1057</v>
      </c>
      <c r="M2483" s="71">
        <v>41249</v>
      </c>
      <c r="N2483" s="33" t="str">
        <f>IFERROR(VLOOKUP(G2483,Demos!$B$3:$K$1368,5,FALSE),"")</f>
        <v>Parallel Wires</v>
      </c>
      <c r="O2483" s="28">
        <f>IF(N2483="","",COUNTIF($N$6:N4602, N2483))</f>
        <v>19</v>
      </c>
      <c r="P2483" s="33" t="str">
        <f xml:space="preserve"> IFERROR(IF(VLOOKUP(G2483,Demos!$B$3:$K$1368,6,FALSE)=0,"",VLOOKUP(G2483,Demos!$B$3:$K$1368,6,FALSE)),"")</f>
        <v>www.de-monstrare.nl/pdf/parallel%20wires.pdf</v>
      </c>
      <c r="Q2483" s="38" t="str">
        <f xml:space="preserve"> IFERROR(IF(VLOOKUP(G2483,Demos!$B$3:$K$1368,8,FALSE)=0,"",VLOOKUP(G2483,Demos!$B$3:$K$1368,8,FALSE)),"")</f>
        <v/>
      </c>
      <c r="R2483" s="38" t="str">
        <f xml:space="preserve"> IFERROR(IF(VLOOKUP(G2483,Demos!$B$3:$K$1368,7,FALSE)=0,"",VLOOKUP(G2483,Demos!$B$3:$K$1368,7,FALSE)),"")</f>
        <v/>
      </c>
      <c r="T2483" s="50" t="s">
        <v>1761</v>
      </c>
      <c r="U2483" s="31" t="str">
        <f>IFERROR(VLOOKUP(G2483,Demos!$B$7:N5776,12,FALSE),"")</f>
        <v/>
      </c>
    </row>
    <row r="2484" spans="1:21" ht="45" x14ac:dyDescent="0.25">
      <c r="A2484" s="39">
        <f t="shared" si="38"/>
        <v>2479</v>
      </c>
      <c r="B2484" s="30" t="s">
        <v>162</v>
      </c>
      <c r="C2484" s="29" t="str">
        <f xml:space="preserve"> IFERROR(VLOOKUP(B2484, Courses!$C$3:$E$836, 2, FALSE),"")</f>
        <v>Electricity and Magnetism</v>
      </c>
      <c r="D2484" s="29" t="str">
        <f xml:space="preserve"> IFERROR(VLOOKUP(MID(G2484,1,1), PIRA!$B$1:$E$1146, 2, FALSE),"")</f>
        <v>5 Electricity and Magnetism</v>
      </c>
      <c r="E2484" s="31" t="str">
        <f xml:space="preserve"> IFERROR(VLOOKUP(MID(G2484,1,2),PIRA!$B$1:$E$1144,2,FALSE),"")&amp;"
"&amp;IFERROR(VLOOKUP(MID(H2484,1,2),PIRA!$B$1:$E$1144,2,FALSE),"")&amp;"
"&amp;IFERROR(VLOOKUP(MID(I2484,1,2),PIRA!$B$1:$E$1144,2,FALSE),"")</f>
        <v xml:space="preserve">Magnetic Fields and Forces
</v>
      </c>
      <c r="F2484" s="31" t="str">
        <f xml:space="preserve"> IFERROR(VLOOKUP(MID(G2484,1,4),PIRA!$B$1:$E$1144,2,FALSE),"")&amp;"
"&amp;IFERROR(VLOOKUP(MID(H2484,1,4),PIRA!$B$1:$E$1144,2,FALSE),"")&amp;"
"&amp;IFERROR(VLOOKUP(MID(I2484,1,4),PIRA!$B$1:$E$1144,2,FALSE),"")</f>
        <v xml:space="preserve">Force on Current in Wires
</v>
      </c>
      <c r="G2484" s="32" t="s">
        <v>205</v>
      </c>
      <c r="H2484" s="31" t="str">
        <f>IFERROR(IF(VLOOKUP(G2484,Demos!$B$3:$K$1368,2,FALSE)=0,"",VLOOKUP(G2484,Demos!$B$3:$K$1368,2,FALSE)),"")</f>
        <v/>
      </c>
      <c r="I2484" s="79" t="str">
        <f>IFERROR(IF(VLOOKUP(G2484,Demos!$B$3:$K$1368,3,FALSE)=0,"",VLOOKUP(G2484,Demos!$B$3:$K$1368,3,FALSE)),"")</f>
        <v/>
      </c>
      <c r="J2484" s="79" t="str">
        <f>IFERROR(IF(VLOOKUP(G2484,Demos!$B$3:$K$1368,4,FALSE)=0,"",VLOOKUP(G2484,Demos!$B$3:$K$1368,4,FALSE)),"")</f>
        <v/>
      </c>
      <c r="K2484" s="32" t="s">
        <v>1058</v>
      </c>
      <c r="L2484" s="32" t="s">
        <v>1057</v>
      </c>
      <c r="M2484" s="71">
        <v>41249</v>
      </c>
      <c r="N2484" s="33" t="str">
        <f>IFERROR(VLOOKUP(G2484,Demos!$B$3:$K$1368,5,FALSE),"")</f>
        <v>Lorentz Force (2)</v>
      </c>
      <c r="O2484" s="28">
        <f>IF(N2484="","",COUNTIF($N$6:N4603, N2484))</f>
        <v>1</v>
      </c>
      <c r="P2484" s="33" t="str">
        <f xml:space="preserve"> IFERROR(IF(VLOOKUP(G2484,Demos!$B$3:$K$1368,6,FALSE)=0,"",VLOOKUP(G2484,Demos!$B$3:$K$1368,6,FALSE)),"")</f>
        <v>www.de-monstrare.nl/pdf/Lorentz%20force%20_2_.pdf</v>
      </c>
      <c r="Q2484" s="38" t="str">
        <f xml:space="preserve"> IFERROR(IF(VLOOKUP(G2484,Demos!$B$3:$K$1368,8,FALSE)=0,"",VLOOKUP(G2484,Demos!$B$3:$K$1368,8,FALSE)),"")</f>
        <v/>
      </c>
      <c r="R2484" s="38" t="str">
        <f xml:space="preserve"> IFERROR(IF(VLOOKUP(G2484,Demos!$B$3:$K$1368,7,FALSE)=0,"",VLOOKUP(G2484,Demos!$B$3:$K$1368,7,FALSE)),"")</f>
        <v/>
      </c>
      <c r="T2484" s="50" t="s">
        <v>1761</v>
      </c>
      <c r="U2484" s="31" t="str">
        <f>IFERROR(VLOOKUP(G2484,Demos!$B$7:N5777,12,FALSE),"")</f>
        <v/>
      </c>
    </row>
    <row r="2485" spans="1:21" ht="45" x14ac:dyDescent="0.25">
      <c r="A2485" s="39">
        <f t="shared" si="38"/>
        <v>2480</v>
      </c>
      <c r="B2485" s="30" t="s">
        <v>10</v>
      </c>
      <c r="C2485" s="29" t="str">
        <f xml:space="preserve"> IFERROR(VLOOKUP(B2485, Courses!$C$3:$E$836, 2, FALSE),"")</f>
        <v>Mechanics I</v>
      </c>
      <c r="D2485" s="29" t="str">
        <f xml:space="preserve"> IFERROR(VLOOKUP(MID(G2485,1,1), PIRA!$B$1:$E$1146, 2, FALSE),"")</f>
        <v>1 Mechanics</v>
      </c>
      <c r="E2485" s="31" t="str">
        <f xml:space="preserve"> IFERROR(VLOOKUP(MID(G2485,1,2),PIRA!$B$1:$E$1144,2,FALSE),"")&amp;"
"&amp;IFERROR(VLOOKUP(MID(H2485,1,2),PIRA!$B$1:$E$1144,2,FALSE),"")&amp;"
"&amp;IFERROR(VLOOKUP(MID(I2485,1,2),PIRA!$B$1:$E$1144,2,FALSE),"")</f>
        <v xml:space="preserve">Newton's First Law
</v>
      </c>
      <c r="F2485" s="31" t="str">
        <f xml:space="preserve"> IFERROR(VLOOKUP(MID(G2485,1,4),PIRA!$B$1:$E$1144,2,FALSE),"")&amp;"
"&amp;IFERROR(VLOOKUP(MID(H2485,1,4),PIRA!$B$1:$E$1144,2,FALSE),"")&amp;"
"&amp;IFERROR(VLOOKUP(MID(I2485,1,4),PIRA!$B$1:$E$1144,2,FALSE),"")</f>
        <v xml:space="preserve">Inertia of Rest
</v>
      </c>
      <c r="G2485" s="32" t="s">
        <v>1140</v>
      </c>
      <c r="H2485" s="31" t="str">
        <f>IFERROR(IF(VLOOKUP(G2485,Demos!$B$3:$K$1368,2,FALSE)=0,"",VLOOKUP(G2485,Demos!$B$3:$K$1368,2,FALSE)),"")</f>
        <v/>
      </c>
      <c r="I2485" s="79" t="str">
        <f>IFERROR(IF(VLOOKUP(G2485,Demos!$B$3:$K$1368,3,FALSE)=0,"",VLOOKUP(G2485,Demos!$B$3:$K$1368,3,FALSE)),"")</f>
        <v/>
      </c>
      <c r="J2485" s="79" t="str">
        <f>IFERROR(IF(VLOOKUP(G2485,Demos!$B$3:$K$1368,4,FALSE)=0,"",VLOOKUP(G2485,Demos!$B$3:$K$1368,4,FALSE)),"")</f>
        <v/>
      </c>
      <c r="K2485" s="30" t="s">
        <v>3</v>
      </c>
      <c r="M2485" s="71">
        <v>41248</v>
      </c>
      <c r="N2485" s="33" t="str">
        <f>IFERROR(VLOOKUP(G2485,Demos!$B$3:$K$1368,5,FALSE),"")</f>
        <v>Tablecloth Pull</v>
      </c>
      <c r="O2485" s="28">
        <f>IF(N2485="","",COUNTIF($N$6:N4604, N2485))</f>
        <v>24</v>
      </c>
      <c r="P2485" s="33" t="str">
        <f xml:space="preserve"> IFERROR(IF(VLOOKUP(G2485,Demos!$B$3:$K$1368,6,FALSE)=0,"",VLOOKUP(G2485,Demos!$B$3:$K$1368,6,FALSE)),"")</f>
        <v>www.de-monstrare.nl/pdf/Tablecloth%20pull.pdf</v>
      </c>
      <c r="Q2485" s="38" t="str">
        <f xml:space="preserve"> IFERROR(IF(VLOOKUP(G2485,Demos!$B$3:$K$1368,8,FALSE)=0,"",VLOOKUP(G2485,Demos!$B$3:$K$1368,8,FALSE)),"")</f>
        <v/>
      </c>
      <c r="R2485" s="38" t="str">
        <f xml:space="preserve"> IFERROR(IF(VLOOKUP(G2485,Demos!$B$3:$K$1368,7,FALSE)=0,"",VLOOKUP(G2485,Demos!$B$3:$K$1368,7,FALSE)),"")</f>
        <v xml:space="preserve">See Collegerama 2022 recording TN1612TU_02 from 00:34:45  and 01:38:25 - https://collegerama.tudelft.nl/Mediasite/Channel/as-bsc-tn/watch/8ae6f50a06ea4d7fb72bb50699c07ef41d </v>
      </c>
      <c r="T2485" s="50" t="s">
        <v>1761</v>
      </c>
      <c r="U2485" s="31" t="str">
        <f>IFERROR(VLOOKUP(G2485,Demos!$B$7:N5781,12,FALSE),"")</f>
        <v/>
      </c>
    </row>
    <row r="2486" spans="1:21" ht="45" x14ac:dyDescent="0.25">
      <c r="A2486" s="39">
        <f t="shared" si="38"/>
        <v>2481</v>
      </c>
      <c r="B2486" s="30" t="s">
        <v>10</v>
      </c>
      <c r="C2486" s="29" t="str">
        <f xml:space="preserve"> IFERROR(VLOOKUP(B2486, Courses!$C$3:$E$836, 2, FALSE),"")</f>
        <v>Mechanics I</v>
      </c>
      <c r="D2486" s="29" t="str">
        <f xml:space="preserve"> IFERROR(VLOOKUP(MID(G2486,1,1), PIRA!$B$1:$E$1146, 2, FALSE),"")</f>
        <v>1 Mechanics</v>
      </c>
      <c r="E2486" s="31" t="str">
        <f xml:space="preserve"> IFERROR(VLOOKUP(MID(G2486,1,2),PIRA!$B$1:$E$1144,2,FALSE),"")&amp;"
"&amp;IFERROR(VLOOKUP(MID(H2486,1,2),PIRA!$B$1:$E$1144,2,FALSE),"")&amp;"
"&amp;IFERROR(VLOOKUP(MID(I2486,1,2),PIRA!$B$1:$E$1144,2,FALSE),"")</f>
        <v xml:space="preserve">Newton's First Law
</v>
      </c>
      <c r="F2486" s="31" t="str">
        <f xml:space="preserve"> IFERROR(VLOOKUP(MID(G2486,1,4),PIRA!$B$1:$E$1144,2,FALSE),"")&amp;"
"&amp;IFERROR(VLOOKUP(MID(H2486,1,4),PIRA!$B$1:$E$1144,2,FALSE),"")&amp;"
"&amp;IFERROR(VLOOKUP(MID(I2486,1,4),PIRA!$B$1:$E$1144,2,FALSE),"")</f>
        <v xml:space="preserve">Inertia of Motion
</v>
      </c>
      <c r="G2486" s="32" t="s">
        <v>1141</v>
      </c>
      <c r="H2486" s="31" t="str">
        <f>IFERROR(IF(VLOOKUP(G2486,Demos!$B$3:$K$1368,2,FALSE)=0,"",VLOOKUP(G2486,Demos!$B$3:$K$1368,2,FALSE)),"")</f>
        <v/>
      </c>
      <c r="I2486" s="79" t="str">
        <f>IFERROR(IF(VLOOKUP(G2486,Demos!$B$3:$K$1368,3,FALSE)=0,"",VLOOKUP(G2486,Demos!$B$3:$K$1368,3,FALSE)),"")</f>
        <v/>
      </c>
      <c r="J2486" s="79" t="str">
        <f>IFERROR(IF(VLOOKUP(G2486,Demos!$B$3:$K$1368,4,FALSE)=0,"",VLOOKUP(G2486,Demos!$B$3:$K$1368,4,FALSE)),"")</f>
        <v/>
      </c>
      <c r="K2486" s="30" t="s">
        <v>3</v>
      </c>
      <c r="M2486" s="71">
        <v>41248</v>
      </c>
      <c r="N2486" s="33" t="str">
        <f>IFERROR(VLOOKUP(G2486,Demos!$B$3:$K$1368,5,FALSE),"")</f>
        <v>Galileo's Thoughts</v>
      </c>
      <c r="O2486" s="28">
        <f>IF(N2486="","",COUNTIF($N$6:N4605, N2486))</f>
        <v>14</v>
      </c>
      <c r="P2486" s="33" t="str">
        <f xml:space="preserve"> IFERROR(IF(VLOOKUP(G2486,Demos!$B$3:$K$1368,6,FALSE)=0,"",VLOOKUP(G2486,Demos!$B$3:$K$1368,6,FALSE)),"")</f>
        <v>www.de-monstrare.nl/pdf/Galileo%27s%20thoughts.pdf</v>
      </c>
      <c r="Q2486" s="38" t="str">
        <f xml:space="preserve"> IFERROR(IF(VLOOKUP(G2486,Demos!$B$3:$K$1368,8,FALSE)=0,"",VLOOKUP(G2486,Demos!$B$3:$K$1368,8,FALSE)),"")</f>
        <v/>
      </c>
      <c r="R2486" s="38" t="str">
        <f xml:space="preserve"> IFERROR(IF(VLOOKUP(G2486,Demos!$B$3:$K$1368,7,FALSE)=0,"",VLOOKUP(G2486,Demos!$B$3:$K$1368,7,FALSE)),"")</f>
        <v/>
      </c>
      <c r="T2486" s="50" t="s">
        <v>1761</v>
      </c>
      <c r="U2486" s="31" t="str">
        <f>IFERROR(VLOOKUP(G2486,Demos!$B$7:N5782,12,FALSE),"")</f>
        <v/>
      </c>
    </row>
    <row r="2487" spans="1:21" ht="45" x14ac:dyDescent="0.25">
      <c r="A2487" s="39">
        <f t="shared" si="38"/>
        <v>2482</v>
      </c>
      <c r="B2487" s="30" t="s">
        <v>10</v>
      </c>
      <c r="C2487" s="29" t="str">
        <f xml:space="preserve"> IFERROR(VLOOKUP(B2487, Courses!$C$3:$E$836, 2, FALSE),"")</f>
        <v>Mechanics I</v>
      </c>
      <c r="D2487" s="29" t="str">
        <f xml:space="preserve"> IFERROR(VLOOKUP(MID(G2487,1,1), PIRA!$B$1:$E$1146, 2, FALSE),"")</f>
        <v>1 Mechanics</v>
      </c>
      <c r="E2487" s="31" t="str">
        <f xml:space="preserve"> IFERROR(VLOOKUP(MID(G2487,1,2),PIRA!$B$1:$E$1144,2,FALSE),"")&amp;"
"&amp;IFERROR(VLOOKUP(MID(H2487,1,2),PIRA!$B$1:$E$1144,2,FALSE),"")&amp;"
"&amp;IFERROR(VLOOKUP(MID(I2487,1,2),PIRA!$B$1:$E$1144,2,FALSE),"")</f>
        <v xml:space="preserve">Newton's Second Law
</v>
      </c>
      <c r="F2487" s="31" t="str">
        <f xml:space="preserve"> IFERROR(VLOOKUP(MID(G2487,1,4),PIRA!$B$1:$E$1144,2,FALSE),"")&amp;"
"&amp;IFERROR(VLOOKUP(MID(H2487,1,4),PIRA!$B$1:$E$1144,2,FALSE),"")&amp;"
"&amp;IFERROR(VLOOKUP(MID(I2487,1,4),PIRA!$B$1:$E$1144,2,FALSE),"")</f>
        <v xml:space="preserve">Force, Mass, and Acceleration
</v>
      </c>
      <c r="G2487" s="32" t="s">
        <v>1142</v>
      </c>
      <c r="H2487" s="31" t="str">
        <f>IFERROR(IF(VLOOKUP(G2487,Demos!$B$3:$K$1368,2,FALSE)=0,"",VLOOKUP(G2487,Demos!$B$3:$K$1368,2,FALSE)),"")</f>
        <v/>
      </c>
      <c r="I2487" s="79" t="str">
        <f>IFERROR(IF(VLOOKUP(G2487,Demos!$B$3:$K$1368,3,FALSE)=0,"",VLOOKUP(G2487,Demos!$B$3:$K$1368,3,FALSE)),"")</f>
        <v/>
      </c>
      <c r="J2487" s="79" t="str">
        <f>IFERROR(IF(VLOOKUP(G2487,Demos!$B$3:$K$1368,4,FALSE)=0,"",VLOOKUP(G2487,Demos!$B$3:$K$1368,4,FALSE)),"")</f>
        <v/>
      </c>
      <c r="K2487" s="30" t="s">
        <v>3</v>
      </c>
      <c r="M2487" s="71">
        <v>41248</v>
      </c>
      <c r="N2487" s="33" t="str">
        <f>IFERROR(VLOOKUP(G2487,Demos!$B$3:$K$1368,5,FALSE),"")</f>
        <v>Throwing Eggs</v>
      </c>
      <c r="O2487" s="28">
        <f>IF(N2487="","",COUNTIF($N$6:N4606, N2487))</f>
        <v>11</v>
      </c>
      <c r="P2487" s="33" t="str">
        <f xml:space="preserve"> IFERROR(IF(VLOOKUP(G2487,Demos!$B$3:$K$1368,6,FALSE)=0,"",VLOOKUP(G2487,Demos!$B$3:$K$1368,6,FALSE)),"")</f>
        <v>www.de-monstrare.nl/pdf/Throwing%20eggs.pdf</v>
      </c>
      <c r="Q2487" s="38" t="str">
        <f xml:space="preserve"> IFERROR(IF(VLOOKUP(G2487,Demos!$B$3:$K$1368,8,FALSE)=0,"",VLOOKUP(G2487,Demos!$B$3:$K$1368,8,FALSE)),"")</f>
        <v/>
      </c>
      <c r="R2487" s="38" t="str">
        <f xml:space="preserve"> IFERROR(IF(VLOOKUP(G2487,Demos!$B$3:$K$1368,7,FALSE)=0,"",VLOOKUP(G2487,Demos!$B$3:$K$1368,7,FALSE)),"")</f>
        <v/>
      </c>
      <c r="T2487" s="50" t="s">
        <v>1761</v>
      </c>
      <c r="U2487" s="31" t="str">
        <f>IFERROR(VLOOKUP(G2487,Demos!$B$7:N5780,12,FALSE),"")</f>
        <v/>
      </c>
    </row>
    <row r="2488" spans="1:21" ht="45" x14ac:dyDescent="0.25">
      <c r="A2488" s="39">
        <f t="shared" si="38"/>
        <v>2483</v>
      </c>
      <c r="B2488" s="30" t="s">
        <v>1619</v>
      </c>
      <c r="C2488" s="29" t="str">
        <f xml:space="preserve"> IFERROR(VLOOKUP(B2488, Courses!$C$3:$E$836, 2, FALSE),"")</f>
        <v>Student Experiment</v>
      </c>
      <c r="D2488" s="29" t="str">
        <f xml:space="preserve"> IFERROR(VLOOKUP(MID(G2488,1,1), PIRA!$B$1:$E$1146, 2, FALSE),"")</f>
        <v>3 Oscillations and Waves</v>
      </c>
      <c r="E2488" s="31" t="str">
        <f xml:space="preserve"> IFERROR(VLOOKUP(MID(G2488,1,2),PIRA!$B$1:$E$1144,2,FALSE),"")&amp;"
"&amp;IFERROR(VLOOKUP(MID(H2488,1,2),PIRA!$B$1:$E$1144,2,FALSE),"")&amp;"
"&amp;IFERROR(VLOOKUP(MID(I2488,1,2),PIRA!$B$1:$E$1144,2,FALSE),"")</f>
        <v xml:space="preserve">Wave Motion
</v>
      </c>
      <c r="F2488" s="31" t="str">
        <f xml:space="preserve"> IFERROR(VLOOKUP(MID(G2488,1,4),PIRA!$B$1:$E$1144,2,FALSE),"")&amp;"
"&amp;IFERROR(VLOOKUP(MID(H2488,1,4),PIRA!$B$1:$E$1144,2,FALSE),"")&amp;"
"&amp;IFERROR(VLOOKUP(MID(I2488,1,4),PIRA!$B$1:$E$1144,2,FALSE),"")</f>
        <v xml:space="preserve">Standing Waves
</v>
      </c>
      <c r="G2488" s="32" t="s">
        <v>125</v>
      </c>
      <c r="H2488" s="31" t="str">
        <f>IFERROR(IF(VLOOKUP(G2488,Demos!$B$3:$K$1368,2,FALSE)=0,"",VLOOKUP(G2488,Demos!$B$3:$K$1368,2,FALSE)),"")</f>
        <v/>
      </c>
      <c r="I2488" s="79" t="str">
        <f>IFERROR(IF(VLOOKUP(G2488,Demos!$B$3:$K$1368,3,FALSE)=0,"",VLOOKUP(G2488,Demos!$B$3:$K$1368,3,FALSE)),"")</f>
        <v/>
      </c>
      <c r="J2488" s="79" t="str">
        <f>IFERROR(IF(VLOOKUP(G2488,Demos!$B$3:$K$1368,4,FALSE)=0,"",VLOOKUP(G2488,Demos!$B$3:$K$1368,4,FALSE)),"")</f>
        <v/>
      </c>
      <c r="K2488" s="30" t="s">
        <v>26</v>
      </c>
      <c r="M2488" s="71">
        <v>41246</v>
      </c>
      <c r="N2488" s="33" t="str">
        <f>IFERROR(VLOOKUP(G2488,Demos!$B$3:$K$1368,5,FALSE),"")</f>
        <v>Melde's Vibrating String</v>
      </c>
      <c r="O2488" s="28">
        <f>IF(N2488="","",COUNTIF($N$6:N4607, N2488))</f>
        <v>1</v>
      </c>
      <c r="P2488" s="33" t="str">
        <f xml:space="preserve"> IFERROR(IF(VLOOKUP(G2488,Demos!$B$3:$K$1368,6,FALSE)=0,"",VLOOKUP(G2488,Demos!$B$3:$K$1368,6,FALSE)),"")</f>
        <v>N/A</v>
      </c>
      <c r="Q2488" s="38" t="str">
        <f xml:space="preserve"> IFERROR(IF(VLOOKUP(G2488,Demos!$B$3:$K$1368,8,FALSE)=0,"",VLOOKUP(G2488,Demos!$B$3:$K$1368,8,FALSE)),"")</f>
        <v>Not listed in database yet</v>
      </c>
      <c r="R2488" s="38" t="str">
        <f xml:space="preserve"> IFERROR(IF(VLOOKUP(G2488,Demos!$B$3:$K$1368,7,FALSE)=0,"",VLOOKUP(G2488,Demos!$B$3:$K$1368,7,FALSE)),"")</f>
        <v/>
      </c>
      <c r="T2488" s="50" t="s">
        <v>1762</v>
      </c>
      <c r="U2488" s="31" t="str">
        <f>IFERROR(VLOOKUP(G2488,Demos!$B$7:N5783,12,FALSE),"")</f>
        <v/>
      </c>
    </row>
    <row r="2489" spans="1:21" ht="45" x14ac:dyDescent="0.25">
      <c r="A2489" s="39">
        <f t="shared" si="38"/>
        <v>2484</v>
      </c>
      <c r="B2489" s="30" t="s">
        <v>17</v>
      </c>
      <c r="C2489" s="29" t="str">
        <f xml:space="preserve"> IFERROR(VLOOKUP(B2489, Courses!$C$3:$E$836, 2, FALSE),"")</f>
        <v>Introduction to Waves</v>
      </c>
      <c r="D2489" s="29" t="str">
        <f xml:space="preserve"> IFERROR(VLOOKUP(MID(G2489,1,1), PIRA!$B$1:$E$1146, 2, FALSE),"")</f>
        <v>3 Oscillations and Waves</v>
      </c>
      <c r="E2489" s="31" t="str">
        <f xml:space="preserve"> IFERROR(VLOOKUP(MID(G2489,1,2),PIRA!$B$1:$E$1144,2,FALSE),"")&amp;"
"&amp;IFERROR(VLOOKUP(MID(H2489,1,2),PIRA!$B$1:$E$1144,2,FALSE),"")&amp;"
"&amp;IFERROR(VLOOKUP(MID(I2489,1,2),PIRA!$B$1:$E$1144,2,FALSE),"")</f>
        <v xml:space="preserve">Wave Motion
</v>
      </c>
      <c r="F2489" s="31" t="str">
        <f xml:space="preserve"> IFERROR(VLOOKUP(MID(G2489,1,4),PIRA!$B$1:$E$1144,2,FALSE),"")&amp;"
"&amp;IFERROR(VLOOKUP(MID(H2489,1,4),PIRA!$B$1:$E$1144,2,FALSE),"")&amp;"
"&amp;IFERROR(VLOOKUP(MID(I2489,1,4),PIRA!$B$1:$E$1144,2,FALSE),"")</f>
        <v xml:space="preserve">Longitudinal Pulses and Waves
</v>
      </c>
      <c r="G2489" s="32" t="s">
        <v>1187</v>
      </c>
      <c r="H2489" s="31" t="str">
        <f>IFERROR(IF(VLOOKUP(G2489,Demos!$B$3:$K$1368,2,FALSE)=0,"",VLOOKUP(G2489,Demos!$B$3:$K$1368,2,FALSE)),"")</f>
        <v/>
      </c>
      <c r="I2489" s="79" t="str">
        <f>IFERROR(IF(VLOOKUP(G2489,Demos!$B$3:$K$1368,3,FALSE)=0,"",VLOOKUP(G2489,Demos!$B$3:$K$1368,3,FALSE)),"")</f>
        <v/>
      </c>
      <c r="J2489" s="79" t="str">
        <f>IFERROR(IF(VLOOKUP(G2489,Demos!$B$3:$K$1368,4,FALSE)=0,"",VLOOKUP(G2489,Demos!$B$3:$K$1368,4,FALSE)),"")</f>
        <v/>
      </c>
      <c r="K2489" s="30" t="s">
        <v>15</v>
      </c>
      <c r="L2489" s="30" t="s">
        <v>46</v>
      </c>
      <c r="M2489" s="71">
        <v>41243</v>
      </c>
      <c r="N2489" s="33" t="str">
        <f>IFERROR(VLOOKUP(G2489,Demos!$B$3:$K$1368,5,FALSE),"")</f>
        <v>Reflected Sound Pulses</v>
      </c>
      <c r="O2489" s="28">
        <f>IF(N2489="","",COUNTIF($N$6:N4608, N2489))</f>
        <v>16</v>
      </c>
      <c r="P2489" s="33" t="str">
        <f xml:space="preserve"> IFERROR(IF(VLOOKUP(G2489,Demos!$B$3:$K$1368,6,FALSE)=0,"",VLOOKUP(G2489,Demos!$B$3:$K$1368,6,FALSE)),"")</f>
        <v>TBC (or?: http://www.de-monstrare.nl/pdf/Reflected%20sound%20pulses.pdf)</v>
      </c>
      <c r="Q2489" s="38" t="str">
        <f xml:space="preserve"> IFERROR(IF(VLOOKUP(G2489,Demos!$B$3:$K$1368,8,FALSE)=0,"",VLOOKUP(G2489,Demos!$B$3:$K$1368,8,FALSE)),"")</f>
        <v/>
      </c>
      <c r="R2489" s="38" t="str">
        <f xml:space="preserve"> IFERROR(IF(VLOOKUP(G2489,Demos!$B$3:$K$1368,7,FALSE)=0,"",VLOOKUP(G2489,Demos!$B$3:$K$1368,7,FALSE)),"")</f>
        <v>See: https://surfdrive.surf.nl/files/index.php/s/DHZYIhoACURx7O8?path=%2FHaaksman%2FTN2345%2F5.%20Reflected%20Sound%20Pulses</v>
      </c>
      <c r="T2489" s="50" t="s">
        <v>1761</v>
      </c>
      <c r="U2489" s="31" t="str">
        <f>IFERROR(VLOOKUP(G2489,Demos!$B$7:N5784,12,FALSE),"")</f>
        <v/>
      </c>
    </row>
    <row r="2490" spans="1:21" ht="45" x14ac:dyDescent="0.25">
      <c r="A2490" s="39">
        <f t="shared" si="38"/>
        <v>2485</v>
      </c>
      <c r="B2490" s="30" t="s">
        <v>162</v>
      </c>
      <c r="C2490" s="29" t="str">
        <f xml:space="preserve"> IFERROR(VLOOKUP(B2490, Courses!$C$3:$E$836, 2, FALSE),"")</f>
        <v>Electricity and Magnetism</v>
      </c>
      <c r="D2490" s="29" t="str">
        <f xml:space="preserve"> IFERROR(VLOOKUP(MID(G2490,1,1), PIRA!$B$1:$E$1146, 2, FALSE),"")</f>
        <v>5 Electricity and Magnetism</v>
      </c>
      <c r="E2490" s="31" t="str">
        <f xml:space="preserve"> IFERROR(VLOOKUP(MID(G2490,1,2),PIRA!$B$1:$E$1144,2,FALSE),"")&amp;"
"&amp;IFERROR(VLOOKUP(MID(H2490,1,2),PIRA!$B$1:$E$1144,2,FALSE),"")&amp;"
"&amp;IFERROR(VLOOKUP(MID(I2490,1,2),PIRA!$B$1:$E$1144,2,FALSE),"")</f>
        <v xml:space="preserve">DC Circuits
DC Circuits
</v>
      </c>
      <c r="F2490" s="31" t="str">
        <f xml:space="preserve"> IFERROR(VLOOKUP(MID(G2490,1,4),PIRA!$B$1:$E$1144,2,FALSE),"")&amp;"
"&amp;IFERROR(VLOOKUP(MID(H2490,1,4),PIRA!$B$1:$E$1144,2,FALSE),"")&amp;"
"&amp;IFERROR(VLOOKUP(MID(I2490,1,4),PIRA!$B$1:$E$1144,2,FALSE),"")</f>
        <v xml:space="preserve">Power and Energy
Circuit Analysis
</v>
      </c>
      <c r="G2490" s="32" t="s">
        <v>1712</v>
      </c>
      <c r="H2490" s="31" t="str">
        <f>IFERROR(IF(VLOOKUP(G2490,Demos!$B$3:$K$1368,2,FALSE)=0,"",VLOOKUP(G2490,Demos!$B$3:$K$1368,2,FALSE)),"")</f>
        <v>5F20.01</v>
      </c>
      <c r="I2490" s="79" t="str">
        <f>IFERROR(IF(VLOOKUP(G2490,Demos!$B$3:$K$1368,3,FALSE)=0,"",VLOOKUP(G2490,Demos!$B$3:$K$1368,3,FALSE)),"")</f>
        <v/>
      </c>
      <c r="J2490" s="79" t="str">
        <f>IFERROR(IF(VLOOKUP(G2490,Demos!$B$3:$K$1368,4,FALSE)=0,"",VLOOKUP(G2490,Demos!$B$3:$K$1368,4,FALSE)),"")</f>
        <v/>
      </c>
      <c r="K2490" s="32" t="s">
        <v>1058</v>
      </c>
      <c r="L2490" s="32" t="s">
        <v>1057</v>
      </c>
      <c r="M2490" s="71">
        <v>41242</v>
      </c>
      <c r="N2490" s="33" t="str">
        <f>IFERROR(VLOOKUP(G2490,Demos!$B$3:$K$1368,5,FALSE),"")</f>
        <v>Fuse-Wires Parallel</v>
      </c>
      <c r="O2490" s="28">
        <f>IF(N2490="","",COUNTIF($N$6:N4609, N2490))</f>
        <v>2</v>
      </c>
      <c r="P2490" s="33" t="str">
        <f xml:space="preserve"> IFERROR(IF(VLOOKUP(G2490,Demos!$B$3:$K$1368,6,FALSE)=0,"",VLOOKUP(G2490,Demos!$B$3:$K$1368,6,FALSE)),"")</f>
        <v>www.de-monstrare.nl/pdf/Fuse-wires%20parallel.pdf</v>
      </c>
      <c r="Q2490" s="38" t="str">
        <f xml:space="preserve"> IFERROR(IF(VLOOKUP(G2490,Demos!$B$3:$K$1368,8,FALSE)=0,"",VLOOKUP(G2490,Demos!$B$3:$K$1368,8,FALSE)),"")</f>
        <v/>
      </c>
      <c r="R2490" s="38" t="str">
        <f xml:space="preserve"> IFERROR(IF(VLOOKUP(G2490,Demos!$B$3:$K$1368,7,FALSE)=0,"",VLOOKUP(G2490,Demos!$B$3:$K$1368,7,FALSE)),"")</f>
        <v/>
      </c>
      <c r="T2490" s="50" t="s">
        <v>1761</v>
      </c>
      <c r="U2490" s="31" t="str">
        <f>IFERROR(VLOOKUP(G2490,Demos!$B$7:N5785,12,FALSE),"")</f>
        <v/>
      </c>
    </row>
    <row r="2491" spans="1:21" ht="45" x14ac:dyDescent="0.25">
      <c r="A2491" s="39">
        <f t="shared" si="38"/>
        <v>2486</v>
      </c>
      <c r="B2491" s="30" t="s">
        <v>29</v>
      </c>
      <c r="C2491" s="29" t="str">
        <f xml:space="preserve"> IFERROR(VLOOKUP(B2491, Courses!$C$3:$E$836, 2, FALSE),"")</f>
        <v>Classical and Quantum Mechanics</v>
      </c>
      <c r="D2491" s="29" t="str">
        <f xml:space="preserve"> IFERROR(VLOOKUP(MID(G2491,1,1), PIRA!$B$1:$E$1146, 2, FALSE),"")</f>
        <v>3 Oscillations and Waves</v>
      </c>
      <c r="E2491" s="31" t="str">
        <f xml:space="preserve"> IFERROR(VLOOKUP(MID(G2491,1,2),PIRA!$B$1:$E$1144,2,FALSE),"")&amp;"
"&amp;IFERROR(VLOOKUP(MID(H2491,1,2),PIRA!$B$1:$E$1144,2,FALSE),"")&amp;"
"&amp;IFERROR(VLOOKUP(MID(I2491,1,2),PIRA!$B$1:$E$1144,2,FALSE),"")</f>
        <v xml:space="preserve">Wave Motion
</v>
      </c>
      <c r="F2491" s="31" t="str">
        <f xml:space="preserve"> IFERROR(VLOOKUP(MID(G2491,1,4),PIRA!$B$1:$E$1144,2,FALSE),"")&amp;"
"&amp;IFERROR(VLOOKUP(MID(H2491,1,4),PIRA!$B$1:$E$1144,2,FALSE),"")&amp;"
"&amp;IFERROR(VLOOKUP(MID(I2491,1,4),PIRA!$B$1:$E$1144,2,FALSE),"")</f>
        <v xml:space="preserve">Transverse Pulses and Waves
</v>
      </c>
      <c r="G2491" s="32" t="s">
        <v>1185</v>
      </c>
      <c r="H2491" s="31" t="str">
        <f>IFERROR(IF(VLOOKUP(G2491,Demos!$B$3:$K$1368,2,FALSE)=0,"",VLOOKUP(G2491,Demos!$B$3:$K$1368,2,FALSE)),"")</f>
        <v/>
      </c>
      <c r="I2491" s="79" t="str">
        <f>IFERROR(IF(VLOOKUP(G2491,Demos!$B$3:$K$1368,3,FALSE)=0,"",VLOOKUP(G2491,Demos!$B$3:$K$1368,3,FALSE)),"")</f>
        <v/>
      </c>
      <c r="J2491" s="79" t="str">
        <f>IFERROR(IF(VLOOKUP(G2491,Demos!$B$3:$K$1368,4,FALSE)=0,"",VLOOKUP(G2491,Demos!$B$3:$K$1368,4,FALSE)),"")</f>
        <v/>
      </c>
      <c r="K2491" s="30" t="s">
        <v>373</v>
      </c>
      <c r="M2491" s="71">
        <v>41241</v>
      </c>
      <c r="N2491" s="33" t="str">
        <f>IFERROR(VLOOKUP(G2491,Demos!$B$3:$K$1368,5,FALSE),"")</f>
        <v>Reflections of Transverse Pulses (2)</v>
      </c>
      <c r="O2491" s="28">
        <f>IF(N2491="","",COUNTIF($N$6:N4610, N2491))</f>
        <v>1</v>
      </c>
      <c r="P2491" s="33" t="str">
        <f xml:space="preserve"> IFERROR(IF(VLOOKUP(G2491,Demos!$B$3:$K$1368,6,FALSE)=0,"",VLOOKUP(G2491,Demos!$B$3:$K$1368,6,FALSE)),"")</f>
        <v>www.de-monstrare.nl/pdf/Reflections%20of%20transverse%20pulses%20_2_.pdf</v>
      </c>
      <c r="Q2491" s="38" t="str">
        <f xml:space="preserve"> IFERROR(IF(VLOOKUP(G2491,Demos!$B$3:$K$1368,8,FALSE)=0,"",VLOOKUP(G2491,Demos!$B$3:$K$1368,8,FALSE)),"")</f>
        <v/>
      </c>
      <c r="R2491" s="38" t="str">
        <f xml:space="preserve"> IFERROR(IF(VLOOKUP(G2491,Demos!$B$3:$K$1368,7,FALSE)=0,"",VLOOKUP(G2491,Demos!$B$3:$K$1368,7,FALSE)),"")</f>
        <v/>
      </c>
      <c r="T2491" s="50" t="s">
        <v>1761</v>
      </c>
      <c r="U2491" s="31" t="str">
        <f>IFERROR(VLOOKUP(G2491,Demos!$B$7:N5788,12,FALSE),"")</f>
        <v/>
      </c>
    </row>
    <row r="2492" spans="1:21" ht="45" x14ac:dyDescent="0.25">
      <c r="A2492" s="39">
        <f t="shared" si="38"/>
        <v>2487</v>
      </c>
      <c r="B2492" s="30" t="s">
        <v>29</v>
      </c>
      <c r="C2492" s="29" t="str">
        <f xml:space="preserve"> IFERROR(VLOOKUP(B2492, Courses!$C$3:$E$836, 2, FALSE),"")</f>
        <v>Classical and Quantum Mechanics</v>
      </c>
      <c r="D2492" s="29" t="str">
        <f xml:space="preserve"> IFERROR(VLOOKUP(MID(G2492,1,1), PIRA!$B$1:$E$1146, 2, FALSE),"")</f>
        <v>3 Oscillations and Waves</v>
      </c>
      <c r="E2492" s="31" t="str">
        <f xml:space="preserve"> IFERROR(VLOOKUP(MID(G2492,1,2),PIRA!$B$1:$E$1144,2,FALSE),"")&amp;"
"&amp;IFERROR(VLOOKUP(MID(H2492,1,2),PIRA!$B$1:$E$1144,2,FALSE),"")&amp;"
"&amp;IFERROR(VLOOKUP(MID(I2492,1,2),PIRA!$B$1:$E$1144,2,FALSE),"")</f>
        <v xml:space="preserve">Wave Motion
</v>
      </c>
      <c r="F2492" s="31" t="str">
        <f xml:space="preserve"> IFERROR(VLOOKUP(MID(G2492,1,4),PIRA!$B$1:$E$1144,2,FALSE),"")&amp;"
"&amp;IFERROR(VLOOKUP(MID(H2492,1,4),PIRA!$B$1:$E$1144,2,FALSE),"")&amp;"
"&amp;IFERROR(VLOOKUP(MID(I2492,1,4),PIRA!$B$1:$E$1144,2,FALSE),"")</f>
        <v xml:space="preserve">Transverse Pulses and Waves
</v>
      </c>
      <c r="G2492" s="32" t="s">
        <v>1186</v>
      </c>
      <c r="H2492" s="31" t="str">
        <f>IFERROR(IF(VLOOKUP(G2492,Demos!$B$3:$K$1368,2,FALSE)=0,"",VLOOKUP(G2492,Demos!$B$3:$K$1368,2,FALSE)),"")</f>
        <v/>
      </c>
      <c r="I2492" s="79" t="str">
        <f>IFERROR(IF(VLOOKUP(G2492,Demos!$B$3:$K$1368,3,FALSE)=0,"",VLOOKUP(G2492,Demos!$B$3:$K$1368,3,FALSE)),"")</f>
        <v/>
      </c>
      <c r="J2492" s="79" t="str">
        <f>IFERROR(IF(VLOOKUP(G2492,Demos!$B$3:$K$1368,4,FALSE)=0,"",VLOOKUP(G2492,Demos!$B$3:$K$1368,4,FALSE)),"")</f>
        <v/>
      </c>
      <c r="K2492" s="30" t="s">
        <v>373</v>
      </c>
      <c r="M2492" s="71">
        <v>41241</v>
      </c>
      <c r="N2492" s="33" t="str">
        <f>IFERROR(VLOOKUP(G2492,Demos!$B$3:$K$1368,5,FALSE),"")</f>
        <v>Speed of a Single Pulse on Different Strings (2)</v>
      </c>
      <c r="O2492" s="28">
        <f>IF(N2492="","",COUNTIF($N$6:N4611, N2492))</f>
        <v>26</v>
      </c>
      <c r="P2492" s="33" t="str">
        <f xml:space="preserve"> IFERROR(IF(VLOOKUP(G2492,Demos!$B$3:$K$1368,6,FALSE)=0,"",VLOOKUP(G2492,Demos!$B$3:$K$1368,6,FALSE)),"")</f>
        <v>www.de-monstrare.nl/pdf/Speed%20of%20a%20single%20pulse%20on%20different%20strings%20_2_.pdf</v>
      </c>
      <c r="Q2492" s="38" t="str">
        <f xml:space="preserve"> IFERROR(IF(VLOOKUP(G2492,Demos!$B$3:$K$1368,8,FALSE)=0,"",VLOOKUP(G2492,Demos!$B$3:$K$1368,8,FALSE)),"")</f>
        <v/>
      </c>
      <c r="R2492" s="38" t="str">
        <f xml:space="preserve"> IFERROR(IF(VLOOKUP(G2492,Demos!$B$3:$K$1368,7,FALSE)=0,"",VLOOKUP(G2492,Demos!$B$3:$K$1368,7,FALSE)),"")</f>
        <v>See: https://surfdrive.surf.nl/files/index.php/s/DHZYIhoACURx7O8?path=%2FHaaksman%2FTN2345%2F2.%20Speed%20of%20a%20Single%20Pulse%20on%20Different%20Strings</v>
      </c>
      <c r="T2492" s="50" t="s">
        <v>1762</v>
      </c>
      <c r="U2492" s="31" t="str">
        <f>IFERROR(VLOOKUP(G2492,Demos!$B$7:N5787,12,FALSE),"")</f>
        <v/>
      </c>
    </row>
    <row r="2493" spans="1:21" ht="45" x14ac:dyDescent="0.25">
      <c r="A2493" s="39">
        <f t="shared" si="38"/>
        <v>2488</v>
      </c>
      <c r="B2493" s="30" t="s">
        <v>29</v>
      </c>
      <c r="C2493" s="29" t="str">
        <f xml:space="preserve"> IFERROR(VLOOKUP(B2493, Courses!$C$3:$E$836, 2, FALSE),"")</f>
        <v>Classical and Quantum Mechanics</v>
      </c>
      <c r="D2493" s="29" t="str">
        <f xml:space="preserve"> IFERROR(VLOOKUP(MID(G2493,1,1), PIRA!$B$1:$E$1146, 2, FALSE),"")</f>
        <v>3 Oscillations and Waves</v>
      </c>
      <c r="E2493" s="31" t="str">
        <f xml:space="preserve"> IFERROR(VLOOKUP(MID(G2493,1,2),PIRA!$B$1:$E$1144,2,FALSE),"")&amp;"
"&amp;IFERROR(VLOOKUP(MID(H2493,1,2),PIRA!$B$1:$E$1144,2,FALSE),"")&amp;"
"&amp;IFERROR(VLOOKUP(MID(I2493,1,2),PIRA!$B$1:$E$1144,2,FALSE),"")</f>
        <v xml:space="preserve">Wave Motion
</v>
      </c>
      <c r="F2493" s="31" t="str">
        <f xml:space="preserve"> IFERROR(VLOOKUP(MID(G2493,1,4),PIRA!$B$1:$E$1144,2,FALSE),"")&amp;"
"&amp;IFERROR(VLOOKUP(MID(H2493,1,4),PIRA!$B$1:$E$1144,2,FALSE),"")&amp;"
"&amp;IFERROR(VLOOKUP(MID(I2493,1,4),PIRA!$B$1:$E$1144,2,FALSE),"")</f>
        <v xml:space="preserve">Longitudinal Pulses and Waves
</v>
      </c>
      <c r="G2493" s="32" t="s">
        <v>126</v>
      </c>
      <c r="H2493" s="31" t="str">
        <f>IFERROR(IF(VLOOKUP(G2493,Demos!$B$3:$K$1368,2,FALSE)=0,"",VLOOKUP(G2493,Demos!$B$3:$K$1368,2,FALSE)),"")</f>
        <v/>
      </c>
      <c r="I2493" s="79" t="str">
        <f>IFERROR(IF(VLOOKUP(G2493,Demos!$B$3:$K$1368,3,FALSE)=0,"",VLOOKUP(G2493,Demos!$B$3:$K$1368,3,FALSE)),"")</f>
        <v/>
      </c>
      <c r="J2493" s="79" t="str">
        <f>IFERROR(IF(VLOOKUP(G2493,Demos!$B$3:$K$1368,4,FALSE)=0,"",VLOOKUP(G2493,Demos!$B$3:$K$1368,4,FALSE)),"")</f>
        <v/>
      </c>
      <c r="K2493" s="30" t="s">
        <v>373</v>
      </c>
      <c r="M2493" s="71">
        <v>41241</v>
      </c>
      <c r="N2493" s="33" t="str">
        <f>IFERROR(VLOOKUP(G2493,Demos!$B$3:$K$1368,5,FALSE),"")</f>
        <v>Wave Machine</v>
      </c>
      <c r="O2493" s="28">
        <f>IF(N2493="","",COUNTIF($N$6:N4612, N2493))</f>
        <v>26</v>
      </c>
      <c r="P2493" s="33" t="str">
        <f xml:space="preserve"> IFERROR(IF(VLOOKUP(G2493,Demos!$B$3:$K$1368,6,FALSE)=0,"",VLOOKUP(G2493,Demos!$B$3:$K$1368,6,FALSE)),"")</f>
        <v>www.de-monstrare.nl/pdf/Reflections%20of%20transverse%20pulses%20_2_.pdf</v>
      </c>
      <c r="Q2493" s="38" t="str">
        <f xml:space="preserve"> IFERROR(IF(VLOOKUP(G2493,Demos!$B$3:$K$1368,8,FALSE)=0,"",VLOOKUP(G2493,Demos!$B$3:$K$1368,8,FALSE)),"")</f>
        <v>Not listed in database yet</v>
      </c>
      <c r="R2493" s="38" t="str">
        <f xml:space="preserve"> IFERROR(IF(VLOOKUP(G2493,Demos!$B$3:$K$1368,7,FALSE)=0,"",VLOOKUP(G2493,Demos!$B$3:$K$1368,7,FALSE)),"")</f>
        <v/>
      </c>
      <c r="T2493" s="50" t="s">
        <v>1762</v>
      </c>
      <c r="U2493" s="31" t="str">
        <f>IFERROR(VLOOKUP(G2493,Demos!$B$7:N5786,12,FALSE),"")</f>
        <v/>
      </c>
    </row>
    <row r="2494" spans="1:21" ht="45" x14ac:dyDescent="0.25">
      <c r="A2494" s="39">
        <f t="shared" si="38"/>
        <v>2489</v>
      </c>
      <c r="B2494" s="30" t="s">
        <v>29</v>
      </c>
      <c r="C2494" s="29" t="str">
        <f xml:space="preserve"> IFERROR(VLOOKUP(B2494, Courses!$C$3:$E$836, 2, FALSE),"")</f>
        <v>Classical and Quantum Mechanics</v>
      </c>
      <c r="D2494" s="29" t="str">
        <f xml:space="preserve"> IFERROR(VLOOKUP(MID(G2494,1,1), PIRA!$B$1:$E$1146, 2, FALSE),"")</f>
        <v>3 Oscillations and Waves</v>
      </c>
      <c r="E2494" s="31" t="str">
        <f xml:space="preserve"> IFERROR(VLOOKUP(MID(G2494,1,2),PIRA!$B$1:$E$1144,2,FALSE),"")&amp;"
"&amp;IFERROR(VLOOKUP(MID(H2494,1,2),PIRA!$B$1:$E$1144,2,FALSE),"")&amp;"
"&amp;IFERROR(VLOOKUP(MID(I2494,1,2),PIRA!$B$1:$E$1144,2,FALSE),"")</f>
        <v xml:space="preserve">Acoustics
Wave Motion
</v>
      </c>
      <c r="F2494" s="31" t="str">
        <f xml:space="preserve"> IFERROR(VLOOKUP(MID(G2494,1,4),PIRA!$B$1:$E$1144,2,FALSE),"")&amp;"
"&amp;IFERROR(VLOOKUP(MID(H2494,1,4),PIRA!$B$1:$E$1144,2,FALSE),"")&amp;"
"&amp;IFERROR(VLOOKUP(MID(I2494,1,4),PIRA!$B$1:$E$1144,2,FALSE),"")</f>
        <v xml:space="preserve">Wave Analysis and Synthesis
Standing Waves
</v>
      </c>
      <c r="G2494" s="32" t="s">
        <v>1189</v>
      </c>
      <c r="H2494" s="31" t="str">
        <f>IFERROR(IF(VLOOKUP(G2494,Demos!$B$3:$K$1368,2,FALSE)=0,"",VLOOKUP(G2494,Demos!$B$3:$K$1368,2,FALSE)),"")</f>
        <v>3B22.05</v>
      </c>
      <c r="I2494" s="79" t="str">
        <f>IFERROR(IF(VLOOKUP(G2494,Demos!$B$3:$K$1368,3,FALSE)=0,"",VLOOKUP(G2494,Demos!$B$3:$K$1368,3,FALSE)),"")</f>
        <v/>
      </c>
      <c r="J2494" s="79" t="str">
        <f>IFERROR(IF(VLOOKUP(G2494,Demos!$B$3:$K$1368,4,FALSE)=0,"",VLOOKUP(G2494,Demos!$B$3:$K$1368,4,FALSE)),"")</f>
        <v/>
      </c>
      <c r="K2494" s="30" t="s">
        <v>373</v>
      </c>
      <c r="M2494" s="71">
        <v>41241</v>
      </c>
      <c r="N2494" s="33" t="str">
        <f>IFERROR(VLOOKUP(G2494,Demos!$B$3:$K$1368,5,FALSE),"")</f>
        <v>Plucking a String</v>
      </c>
      <c r="O2494" s="28">
        <f>IF(N2494="","",COUNTIF($N$6:N4613, N2494))</f>
        <v>27</v>
      </c>
      <c r="P2494" s="33" t="str">
        <f xml:space="preserve"> IFERROR(IF(VLOOKUP(G2494,Demos!$B$3:$K$1368,6,FALSE)=0,"",VLOOKUP(G2494,Demos!$B$3:$K$1368,6,FALSE)),"")</f>
        <v>www.de-monstrare.nl/pdf/Plucking%20a%20string.pdf</v>
      </c>
      <c r="Q2494" s="38" t="str">
        <f xml:space="preserve"> IFERROR(IF(VLOOKUP(G2494,Demos!$B$3:$K$1368,8,FALSE)=0,"",VLOOKUP(G2494,Demos!$B$3:$K$1368,8,FALSE)),"")</f>
        <v/>
      </c>
      <c r="R2494" s="38" t="str">
        <f xml:space="preserve"> IFERROR(IF(VLOOKUP(G2494,Demos!$B$3:$K$1368,7,FALSE)=0,"",VLOOKUP(G2494,Demos!$B$3:$K$1368,7,FALSE)),"")</f>
        <v>See: https://surfdrive.surf.nl/files/index.php/s/DHZYIhoACURx7O8?path=%2FHaaksman%2FTN2345%2F1.%20Plucking%20a%20String</v>
      </c>
      <c r="T2494" s="50" t="s">
        <v>1762</v>
      </c>
      <c r="U2494" s="31" t="str">
        <f>IFERROR(VLOOKUP(G2494,Demos!$B$7:N5789,12,FALSE),"")</f>
        <v/>
      </c>
    </row>
    <row r="2495" spans="1:21" ht="45" x14ac:dyDescent="0.25">
      <c r="A2495" s="39">
        <f t="shared" si="38"/>
        <v>2490</v>
      </c>
      <c r="B2495" s="30" t="s">
        <v>29</v>
      </c>
      <c r="C2495" s="29" t="str">
        <f xml:space="preserve"> IFERROR(VLOOKUP(B2495, Courses!$C$3:$E$836, 2, FALSE),"")</f>
        <v>Classical and Quantum Mechanics</v>
      </c>
      <c r="D2495" s="29" t="str">
        <f xml:space="preserve"> IFERROR(VLOOKUP(MID(G2495,1,1), PIRA!$B$1:$E$1146, 2, FALSE),"")</f>
        <v>3 Oscillations and Waves</v>
      </c>
      <c r="E2495" s="31" t="str">
        <f xml:space="preserve"> IFERROR(VLOOKUP(MID(G2495,1,2),PIRA!$B$1:$E$1144,2,FALSE),"")&amp;"
"&amp;IFERROR(VLOOKUP(MID(H2495,1,2),PIRA!$B$1:$E$1144,2,FALSE),"")&amp;"
"&amp;IFERROR(VLOOKUP(MID(I2495,1,2),PIRA!$B$1:$E$1144,2,FALSE),"")</f>
        <v xml:space="preserve">Instruments
</v>
      </c>
      <c r="F2495" s="31" t="str">
        <f xml:space="preserve"> IFERROR(VLOOKUP(MID(G2495,1,4),PIRA!$B$1:$E$1144,2,FALSE),"")&amp;"
"&amp;IFERROR(VLOOKUP(MID(H2495,1,4),PIRA!$B$1:$E$1144,2,FALSE),"")&amp;"
"&amp;IFERROR(VLOOKUP(MID(I2495,1,4),PIRA!$B$1:$E$1144,2,FALSE),"")</f>
        <v xml:space="preserve">Tuning Forks
</v>
      </c>
      <c r="G2495" s="32" t="s">
        <v>1190</v>
      </c>
      <c r="H2495" s="31" t="str">
        <f>IFERROR(IF(VLOOKUP(G2495,Demos!$B$3:$K$1368,2,FALSE)=0,"",VLOOKUP(G2495,Demos!$B$3:$K$1368,2,FALSE)),"")</f>
        <v/>
      </c>
      <c r="I2495" s="79" t="str">
        <f>IFERROR(IF(VLOOKUP(G2495,Demos!$B$3:$K$1368,3,FALSE)=0,"",VLOOKUP(G2495,Demos!$B$3:$K$1368,3,FALSE)),"")</f>
        <v/>
      </c>
      <c r="J2495" s="79" t="str">
        <f>IFERROR(IF(VLOOKUP(G2495,Demos!$B$3:$K$1368,4,FALSE)=0,"",VLOOKUP(G2495,Demos!$B$3:$K$1368,4,FALSE)),"")</f>
        <v/>
      </c>
      <c r="K2495" s="30" t="s">
        <v>373</v>
      </c>
      <c r="M2495" s="71">
        <v>41241</v>
      </c>
      <c r="N2495" s="33" t="str">
        <f>IFERROR(VLOOKUP(G2495,Demos!$B$3:$K$1368,5,FALSE),"")</f>
        <v>Beats between Tuning Forks</v>
      </c>
      <c r="O2495" s="28">
        <f>IF(N2495="","",COUNTIF($N$6:N4614, N2495))</f>
        <v>12</v>
      </c>
      <c r="P2495" s="33" t="str">
        <f xml:space="preserve"> IFERROR(IF(VLOOKUP(G2495,Demos!$B$3:$K$1368,6,FALSE)=0,"",VLOOKUP(G2495,Demos!$B$3:$K$1368,6,FALSE)),"")</f>
        <v>N/A</v>
      </c>
      <c r="Q2495" s="38" t="str">
        <f xml:space="preserve"> IFERROR(IF(VLOOKUP(G2495,Demos!$B$3:$K$1368,8,FALSE)=0,"",VLOOKUP(G2495,Demos!$B$3:$K$1368,8,FALSE)),"")</f>
        <v/>
      </c>
      <c r="R2495" s="38" t="str">
        <f xml:space="preserve"> IFERROR(IF(VLOOKUP(G2495,Demos!$B$3:$K$1368,7,FALSE)=0,"",VLOOKUP(G2495,Demos!$B$3:$K$1368,7,FALSE)),"")</f>
        <v/>
      </c>
      <c r="T2495" s="50" t="s">
        <v>1762</v>
      </c>
      <c r="U2495" s="31" t="str">
        <f>IFERROR(VLOOKUP(G2495,Demos!$B$7:N5790,12,FALSE),"")</f>
        <v/>
      </c>
    </row>
    <row r="2496" spans="1:21" ht="45" x14ac:dyDescent="0.25">
      <c r="A2496" s="39">
        <f t="shared" si="38"/>
        <v>2491</v>
      </c>
      <c r="B2496" s="30" t="s">
        <v>43</v>
      </c>
      <c r="C2496" s="29" t="str">
        <f xml:space="preserve"> IFERROR(VLOOKUP(B2496, Courses!$C$3:$E$836, 2, FALSE),"")</f>
        <v>Modern Physics</v>
      </c>
      <c r="D2496" s="29" t="str">
        <f xml:space="preserve"> IFERROR(VLOOKUP(MID(G2496,1,1), PIRA!$B$1:$E$1146, 2, FALSE),"")</f>
        <v>7 Modern Physics</v>
      </c>
      <c r="E2496" s="31" t="str">
        <f xml:space="preserve"> IFERROR(VLOOKUP(MID(G2496,1,2),PIRA!$B$1:$E$1144,2,FALSE),"")&amp;"
"&amp;IFERROR(VLOOKUP(MID(H2496,1,2),PIRA!$B$1:$E$1144,2,FALSE),"")&amp;"
"&amp;IFERROR(VLOOKUP(MID(I2496,1,2),PIRA!$B$1:$E$1144,2,FALSE),"")</f>
        <v xml:space="preserve">Atomic Physics
</v>
      </c>
      <c r="F2496" s="31" t="str">
        <f xml:space="preserve"> IFERROR(VLOOKUP(MID(G2496,1,4),PIRA!$B$1:$E$1144,2,FALSE),"")&amp;"
"&amp;IFERROR(VLOOKUP(MID(H2496,1,4),PIRA!$B$1:$E$1144,2,FALSE),"")&amp;"
"&amp;IFERROR(VLOOKUP(MID(I2496,1,4),PIRA!$B$1:$E$1144,2,FALSE),"")</f>
        <v xml:space="preserve">Spectra
</v>
      </c>
      <c r="G2496" s="32" t="s">
        <v>1207</v>
      </c>
      <c r="H2496" s="31" t="str">
        <f>IFERROR(IF(VLOOKUP(G2496,Demos!$B$3:$K$1368,2,FALSE)=0,"",VLOOKUP(G2496,Demos!$B$3:$K$1368,2,FALSE)),"")</f>
        <v/>
      </c>
      <c r="I2496" s="79" t="str">
        <f>IFERROR(IF(VLOOKUP(G2496,Demos!$B$3:$K$1368,3,FALSE)=0,"",VLOOKUP(G2496,Demos!$B$3:$K$1368,3,FALSE)),"")</f>
        <v/>
      </c>
      <c r="J2496" s="79" t="str">
        <f>IFERROR(IF(VLOOKUP(G2496,Demos!$B$3:$K$1368,4,FALSE)=0,"",VLOOKUP(G2496,Demos!$B$3:$K$1368,4,FALSE)),"")</f>
        <v/>
      </c>
      <c r="K2496" s="32" t="s">
        <v>266</v>
      </c>
      <c r="L2496" s="32" t="s">
        <v>1059</v>
      </c>
      <c r="M2496" s="71">
        <v>41240</v>
      </c>
      <c r="N2496" s="33" t="str">
        <f>IFERROR(VLOOKUP(G2496,Demos!$B$3:$K$1368,5,FALSE),"")</f>
        <v>Balmer Series</v>
      </c>
      <c r="O2496" s="28">
        <f>IF(N2496="","",COUNTIF($N$6:N4615, N2496))</f>
        <v>12</v>
      </c>
      <c r="P2496" s="33" t="str">
        <f xml:space="preserve"> IFERROR(IF(VLOOKUP(G2496,Demos!$B$3:$K$1368,6,FALSE)=0,"",VLOOKUP(G2496,Demos!$B$3:$K$1368,6,FALSE)),"")</f>
        <v>www.de-monstrare.nl/pdf/Balmer%20series.pdf</v>
      </c>
      <c r="Q2496" s="38" t="str">
        <f xml:space="preserve"> IFERROR(IF(VLOOKUP(G2496,Demos!$B$3:$K$1368,8,FALSE)=0,"",VLOOKUP(G2496,Demos!$B$3:$K$1368,8,FALSE)),"")</f>
        <v/>
      </c>
      <c r="R2496" s="38" t="str">
        <f xml:space="preserve"> IFERROR(IF(VLOOKUP(G2496,Demos!$B$3:$K$1368,7,FALSE)=0,"",VLOOKUP(G2496,Demos!$B$3:$K$1368,7,FALSE)),"")</f>
        <v xml:space="preserve">See Collegerama recording TN1312_06 recorded on 24 Nov 2021 -  https://collegerama.tudelft.nl/Mediasite/Channel/as-bsc-tn/watch/ba2fe29f58d148b3bf4da84cb770a5211d </v>
      </c>
      <c r="T2496" s="50" t="s">
        <v>1761</v>
      </c>
      <c r="U2496" s="31" t="str">
        <f>IFERROR(VLOOKUP(G2496,Demos!$B$7:N5791,12,FALSE),"")</f>
        <v/>
      </c>
    </row>
    <row r="2497" spans="1:21" ht="45" x14ac:dyDescent="0.25">
      <c r="A2497" s="39">
        <f t="shared" si="38"/>
        <v>2492</v>
      </c>
      <c r="B2497" s="30" t="s">
        <v>17</v>
      </c>
      <c r="C2497" s="29" t="str">
        <f xml:space="preserve"> IFERROR(VLOOKUP(B2497, Courses!$C$3:$E$836, 2, FALSE),"")</f>
        <v>Introduction to Waves</v>
      </c>
      <c r="D2497" s="29" t="str">
        <f xml:space="preserve"> IFERROR(VLOOKUP(MID(G2497,1,1), PIRA!$B$1:$E$1146, 2, FALSE),"")</f>
        <v>3 Oscillations and Waves</v>
      </c>
      <c r="E2497" s="31" t="str">
        <f xml:space="preserve"> IFERROR(VLOOKUP(MID(G2497,1,2),PIRA!$B$1:$E$1144,2,FALSE),"")&amp;"
"&amp;IFERROR(VLOOKUP(MID(H2497,1,2),PIRA!$B$1:$E$1144,2,FALSE),"")&amp;"
"&amp;IFERROR(VLOOKUP(MID(I2497,1,2),PIRA!$B$1:$E$1144,2,FALSE),"")</f>
        <v xml:space="preserve">Wave Motion
</v>
      </c>
      <c r="F2497" s="31" t="str">
        <f xml:space="preserve"> IFERROR(VLOOKUP(MID(G2497,1,4),PIRA!$B$1:$E$1144,2,FALSE),"")&amp;"
"&amp;IFERROR(VLOOKUP(MID(H2497,1,4),PIRA!$B$1:$E$1144,2,FALSE),"")&amp;"
"&amp;IFERROR(VLOOKUP(MID(I2497,1,4),PIRA!$B$1:$E$1144,2,FALSE),"")</f>
        <v xml:space="preserve">Standing Waves
</v>
      </c>
      <c r="G2497" s="32" t="s">
        <v>105</v>
      </c>
      <c r="H2497" s="31" t="str">
        <f>IFERROR(IF(VLOOKUP(G2497,Demos!$B$3:$K$1368,2,FALSE)=0,"",VLOOKUP(G2497,Demos!$B$3:$K$1368,2,FALSE)),"")</f>
        <v/>
      </c>
      <c r="I2497" s="79" t="str">
        <f>IFERROR(IF(VLOOKUP(G2497,Demos!$B$3:$K$1368,3,FALSE)=0,"",VLOOKUP(G2497,Demos!$B$3:$K$1368,3,FALSE)),"")</f>
        <v/>
      </c>
      <c r="J2497" s="79" t="str">
        <f>IFERROR(IF(VLOOKUP(G2497,Demos!$B$3:$K$1368,4,FALSE)=0,"",VLOOKUP(G2497,Demos!$B$3:$K$1368,4,FALSE)),"")</f>
        <v/>
      </c>
      <c r="K2497" s="30" t="s">
        <v>15</v>
      </c>
      <c r="L2497" s="30" t="s">
        <v>46</v>
      </c>
      <c r="M2497" s="71">
        <v>41236</v>
      </c>
      <c r="N2497" s="33" t="str">
        <f>IFERROR(VLOOKUP(G2497,Demos!$B$3:$K$1368,5,FALSE),"")</f>
        <v>Soap Film Standing Waves</v>
      </c>
      <c r="O2497" s="28">
        <f>IF(N2497="","",COUNTIF($N$6:N4616, N2497))</f>
        <v>12</v>
      </c>
      <c r="P2497" s="33" t="str">
        <f xml:space="preserve"> IFERROR(IF(VLOOKUP(G2497,Demos!$B$3:$K$1368,6,FALSE)=0,"",VLOOKUP(G2497,Demos!$B$3:$K$1368,6,FALSE)),"")</f>
        <v>N/A</v>
      </c>
      <c r="Q2497" s="38" t="str">
        <f xml:space="preserve"> IFERROR(IF(VLOOKUP(G2497,Demos!$B$3:$K$1368,8,FALSE)=0,"",VLOOKUP(G2497,Demos!$B$3:$K$1368,8,FALSE)),"")</f>
        <v>Not listed in database yet, see pic P0001577</v>
      </c>
      <c r="R2497" s="38" t="str">
        <f xml:space="preserve"> IFERROR(IF(VLOOKUP(G2497,Demos!$B$3:$K$1368,7,FALSE)=0,"",VLOOKUP(G2497,Demos!$B$3:$K$1368,7,FALSE)),"")</f>
        <v/>
      </c>
      <c r="T2497" s="50" t="s">
        <v>1762</v>
      </c>
      <c r="U2497" s="31" t="str">
        <f>IFERROR(VLOOKUP(G2497,Demos!$B$7:N5796,12,FALSE),"")</f>
        <v/>
      </c>
    </row>
    <row r="2498" spans="1:21" ht="45" x14ac:dyDescent="0.25">
      <c r="A2498" s="39">
        <f t="shared" si="38"/>
        <v>2493</v>
      </c>
      <c r="B2498" s="30" t="s">
        <v>17</v>
      </c>
      <c r="C2498" s="29" t="str">
        <f xml:space="preserve"> IFERROR(VLOOKUP(B2498, Courses!$C$3:$E$836, 2, FALSE),"")</f>
        <v>Introduction to Waves</v>
      </c>
      <c r="D2498" s="29" t="str">
        <f xml:space="preserve"> IFERROR(VLOOKUP(MID(G2498,1,1), PIRA!$B$1:$E$1146, 2, FALSE),"")</f>
        <v>3 Oscillations and Waves</v>
      </c>
      <c r="E2498" s="31" t="str">
        <f xml:space="preserve"> IFERROR(VLOOKUP(MID(G2498,1,2),PIRA!$B$1:$E$1144,2,FALSE),"")&amp;"
"&amp;IFERROR(VLOOKUP(MID(H2498,1,2),PIRA!$B$1:$E$1144,2,FALSE),"")&amp;"
"&amp;IFERROR(VLOOKUP(MID(I2498,1,2),PIRA!$B$1:$E$1144,2,FALSE),"")</f>
        <v xml:space="preserve">Instruments
</v>
      </c>
      <c r="F2498" s="31" t="str">
        <f xml:space="preserve"> IFERROR(VLOOKUP(MID(G2498,1,4),PIRA!$B$1:$E$1144,2,FALSE),"")&amp;"
"&amp;IFERROR(VLOOKUP(MID(H2498,1,4),PIRA!$B$1:$E$1144,2,FALSE),"")&amp;"
"&amp;IFERROR(VLOOKUP(MID(I2498,1,4),PIRA!$B$1:$E$1144,2,FALSE),"")</f>
        <v xml:space="preserve">Resonance in Plates, Bars, Solids
</v>
      </c>
      <c r="G2498" s="32" t="s">
        <v>124</v>
      </c>
      <c r="H2498" s="31" t="str">
        <f>IFERROR(IF(VLOOKUP(G2498,Demos!$B$3:$K$1368,2,FALSE)=0,"",VLOOKUP(G2498,Demos!$B$3:$K$1368,2,FALSE)),"")</f>
        <v/>
      </c>
      <c r="I2498" s="79" t="str">
        <f>IFERROR(IF(VLOOKUP(G2498,Demos!$B$3:$K$1368,3,FALSE)=0,"",VLOOKUP(G2498,Demos!$B$3:$K$1368,3,FALSE)),"")</f>
        <v/>
      </c>
      <c r="J2498" s="79" t="str">
        <f>IFERROR(IF(VLOOKUP(G2498,Demos!$B$3:$K$1368,4,FALSE)=0,"",VLOOKUP(G2498,Demos!$B$3:$K$1368,4,FALSE)),"")</f>
        <v/>
      </c>
      <c r="K2498" s="30" t="s">
        <v>15</v>
      </c>
      <c r="L2498" s="30" t="s">
        <v>46</v>
      </c>
      <c r="M2498" s="71">
        <v>41236</v>
      </c>
      <c r="N2498" s="33" t="str">
        <f>IFERROR(VLOOKUP(G2498,Demos!$B$3:$K$1368,5,FALSE),"")</f>
        <v>Chladni Plates (sand on a vibrating plate)</v>
      </c>
      <c r="O2498" s="28">
        <f>IF(N2498="","",COUNTIF($N$6:N4617, N2498))</f>
        <v>15</v>
      </c>
      <c r="P2498" s="33" t="str">
        <f xml:space="preserve"> IFERROR(IF(VLOOKUP(G2498,Demos!$B$3:$K$1368,6,FALSE)=0,"",VLOOKUP(G2498,Demos!$B$3:$K$1368,6,FALSE)),"")</f>
        <v>N/A</v>
      </c>
      <c r="Q2498" s="38" t="str">
        <f xml:space="preserve"> IFERROR(IF(VLOOKUP(G2498,Demos!$B$3:$K$1368,8,FALSE)=0,"",VLOOKUP(G2498,Demos!$B$3:$K$1368,8,FALSE)),"")</f>
        <v>Not listed in database yet, see pic P0001572</v>
      </c>
      <c r="R2498" s="38" t="str">
        <f xml:space="preserve"> IFERROR(IF(VLOOKUP(G2498,Demos!$B$3:$K$1368,7,FALSE)=0,"",VLOOKUP(G2498,Demos!$B$3:$K$1368,7,FALSE)),"")</f>
        <v>See: https://surfdrive.surf.nl/files/index.php/s/DHZYIhoACURx7O8?path=%2FHaaksman%2FTN2345%2F3.%20Chladni%20Plates</v>
      </c>
      <c r="T2498" s="50" t="s">
        <v>1761</v>
      </c>
      <c r="U2498" s="31" t="str">
        <f>IFERROR(VLOOKUP(G2498,Demos!$B$7:N5797,12,FALSE),"")</f>
        <v/>
      </c>
    </row>
    <row r="2499" spans="1:21" ht="45" x14ac:dyDescent="0.25">
      <c r="A2499" s="39">
        <f t="shared" si="38"/>
        <v>2494</v>
      </c>
      <c r="B2499" s="30" t="s">
        <v>1877</v>
      </c>
      <c r="C2499" s="29" t="str">
        <f xml:space="preserve"> IFERROR(VLOOKUP(B2499, Courses!$C$3:$E$836, 2, FALSE),"")</f>
        <v>Electromagnetism</v>
      </c>
      <c r="D2499" s="29" t="str">
        <f xml:space="preserve"> IFERROR(VLOOKUP(MID(G2499,1,1), PIRA!$B$1:$E$1146, 2, FALSE),"")</f>
        <v>5 Electricity and Magnetism</v>
      </c>
      <c r="E2499" s="31" t="str">
        <f xml:space="preserve"> IFERROR(VLOOKUP(MID(G2499,1,2),PIRA!$B$1:$E$1144,2,FALSE),"")&amp;"
"&amp;IFERROR(VLOOKUP(MID(H2499,1,2),PIRA!$B$1:$E$1144,2,FALSE),"")&amp;"
"&amp;IFERROR(VLOOKUP(MID(I2499,1,2),PIRA!$B$1:$E$1144,2,FALSE),"")</f>
        <v xml:space="preserve">Electromagnetic Induction
</v>
      </c>
      <c r="F2499" s="31" t="str">
        <f xml:space="preserve"> IFERROR(VLOOKUP(MID(G2499,1,4),PIRA!$B$1:$E$1144,2,FALSE),"")&amp;"
"&amp;IFERROR(VLOOKUP(MID(H2499,1,4),PIRA!$B$1:$E$1144,2,FALSE),"")&amp;"
"&amp;IFERROR(VLOOKUP(MID(I2499,1,4),PIRA!$B$1:$E$1144,2,FALSE),"")</f>
        <v xml:space="preserve">Induced Currents and Forces
</v>
      </c>
      <c r="G2499" s="32" t="s">
        <v>218</v>
      </c>
      <c r="H2499" s="31" t="str">
        <f>IFERROR(IF(VLOOKUP(G2499,Demos!$B$3:$K$1368,2,FALSE)=0,"",VLOOKUP(G2499,Demos!$B$3:$K$1368,2,FALSE)),"")</f>
        <v/>
      </c>
      <c r="I2499" s="79" t="str">
        <f>IFERROR(IF(VLOOKUP(G2499,Demos!$B$3:$K$1368,3,FALSE)=0,"",VLOOKUP(G2499,Demos!$B$3:$K$1368,3,FALSE)),"")</f>
        <v/>
      </c>
      <c r="J2499" s="79" t="str">
        <f>IFERROR(IF(VLOOKUP(G2499,Demos!$B$3:$K$1368,4,FALSE)=0,"",VLOOKUP(G2499,Demos!$B$3:$K$1368,4,FALSE)),"")</f>
        <v/>
      </c>
      <c r="K2499" s="30" t="s">
        <v>177</v>
      </c>
      <c r="L2499" s="30" t="s">
        <v>155</v>
      </c>
      <c r="M2499" s="71">
        <v>41236</v>
      </c>
      <c r="N2499" s="33" t="str">
        <f>IFERROR(VLOOKUP(G2499,Demos!$B$3:$K$1368,5,FALSE),"")</f>
        <v>Induction Coil with Magnet</v>
      </c>
      <c r="O2499" s="28">
        <f>IF(N2499="","",COUNTIF($N$6:N4618, N2499))</f>
        <v>3</v>
      </c>
      <c r="P2499" s="33" t="str">
        <f xml:space="preserve"> IFERROR(IF(VLOOKUP(G2499,Demos!$B$3:$K$1368,6,FALSE)=0,"",VLOOKUP(G2499,Demos!$B$3:$K$1368,6,FALSE)),"")</f>
        <v>N/A</v>
      </c>
      <c r="Q2499" s="38" t="str">
        <f xml:space="preserve"> IFERROR(IF(VLOOKUP(G2499,Demos!$B$3:$K$1368,8,FALSE)=0,"",VLOOKUP(G2499,Demos!$B$3:$K$1368,8,FALSE)),"")</f>
        <v>Changing flux generates current (moving permanent magnet in a coil)</v>
      </c>
      <c r="R2499" s="38" t="str">
        <f xml:space="preserve"> IFERROR(IF(VLOOKUP(G2499,Demos!$B$3:$K$1368,7,FALSE)=0,"",VLOOKUP(G2499,Demos!$B$3:$K$1368,7,FALSE)),"")</f>
        <v/>
      </c>
      <c r="T2499" s="50" t="s">
        <v>1761</v>
      </c>
      <c r="U2499" s="31" t="str">
        <f>IFERROR(VLOOKUP(G2499,Demos!$B$7:N5795,12,FALSE),"")</f>
        <v/>
      </c>
    </row>
    <row r="2500" spans="1:21" ht="45" x14ac:dyDescent="0.25">
      <c r="A2500" s="39">
        <f t="shared" si="38"/>
        <v>2495</v>
      </c>
      <c r="B2500" s="30" t="s">
        <v>1877</v>
      </c>
      <c r="C2500" s="29" t="str">
        <f xml:space="preserve"> IFERROR(VLOOKUP(B2500, Courses!$C$3:$E$836, 2, FALSE),"")</f>
        <v>Electromagnetism</v>
      </c>
      <c r="D2500" s="29" t="str">
        <f xml:space="preserve"> IFERROR(VLOOKUP(MID(G2500,1,1), PIRA!$B$1:$E$1146, 2, FALSE),"")</f>
        <v>5 Electricity and Magnetism</v>
      </c>
      <c r="E2500" s="31" t="str">
        <f xml:space="preserve"> IFERROR(VLOOKUP(MID(G2500,1,2),PIRA!$B$1:$E$1144,2,FALSE),"")&amp;"
"&amp;IFERROR(VLOOKUP(MID(H2500,1,2),PIRA!$B$1:$E$1144,2,FALSE),"")&amp;"
"&amp;IFERROR(VLOOKUP(MID(I2500,1,2),PIRA!$B$1:$E$1144,2,FALSE),"")</f>
        <v xml:space="preserve">Electromagnetic Induction
</v>
      </c>
      <c r="F2500" s="31" t="str">
        <f xml:space="preserve"> IFERROR(VLOOKUP(MID(G2500,1,4),PIRA!$B$1:$E$1144,2,FALSE),"")&amp;"
"&amp;IFERROR(VLOOKUP(MID(H2500,1,4),PIRA!$B$1:$E$1144,2,FALSE),"")&amp;"
"&amp;IFERROR(VLOOKUP(MID(I2500,1,4),PIRA!$B$1:$E$1144,2,FALSE),"")</f>
        <v xml:space="preserve">Eddy Currents
</v>
      </c>
      <c r="G2500" s="32" t="s">
        <v>229</v>
      </c>
      <c r="H2500" s="31" t="str">
        <f>IFERROR(IF(VLOOKUP(G2500,Demos!$B$3:$K$1368,2,FALSE)=0,"",VLOOKUP(G2500,Demos!$B$3:$K$1368,2,FALSE)),"")</f>
        <v/>
      </c>
      <c r="I2500" s="79" t="str">
        <f>IFERROR(IF(VLOOKUP(G2500,Demos!$B$3:$K$1368,3,FALSE)=0,"",VLOOKUP(G2500,Demos!$B$3:$K$1368,3,FALSE)),"")</f>
        <v/>
      </c>
      <c r="J2500" s="79" t="str">
        <f>IFERROR(IF(VLOOKUP(G2500,Demos!$B$3:$K$1368,4,FALSE)=0,"",VLOOKUP(G2500,Demos!$B$3:$K$1368,4,FALSE)),"")</f>
        <v/>
      </c>
      <c r="K2500" s="30" t="s">
        <v>177</v>
      </c>
      <c r="L2500" s="30" t="s">
        <v>155</v>
      </c>
      <c r="M2500" s="71">
        <v>41236</v>
      </c>
      <c r="N2500" s="33" t="str">
        <f>IFERROR(VLOOKUP(G2500,Demos!$B$3:$K$1368,5,FALSE),"")</f>
        <v>Jumping Ring</v>
      </c>
      <c r="O2500" s="28">
        <f>IF(N2500="","",COUNTIF($N$6:N4619, N2500))</f>
        <v>4</v>
      </c>
      <c r="P2500" s="33" t="str">
        <f xml:space="preserve"> IFERROR(IF(VLOOKUP(G2500,Demos!$B$3:$K$1368,6,FALSE)=0,"",VLOOKUP(G2500,Demos!$B$3:$K$1368,6,FALSE)),"")</f>
        <v>N/A</v>
      </c>
      <c r="Q2500" s="38" t="str">
        <f xml:space="preserve"> IFERROR(IF(VLOOKUP(G2500,Demos!$B$3:$K$1368,8,FALSE)=0,"",VLOOKUP(G2500,Demos!$B$3:$K$1368,8,FALSE)),"")</f>
        <v>Eddy currents, jumping magnet (metal ring becomes magnetised)</v>
      </c>
      <c r="R2500" s="38" t="str">
        <f xml:space="preserve"> IFERROR(IF(VLOOKUP(G2500,Demos!$B$3:$K$1368,7,FALSE)=0,"",VLOOKUP(G2500,Demos!$B$3:$K$1368,7,FALSE)),"")</f>
        <v/>
      </c>
      <c r="T2500" s="50" t="s">
        <v>1761</v>
      </c>
      <c r="U2500" s="31" t="str">
        <f>IFERROR(VLOOKUP(G2500,Demos!$B$7:N5794,12,FALSE),"")</f>
        <v/>
      </c>
    </row>
    <row r="2501" spans="1:21" ht="45" x14ac:dyDescent="0.25">
      <c r="A2501" s="39">
        <f t="shared" si="38"/>
        <v>2496</v>
      </c>
      <c r="B2501" s="30" t="s">
        <v>43</v>
      </c>
      <c r="C2501" s="29" t="str">
        <f xml:space="preserve"> IFERROR(VLOOKUP(B2501, Courses!$C$3:$E$836, 2, FALSE),"")</f>
        <v>Modern Physics</v>
      </c>
      <c r="D2501" s="29" t="str">
        <f xml:space="preserve"> IFERROR(VLOOKUP(MID(G2501,1,1), PIRA!$B$1:$E$1146, 2, FALSE),"")</f>
        <v>7 Modern Physics</v>
      </c>
      <c r="E2501" s="31" t="str">
        <f xml:space="preserve"> IFERROR(VLOOKUP(MID(G2501,1,2),PIRA!$B$1:$E$1144,2,FALSE),"")&amp;"
"&amp;IFERROR(VLOOKUP(MID(H2501,1,2),PIRA!$B$1:$E$1144,2,FALSE),"")&amp;"
"&amp;IFERROR(VLOOKUP(MID(I2501,1,2),PIRA!$B$1:$E$1144,2,FALSE),"")</f>
        <v xml:space="preserve">Quantum Effects
</v>
      </c>
      <c r="F2501" s="31" t="str">
        <f xml:space="preserve"> IFERROR(VLOOKUP(MID(G2501,1,4),PIRA!$B$1:$E$1144,2,FALSE),"")&amp;"
"&amp;IFERROR(VLOOKUP(MID(H2501,1,4),PIRA!$B$1:$E$1144,2,FALSE),"")&amp;"
"&amp;IFERROR(VLOOKUP(MID(I2501,1,4),PIRA!$B$1:$E$1144,2,FALSE),"")</f>
        <v xml:space="preserve">Wave Mechanics
</v>
      </c>
      <c r="G2501" s="32" t="s">
        <v>1205</v>
      </c>
      <c r="H2501" s="31" t="str">
        <f>IFERROR(IF(VLOOKUP(G2501,Demos!$B$3:$K$1368,2,FALSE)=0,"",VLOOKUP(G2501,Demos!$B$3:$K$1368,2,FALSE)),"")</f>
        <v/>
      </c>
      <c r="I2501" s="79" t="str">
        <f>IFERROR(IF(VLOOKUP(G2501,Demos!$B$3:$K$1368,3,FALSE)=0,"",VLOOKUP(G2501,Demos!$B$3:$K$1368,3,FALSE)),"")</f>
        <v/>
      </c>
      <c r="J2501" s="79" t="str">
        <f>IFERROR(IF(VLOOKUP(G2501,Demos!$B$3:$K$1368,4,FALSE)=0,"",VLOOKUP(G2501,Demos!$B$3:$K$1368,4,FALSE)),"")</f>
        <v/>
      </c>
      <c r="K2501" s="32" t="s">
        <v>266</v>
      </c>
      <c r="L2501" s="32" t="s">
        <v>1059</v>
      </c>
      <c r="M2501" s="71">
        <v>41236</v>
      </c>
      <c r="N2501" s="33" t="str">
        <f>IFERROR(VLOOKUP(G2501,Demos!$B$3:$K$1368,5,FALSE),"")</f>
        <v>Tunneling (2)</v>
      </c>
      <c r="O2501" s="28">
        <f>IF(N2501="","",COUNTIF($N$6:N4620, N2501))</f>
        <v>1</v>
      </c>
      <c r="P2501" s="33" t="str">
        <f xml:space="preserve"> IFERROR(IF(VLOOKUP(G2501,Demos!$B$3:$K$1368,6,FALSE)=0,"",VLOOKUP(G2501,Demos!$B$3:$K$1368,6,FALSE)),"")</f>
        <v>www.de-monstrare.nl/pdf/Tunneling_2_.pdf</v>
      </c>
      <c r="Q2501" s="38" t="str">
        <f xml:space="preserve"> IFERROR(IF(VLOOKUP(G2501,Demos!$B$3:$K$1368,8,FALSE)=0,"",VLOOKUP(G2501,Demos!$B$3:$K$1368,8,FALSE)),"")</f>
        <v/>
      </c>
      <c r="R2501" s="38" t="str">
        <f xml:space="preserve"> IFERROR(IF(VLOOKUP(G2501,Demos!$B$3:$K$1368,7,FALSE)=0,"",VLOOKUP(G2501,Demos!$B$3:$K$1368,7,FALSE)),"")</f>
        <v>See from 19 minutes https://collegerama.tudelft.nl/Mediasite/Channel/as-bsc-tn/watch/ed8b2a520cc04edcb2dcb0dac51306641d =============== At the end of the 1st hour I demonstrated in lecture hall B. https://collegerama.tudelft.nl/Mediasite/Channel/as-bsc-tn/watch/2ab810a948854bedaca54a0ded094bba1d</v>
      </c>
      <c r="T2501" s="50" t="s">
        <v>1770</v>
      </c>
      <c r="U2501" s="31" t="str">
        <f>IFERROR(VLOOKUP(G2501,Demos!$B$7:N5792,12,FALSE),"")</f>
        <v/>
      </c>
    </row>
    <row r="2502" spans="1:21" ht="45" x14ac:dyDescent="0.25">
      <c r="A2502" s="39">
        <f t="shared" ref="A2502:A2565" si="39">ROW()-5</f>
        <v>2497</v>
      </c>
      <c r="B2502" s="30" t="s">
        <v>43</v>
      </c>
      <c r="C2502" s="29" t="str">
        <f xml:space="preserve"> IFERROR(VLOOKUP(B2502, Courses!$C$3:$E$836, 2, FALSE),"")</f>
        <v>Modern Physics</v>
      </c>
      <c r="D2502" s="29" t="str">
        <f xml:space="preserve"> IFERROR(VLOOKUP(MID(G2502,1,1), PIRA!$B$1:$E$1146, 2, FALSE),"")</f>
        <v>7 Modern Physics</v>
      </c>
      <c r="E2502" s="31" t="str">
        <f xml:space="preserve"> IFERROR(VLOOKUP(MID(G2502,1,2),PIRA!$B$1:$E$1144,2,FALSE),"")&amp;"
"&amp;IFERROR(VLOOKUP(MID(H2502,1,2),PIRA!$B$1:$E$1144,2,FALSE),"")&amp;"
"&amp;IFERROR(VLOOKUP(MID(I2502,1,2),PIRA!$B$1:$E$1144,2,FALSE),"")</f>
        <v xml:space="preserve">Quantum Effects
Geometrical Optics
</v>
      </c>
      <c r="F2502" s="31" t="str">
        <f xml:space="preserve"> IFERROR(VLOOKUP(MID(G2502,1,4),PIRA!$B$1:$E$1144,2,FALSE),"")&amp;"
"&amp;IFERROR(VLOOKUP(MID(H2502,1,4),PIRA!$B$1:$E$1144,2,FALSE),"")&amp;"
"&amp;IFERROR(VLOOKUP(MID(I2502,1,4),PIRA!$B$1:$E$1144,2,FALSE),"")</f>
        <v xml:space="preserve">Wave Mechanics
Total Internal Reflection
</v>
      </c>
      <c r="G2502" s="32" t="s">
        <v>1206</v>
      </c>
      <c r="H2502" s="31" t="str">
        <f>IFERROR(IF(VLOOKUP(G2502,Demos!$B$3:$K$1368,2,FALSE)=0,"",VLOOKUP(G2502,Demos!$B$3:$K$1368,2,FALSE)),"")</f>
        <v>6A44.42</v>
      </c>
      <c r="I2502" s="79" t="str">
        <f>IFERROR(IF(VLOOKUP(G2502,Demos!$B$3:$K$1368,3,FALSE)=0,"",VLOOKUP(G2502,Demos!$B$3:$K$1368,3,FALSE)),"")</f>
        <v/>
      </c>
      <c r="J2502" s="79" t="str">
        <f>IFERROR(IF(VLOOKUP(G2502,Demos!$B$3:$K$1368,4,FALSE)=0,"",VLOOKUP(G2502,Demos!$B$3:$K$1368,4,FALSE)),"")</f>
        <v/>
      </c>
      <c r="K2502" s="32" t="s">
        <v>266</v>
      </c>
      <c r="L2502" s="32" t="s">
        <v>1059</v>
      </c>
      <c r="M2502" s="71">
        <v>41236</v>
      </c>
      <c r="N2502" s="33" t="str">
        <f>IFERROR(VLOOKUP(G2502,Demos!$B$3:$K$1368,5,FALSE),"")</f>
        <v>Tunneling (1)</v>
      </c>
      <c r="O2502" s="28">
        <f>IF(N2502="","",COUNTIF($N$6:N4621, N2502))</f>
        <v>12</v>
      </c>
      <c r="P2502" s="33" t="str">
        <f xml:space="preserve"> IFERROR(IF(VLOOKUP(G2502,Demos!$B$3:$K$1368,6,FALSE)=0,"",VLOOKUP(G2502,Demos!$B$3:$K$1368,6,FALSE)),"")</f>
        <v>www.de-monstrare.nl/pdf/Tunneling_1_.pdf</v>
      </c>
      <c r="Q2502" s="38" t="str">
        <f xml:space="preserve"> IFERROR(IF(VLOOKUP(G2502,Demos!$B$3:$K$1368,8,FALSE)=0,"",VLOOKUP(G2502,Demos!$B$3:$K$1368,8,FALSE)),"")</f>
        <v/>
      </c>
      <c r="R2502" s="38" t="str">
        <f xml:space="preserve"> IFERROR(IF(VLOOKUP(G2502,Demos!$B$3:$K$1368,7,FALSE)=0,"",VLOOKUP(G2502,Demos!$B$3:$K$1368,7,FALSE)),"")</f>
        <v>See from 19 minutes https://collegerama.tudelft.nl/Mediasite/Channel/as-bsc-tn/watch/ed8b2a520cc04edcb2dcb0dac51306641d =============== At the end of the 1st hour I demonstrated in lecture hall B. https://collegerama.tudelft.nl/Mediasite/Channel/as-bsc-tn/watch/2ab810a948854bedaca54a0ded094bba1d</v>
      </c>
      <c r="T2502" s="50" t="s">
        <v>1761</v>
      </c>
      <c r="U2502" s="31" t="str">
        <f>IFERROR(VLOOKUP(G2502,Demos!$B$7:N5793,12,FALSE),"")</f>
        <v/>
      </c>
    </row>
    <row r="2503" spans="1:21" ht="45" x14ac:dyDescent="0.25">
      <c r="A2503" s="39">
        <f t="shared" si="39"/>
        <v>2498</v>
      </c>
      <c r="B2503" s="30" t="s">
        <v>162</v>
      </c>
      <c r="C2503" s="29" t="str">
        <f xml:space="preserve"> IFERROR(VLOOKUP(B2503, Courses!$C$3:$E$836, 2, FALSE),"")</f>
        <v>Electricity and Magnetism</v>
      </c>
      <c r="D2503" s="29" t="str">
        <f xml:space="preserve"> IFERROR(VLOOKUP(MID(G2503,1,1), PIRA!$B$1:$E$1146, 2, FALSE),"")</f>
        <v>5 Electricity and Magnetism</v>
      </c>
      <c r="E2503" s="31" t="str">
        <f xml:space="preserve"> IFERROR(VLOOKUP(MID(G2503,1,2),PIRA!$B$1:$E$1144,2,FALSE),"")&amp;"
"&amp;IFERROR(VLOOKUP(MID(H2503,1,2),PIRA!$B$1:$E$1144,2,FALSE),"")&amp;"
"&amp;IFERROR(VLOOKUP(MID(I2503,1,2),PIRA!$B$1:$E$1144,2,FALSE),"")</f>
        <v xml:space="preserve">Capacitance
</v>
      </c>
      <c r="F2503" s="31" t="str">
        <f xml:space="preserve"> IFERROR(VLOOKUP(MID(G2503,1,4),PIRA!$B$1:$E$1144,2,FALSE),"")&amp;"
"&amp;IFERROR(VLOOKUP(MID(H2503,1,4),PIRA!$B$1:$E$1144,2,FALSE),"")&amp;"
"&amp;IFERROR(VLOOKUP(MID(I2503,1,4),PIRA!$B$1:$E$1144,2,FALSE),"")</f>
        <v xml:space="preserve">Capacitors
</v>
      </c>
      <c r="G2503" s="32" t="s">
        <v>248</v>
      </c>
      <c r="H2503" s="31" t="str">
        <f>IFERROR(IF(VLOOKUP(G2503,Demos!$B$3:$K$1368,2,FALSE)=0,"",VLOOKUP(G2503,Demos!$B$3:$K$1368,2,FALSE)),"")</f>
        <v/>
      </c>
      <c r="I2503" s="79" t="str">
        <f>IFERROR(IF(VLOOKUP(G2503,Demos!$B$3:$K$1368,3,FALSE)=0,"",VLOOKUP(G2503,Demos!$B$3:$K$1368,3,FALSE)),"")</f>
        <v/>
      </c>
      <c r="J2503" s="79" t="str">
        <f>IFERROR(IF(VLOOKUP(G2503,Demos!$B$3:$K$1368,4,FALSE)=0,"",VLOOKUP(G2503,Demos!$B$3:$K$1368,4,FALSE)),"")</f>
        <v/>
      </c>
      <c r="K2503" s="32" t="s">
        <v>1058</v>
      </c>
      <c r="L2503" s="32" t="s">
        <v>1057</v>
      </c>
      <c r="M2503" s="71">
        <v>41235</v>
      </c>
      <c r="N2503" s="33" t="str">
        <f>IFERROR(VLOOKUP(G2503,Demos!$B$3:$K$1368,5,FALSE),"")</f>
        <v>Capacitor (1) Spacing between the Plates</v>
      </c>
      <c r="O2503" s="28">
        <f>IF(N2503="","",COUNTIF($N$6:N4622, N2503))</f>
        <v>22</v>
      </c>
      <c r="P2503" s="33" t="str">
        <f xml:space="preserve"> IFERROR(IF(VLOOKUP(G2503,Demos!$B$3:$K$1368,6,FALSE)=0,"",VLOOKUP(G2503,Demos!$B$3:$K$1368,6,FALSE)),"")</f>
        <v>www.de-monstrare.nl/.../Capacitor%20_1_ %20Spacing%20between%20the%20plates.pdf</v>
      </c>
      <c r="Q2503" s="38" t="str">
        <f xml:space="preserve"> IFERROR(IF(VLOOKUP(G2503,Demos!$B$3:$K$1368,8,FALSE)=0,"",VLOOKUP(G2503,Demos!$B$3:$K$1368,8,FALSE)),"")</f>
        <v/>
      </c>
      <c r="R2503" s="38" t="str">
        <f xml:space="preserve"> IFERROR(IF(VLOOKUP(G2503,Demos!$B$3:$K$1368,7,FALSE)=0,"",VLOOKUP(G2503,Demos!$B$3:$K$1368,7,FALSE)),"")</f>
        <v/>
      </c>
      <c r="T2503" s="50" t="s">
        <v>1761</v>
      </c>
      <c r="U2503" s="31" t="str">
        <f>IFERROR(VLOOKUP(G2503,Demos!$B$7:N5799,12,FALSE),"")</f>
        <v/>
      </c>
    </row>
    <row r="2504" spans="1:21" ht="45" x14ac:dyDescent="0.25">
      <c r="A2504" s="39">
        <f t="shared" si="39"/>
        <v>2499</v>
      </c>
      <c r="B2504" s="30" t="s">
        <v>162</v>
      </c>
      <c r="C2504" s="29" t="str">
        <f xml:space="preserve"> IFERROR(VLOOKUP(B2504, Courses!$C$3:$E$836, 2, FALSE),"")</f>
        <v>Electricity and Magnetism</v>
      </c>
      <c r="D2504" s="29" t="str">
        <f xml:space="preserve"> IFERROR(VLOOKUP(MID(G2504,1,1), PIRA!$B$1:$E$1146, 2, FALSE),"")</f>
        <v>5 Electricity and Magnetism</v>
      </c>
      <c r="E2504" s="31" t="str">
        <f xml:space="preserve"> IFERROR(VLOOKUP(MID(G2504,1,2),PIRA!$B$1:$E$1144,2,FALSE),"")&amp;"
"&amp;IFERROR(VLOOKUP(MID(H2504,1,2),PIRA!$B$1:$E$1144,2,FALSE),"")&amp;"
"&amp;IFERROR(VLOOKUP(MID(I2504,1,2),PIRA!$B$1:$E$1144,2,FALSE),"")</f>
        <v xml:space="preserve">Capacitance
Capacitance
</v>
      </c>
      <c r="F2504" s="31" t="str">
        <f xml:space="preserve"> IFERROR(VLOOKUP(MID(G2504,1,4),PIRA!$B$1:$E$1144,2,FALSE),"")&amp;"
"&amp;IFERROR(VLOOKUP(MID(H2504,1,4),PIRA!$B$1:$E$1144,2,FALSE),"")&amp;"
"&amp;IFERROR(VLOOKUP(MID(I2504,1,4),PIRA!$B$1:$E$1144,2,FALSE),"")</f>
        <v xml:space="preserve">Dielectric
Energy Stored in a Capacitor
</v>
      </c>
      <c r="G2504" s="32" t="s">
        <v>482</v>
      </c>
      <c r="H2504" s="31" t="str">
        <f>IFERROR(IF(VLOOKUP(G2504,Demos!$B$3:$K$1368,2,FALSE)=0,"",VLOOKUP(G2504,Demos!$B$3:$K$1368,2,FALSE)),"")</f>
        <v>5C30.01</v>
      </c>
      <c r="I2504" s="79" t="str">
        <f>IFERROR(IF(VLOOKUP(G2504,Demos!$B$3:$K$1368,3,FALSE)=0,"",VLOOKUP(G2504,Demos!$B$3:$K$1368,3,FALSE)),"")</f>
        <v/>
      </c>
      <c r="J2504" s="79" t="str">
        <f>IFERROR(IF(VLOOKUP(G2504,Demos!$B$3:$K$1368,4,FALSE)=0,"",VLOOKUP(G2504,Demos!$B$3:$K$1368,4,FALSE)),"")</f>
        <v/>
      </c>
      <c r="K2504" s="32" t="s">
        <v>1058</v>
      </c>
      <c r="L2504" s="32" t="s">
        <v>1057</v>
      </c>
      <c r="M2504" s="71">
        <v>41235</v>
      </c>
      <c r="N2504" s="33" t="str">
        <f>IFERROR(VLOOKUP(G2504,Demos!$B$3:$K$1368,5,FALSE),"")</f>
        <v>Capacitor (2) Different Dielectrics</v>
      </c>
      <c r="O2504" s="28">
        <f>IF(N2504="","",COUNTIF($N$6:N4623, N2504))</f>
        <v>17</v>
      </c>
      <c r="P2504" s="33" t="str">
        <f xml:space="preserve"> IFERROR(IF(VLOOKUP(G2504,Demos!$B$3:$K$1368,6,FALSE)=0,"",VLOOKUP(G2504,Demos!$B$3:$K$1368,6,FALSE)),"")</f>
        <v>www.de-monstrare.nl/pdf/Capacitor%20_2_Different%20dielectrics.pdf</v>
      </c>
      <c r="Q2504" s="38" t="str">
        <f xml:space="preserve"> IFERROR(IF(VLOOKUP(G2504,Demos!$B$3:$K$1368,8,FALSE)=0,"",VLOOKUP(G2504,Demos!$B$3:$K$1368,8,FALSE)),"")</f>
        <v/>
      </c>
      <c r="R2504" s="38" t="str">
        <f xml:space="preserve"> IFERROR(IF(VLOOKUP(G2504,Demos!$B$3:$K$1368,7,FALSE)=0,"",VLOOKUP(G2504,Demos!$B$3:$K$1368,7,FALSE)),"")</f>
        <v/>
      </c>
      <c r="T2504" s="50" t="s">
        <v>1761</v>
      </c>
      <c r="U2504" s="31" t="str">
        <f>IFERROR(VLOOKUP(G2504,Demos!$B$7:N5798,12,FALSE),"")</f>
        <v/>
      </c>
    </row>
    <row r="2505" spans="1:21" ht="45" x14ac:dyDescent="0.25">
      <c r="A2505" s="39">
        <f t="shared" si="39"/>
        <v>2500</v>
      </c>
      <c r="B2505" s="30" t="s">
        <v>29</v>
      </c>
      <c r="C2505" s="29" t="str">
        <f xml:space="preserve"> IFERROR(VLOOKUP(B2505, Courses!$C$3:$E$836, 2, FALSE),"")</f>
        <v>Classical and Quantum Mechanics</v>
      </c>
      <c r="D2505" s="29" t="str">
        <f xml:space="preserve"> IFERROR(VLOOKUP(MID(G2505,1,1), PIRA!$B$1:$E$1146, 2, FALSE),"")</f>
        <v>3 Oscillations and Waves</v>
      </c>
      <c r="E2505" s="31" t="str">
        <f xml:space="preserve"> IFERROR(VLOOKUP(MID(G2505,1,2),PIRA!$B$1:$E$1144,2,FALSE),"")&amp;"
"&amp;IFERROR(VLOOKUP(MID(H2505,1,2),PIRA!$B$1:$E$1144,2,FALSE),"")&amp;"
"&amp;IFERROR(VLOOKUP(MID(I2505,1,2),PIRA!$B$1:$E$1144,2,FALSE),"")</f>
        <v xml:space="preserve">Oscillations
</v>
      </c>
      <c r="F2505" s="31" t="str">
        <f xml:space="preserve"> IFERROR(VLOOKUP(MID(G2505,1,4),PIRA!$B$1:$E$1144,2,FALSE),"")&amp;"
"&amp;IFERROR(VLOOKUP(MID(H2505,1,4),PIRA!$B$1:$E$1144,2,FALSE),"")&amp;"
"&amp;IFERROR(VLOOKUP(MID(I2505,1,4),PIRA!$B$1:$E$1144,2,FALSE),"")</f>
        <v xml:space="preserve">Physical Pendula
</v>
      </c>
      <c r="G2505" s="32" t="s">
        <v>1181</v>
      </c>
      <c r="H2505" s="31" t="str">
        <f>IFERROR(IF(VLOOKUP(G2505,Demos!$B$3:$K$1368,2,FALSE)=0,"",VLOOKUP(G2505,Demos!$B$3:$K$1368,2,FALSE)),"")</f>
        <v/>
      </c>
      <c r="I2505" s="79" t="str">
        <f>IFERROR(IF(VLOOKUP(G2505,Demos!$B$3:$K$1368,3,FALSE)=0,"",VLOOKUP(G2505,Demos!$B$3:$K$1368,3,FALSE)),"")</f>
        <v/>
      </c>
      <c r="J2505" s="79" t="str">
        <f>IFERROR(IF(VLOOKUP(G2505,Demos!$B$3:$K$1368,4,FALSE)=0,"",VLOOKUP(G2505,Demos!$B$3:$K$1368,4,FALSE)),"")</f>
        <v/>
      </c>
      <c r="K2505" s="30" t="s">
        <v>373</v>
      </c>
      <c r="M2505" s="71">
        <v>41234</v>
      </c>
      <c r="N2505" s="33" t="str">
        <f>IFERROR(VLOOKUP(G2505,Demos!$B$3:$K$1368,5,FALSE),"")</f>
        <v>Physical Pendulum (1) Compound Pendulum</v>
      </c>
      <c r="O2505" s="28">
        <f>IF(N2505="","",COUNTIF($N$6:N4624, N2505))</f>
        <v>12</v>
      </c>
      <c r="P2505" s="33" t="str">
        <f xml:space="preserve"> IFERROR(IF(VLOOKUP(G2505,Demos!$B$3:$K$1368,6,FALSE)=0,"",VLOOKUP(G2505,Demos!$B$3:$K$1368,6,FALSE)),"")</f>
        <v>www.de-monstrare.nl/pdf/Physical%20pendulum%20_1_%20-%20Compound%20pendulum.pdf</v>
      </c>
      <c r="Q2505" s="38" t="str">
        <f xml:space="preserve"> IFERROR(IF(VLOOKUP(G2505,Demos!$B$3:$K$1368,8,FALSE)=0,"",VLOOKUP(G2505,Demos!$B$3:$K$1368,8,FALSE)),"")</f>
        <v/>
      </c>
      <c r="R2505" s="38" t="str">
        <f xml:space="preserve"> IFERROR(IF(VLOOKUP(G2505,Demos!$B$3:$K$1368,7,FALSE)=0,"",VLOOKUP(G2505,Demos!$B$3:$K$1368,7,FALSE)),"")</f>
        <v/>
      </c>
      <c r="T2505" s="50" t="s">
        <v>1762</v>
      </c>
      <c r="U2505" s="31" t="str">
        <f>IFERROR(VLOOKUP(G2505,Demos!$B$7:N5801,12,FALSE),"")</f>
        <v/>
      </c>
    </row>
    <row r="2506" spans="1:21" ht="45" x14ac:dyDescent="0.25">
      <c r="A2506" s="39">
        <f t="shared" si="39"/>
        <v>2501</v>
      </c>
      <c r="B2506" s="30" t="s">
        <v>29</v>
      </c>
      <c r="C2506" s="29" t="str">
        <f xml:space="preserve"> IFERROR(VLOOKUP(B2506, Courses!$C$3:$E$836, 2, FALSE),"")</f>
        <v>Classical and Quantum Mechanics</v>
      </c>
      <c r="D2506" s="29" t="str">
        <f xml:space="preserve"> IFERROR(VLOOKUP(MID(G2506,1,1), PIRA!$B$1:$E$1146, 2, FALSE),"")</f>
        <v>3 Oscillations and Waves</v>
      </c>
      <c r="E2506" s="31" t="str">
        <f xml:space="preserve"> IFERROR(VLOOKUP(MID(G2506,1,2),PIRA!$B$1:$E$1144,2,FALSE),"")&amp;"
"&amp;IFERROR(VLOOKUP(MID(H2506,1,2),PIRA!$B$1:$E$1144,2,FALSE),"")&amp;"
"&amp;IFERROR(VLOOKUP(MID(I2506,1,2),PIRA!$B$1:$E$1144,2,FALSE),"")</f>
        <v xml:space="preserve">Oscillations
</v>
      </c>
      <c r="F2506" s="31" t="str">
        <f xml:space="preserve"> IFERROR(VLOOKUP(MID(G2506,1,4),PIRA!$B$1:$E$1144,2,FALSE),"")&amp;"
"&amp;IFERROR(VLOOKUP(MID(H2506,1,4),PIRA!$B$1:$E$1144,2,FALSE),"")&amp;"
"&amp;IFERROR(VLOOKUP(MID(I2506,1,4),PIRA!$B$1:$E$1144,2,FALSE),"")</f>
        <v xml:space="preserve">Simple Harmonic Motion
</v>
      </c>
      <c r="G2506" s="32" t="s">
        <v>1182</v>
      </c>
      <c r="H2506" s="31" t="str">
        <f>IFERROR(IF(VLOOKUP(G2506,Demos!$B$3:$K$1368,2,FALSE)=0,"",VLOOKUP(G2506,Demos!$B$3:$K$1368,2,FALSE)),"")</f>
        <v/>
      </c>
      <c r="I2506" s="79" t="str">
        <f>IFERROR(IF(VLOOKUP(G2506,Demos!$B$3:$K$1368,3,FALSE)=0,"",VLOOKUP(G2506,Demos!$B$3:$K$1368,3,FALSE)),"")</f>
        <v/>
      </c>
      <c r="J2506" s="79" t="str">
        <f>IFERROR(IF(VLOOKUP(G2506,Demos!$B$3:$K$1368,4,FALSE)=0,"",VLOOKUP(G2506,Demos!$B$3:$K$1368,4,FALSE)),"")</f>
        <v/>
      </c>
      <c r="K2506" s="30" t="s">
        <v>373</v>
      </c>
      <c r="M2506" s="71">
        <v>41234</v>
      </c>
      <c r="N2506" s="33" t="str">
        <f>IFERROR(VLOOKUP(G2506,Demos!$B$3:$K$1368,5,FALSE),"")</f>
        <v>Simple Harmonic Motion (SHM) (3)</v>
      </c>
      <c r="O2506" s="28">
        <f>IF(N2506="","",COUNTIF($N$6:N4625, N2506))</f>
        <v>15</v>
      </c>
      <c r="P2506" s="33" t="str">
        <f xml:space="preserve"> IFERROR(IF(VLOOKUP(G2506,Demos!$B$3:$K$1368,6,FALSE)=0,"",VLOOKUP(G2506,Demos!$B$3:$K$1368,6,FALSE)),"")</f>
        <v>www.de-monstrare.nl/pdf/Simple%20harmonic%20motion%20_SHM_%20_3_.pdf</v>
      </c>
      <c r="Q2506" s="38" t="str">
        <f xml:space="preserve"> IFERROR(IF(VLOOKUP(G2506,Demos!$B$3:$K$1368,8,FALSE)=0,"",VLOOKUP(G2506,Demos!$B$3:$K$1368,8,FALSE)),"")</f>
        <v/>
      </c>
      <c r="R2506" s="38" t="str">
        <f xml:space="preserve"> IFERROR(IF(VLOOKUP(G2506,Demos!$B$3:$K$1368,7,FALSE)=0,"",VLOOKUP(G2506,Demos!$B$3:$K$1368,7,FALSE)),"")</f>
        <v/>
      </c>
      <c r="T2506" s="50" t="s">
        <v>1762</v>
      </c>
      <c r="U2506" s="31" t="str">
        <f>IFERROR(VLOOKUP(G2506,Demos!$B$7:N5800,12,FALSE),"")</f>
        <v/>
      </c>
    </row>
    <row r="2507" spans="1:21" ht="45" x14ac:dyDescent="0.25">
      <c r="A2507" s="39">
        <f t="shared" si="39"/>
        <v>2502</v>
      </c>
      <c r="B2507" s="30" t="s">
        <v>29</v>
      </c>
      <c r="C2507" s="29" t="str">
        <f xml:space="preserve"> IFERROR(VLOOKUP(B2507, Courses!$C$3:$E$836, 2, FALSE),"")</f>
        <v>Classical and Quantum Mechanics</v>
      </c>
      <c r="D2507" s="29" t="str">
        <f xml:space="preserve"> IFERROR(VLOOKUP(MID(G2507,1,1), PIRA!$B$1:$E$1146, 2, FALSE),"")</f>
        <v>3 Oscillations and Waves</v>
      </c>
      <c r="E2507" s="31" t="str">
        <f xml:space="preserve"> IFERROR(VLOOKUP(MID(G2507,1,2),PIRA!$B$1:$E$1144,2,FALSE),"")&amp;"
"&amp;IFERROR(VLOOKUP(MID(H2507,1,2),PIRA!$B$1:$E$1144,2,FALSE),"")&amp;"
"&amp;IFERROR(VLOOKUP(MID(I2507,1,2),PIRA!$B$1:$E$1144,2,FALSE),"")</f>
        <v xml:space="preserve">Oscillations
</v>
      </c>
      <c r="F2507" s="31" t="str">
        <f xml:space="preserve"> IFERROR(VLOOKUP(MID(G2507,1,4),PIRA!$B$1:$E$1144,2,FALSE),"")&amp;"
"&amp;IFERROR(VLOOKUP(MID(H2507,1,4),PIRA!$B$1:$E$1144,2,FALSE),"")&amp;"
"&amp;IFERROR(VLOOKUP(MID(I2507,1,4),PIRA!$B$1:$E$1144,2,FALSE),"")</f>
        <v xml:space="preserve">Damped Oscillators
</v>
      </c>
      <c r="G2507" s="32" t="s">
        <v>1183</v>
      </c>
      <c r="H2507" s="31" t="str">
        <f>IFERROR(IF(VLOOKUP(G2507,Demos!$B$3:$K$1368,2,FALSE)=0,"",VLOOKUP(G2507,Demos!$B$3:$K$1368,2,FALSE)),"")</f>
        <v/>
      </c>
      <c r="I2507" s="79" t="str">
        <f>IFERROR(IF(VLOOKUP(G2507,Demos!$B$3:$K$1368,3,FALSE)=0,"",VLOOKUP(G2507,Demos!$B$3:$K$1368,3,FALSE)),"")</f>
        <v/>
      </c>
      <c r="J2507" s="79" t="str">
        <f>IFERROR(IF(VLOOKUP(G2507,Demos!$B$3:$K$1368,4,FALSE)=0,"",VLOOKUP(G2507,Demos!$B$3:$K$1368,4,FALSE)),"")</f>
        <v/>
      </c>
      <c r="K2507" s="30" t="s">
        <v>373</v>
      </c>
      <c r="M2507" s="71">
        <v>41234</v>
      </c>
      <c r="N2507" s="33" t="str">
        <f>IFERROR(VLOOKUP(G2507,Demos!$B$3:$K$1368,5,FALSE),"")</f>
        <v>Damped Harmonic Motion</v>
      </c>
      <c r="O2507" s="28">
        <f>IF(N2507="","",COUNTIF($N$6:N4626, N2507))</f>
        <v>12</v>
      </c>
      <c r="P2507" s="33" t="str">
        <f xml:space="preserve"> IFERROR(IF(VLOOKUP(G2507,Demos!$B$3:$K$1368,6,FALSE)=0,"",VLOOKUP(G2507,Demos!$B$3:$K$1368,6,FALSE)),"")</f>
        <v>www.de-monstrare.nl/pdf/Damped%20harmonic%20motion.pdf</v>
      </c>
      <c r="Q2507" s="38" t="str">
        <f xml:space="preserve"> IFERROR(IF(VLOOKUP(G2507,Demos!$B$3:$K$1368,8,FALSE)=0,"",VLOOKUP(G2507,Demos!$B$3:$K$1368,8,FALSE)),"")</f>
        <v/>
      </c>
      <c r="R2507" s="38" t="str">
        <f xml:space="preserve"> IFERROR(IF(VLOOKUP(G2507,Demos!$B$3:$K$1368,7,FALSE)=0,"",VLOOKUP(G2507,Demos!$B$3:$K$1368,7,FALSE)),"")</f>
        <v/>
      </c>
      <c r="T2507" s="50" t="s">
        <v>1762</v>
      </c>
      <c r="U2507" s="31" t="str">
        <f>IFERROR(VLOOKUP(G2507,Demos!$B$7:N5802,12,FALSE),"")</f>
        <v/>
      </c>
    </row>
    <row r="2508" spans="1:21" ht="45" x14ac:dyDescent="0.25">
      <c r="A2508" s="39">
        <f t="shared" si="39"/>
        <v>2503</v>
      </c>
      <c r="B2508" s="30" t="s">
        <v>1877</v>
      </c>
      <c r="C2508" s="29" t="str">
        <f xml:space="preserve"> IFERROR(VLOOKUP(B2508, Courses!$C$3:$E$836, 2, FALSE),"")</f>
        <v>Electromagnetism</v>
      </c>
      <c r="D2508" s="29" t="str">
        <f xml:space="preserve"> IFERROR(VLOOKUP(MID(G2508,1,1), PIRA!$B$1:$E$1146, 2, FALSE),"")</f>
        <v>5 Electricity and Magnetism</v>
      </c>
      <c r="E2508" s="31" t="str">
        <f xml:space="preserve"> IFERROR(VLOOKUP(MID(G2508,1,2),PIRA!$B$1:$E$1144,2,FALSE),"")&amp;"
"&amp;IFERROR(VLOOKUP(MID(H2508,1,2),PIRA!$B$1:$E$1144,2,FALSE),"")&amp;"
"&amp;IFERROR(VLOOKUP(MID(I2508,1,2),PIRA!$B$1:$E$1144,2,FALSE),"")</f>
        <v xml:space="preserve">Electromagnetic Induction
</v>
      </c>
      <c r="F2508" s="31" t="str">
        <f xml:space="preserve"> IFERROR(VLOOKUP(MID(G2508,1,4),PIRA!$B$1:$E$1144,2,FALSE),"")&amp;"
"&amp;IFERROR(VLOOKUP(MID(H2508,1,4),PIRA!$B$1:$E$1144,2,FALSE),"")&amp;"
"&amp;IFERROR(VLOOKUP(MID(I2508,1,4),PIRA!$B$1:$E$1144,2,FALSE),"")</f>
        <v xml:space="preserve">Eddy Currents
</v>
      </c>
      <c r="G2508" s="32" t="s">
        <v>225</v>
      </c>
      <c r="H2508" s="31" t="str">
        <f>IFERROR(IF(VLOOKUP(G2508,Demos!$B$3:$K$1368,2,FALSE)=0,"",VLOOKUP(G2508,Demos!$B$3:$K$1368,2,FALSE)),"")</f>
        <v/>
      </c>
      <c r="I2508" s="79" t="str">
        <f>IFERROR(IF(VLOOKUP(G2508,Demos!$B$3:$K$1368,3,FALSE)=0,"",VLOOKUP(G2508,Demos!$B$3:$K$1368,3,FALSE)),"")</f>
        <v/>
      </c>
      <c r="J2508" s="79" t="str">
        <f>IFERROR(IF(VLOOKUP(G2508,Demos!$B$3:$K$1368,4,FALSE)=0,"",VLOOKUP(G2508,Demos!$B$3:$K$1368,4,FALSE)),"")</f>
        <v/>
      </c>
      <c r="K2508" s="30" t="s">
        <v>155</v>
      </c>
      <c r="L2508" s="30" t="s">
        <v>1060</v>
      </c>
      <c r="M2508" s="71">
        <v>41233</v>
      </c>
      <c r="N2508" s="33" t="str">
        <f>IFERROR(VLOOKUP(G2508,Demos!$B$3:$K$1368,5,FALSE),"")</f>
        <v>Eddy Current Pendulum</v>
      </c>
      <c r="O2508" s="28">
        <f>IF(N2508="","",COUNTIF($N$6:N4627, N2508))</f>
        <v>2</v>
      </c>
      <c r="P2508" s="33" t="str">
        <f xml:space="preserve"> IFERROR(IF(VLOOKUP(G2508,Demos!$B$3:$K$1368,6,FALSE)=0,"",VLOOKUP(G2508,Demos!$B$3:$K$1368,6,FALSE)),"")</f>
        <v>N/A</v>
      </c>
      <c r="Q2508" s="38" t="str">
        <f xml:space="preserve"> IFERROR(IF(VLOOKUP(G2508,Demos!$B$3:$K$1368,8,FALSE)=0,"",VLOOKUP(G2508,Demos!$B$3:$K$1368,8,FALSE)),"")</f>
        <v/>
      </c>
      <c r="R2508" s="38" t="str">
        <f xml:space="preserve"> IFERROR(IF(VLOOKUP(G2508,Demos!$B$3:$K$1368,7,FALSE)=0,"",VLOOKUP(G2508,Demos!$B$3:$K$1368,7,FALSE)),"")</f>
        <v/>
      </c>
      <c r="T2508" s="50" t="s">
        <v>1761</v>
      </c>
      <c r="U2508" s="31" t="str">
        <f>IFERROR(VLOOKUP(G2508,Demos!$B$7:N5804,12,FALSE),"")</f>
        <v/>
      </c>
    </row>
    <row r="2509" spans="1:21" ht="45" x14ac:dyDescent="0.25">
      <c r="A2509" s="39">
        <f t="shared" si="39"/>
        <v>2504</v>
      </c>
      <c r="B2509" s="30" t="s">
        <v>43</v>
      </c>
      <c r="C2509" s="29" t="str">
        <f xml:space="preserve"> IFERROR(VLOOKUP(B2509, Courses!$C$3:$E$836, 2, FALSE),"")</f>
        <v>Modern Physics</v>
      </c>
      <c r="D2509" s="29" t="str">
        <f xml:space="preserve"> IFERROR(VLOOKUP(MID(G2509,1,1), PIRA!$B$1:$E$1146, 2, FALSE),"")</f>
        <v>7 Modern Physics</v>
      </c>
      <c r="E2509" s="31" t="str">
        <f xml:space="preserve"> IFERROR(VLOOKUP(MID(G2509,1,2),PIRA!$B$1:$E$1144,2,FALSE),"")&amp;"
"&amp;IFERROR(VLOOKUP(MID(H2509,1,2),PIRA!$B$1:$E$1144,2,FALSE),"")&amp;"
"&amp;IFERROR(VLOOKUP(MID(I2509,1,2),PIRA!$B$1:$E$1144,2,FALSE),"")</f>
        <v xml:space="preserve">Quantum Effects
</v>
      </c>
      <c r="F2509" s="31" t="str">
        <f xml:space="preserve"> IFERROR(VLOOKUP(MID(G2509,1,4),PIRA!$B$1:$E$1144,2,FALSE),"")&amp;"
"&amp;IFERROR(VLOOKUP(MID(H2509,1,4),PIRA!$B$1:$E$1144,2,FALSE),"")&amp;"
"&amp;IFERROR(VLOOKUP(MID(I2509,1,4),PIRA!$B$1:$E$1144,2,FALSE),"")</f>
        <v xml:space="preserve">Photoelectric Effect
</v>
      </c>
      <c r="G2509" s="32" t="s">
        <v>134</v>
      </c>
      <c r="H2509" s="31" t="str">
        <f>IFERROR(IF(VLOOKUP(G2509,Demos!$B$3:$K$1368,2,FALSE)=0,"",VLOOKUP(G2509,Demos!$B$3:$K$1368,2,FALSE)),"")</f>
        <v/>
      </c>
      <c r="I2509" s="79" t="str">
        <f>IFERROR(IF(VLOOKUP(G2509,Demos!$B$3:$K$1368,3,FALSE)=0,"",VLOOKUP(G2509,Demos!$B$3:$K$1368,3,FALSE)),"")</f>
        <v/>
      </c>
      <c r="J2509" s="79" t="str">
        <f>IFERROR(IF(VLOOKUP(G2509,Demos!$B$3:$K$1368,4,FALSE)=0,"",VLOOKUP(G2509,Demos!$B$3:$K$1368,4,FALSE)),"")</f>
        <v/>
      </c>
      <c r="K2509" s="32" t="s">
        <v>1059</v>
      </c>
      <c r="L2509" s="32" t="s">
        <v>266</v>
      </c>
      <c r="M2509" s="71">
        <v>41233</v>
      </c>
      <c r="N2509" s="33" t="str">
        <f>IFERROR(VLOOKUP(G2509,Demos!$B$3:$K$1368,5,FALSE),"")</f>
        <v>Photoelectric Effect (discharging a zinc plate)</v>
      </c>
      <c r="O2509" s="28">
        <f>IF(N2509="","",COUNTIF($N$6:N4628, N2509))</f>
        <v>14</v>
      </c>
      <c r="P2509" s="33" t="str">
        <f xml:space="preserve"> IFERROR(IF(VLOOKUP(G2509,Demos!$B$3:$K$1368,6,FALSE)=0,"",VLOOKUP(G2509,Demos!$B$3:$K$1368,6,FALSE)),"")</f>
        <v>N/A</v>
      </c>
      <c r="Q2509" s="38" t="str">
        <f xml:space="preserve"> IFERROR(IF(VLOOKUP(G2509,Demos!$B$3:$K$1368,8,FALSE)=0,"",VLOOKUP(G2509,Demos!$B$3:$K$1368,8,FALSE)),"")</f>
        <v/>
      </c>
      <c r="R2509" s="38" t="str">
        <f xml:space="preserve"> IFERROR(IF(VLOOKUP(G2509,Demos!$B$3:$K$1368,7,FALSE)=0,"",VLOOKUP(G2509,Demos!$B$3:$K$1368,7,FALSE)),"")</f>
        <v/>
      </c>
      <c r="T2509" s="50" t="s">
        <v>1761</v>
      </c>
      <c r="U2509" s="31" t="str">
        <f>IFERROR(VLOOKUP(G2509,Demos!$B$7:N5803,12,FALSE),"")</f>
        <v/>
      </c>
    </row>
    <row r="2510" spans="1:21" ht="45" x14ac:dyDescent="0.25">
      <c r="A2510" s="39">
        <f t="shared" si="39"/>
        <v>2505</v>
      </c>
      <c r="B2510" s="30" t="s">
        <v>162</v>
      </c>
      <c r="C2510" s="29" t="str">
        <f xml:space="preserve"> IFERROR(VLOOKUP(B2510, Courses!$C$3:$E$836, 2, FALSE),"")</f>
        <v>Electricity and Magnetism</v>
      </c>
      <c r="D2510" s="29" t="str">
        <f xml:space="preserve"> IFERROR(VLOOKUP(MID(G2510,1,1), PIRA!$B$1:$E$1146, 2, FALSE),"")</f>
        <v>5 Electricity and Magnetism</v>
      </c>
      <c r="E2510" s="31" t="str">
        <f xml:space="preserve"> IFERROR(VLOOKUP(MID(G2510,1,2),PIRA!$B$1:$E$1144,2,FALSE),"")&amp;"
"&amp;IFERROR(VLOOKUP(MID(H2510,1,2),PIRA!$B$1:$E$1144,2,FALSE),"")&amp;"
"&amp;IFERROR(VLOOKUP(MID(I2510,1,2),PIRA!$B$1:$E$1144,2,FALSE),"")</f>
        <v xml:space="preserve">Electric Fields and Potential
Electric Fields and Potential
</v>
      </c>
      <c r="F2510" s="31" t="str">
        <f xml:space="preserve"> IFERROR(VLOOKUP(MID(G2510,1,4),PIRA!$B$1:$E$1144,2,FALSE),"")&amp;"
"&amp;IFERROR(VLOOKUP(MID(H2510,1,4),PIRA!$B$1:$E$1144,2,FALSE),"")&amp;"
"&amp;IFERROR(VLOOKUP(MID(I2510,1,4),PIRA!$B$1:$E$1144,2,FALSE),"")</f>
        <v xml:space="preserve">Electric Field
Gauss' Law
</v>
      </c>
      <c r="G2510" s="32" t="s">
        <v>1194</v>
      </c>
      <c r="H2510" s="31" t="str">
        <f>IFERROR(IF(VLOOKUP(G2510,Demos!$B$3:$K$1368,2,FALSE)=0,"",VLOOKUP(G2510,Demos!$B$3:$K$1368,2,FALSE)),"")</f>
        <v>5B20.10</v>
      </c>
      <c r="I2510" s="79" t="str">
        <f>IFERROR(IF(VLOOKUP(G2510,Demos!$B$3:$K$1368,3,FALSE)=0,"",VLOOKUP(G2510,Demos!$B$3:$K$1368,3,FALSE)),"")</f>
        <v/>
      </c>
      <c r="J2510" s="79" t="str">
        <f>IFERROR(IF(VLOOKUP(G2510,Demos!$B$3:$K$1368,4,FALSE)=0,"",VLOOKUP(G2510,Demos!$B$3:$K$1368,4,FALSE)),"")</f>
        <v/>
      </c>
      <c r="K2510" s="32" t="s">
        <v>1058</v>
      </c>
      <c r="L2510" s="32" t="s">
        <v>1057</v>
      </c>
      <c r="M2510" s="71">
        <v>41232</v>
      </c>
      <c r="N2510" s="33" t="str">
        <f>IFERROR(VLOOKUP(G2510,Demos!$B$3:$K$1368,5,FALSE),"")</f>
        <v>Charge and Field; inside and/or outside?</v>
      </c>
      <c r="O2510" s="28">
        <f>IF(N2510="","",COUNTIF($N$6:N4629, N2510))</f>
        <v>13</v>
      </c>
      <c r="P2510" s="33" t="str">
        <f xml:space="preserve"> IFERROR(IF(VLOOKUP(G2510,Demos!$B$3:$K$1368,6,FALSE)=0,"",VLOOKUP(G2510,Demos!$B$3:$K$1368,6,FALSE)),"")</f>
        <v>www.de-monstrare.nl/.../ Charge%20and%20field%20inside%20and%20or%20outside.pdf</v>
      </c>
      <c r="Q2510" s="38" t="str">
        <f xml:space="preserve"> IFERROR(IF(VLOOKUP(G2510,Demos!$B$3:$K$1368,8,FALSE)=0,"",VLOOKUP(G2510,Demos!$B$3:$K$1368,8,FALSE)),"")</f>
        <v/>
      </c>
      <c r="R2510" s="38" t="str">
        <f xml:space="preserve"> IFERROR(IF(VLOOKUP(G2510,Demos!$B$3:$K$1368,7,FALSE)=0,"",VLOOKUP(G2510,Demos!$B$3:$K$1368,7,FALSE)),"")</f>
        <v>See: https://www.youtube.com/watch?v=11BL47PklLw&amp;list=PLYMFB4TVFdJJ4DsfXdY6yzDCDgLLiC4ya&amp;index=3</v>
      </c>
      <c r="T2510" s="50" t="s">
        <v>1761</v>
      </c>
      <c r="U2510" s="31" t="str">
        <f>IFERROR(VLOOKUP(G2510,Demos!$B$7:N5807,12,FALSE),"")</f>
        <v/>
      </c>
    </row>
    <row r="2511" spans="1:21" ht="45" x14ac:dyDescent="0.25">
      <c r="A2511" s="39">
        <f t="shared" si="39"/>
        <v>2506</v>
      </c>
      <c r="B2511" s="30" t="s">
        <v>43</v>
      </c>
      <c r="C2511" s="29" t="str">
        <f xml:space="preserve"> IFERROR(VLOOKUP(B2511, Courses!$C$3:$E$836, 2, FALSE),"")</f>
        <v>Modern Physics</v>
      </c>
      <c r="D2511" s="29" t="str">
        <f xml:space="preserve"> IFERROR(VLOOKUP(MID(G2511,1,1), PIRA!$B$1:$E$1146, 2, FALSE),"")</f>
        <v>6 Optics</v>
      </c>
      <c r="E2511" s="31" t="str">
        <f xml:space="preserve"> IFERROR(VLOOKUP(MID(G2511,1,2),PIRA!$B$1:$E$1144,2,FALSE),"")&amp;"
"&amp;IFERROR(VLOOKUP(MID(H2511,1,2),PIRA!$B$1:$E$1144,2,FALSE),"")&amp;"
"&amp;IFERROR(VLOOKUP(MID(I2511,1,2),PIRA!$B$1:$E$1144,2,FALSE),"")</f>
        <v xml:space="preserve">Geometrical Optics
</v>
      </c>
      <c r="F2511" s="31" t="str">
        <f xml:space="preserve"> IFERROR(VLOOKUP(MID(G2511,1,4),PIRA!$B$1:$E$1144,2,FALSE),"")&amp;"
"&amp;IFERROR(VLOOKUP(MID(H2511,1,4),PIRA!$B$1:$E$1144,2,FALSE),"")&amp;"
"&amp;IFERROR(VLOOKUP(MID(I2511,1,4),PIRA!$B$1:$E$1144,2,FALSE),"")</f>
        <v xml:space="preserve">Speed of Light
</v>
      </c>
      <c r="G2511" s="32" t="s">
        <v>1674</v>
      </c>
      <c r="H2511" s="31" t="str">
        <f>IFERROR(IF(VLOOKUP(G2511,Demos!$B$3:$K$1368,2,FALSE)=0,"",VLOOKUP(G2511,Demos!$B$3:$K$1368,2,FALSE)),"")</f>
        <v/>
      </c>
      <c r="I2511" s="79" t="str">
        <f>IFERROR(IF(VLOOKUP(G2511,Demos!$B$3:$K$1368,3,FALSE)=0,"",VLOOKUP(G2511,Demos!$B$3:$K$1368,3,FALSE)),"")</f>
        <v/>
      </c>
      <c r="J2511" s="79" t="str">
        <f>IFERROR(IF(VLOOKUP(G2511,Demos!$B$3:$K$1368,4,FALSE)=0,"",VLOOKUP(G2511,Demos!$B$3:$K$1368,4,FALSE)),"")</f>
        <v/>
      </c>
      <c r="K2511" s="32" t="s">
        <v>266</v>
      </c>
      <c r="L2511" s="32" t="s">
        <v>1059</v>
      </c>
      <c r="M2511" s="71">
        <v>41232</v>
      </c>
      <c r="N2511" s="33" t="str">
        <f>IFERROR(VLOOKUP(G2511,Demos!$B$3:$K$1368,5,FALSE),"")</f>
        <v>Speed of Light; Foucault-Michelson</v>
      </c>
      <c r="O2511" s="28">
        <f>IF(N2511="","",COUNTIF($N$6:N4630, N2511))</f>
        <v>12</v>
      </c>
      <c r="P2511" s="33" t="str">
        <f xml:space="preserve"> IFERROR(IF(VLOOKUP(G2511,Demos!$B$3:$K$1368,6,FALSE)=0,"",VLOOKUP(G2511,Demos!$B$3:$K$1368,6,FALSE)),"")</f>
        <v>www.de-monstrare.nl/pdf/Speed%20of%20light-Foucault-Michelson.pdf</v>
      </c>
      <c r="Q2511" s="38" t="str">
        <f xml:space="preserve"> IFERROR(IF(VLOOKUP(G2511,Demos!$B$3:$K$1368,8,FALSE)=0,"",VLOOKUP(G2511,Demos!$B$3:$K$1368,8,FALSE)),"")</f>
        <v/>
      </c>
      <c r="R2511" s="38" t="str">
        <f xml:space="preserve"> IFERROR(IF(VLOOKUP(G2511,Demos!$B$3:$K$1368,7,FALSE)=0,"",VLOOKUP(G2511,Demos!$B$3:$K$1368,7,FALSE)),"")</f>
        <v/>
      </c>
      <c r="T2511" s="50" t="s">
        <v>1770</v>
      </c>
      <c r="U2511" s="31" t="str">
        <f>IFERROR(VLOOKUP(G2511,Demos!$B$7:N5805,12,FALSE),"")</f>
        <v/>
      </c>
    </row>
    <row r="2512" spans="1:21" ht="45" x14ac:dyDescent="0.25">
      <c r="A2512" s="39">
        <f t="shared" si="39"/>
        <v>2507</v>
      </c>
      <c r="B2512" s="30" t="s">
        <v>43</v>
      </c>
      <c r="C2512" s="29" t="str">
        <f xml:space="preserve"> IFERROR(VLOOKUP(B2512, Courses!$C$3:$E$836, 2, FALSE),"")</f>
        <v>Modern Physics</v>
      </c>
      <c r="D2512" s="29" t="str">
        <f xml:space="preserve"> IFERROR(VLOOKUP(MID(G2512,1,1), PIRA!$B$1:$E$1146, 2, FALSE),"")</f>
        <v>6 Optics</v>
      </c>
      <c r="E2512" s="31" t="str">
        <f xml:space="preserve"> IFERROR(VLOOKUP(MID(G2512,1,2),PIRA!$B$1:$E$1144,2,FALSE),"")&amp;"
"&amp;IFERROR(VLOOKUP(MID(H2512,1,2),PIRA!$B$1:$E$1144,2,FALSE),"")&amp;"
"&amp;IFERROR(VLOOKUP(MID(I2512,1,2),PIRA!$B$1:$E$1144,2,FALSE),"")</f>
        <v xml:space="preserve">Photometry
</v>
      </c>
      <c r="F2512" s="31" t="str">
        <f xml:space="preserve"> IFERROR(VLOOKUP(MID(G2512,1,4),PIRA!$B$1:$E$1144,2,FALSE),"")&amp;"
"&amp;IFERROR(VLOOKUP(MID(H2512,1,4),PIRA!$B$1:$E$1144,2,FALSE),"")&amp;"
"&amp;IFERROR(VLOOKUP(MID(I2512,1,4),PIRA!$B$1:$E$1144,2,FALSE),"")</f>
        <v xml:space="preserve">Blackbodies
</v>
      </c>
      <c r="G2512" s="32" t="s">
        <v>1202</v>
      </c>
      <c r="H2512" s="31" t="str">
        <f>IFERROR(IF(VLOOKUP(G2512,Demos!$B$3:$K$1368,2,FALSE)=0,"",VLOOKUP(G2512,Demos!$B$3:$K$1368,2,FALSE)),"")</f>
        <v/>
      </c>
      <c r="I2512" s="79" t="str">
        <f>IFERROR(IF(VLOOKUP(G2512,Demos!$B$3:$K$1368,3,FALSE)=0,"",VLOOKUP(G2512,Demos!$B$3:$K$1368,3,FALSE)),"")</f>
        <v/>
      </c>
      <c r="J2512" s="79" t="str">
        <f>IFERROR(IF(VLOOKUP(G2512,Demos!$B$3:$K$1368,4,FALSE)=0,"",VLOOKUP(G2512,Demos!$B$3:$K$1368,4,FALSE)),"")</f>
        <v/>
      </c>
      <c r="K2512" s="32" t="s">
        <v>266</v>
      </c>
      <c r="L2512" s="32" t="s">
        <v>1059</v>
      </c>
      <c r="M2512" s="71">
        <v>41232</v>
      </c>
      <c r="N2512" s="33" t="str">
        <f>IFERROR(VLOOKUP(G2512,Demos!$B$3:$K$1368,5,FALSE),"")</f>
        <v>Blackbody</v>
      </c>
      <c r="O2512" s="28">
        <f>IF(N2512="","",COUNTIF($N$6:N4631, N2512))</f>
        <v>1</v>
      </c>
      <c r="P2512" s="33" t="str">
        <f xml:space="preserve"> IFERROR(IF(VLOOKUP(G2512,Demos!$B$3:$K$1368,6,FALSE)=0,"",VLOOKUP(G2512,Demos!$B$3:$K$1368,6,FALSE)),"")</f>
        <v>www.de-monstrare.nl/pdf/Black%20Body.pdf</v>
      </c>
      <c r="Q2512" s="38" t="str">
        <f xml:space="preserve"> IFERROR(IF(VLOOKUP(G2512,Demos!$B$3:$K$1368,8,FALSE)=0,"",VLOOKUP(G2512,Demos!$B$3:$K$1368,8,FALSE)),"")</f>
        <v/>
      </c>
      <c r="R2512" s="38" t="str">
        <f xml:space="preserve"> IFERROR(IF(VLOOKUP(G2512,Demos!$B$3:$K$1368,7,FALSE)=0,"",VLOOKUP(G2512,Demos!$B$3:$K$1368,7,FALSE)),"")</f>
        <v/>
      </c>
      <c r="T2512" s="50" t="s">
        <v>1761</v>
      </c>
      <c r="U2512" s="31" t="str">
        <f>IFERROR(VLOOKUP(G2512,Demos!$B$7:N5806,12,FALSE),"")</f>
        <v/>
      </c>
    </row>
    <row r="2513" spans="1:21" ht="45" x14ac:dyDescent="0.25">
      <c r="A2513" s="39">
        <f t="shared" si="39"/>
        <v>2508</v>
      </c>
      <c r="B2513" s="30" t="s">
        <v>1877</v>
      </c>
      <c r="C2513" s="29" t="str">
        <f xml:space="preserve"> IFERROR(VLOOKUP(B2513, Courses!$C$3:$E$836, 2, FALSE),"")</f>
        <v>Electromagnetism</v>
      </c>
      <c r="D2513" s="29" t="str">
        <f xml:space="preserve"> IFERROR(VLOOKUP(MID(G2513,1,1), PIRA!$B$1:$E$1146, 2, FALSE),"")</f>
        <v>5 Electricity and Magnetism</v>
      </c>
      <c r="E2513" s="31" t="str">
        <f xml:space="preserve"> IFERROR(VLOOKUP(MID(G2513,1,2),PIRA!$B$1:$E$1144,2,FALSE),"")&amp;"
"&amp;IFERROR(VLOOKUP(MID(H2513,1,2),PIRA!$B$1:$E$1144,2,FALSE),"")&amp;"
"&amp;IFERROR(VLOOKUP(MID(I2513,1,2),PIRA!$B$1:$E$1144,2,FALSE),"")</f>
        <v xml:space="preserve">Magnetic Fields and Forces
Magnetic Materials
</v>
      </c>
      <c r="F2513" s="31" t="str">
        <f xml:space="preserve"> IFERROR(VLOOKUP(MID(G2513,1,4),PIRA!$B$1:$E$1144,2,FALSE),"")&amp;"
"&amp;IFERROR(VLOOKUP(MID(H2513,1,4),PIRA!$B$1:$E$1144,2,FALSE),"")&amp;"
"&amp;IFERROR(VLOOKUP(MID(I2513,1,4),PIRA!$B$1:$E$1144,2,FALSE),"")</f>
        <v xml:space="preserve">
Magnet Domains &amp; Magnetization
</v>
      </c>
      <c r="G2513" s="32" t="s">
        <v>1612</v>
      </c>
      <c r="H2513" s="31" t="str">
        <f>IFERROR(IF(VLOOKUP(G2513,Demos!$B$3:$K$1368,2,FALSE)=0,"",VLOOKUP(G2513,Demos!$B$3:$K$1368,2,FALSE)),"")</f>
        <v>5G20.60</v>
      </c>
      <c r="I2513" s="79" t="str">
        <f>IFERROR(IF(VLOOKUP(G2513,Demos!$B$3:$K$1368,3,FALSE)=0,"",VLOOKUP(G2513,Demos!$B$3:$K$1368,3,FALSE)),"")</f>
        <v/>
      </c>
      <c r="J2513" s="79" t="str">
        <f>IFERROR(IF(VLOOKUP(G2513,Demos!$B$3:$K$1368,4,FALSE)=0,"",VLOOKUP(G2513,Demos!$B$3:$K$1368,4,FALSE)),"")</f>
        <v/>
      </c>
      <c r="K2513" s="30" t="s">
        <v>155</v>
      </c>
      <c r="L2513" s="30" t="s">
        <v>1060</v>
      </c>
      <c r="M2513" s="71">
        <v>41229</v>
      </c>
      <c r="N2513" s="33" t="str">
        <f>IFERROR(VLOOKUP(G2513,Demos!$B$3:$K$1368,5,FALSE),"")</f>
        <v>Coil with Iron Core</v>
      </c>
      <c r="O2513" s="28">
        <f>IF(N2513="","",COUNTIF($N$6:N4632, N2513))</f>
        <v>3</v>
      </c>
      <c r="P2513" s="33" t="str">
        <f xml:space="preserve"> IFERROR(IF(VLOOKUP(G2513,Demos!$B$3:$K$1368,6,FALSE)=0,"",VLOOKUP(G2513,Demos!$B$3:$K$1368,6,FALSE)),"")</f>
        <v>N/A</v>
      </c>
      <c r="Q2513" s="38" t="str">
        <f xml:space="preserve"> IFERROR(IF(VLOOKUP(G2513,Demos!$B$3:$K$1368,8,FALSE)=0,"",VLOOKUP(G2513,Demos!$B$3:$K$1368,8,FALSE)),"")</f>
        <v>Increasing B-Field when inserting iron core (force pulls core into the coil)</v>
      </c>
      <c r="R2513" s="38" t="str">
        <f xml:space="preserve"> IFERROR(IF(VLOOKUP(G2513,Demos!$B$3:$K$1368,7,FALSE)=0,"",VLOOKUP(G2513,Demos!$B$3:$K$1368,7,FALSE)),"")</f>
        <v/>
      </c>
      <c r="T2513" s="50" t="s">
        <v>1890</v>
      </c>
      <c r="U2513" s="31" t="str">
        <f>IFERROR(VLOOKUP(G2513,Demos!$B$7:N5809,12,FALSE),"")</f>
        <v/>
      </c>
    </row>
    <row r="2514" spans="1:21" ht="45" x14ac:dyDescent="0.25">
      <c r="A2514" s="39">
        <f t="shared" si="39"/>
        <v>2509</v>
      </c>
      <c r="B2514" s="30" t="s">
        <v>1877</v>
      </c>
      <c r="C2514" s="29" t="str">
        <f xml:space="preserve"> IFERROR(VLOOKUP(B2514, Courses!$C$3:$E$836, 2, FALSE),"")</f>
        <v>Electromagnetism</v>
      </c>
      <c r="D2514" s="29" t="str">
        <f xml:space="preserve"> IFERROR(VLOOKUP(MID(G2514,1,1), PIRA!$B$1:$E$1146, 2, FALSE),"")</f>
        <v>5 Electricity and Magnetism</v>
      </c>
      <c r="E2514" s="31" t="str">
        <f xml:space="preserve"> IFERROR(VLOOKUP(MID(G2514,1,2),PIRA!$B$1:$E$1144,2,FALSE),"")&amp;"
"&amp;IFERROR(VLOOKUP(MID(H2514,1,2),PIRA!$B$1:$E$1144,2,FALSE),"")&amp;"
"&amp;IFERROR(VLOOKUP(MID(I2514,1,2),PIRA!$B$1:$E$1144,2,FALSE),"")</f>
        <v xml:space="preserve">Inductance
AC Circuits
</v>
      </c>
      <c r="F2514" s="31" t="str">
        <f xml:space="preserve"> IFERROR(VLOOKUP(MID(G2514,1,4),PIRA!$B$1:$E$1144,2,FALSE),"")&amp;"
"&amp;IFERROR(VLOOKUP(MID(H2514,1,4),PIRA!$B$1:$E$1144,2,FALSE),"")&amp;"
"&amp;IFERROR(VLOOKUP(MID(I2514,1,4),PIRA!$B$1:$E$1144,2,FALSE),"")</f>
        <v xml:space="preserve">Self Inductance
LCR Circuits - AC
</v>
      </c>
      <c r="G2514" s="32" t="s">
        <v>1199</v>
      </c>
      <c r="H2514" s="31" t="str">
        <f>IFERROR(IF(VLOOKUP(G2514,Demos!$B$3:$K$1368,2,FALSE)=0,"",VLOOKUP(G2514,Demos!$B$3:$K$1368,2,FALSE)),"")</f>
        <v>5L20.01</v>
      </c>
      <c r="I2514" s="79" t="str">
        <f>IFERROR(IF(VLOOKUP(G2514,Demos!$B$3:$K$1368,3,FALSE)=0,"",VLOOKUP(G2514,Demos!$B$3:$K$1368,3,FALSE)),"")</f>
        <v/>
      </c>
      <c r="J2514" s="79" t="str">
        <f>IFERROR(IF(VLOOKUP(G2514,Demos!$B$3:$K$1368,4,FALSE)=0,"",VLOOKUP(G2514,Demos!$B$3:$K$1368,4,FALSE)),"")</f>
        <v/>
      </c>
      <c r="K2514" s="30" t="s">
        <v>155</v>
      </c>
      <c r="L2514" s="30" t="s">
        <v>1060</v>
      </c>
      <c r="M2514" s="71">
        <v>41229</v>
      </c>
      <c r="N2514" s="33" t="str">
        <f>IFERROR(VLOOKUP(G2514,Demos!$B$3:$K$1368,5,FALSE),"")</f>
        <v>Self-Inductance in AC Circuit</v>
      </c>
      <c r="O2514" s="28">
        <f>IF(N2514="","",COUNTIF($N$6:N4633, N2514))</f>
        <v>1</v>
      </c>
      <c r="P2514" s="33" t="str">
        <f xml:space="preserve"> IFERROR(IF(VLOOKUP(G2514,Demos!$B$3:$K$1368,6,FALSE)=0,"",VLOOKUP(G2514,Demos!$B$3:$K$1368,6,FALSE)),"")</f>
        <v>www.de-monstrare.nl/pdf/Selfinductance%20in%20AC-circuit.pdf</v>
      </c>
      <c r="Q2514" s="38" t="str">
        <f xml:space="preserve"> IFERROR(IF(VLOOKUP(G2514,Demos!$B$3:$K$1368,8,FALSE)=0,"",VLOOKUP(G2514,Demos!$B$3:$K$1368,8,FALSE)),"")</f>
        <v/>
      </c>
      <c r="R2514" s="38" t="str">
        <f xml:space="preserve"> IFERROR(IF(VLOOKUP(G2514,Demos!$B$3:$K$1368,7,FALSE)=0,"",VLOOKUP(G2514,Demos!$B$3:$K$1368,7,FALSE)),"")</f>
        <v/>
      </c>
      <c r="T2514" s="50" t="s">
        <v>1764</v>
      </c>
      <c r="U2514" s="31" t="str">
        <f>IFERROR(VLOOKUP(G2514,Demos!$B$7:N5808,12,FALSE),"")</f>
        <v/>
      </c>
    </row>
    <row r="2515" spans="1:21" ht="45" x14ac:dyDescent="0.25">
      <c r="A2515" s="39">
        <f t="shared" si="39"/>
        <v>2510</v>
      </c>
      <c r="B2515" s="30" t="s">
        <v>162</v>
      </c>
      <c r="C2515" s="29" t="str">
        <f xml:space="preserve"> IFERROR(VLOOKUP(B2515, Courses!$C$3:$E$836, 2, FALSE),"")</f>
        <v>Electricity and Magnetism</v>
      </c>
      <c r="D2515" s="29" t="str">
        <f xml:space="preserve"> IFERROR(VLOOKUP(MID(G2515,1,1), PIRA!$B$1:$E$1146, 2, FALSE),"")</f>
        <v>5 Electricity and Magnetism</v>
      </c>
      <c r="E2515" s="31" t="str">
        <f xml:space="preserve"> IFERROR(VLOOKUP(MID(G2515,1,2),PIRA!$B$1:$E$1144,2,FALSE),"")&amp;"
"&amp;IFERROR(VLOOKUP(MID(H2515,1,2),PIRA!$B$1:$E$1144,2,FALSE),"")&amp;"
"&amp;IFERROR(VLOOKUP(MID(I2515,1,2),PIRA!$B$1:$E$1144,2,FALSE),"")</f>
        <v xml:space="preserve">Electrostatics
</v>
      </c>
      <c r="F2515" s="31" t="str">
        <f xml:space="preserve"> IFERROR(VLOOKUP(MID(G2515,1,4),PIRA!$B$1:$E$1144,2,FALSE),"")&amp;"
"&amp;IFERROR(VLOOKUP(MID(H2515,1,4),PIRA!$B$1:$E$1144,2,FALSE),"")&amp;"
"&amp;IFERROR(VLOOKUP(MID(I2515,1,4),PIRA!$B$1:$E$1144,2,FALSE),"")</f>
        <v xml:space="preserve">Coulomb's Law
</v>
      </c>
      <c r="G2515" s="32" t="s">
        <v>245</v>
      </c>
      <c r="H2515" s="31" t="str">
        <f>IFERROR(IF(VLOOKUP(G2515,Demos!$B$3:$K$1368,2,FALSE)=0,"",VLOOKUP(G2515,Demos!$B$3:$K$1368,2,FALSE)),"")</f>
        <v/>
      </c>
      <c r="I2515" s="79" t="str">
        <f>IFERROR(IF(VLOOKUP(G2515,Demos!$B$3:$K$1368,3,FALSE)=0,"",VLOOKUP(G2515,Demos!$B$3:$K$1368,3,FALSE)),"")</f>
        <v/>
      </c>
      <c r="J2515" s="79" t="str">
        <f>IFERROR(IF(VLOOKUP(G2515,Demos!$B$3:$K$1368,4,FALSE)=0,"",VLOOKUP(G2515,Demos!$B$3:$K$1368,4,FALSE)),"")</f>
        <v/>
      </c>
      <c r="K2515" s="32" t="s">
        <v>1058</v>
      </c>
      <c r="L2515" s="32" t="s">
        <v>1057</v>
      </c>
      <c r="M2515" s="71">
        <v>41228</v>
      </c>
      <c r="N2515" s="33" t="str">
        <f>IFERROR(VLOOKUP(G2515,Demos!$B$3:$K$1368,5,FALSE),"")</f>
        <v>Coulomb's Law (2)</v>
      </c>
      <c r="O2515" s="28">
        <f>IF(N2515="","",COUNTIF($N$6:N4634, N2515))</f>
        <v>17</v>
      </c>
      <c r="P2515" s="33" t="str">
        <f xml:space="preserve"> IFERROR(IF(VLOOKUP(G2515,Demos!$B$3:$K$1368,6,FALSE)=0,"",VLOOKUP(G2515,Demos!$B$3:$K$1368,6,FALSE)),"")</f>
        <v>www.de-monstrare.nl/pdf/Coulomb's%20law%20_2_.pdf</v>
      </c>
      <c r="Q2515" s="38" t="str">
        <f xml:space="preserve"> IFERROR(IF(VLOOKUP(G2515,Demos!$B$3:$K$1368,8,FALSE)=0,"",VLOOKUP(G2515,Demos!$B$3:$K$1368,8,FALSE)),"")</f>
        <v/>
      </c>
      <c r="R2515" s="38" t="str">
        <f xml:space="preserve"> IFERROR(IF(VLOOKUP(G2515,Demos!$B$3:$K$1368,7,FALSE)=0,"",VLOOKUP(G2515,Demos!$B$3:$K$1368,7,FALSE)),"")</f>
        <v/>
      </c>
      <c r="T2515" s="50" t="s">
        <v>1761</v>
      </c>
      <c r="U2515" s="31" t="str">
        <f>IFERROR(VLOOKUP(G2515,Demos!$B$7:N5810,12,FALSE),"")</f>
        <v/>
      </c>
    </row>
    <row r="2516" spans="1:21" ht="45" x14ac:dyDescent="0.25">
      <c r="A2516" s="39">
        <f t="shared" si="39"/>
        <v>2511</v>
      </c>
      <c r="B2516" s="30" t="s">
        <v>29</v>
      </c>
      <c r="C2516" s="29" t="str">
        <f xml:space="preserve"> IFERROR(VLOOKUP(B2516, Courses!$C$3:$E$836, 2, FALSE),"")</f>
        <v>Classical and Quantum Mechanics</v>
      </c>
      <c r="D2516" s="29" t="str">
        <f xml:space="preserve"> IFERROR(VLOOKUP(MID(G2516,1,1), PIRA!$B$1:$E$1146, 2, FALSE),"")</f>
        <v>1 Mechanics</v>
      </c>
      <c r="E2516" s="31" t="str">
        <f xml:space="preserve"> IFERROR(VLOOKUP(MID(G2516,1,2),PIRA!$B$1:$E$1144,2,FALSE),"")&amp;"
"&amp;IFERROR(VLOOKUP(MID(H2516,1,2),PIRA!$B$1:$E$1144,2,FALSE),"")&amp;"
"&amp;IFERROR(VLOOKUP(MID(I2516,1,2),PIRA!$B$1:$E$1144,2,FALSE),"")</f>
        <v xml:space="preserve">Rotational Dynamics
</v>
      </c>
      <c r="F2516" s="31" t="str">
        <f xml:space="preserve"> IFERROR(VLOOKUP(MID(G2516,1,4),PIRA!$B$1:$E$1144,2,FALSE),"")&amp;"
"&amp;IFERROR(VLOOKUP(MID(H2516,1,4),PIRA!$B$1:$E$1144,2,FALSE),"")&amp;"
"&amp;IFERROR(VLOOKUP(MID(I2516,1,4),PIRA!$B$1:$E$1144,2,FALSE),"")</f>
        <v xml:space="preserve">Conservation of Angular Momentum
</v>
      </c>
      <c r="G2516" s="32" t="s">
        <v>1170</v>
      </c>
      <c r="H2516" s="31" t="str">
        <f>IFERROR(IF(VLOOKUP(G2516,Demos!$B$3:$K$1368,2,FALSE)=0,"",VLOOKUP(G2516,Demos!$B$3:$K$1368,2,FALSE)),"")</f>
        <v/>
      </c>
      <c r="I2516" s="79" t="str">
        <f>IFERROR(IF(VLOOKUP(G2516,Demos!$B$3:$K$1368,3,FALSE)=0,"",VLOOKUP(G2516,Demos!$B$3:$K$1368,3,FALSE)),"")</f>
        <v/>
      </c>
      <c r="J2516" s="79" t="str">
        <f>IFERROR(IF(VLOOKUP(G2516,Demos!$B$3:$K$1368,4,FALSE)=0,"",VLOOKUP(G2516,Demos!$B$3:$K$1368,4,FALSE)),"")</f>
        <v/>
      </c>
      <c r="K2516" s="30" t="s">
        <v>82</v>
      </c>
      <c r="L2516" s="30" t="s">
        <v>373</v>
      </c>
      <c r="M2516" s="71">
        <v>41227</v>
      </c>
      <c r="N2516" s="33" t="str">
        <f>IFERROR(VLOOKUP(G2516,Demos!$B$3:$K$1368,5,FALSE),"")</f>
        <v>Colliding Magnets</v>
      </c>
      <c r="O2516" s="28">
        <f>IF(N2516="","",COUNTIF($N$6:N4635, N2516))</f>
        <v>1</v>
      </c>
      <c r="P2516" s="33" t="str">
        <f xml:space="preserve"> IFERROR(IF(VLOOKUP(G2516,Demos!$B$3:$K$1368,6,FALSE)=0,"",VLOOKUP(G2516,Demos!$B$3:$K$1368,6,FALSE)),"")</f>
        <v>N/A</v>
      </c>
      <c r="Q2516" s="38" t="str">
        <f xml:space="preserve"> IFERROR(IF(VLOOKUP(G2516,Demos!$B$3:$K$1368,8,FALSE)=0,"",VLOOKUP(G2516,Demos!$B$3:$K$1368,8,FALSE)),"")</f>
        <v/>
      </c>
      <c r="R2516" s="38" t="str">
        <f xml:space="preserve"> IFERROR(IF(VLOOKUP(G2516,Demos!$B$3:$K$1368,7,FALSE)=0,"",VLOOKUP(G2516,Demos!$B$3:$K$1368,7,FALSE)),"")</f>
        <v/>
      </c>
      <c r="T2516" s="50" t="s">
        <v>1764</v>
      </c>
      <c r="U2516" s="31" t="str">
        <f>IFERROR(VLOOKUP(G2516,Demos!$B$7:N5813,12,FALSE),"")</f>
        <v/>
      </c>
    </row>
    <row r="2517" spans="1:21" ht="45" x14ac:dyDescent="0.25">
      <c r="A2517" s="39">
        <f t="shared" si="39"/>
        <v>2512</v>
      </c>
      <c r="B2517" s="30" t="s">
        <v>29</v>
      </c>
      <c r="C2517" s="29" t="str">
        <f xml:space="preserve"> IFERROR(VLOOKUP(B2517, Courses!$C$3:$E$836, 2, FALSE),"")</f>
        <v>Classical and Quantum Mechanics</v>
      </c>
      <c r="D2517" s="29" t="str">
        <f xml:space="preserve"> IFERROR(VLOOKUP(MID(G2517,1,1), PIRA!$B$1:$E$1146, 2, FALSE),"")</f>
        <v>1 Mechanics</v>
      </c>
      <c r="E2517" s="31" t="str">
        <f xml:space="preserve"> IFERROR(VLOOKUP(MID(G2517,1,2),PIRA!$B$1:$E$1144,2,FALSE),"")&amp;"
"&amp;IFERROR(VLOOKUP(MID(H2517,1,2),PIRA!$B$1:$E$1144,2,FALSE),"")&amp;"
"&amp;IFERROR(VLOOKUP(MID(I2517,1,2),PIRA!$B$1:$E$1144,2,FALSE),"")</f>
        <v xml:space="preserve">Rotational Dynamics
Rotational Dynamics
</v>
      </c>
      <c r="F2517" s="31" t="str">
        <f xml:space="preserve"> IFERROR(VLOOKUP(MID(G2517,1,4),PIRA!$B$1:$E$1144,2,FALSE),"")&amp;"
"&amp;IFERROR(VLOOKUP(MID(H2517,1,4),PIRA!$B$1:$E$1144,2,FALSE),"")&amp;"
"&amp;IFERROR(VLOOKUP(MID(I2517,1,4),PIRA!$B$1:$E$1144,2,FALSE),"")</f>
        <v xml:space="preserve">Conservation of Angular Momentum
Moment of Inertia
</v>
      </c>
      <c r="G2517" s="32" t="s">
        <v>81</v>
      </c>
      <c r="H2517" s="31" t="str">
        <f>IFERROR(IF(VLOOKUP(G2517,Demos!$B$3:$K$1368,2,FALSE)=0,"",VLOOKUP(G2517,Demos!$B$3:$K$1368,2,FALSE)),"")</f>
        <v>1Q10.01</v>
      </c>
      <c r="I2517" s="79" t="str">
        <f>IFERROR(IF(VLOOKUP(G2517,Demos!$B$3:$K$1368,3,FALSE)=0,"",VLOOKUP(G2517,Demos!$B$3:$K$1368,3,FALSE)),"")</f>
        <v/>
      </c>
      <c r="J2517" s="79" t="str">
        <f>IFERROR(IF(VLOOKUP(G2517,Demos!$B$3:$K$1368,4,FALSE)=0,"",VLOOKUP(G2517,Demos!$B$3:$K$1368,4,FALSE)),"")</f>
        <v/>
      </c>
      <c r="K2517" s="30" t="s">
        <v>82</v>
      </c>
      <c r="L2517" s="30" t="s">
        <v>373</v>
      </c>
      <c r="M2517" s="71">
        <v>41227</v>
      </c>
      <c r="N2517" s="33" t="str">
        <f>IFERROR(VLOOKUP(G2517,Demos!$B$3:$K$1368,5,FALSE),"")</f>
        <v>Pirouette</v>
      </c>
      <c r="O2517" s="28">
        <f>IF(N2517="","",COUNTIF($N$6:N4636, N2517))</f>
        <v>23</v>
      </c>
      <c r="P2517" s="33" t="str">
        <f xml:space="preserve"> IFERROR(IF(VLOOKUP(G2517,Demos!$B$3:$K$1368,6,FALSE)=0,"",VLOOKUP(G2517,Demos!$B$3:$K$1368,6,FALSE)),"")</f>
        <v>www.de-monstrare.nl/pdf/Pirouette.pdf</v>
      </c>
      <c r="Q2517" s="38" t="str">
        <f xml:space="preserve"> IFERROR(IF(VLOOKUP(G2517,Demos!$B$3:$K$1368,8,FALSE)=0,"",VLOOKUP(G2517,Demos!$B$3:$K$1368,8,FALSE)),"")</f>
        <v/>
      </c>
      <c r="R2517" s="38" t="str">
        <f xml:space="preserve"> IFERROR(IF(VLOOKUP(G2517,Demos!$B$3:$K$1368,7,FALSE)=0,"",VLOOKUP(G2517,Demos!$B$3:$K$1368,7,FALSE)),"")</f>
        <v/>
      </c>
      <c r="T2517" s="50" t="s">
        <v>1762</v>
      </c>
      <c r="U2517" s="31" t="str">
        <f>IFERROR(VLOOKUP(G2517,Demos!$B$7:N5812,12,FALSE),"")</f>
        <v/>
      </c>
    </row>
    <row r="2518" spans="1:21" ht="45" x14ac:dyDescent="0.25">
      <c r="A2518" s="39">
        <f t="shared" si="39"/>
        <v>2513</v>
      </c>
      <c r="B2518" s="30" t="s">
        <v>29</v>
      </c>
      <c r="C2518" s="29" t="str">
        <f xml:space="preserve"> IFERROR(VLOOKUP(B2518, Courses!$C$3:$E$836, 2, FALSE),"")</f>
        <v>Classical and Quantum Mechanics</v>
      </c>
      <c r="D2518" s="29" t="str">
        <f xml:space="preserve"> IFERROR(VLOOKUP(MID(G2518,1,1), PIRA!$B$1:$E$1146, 2, FALSE),"")</f>
        <v>1 Mechanics</v>
      </c>
      <c r="E2518" s="31" t="str">
        <f xml:space="preserve"> IFERROR(VLOOKUP(MID(G2518,1,2),PIRA!$B$1:$E$1144,2,FALSE),"")&amp;"
"&amp;IFERROR(VLOOKUP(MID(H2518,1,2),PIRA!$B$1:$E$1144,2,FALSE),"")&amp;"
"&amp;IFERROR(VLOOKUP(MID(I2518,1,2),PIRA!$B$1:$E$1144,2,FALSE),"")</f>
        <v xml:space="preserve">Rotational Dynamics
Rotational Dynamics
</v>
      </c>
      <c r="F2518" s="31" t="str">
        <f xml:space="preserve"> IFERROR(VLOOKUP(MID(G2518,1,4),PIRA!$B$1:$E$1144,2,FALSE),"")&amp;"
"&amp;IFERROR(VLOOKUP(MID(H2518,1,4),PIRA!$B$1:$E$1144,2,FALSE),"")&amp;"
"&amp;IFERROR(VLOOKUP(MID(I2518,1,4),PIRA!$B$1:$E$1144,2,FALSE),"")</f>
        <v xml:space="preserve">Conservation of Angular Momentum
Transfer of Angular Momentum
</v>
      </c>
      <c r="G2518" s="32" t="s">
        <v>84</v>
      </c>
      <c r="H2518" s="31" t="str">
        <f>IFERROR(IF(VLOOKUP(G2518,Demos!$B$3:$K$1368,2,FALSE)=0,"",VLOOKUP(G2518,Demos!$B$3:$K$1368,2,FALSE)),"")</f>
        <v>1Q30.10</v>
      </c>
      <c r="I2518" s="79" t="str">
        <f>IFERROR(IF(VLOOKUP(G2518,Demos!$B$3:$K$1368,3,FALSE)=0,"",VLOOKUP(G2518,Demos!$B$3:$K$1368,3,FALSE)),"")</f>
        <v/>
      </c>
      <c r="J2518" s="79" t="str">
        <f>IFERROR(IF(VLOOKUP(G2518,Demos!$B$3:$K$1368,4,FALSE)=0,"",VLOOKUP(G2518,Demos!$B$3:$K$1368,4,FALSE)),"")</f>
        <v/>
      </c>
      <c r="K2518" s="30" t="s">
        <v>82</v>
      </c>
      <c r="L2518" s="30" t="s">
        <v>373</v>
      </c>
      <c r="M2518" s="71">
        <v>41227</v>
      </c>
      <c r="N2518" s="33" t="str">
        <f>IFERROR(VLOOKUP(G2518,Demos!$B$3:$K$1368,5,FALSE),"")</f>
        <v>Bicycle Wheel and Swivel Chair</v>
      </c>
      <c r="O2518" s="28">
        <f>IF(N2518="","",COUNTIF($N$6:N4637, N2518))</f>
        <v>39</v>
      </c>
      <c r="P2518" s="33" t="str">
        <f xml:space="preserve"> IFERROR(IF(VLOOKUP(G2518,Demos!$B$3:$K$1368,6,FALSE)=0,"",VLOOKUP(G2518,Demos!$B$3:$K$1368,6,FALSE)),"")</f>
        <v>www.de-monstrare.nl/pdf/Bicycle%20wheel%20and%20swivel%20chair.pdf</v>
      </c>
      <c r="Q2518" s="38" t="str">
        <f xml:space="preserve"> IFERROR(IF(VLOOKUP(G2518,Demos!$B$3:$K$1368,8,FALSE)=0,"",VLOOKUP(G2518,Demos!$B$3:$K$1368,8,FALSE)),"")</f>
        <v/>
      </c>
      <c r="R2518" s="38" t="str">
        <f xml:space="preserve"> IFERROR(IF(VLOOKUP(G2518,Demos!$B$3:$K$1368,7,FALSE)=0,"",VLOOKUP(G2518,Demos!$B$3:$K$1368,7,FALSE)),"")</f>
        <v xml:space="preserve">See Collegerama 2022 recording TN1612TU_05 from 01:13:11 - https://collegerama.tudelft.nl/Mediasite/Channel/as-bsc-tn/watch/c62ffe14b9a54c75ada1f93c4d870c901d </v>
      </c>
      <c r="T2518" s="50" t="s">
        <v>1762</v>
      </c>
      <c r="U2518" s="31" t="str">
        <f>IFERROR(VLOOKUP(G2518,Demos!$B$7:N5814,12,FALSE),"")</f>
        <v/>
      </c>
    </row>
    <row r="2519" spans="1:21" ht="45" x14ac:dyDescent="0.25">
      <c r="A2519" s="39">
        <f t="shared" si="39"/>
        <v>2514</v>
      </c>
      <c r="B2519" s="30" t="s">
        <v>29</v>
      </c>
      <c r="C2519" s="29" t="str">
        <f xml:space="preserve"> IFERROR(VLOOKUP(B2519, Courses!$C$3:$E$836, 2, FALSE),"")</f>
        <v>Classical and Quantum Mechanics</v>
      </c>
      <c r="D2519" s="29" t="str">
        <f xml:space="preserve"> IFERROR(VLOOKUP(MID(G2519,1,1), PIRA!$B$1:$E$1146, 2, FALSE),"")</f>
        <v>1 Mechanics</v>
      </c>
      <c r="E2519" s="31" t="str">
        <f xml:space="preserve"> IFERROR(VLOOKUP(MID(G2519,1,2),PIRA!$B$1:$E$1144,2,FALSE),"")&amp;"
"&amp;IFERROR(VLOOKUP(MID(H2519,1,2),PIRA!$B$1:$E$1144,2,FALSE),"")&amp;"
"&amp;IFERROR(VLOOKUP(MID(I2519,1,2),PIRA!$B$1:$E$1144,2,FALSE),"")</f>
        <v xml:space="preserve">Rotational Dynamics
</v>
      </c>
      <c r="F2519" s="31" t="str">
        <f xml:space="preserve"> IFERROR(VLOOKUP(MID(G2519,1,4),PIRA!$B$1:$E$1144,2,FALSE),"")&amp;"
"&amp;IFERROR(VLOOKUP(MID(H2519,1,4),PIRA!$B$1:$E$1144,2,FALSE),"")&amp;"
"&amp;IFERROR(VLOOKUP(MID(I2519,1,4),PIRA!$B$1:$E$1144,2,FALSE),"")</f>
        <v xml:space="preserve">Gyros
</v>
      </c>
      <c r="G2519" s="32" t="s">
        <v>1176</v>
      </c>
      <c r="H2519" s="31" t="str">
        <f>IFERROR(IF(VLOOKUP(G2519,Demos!$B$3:$K$1368,2,FALSE)=0,"",VLOOKUP(G2519,Demos!$B$3:$K$1368,2,FALSE)),"")</f>
        <v/>
      </c>
      <c r="I2519" s="79" t="str">
        <f>IFERROR(IF(VLOOKUP(G2519,Demos!$B$3:$K$1368,3,FALSE)=0,"",VLOOKUP(G2519,Demos!$B$3:$K$1368,3,FALSE)),"")</f>
        <v/>
      </c>
      <c r="J2519" s="79" t="str">
        <f>IFERROR(IF(VLOOKUP(G2519,Demos!$B$3:$K$1368,4,FALSE)=0,"",VLOOKUP(G2519,Demos!$B$3:$K$1368,4,FALSE)),"")</f>
        <v/>
      </c>
      <c r="K2519" s="30" t="s">
        <v>82</v>
      </c>
      <c r="L2519" s="30" t="s">
        <v>373</v>
      </c>
      <c r="M2519" s="71">
        <v>41227</v>
      </c>
      <c r="N2519" s="33" t="str">
        <f>IFERROR(VLOOKUP(G2519,Demos!$B$3:$K$1368,5,FALSE),"")</f>
        <v>Precession (2)</v>
      </c>
      <c r="O2519" s="28">
        <f>IF(N2519="","",COUNTIF($N$6:N4638, N2519))</f>
        <v>67</v>
      </c>
      <c r="P2519" s="33" t="str">
        <f xml:space="preserve"> IFERROR(IF(VLOOKUP(G2519,Demos!$B$3:$K$1368,6,FALSE)=0,"",VLOOKUP(G2519,Demos!$B$3:$K$1368,6,FALSE)),"")</f>
        <v>www.de-monstrare.nl/pdf/Precession%20_2_.pdf</v>
      </c>
      <c r="Q2519" s="38" t="str">
        <f xml:space="preserve"> IFERROR(IF(VLOOKUP(G2519,Demos!$B$3:$K$1368,8,FALSE)=0,"",VLOOKUP(G2519,Demos!$B$3:$K$1368,8,FALSE)),"")</f>
        <v/>
      </c>
      <c r="R2519" s="38" t="str">
        <f xml:space="preserve"> IFERROR(IF(VLOOKUP(G2519,Demos!$B$3:$K$1368,7,FALSE)=0,"",VLOOKUP(G2519,Demos!$B$3:$K$1368,7,FALSE)),"")</f>
        <v/>
      </c>
      <c r="T2519" s="50" t="s">
        <v>1762</v>
      </c>
      <c r="U2519" s="31" t="str">
        <f>IFERROR(VLOOKUP(G2519,Demos!$B$7:N5811,12,FALSE),"")</f>
        <v/>
      </c>
    </row>
    <row r="2520" spans="1:21" ht="45" x14ac:dyDescent="0.25">
      <c r="A2520" s="39">
        <f t="shared" si="39"/>
        <v>2515</v>
      </c>
      <c r="B2520" s="30" t="s">
        <v>43</v>
      </c>
      <c r="C2520" s="29" t="str">
        <f xml:space="preserve"> IFERROR(VLOOKUP(B2520, Courses!$C$3:$E$836, 2, FALSE),"")</f>
        <v>Modern Physics</v>
      </c>
      <c r="D2520" s="29" t="str">
        <f xml:space="preserve"> IFERROR(VLOOKUP(MID(G2520,1,1), PIRA!$B$1:$E$1146, 2, FALSE),"")</f>
        <v>6 Optics</v>
      </c>
      <c r="E2520" s="31" t="str">
        <f xml:space="preserve"> IFERROR(VLOOKUP(MID(G2520,1,2),PIRA!$B$1:$E$1144,2,FALSE),"")&amp;"
"&amp;IFERROR(VLOOKUP(MID(H2520,1,2),PIRA!$B$1:$E$1144,2,FALSE),"")&amp;"
"&amp;IFERROR(VLOOKUP(MID(I2520,1,2),PIRA!$B$1:$E$1144,2,FALSE),"")</f>
        <v xml:space="preserve">Interference
</v>
      </c>
      <c r="F2520" s="31" t="str">
        <f xml:space="preserve"> IFERROR(VLOOKUP(MID(G2520,1,4),PIRA!$B$1:$E$1144,2,FALSE),"")&amp;"
"&amp;IFERROR(VLOOKUP(MID(H2520,1,4),PIRA!$B$1:$E$1144,2,FALSE),"")&amp;"
"&amp;IFERROR(VLOOKUP(MID(I2520,1,4),PIRA!$B$1:$E$1144,2,FALSE),"")</f>
        <v xml:space="preserve">Interferometers
</v>
      </c>
      <c r="G2520" s="32" t="s">
        <v>327</v>
      </c>
      <c r="H2520" s="31" t="str">
        <f>IFERROR(IF(VLOOKUP(G2520,Demos!$B$3:$K$1368,2,FALSE)=0,"",VLOOKUP(G2520,Demos!$B$3:$K$1368,2,FALSE)),"")</f>
        <v/>
      </c>
      <c r="I2520" s="79" t="str">
        <f>IFERROR(IF(VLOOKUP(G2520,Demos!$B$3:$K$1368,3,FALSE)=0,"",VLOOKUP(G2520,Demos!$B$3:$K$1368,3,FALSE)),"")</f>
        <v/>
      </c>
      <c r="J2520" s="79" t="str">
        <f>IFERROR(IF(VLOOKUP(G2520,Demos!$B$3:$K$1368,4,FALSE)=0,"",VLOOKUP(G2520,Demos!$B$3:$K$1368,4,FALSE)),"")</f>
        <v/>
      </c>
      <c r="K2520" s="32" t="s">
        <v>266</v>
      </c>
      <c r="L2520" s="32" t="s">
        <v>1059</v>
      </c>
      <c r="M2520" s="71">
        <v>41225</v>
      </c>
      <c r="N2520" s="33" t="str">
        <f>IFERROR(VLOOKUP(G2520,Demos!$B$3:$K$1368,5,FALSE),"")</f>
        <v>Michelson-Morley Interferometer</v>
      </c>
      <c r="O2520" s="28">
        <f>IF(N2520="","",COUNTIF($N$6:N4639, N2520))</f>
        <v>42</v>
      </c>
      <c r="P2520" s="33" t="str">
        <f xml:space="preserve"> IFERROR(IF(VLOOKUP(G2520,Demos!$B$3:$K$1368,6,FALSE)=0,"",VLOOKUP(G2520,Demos!$B$3:$K$1368,6,FALSE)),"")</f>
        <v>www.de-monstrare.nl/pdf/Michelson-Morley%20interferometer.pdf</v>
      </c>
      <c r="Q2520" s="38" t="str">
        <f xml:space="preserve"> IFERROR(IF(VLOOKUP(G2520,Demos!$B$3:$K$1368,8,FALSE)=0,"",VLOOKUP(G2520,Demos!$B$3:$K$1368,8,FALSE)),"")</f>
        <v/>
      </c>
      <c r="R2520" s="38" t="str">
        <f xml:space="preserve"> IFERROR(IF(VLOOKUP(G2520,Demos!$B$3:$K$1368,7,FALSE)=0,"",VLOOKUP(G2520,Demos!$B$3:$K$1368,7,FALSE)),"")</f>
        <v xml:space="preserve">See 2022 recording TN1612TU_24. https://collegerama.tudelft.nl/Mediasite/Channel/as-bsc-tn/watch/7474e760f1e14321b537b197c972eb3e1d </v>
      </c>
      <c r="T2520" s="50" t="s">
        <v>1761</v>
      </c>
      <c r="U2520" s="31" t="str">
        <f>IFERROR(VLOOKUP(G2520,Demos!$B$7:N5815,12,FALSE),"")</f>
        <v/>
      </c>
    </row>
    <row r="2521" spans="1:21" ht="45" x14ac:dyDescent="0.25">
      <c r="A2521" s="39">
        <f t="shared" si="39"/>
        <v>2516</v>
      </c>
      <c r="B2521" s="30" t="s">
        <v>151</v>
      </c>
      <c r="C2521" s="29" t="str">
        <f xml:space="preserve"> IFERROR(VLOOKUP(B2521, Courses!$C$3:$E$836, 2, FALSE),"")</f>
        <v>Introduction to Electricity and Magnetism</v>
      </c>
      <c r="D2521" s="29" t="str">
        <f xml:space="preserve"> IFERROR(VLOOKUP(MID(G2521,1,1), PIRA!$B$1:$E$1146, 2, FALSE),"")</f>
        <v>5 Electricity and Magnetism</v>
      </c>
      <c r="E2521" s="31" t="str">
        <f xml:space="preserve"> IFERROR(VLOOKUP(MID(G2521,1,2),PIRA!$B$1:$E$1144,2,FALSE),"")&amp;"
"&amp;IFERROR(VLOOKUP(MID(H2521,1,2),PIRA!$B$1:$E$1144,2,FALSE),"")&amp;"
"&amp;IFERROR(VLOOKUP(MID(I2521,1,2),PIRA!$B$1:$E$1144,2,FALSE),"")</f>
        <v xml:space="preserve">Electrostatics
Capacitance
</v>
      </c>
      <c r="F2521" s="31" t="str">
        <f xml:space="preserve"> IFERROR(VLOOKUP(MID(G2521,1,4),PIRA!$B$1:$E$1144,2,FALSE),"")&amp;"
"&amp;IFERROR(VLOOKUP(MID(H2521,1,4),PIRA!$B$1:$E$1144,2,FALSE),"")&amp;"
"&amp;IFERROR(VLOOKUP(MID(I2521,1,4),PIRA!$B$1:$E$1144,2,FALSE),"")</f>
        <v xml:space="preserve">Induced Charge
Dielectric
</v>
      </c>
      <c r="G2521" s="32" t="s">
        <v>1192</v>
      </c>
      <c r="H2521" s="31" t="str">
        <f>IFERROR(IF(VLOOKUP(G2521,Demos!$B$3:$K$1368,2,FALSE)=0,"",VLOOKUP(G2521,Demos!$B$3:$K$1368,2,FALSE)),"")</f>
        <v>5C20.01</v>
      </c>
      <c r="I2521" s="79" t="str">
        <f>IFERROR(IF(VLOOKUP(G2521,Demos!$B$3:$K$1368,3,FALSE)=0,"",VLOOKUP(G2521,Demos!$B$3:$K$1368,3,FALSE)),"")</f>
        <v/>
      </c>
      <c r="J2521" s="79" t="str">
        <f>IFERROR(IF(VLOOKUP(G2521,Demos!$B$3:$K$1368,4,FALSE)=0,"",VLOOKUP(G2521,Demos!$B$3:$K$1368,4,FALSE)),"")</f>
        <v/>
      </c>
      <c r="K2521" s="32" t="s">
        <v>1063</v>
      </c>
      <c r="L2521" s="32" t="s">
        <v>1064</v>
      </c>
      <c r="M2521" s="71">
        <v>41219</v>
      </c>
      <c r="N2521" s="33" t="str">
        <f>IFERROR(VLOOKUP(G2521,Demos!$B$3:$K$1368,5,FALSE),"")</f>
        <v>Polarising a Dielectric</v>
      </c>
      <c r="O2521" s="28">
        <f>IF(N2521="","",COUNTIF($N$6:N4640, N2521))</f>
        <v>1</v>
      </c>
      <c r="P2521" s="33" t="str">
        <f xml:space="preserve"> IFERROR(IF(VLOOKUP(G2521,Demos!$B$3:$K$1368,6,FALSE)=0,"",VLOOKUP(G2521,Demos!$B$3:$K$1368,6,FALSE)),"")</f>
        <v>www.de-monstrare.nl/pdf/Polarizing%20a%20dielectric.pdf</v>
      </c>
      <c r="Q2521" s="38" t="str">
        <f xml:space="preserve"> IFERROR(IF(VLOOKUP(G2521,Demos!$B$3:$K$1368,8,FALSE)=0,"",VLOOKUP(G2521,Demos!$B$3:$K$1368,8,FALSE)),"")</f>
        <v/>
      </c>
      <c r="R2521" s="38" t="str">
        <f xml:space="preserve"> IFERROR(IF(VLOOKUP(G2521,Demos!$B$3:$K$1368,7,FALSE)=0,"",VLOOKUP(G2521,Demos!$B$3:$K$1368,7,FALSE)),"")</f>
        <v/>
      </c>
      <c r="T2521" s="50" t="s">
        <v>1763</v>
      </c>
      <c r="U2521" s="31" t="str">
        <f>IFERROR(VLOOKUP(G2521,Demos!$B$7:N5816,12,FALSE),"")</f>
        <v/>
      </c>
    </row>
    <row r="2522" spans="1:21" ht="45" x14ac:dyDescent="0.25">
      <c r="A2522" s="39">
        <f t="shared" si="39"/>
        <v>2517</v>
      </c>
      <c r="B2522" s="30" t="s">
        <v>151</v>
      </c>
      <c r="C2522" s="29" t="str">
        <f xml:space="preserve"> IFERROR(VLOOKUP(B2522, Courses!$C$3:$E$836, 2, FALSE),"")</f>
        <v>Introduction to Electricity and Magnetism</v>
      </c>
      <c r="D2522" s="29" t="str">
        <f xml:space="preserve"> IFERROR(VLOOKUP(MID(G2522,1,1), PIRA!$B$1:$E$1146, 2, FALSE),"")</f>
        <v>5 Electricity and Magnetism</v>
      </c>
      <c r="E2522" s="31" t="str">
        <f xml:space="preserve"> IFERROR(VLOOKUP(MID(G2522,1,2),PIRA!$B$1:$E$1144,2,FALSE),"")&amp;"
"&amp;IFERROR(VLOOKUP(MID(H2522,1,2),PIRA!$B$1:$E$1144,2,FALSE),"")&amp;"
"&amp;IFERROR(VLOOKUP(MID(I2522,1,2),PIRA!$B$1:$E$1144,2,FALSE),"")</f>
        <v xml:space="preserve">Electromagnetic Radiation
</v>
      </c>
      <c r="F2522" s="31" t="str">
        <f xml:space="preserve"> IFERROR(VLOOKUP(MID(G2522,1,4),PIRA!$B$1:$E$1144,2,FALSE),"")&amp;"
"&amp;IFERROR(VLOOKUP(MID(H2522,1,4),PIRA!$B$1:$E$1144,2,FALSE),"")&amp;"
"&amp;IFERROR(VLOOKUP(MID(I2522,1,4),PIRA!$B$1:$E$1144,2,FALSE),"")</f>
        <v xml:space="preserve">Transmission Lines and Antennas
</v>
      </c>
      <c r="G2522" s="32" t="s">
        <v>239</v>
      </c>
      <c r="H2522" s="31" t="str">
        <f>IFERROR(IF(VLOOKUP(G2522,Demos!$B$3:$K$1368,2,FALSE)=0,"",VLOOKUP(G2522,Demos!$B$3:$K$1368,2,FALSE)),"")</f>
        <v/>
      </c>
      <c r="I2522" s="79" t="str">
        <f>IFERROR(IF(VLOOKUP(G2522,Demos!$B$3:$K$1368,3,FALSE)=0,"",VLOOKUP(G2522,Demos!$B$3:$K$1368,3,FALSE)),"")</f>
        <v/>
      </c>
      <c r="J2522" s="79" t="str">
        <f>IFERROR(IF(VLOOKUP(G2522,Demos!$B$3:$K$1368,4,FALSE)=0,"",VLOOKUP(G2522,Demos!$B$3:$K$1368,4,FALSE)),"")</f>
        <v/>
      </c>
      <c r="K2522" s="32" t="s">
        <v>1063</v>
      </c>
      <c r="L2522" s="32" t="s">
        <v>1064</v>
      </c>
      <c r="M2522" s="71">
        <v>41219</v>
      </c>
      <c r="N2522" s="33" t="str">
        <f>IFERROR(VLOOKUP(G2522,Demos!$B$3:$K$1368,5,FALSE),"")</f>
        <v>Electromagnetic Waves (Lecher Lines)</v>
      </c>
      <c r="O2522" s="28">
        <f>IF(N2522="","",COUNTIF($N$6:N4641, N2522))</f>
        <v>20</v>
      </c>
      <c r="P2522" s="33" t="str">
        <f xml:space="preserve"> IFERROR(IF(VLOOKUP(G2522,Demos!$B$3:$K$1368,6,FALSE)=0,"",VLOOKUP(G2522,Demos!$B$3:$K$1368,6,FALSE)),"")</f>
        <v>www.de-monstrare.nl/pdf/electromagnetic%20waves.pdf</v>
      </c>
      <c r="Q2522" s="38" t="str">
        <f xml:space="preserve"> IFERROR(IF(VLOOKUP(G2522,Demos!$B$3:$K$1368,8,FALSE)=0,"",VLOOKUP(G2522,Demos!$B$3:$K$1368,8,FALSE)),"")</f>
        <v>Reflection, transmission, absorption, polarisation</v>
      </c>
      <c r="R2522" s="38" t="str">
        <f xml:space="preserve"> IFERROR(IF(VLOOKUP(G2522,Demos!$B$3:$K$1368,7,FALSE)=0,"",VLOOKUP(G2522,Demos!$B$3:$K$1368,7,FALSE)),"")</f>
        <v/>
      </c>
      <c r="T2522" s="50" t="s">
        <v>1763</v>
      </c>
      <c r="U2522" s="31" t="str">
        <f>IFERROR(VLOOKUP(G2522,Demos!$B$7:N5817,12,FALSE),"")</f>
        <v/>
      </c>
    </row>
    <row r="2523" spans="1:21" ht="45" x14ac:dyDescent="0.25">
      <c r="A2523" s="39">
        <f t="shared" si="39"/>
        <v>2518</v>
      </c>
      <c r="B2523" s="30" t="s">
        <v>151</v>
      </c>
      <c r="C2523" s="29" t="str">
        <f xml:space="preserve"> IFERROR(VLOOKUP(B2523, Courses!$C$3:$E$836, 2, FALSE),"")</f>
        <v>Introduction to Electricity and Magnetism</v>
      </c>
      <c r="D2523" s="29" t="str">
        <f xml:space="preserve"> IFERROR(VLOOKUP(MID(G2523,1,1), PIRA!$B$1:$E$1146, 2, FALSE),"")</f>
        <v>5 Electricity and Magnetism</v>
      </c>
      <c r="E2523" s="31" t="str">
        <f xml:space="preserve"> IFERROR(VLOOKUP(MID(G2523,1,2),PIRA!$B$1:$E$1144,2,FALSE),"")&amp;"
"&amp;IFERROR(VLOOKUP(MID(H2523,1,2),PIRA!$B$1:$E$1144,2,FALSE),"")&amp;"
"&amp;IFERROR(VLOOKUP(MID(I2523,1,2),PIRA!$B$1:$E$1144,2,FALSE),"")</f>
        <v xml:space="preserve">AC Circuits
</v>
      </c>
      <c r="F2523" s="31" t="str">
        <f xml:space="preserve"> IFERROR(VLOOKUP(MID(G2523,1,4),PIRA!$B$1:$E$1144,2,FALSE),"")&amp;"
"&amp;IFERROR(VLOOKUP(MID(H2523,1,4),PIRA!$B$1:$E$1144,2,FALSE),"")&amp;"
"&amp;IFERROR(VLOOKUP(MID(I2523,1,4),PIRA!$B$1:$E$1144,2,FALSE),"")</f>
        <v xml:space="preserve">LCR Circuits - AC
</v>
      </c>
      <c r="G2523" s="32" t="s">
        <v>234</v>
      </c>
      <c r="H2523" s="31" t="str">
        <f>IFERROR(IF(VLOOKUP(G2523,Demos!$B$3:$K$1368,2,FALSE)=0,"",VLOOKUP(G2523,Demos!$B$3:$K$1368,2,FALSE)),"")</f>
        <v/>
      </c>
      <c r="I2523" s="79" t="str">
        <f>IFERROR(IF(VLOOKUP(G2523,Demos!$B$3:$K$1368,3,FALSE)=0,"",VLOOKUP(G2523,Demos!$B$3:$K$1368,3,FALSE)),"")</f>
        <v/>
      </c>
      <c r="J2523" s="79" t="str">
        <f>IFERROR(IF(VLOOKUP(G2523,Demos!$B$3:$K$1368,4,FALSE)=0,"",VLOOKUP(G2523,Demos!$B$3:$K$1368,4,FALSE)),"")</f>
        <v/>
      </c>
      <c r="K2523" s="32" t="s">
        <v>1063</v>
      </c>
      <c r="L2523" s="32" t="s">
        <v>1064</v>
      </c>
      <c r="M2523" s="71">
        <v>41218</v>
      </c>
      <c r="N2523" s="33" t="str">
        <f>IFERROR(VLOOKUP(G2523,Demos!$B$3:$K$1368,5,FALSE),"")</f>
        <v>LRC Circuits</v>
      </c>
      <c r="O2523" s="28">
        <f>IF(N2523="","",COUNTIF($N$6:N4642, N2523))</f>
        <v>14</v>
      </c>
      <c r="P2523" s="33" t="str">
        <f xml:space="preserve"> IFERROR(IF(VLOOKUP(G2523,Demos!$B$3:$K$1368,6,FALSE)=0,"",VLOOKUP(G2523,Demos!$B$3:$K$1368,6,FALSE)),"")</f>
        <v>www.de-monstrare.nl/pdf/LRC%20circuits.pdf</v>
      </c>
      <c r="Q2523" s="38" t="str">
        <f xml:space="preserve"> IFERROR(IF(VLOOKUP(G2523,Demos!$B$3:$K$1368,8,FALSE)=0,"",VLOOKUP(G2523,Demos!$B$3:$K$1368,8,FALSE)),"")</f>
        <v/>
      </c>
      <c r="R2523" s="38" t="str">
        <f xml:space="preserve"> IFERROR(IF(VLOOKUP(G2523,Demos!$B$3:$K$1368,7,FALSE)=0,"",VLOOKUP(G2523,Demos!$B$3:$K$1368,7,FALSE)),"")</f>
        <v/>
      </c>
      <c r="T2523" s="50" t="s">
        <v>1763</v>
      </c>
      <c r="U2523" s="31" t="str">
        <f>IFERROR(VLOOKUP(G2523,Demos!$B$7:N5818,12,FALSE),"")</f>
        <v/>
      </c>
    </row>
    <row r="2524" spans="1:21" ht="45" x14ac:dyDescent="0.25">
      <c r="A2524" s="39">
        <f t="shared" si="39"/>
        <v>2519</v>
      </c>
      <c r="B2524" s="30" t="s">
        <v>151</v>
      </c>
      <c r="C2524" s="29" t="str">
        <f xml:space="preserve"> IFERROR(VLOOKUP(B2524, Courses!$C$3:$E$836, 2, FALSE),"")</f>
        <v>Introduction to Electricity and Magnetism</v>
      </c>
      <c r="D2524" s="29" t="str">
        <f xml:space="preserve"> IFERROR(VLOOKUP(MID(G2524,1,1), PIRA!$B$1:$E$1146, 2, FALSE),"")</f>
        <v>5 Electricity and Magnetism</v>
      </c>
      <c r="E2524" s="31" t="str">
        <f xml:space="preserve"> IFERROR(VLOOKUP(MID(G2524,1,2),PIRA!$B$1:$E$1144,2,FALSE),"")&amp;"
"&amp;IFERROR(VLOOKUP(MID(H2524,1,2),PIRA!$B$1:$E$1144,2,FALSE),"")&amp;"
"&amp;IFERROR(VLOOKUP(MID(I2524,1,2),PIRA!$B$1:$E$1144,2,FALSE),"")</f>
        <v xml:space="preserve">Magnetic Fields and Forces
</v>
      </c>
      <c r="F2524" s="31" t="str">
        <f xml:space="preserve"> IFERROR(VLOOKUP(MID(G2524,1,4),PIRA!$B$1:$E$1144,2,FALSE),"")&amp;"
"&amp;IFERROR(VLOOKUP(MID(H2524,1,4),PIRA!$B$1:$E$1144,2,FALSE),"")&amp;"
"&amp;IFERROR(VLOOKUP(MID(I2524,1,4),PIRA!$B$1:$E$1144,2,FALSE),"")</f>
        <v xml:space="preserve">Force on Moving Charges
</v>
      </c>
      <c r="G2524" s="32" t="s">
        <v>196</v>
      </c>
      <c r="H2524" s="31" t="str">
        <f>IFERROR(IF(VLOOKUP(G2524,Demos!$B$3:$K$1368,2,FALSE)=0,"",VLOOKUP(G2524,Demos!$B$3:$K$1368,2,FALSE)),"")</f>
        <v/>
      </c>
      <c r="I2524" s="79" t="str">
        <f>IFERROR(IF(VLOOKUP(G2524,Demos!$B$3:$K$1368,3,FALSE)=0,"",VLOOKUP(G2524,Demos!$B$3:$K$1368,3,FALSE)),"")</f>
        <v/>
      </c>
      <c r="J2524" s="79" t="str">
        <f>IFERROR(IF(VLOOKUP(G2524,Demos!$B$3:$K$1368,4,FALSE)=0,"",VLOOKUP(G2524,Demos!$B$3:$K$1368,4,FALSE)),"")</f>
        <v/>
      </c>
      <c r="K2524" s="32" t="s">
        <v>1063</v>
      </c>
      <c r="L2524" s="32" t="s">
        <v>1064</v>
      </c>
      <c r="M2524" s="71">
        <v>41212</v>
      </c>
      <c r="N2524" s="33" t="str">
        <f>IFERROR(VLOOKUP(G2524,Demos!$B$3:$K$1368,5,FALSE),"")</f>
        <v>Force on Electrons in a Magnetic Field (1)</v>
      </c>
      <c r="O2524" s="28">
        <f>IF(N2524="","",COUNTIF($N$6:N4643, N2524))</f>
        <v>3</v>
      </c>
      <c r="P2524" s="33" t="str">
        <f xml:space="preserve"> IFERROR(IF(VLOOKUP(G2524,Demos!$B$3:$K$1368,6,FALSE)=0,"",VLOOKUP(G2524,Demos!$B$3:$K$1368,6,FALSE)),"")</f>
        <v>www.de-monstrare.nl/.../ Force%20on%20electrons%20in%20a%20magnetic%20field%20_1_.pdf</v>
      </c>
      <c r="Q2524" s="38" t="str">
        <f xml:space="preserve"> IFERROR(IF(VLOOKUP(G2524,Demos!$B$3:$K$1368,8,FALSE)=0,"",VLOOKUP(G2524,Demos!$B$3:$K$1368,8,FALSE)),"")</f>
        <v/>
      </c>
      <c r="R2524" s="38" t="str">
        <f xml:space="preserve"> IFERROR(IF(VLOOKUP(G2524,Demos!$B$3:$K$1368,7,FALSE)=0,"",VLOOKUP(G2524,Demos!$B$3:$K$1368,7,FALSE)),"")</f>
        <v/>
      </c>
      <c r="T2524" s="50" t="s">
        <v>1763</v>
      </c>
      <c r="U2524" s="31" t="str">
        <f>IFERROR(VLOOKUP(G2524,Demos!$B$7:N5819,12,FALSE),"")</f>
        <v/>
      </c>
    </row>
    <row r="2525" spans="1:21" ht="45" x14ac:dyDescent="0.25">
      <c r="A2525" s="39">
        <f t="shared" si="39"/>
        <v>2520</v>
      </c>
      <c r="B2525" s="30" t="s">
        <v>151</v>
      </c>
      <c r="C2525" s="29" t="str">
        <f xml:space="preserve"> IFERROR(VLOOKUP(B2525, Courses!$C$3:$E$836, 2, FALSE),"")</f>
        <v>Introduction to Electricity and Magnetism</v>
      </c>
      <c r="D2525" s="29" t="str">
        <f xml:space="preserve"> IFERROR(VLOOKUP(MID(G2525,1,1), PIRA!$B$1:$E$1146, 2, FALSE),"")</f>
        <v>5 Electricity and Magnetism</v>
      </c>
      <c r="E2525" s="31" t="str">
        <f xml:space="preserve"> IFERROR(VLOOKUP(MID(G2525,1,2),PIRA!$B$1:$E$1144,2,FALSE),"")&amp;"
"&amp;IFERROR(VLOOKUP(MID(H2525,1,2),PIRA!$B$1:$E$1144,2,FALSE),"")&amp;"
"&amp;IFERROR(VLOOKUP(MID(I2525,1,2),PIRA!$B$1:$E$1144,2,FALSE),"")</f>
        <v xml:space="preserve">Magnetic Fields and Forces
</v>
      </c>
      <c r="F2525" s="31" t="str">
        <f xml:space="preserve"> IFERROR(VLOOKUP(MID(G2525,1,4),PIRA!$B$1:$E$1144,2,FALSE),"")&amp;"
"&amp;IFERROR(VLOOKUP(MID(H2525,1,4),PIRA!$B$1:$E$1144,2,FALSE),"")&amp;"
"&amp;IFERROR(VLOOKUP(MID(I2525,1,4),PIRA!$B$1:$E$1144,2,FALSE),"")</f>
        <v xml:space="preserve">Force on Current in Wires
</v>
      </c>
      <c r="G2525" s="32" t="s">
        <v>202</v>
      </c>
      <c r="H2525" s="31" t="str">
        <f>IFERROR(IF(VLOOKUP(G2525,Demos!$B$3:$K$1368,2,FALSE)=0,"",VLOOKUP(G2525,Demos!$B$3:$K$1368,2,FALSE)),"")</f>
        <v/>
      </c>
      <c r="I2525" s="79" t="str">
        <f>IFERROR(IF(VLOOKUP(G2525,Demos!$B$3:$K$1368,3,FALSE)=0,"",VLOOKUP(G2525,Demos!$B$3:$K$1368,3,FALSE)),"")</f>
        <v/>
      </c>
      <c r="J2525" s="79" t="str">
        <f>IFERROR(IF(VLOOKUP(G2525,Demos!$B$3:$K$1368,4,FALSE)=0,"",VLOOKUP(G2525,Demos!$B$3:$K$1368,4,FALSE)),"")</f>
        <v/>
      </c>
      <c r="K2525" s="32" t="s">
        <v>1063</v>
      </c>
      <c r="L2525" s="32" t="s">
        <v>1064</v>
      </c>
      <c r="M2525" s="71">
        <v>41211</v>
      </c>
      <c r="N2525" s="33" t="str">
        <f>IFERROR(VLOOKUP(G2525,Demos!$B$3:$K$1368,5,FALSE),"")</f>
        <v>Parallel Wires</v>
      </c>
      <c r="O2525" s="28">
        <f>IF(N2525="","",COUNTIF($N$6:N4644, N2525))</f>
        <v>19</v>
      </c>
      <c r="P2525" s="33" t="str">
        <f xml:space="preserve"> IFERROR(IF(VLOOKUP(G2525,Demos!$B$3:$K$1368,6,FALSE)=0,"",VLOOKUP(G2525,Demos!$B$3:$K$1368,6,FALSE)),"")</f>
        <v>www.de-monstrare.nl/pdf/parallel%20wires.pdf</v>
      </c>
      <c r="Q2525" s="38" t="str">
        <f xml:space="preserve"> IFERROR(IF(VLOOKUP(G2525,Demos!$B$3:$K$1368,8,FALSE)=0,"",VLOOKUP(G2525,Demos!$B$3:$K$1368,8,FALSE)),"")</f>
        <v/>
      </c>
      <c r="R2525" s="38" t="str">
        <f xml:space="preserve"> IFERROR(IF(VLOOKUP(G2525,Demos!$B$3:$K$1368,7,FALSE)=0,"",VLOOKUP(G2525,Demos!$B$3:$K$1368,7,FALSE)),"")</f>
        <v/>
      </c>
      <c r="T2525" s="50" t="s">
        <v>1763</v>
      </c>
      <c r="U2525" s="31" t="str">
        <f>IFERROR(VLOOKUP(G2525,Demos!$B$7:N5820,12,FALSE),"")</f>
        <v/>
      </c>
    </row>
    <row r="2526" spans="1:21" ht="45" x14ac:dyDescent="0.25">
      <c r="A2526" s="39">
        <f t="shared" si="39"/>
        <v>2521</v>
      </c>
      <c r="B2526" s="30" t="s">
        <v>29</v>
      </c>
      <c r="C2526" s="29" t="str">
        <f xml:space="preserve"> IFERROR(VLOOKUP(B2526, Courses!$C$3:$E$836, 2, FALSE),"")</f>
        <v>Classical and Quantum Mechanics</v>
      </c>
      <c r="D2526" s="29" t="str">
        <f xml:space="preserve"> IFERROR(VLOOKUP(MID(G2526,1,1), PIRA!$B$1:$E$1146, 2, FALSE),"")</f>
        <v>1 Mechanics</v>
      </c>
      <c r="E2526" s="31" t="str">
        <f xml:space="preserve"> IFERROR(VLOOKUP(MID(G2526,1,2),PIRA!$B$1:$E$1144,2,FALSE),"")&amp;"
"&amp;IFERROR(VLOOKUP(MID(H2526,1,2),PIRA!$B$1:$E$1144,2,FALSE),"")&amp;"
"&amp;IFERROR(VLOOKUP(MID(I2526,1,2),PIRA!$B$1:$E$1144,2,FALSE),"")</f>
        <v xml:space="preserve">Rotational Dynamics
</v>
      </c>
      <c r="F2526" s="31" t="str">
        <f xml:space="preserve"> IFERROR(VLOOKUP(MID(G2526,1,4),PIRA!$B$1:$E$1144,2,FALSE),"")&amp;"
"&amp;IFERROR(VLOOKUP(MID(H2526,1,4),PIRA!$B$1:$E$1144,2,FALSE),"")&amp;"
"&amp;IFERROR(VLOOKUP(MID(I2526,1,4),PIRA!$B$1:$E$1144,2,FALSE),"")</f>
        <v xml:space="preserve">Rotational Energy
</v>
      </c>
      <c r="G2526" s="32" t="s">
        <v>1166</v>
      </c>
      <c r="H2526" s="31" t="str">
        <f>IFERROR(IF(VLOOKUP(G2526,Demos!$B$3:$K$1368,2,FALSE)=0,"",VLOOKUP(G2526,Demos!$B$3:$K$1368,2,FALSE)),"")</f>
        <v/>
      </c>
      <c r="I2526" s="79" t="str">
        <f>IFERROR(IF(VLOOKUP(G2526,Demos!$B$3:$K$1368,3,FALSE)=0,"",VLOOKUP(G2526,Demos!$B$3:$K$1368,3,FALSE)),"")</f>
        <v/>
      </c>
      <c r="J2526" s="79" t="str">
        <f>IFERROR(IF(VLOOKUP(G2526,Demos!$B$3:$K$1368,4,FALSE)=0,"",VLOOKUP(G2526,Demos!$B$3:$K$1368,4,FALSE)),"")</f>
        <v/>
      </c>
      <c r="K2526" s="30" t="s">
        <v>373</v>
      </c>
      <c r="M2526" s="71">
        <v>41205</v>
      </c>
      <c r="N2526" s="33" t="str">
        <f>IFERROR(VLOOKUP(G2526,Demos!$B$3:$K$1368,5,FALSE),"")</f>
        <v>Yo-Yo</v>
      </c>
      <c r="O2526" s="28">
        <f>IF(N2526="","",COUNTIF($N$6:N4645, N2526))</f>
        <v>3</v>
      </c>
      <c r="P2526" s="33" t="str">
        <f xml:space="preserve"> IFERROR(IF(VLOOKUP(G2526,Demos!$B$3:$K$1368,6,FALSE)=0,"",VLOOKUP(G2526,Demos!$B$3:$K$1368,6,FALSE)),"")</f>
        <v>www.de-monstrare.nl/pdf/Yo-yo.pdf</v>
      </c>
      <c r="Q2526" s="38" t="str">
        <f xml:space="preserve"> IFERROR(IF(VLOOKUP(G2526,Demos!$B$3:$K$1368,8,FALSE)=0,"",VLOOKUP(G2526,Demos!$B$3:$K$1368,8,FALSE)),"")</f>
        <v/>
      </c>
      <c r="R2526" s="38" t="str">
        <f xml:space="preserve"> IFERROR(IF(VLOOKUP(G2526,Demos!$B$3:$K$1368,7,FALSE)=0,"",VLOOKUP(G2526,Demos!$B$3:$K$1368,7,FALSE)),"")</f>
        <v/>
      </c>
      <c r="T2526" s="50" t="s">
        <v>1762</v>
      </c>
      <c r="U2526" s="31" t="str">
        <f>IFERROR(VLOOKUP(G2526,Demos!$B$7:N5821,12,FALSE),"")</f>
        <v/>
      </c>
    </row>
    <row r="2527" spans="1:21" ht="45" x14ac:dyDescent="0.25">
      <c r="A2527" s="39">
        <f t="shared" si="39"/>
        <v>2522</v>
      </c>
      <c r="B2527" s="30" t="s">
        <v>29</v>
      </c>
      <c r="C2527" s="29" t="str">
        <f xml:space="preserve"> IFERROR(VLOOKUP(B2527, Courses!$C$3:$E$836, 2, FALSE),"")</f>
        <v>Classical and Quantum Mechanics</v>
      </c>
      <c r="D2527" s="29" t="str">
        <f xml:space="preserve"> IFERROR(VLOOKUP(MID(G2527,1,1), PIRA!$B$1:$E$1146, 2, FALSE),"")</f>
        <v>1 Mechanics</v>
      </c>
      <c r="E2527" s="31" t="str">
        <f xml:space="preserve"> IFERROR(VLOOKUP(MID(G2527,1,2),PIRA!$B$1:$E$1144,2,FALSE),"")&amp;"
"&amp;IFERROR(VLOOKUP(MID(H2527,1,2),PIRA!$B$1:$E$1144,2,FALSE),"")&amp;"
"&amp;IFERROR(VLOOKUP(MID(I2527,1,2),PIRA!$B$1:$E$1144,2,FALSE),"")</f>
        <v xml:space="preserve">Rotational Dynamics
</v>
      </c>
      <c r="F2527" s="31" t="str">
        <f xml:space="preserve"> IFERROR(VLOOKUP(MID(G2527,1,4),PIRA!$B$1:$E$1144,2,FALSE),"")&amp;"
"&amp;IFERROR(VLOOKUP(MID(H2527,1,4),PIRA!$B$1:$E$1144,2,FALSE),"")&amp;"
"&amp;IFERROR(VLOOKUP(MID(I2527,1,4),PIRA!$B$1:$E$1144,2,FALSE),"")</f>
        <v xml:space="preserve">Rotational Energy
</v>
      </c>
      <c r="G2527" s="32" t="s">
        <v>1167</v>
      </c>
      <c r="H2527" s="31" t="str">
        <f>IFERROR(IF(VLOOKUP(G2527,Demos!$B$3:$K$1368,2,FALSE)=0,"",VLOOKUP(G2527,Demos!$B$3:$K$1368,2,FALSE)),"")</f>
        <v/>
      </c>
      <c r="I2527" s="79" t="str">
        <f>IFERROR(IF(VLOOKUP(G2527,Demos!$B$3:$K$1368,3,FALSE)=0,"",VLOOKUP(G2527,Demos!$B$3:$K$1368,3,FALSE)),"")</f>
        <v/>
      </c>
      <c r="J2527" s="79" t="str">
        <f>IFERROR(IF(VLOOKUP(G2527,Demos!$B$3:$K$1368,4,FALSE)=0,"",VLOOKUP(G2527,Demos!$B$3:$K$1368,4,FALSE)),"")</f>
        <v/>
      </c>
      <c r="K2527" s="30" t="s">
        <v>373</v>
      </c>
      <c r="M2527" s="71">
        <v>41205</v>
      </c>
      <c r="N2527" s="33" t="str">
        <f>IFERROR(VLOOKUP(G2527,Demos!$B$3:$K$1368,5,FALSE),"")</f>
        <v>Maxwheel</v>
      </c>
      <c r="O2527" s="28">
        <f>IF(N2527="","",COUNTIF($N$6:N4646, N2527))</f>
        <v>12</v>
      </c>
      <c r="P2527" s="33" t="str">
        <f xml:space="preserve"> IFERROR(IF(VLOOKUP(G2527,Demos!$B$3:$K$1368,6,FALSE)=0,"",VLOOKUP(G2527,Demos!$B$3:$K$1368,6,FALSE)),"")</f>
        <v>www.de-monstrare.nl/pdf/Maxwheel.pdf</v>
      </c>
      <c r="Q2527" s="38" t="str">
        <f xml:space="preserve"> IFERROR(IF(VLOOKUP(G2527,Demos!$B$3:$K$1368,8,FALSE)=0,"",VLOOKUP(G2527,Demos!$B$3:$K$1368,8,FALSE)),"")</f>
        <v/>
      </c>
      <c r="R2527" s="38" t="str">
        <f xml:space="preserve"> IFERROR(IF(VLOOKUP(G2527,Demos!$B$3:$K$1368,7,FALSE)=0,"",VLOOKUP(G2527,Demos!$B$3:$K$1368,7,FALSE)),"")</f>
        <v/>
      </c>
      <c r="T2527" s="50" t="s">
        <v>1762</v>
      </c>
      <c r="U2527" s="31" t="str">
        <f>IFERROR(VLOOKUP(G2527,Demos!$B$7:N5823,12,FALSE),"")</f>
        <v/>
      </c>
    </row>
    <row r="2528" spans="1:21" ht="45" x14ac:dyDescent="0.25">
      <c r="A2528" s="39">
        <f t="shared" si="39"/>
        <v>2523</v>
      </c>
      <c r="B2528" s="30" t="s">
        <v>29</v>
      </c>
      <c r="C2528" s="29" t="str">
        <f xml:space="preserve"> IFERROR(VLOOKUP(B2528, Courses!$C$3:$E$836, 2, FALSE),"")</f>
        <v>Classical and Quantum Mechanics</v>
      </c>
      <c r="D2528" s="29" t="str">
        <f xml:space="preserve"> IFERROR(VLOOKUP(MID(G2528,1,1), PIRA!$B$1:$E$1146, 2, FALSE),"")</f>
        <v>1 Mechanics</v>
      </c>
      <c r="E2528" s="31" t="str">
        <f xml:space="preserve"> IFERROR(VLOOKUP(MID(G2528,1,2),PIRA!$B$1:$E$1144,2,FALSE),"")&amp;"
"&amp;IFERROR(VLOOKUP(MID(H2528,1,2),PIRA!$B$1:$E$1144,2,FALSE),"")&amp;"
"&amp;IFERROR(VLOOKUP(MID(I2528,1,2),PIRA!$B$1:$E$1144,2,FALSE),"")</f>
        <v xml:space="preserve">Rotational Dynamics
Applications of Newton's Laws
</v>
      </c>
      <c r="F2528" s="31" t="str">
        <f xml:space="preserve"> IFERROR(VLOOKUP(MID(G2528,1,4),PIRA!$B$1:$E$1144,2,FALSE),"")&amp;"
"&amp;IFERROR(VLOOKUP(MID(H2528,1,4),PIRA!$B$1:$E$1144,2,FALSE),"")&amp;"
"&amp;IFERROR(VLOOKUP(MID(I2528,1,4),PIRA!$B$1:$E$1144,2,FALSE),"")</f>
        <v xml:space="preserve">Conservation of Angular Momentum
Dynamic Torque
</v>
      </c>
      <c r="G2528" s="32" t="s">
        <v>1169</v>
      </c>
      <c r="H2528" s="31" t="str">
        <f>IFERROR(IF(VLOOKUP(G2528,Demos!$B$3:$K$1368,2,FALSE)=0,"",VLOOKUP(G2528,Demos!$B$3:$K$1368,2,FALSE)),"")</f>
        <v>1K10.01</v>
      </c>
      <c r="I2528" s="79" t="str">
        <f>IFERROR(IF(VLOOKUP(G2528,Demos!$B$3:$K$1368,3,FALSE)=0,"",VLOOKUP(G2528,Demos!$B$3:$K$1368,3,FALSE)),"")</f>
        <v/>
      </c>
      <c r="J2528" s="79" t="str">
        <f>IFERROR(IF(VLOOKUP(G2528,Demos!$B$3:$K$1368,4,FALSE)=0,"",VLOOKUP(G2528,Demos!$B$3:$K$1368,4,FALSE)),"")</f>
        <v/>
      </c>
      <c r="K2528" s="30" t="s">
        <v>373</v>
      </c>
      <c r="M2528" s="71">
        <v>41205</v>
      </c>
      <c r="N2528" s="33" t="str">
        <f>IFERROR(VLOOKUP(G2528,Demos!$B$3:$K$1368,5,FALSE),"")</f>
        <v>Pulling a Spool (a.k.a. Oma's Garenklosje)</v>
      </c>
      <c r="O2528" s="28">
        <f>IF(N2528="","",COUNTIF($N$6:N4647, N2528))</f>
        <v>39</v>
      </c>
      <c r="P2528" s="33" t="str">
        <f xml:space="preserve"> IFERROR(IF(VLOOKUP(G2528,Demos!$B$3:$K$1368,6,FALSE)=0,"",VLOOKUP(G2528,Demos!$B$3:$K$1368,6,FALSE)),"")</f>
        <v>www.de-monstrare.nl/pdf/Pulling%20a%20spool.pdf</v>
      </c>
      <c r="Q2528" s="38" t="str">
        <f xml:space="preserve"> IFERROR(IF(VLOOKUP(G2528,Demos!$B$3:$K$1368,8,FALSE)=0,"",VLOOKUP(G2528,Demos!$B$3:$K$1368,8,FALSE)),"")</f>
        <v/>
      </c>
      <c r="R2528" s="38" t="str">
        <f xml:space="preserve"> IFERROR(IF(VLOOKUP(G2528,Demos!$B$3:$K$1368,7,FALSE)=0,"",VLOOKUP(G2528,Demos!$B$3:$K$1368,7,FALSE)),"")</f>
        <v xml:space="preserve">See Collegerame 2022 recording TN1612TU_19 - https://collegerama.tudelft.nl/Mediasite/Channel/as-bsc-tn/watch/1525734e9e3e40e6a0113a2e79f6fd7b1d </v>
      </c>
      <c r="T2528" s="50" t="s">
        <v>1762</v>
      </c>
      <c r="U2528" s="31" t="str">
        <f>IFERROR(VLOOKUP(G2528,Demos!$B$7:N5822,12,FALSE),"")</f>
        <v/>
      </c>
    </row>
    <row r="2529" spans="1:21" ht="45" x14ac:dyDescent="0.25">
      <c r="A2529" s="39">
        <f t="shared" si="39"/>
        <v>2524</v>
      </c>
      <c r="B2529" s="30" t="s">
        <v>151</v>
      </c>
      <c r="C2529" s="29" t="str">
        <f xml:space="preserve"> IFERROR(VLOOKUP(B2529, Courses!$C$3:$E$836, 2, FALSE),"")</f>
        <v>Introduction to Electricity and Magnetism</v>
      </c>
      <c r="D2529" s="29" t="str">
        <f xml:space="preserve"> IFERROR(VLOOKUP(MID(G2529,1,1), PIRA!$B$1:$E$1146, 2, FALSE),"")</f>
        <v>5 Electricity and Magnetism</v>
      </c>
      <c r="E2529" s="31" t="str">
        <f xml:space="preserve"> IFERROR(VLOOKUP(MID(G2529,1,2),PIRA!$B$1:$E$1144,2,FALSE),"")&amp;"
"&amp;IFERROR(VLOOKUP(MID(H2529,1,2),PIRA!$B$1:$E$1144,2,FALSE),"")&amp;"
"&amp;IFERROR(VLOOKUP(MID(I2529,1,2),PIRA!$B$1:$E$1144,2,FALSE),"")</f>
        <v xml:space="preserve">Resistance
</v>
      </c>
      <c r="F2529" s="31" t="str">
        <f xml:space="preserve"> IFERROR(VLOOKUP(MID(G2529,1,4),PIRA!$B$1:$E$1144,2,FALSE),"")&amp;"
"&amp;IFERROR(VLOOKUP(MID(H2529,1,4),PIRA!$B$1:$E$1144,2,FALSE),"")&amp;"
"&amp;IFERROR(VLOOKUP(MID(I2529,1,4),PIRA!$B$1:$E$1144,2,FALSE),"")</f>
        <v xml:space="preserve">Resistivity and Temperature
</v>
      </c>
      <c r="G2529" s="32" t="s">
        <v>1196</v>
      </c>
      <c r="H2529" s="31" t="str">
        <f>IFERROR(IF(VLOOKUP(G2529,Demos!$B$3:$K$1368,2,FALSE)=0,"",VLOOKUP(G2529,Demos!$B$3:$K$1368,2,FALSE)),"")</f>
        <v/>
      </c>
      <c r="I2529" s="79" t="str">
        <f>IFERROR(IF(VLOOKUP(G2529,Demos!$B$3:$K$1368,3,FALSE)=0,"",VLOOKUP(G2529,Demos!$B$3:$K$1368,3,FALSE)),"")</f>
        <v/>
      </c>
      <c r="J2529" s="79" t="str">
        <f>IFERROR(IF(VLOOKUP(G2529,Demos!$B$3:$K$1368,4,FALSE)=0,"",VLOOKUP(G2529,Demos!$B$3:$K$1368,4,FALSE)),"")</f>
        <v/>
      </c>
      <c r="K2529" s="32" t="s">
        <v>1063</v>
      </c>
      <c r="L2529" s="32" t="s">
        <v>1064</v>
      </c>
      <c r="M2529" s="71">
        <v>41201</v>
      </c>
      <c r="N2529" s="33" t="str">
        <f>IFERROR(VLOOKUP(G2529,Demos!$B$3:$K$1368,5,FALSE),"")</f>
        <v>Positive Temperature Coefficient</v>
      </c>
      <c r="O2529" s="28">
        <f>IF(N2529="","",COUNTIF($N$6:N4648, N2529))</f>
        <v>12</v>
      </c>
      <c r="P2529" s="33" t="str">
        <f xml:space="preserve"> IFERROR(IF(VLOOKUP(G2529,Demos!$B$3:$K$1368,6,FALSE)=0,"",VLOOKUP(G2529,Demos!$B$3:$K$1368,6,FALSE)),"")</f>
        <v>www.de-monstrare.nl/pdf/Positive%20temperature%20coefficient.pdf</v>
      </c>
      <c r="Q2529" s="38" t="str">
        <f xml:space="preserve"> IFERROR(IF(VLOOKUP(G2529,Demos!$B$3:$K$1368,8,FALSE)=0,"",VLOOKUP(G2529,Demos!$B$3:$K$1368,8,FALSE)),"")</f>
        <v/>
      </c>
      <c r="R2529" s="38" t="str">
        <f xml:space="preserve"> IFERROR(IF(VLOOKUP(G2529,Demos!$B$3:$K$1368,7,FALSE)=0,"",VLOOKUP(G2529,Demos!$B$3:$K$1368,7,FALSE)),"")</f>
        <v>See: https://www.youtube.com/watch?v=riR-e0m83Q8&amp;list=PLYMFB4TVFdJJ4DsfXdY6yzDCDgLLiC4ya&amp;index=7</v>
      </c>
      <c r="T2529" s="50" t="s">
        <v>1763</v>
      </c>
      <c r="U2529" s="31" t="str">
        <f>IFERROR(VLOOKUP(G2529,Demos!$B$7:N5824,12,FALSE),"")</f>
        <v/>
      </c>
    </row>
    <row r="2530" spans="1:21" ht="45" x14ac:dyDescent="0.25">
      <c r="A2530" s="39">
        <f t="shared" si="39"/>
        <v>2525</v>
      </c>
      <c r="B2530" s="30" t="s">
        <v>151</v>
      </c>
      <c r="C2530" s="29" t="str">
        <f xml:space="preserve"> IFERROR(VLOOKUP(B2530, Courses!$C$3:$E$836, 2, FALSE),"")</f>
        <v>Introduction to Electricity and Magnetism</v>
      </c>
      <c r="D2530" s="29" t="str">
        <f xml:space="preserve"> IFERROR(VLOOKUP(MID(G2530,1,1), PIRA!$B$1:$E$1146, 2, FALSE),"")</f>
        <v>5 Electricity and Magnetism</v>
      </c>
      <c r="E2530" s="31" t="str">
        <f xml:space="preserve"> IFERROR(VLOOKUP(MID(G2530,1,2),PIRA!$B$1:$E$1144,2,FALSE),"")&amp;"
"&amp;IFERROR(VLOOKUP(MID(H2530,1,2),PIRA!$B$1:$E$1144,2,FALSE),"")&amp;"
"&amp;IFERROR(VLOOKUP(MID(I2530,1,2),PIRA!$B$1:$E$1144,2,FALSE),"")</f>
        <v xml:space="preserve">Resistance
</v>
      </c>
      <c r="F2530" s="31" t="str">
        <f xml:space="preserve"> IFERROR(VLOOKUP(MID(G2530,1,4),PIRA!$B$1:$E$1144,2,FALSE),"")&amp;"
"&amp;IFERROR(VLOOKUP(MID(H2530,1,4),PIRA!$B$1:$E$1144,2,FALSE),"")&amp;"
"&amp;IFERROR(VLOOKUP(MID(I2530,1,4),PIRA!$B$1:$E$1144,2,FALSE),"")</f>
        <v xml:space="preserve">Resistivity and Temperature
</v>
      </c>
      <c r="G2530" s="32" t="s">
        <v>1197</v>
      </c>
      <c r="H2530" s="31" t="str">
        <f>IFERROR(IF(VLOOKUP(G2530,Demos!$B$3:$K$1368,2,FALSE)=0,"",VLOOKUP(G2530,Demos!$B$3:$K$1368,2,FALSE)),"")</f>
        <v/>
      </c>
      <c r="I2530" s="79" t="str">
        <f>IFERROR(IF(VLOOKUP(G2530,Demos!$B$3:$K$1368,3,FALSE)=0,"",VLOOKUP(G2530,Demos!$B$3:$K$1368,3,FALSE)),"")</f>
        <v/>
      </c>
      <c r="J2530" s="79" t="str">
        <f>IFERROR(IF(VLOOKUP(G2530,Demos!$B$3:$K$1368,4,FALSE)=0,"",VLOOKUP(G2530,Demos!$B$3:$K$1368,4,FALSE)),"")</f>
        <v/>
      </c>
      <c r="K2530" s="32" t="s">
        <v>1063</v>
      </c>
      <c r="L2530" s="32" t="s">
        <v>1064</v>
      </c>
      <c r="M2530" s="71">
        <v>41201</v>
      </c>
      <c r="N2530" s="33" t="str">
        <f>IFERROR(VLOOKUP(G2530,Demos!$B$3:$K$1368,5,FALSE),"")</f>
        <v>Negative Temperature Coefficient</v>
      </c>
      <c r="O2530" s="28">
        <f>IF(N2530="","",COUNTIF($N$6:N4649, N2530))</f>
        <v>12</v>
      </c>
      <c r="P2530" s="33" t="str">
        <f xml:space="preserve"> IFERROR(IF(VLOOKUP(G2530,Demos!$B$3:$K$1368,6,FALSE)=0,"",VLOOKUP(G2530,Demos!$B$3:$K$1368,6,FALSE)),"")</f>
        <v>www.de-monstrare.nl/pdf/Negative%20temperature%20coefficient.pdf</v>
      </c>
      <c r="Q2530" s="38" t="str">
        <f xml:space="preserve"> IFERROR(IF(VLOOKUP(G2530,Demos!$B$3:$K$1368,8,FALSE)=0,"",VLOOKUP(G2530,Demos!$B$3:$K$1368,8,FALSE)),"")</f>
        <v/>
      </c>
      <c r="R2530" s="38" t="str">
        <f xml:space="preserve"> IFERROR(IF(VLOOKUP(G2530,Demos!$B$3:$K$1368,7,FALSE)=0,"",VLOOKUP(G2530,Demos!$B$3:$K$1368,7,FALSE)),"")</f>
        <v>See: https://www.youtube.com/watch?v=riR-e0m83Q8&amp;list=PLYMFB4TVFdJJ4DsfXdY6yzDCDgLLiC4ya&amp;index=7</v>
      </c>
      <c r="T2530" s="50" t="s">
        <v>1763</v>
      </c>
      <c r="U2530" s="31" t="str">
        <f>IFERROR(VLOOKUP(G2530,Demos!$B$7:N5825,12,FALSE),"")</f>
        <v/>
      </c>
    </row>
    <row r="2531" spans="1:21" ht="45" x14ac:dyDescent="0.25">
      <c r="A2531" s="39">
        <f t="shared" si="39"/>
        <v>2526</v>
      </c>
      <c r="B2531" s="30" t="s">
        <v>1877</v>
      </c>
      <c r="C2531" s="29" t="str">
        <f xml:space="preserve"> IFERROR(VLOOKUP(B2531, Courses!$C$3:$E$836, 2, FALSE),"")</f>
        <v>Electromagnetism</v>
      </c>
      <c r="D2531" s="29" t="str">
        <f xml:space="preserve"> IFERROR(VLOOKUP(MID(G2531,1,1), PIRA!$B$1:$E$1146, 2, FALSE),"")</f>
        <v>5 Electricity and Magnetism</v>
      </c>
      <c r="E2531" s="31" t="str">
        <f xml:space="preserve"> IFERROR(VLOOKUP(MID(G2531,1,2),PIRA!$B$1:$E$1144,2,FALSE),"")&amp;"
"&amp;IFERROR(VLOOKUP(MID(H2531,1,2),PIRA!$B$1:$E$1144,2,FALSE),"")&amp;"
"&amp;IFERROR(VLOOKUP(MID(I2531,1,2),PIRA!$B$1:$E$1144,2,FALSE),"")</f>
        <v xml:space="preserve">Magnetic Fields and Forces
</v>
      </c>
      <c r="F2531" s="31" t="str">
        <f xml:space="preserve"> IFERROR(VLOOKUP(MID(G2531,1,4),PIRA!$B$1:$E$1144,2,FALSE),"")&amp;"
"&amp;IFERROR(VLOOKUP(MID(H2531,1,4),PIRA!$B$1:$E$1144,2,FALSE),"")&amp;"
"&amp;IFERROR(VLOOKUP(MID(I2531,1,4),PIRA!$B$1:$E$1144,2,FALSE),"")</f>
        <v xml:space="preserve">Magnetic Fields
</v>
      </c>
      <c r="G2531" s="32" t="s">
        <v>1714</v>
      </c>
      <c r="H2531" s="31" t="str">
        <f>IFERROR(IF(VLOOKUP(G2531,Demos!$B$3:$K$1368,2,FALSE)=0,"",VLOOKUP(G2531,Demos!$B$3:$K$1368,2,FALSE)),"")</f>
        <v/>
      </c>
      <c r="I2531" s="79" t="str">
        <f>IFERROR(IF(VLOOKUP(G2531,Demos!$B$3:$K$1368,3,FALSE)=0,"",VLOOKUP(G2531,Demos!$B$3:$K$1368,3,FALSE)),"")</f>
        <v/>
      </c>
      <c r="J2531" s="79" t="str">
        <f>IFERROR(IF(VLOOKUP(G2531,Demos!$B$3:$K$1368,4,FALSE)=0,"",VLOOKUP(G2531,Demos!$B$3:$K$1368,4,FALSE)),"")</f>
        <v/>
      </c>
      <c r="K2531" s="32" t="s">
        <v>155</v>
      </c>
      <c r="L2531" s="32" t="s">
        <v>1060</v>
      </c>
      <c r="M2531" s="71">
        <v>41201</v>
      </c>
      <c r="N2531" s="33" t="str">
        <f>IFERROR(VLOOKUP(G2531,Demos!$B$3:$K$1368,5,FALSE),"")</f>
        <v>Magnetic Fields</v>
      </c>
      <c r="O2531" s="28">
        <f>IF(N2531="","",COUNTIF($N$6:N4650, N2531))</f>
        <v>1</v>
      </c>
      <c r="P2531" s="33" t="str">
        <f xml:space="preserve"> IFERROR(IF(VLOOKUP(G2531,Demos!$B$3:$K$1368,6,FALSE)=0,"",VLOOKUP(G2531,Demos!$B$3:$K$1368,6,FALSE)),"")</f>
        <v>www.de-monstrare.nl/pdf/Magnetic%20fields.pdf</v>
      </c>
      <c r="Q2531" s="38" t="str">
        <f xml:space="preserve"> IFERROR(IF(VLOOKUP(G2531,Demos!$B$3:$K$1368,8,FALSE)=0,"",VLOOKUP(G2531,Demos!$B$3:$K$1368,8,FALSE)),"")</f>
        <v/>
      </c>
      <c r="R2531" s="38" t="str">
        <f xml:space="preserve"> IFERROR(IF(VLOOKUP(G2531,Demos!$B$3:$K$1368,7,FALSE)=0,"",VLOOKUP(G2531,Demos!$B$3:$K$1368,7,FALSE)),"")</f>
        <v/>
      </c>
      <c r="T2531" s="50" t="s">
        <v>1770</v>
      </c>
      <c r="U2531" s="31" t="str">
        <f>IFERROR(VLOOKUP(G2531,Demos!$B$7:N5826,12,FALSE),"")</f>
        <v/>
      </c>
    </row>
    <row r="2532" spans="1:21" ht="45" x14ac:dyDescent="0.25">
      <c r="A2532" s="39">
        <f t="shared" si="39"/>
        <v>2527</v>
      </c>
      <c r="B2532" s="30" t="s">
        <v>151</v>
      </c>
      <c r="C2532" s="29" t="str">
        <f xml:space="preserve"> IFERROR(VLOOKUP(B2532, Courses!$C$3:$E$836, 2, FALSE),"")</f>
        <v>Introduction to Electricity and Magnetism</v>
      </c>
      <c r="D2532" s="29" t="str">
        <f xml:space="preserve"> IFERROR(VLOOKUP(MID(G2532,1,1), PIRA!$B$1:$E$1146, 2, FALSE),"")</f>
        <v>5 Electricity and Magnetism</v>
      </c>
      <c r="E2532" s="31" t="str">
        <f xml:space="preserve"> IFERROR(VLOOKUP(MID(G2532,1,2),PIRA!$B$1:$E$1144,2,FALSE),"")&amp;"
"&amp;IFERROR(VLOOKUP(MID(H2532,1,2),PIRA!$B$1:$E$1144,2,FALSE),"")&amp;"
"&amp;IFERROR(VLOOKUP(MID(I2532,1,2),PIRA!$B$1:$E$1144,2,FALSE),"")</f>
        <v xml:space="preserve">Electrostatics
Electrostatics
</v>
      </c>
      <c r="F2532" s="31" t="str">
        <f xml:space="preserve"> IFERROR(VLOOKUP(MID(G2532,1,4),PIRA!$B$1:$E$1144,2,FALSE),"")&amp;"
"&amp;IFERROR(VLOOKUP(MID(H2532,1,4),PIRA!$B$1:$E$1144,2,FALSE),"")&amp;"
"&amp;IFERROR(VLOOKUP(MID(I2532,1,4),PIRA!$B$1:$E$1144,2,FALSE),"")</f>
        <v xml:space="preserve">Induced Charge
Electrostatic Machines
</v>
      </c>
      <c r="G2532" s="32" t="s">
        <v>1700</v>
      </c>
      <c r="H2532" s="31" t="str">
        <f>IFERROR(IF(VLOOKUP(G2532,Demos!$B$3:$K$1368,2,FALSE)=0,"",VLOOKUP(G2532,Demos!$B$3:$K$1368,2,FALSE)),"")</f>
        <v>5A50.01</v>
      </c>
      <c r="I2532" s="79" t="str">
        <f>IFERROR(IF(VLOOKUP(G2532,Demos!$B$3:$K$1368,3,FALSE)=0,"",VLOOKUP(G2532,Demos!$B$3:$K$1368,3,FALSE)),"")</f>
        <v/>
      </c>
      <c r="J2532" s="79" t="str">
        <f>IFERROR(IF(VLOOKUP(G2532,Demos!$B$3:$K$1368,4,FALSE)=0,"",VLOOKUP(G2532,Demos!$B$3:$K$1368,4,FALSE)),"")</f>
        <v/>
      </c>
      <c r="K2532" s="32" t="s">
        <v>1063</v>
      </c>
      <c r="L2532" s="32" t="s">
        <v>1064</v>
      </c>
      <c r="M2532" s="71">
        <v>41198</v>
      </c>
      <c r="N2532" s="33" t="str">
        <f>IFERROR(VLOOKUP(G2532,Demos!$B$3:$K$1368,5,FALSE),"")</f>
        <v>Water Dropper (almost Kelvin water dropper)</v>
      </c>
      <c r="O2532" s="28">
        <f>IF(N2532="","",COUNTIF($N$6:N4651, N2532))</f>
        <v>12</v>
      </c>
      <c r="P2532" s="33" t="str">
        <f xml:space="preserve"> IFERROR(IF(VLOOKUP(G2532,Demos!$B$3:$K$1368,6,FALSE)=0,"",VLOOKUP(G2532,Demos!$B$3:$K$1368,6,FALSE)),"")</f>
        <v>www.de-monstrare.nl/pdf/Water%20dropper.pdf</v>
      </c>
      <c r="Q2532" s="38" t="str">
        <f xml:space="preserve"> IFERROR(IF(VLOOKUP(G2532,Demos!$B$3:$K$1368,8,FALSE)=0,"",VLOOKUP(G2532,Demos!$B$3:$K$1368,8,FALSE)),"")</f>
        <v/>
      </c>
      <c r="R2532" s="38" t="str">
        <f xml:space="preserve"> IFERROR(IF(VLOOKUP(G2532,Demos!$B$3:$K$1368,7,FALSE)=0,"",VLOOKUP(G2532,Demos!$B$3:$K$1368,7,FALSE)),"")</f>
        <v/>
      </c>
      <c r="T2532" s="50" t="s">
        <v>1763</v>
      </c>
      <c r="U2532" s="31" t="str">
        <f>IFERROR(VLOOKUP(G2532,Demos!$B$7:N5827,12,FALSE),"")</f>
        <v/>
      </c>
    </row>
    <row r="2533" spans="1:21" ht="45" x14ac:dyDescent="0.25">
      <c r="A2533" s="39">
        <f t="shared" si="39"/>
        <v>2528</v>
      </c>
      <c r="B2533" s="30" t="s">
        <v>151</v>
      </c>
      <c r="C2533" s="29" t="str">
        <f xml:space="preserve"> IFERROR(VLOOKUP(B2533, Courses!$C$3:$E$836, 2, FALSE),"")</f>
        <v>Introduction to Electricity and Magnetism</v>
      </c>
      <c r="D2533" s="29" t="str">
        <f xml:space="preserve"> IFERROR(VLOOKUP(MID(G2533,1,1), PIRA!$B$1:$E$1146, 2, FALSE),"")</f>
        <v>5 Electricity and Magnetism</v>
      </c>
      <c r="E2533" s="31" t="str">
        <f xml:space="preserve"> IFERROR(VLOOKUP(MID(G2533,1,2),PIRA!$B$1:$E$1144,2,FALSE),"")&amp;"
"&amp;IFERROR(VLOOKUP(MID(H2533,1,2),PIRA!$B$1:$E$1144,2,FALSE),"")&amp;"
"&amp;IFERROR(VLOOKUP(MID(I2533,1,2),PIRA!$B$1:$E$1144,2,FALSE),"")</f>
        <v xml:space="preserve">Capacitance
</v>
      </c>
      <c r="F2533" s="31" t="str">
        <f xml:space="preserve"> IFERROR(VLOOKUP(MID(G2533,1,4),PIRA!$B$1:$E$1144,2,FALSE),"")&amp;"
"&amp;IFERROR(VLOOKUP(MID(H2533,1,4),PIRA!$B$1:$E$1144,2,FALSE),"")&amp;"
"&amp;IFERROR(VLOOKUP(MID(I2533,1,4),PIRA!$B$1:$E$1144,2,FALSE),"")</f>
        <v xml:space="preserve">Capacitors
</v>
      </c>
      <c r="G2533" s="32" t="s">
        <v>248</v>
      </c>
      <c r="H2533" s="31" t="str">
        <f>IFERROR(IF(VLOOKUP(G2533,Demos!$B$3:$K$1368,2,FALSE)=0,"",VLOOKUP(G2533,Demos!$B$3:$K$1368,2,FALSE)),"")</f>
        <v/>
      </c>
      <c r="I2533" s="79" t="str">
        <f>IFERROR(IF(VLOOKUP(G2533,Demos!$B$3:$K$1368,3,FALSE)=0,"",VLOOKUP(G2533,Demos!$B$3:$K$1368,3,FALSE)),"")</f>
        <v/>
      </c>
      <c r="J2533" s="79" t="str">
        <f>IFERROR(IF(VLOOKUP(G2533,Demos!$B$3:$K$1368,4,FALSE)=0,"",VLOOKUP(G2533,Demos!$B$3:$K$1368,4,FALSE)),"")</f>
        <v/>
      </c>
      <c r="K2533" s="32" t="s">
        <v>1063</v>
      </c>
      <c r="L2533" s="32" t="s">
        <v>1064</v>
      </c>
      <c r="M2533" s="71">
        <v>41198</v>
      </c>
      <c r="N2533" s="33" t="str">
        <f>IFERROR(VLOOKUP(G2533,Demos!$B$3:$K$1368,5,FALSE),"")</f>
        <v>Capacitor (1) Spacing between the Plates</v>
      </c>
      <c r="O2533" s="28">
        <f>IF(N2533="","",COUNTIF($N$6:N4652, N2533))</f>
        <v>22</v>
      </c>
      <c r="P2533" s="33" t="str">
        <f xml:space="preserve"> IFERROR(IF(VLOOKUP(G2533,Demos!$B$3:$K$1368,6,FALSE)=0,"",VLOOKUP(G2533,Demos!$B$3:$K$1368,6,FALSE)),"")</f>
        <v>www.de-monstrare.nl/.../Capacitor%20_1_ %20Spacing%20between%20the%20plates.pdf</v>
      </c>
      <c r="Q2533" s="38" t="str">
        <f xml:space="preserve"> IFERROR(IF(VLOOKUP(G2533,Demos!$B$3:$K$1368,8,FALSE)=0,"",VLOOKUP(G2533,Demos!$B$3:$K$1368,8,FALSE)),"")</f>
        <v/>
      </c>
      <c r="R2533" s="38" t="str">
        <f xml:space="preserve"> IFERROR(IF(VLOOKUP(G2533,Demos!$B$3:$K$1368,7,FALSE)=0,"",VLOOKUP(G2533,Demos!$B$3:$K$1368,7,FALSE)),"")</f>
        <v/>
      </c>
      <c r="T2533" s="50" t="s">
        <v>1763</v>
      </c>
      <c r="U2533" s="31" t="str">
        <f>IFERROR(VLOOKUP(G2533,Demos!$B$7:N5829,12,FALSE),"")</f>
        <v/>
      </c>
    </row>
    <row r="2534" spans="1:21" ht="45" x14ac:dyDescent="0.25">
      <c r="A2534" s="39">
        <f t="shared" si="39"/>
        <v>2529</v>
      </c>
      <c r="B2534" s="30" t="s">
        <v>151</v>
      </c>
      <c r="C2534" s="29" t="str">
        <f xml:space="preserve"> IFERROR(VLOOKUP(B2534, Courses!$C$3:$E$836, 2, FALSE),"")</f>
        <v>Introduction to Electricity and Magnetism</v>
      </c>
      <c r="D2534" s="29" t="str">
        <f xml:space="preserve"> IFERROR(VLOOKUP(MID(G2534,1,1), PIRA!$B$1:$E$1146, 2, FALSE),"")</f>
        <v>5 Electricity and Magnetism</v>
      </c>
      <c r="E2534" s="31" t="str">
        <f xml:space="preserve"> IFERROR(VLOOKUP(MID(G2534,1,2),PIRA!$B$1:$E$1144,2,FALSE),"")&amp;"
"&amp;IFERROR(VLOOKUP(MID(H2534,1,2),PIRA!$B$1:$E$1144,2,FALSE),"")&amp;"
"&amp;IFERROR(VLOOKUP(MID(I2534,1,2),PIRA!$B$1:$E$1144,2,FALSE),"")</f>
        <v xml:space="preserve">Capacitance
Capacitance
</v>
      </c>
      <c r="F2534" s="31" t="str">
        <f xml:space="preserve"> IFERROR(VLOOKUP(MID(G2534,1,4),PIRA!$B$1:$E$1144,2,FALSE),"")&amp;"
"&amp;IFERROR(VLOOKUP(MID(H2534,1,4),PIRA!$B$1:$E$1144,2,FALSE),"")&amp;"
"&amp;IFERROR(VLOOKUP(MID(I2534,1,4),PIRA!$B$1:$E$1144,2,FALSE),"")</f>
        <v xml:space="preserve">Dielectric
Energy Stored in a Capacitor
</v>
      </c>
      <c r="G2534" s="32" t="s">
        <v>482</v>
      </c>
      <c r="H2534" s="31" t="str">
        <f>IFERROR(IF(VLOOKUP(G2534,Demos!$B$3:$K$1368,2,FALSE)=0,"",VLOOKUP(G2534,Demos!$B$3:$K$1368,2,FALSE)),"")</f>
        <v>5C30.01</v>
      </c>
      <c r="I2534" s="79" t="str">
        <f>IFERROR(IF(VLOOKUP(G2534,Demos!$B$3:$K$1368,3,FALSE)=0,"",VLOOKUP(G2534,Demos!$B$3:$K$1368,3,FALSE)),"")</f>
        <v/>
      </c>
      <c r="J2534" s="79" t="str">
        <f>IFERROR(IF(VLOOKUP(G2534,Demos!$B$3:$K$1368,4,FALSE)=0,"",VLOOKUP(G2534,Demos!$B$3:$K$1368,4,FALSE)),"")</f>
        <v/>
      </c>
      <c r="K2534" s="32" t="s">
        <v>1063</v>
      </c>
      <c r="L2534" s="32" t="s">
        <v>1064</v>
      </c>
      <c r="M2534" s="71">
        <v>41198</v>
      </c>
      <c r="N2534" s="33" t="str">
        <f>IFERROR(VLOOKUP(G2534,Demos!$B$3:$K$1368,5,FALSE),"")</f>
        <v>Capacitor (2) Different Dielectrics</v>
      </c>
      <c r="O2534" s="28">
        <f>IF(N2534="","",COUNTIF($N$6:N4653, N2534))</f>
        <v>17</v>
      </c>
      <c r="P2534" s="33" t="str">
        <f xml:space="preserve"> IFERROR(IF(VLOOKUP(G2534,Demos!$B$3:$K$1368,6,FALSE)=0,"",VLOOKUP(G2534,Demos!$B$3:$K$1368,6,FALSE)),"")</f>
        <v>www.de-monstrare.nl/pdf/Capacitor%20_2_Different%20dielectrics.pdf</v>
      </c>
      <c r="Q2534" s="38" t="str">
        <f xml:space="preserve"> IFERROR(IF(VLOOKUP(G2534,Demos!$B$3:$K$1368,8,FALSE)=0,"",VLOOKUP(G2534,Demos!$B$3:$K$1368,8,FALSE)),"")</f>
        <v/>
      </c>
      <c r="R2534" s="38" t="str">
        <f xml:space="preserve"> IFERROR(IF(VLOOKUP(G2534,Demos!$B$3:$K$1368,7,FALSE)=0,"",VLOOKUP(G2534,Demos!$B$3:$K$1368,7,FALSE)),"")</f>
        <v/>
      </c>
      <c r="T2534" s="50" t="s">
        <v>1770</v>
      </c>
      <c r="U2534" s="31" t="str">
        <f>IFERROR(VLOOKUP(G2534,Demos!$B$7:N5828,12,FALSE),"")</f>
        <v/>
      </c>
    </row>
    <row r="2535" spans="1:21" ht="45" x14ac:dyDescent="0.25">
      <c r="A2535" s="39">
        <f t="shared" si="39"/>
        <v>2530</v>
      </c>
      <c r="B2535" s="30" t="s">
        <v>151</v>
      </c>
      <c r="C2535" s="29" t="str">
        <f xml:space="preserve"> IFERROR(VLOOKUP(B2535, Courses!$C$3:$E$836, 2, FALSE),"")</f>
        <v>Introduction to Electricity and Magnetism</v>
      </c>
      <c r="D2535" s="29" t="str">
        <f xml:space="preserve"> IFERROR(VLOOKUP(MID(G2535,1,1), PIRA!$B$1:$E$1146, 2, FALSE),"")</f>
        <v>5 Electricity and Magnetism</v>
      </c>
      <c r="E2535" s="31" t="str">
        <f xml:space="preserve"> IFERROR(VLOOKUP(MID(G2535,1,2),PIRA!$B$1:$E$1144,2,FALSE),"")&amp;"
"&amp;IFERROR(VLOOKUP(MID(H2535,1,2),PIRA!$B$1:$E$1144,2,FALSE),"")&amp;"
"&amp;IFERROR(VLOOKUP(MID(I2535,1,2),PIRA!$B$1:$E$1144,2,FALSE),"")</f>
        <v xml:space="preserve">Electric Fields and Potential
Electric Fields and Potential
</v>
      </c>
      <c r="F2535" s="31" t="str">
        <f xml:space="preserve"> IFERROR(VLOOKUP(MID(G2535,1,4),PIRA!$B$1:$E$1144,2,FALSE),"")&amp;"
"&amp;IFERROR(VLOOKUP(MID(H2535,1,4),PIRA!$B$1:$E$1144,2,FALSE),"")&amp;"
"&amp;IFERROR(VLOOKUP(MID(I2535,1,4),PIRA!$B$1:$E$1144,2,FALSE),"")</f>
        <v xml:space="preserve">Electric Field
Gauss' Law
</v>
      </c>
      <c r="G2535" s="32" t="s">
        <v>1194</v>
      </c>
      <c r="H2535" s="31" t="str">
        <f>IFERROR(IF(VLOOKUP(G2535,Demos!$B$3:$K$1368,2,FALSE)=0,"",VLOOKUP(G2535,Demos!$B$3:$K$1368,2,FALSE)),"")</f>
        <v>5B20.10</v>
      </c>
      <c r="I2535" s="79" t="str">
        <f>IFERROR(IF(VLOOKUP(G2535,Demos!$B$3:$K$1368,3,FALSE)=0,"",VLOOKUP(G2535,Demos!$B$3:$K$1368,3,FALSE)),"")</f>
        <v/>
      </c>
      <c r="J2535" s="79" t="str">
        <f>IFERROR(IF(VLOOKUP(G2535,Demos!$B$3:$K$1368,4,FALSE)=0,"",VLOOKUP(G2535,Demos!$B$3:$K$1368,4,FALSE)),"")</f>
        <v/>
      </c>
      <c r="K2535" s="32" t="s">
        <v>1063</v>
      </c>
      <c r="L2535" s="32" t="s">
        <v>1064</v>
      </c>
      <c r="M2535" s="71">
        <v>41194</v>
      </c>
      <c r="N2535" s="33" t="str">
        <f>IFERROR(VLOOKUP(G2535,Demos!$B$3:$K$1368,5,FALSE),"")</f>
        <v>Charge and Field; inside and/or outside?</v>
      </c>
      <c r="O2535" s="28">
        <f>IF(N2535="","",COUNTIF($N$6:N4654, N2535))</f>
        <v>13</v>
      </c>
      <c r="P2535" s="33" t="str">
        <f xml:space="preserve"> IFERROR(IF(VLOOKUP(G2535,Demos!$B$3:$K$1368,6,FALSE)=0,"",VLOOKUP(G2535,Demos!$B$3:$K$1368,6,FALSE)),"")</f>
        <v>www.de-monstrare.nl/.../ Charge%20and%20field%20inside%20and%20or%20outside.pdf</v>
      </c>
      <c r="Q2535" s="38" t="str">
        <f xml:space="preserve"> IFERROR(IF(VLOOKUP(G2535,Demos!$B$3:$K$1368,8,FALSE)=0,"",VLOOKUP(G2535,Demos!$B$3:$K$1368,8,FALSE)),"")</f>
        <v/>
      </c>
      <c r="R2535" s="38" t="str">
        <f xml:space="preserve"> IFERROR(IF(VLOOKUP(G2535,Demos!$B$3:$K$1368,7,FALSE)=0,"",VLOOKUP(G2535,Demos!$B$3:$K$1368,7,FALSE)),"")</f>
        <v>See: https://www.youtube.com/watch?v=11BL47PklLw&amp;list=PLYMFB4TVFdJJ4DsfXdY6yzDCDgLLiC4ya&amp;index=3</v>
      </c>
      <c r="T2535" s="50" t="s">
        <v>1770</v>
      </c>
      <c r="U2535" s="31" t="str">
        <f>IFERROR(VLOOKUP(G2535,Demos!$B$7:N5830,12,FALSE),"")</f>
        <v/>
      </c>
    </row>
    <row r="2536" spans="1:21" ht="45" x14ac:dyDescent="0.25">
      <c r="A2536" s="39">
        <f t="shared" si="39"/>
        <v>2531</v>
      </c>
      <c r="B2536" s="30" t="s">
        <v>1877</v>
      </c>
      <c r="C2536" s="29" t="str">
        <f xml:space="preserve"> IFERROR(VLOOKUP(B2536, Courses!$C$3:$E$836, 2, FALSE),"")</f>
        <v>Electromagnetism</v>
      </c>
      <c r="D2536" s="29" t="str">
        <f xml:space="preserve"> IFERROR(VLOOKUP(MID(G2536,1,1), PIRA!$B$1:$E$1146, 2, FALSE),"")</f>
        <v>5 Electricity and Magnetism</v>
      </c>
      <c r="E2536" s="31" t="str">
        <f xml:space="preserve"> IFERROR(VLOOKUP(MID(G2536,1,2),PIRA!$B$1:$E$1144,2,FALSE),"")&amp;"
"&amp;IFERROR(VLOOKUP(MID(H2536,1,2),PIRA!$B$1:$E$1144,2,FALSE),"")&amp;"
"&amp;IFERROR(VLOOKUP(MID(I2536,1,2),PIRA!$B$1:$E$1144,2,FALSE),"")</f>
        <v xml:space="preserve">Magnetic Fields and Forces
</v>
      </c>
      <c r="F2536" s="31" t="str">
        <f xml:space="preserve"> IFERROR(VLOOKUP(MID(G2536,1,4),PIRA!$B$1:$E$1144,2,FALSE),"")&amp;"
"&amp;IFERROR(VLOOKUP(MID(H2536,1,4),PIRA!$B$1:$E$1144,2,FALSE),"")&amp;"
"&amp;IFERROR(VLOOKUP(MID(I2536,1,4),PIRA!$B$1:$E$1144,2,FALSE),"")</f>
        <v xml:space="preserve">Force on Moving Charges
</v>
      </c>
      <c r="G2536" s="32" t="s">
        <v>196</v>
      </c>
      <c r="H2536" s="31" t="str">
        <f>IFERROR(IF(VLOOKUP(G2536,Demos!$B$3:$K$1368,2,FALSE)=0,"",VLOOKUP(G2536,Demos!$B$3:$K$1368,2,FALSE)),"")</f>
        <v/>
      </c>
      <c r="I2536" s="79" t="str">
        <f>IFERROR(IF(VLOOKUP(G2536,Demos!$B$3:$K$1368,3,FALSE)=0,"",VLOOKUP(G2536,Demos!$B$3:$K$1368,3,FALSE)),"")</f>
        <v/>
      </c>
      <c r="J2536" s="79" t="str">
        <f>IFERROR(IF(VLOOKUP(G2536,Demos!$B$3:$K$1368,4,FALSE)=0,"",VLOOKUP(G2536,Demos!$B$3:$K$1368,4,FALSE)),"")</f>
        <v/>
      </c>
      <c r="K2536" s="30" t="s">
        <v>177</v>
      </c>
      <c r="L2536" s="30" t="s">
        <v>155</v>
      </c>
      <c r="M2536" s="71">
        <v>41194</v>
      </c>
      <c r="N2536" s="33" t="str">
        <f>IFERROR(VLOOKUP(G2536,Demos!$B$3:$K$1368,5,FALSE),"")</f>
        <v>Force on Electrons in a Magnetic Field (1)</v>
      </c>
      <c r="O2536" s="28">
        <f>IF(N2536="","",COUNTIF($N$6:N4655, N2536))</f>
        <v>3</v>
      </c>
      <c r="P2536" s="33" t="str">
        <f xml:space="preserve"> IFERROR(IF(VLOOKUP(G2536,Demos!$B$3:$K$1368,6,FALSE)=0,"",VLOOKUP(G2536,Demos!$B$3:$K$1368,6,FALSE)),"")</f>
        <v>www.de-monstrare.nl/.../ Force%20on%20electrons%20in%20a%20magnetic%20field%20_1_.pdf</v>
      </c>
      <c r="Q2536" s="38" t="str">
        <f xml:space="preserve"> IFERROR(IF(VLOOKUP(G2536,Demos!$B$3:$K$1368,8,FALSE)=0,"",VLOOKUP(G2536,Demos!$B$3:$K$1368,8,FALSE)),"")</f>
        <v/>
      </c>
      <c r="R2536" s="38" t="str">
        <f xml:space="preserve"> IFERROR(IF(VLOOKUP(G2536,Demos!$B$3:$K$1368,7,FALSE)=0,"",VLOOKUP(G2536,Demos!$B$3:$K$1368,7,FALSE)),"")</f>
        <v/>
      </c>
      <c r="T2536" s="50" t="s">
        <v>1761</v>
      </c>
      <c r="U2536" s="31" t="str">
        <f>IFERROR(VLOOKUP(G2536,Demos!$B$7:N5832,12,FALSE),"")</f>
        <v/>
      </c>
    </row>
    <row r="2537" spans="1:21" ht="45" x14ac:dyDescent="0.25">
      <c r="A2537" s="39">
        <f t="shared" si="39"/>
        <v>2532</v>
      </c>
      <c r="B2537" s="30" t="s">
        <v>1877</v>
      </c>
      <c r="C2537" s="29" t="str">
        <f xml:space="preserve"> IFERROR(VLOOKUP(B2537, Courses!$C$3:$E$836, 2, FALSE),"")</f>
        <v>Electromagnetism</v>
      </c>
      <c r="D2537" s="29" t="str">
        <f xml:space="preserve"> IFERROR(VLOOKUP(MID(G2537,1,1), PIRA!$B$1:$E$1146, 2, FALSE),"")</f>
        <v>5 Electricity and Magnetism</v>
      </c>
      <c r="E2537" s="31" t="str">
        <f xml:space="preserve"> IFERROR(VLOOKUP(MID(G2537,1,2),PIRA!$B$1:$E$1144,2,FALSE),"")&amp;"
"&amp;IFERROR(VLOOKUP(MID(H2537,1,2),PIRA!$B$1:$E$1144,2,FALSE),"")&amp;"
"&amp;IFERROR(VLOOKUP(MID(I2537,1,2),PIRA!$B$1:$E$1144,2,FALSE),"")</f>
        <v xml:space="preserve">Magnetic Fields and Forces
</v>
      </c>
      <c r="F2537" s="31" t="str">
        <f xml:space="preserve"> IFERROR(VLOOKUP(MID(G2537,1,4),PIRA!$B$1:$E$1144,2,FALSE),"")&amp;"
"&amp;IFERROR(VLOOKUP(MID(H2537,1,4),PIRA!$B$1:$E$1144,2,FALSE),"")&amp;"
"&amp;IFERROR(VLOOKUP(MID(I2537,1,4),PIRA!$B$1:$E$1144,2,FALSE),"")</f>
        <v xml:space="preserve">Force on Current in Wires
</v>
      </c>
      <c r="G2537" s="32" t="s">
        <v>202</v>
      </c>
      <c r="H2537" s="31" t="str">
        <f>IFERROR(IF(VLOOKUP(G2537,Demos!$B$3:$K$1368,2,FALSE)=0,"",VLOOKUP(G2537,Demos!$B$3:$K$1368,2,FALSE)),"")</f>
        <v/>
      </c>
      <c r="I2537" s="79" t="str">
        <f>IFERROR(IF(VLOOKUP(G2537,Demos!$B$3:$K$1368,3,FALSE)=0,"",VLOOKUP(G2537,Demos!$B$3:$K$1368,3,FALSE)),"")</f>
        <v/>
      </c>
      <c r="J2537" s="79" t="str">
        <f>IFERROR(IF(VLOOKUP(G2537,Demos!$B$3:$K$1368,4,FALSE)=0,"",VLOOKUP(G2537,Demos!$B$3:$K$1368,4,FALSE)),"")</f>
        <v/>
      </c>
      <c r="K2537" s="30" t="s">
        <v>177</v>
      </c>
      <c r="L2537" s="30" t="s">
        <v>155</v>
      </c>
      <c r="M2537" s="71">
        <v>41194</v>
      </c>
      <c r="N2537" s="33" t="str">
        <f>IFERROR(VLOOKUP(G2537,Demos!$B$3:$K$1368,5,FALSE),"")</f>
        <v>Parallel Wires</v>
      </c>
      <c r="O2537" s="28">
        <f>IF(N2537="","",COUNTIF($N$6:N4656, N2537))</f>
        <v>19</v>
      </c>
      <c r="P2537" s="33" t="str">
        <f xml:space="preserve"> IFERROR(IF(VLOOKUP(G2537,Demos!$B$3:$K$1368,6,FALSE)=0,"",VLOOKUP(G2537,Demos!$B$3:$K$1368,6,FALSE)),"")</f>
        <v>www.de-monstrare.nl/pdf/parallel%20wires.pdf</v>
      </c>
      <c r="Q2537" s="38" t="str">
        <f xml:space="preserve"> IFERROR(IF(VLOOKUP(G2537,Demos!$B$3:$K$1368,8,FALSE)=0,"",VLOOKUP(G2537,Demos!$B$3:$K$1368,8,FALSE)),"")</f>
        <v/>
      </c>
      <c r="R2537" s="38" t="str">
        <f xml:space="preserve"> IFERROR(IF(VLOOKUP(G2537,Demos!$B$3:$K$1368,7,FALSE)=0,"",VLOOKUP(G2537,Demos!$B$3:$K$1368,7,FALSE)),"")</f>
        <v/>
      </c>
      <c r="T2537" s="50" t="s">
        <v>1761</v>
      </c>
      <c r="U2537" s="31" t="str">
        <f>IFERROR(VLOOKUP(G2537,Demos!$B$7:N5831,12,FALSE),"")</f>
        <v/>
      </c>
    </row>
    <row r="2538" spans="1:21" ht="45" x14ac:dyDescent="0.25">
      <c r="A2538" s="39">
        <f t="shared" si="39"/>
        <v>2533</v>
      </c>
      <c r="B2538" s="30" t="s">
        <v>151</v>
      </c>
      <c r="C2538" s="29" t="str">
        <f xml:space="preserve"> IFERROR(VLOOKUP(B2538, Courses!$C$3:$E$836, 2, FALSE),"")</f>
        <v>Introduction to Electricity and Magnetism</v>
      </c>
      <c r="D2538" s="29" t="str">
        <f xml:space="preserve"> IFERROR(VLOOKUP(MID(G2538,1,1), PIRA!$B$1:$E$1146, 2, FALSE),"")</f>
        <v>5 Electricity and Magnetism</v>
      </c>
      <c r="E2538" s="31" t="str">
        <f xml:space="preserve"> IFERROR(VLOOKUP(MID(G2538,1,2),PIRA!$B$1:$E$1144,2,FALSE),"")&amp;"
"&amp;IFERROR(VLOOKUP(MID(H2538,1,2),PIRA!$B$1:$E$1144,2,FALSE),"")&amp;"
"&amp;IFERROR(VLOOKUP(MID(I2538,1,2),PIRA!$B$1:$E$1144,2,FALSE),"")</f>
        <v xml:space="preserve">Electric Fields and Potential
</v>
      </c>
      <c r="F2538" s="31" t="str">
        <f xml:space="preserve"> IFERROR(VLOOKUP(MID(G2538,1,4),PIRA!$B$1:$E$1144,2,FALSE),"")&amp;"
"&amp;IFERROR(VLOOKUP(MID(H2538,1,4),PIRA!$B$1:$E$1144,2,FALSE),"")&amp;"
"&amp;IFERROR(VLOOKUP(MID(I2538,1,4),PIRA!$B$1:$E$1144,2,FALSE),"")</f>
        <v xml:space="preserve">Electric Field
</v>
      </c>
      <c r="G2538" s="32" t="s">
        <v>1193</v>
      </c>
      <c r="H2538" s="31" t="str">
        <f>IFERROR(IF(VLOOKUP(G2538,Demos!$B$3:$K$1368,2,FALSE)=0,"",VLOOKUP(G2538,Demos!$B$3:$K$1368,2,FALSE)),"")</f>
        <v/>
      </c>
      <c r="I2538" s="79" t="str">
        <f>IFERROR(IF(VLOOKUP(G2538,Demos!$B$3:$K$1368,3,FALSE)=0,"",VLOOKUP(G2538,Demos!$B$3:$K$1368,3,FALSE)),"")</f>
        <v/>
      </c>
      <c r="J2538" s="79" t="str">
        <f>IFERROR(IF(VLOOKUP(G2538,Demos!$B$3:$K$1368,4,FALSE)=0,"",VLOOKUP(G2538,Demos!$B$3:$K$1368,4,FALSE)),"")</f>
        <v/>
      </c>
      <c r="K2538" s="32" t="s">
        <v>1063</v>
      </c>
      <c r="L2538" s="32" t="s">
        <v>1064</v>
      </c>
      <c r="M2538" s="71">
        <v>41193</v>
      </c>
      <c r="N2538" s="33" t="str">
        <f>IFERROR(VLOOKUP(G2538,Demos!$B$3:$K$1368,5,FALSE),"")</f>
        <v>E-Field Direction (vd Graaff and electric dipole)</v>
      </c>
      <c r="O2538" s="28">
        <f>IF(N2538="","",COUNTIF($N$6:N4657, N2538))</f>
        <v>12</v>
      </c>
      <c r="P2538" s="33" t="str">
        <f xml:space="preserve"> IFERROR(IF(VLOOKUP(G2538,Demos!$B$3:$K$1368,6,FALSE)=0,"",VLOOKUP(G2538,Demos!$B$3:$K$1368,6,FALSE)),"")</f>
        <v>www.de-monstrare.nl/pdf/E-field%20direction.pdf</v>
      </c>
      <c r="Q2538" s="38" t="str">
        <f xml:space="preserve"> IFERROR(IF(VLOOKUP(G2538,Demos!$B$3:$K$1368,8,FALSE)=0,"",VLOOKUP(G2538,Demos!$B$3:$K$1368,8,FALSE)),"")</f>
        <v>Produce an E-dipole and suspend it in the E-field of a vd Graaff</v>
      </c>
      <c r="R2538" s="38" t="str">
        <f xml:space="preserve"> IFERROR(IF(VLOOKUP(G2538,Demos!$B$3:$K$1368,7,FALSE)=0,"",VLOOKUP(G2538,Demos!$B$3:$K$1368,7,FALSE)),"")</f>
        <v>See: https://www.youtube.com/watch?v=5yedECuZIs0&amp;list=PLYMFB4TVFdJJ4DsfXdY6yzDCDgLLiC4ya&amp;index=4</v>
      </c>
      <c r="T2538" s="50" t="s">
        <v>1763</v>
      </c>
      <c r="U2538" s="31" t="str">
        <f>IFERROR(VLOOKUP(G2538,Demos!$B$7:N5833,12,FALSE),"")</f>
        <v/>
      </c>
    </row>
    <row r="2539" spans="1:21" ht="45" x14ac:dyDescent="0.25">
      <c r="A2539" s="39">
        <f t="shared" si="39"/>
        <v>2534</v>
      </c>
      <c r="B2539" s="30" t="s">
        <v>29</v>
      </c>
      <c r="C2539" s="29" t="str">
        <f xml:space="preserve"> IFERROR(VLOOKUP(B2539, Courses!$C$3:$E$836, 2, FALSE),"")</f>
        <v>Classical and Quantum Mechanics</v>
      </c>
      <c r="D2539" s="29" t="str">
        <f xml:space="preserve"> IFERROR(VLOOKUP(MID(G2539,1,1), PIRA!$B$1:$E$1146, 2, FALSE),"")</f>
        <v>1 Mechanics</v>
      </c>
      <c r="E2539" s="31" t="str">
        <f xml:space="preserve"> IFERROR(VLOOKUP(MID(G2539,1,2),PIRA!$B$1:$E$1144,2,FALSE),"")&amp;"
"&amp;IFERROR(VLOOKUP(MID(H2539,1,2),PIRA!$B$1:$E$1144,2,FALSE),"")&amp;"
"&amp;IFERROR(VLOOKUP(MID(I2539,1,2),PIRA!$B$1:$E$1144,2,FALSE),"")</f>
        <v xml:space="preserve">Work and Energy
</v>
      </c>
      <c r="F2539" s="31" t="str">
        <f xml:space="preserve"> IFERROR(VLOOKUP(MID(G2539,1,4),PIRA!$B$1:$E$1144,2,FALSE),"")&amp;"
"&amp;IFERROR(VLOOKUP(MID(H2539,1,4),PIRA!$B$1:$E$1144,2,FALSE),"")&amp;"
"&amp;IFERROR(VLOOKUP(MID(I2539,1,4),PIRA!$B$1:$E$1144,2,FALSE),"")</f>
        <v xml:space="preserve">Conservation of Energy
</v>
      </c>
      <c r="G2539" s="32" t="s">
        <v>1159</v>
      </c>
      <c r="H2539" s="31" t="str">
        <f>IFERROR(IF(VLOOKUP(G2539,Demos!$B$3:$K$1368,2,FALSE)=0,"",VLOOKUP(G2539,Demos!$B$3:$K$1368,2,FALSE)),"")</f>
        <v/>
      </c>
      <c r="I2539" s="79" t="str">
        <f>IFERROR(IF(VLOOKUP(G2539,Demos!$B$3:$K$1368,3,FALSE)=0,"",VLOOKUP(G2539,Demos!$B$3:$K$1368,3,FALSE)),"")</f>
        <v/>
      </c>
      <c r="J2539" s="79" t="str">
        <f>IFERROR(IF(VLOOKUP(G2539,Demos!$B$3:$K$1368,4,FALSE)=0,"",VLOOKUP(G2539,Demos!$B$3:$K$1368,4,FALSE)),"")</f>
        <v/>
      </c>
      <c r="K2539" s="30" t="s">
        <v>373</v>
      </c>
      <c r="M2539" s="71">
        <v>41191</v>
      </c>
      <c r="N2539" s="33" t="str">
        <f>IFERROR(VLOOKUP(G2539,Demos!$B$3:$K$1368,5,FALSE),"")</f>
        <v>Kinetic Energy in an Elastic Collision</v>
      </c>
      <c r="O2539" s="28">
        <f>IF(N2539="","",COUNTIF($N$6:N4658, N2539))</f>
        <v>1</v>
      </c>
      <c r="P2539" s="33" t="str">
        <f xml:space="preserve"> IFERROR(IF(VLOOKUP(G2539,Demos!$B$3:$K$1368,6,FALSE)=0,"",VLOOKUP(G2539,Demos!$B$3:$K$1368,6,FALSE)),"")</f>
        <v>www.de-monstrare.nl/pdf/Kinetic%20energy%20in%20an%20elastic%20collision.pdf</v>
      </c>
      <c r="Q2539" s="38" t="str">
        <f xml:space="preserve"> IFERROR(IF(VLOOKUP(G2539,Demos!$B$3:$K$1368,8,FALSE)=0,"",VLOOKUP(G2539,Demos!$B$3:$K$1368,8,FALSE)),"")</f>
        <v/>
      </c>
      <c r="R2539" s="38" t="str">
        <f xml:space="preserve"> IFERROR(IF(VLOOKUP(G2539,Demos!$B$3:$K$1368,7,FALSE)=0,"",VLOOKUP(G2539,Demos!$B$3:$K$1368,7,FALSE)),"")</f>
        <v/>
      </c>
      <c r="T2539" s="50" t="s">
        <v>1762</v>
      </c>
      <c r="U2539" s="31" t="str">
        <f>IFERROR(VLOOKUP(G2539,Demos!$B$7:N5835,12,FALSE),"")</f>
        <v/>
      </c>
    </row>
    <row r="2540" spans="1:21" ht="45" x14ac:dyDescent="0.25">
      <c r="A2540" s="39">
        <f t="shared" si="39"/>
        <v>2535</v>
      </c>
      <c r="B2540" s="30" t="s">
        <v>29</v>
      </c>
      <c r="C2540" s="29" t="str">
        <f xml:space="preserve"> IFERROR(VLOOKUP(B2540, Courses!$C$3:$E$836, 2, FALSE),"")</f>
        <v>Classical and Quantum Mechanics</v>
      </c>
      <c r="D2540" s="29" t="str">
        <f xml:space="preserve"> IFERROR(VLOOKUP(MID(G2540,1,1), PIRA!$B$1:$E$1146, 2, FALSE),"")</f>
        <v>1 Mechanics</v>
      </c>
      <c r="E2540" s="31" t="str">
        <f xml:space="preserve"> IFERROR(VLOOKUP(MID(G2540,1,2),PIRA!$B$1:$E$1144,2,FALSE),"")&amp;"
"&amp;IFERROR(VLOOKUP(MID(H2540,1,2),PIRA!$B$1:$E$1144,2,FALSE),"")&amp;"
"&amp;IFERROR(VLOOKUP(MID(I2540,1,2),PIRA!$B$1:$E$1144,2,FALSE),"")</f>
        <v xml:space="preserve">Linear Momentum and Collisions
</v>
      </c>
      <c r="F2540" s="31" t="str">
        <f xml:space="preserve"> IFERROR(VLOOKUP(MID(G2540,1,4),PIRA!$B$1:$E$1144,2,FALSE),"")&amp;"
"&amp;IFERROR(VLOOKUP(MID(H2540,1,4),PIRA!$B$1:$E$1144,2,FALSE),"")&amp;"
"&amp;IFERROR(VLOOKUP(MID(I2540,1,4),PIRA!$B$1:$E$1144,2,FALSE),"")</f>
        <v xml:space="preserve">Conservation of Linear Momentum
</v>
      </c>
      <c r="G2540" s="32" t="s">
        <v>1161</v>
      </c>
      <c r="H2540" s="31" t="str">
        <f>IFERROR(IF(VLOOKUP(G2540,Demos!$B$3:$K$1368,2,FALSE)=0,"",VLOOKUP(G2540,Demos!$B$3:$K$1368,2,FALSE)),"")</f>
        <v/>
      </c>
      <c r="I2540" s="79" t="str">
        <f>IFERROR(IF(VLOOKUP(G2540,Demos!$B$3:$K$1368,3,FALSE)=0,"",VLOOKUP(G2540,Demos!$B$3:$K$1368,3,FALSE)),"")</f>
        <v/>
      </c>
      <c r="J2540" s="79" t="str">
        <f>IFERROR(IF(VLOOKUP(G2540,Demos!$B$3:$K$1368,4,FALSE)=0,"",VLOOKUP(G2540,Demos!$B$3:$K$1368,4,FALSE)),"")</f>
        <v/>
      </c>
      <c r="K2540" s="30" t="s">
        <v>373</v>
      </c>
      <c r="M2540" s="71">
        <v>41191</v>
      </c>
      <c r="N2540" s="33" t="str">
        <f>IFERROR(VLOOKUP(G2540,Demos!$B$3:$K$1368,5,FALSE),"")</f>
        <v>Elastic Collisions</v>
      </c>
      <c r="O2540" s="28">
        <f>IF(N2540="","",COUNTIF($N$6:N4659, N2540))</f>
        <v>19</v>
      </c>
      <c r="P2540" s="33" t="str">
        <f xml:space="preserve"> IFERROR(IF(VLOOKUP(G2540,Demos!$B$3:$K$1368,6,FALSE)=0,"",VLOOKUP(G2540,Demos!$B$3:$K$1368,6,FALSE)),"")</f>
        <v>www.de-monstrare.nl/pdf/Elastic%20collisions.pdf</v>
      </c>
      <c r="Q2540" s="38" t="str">
        <f xml:space="preserve"> IFERROR(IF(VLOOKUP(G2540,Demos!$B$3:$K$1368,8,FALSE)=0,"",VLOOKUP(G2540,Demos!$B$3:$K$1368,8,FALSE)),"")</f>
        <v/>
      </c>
      <c r="R2540" s="38" t="str">
        <f xml:space="preserve"> IFERROR(IF(VLOOKUP(G2540,Demos!$B$3:$K$1368,7,FALSE)=0,"",VLOOKUP(G2540,Demos!$B$3:$K$1368,7,FALSE)),"")</f>
        <v/>
      </c>
      <c r="T2540" s="50" t="s">
        <v>1762</v>
      </c>
      <c r="U2540" s="31" t="str">
        <f>IFERROR(VLOOKUP(G2540,Demos!$B$7:N5837,12,FALSE),"")</f>
        <v/>
      </c>
    </row>
    <row r="2541" spans="1:21" ht="45" x14ac:dyDescent="0.25">
      <c r="A2541" s="39">
        <f t="shared" si="39"/>
        <v>2536</v>
      </c>
      <c r="B2541" s="30" t="s">
        <v>29</v>
      </c>
      <c r="C2541" s="29" t="str">
        <f xml:space="preserve"> IFERROR(VLOOKUP(B2541, Courses!$C$3:$E$836, 2, FALSE),"")</f>
        <v>Classical and Quantum Mechanics</v>
      </c>
      <c r="D2541" s="29" t="str">
        <f xml:space="preserve"> IFERROR(VLOOKUP(MID(G2541,1,1), PIRA!$B$1:$E$1146, 2, FALSE),"")</f>
        <v>1 Mechanics</v>
      </c>
      <c r="E2541" s="31" t="str">
        <f xml:space="preserve"> IFERROR(VLOOKUP(MID(G2541,1,2),PIRA!$B$1:$E$1144,2,FALSE),"")&amp;"
"&amp;IFERROR(VLOOKUP(MID(H2541,1,2),PIRA!$B$1:$E$1144,2,FALSE),"")&amp;"
"&amp;IFERROR(VLOOKUP(MID(I2541,1,2),PIRA!$B$1:$E$1144,2,FALSE),"")</f>
        <v xml:space="preserve">Linear Momentum and Collisions
</v>
      </c>
      <c r="F2541" s="31" t="str">
        <f xml:space="preserve"> IFERROR(VLOOKUP(MID(G2541,1,4),PIRA!$B$1:$E$1144,2,FALSE),"")&amp;"
"&amp;IFERROR(VLOOKUP(MID(H2541,1,4),PIRA!$B$1:$E$1144,2,FALSE),"")&amp;"
"&amp;IFERROR(VLOOKUP(MID(I2541,1,4),PIRA!$B$1:$E$1144,2,FALSE),"")</f>
        <v xml:space="preserve">Conservation of Linear Momentum
</v>
      </c>
      <c r="G2541" s="32" t="s">
        <v>1162</v>
      </c>
      <c r="H2541" s="31" t="str">
        <f>IFERROR(IF(VLOOKUP(G2541,Demos!$B$3:$K$1368,2,FALSE)=0,"",VLOOKUP(G2541,Demos!$B$3:$K$1368,2,FALSE)),"")</f>
        <v/>
      </c>
      <c r="I2541" s="79" t="str">
        <f>IFERROR(IF(VLOOKUP(G2541,Demos!$B$3:$K$1368,3,FALSE)=0,"",VLOOKUP(G2541,Demos!$B$3:$K$1368,3,FALSE)),"")</f>
        <v/>
      </c>
      <c r="J2541" s="79" t="str">
        <f>IFERROR(IF(VLOOKUP(G2541,Demos!$B$3:$K$1368,4,FALSE)=0,"",VLOOKUP(G2541,Demos!$B$3:$K$1368,4,FALSE)),"")</f>
        <v/>
      </c>
      <c r="K2541" s="30" t="s">
        <v>373</v>
      </c>
      <c r="M2541" s="71">
        <v>41191</v>
      </c>
      <c r="N2541" s="33" t="str">
        <f>IFERROR(VLOOKUP(G2541,Demos!$B$3:$K$1368,5,FALSE),"")</f>
        <v>Inelastic Collisions</v>
      </c>
      <c r="O2541" s="28">
        <f>IF(N2541="","",COUNTIF($N$6:N4660, N2541))</f>
        <v>19</v>
      </c>
      <c r="P2541" s="33" t="str">
        <f xml:space="preserve"> IFERROR(IF(VLOOKUP(G2541,Demos!$B$3:$K$1368,6,FALSE)=0,"",VLOOKUP(G2541,Demos!$B$3:$K$1368,6,FALSE)),"")</f>
        <v>www.de-monstrare.nl/pdf/Inelastic%20collisions.pdf</v>
      </c>
      <c r="Q2541" s="38" t="str">
        <f xml:space="preserve"> IFERROR(IF(VLOOKUP(G2541,Demos!$B$3:$K$1368,8,FALSE)=0,"",VLOOKUP(G2541,Demos!$B$3:$K$1368,8,FALSE)),"")</f>
        <v/>
      </c>
      <c r="R2541" s="38" t="str">
        <f xml:space="preserve"> IFERROR(IF(VLOOKUP(G2541,Demos!$B$3:$K$1368,7,FALSE)=0,"",VLOOKUP(G2541,Demos!$B$3:$K$1368,7,FALSE)),"")</f>
        <v/>
      </c>
      <c r="T2541" s="50" t="s">
        <v>1762</v>
      </c>
      <c r="U2541" s="31" t="str">
        <f>IFERROR(VLOOKUP(G2541,Demos!$B$7:N5836,12,FALSE),"")</f>
        <v/>
      </c>
    </row>
    <row r="2542" spans="1:21" ht="45" x14ac:dyDescent="0.25">
      <c r="A2542" s="39">
        <f t="shared" si="39"/>
        <v>2537</v>
      </c>
      <c r="B2542" s="30" t="s">
        <v>29</v>
      </c>
      <c r="C2542" s="29" t="str">
        <f xml:space="preserve"> IFERROR(VLOOKUP(B2542, Courses!$C$3:$E$836, 2, FALSE),"")</f>
        <v>Classical and Quantum Mechanics</v>
      </c>
      <c r="D2542" s="29" t="str">
        <f xml:space="preserve"> IFERROR(VLOOKUP(MID(G2542,1,1), PIRA!$B$1:$E$1146, 2, FALSE),"")</f>
        <v>1 Mechanics</v>
      </c>
      <c r="E2542" s="31" t="str">
        <f xml:space="preserve"> IFERROR(VLOOKUP(MID(G2542,1,2),PIRA!$B$1:$E$1144,2,FALSE),"")&amp;"
"&amp;IFERROR(VLOOKUP(MID(H2542,1,2),PIRA!$B$1:$E$1144,2,FALSE),"")&amp;"
"&amp;IFERROR(VLOOKUP(MID(I2542,1,2),PIRA!$B$1:$E$1144,2,FALSE),"")</f>
        <v>Linear Momentum and Collisions
Stellar Astronomy
Relative Motion</v>
      </c>
      <c r="F2542" s="31" t="str">
        <f xml:space="preserve"> IFERROR(VLOOKUP(MID(G2542,1,4),PIRA!$B$1:$E$1144,2,FALSE),"")&amp;"
"&amp;IFERROR(VLOOKUP(MID(H2542,1,4),PIRA!$B$1:$E$1144,2,FALSE),"")&amp;"
"&amp;IFERROR(VLOOKUP(MID(I2542,1,4),PIRA!$B$1:$E$1144,2,FALSE),"")</f>
        <v>Collisions in One Dimension
The Sun
Moving Reference Frames</v>
      </c>
      <c r="G2542" s="32" t="s">
        <v>471</v>
      </c>
      <c r="H2542" s="31" t="str">
        <f>IFERROR(IF(VLOOKUP(G2542,Demos!$B$3:$K$1368,2,FALSE)=0,"",VLOOKUP(G2542,Demos!$B$3:$K$1368,2,FALSE)),"")</f>
        <v>8B10.50</v>
      </c>
      <c r="I2542" s="79" t="str">
        <f>IFERROR(IF(VLOOKUP(G2542,Demos!$B$3:$K$1368,3,FALSE)=0,"",VLOOKUP(G2542,Demos!$B$3:$K$1368,3,FALSE)),"")</f>
        <v>1E10.01</v>
      </c>
      <c r="J2542" s="79" t="str">
        <f>IFERROR(IF(VLOOKUP(G2542,Demos!$B$3:$K$1368,4,FALSE)=0,"",VLOOKUP(G2542,Demos!$B$3:$K$1368,4,FALSE)),"")</f>
        <v>1N20.09</v>
      </c>
      <c r="K2542" s="30" t="s">
        <v>373</v>
      </c>
      <c r="M2542" s="71">
        <v>41191</v>
      </c>
      <c r="N2542" s="33" t="str">
        <f>IFERROR(VLOOKUP(G2542,Demos!$B$3:$K$1368,5,FALSE),"")</f>
        <v>Super Balls, Double Ball Drop</v>
      </c>
      <c r="O2542" s="28">
        <f>IF(N2542="","",COUNTIF($N$6:N4661, N2542))</f>
        <v>56</v>
      </c>
      <c r="P2542" s="33" t="str">
        <f xml:space="preserve"> IFERROR(IF(VLOOKUP(G2542,Demos!$B$3:$K$1368,6,FALSE)=0,"",VLOOKUP(G2542,Demos!$B$3:$K$1368,6,FALSE)),"")</f>
        <v>www.de-monstrare.nl/pdf/Superballs.pdf</v>
      </c>
      <c r="Q2542" s="38" t="str">
        <f xml:space="preserve"> IFERROR(IF(VLOOKUP(G2542,Demos!$B$3:$K$1368,8,FALSE)=0,"",VLOOKUP(G2542,Demos!$B$3:$K$1368,8,FALSE)),"")</f>
        <v/>
      </c>
      <c r="R2542" s="38" t="str">
        <f xml:space="preserve"> IFERROR(IF(VLOOKUP(G2542,Demos!$B$3:$K$1368,7,FALSE)=0,"",VLOOKUP(G2542,Demos!$B$3:$K$1368,7,FALSE)),"")</f>
        <v xml:space="preserve">See Collegerama 2022 recording TN1612TU_10 from 01:17:10 - https://collegerama.tudelft.nl/Mediasite/Channel/as-bsc-tn/watch/b282d0ac7af745eba483f6120bc37f2d1d </v>
      </c>
      <c r="T2542" s="50" t="s">
        <v>1762</v>
      </c>
      <c r="U2542" s="31" t="str">
        <f>IFERROR(VLOOKUP(G2542,Demos!$B$7:N5834,12,FALSE),"")</f>
        <v/>
      </c>
    </row>
    <row r="2543" spans="1:21" ht="45" x14ac:dyDescent="0.25">
      <c r="A2543" s="39">
        <f t="shared" si="39"/>
        <v>2538</v>
      </c>
      <c r="B2543" s="30" t="s">
        <v>151</v>
      </c>
      <c r="C2543" s="29" t="str">
        <f xml:space="preserve"> IFERROR(VLOOKUP(B2543, Courses!$C$3:$E$836, 2, FALSE),"")</f>
        <v>Introduction to Electricity and Magnetism</v>
      </c>
      <c r="D2543" s="29" t="str">
        <f xml:space="preserve"> IFERROR(VLOOKUP(MID(G2543,1,1), PIRA!$B$1:$E$1146, 2, FALSE),"")</f>
        <v>5 Electricity and Magnetism</v>
      </c>
      <c r="E2543" s="31" t="str">
        <f xml:space="preserve"> IFERROR(VLOOKUP(MID(G2543,1,2),PIRA!$B$1:$E$1144,2,FALSE),"")&amp;"
"&amp;IFERROR(VLOOKUP(MID(H2543,1,2),PIRA!$B$1:$E$1144,2,FALSE),"")&amp;"
"&amp;IFERROR(VLOOKUP(MID(I2543,1,2),PIRA!$B$1:$E$1144,2,FALSE),"")</f>
        <v xml:space="preserve">Electrostatics
</v>
      </c>
      <c r="F2543" s="31" t="str">
        <f xml:space="preserve"> IFERROR(VLOOKUP(MID(G2543,1,4),PIRA!$B$1:$E$1144,2,FALSE),"")&amp;"
"&amp;IFERROR(VLOOKUP(MID(H2543,1,4),PIRA!$B$1:$E$1144,2,FALSE),"")&amp;"
"&amp;IFERROR(VLOOKUP(MID(I2543,1,4),PIRA!$B$1:$E$1144,2,FALSE),"")</f>
        <v xml:space="preserve">Coulomb's Law
</v>
      </c>
      <c r="G2543" s="32" t="s">
        <v>245</v>
      </c>
      <c r="H2543" s="31" t="str">
        <f>IFERROR(IF(VLOOKUP(G2543,Demos!$B$3:$K$1368,2,FALSE)=0,"",VLOOKUP(G2543,Demos!$B$3:$K$1368,2,FALSE)),"")</f>
        <v/>
      </c>
      <c r="I2543" s="79" t="str">
        <f>IFERROR(IF(VLOOKUP(G2543,Demos!$B$3:$K$1368,3,FALSE)=0,"",VLOOKUP(G2543,Demos!$B$3:$K$1368,3,FALSE)),"")</f>
        <v/>
      </c>
      <c r="J2543" s="79" t="str">
        <f>IFERROR(IF(VLOOKUP(G2543,Demos!$B$3:$K$1368,4,FALSE)=0,"",VLOOKUP(G2543,Demos!$B$3:$K$1368,4,FALSE)),"")</f>
        <v/>
      </c>
      <c r="K2543" s="32" t="s">
        <v>1063</v>
      </c>
      <c r="L2543" s="32" t="s">
        <v>1064</v>
      </c>
      <c r="M2543" s="71">
        <v>41191</v>
      </c>
      <c r="N2543" s="33" t="str">
        <f>IFERROR(VLOOKUP(G2543,Demos!$B$3:$K$1368,5,FALSE),"")</f>
        <v>Coulomb's Law (2)</v>
      </c>
      <c r="O2543" s="28">
        <f>IF(N2543="","",COUNTIF($N$6:N4662, N2543))</f>
        <v>17</v>
      </c>
      <c r="P2543" s="33" t="str">
        <f xml:space="preserve"> IFERROR(IF(VLOOKUP(G2543,Demos!$B$3:$K$1368,6,FALSE)=0,"",VLOOKUP(G2543,Demos!$B$3:$K$1368,6,FALSE)),"")</f>
        <v>www.de-monstrare.nl/pdf/Coulomb's%20law%20_2_.pdf</v>
      </c>
      <c r="Q2543" s="38" t="str">
        <f xml:space="preserve"> IFERROR(IF(VLOOKUP(G2543,Demos!$B$3:$K$1368,8,FALSE)=0,"",VLOOKUP(G2543,Demos!$B$3:$K$1368,8,FALSE)),"")</f>
        <v/>
      </c>
      <c r="R2543" s="38" t="str">
        <f xml:space="preserve"> IFERROR(IF(VLOOKUP(G2543,Demos!$B$3:$K$1368,7,FALSE)=0,"",VLOOKUP(G2543,Demos!$B$3:$K$1368,7,FALSE)),"")</f>
        <v/>
      </c>
      <c r="T2543" s="50" t="s">
        <v>1763</v>
      </c>
      <c r="U2543" s="31" t="str">
        <f>IFERROR(VLOOKUP(G2543,Demos!$B$7:N5839,12,FALSE),"")</f>
        <v/>
      </c>
    </row>
    <row r="2544" spans="1:21" ht="45" x14ac:dyDescent="0.25">
      <c r="A2544" s="39">
        <f t="shared" si="39"/>
        <v>2539</v>
      </c>
      <c r="B2544" s="30" t="s">
        <v>151</v>
      </c>
      <c r="C2544" s="29" t="str">
        <f xml:space="preserve"> IFERROR(VLOOKUP(B2544, Courses!$C$3:$E$836, 2, FALSE),"")</f>
        <v>Introduction to Electricity and Magnetism</v>
      </c>
      <c r="D2544" s="29" t="str">
        <f xml:space="preserve"> IFERROR(VLOOKUP(MID(G2544,1,1), PIRA!$B$1:$E$1146, 2, FALSE),"")</f>
        <v>5 Electricity and Magnetism</v>
      </c>
      <c r="E2544" s="31" t="str">
        <f xml:space="preserve"> IFERROR(VLOOKUP(MID(G2544,1,2),PIRA!$B$1:$E$1144,2,FALSE),"")&amp;"
"&amp;IFERROR(VLOOKUP(MID(H2544,1,2),PIRA!$B$1:$E$1144,2,FALSE),"")&amp;"
"&amp;IFERROR(VLOOKUP(MID(I2544,1,2),PIRA!$B$1:$E$1144,2,FALSE),"")</f>
        <v xml:space="preserve">Electrostatics
</v>
      </c>
      <c r="F2544" s="31" t="str">
        <f xml:space="preserve"> IFERROR(VLOOKUP(MID(G2544,1,4),PIRA!$B$1:$E$1144,2,FALSE),"")&amp;"
"&amp;IFERROR(VLOOKUP(MID(H2544,1,4),PIRA!$B$1:$E$1144,2,FALSE),"")&amp;"
"&amp;IFERROR(VLOOKUP(MID(I2544,1,4),PIRA!$B$1:$E$1144,2,FALSE),"")</f>
        <v xml:space="preserve">Induced Charge
</v>
      </c>
      <c r="G2544" s="32" t="s">
        <v>1191</v>
      </c>
      <c r="H2544" s="31" t="str">
        <f>IFERROR(IF(VLOOKUP(G2544,Demos!$B$3:$K$1368,2,FALSE)=0,"",VLOOKUP(G2544,Demos!$B$3:$K$1368,2,FALSE)),"")</f>
        <v/>
      </c>
      <c r="I2544" s="79" t="str">
        <f>IFERROR(IF(VLOOKUP(G2544,Demos!$B$3:$K$1368,3,FALSE)=0,"",VLOOKUP(G2544,Demos!$B$3:$K$1368,3,FALSE)),"")</f>
        <v/>
      </c>
      <c r="J2544" s="79" t="str">
        <f>IFERROR(IF(VLOOKUP(G2544,Demos!$B$3:$K$1368,4,FALSE)=0,"",VLOOKUP(G2544,Demos!$B$3:$K$1368,4,FALSE)),"")</f>
        <v/>
      </c>
      <c r="K2544" s="32" t="s">
        <v>1063</v>
      </c>
      <c r="L2544" s="32" t="s">
        <v>1064</v>
      </c>
      <c r="M2544" s="71">
        <v>41191</v>
      </c>
      <c r="N2544" s="33" t="str">
        <f>IFERROR(VLOOKUP(G2544,Demos!$B$3:$K$1368,5,FALSE),"")</f>
        <v>Charging by Induction</v>
      </c>
      <c r="O2544" s="28">
        <f>IF(N2544="","",COUNTIF($N$6:N4663, N2544))</f>
        <v>12</v>
      </c>
      <c r="P2544" s="33" t="str">
        <f xml:space="preserve"> IFERROR(IF(VLOOKUP(G2544,Demos!$B$3:$K$1368,6,FALSE)=0,"",VLOOKUP(G2544,Demos!$B$3:$K$1368,6,FALSE)),"")</f>
        <v>www.de-monstrare.nl/pdf/Charging%20by%20induction.pdf</v>
      </c>
      <c r="Q2544" s="38" t="str">
        <f xml:space="preserve"> IFERROR(IF(VLOOKUP(G2544,Demos!$B$3:$K$1368,8,FALSE)=0,"",VLOOKUP(G2544,Demos!$B$3:$K$1368,8,FALSE)),"")</f>
        <v/>
      </c>
      <c r="R2544" s="38" t="str">
        <f xml:space="preserve"> IFERROR(IF(VLOOKUP(G2544,Demos!$B$3:$K$1368,7,FALSE)=0,"",VLOOKUP(G2544,Demos!$B$3:$K$1368,7,FALSE)),"")</f>
        <v>See: https://www.youtube.com/watch?v=5u-WR7oNJ00&amp;list=PLYMFB4TVFdJJ4DsfXdY6yzDCDgLLiC4ya&amp;index=2</v>
      </c>
      <c r="T2544" s="50" t="s">
        <v>1763</v>
      </c>
      <c r="U2544" s="31" t="str">
        <f>IFERROR(VLOOKUP(G2544,Demos!$B$7:N5840,12,FALSE),"")</f>
        <v/>
      </c>
    </row>
    <row r="2545" spans="1:21" ht="45" x14ac:dyDescent="0.25">
      <c r="A2545" s="39">
        <f t="shared" si="39"/>
        <v>2540</v>
      </c>
      <c r="B2545" s="30" t="s">
        <v>151</v>
      </c>
      <c r="C2545" s="29" t="str">
        <f xml:space="preserve"> IFERROR(VLOOKUP(B2545, Courses!$C$3:$E$836, 2, FALSE),"")</f>
        <v>Introduction to Electricity and Magnetism</v>
      </c>
      <c r="D2545" s="29" t="str">
        <f xml:space="preserve"> IFERROR(VLOOKUP(MID(G2545,1,1), PIRA!$B$1:$E$1146, 2, FALSE),"")</f>
        <v>5 Electricity and Magnetism</v>
      </c>
      <c r="E2545" s="31" t="str">
        <f xml:space="preserve"> IFERROR(VLOOKUP(MID(G2545,1,2),PIRA!$B$1:$E$1144,2,FALSE),"")&amp;"
"&amp;IFERROR(VLOOKUP(MID(H2545,1,2),PIRA!$B$1:$E$1144,2,FALSE),"")&amp;"
"&amp;IFERROR(VLOOKUP(MID(I2545,1,2),PIRA!$B$1:$E$1144,2,FALSE),"")</f>
        <v xml:space="preserve">Magnetic Fields and Forces
</v>
      </c>
      <c r="F2545" s="31" t="str">
        <f xml:space="preserve"> IFERROR(VLOOKUP(MID(G2545,1,4),PIRA!$B$1:$E$1144,2,FALSE),"")&amp;"
"&amp;IFERROR(VLOOKUP(MID(H2545,1,4),PIRA!$B$1:$E$1144,2,FALSE),"")&amp;"
"&amp;IFERROR(VLOOKUP(MID(I2545,1,4),PIRA!$B$1:$E$1144,2,FALSE),"")</f>
        <v xml:space="preserve">Force on Moving Charges
</v>
      </c>
      <c r="G2545" s="32" t="s">
        <v>1715</v>
      </c>
      <c r="H2545" s="31" t="str">
        <f>IFERROR(IF(VLOOKUP(G2545,Demos!$B$3:$K$1368,2,FALSE)=0,"",VLOOKUP(G2545,Demos!$B$3:$K$1368,2,FALSE)),"")</f>
        <v/>
      </c>
      <c r="I2545" s="79" t="str">
        <f>IFERROR(IF(VLOOKUP(G2545,Demos!$B$3:$K$1368,3,FALSE)=0,"",VLOOKUP(G2545,Demos!$B$3:$K$1368,3,FALSE)),"")</f>
        <v/>
      </c>
      <c r="J2545" s="79" t="str">
        <f>IFERROR(IF(VLOOKUP(G2545,Demos!$B$3:$K$1368,4,FALSE)=0,"",VLOOKUP(G2545,Demos!$B$3:$K$1368,4,FALSE)),"")</f>
        <v/>
      </c>
      <c r="K2545" s="32" t="s">
        <v>1063</v>
      </c>
      <c r="L2545" s="32" t="s">
        <v>1064</v>
      </c>
      <c r="M2545" s="71">
        <v>41191</v>
      </c>
      <c r="N2545" s="33" t="str">
        <f>IFERROR(VLOOKUP(G2545,Demos!$B$3:$K$1368,5,FALSE),"")</f>
        <v>Force on Electrons in a Magnetic Field (2)</v>
      </c>
      <c r="O2545" s="28">
        <f>IF(N2545="","",COUNTIF($N$6:N4664, N2545))</f>
        <v>5</v>
      </c>
      <c r="P2545" s="33" t="str">
        <f xml:space="preserve"> IFERROR(IF(VLOOKUP(G2545,Demos!$B$3:$K$1368,6,FALSE)=0,"",VLOOKUP(G2545,Demos!$B$3:$K$1368,6,FALSE)),"")</f>
        <v>www.de-monstrare.nl/.../ Force%20on%20electrons%20in%20a%20magnetic%20field%20_2_.pdf</v>
      </c>
      <c r="Q2545" s="38" t="str">
        <f xml:space="preserve"> IFERROR(IF(VLOOKUP(G2545,Demos!$B$3:$K$1368,8,FALSE)=0,"",VLOOKUP(G2545,Demos!$B$3:$K$1368,8,FALSE)),"")</f>
        <v/>
      </c>
      <c r="R2545" s="38" t="str">
        <f xml:space="preserve"> IFERROR(IF(VLOOKUP(G2545,Demos!$B$3:$K$1368,7,FALSE)=0,"",VLOOKUP(G2545,Demos!$B$3:$K$1368,7,FALSE)),"")</f>
        <v/>
      </c>
      <c r="T2545" s="50" t="s">
        <v>1763</v>
      </c>
      <c r="U2545" s="31" t="str">
        <f>IFERROR(VLOOKUP(G2545,Demos!$B$7:N5838,12,FALSE),"")</f>
        <v/>
      </c>
    </row>
    <row r="2546" spans="1:21" ht="45" x14ac:dyDescent="0.25">
      <c r="A2546" s="39">
        <f t="shared" si="39"/>
        <v>2541</v>
      </c>
      <c r="B2546" s="30" t="s">
        <v>1877</v>
      </c>
      <c r="C2546" s="29" t="str">
        <f xml:space="preserve"> IFERROR(VLOOKUP(B2546, Courses!$C$3:$E$836, 2, FALSE),"")</f>
        <v>Electromagnetism</v>
      </c>
      <c r="D2546" s="29" t="str">
        <f xml:space="preserve"> IFERROR(VLOOKUP(MID(G2546,1,1), PIRA!$B$1:$E$1146, 2, FALSE),"")</f>
        <v>5 Electricity and Magnetism</v>
      </c>
      <c r="E2546" s="31" t="str">
        <f xml:space="preserve"> IFERROR(VLOOKUP(MID(G2546,1,2),PIRA!$B$1:$E$1144,2,FALSE),"")&amp;"
"&amp;IFERROR(VLOOKUP(MID(H2546,1,2),PIRA!$B$1:$E$1144,2,FALSE),"")&amp;"
"&amp;IFERROR(VLOOKUP(MID(I2546,1,2),PIRA!$B$1:$E$1144,2,FALSE),"")</f>
        <v xml:space="preserve">Electromagnetic Induction
</v>
      </c>
      <c r="F2546" s="31" t="str">
        <f xml:space="preserve"> IFERROR(VLOOKUP(MID(G2546,1,4),PIRA!$B$1:$E$1144,2,FALSE),"")&amp;"
"&amp;IFERROR(VLOOKUP(MID(H2546,1,4),PIRA!$B$1:$E$1144,2,FALSE),"")&amp;"
"&amp;IFERROR(VLOOKUP(MID(I2546,1,4),PIRA!$B$1:$E$1144,2,FALSE),"")</f>
        <v xml:space="preserve">Eddy Currents
</v>
      </c>
      <c r="G2546" s="32" t="s">
        <v>1727</v>
      </c>
      <c r="H2546" s="31" t="str">
        <f>IFERROR(IF(VLOOKUP(G2546,Demos!$B$3:$K$1368,2,FALSE)=0,"",VLOOKUP(G2546,Demos!$B$3:$K$1368,2,FALSE)),"")</f>
        <v/>
      </c>
      <c r="I2546" s="79" t="str">
        <f>IFERROR(IF(VLOOKUP(G2546,Demos!$B$3:$K$1368,3,FALSE)=0,"",VLOOKUP(G2546,Demos!$B$3:$K$1368,3,FALSE)),"")</f>
        <v/>
      </c>
      <c r="J2546" s="79" t="str">
        <f>IFERROR(IF(VLOOKUP(G2546,Demos!$B$3:$K$1368,4,FALSE)=0,"",VLOOKUP(G2546,Demos!$B$3:$K$1368,4,FALSE)),"")</f>
        <v/>
      </c>
      <c r="K2546" s="30" t="s">
        <v>177</v>
      </c>
      <c r="L2546" s="30" t="s">
        <v>155</v>
      </c>
      <c r="M2546" s="71">
        <v>41191</v>
      </c>
      <c r="N2546" s="33" t="str">
        <f>IFERROR(VLOOKUP(G2546,Demos!$B$3:$K$1368,5,FALSE),"")</f>
        <v>Plates and Magnets</v>
      </c>
      <c r="O2546" s="28">
        <f>IF(N2546="","",COUNTIF($N$6:N4665, N2546))</f>
        <v>2</v>
      </c>
      <c r="P2546" s="33" t="str">
        <f xml:space="preserve"> IFERROR(IF(VLOOKUP(G2546,Demos!$B$3:$K$1368,6,FALSE)=0,"",VLOOKUP(G2546,Demos!$B$3:$K$1368,6,FALSE)),"")</f>
        <v>N/A</v>
      </c>
      <c r="Q2546" s="38" t="str">
        <f xml:space="preserve"> IFERROR(IF(VLOOKUP(G2546,Demos!$B$3:$K$1368,8,FALSE)=0,"",VLOOKUP(G2546,Demos!$B$3:$K$1368,8,FALSE)),"")</f>
        <v>Permanent magnet rolling down and inclined Cu-plate</v>
      </c>
      <c r="R2546" s="38" t="str">
        <f xml:space="preserve"> IFERROR(IF(VLOOKUP(G2546,Demos!$B$3:$K$1368,7,FALSE)=0,"",VLOOKUP(G2546,Demos!$B$3:$K$1368,7,FALSE)),"")</f>
        <v/>
      </c>
      <c r="T2546" s="50" t="s">
        <v>1761</v>
      </c>
      <c r="U2546" s="31" t="str">
        <f>IFERROR(VLOOKUP(G2546,Demos!$B$7:N5841,12,FALSE),"")</f>
        <v/>
      </c>
    </row>
    <row r="2547" spans="1:21" ht="45" x14ac:dyDescent="0.25">
      <c r="A2547" s="39">
        <f t="shared" si="39"/>
        <v>2542</v>
      </c>
      <c r="B2547" s="30" t="s">
        <v>151</v>
      </c>
      <c r="C2547" s="29" t="str">
        <f xml:space="preserve"> IFERROR(VLOOKUP(B2547, Courses!$C$3:$E$836, 2, FALSE),"")</f>
        <v>Introduction to Electricity and Magnetism</v>
      </c>
      <c r="D2547" s="29" t="str">
        <f xml:space="preserve"> IFERROR(VLOOKUP(MID(G2547,1,1), PIRA!$B$1:$E$1146, 2, FALSE),"")</f>
        <v>5 Electricity and Magnetism</v>
      </c>
      <c r="E2547" s="31" t="str">
        <f xml:space="preserve"> IFERROR(VLOOKUP(MID(G2547,1,2),PIRA!$B$1:$E$1144,2,FALSE),"")&amp;"
"&amp;IFERROR(VLOOKUP(MID(H2547,1,2),PIRA!$B$1:$E$1144,2,FALSE),"")&amp;"
"&amp;IFERROR(VLOOKUP(MID(I2547,1,2),PIRA!$B$1:$E$1144,2,FALSE),"")</f>
        <v>Electrostatics
Electrostatics
Electrostatics</v>
      </c>
      <c r="F2547" s="31" t="str">
        <f xml:space="preserve"> IFERROR(VLOOKUP(MID(G2547,1,4),PIRA!$B$1:$E$1144,2,FALSE),"")&amp;"
"&amp;IFERROR(VLOOKUP(MID(H2547,1,4),PIRA!$B$1:$E$1144,2,FALSE),"")&amp;"
"&amp;IFERROR(VLOOKUP(MID(I2547,1,4),PIRA!$B$1:$E$1144,2,FALSE),"")</f>
        <v>Induced Charge
Coulomb's Law
Producing Static Charge</v>
      </c>
      <c r="G2547" s="32" t="s">
        <v>157</v>
      </c>
      <c r="H2547" s="31" t="str">
        <f>IFERROR(IF(VLOOKUP(G2547,Demos!$B$3:$K$1368,2,FALSE)=0,"",VLOOKUP(G2547,Demos!$B$3:$K$1368,2,FALSE)),"")</f>
        <v>5A20.24</v>
      </c>
      <c r="I2547" s="79" t="str">
        <f>IFERROR(IF(VLOOKUP(G2547,Demos!$B$3:$K$1368,3,FALSE)=0,"",VLOOKUP(G2547,Demos!$B$3:$K$1368,3,FALSE)),"")</f>
        <v>5A10.01</v>
      </c>
      <c r="J2547" s="79" t="str">
        <f>IFERROR(IF(VLOOKUP(G2547,Demos!$B$3:$K$1368,4,FALSE)=0,"",VLOOKUP(G2547,Demos!$B$3:$K$1368,4,FALSE)),"")</f>
        <v/>
      </c>
      <c r="K2547" s="32" t="s">
        <v>1063</v>
      </c>
      <c r="L2547" s="32" t="s">
        <v>1064</v>
      </c>
      <c r="M2547" s="71">
        <v>41190</v>
      </c>
      <c r="N2547" s="33" t="str">
        <f>IFERROR(VLOOKUP(G2547,Demos!$B$3:$K$1368,5,FALSE),"")</f>
        <v>E-Field in Material (Electric Soap Bubbles)</v>
      </c>
      <c r="O2547" s="28">
        <f>IF(N2547="","",COUNTIF($N$6:N4666, N2547))</f>
        <v>3</v>
      </c>
      <c r="P2547" s="33" t="str">
        <f xml:space="preserve"> IFERROR(IF(VLOOKUP(G2547,Demos!$B$3:$K$1368,6,FALSE)=0,"",VLOOKUP(G2547,Demos!$B$3:$K$1368,6,FALSE)),"")</f>
        <v>www.de-monstrare.nl/pdf/Electric%20soap%20bubbles.pdf</v>
      </c>
      <c r="Q2547" s="38" t="str">
        <f xml:space="preserve"> IFERROR(IF(VLOOKUP(G2547,Demos!$B$3:$K$1368,8,FALSE)=0,"",VLOOKUP(G2547,Demos!$B$3:$K$1368,8,FALSE)),"")</f>
        <v/>
      </c>
      <c r="R2547" s="38" t="str">
        <f xml:space="preserve"> IFERROR(IF(VLOOKUP(G2547,Demos!$B$3:$K$1368,7,FALSE)=0,"",VLOOKUP(G2547,Demos!$B$3:$K$1368,7,FALSE)),"")</f>
        <v/>
      </c>
      <c r="T2547" s="50" t="s">
        <v>1763</v>
      </c>
      <c r="U2547" s="31" t="str">
        <f>IFERROR(VLOOKUP(G2547,Demos!$B$7:N5843,12,FALSE),"")</f>
        <v/>
      </c>
    </row>
    <row r="2548" spans="1:21" ht="45" x14ac:dyDescent="0.25">
      <c r="A2548" s="39">
        <f t="shared" si="39"/>
        <v>2543</v>
      </c>
      <c r="B2548" s="30" t="s">
        <v>151</v>
      </c>
      <c r="C2548" s="29" t="str">
        <f xml:space="preserve"> IFERROR(VLOOKUP(B2548, Courses!$C$3:$E$836, 2, FALSE),"")</f>
        <v>Introduction to Electricity and Magnetism</v>
      </c>
      <c r="D2548" s="29" t="str">
        <f xml:space="preserve"> IFERROR(VLOOKUP(MID(G2548,1,1), PIRA!$B$1:$E$1146, 2, FALSE),"")</f>
        <v>5 Electricity and Magnetism</v>
      </c>
      <c r="E2548" s="31" t="str">
        <f xml:space="preserve"> IFERROR(VLOOKUP(MID(G2548,1,2),PIRA!$B$1:$E$1144,2,FALSE),"")&amp;"
"&amp;IFERROR(VLOOKUP(MID(H2548,1,2),PIRA!$B$1:$E$1144,2,FALSE),"")&amp;"
"&amp;IFERROR(VLOOKUP(MID(I2548,1,2),PIRA!$B$1:$E$1144,2,FALSE),"")</f>
        <v xml:space="preserve">Electric Fields and Potential
</v>
      </c>
      <c r="F2548" s="31" t="str">
        <f xml:space="preserve"> IFERROR(VLOOKUP(MID(G2548,1,4),PIRA!$B$1:$E$1144,2,FALSE),"")&amp;"
"&amp;IFERROR(VLOOKUP(MID(H2548,1,4),PIRA!$B$1:$E$1144,2,FALSE),"")&amp;"
"&amp;IFERROR(VLOOKUP(MID(I2548,1,4),PIRA!$B$1:$E$1144,2,FALSE),"")</f>
        <v xml:space="preserve">Gauss' Law
</v>
      </c>
      <c r="G2548" s="32" t="s">
        <v>1195</v>
      </c>
      <c r="H2548" s="31" t="str">
        <f>IFERROR(IF(VLOOKUP(G2548,Demos!$B$3:$K$1368,2,FALSE)=0,"",VLOOKUP(G2548,Demos!$B$3:$K$1368,2,FALSE)),"")</f>
        <v/>
      </c>
      <c r="I2548" s="79" t="str">
        <f>IFERROR(IF(VLOOKUP(G2548,Demos!$B$3:$K$1368,3,FALSE)=0,"",VLOOKUP(G2548,Demos!$B$3:$K$1368,3,FALSE)),"")</f>
        <v/>
      </c>
      <c r="J2548" s="79" t="str">
        <f>IFERROR(IF(VLOOKUP(G2548,Demos!$B$3:$K$1368,4,FALSE)=0,"",VLOOKUP(G2548,Demos!$B$3:$K$1368,4,FALSE)),"")</f>
        <v/>
      </c>
      <c r="K2548" s="32" t="s">
        <v>1063</v>
      </c>
      <c r="L2548" s="32" t="s">
        <v>1064</v>
      </c>
      <c r="M2548" s="71">
        <v>41190</v>
      </c>
      <c r="N2548" s="33" t="str">
        <f>IFERROR(VLOOKUP(G2548,Demos!$B$3:$K$1368,5,FALSE),"")</f>
        <v>Gauss' Law</v>
      </c>
      <c r="O2548" s="28">
        <f>IF(N2548="","",COUNTIF($N$6:N4667, N2548))</f>
        <v>1</v>
      </c>
      <c r="P2548" s="33" t="str">
        <f xml:space="preserve"> IFERROR(IF(VLOOKUP(G2548,Demos!$B$3:$K$1368,6,FALSE)=0,"",VLOOKUP(G2548,Demos!$B$3:$K$1368,6,FALSE)),"")</f>
        <v>www.de-monstrare.nl/pdf/Gauss's%20law.pdf</v>
      </c>
      <c r="Q2548" s="38" t="str">
        <f xml:space="preserve"> IFERROR(IF(VLOOKUP(G2548,Demos!$B$3:$K$1368,8,FALSE)=0,"",VLOOKUP(G2548,Demos!$B$3:$K$1368,8,FALSE)),"")</f>
        <v/>
      </c>
      <c r="R2548" s="38" t="str">
        <f xml:space="preserve"> IFERROR(IF(VLOOKUP(G2548,Demos!$B$3:$K$1368,7,FALSE)=0,"",VLOOKUP(G2548,Demos!$B$3:$K$1368,7,FALSE)),"")</f>
        <v/>
      </c>
      <c r="T2548" s="50" t="s">
        <v>1763</v>
      </c>
      <c r="U2548" s="31" t="str">
        <f>IFERROR(VLOOKUP(G2548,Demos!$B$7:N5842,12,FALSE),"")</f>
        <v/>
      </c>
    </row>
    <row r="2549" spans="1:21" ht="45" x14ac:dyDescent="0.25">
      <c r="A2549" s="39">
        <f t="shared" si="39"/>
        <v>2544</v>
      </c>
      <c r="B2549" s="30" t="s">
        <v>29</v>
      </c>
      <c r="C2549" s="29" t="str">
        <f xml:space="preserve"> IFERROR(VLOOKUP(B2549, Courses!$C$3:$E$836, 2, FALSE),"")</f>
        <v>Classical and Quantum Mechanics</v>
      </c>
      <c r="D2549" s="29" t="str">
        <f xml:space="preserve"> IFERROR(VLOOKUP(MID(G2549,1,1), PIRA!$B$1:$E$1146, 2, FALSE),"")</f>
        <v>1 Mechanics</v>
      </c>
      <c r="E2549" s="31" t="str">
        <f xml:space="preserve"> IFERROR(VLOOKUP(MID(G2549,1,2),PIRA!$B$1:$E$1144,2,FALSE),"")&amp;"
"&amp;IFERROR(VLOOKUP(MID(H2549,1,2),PIRA!$B$1:$E$1144,2,FALSE),"")&amp;"
"&amp;IFERROR(VLOOKUP(MID(I2549,1,2),PIRA!$B$1:$E$1144,2,FALSE),"")</f>
        <v xml:space="preserve">Rotational Dynamics
Rotational Dynamics
</v>
      </c>
      <c r="F2549" s="31" t="str">
        <f xml:space="preserve"> IFERROR(VLOOKUP(MID(G2549,1,4),PIRA!$B$1:$E$1144,2,FALSE),"")&amp;"
"&amp;IFERROR(VLOOKUP(MID(H2549,1,4),PIRA!$B$1:$E$1144,2,FALSE),"")&amp;"
"&amp;IFERROR(VLOOKUP(MID(I2549,1,4),PIRA!$B$1:$E$1144,2,FALSE),"")</f>
        <v xml:space="preserve">Rotational Energy
Moment of Inertia
</v>
      </c>
      <c r="G2549" s="32" t="s">
        <v>1168</v>
      </c>
      <c r="H2549" s="31" t="str">
        <f>IFERROR(IF(VLOOKUP(G2549,Demos!$B$3:$K$1368,2,FALSE)=0,"",VLOOKUP(G2549,Demos!$B$3:$K$1368,2,FALSE)),"")</f>
        <v>1Q10.02</v>
      </c>
      <c r="I2549" s="79" t="str">
        <f>IFERROR(IF(VLOOKUP(G2549,Demos!$B$3:$K$1368,3,FALSE)=0,"",VLOOKUP(G2549,Demos!$B$3:$K$1368,3,FALSE)),"")</f>
        <v/>
      </c>
      <c r="J2549" s="79" t="str">
        <f>IFERROR(IF(VLOOKUP(G2549,Demos!$B$3:$K$1368,4,FALSE)=0,"",VLOOKUP(G2549,Demos!$B$3:$K$1368,4,FALSE)),"")</f>
        <v/>
      </c>
      <c r="K2549" s="30" t="s">
        <v>373</v>
      </c>
      <c r="M2549" s="71">
        <v>41188</v>
      </c>
      <c r="N2549" s="33" t="str">
        <f>IFERROR(VLOOKUP(G2549,Demos!$B$3:$K$1368,5,FALSE),"")</f>
        <v>Rolling Downhill</v>
      </c>
      <c r="O2549" s="28">
        <f>IF(N2549="","",COUNTIF($N$6:N4668, N2549))</f>
        <v>35</v>
      </c>
      <c r="P2549" s="33" t="str">
        <f xml:space="preserve"> IFERROR(IF(VLOOKUP(G2549,Demos!$B$3:$K$1368,6,FALSE)=0,"",VLOOKUP(G2549,Demos!$B$3:$K$1368,6,FALSE)),"")</f>
        <v>www.de-monstrare.nl/pdf/Rolling%20downhill.pdf</v>
      </c>
      <c r="Q2549" s="38" t="str">
        <f xml:space="preserve"> IFERROR(IF(VLOOKUP(G2549,Demos!$B$3:$K$1368,8,FALSE)=0,"",VLOOKUP(G2549,Demos!$B$3:$K$1368,8,FALSE)),"")</f>
        <v>Performed demonstration, whilst asking students the outcome and whether mass or radius matters. Independence of mass can be understood by considering Gallileo's tower of Pisa experiment. Accelerating the CM is the same for all objects. However, the kinetic energy is not just the acc of the CM, but also the rotational energy. I started with m1, m2 and m3. Then I demonstrated that the race is independent of mass (m2 and m4). Subsequently I demonstrated that it is also independent of radius (m2 and m5). The last was the most extreme one where I used a basketball and a ping-pong ball.</v>
      </c>
      <c r="R2549" s="38" t="str">
        <f xml:space="preserve"> IFERROR(IF(VLOOKUP(G2549,Demos!$B$3:$K$1368,7,FALSE)=0,"",VLOOKUP(G2549,Demos!$B$3:$K$1368,7,FALSE)),"")</f>
        <v xml:space="preserve">See Collegerama 2022 recording TN1612TU_17 - https://collegerama.tudelft.nl/Mediasite/Channel/as-bsc-tn/watch/068318bc5e2d4c908ecc56ce056d99d81d  </v>
      </c>
      <c r="T2549" s="50" t="s">
        <v>1762</v>
      </c>
      <c r="U2549" s="31" t="str">
        <f>IFERROR(VLOOKUP(G2549,Demos!$B$7:N5844,12,FALSE),"")</f>
        <v/>
      </c>
    </row>
    <row r="2550" spans="1:21" ht="45" x14ac:dyDescent="0.25">
      <c r="A2550" s="39">
        <f t="shared" si="39"/>
        <v>2545</v>
      </c>
      <c r="B2550" s="30" t="s">
        <v>1877</v>
      </c>
      <c r="C2550" s="29" t="str">
        <f xml:space="preserve"> IFERROR(VLOOKUP(B2550, Courses!$C$3:$E$836, 2, FALSE),"")</f>
        <v>Electromagnetism</v>
      </c>
      <c r="D2550" s="29" t="str">
        <f xml:space="preserve"> IFERROR(VLOOKUP(MID(G2550,1,1), PIRA!$B$1:$E$1146, 2, FALSE),"")</f>
        <v>5 Electricity and Magnetism</v>
      </c>
      <c r="E2550" s="31" t="str">
        <f xml:space="preserve"> IFERROR(VLOOKUP(MID(G2550,1,2),PIRA!$B$1:$E$1144,2,FALSE),"")&amp;"
"&amp;IFERROR(VLOOKUP(MID(H2550,1,2),PIRA!$B$1:$E$1144,2,FALSE),"")&amp;"
"&amp;IFERROR(VLOOKUP(MID(I2550,1,2),PIRA!$B$1:$E$1144,2,FALSE),"")</f>
        <v xml:space="preserve">Capacitance
Capacitance
</v>
      </c>
      <c r="F2550" s="31" t="str">
        <f xml:space="preserve"> IFERROR(VLOOKUP(MID(G2550,1,4),PIRA!$B$1:$E$1144,2,FALSE),"")&amp;"
"&amp;IFERROR(VLOOKUP(MID(H2550,1,4),PIRA!$B$1:$E$1144,2,FALSE),"")&amp;"
"&amp;IFERROR(VLOOKUP(MID(I2550,1,4),PIRA!$B$1:$E$1144,2,FALSE),"")</f>
        <v xml:space="preserve">Dielectric
Energy Stored in a Capacitor
</v>
      </c>
      <c r="G2550" s="32" t="s">
        <v>482</v>
      </c>
      <c r="H2550" s="31" t="str">
        <f>IFERROR(IF(VLOOKUP(G2550,Demos!$B$3:$K$1368,2,FALSE)=0,"",VLOOKUP(G2550,Demos!$B$3:$K$1368,2,FALSE)),"")</f>
        <v>5C30.01</v>
      </c>
      <c r="I2550" s="79" t="str">
        <f>IFERROR(IF(VLOOKUP(G2550,Demos!$B$3:$K$1368,3,FALSE)=0,"",VLOOKUP(G2550,Demos!$B$3:$K$1368,3,FALSE)),"")</f>
        <v/>
      </c>
      <c r="J2550" s="79" t="str">
        <f>IFERROR(IF(VLOOKUP(G2550,Demos!$B$3:$K$1368,4,FALSE)=0,"",VLOOKUP(G2550,Demos!$B$3:$K$1368,4,FALSE)),"")</f>
        <v/>
      </c>
      <c r="K2550" s="30" t="s">
        <v>177</v>
      </c>
      <c r="L2550" s="30" t="s">
        <v>155</v>
      </c>
      <c r="M2550" s="71">
        <v>41187</v>
      </c>
      <c r="N2550" s="33" t="str">
        <f>IFERROR(VLOOKUP(G2550,Demos!$B$3:$K$1368,5,FALSE),"")</f>
        <v>Capacitor (2) Different Dielectrics</v>
      </c>
      <c r="O2550" s="28">
        <f>IF(N2550="","",COUNTIF($N$6:N4669, N2550))</f>
        <v>17</v>
      </c>
      <c r="P2550" s="33" t="str">
        <f xml:space="preserve"> IFERROR(IF(VLOOKUP(G2550,Demos!$B$3:$K$1368,6,FALSE)=0,"",VLOOKUP(G2550,Demos!$B$3:$K$1368,6,FALSE)),"")</f>
        <v>www.de-monstrare.nl/pdf/Capacitor%20_2_Different%20dielectrics.pdf</v>
      </c>
      <c r="Q2550" s="38" t="str">
        <f xml:space="preserve"> IFERROR(IF(VLOOKUP(G2550,Demos!$B$3:$K$1368,8,FALSE)=0,"",VLOOKUP(G2550,Demos!$B$3:$K$1368,8,FALSE)),"")</f>
        <v/>
      </c>
      <c r="R2550" s="38" t="str">
        <f xml:space="preserve"> IFERROR(IF(VLOOKUP(G2550,Demos!$B$3:$K$1368,7,FALSE)=0,"",VLOOKUP(G2550,Demos!$B$3:$K$1368,7,FALSE)),"")</f>
        <v/>
      </c>
      <c r="T2550" s="50" t="s">
        <v>1761</v>
      </c>
      <c r="U2550" s="31" t="str">
        <f>IFERROR(VLOOKUP(G2550,Demos!$B$7:N5845,12,FALSE),"")</f>
        <v/>
      </c>
    </row>
    <row r="2551" spans="1:21" ht="45" x14ac:dyDescent="0.25">
      <c r="A2551" s="39">
        <f t="shared" si="39"/>
        <v>2546</v>
      </c>
      <c r="B2551" s="30" t="s">
        <v>29</v>
      </c>
      <c r="C2551" s="29" t="str">
        <f xml:space="preserve"> IFERROR(VLOOKUP(B2551, Courses!$C$3:$E$836, 2, FALSE),"")</f>
        <v>Classical and Quantum Mechanics</v>
      </c>
      <c r="D2551" s="29" t="str">
        <f xml:space="preserve"> IFERROR(VLOOKUP(MID(G2551,1,1), PIRA!$B$1:$E$1146, 2, FALSE),"")</f>
        <v>1 Mechanics</v>
      </c>
      <c r="E2551" s="31" t="str">
        <f xml:space="preserve"> IFERROR(VLOOKUP(MID(G2551,1,2),PIRA!$B$1:$E$1144,2,FALSE),"")&amp;"
"&amp;IFERROR(VLOOKUP(MID(H2551,1,2),PIRA!$B$1:$E$1144,2,FALSE),"")&amp;"
"&amp;IFERROR(VLOOKUP(MID(I2551,1,2),PIRA!$B$1:$E$1144,2,FALSE),"")</f>
        <v xml:space="preserve">Newton's Second Law
</v>
      </c>
      <c r="F2551" s="31" t="str">
        <f xml:space="preserve"> IFERROR(VLOOKUP(MID(G2551,1,4),PIRA!$B$1:$E$1144,2,FALSE),"")&amp;"
"&amp;IFERROR(VLOOKUP(MID(H2551,1,4),PIRA!$B$1:$E$1144,2,FALSE),"")&amp;"
"&amp;IFERROR(VLOOKUP(MID(I2551,1,4),PIRA!$B$1:$E$1144,2,FALSE),"")</f>
        <v xml:space="preserve">Force, Mass, and Acceleration
</v>
      </c>
      <c r="G2551" s="32" t="s">
        <v>1143</v>
      </c>
      <c r="H2551" s="31" t="str">
        <f>IFERROR(IF(VLOOKUP(G2551,Demos!$B$3:$K$1368,2,FALSE)=0,"",VLOOKUP(G2551,Demos!$B$3:$K$1368,2,FALSE)),"")</f>
        <v/>
      </c>
      <c r="I2551" s="79" t="str">
        <f>IFERROR(IF(VLOOKUP(G2551,Demos!$B$3:$K$1368,3,FALSE)=0,"",VLOOKUP(G2551,Demos!$B$3:$K$1368,3,FALSE)),"")</f>
        <v/>
      </c>
      <c r="J2551" s="79" t="str">
        <f>IFERROR(IF(VLOOKUP(G2551,Demos!$B$3:$K$1368,4,FALSE)=0,"",VLOOKUP(G2551,Demos!$B$3:$K$1368,4,FALSE)),"")</f>
        <v/>
      </c>
      <c r="K2551" s="30" t="s">
        <v>373</v>
      </c>
      <c r="M2551" s="71">
        <v>41184</v>
      </c>
      <c r="N2551" s="33" t="str">
        <f>IFERROR(VLOOKUP(G2551,Demos!$B$3:$K$1368,5,FALSE),"")</f>
        <v>Bungee Jumper</v>
      </c>
      <c r="O2551" s="28">
        <f>IF(N2551="","",COUNTIF($N$6:N4670, N2551))</f>
        <v>12</v>
      </c>
      <c r="P2551" s="33" t="str">
        <f xml:space="preserve"> IFERROR(IF(VLOOKUP(G2551,Demos!$B$3:$K$1368,6,FALSE)=0,"",VLOOKUP(G2551,Demos!$B$3:$K$1368,6,FALSE)),"")</f>
        <v>www.de-monstrare.nl/pdf/Bungee%20jumper.pdf</v>
      </c>
      <c r="Q2551" s="38" t="str">
        <f xml:space="preserve"> IFERROR(IF(VLOOKUP(G2551,Demos!$B$3:$K$1368,8,FALSE)=0,"",VLOOKUP(G2551,Demos!$B$3:$K$1368,8,FALSE)),"")</f>
        <v/>
      </c>
      <c r="R2551" s="38" t="str">
        <f xml:space="preserve"> IFERROR(IF(VLOOKUP(G2551,Demos!$B$3:$K$1368,7,FALSE)=0,"",VLOOKUP(G2551,Demos!$B$3:$K$1368,7,FALSE)),"")</f>
        <v/>
      </c>
      <c r="T2551" s="50" t="s">
        <v>1762</v>
      </c>
      <c r="U2551" s="31" t="str">
        <f>IFERROR(VLOOKUP(G2551,Demos!$B$7:N5848,12,FALSE),"")</f>
        <v/>
      </c>
    </row>
    <row r="2552" spans="1:21" ht="45" x14ac:dyDescent="0.25">
      <c r="A2552" s="39">
        <f t="shared" si="39"/>
        <v>2547</v>
      </c>
      <c r="B2552" s="30" t="s">
        <v>29</v>
      </c>
      <c r="C2552" s="29" t="str">
        <f xml:space="preserve"> IFERROR(VLOOKUP(B2552, Courses!$C$3:$E$836, 2, FALSE),"")</f>
        <v>Classical and Quantum Mechanics</v>
      </c>
      <c r="D2552" s="29" t="str">
        <f xml:space="preserve"> IFERROR(VLOOKUP(MID(G2552,1,1), PIRA!$B$1:$E$1146, 2, FALSE),"")</f>
        <v>1 Mechanics</v>
      </c>
      <c r="E2552" s="31" t="str">
        <f xml:space="preserve"> IFERROR(VLOOKUP(MID(G2552,1,2),PIRA!$B$1:$E$1144,2,FALSE),"")&amp;"
"&amp;IFERROR(VLOOKUP(MID(H2552,1,2),PIRA!$B$1:$E$1144,2,FALSE),"")&amp;"
"&amp;IFERROR(VLOOKUP(MID(I2552,1,2),PIRA!$B$1:$E$1144,2,FALSE),"")</f>
        <v xml:space="preserve">Work and Energy
Magnetic Materials
</v>
      </c>
      <c r="F2552" s="31" t="str">
        <f xml:space="preserve"> IFERROR(VLOOKUP(MID(G2552,1,4),PIRA!$B$1:$E$1144,2,FALSE),"")&amp;"
"&amp;IFERROR(VLOOKUP(MID(H2552,1,4),PIRA!$B$1:$E$1144,2,FALSE),"")&amp;"
"&amp;IFERROR(VLOOKUP(MID(I2552,1,4),PIRA!$B$1:$E$1144,2,FALSE),"")</f>
        <v xml:space="preserve">Conservation of Energy
Magnets
</v>
      </c>
      <c r="G2552" s="32" t="s">
        <v>1158</v>
      </c>
      <c r="H2552" s="31" t="str">
        <f>IFERROR(IF(VLOOKUP(G2552,Demos!$B$3:$K$1368,2,FALSE)=0,"",VLOOKUP(G2552,Demos!$B$3:$K$1368,2,FALSE)),"")</f>
        <v>5G10.80</v>
      </c>
      <c r="I2552" s="79" t="str">
        <f>IFERROR(IF(VLOOKUP(G2552,Demos!$B$3:$K$1368,3,FALSE)=0,"",VLOOKUP(G2552,Demos!$B$3:$K$1368,3,FALSE)),"")</f>
        <v/>
      </c>
      <c r="J2552" s="79" t="str">
        <f>IFERROR(IF(VLOOKUP(G2552,Demos!$B$3:$K$1368,4,FALSE)=0,"",VLOOKUP(G2552,Demos!$B$3:$K$1368,4,FALSE)),"")</f>
        <v/>
      </c>
      <c r="K2552" s="30" t="s">
        <v>373</v>
      </c>
      <c r="M2552" s="71">
        <v>41184</v>
      </c>
      <c r="N2552" s="33" t="str">
        <f>IFERROR(VLOOKUP(G2552,Demos!$B$3:$K$1368,5,FALSE),"")</f>
        <v>Gauss' Rifle</v>
      </c>
      <c r="O2552" s="28">
        <f>IF(N2552="","",COUNTIF($N$6:N4671, N2552))</f>
        <v>37</v>
      </c>
      <c r="P2552" s="33" t="str">
        <f xml:space="preserve"> IFERROR(IF(VLOOKUP(G2552,Demos!$B$3:$K$1368,6,FALSE)=0,"",VLOOKUP(G2552,Demos!$B$3:$K$1368,6,FALSE)),"")</f>
        <v>www.de-monstrare.nl/pdf/Gauss%27s%20rifle.pdf</v>
      </c>
      <c r="Q2552" s="38" t="str">
        <f xml:space="preserve"> IFERROR(IF(VLOOKUP(G2552,Demos!$B$3:$K$1368,8,FALSE)=0,"",VLOOKUP(G2552,Demos!$B$3:$K$1368,8,FALSE)),"")</f>
        <v/>
      </c>
      <c r="R2552" s="38" t="str">
        <f xml:space="preserve"> IFERROR(IF(VLOOKUP(G2552,Demos!$B$3:$K$1368,7,FALSE)=0,"",VLOOKUP(G2552,Demos!$B$3:$K$1368,7,FALSE)),"")</f>
        <v xml:space="preserve">See Collegerama 2022 recording TN1612TU_04 from 00:39:45 - https://collegerama.tudelft.nl/Mediasite/Channel/as-bsc-tn/watch/a26ab3bd246349b59f418a1b22cc67101d </v>
      </c>
      <c r="T2552" s="50" t="s">
        <v>1762</v>
      </c>
      <c r="U2552" s="31" t="str">
        <f>IFERROR(VLOOKUP(G2552,Demos!$B$7:N5847,12,FALSE),"")</f>
        <v/>
      </c>
    </row>
    <row r="2553" spans="1:21" ht="45" x14ac:dyDescent="0.25">
      <c r="A2553" s="39">
        <f t="shared" si="39"/>
        <v>2548</v>
      </c>
      <c r="B2553" s="30" t="s">
        <v>29</v>
      </c>
      <c r="C2553" s="29" t="str">
        <f xml:space="preserve"> IFERROR(VLOOKUP(B2553, Courses!$C$3:$E$836, 2, FALSE),"")</f>
        <v>Classical and Quantum Mechanics</v>
      </c>
      <c r="D2553" s="29" t="str">
        <f xml:space="preserve"> IFERROR(VLOOKUP(MID(G2553,1,1), PIRA!$B$1:$E$1146, 2, FALSE),"")</f>
        <v>1 Mechanics</v>
      </c>
      <c r="E2553" s="31" t="str">
        <f xml:space="preserve"> IFERROR(VLOOKUP(MID(G2553,1,2),PIRA!$B$1:$E$1144,2,FALSE),"")&amp;"
"&amp;IFERROR(VLOOKUP(MID(H2553,1,2),PIRA!$B$1:$E$1144,2,FALSE),"")&amp;"
"&amp;IFERROR(VLOOKUP(MID(I2553,1,2),PIRA!$B$1:$E$1144,2,FALSE),"")</f>
        <v xml:space="preserve">Work and Energy
</v>
      </c>
      <c r="F2553" s="31" t="str">
        <f xml:space="preserve"> IFERROR(VLOOKUP(MID(G2553,1,4),PIRA!$B$1:$E$1144,2,FALSE),"")&amp;"
"&amp;IFERROR(VLOOKUP(MID(H2553,1,4),PIRA!$B$1:$E$1144,2,FALSE),"")&amp;"
"&amp;IFERROR(VLOOKUP(MID(I2553,1,4),PIRA!$B$1:$E$1144,2,FALSE),"")</f>
        <v xml:space="preserve">Conservation of Energy
</v>
      </c>
      <c r="G2553" s="32" t="s">
        <v>1160</v>
      </c>
      <c r="H2553" s="31" t="str">
        <f>IFERROR(IF(VLOOKUP(G2553,Demos!$B$3:$K$1368,2,FALSE)=0,"",VLOOKUP(G2553,Demos!$B$3:$K$1368,2,FALSE)),"")</f>
        <v/>
      </c>
      <c r="I2553" s="79" t="str">
        <f>IFERROR(IF(VLOOKUP(G2553,Demos!$B$3:$K$1368,3,FALSE)=0,"",VLOOKUP(G2553,Demos!$B$3:$K$1368,3,FALSE)),"")</f>
        <v/>
      </c>
      <c r="J2553" s="79" t="str">
        <f>IFERROR(IF(VLOOKUP(G2553,Demos!$B$3:$K$1368,4,FALSE)=0,"",VLOOKUP(G2553,Demos!$B$3:$K$1368,4,FALSE)),"")</f>
        <v/>
      </c>
      <c r="K2553" s="30" t="s">
        <v>373</v>
      </c>
      <c r="M2553" s="71">
        <v>41184</v>
      </c>
      <c r="N2553" s="33" t="str">
        <f>IFERROR(VLOOKUP(G2553,Demos!$B$3:$K$1368,5,FALSE),"")</f>
        <v>Mortar</v>
      </c>
      <c r="O2553" s="28">
        <f>IF(N2553="","",COUNTIF($N$6:N4672, N2553))</f>
        <v>15</v>
      </c>
      <c r="P2553" s="33" t="str">
        <f xml:space="preserve"> IFERROR(IF(VLOOKUP(G2553,Demos!$B$3:$K$1368,6,FALSE)=0,"",VLOOKUP(G2553,Demos!$B$3:$K$1368,6,FALSE)),"")</f>
        <v>www.de-monstrare.nl/pdf/Mortar.pdf</v>
      </c>
      <c r="Q2553" s="38" t="str">
        <f xml:space="preserve"> IFERROR(IF(VLOOKUP(G2553,Demos!$B$3:$K$1368,8,FALSE)=0,"",VLOOKUP(G2553,Demos!$B$3:$K$1368,8,FALSE)),"")</f>
        <v/>
      </c>
      <c r="R2553" s="38" t="str">
        <f xml:space="preserve"> IFERROR(IF(VLOOKUP(G2553,Demos!$B$3:$K$1368,7,FALSE)=0,"",VLOOKUP(G2553,Demos!$B$3:$K$1368,7,FALSE)),"")</f>
        <v/>
      </c>
      <c r="T2553" s="50" t="s">
        <v>1762</v>
      </c>
      <c r="U2553" s="31" t="str">
        <f>IFERROR(VLOOKUP(G2553,Demos!$B$7:N5846,12,FALSE),"")</f>
        <v/>
      </c>
    </row>
    <row r="2554" spans="1:21" ht="45" x14ac:dyDescent="0.25">
      <c r="A2554" s="39">
        <f t="shared" si="39"/>
        <v>2549</v>
      </c>
      <c r="B2554" s="30" t="s">
        <v>151</v>
      </c>
      <c r="C2554" s="29" t="str">
        <f xml:space="preserve"> IFERROR(VLOOKUP(B2554, Courses!$C$3:$E$836, 2, FALSE),"")</f>
        <v>Introduction to Electricity and Magnetism</v>
      </c>
      <c r="D2554" s="29" t="str">
        <f xml:space="preserve"> IFERROR(VLOOKUP(MID(G2554,1,1), PIRA!$B$1:$E$1146, 2, FALSE),"")</f>
        <v>5 Electricity and Magnetism</v>
      </c>
      <c r="E2554" s="31" t="str">
        <f xml:space="preserve"> IFERROR(VLOOKUP(MID(G2554,1,2),PIRA!$B$1:$E$1144,2,FALSE),"")&amp;"
"&amp;IFERROR(VLOOKUP(MID(H2554,1,2),PIRA!$B$1:$E$1144,2,FALSE),"")&amp;"
"&amp;IFERROR(VLOOKUP(MID(I2554,1,2),PIRA!$B$1:$E$1144,2,FALSE),"")</f>
        <v xml:space="preserve">Electric Fields and Potential
</v>
      </c>
      <c r="F2554" s="31" t="str">
        <f xml:space="preserve"> IFERROR(VLOOKUP(MID(G2554,1,4),PIRA!$B$1:$E$1144,2,FALSE),"")&amp;"
"&amp;IFERROR(VLOOKUP(MID(H2554,1,4),PIRA!$B$1:$E$1144,2,FALSE),"")&amp;"
"&amp;IFERROR(VLOOKUP(MID(I2554,1,4),PIRA!$B$1:$E$1144,2,FALSE),"")</f>
        <v xml:space="preserve">
</v>
      </c>
      <c r="G2554" s="32" t="s">
        <v>1606</v>
      </c>
      <c r="H2554" s="31" t="str">
        <f>IFERROR(IF(VLOOKUP(G2554,Demos!$B$3:$K$1368,2,FALSE)=0,"",VLOOKUP(G2554,Demos!$B$3:$K$1368,2,FALSE)),"")</f>
        <v/>
      </c>
      <c r="I2554" s="79" t="str">
        <f>IFERROR(IF(VLOOKUP(G2554,Demos!$B$3:$K$1368,3,FALSE)=0,"",VLOOKUP(G2554,Demos!$B$3:$K$1368,3,FALSE)),"")</f>
        <v/>
      </c>
      <c r="J2554" s="79" t="str">
        <f>IFERROR(IF(VLOOKUP(G2554,Demos!$B$3:$K$1368,4,FALSE)=0,"",VLOOKUP(G2554,Demos!$B$3:$K$1368,4,FALSE)),"")</f>
        <v/>
      </c>
      <c r="K2554" s="30" t="s">
        <v>1064</v>
      </c>
      <c r="L2554" s="30" t="s">
        <v>1063</v>
      </c>
      <c r="M2554" s="71">
        <v>41183</v>
      </c>
      <c r="N2554" s="33" t="str">
        <f>IFERROR(VLOOKUP(G2554,Demos!$B$3:$K$1368,5,FALSE),"")</f>
        <v>Resistance Paper</v>
      </c>
      <c r="O2554" s="28">
        <f>IF(N2554="","",COUNTIF($N$6:N4673, N2554))</f>
        <v>2</v>
      </c>
      <c r="P2554" s="33" t="str">
        <f xml:space="preserve"> IFERROR(IF(VLOOKUP(G2554,Demos!$B$3:$K$1368,6,FALSE)=0,"",VLOOKUP(G2554,Demos!$B$3:$K$1368,6,FALSE)),"")</f>
        <v>N/A</v>
      </c>
      <c r="Q2554" s="38" t="str">
        <f xml:space="preserve"> IFERROR(IF(VLOOKUP(G2554,Demos!$B$3:$K$1368,8,FALSE)=0,"",VLOOKUP(G2554,Demos!$B$3:$K$1368,8,FALSE)),"")</f>
        <v/>
      </c>
      <c r="R2554" s="38" t="str">
        <f xml:space="preserve"> IFERROR(IF(VLOOKUP(G2554,Demos!$B$3:$K$1368,7,FALSE)=0,"",VLOOKUP(G2554,Demos!$B$3:$K$1368,7,FALSE)),"")</f>
        <v/>
      </c>
      <c r="T2554" s="50" t="s">
        <v>1770</v>
      </c>
      <c r="U2554" s="31" t="str">
        <f>IFERROR(VLOOKUP(G2554,Demos!$B$7:N5849,12,FALSE),"")</f>
        <v/>
      </c>
    </row>
    <row r="2555" spans="1:21" ht="45" x14ac:dyDescent="0.25">
      <c r="A2555" s="39">
        <f t="shared" si="39"/>
        <v>2550</v>
      </c>
      <c r="B2555" s="30" t="s">
        <v>29</v>
      </c>
      <c r="C2555" s="29" t="str">
        <f xml:space="preserve"> IFERROR(VLOOKUP(B2555, Courses!$C$3:$E$836, 2, FALSE),"")</f>
        <v>Classical and Quantum Mechanics</v>
      </c>
      <c r="D2555" s="29" t="str">
        <f xml:space="preserve"> IFERROR(VLOOKUP(MID(G2555,1,1), PIRA!$B$1:$E$1146, 2, FALSE),"")</f>
        <v>1 Mechanics</v>
      </c>
      <c r="E2555" s="31" t="str">
        <f xml:space="preserve"> IFERROR(VLOOKUP(MID(G2555,1,2),PIRA!$B$1:$E$1144,2,FALSE),"")&amp;"
"&amp;IFERROR(VLOOKUP(MID(H2555,1,2),PIRA!$B$1:$E$1144,2,FALSE),"")&amp;"
"&amp;IFERROR(VLOOKUP(MID(I2555,1,2),PIRA!$B$1:$E$1144,2,FALSE),"")</f>
        <v xml:space="preserve">Motion in two Dimensions
</v>
      </c>
      <c r="F2555" s="31" t="str">
        <f xml:space="preserve"> IFERROR(VLOOKUP(MID(G2555,1,4),PIRA!$B$1:$E$1144,2,FALSE),"")&amp;"
"&amp;IFERROR(VLOOKUP(MID(H2555,1,4),PIRA!$B$1:$E$1144,2,FALSE),"")&amp;"
"&amp;IFERROR(VLOOKUP(MID(I2555,1,4),PIRA!$B$1:$E$1144,2,FALSE),"")</f>
        <v xml:space="preserve">Motion of the Center of Mass
</v>
      </c>
      <c r="G2555" s="32" t="s">
        <v>1130</v>
      </c>
      <c r="H2555" s="31" t="str">
        <f>IFERROR(IF(VLOOKUP(G2555,Demos!$B$3:$K$1368,2,FALSE)=0,"",VLOOKUP(G2555,Demos!$B$3:$K$1368,2,FALSE)),"")</f>
        <v/>
      </c>
      <c r="I2555" s="79" t="str">
        <f>IFERROR(IF(VLOOKUP(G2555,Demos!$B$3:$K$1368,3,FALSE)=0,"",VLOOKUP(G2555,Demos!$B$3:$K$1368,3,FALSE)),"")</f>
        <v/>
      </c>
      <c r="J2555" s="79" t="str">
        <f>IFERROR(IF(VLOOKUP(G2555,Demos!$B$3:$K$1368,4,FALSE)=0,"",VLOOKUP(G2555,Demos!$B$3:$K$1368,4,FALSE)),"")</f>
        <v/>
      </c>
      <c r="K2555" s="30" t="s">
        <v>373</v>
      </c>
      <c r="M2555" s="71">
        <v>41170</v>
      </c>
      <c r="N2555" s="33" t="str">
        <f>IFERROR(VLOOKUP(G2555,Demos!$B$3:$K$1368,5,FALSE),"")</f>
        <v>Centre of Mass</v>
      </c>
      <c r="O2555" s="28">
        <f>IF(N2555="","",COUNTIF($N$6:N4674, N2555))</f>
        <v>42</v>
      </c>
      <c r="P2555" s="33" t="str">
        <f xml:space="preserve"> IFERROR(IF(VLOOKUP(G2555,Demos!$B$3:$K$1368,6,FALSE)=0,"",VLOOKUP(G2555,Demos!$B$3:$K$1368,6,FALSE)),"")</f>
        <v>www.de-monstrare.nl/pdf/Centre%20of%20mass.pdf</v>
      </c>
      <c r="Q2555" s="38" t="str">
        <f xml:space="preserve"> IFERROR(IF(VLOOKUP(G2555,Demos!$B$3:$K$1368,8,FALSE)=0,"",VLOOKUP(G2555,Demos!$B$3:$K$1368,8,FALSE)),"")</f>
        <v/>
      </c>
      <c r="R2555" s="38" t="str">
        <f xml:space="preserve"> IFERROR(IF(VLOOKUP(G2555,Demos!$B$3:$K$1368,7,FALSE)=0,"",VLOOKUP(G2555,Demos!$B$3:$K$1368,7,FALSE)),"")</f>
        <v xml:space="preserve">See Collegerama 2022 recording TN1612TU_14 - https://collegerama.tudelft.nl/Mediasite/Channel/as-bsc-tn/watch/64cb5e5c7d2546fb9f465306d41a128b1d </v>
      </c>
      <c r="T2555" s="50" t="s">
        <v>1762</v>
      </c>
      <c r="U2555" s="31" t="str">
        <f>IFERROR(VLOOKUP(G2555,Demos!$B$7:N5854,12,FALSE),"")</f>
        <v/>
      </c>
    </row>
    <row r="2556" spans="1:21" ht="45" x14ac:dyDescent="0.25">
      <c r="A2556" s="39">
        <f t="shared" si="39"/>
        <v>2551</v>
      </c>
      <c r="B2556" s="30" t="s">
        <v>29</v>
      </c>
      <c r="C2556" s="29" t="str">
        <f xml:space="preserve"> IFERROR(VLOOKUP(B2556, Courses!$C$3:$E$836, 2, FALSE),"")</f>
        <v>Classical and Quantum Mechanics</v>
      </c>
      <c r="D2556" s="29" t="str">
        <f xml:space="preserve"> IFERROR(VLOOKUP(MID(G2556,1,1), PIRA!$B$1:$E$1146, 2, FALSE),"")</f>
        <v>1 Mechanics</v>
      </c>
      <c r="E2556" s="31" t="str">
        <f xml:space="preserve"> IFERROR(VLOOKUP(MID(G2556,1,2),PIRA!$B$1:$E$1144,2,FALSE),"")&amp;"
"&amp;IFERROR(VLOOKUP(MID(H2556,1,2),PIRA!$B$1:$E$1144,2,FALSE),"")&amp;"
"&amp;IFERROR(VLOOKUP(MID(I2556,1,2),PIRA!$B$1:$E$1144,2,FALSE),"")</f>
        <v xml:space="preserve">Work and Energy
</v>
      </c>
      <c r="F2556" s="31" t="str">
        <f xml:space="preserve"> IFERROR(VLOOKUP(MID(G2556,1,4),PIRA!$B$1:$E$1144,2,FALSE),"")&amp;"
"&amp;IFERROR(VLOOKUP(MID(H2556,1,4),PIRA!$B$1:$E$1144,2,FALSE),"")&amp;"
"&amp;IFERROR(VLOOKUP(MID(I2556,1,4),PIRA!$B$1:$E$1144,2,FALSE),"")</f>
        <v xml:space="preserve">Work
</v>
      </c>
      <c r="G2556" s="32" t="s">
        <v>1157</v>
      </c>
      <c r="H2556" s="31" t="str">
        <f>IFERROR(IF(VLOOKUP(G2556,Demos!$B$3:$K$1368,2,FALSE)=0,"",VLOOKUP(G2556,Demos!$B$3:$K$1368,2,FALSE)),"")</f>
        <v/>
      </c>
      <c r="I2556" s="79" t="str">
        <f>IFERROR(IF(VLOOKUP(G2556,Demos!$B$3:$K$1368,3,FALSE)=0,"",VLOOKUP(G2556,Demos!$B$3:$K$1368,3,FALSE)),"")</f>
        <v/>
      </c>
      <c r="J2556" s="79" t="str">
        <f>IFERROR(IF(VLOOKUP(G2556,Demos!$B$3:$K$1368,4,FALSE)=0,"",VLOOKUP(G2556,Demos!$B$3:$K$1368,4,FALSE)),"")</f>
        <v/>
      </c>
      <c r="K2556" s="30" t="s">
        <v>373</v>
      </c>
      <c r="M2556" s="71">
        <v>41170</v>
      </c>
      <c r="N2556" s="33" t="str">
        <f>IFERROR(VLOOKUP(G2556,Demos!$B$3:$K$1368,5,FALSE),"")</f>
        <v>How much Work to Break a Soup Tureen?</v>
      </c>
      <c r="O2556" s="28">
        <f>IF(N2556="","",COUNTIF($N$6:N4675, N2556))</f>
        <v>12</v>
      </c>
      <c r="P2556" s="33" t="str">
        <f xml:space="preserve"> IFERROR(IF(VLOOKUP(G2556,Demos!$B$3:$K$1368,6,FALSE)=0,"",VLOOKUP(G2556,Demos!$B$3:$K$1368,6,FALSE)),"")</f>
        <v>www.de-monstrare.nl/pdf/How%20much%20work%20to%20break%20a%20soup-tureen.pdf</v>
      </c>
      <c r="Q2556" s="38" t="str">
        <f xml:space="preserve"> IFERROR(IF(VLOOKUP(G2556,Demos!$B$3:$K$1368,8,FALSE)=0,"",VLOOKUP(G2556,Demos!$B$3:$K$1368,8,FALSE)),"")</f>
        <v/>
      </c>
      <c r="R2556" s="38" t="str">
        <f xml:space="preserve"> IFERROR(IF(VLOOKUP(G2556,Demos!$B$3:$K$1368,7,FALSE)=0,"",VLOOKUP(G2556,Demos!$B$3:$K$1368,7,FALSE)),"")</f>
        <v/>
      </c>
      <c r="T2556" s="50" t="s">
        <v>1762</v>
      </c>
      <c r="U2556" s="31" t="str">
        <f>IFERROR(VLOOKUP(G2556,Demos!$B$7:N5852,12,FALSE),"")</f>
        <v/>
      </c>
    </row>
    <row r="2557" spans="1:21" ht="45" x14ac:dyDescent="0.25">
      <c r="A2557" s="39">
        <f t="shared" si="39"/>
        <v>2552</v>
      </c>
      <c r="B2557" s="30" t="s">
        <v>29</v>
      </c>
      <c r="C2557" s="29" t="str">
        <f xml:space="preserve"> IFERROR(VLOOKUP(B2557, Courses!$C$3:$E$836, 2, FALSE),"")</f>
        <v>Classical and Quantum Mechanics</v>
      </c>
      <c r="D2557" s="29" t="str">
        <f xml:space="preserve"> IFERROR(VLOOKUP(MID(G2557,1,1), PIRA!$B$1:$E$1146, 2, FALSE),"")</f>
        <v>1 Mechanics</v>
      </c>
      <c r="E2557" s="31" t="str">
        <f xml:space="preserve"> IFERROR(VLOOKUP(MID(G2557,1,2),PIRA!$B$1:$E$1144,2,FALSE),"")&amp;"
"&amp;IFERROR(VLOOKUP(MID(H2557,1,2),PIRA!$B$1:$E$1144,2,FALSE),"")&amp;"
"&amp;IFERROR(VLOOKUP(MID(I2557,1,2),PIRA!$B$1:$E$1144,2,FALSE),"")</f>
        <v xml:space="preserve">Linear Momentum and Collisions
</v>
      </c>
      <c r="F2557" s="31" t="str">
        <f xml:space="preserve"> IFERROR(VLOOKUP(MID(G2557,1,4),PIRA!$B$1:$E$1144,2,FALSE),"")&amp;"
"&amp;IFERROR(VLOOKUP(MID(H2557,1,4),PIRA!$B$1:$E$1144,2,FALSE),"")&amp;"
"&amp;IFERROR(VLOOKUP(MID(I2557,1,4),PIRA!$B$1:$E$1144,2,FALSE),"")</f>
        <v xml:space="preserve">Conservation of Linear Momentum
</v>
      </c>
      <c r="G2557" s="32" t="s">
        <v>1163</v>
      </c>
      <c r="H2557" s="31" t="str">
        <f>IFERROR(IF(VLOOKUP(G2557,Demos!$B$3:$K$1368,2,FALSE)=0,"",VLOOKUP(G2557,Demos!$B$3:$K$1368,2,FALSE)),"")</f>
        <v/>
      </c>
      <c r="I2557" s="79" t="str">
        <f>IFERROR(IF(VLOOKUP(G2557,Demos!$B$3:$K$1368,3,FALSE)=0,"",VLOOKUP(G2557,Demos!$B$3:$K$1368,3,FALSE)),"")</f>
        <v/>
      </c>
      <c r="J2557" s="79" t="str">
        <f>IFERROR(IF(VLOOKUP(G2557,Demos!$B$3:$K$1368,4,FALSE)=0,"",VLOOKUP(G2557,Demos!$B$3:$K$1368,4,FALSE)),"")</f>
        <v/>
      </c>
      <c r="K2557" s="30" t="s">
        <v>373</v>
      </c>
      <c r="M2557" s="71">
        <v>41170</v>
      </c>
      <c r="N2557" s="33" t="str">
        <f>IFERROR(VLOOKUP(G2557,Demos!$B$3:$K$1368,5,FALSE),"")</f>
        <v>Explosion</v>
      </c>
      <c r="O2557" s="28">
        <f>IF(N2557="","",COUNTIF($N$6:N4676, N2557))</f>
        <v>26</v>
      </c>
      <c r="P2557" s="33" t="str">
        <f xml:space="preserve"> IFERROR(IF(VLOOKUP(G2557,Demos!$B$3:$K$1368,6,FALSE)=0,"",VLOOKUP(G2557,Demos!$B$3:$K$1368,6,FALSE)),"")</f>
        <v>www.de-monstrare.nl/pdf/Explosion.pdf</v>
      </c>
      <c r="Q2557" s="38" t="str">
        <f xml:space="preserve"> IFERROR(IF(VLOOKUP(G2557,Demos!$B$3:$K$1368,8,FALSE)=0,"",VLOOKUP(G2557,Demos!$B$3:$K$1368,8,FALSE)),"")</f>
        <v/>
      </c>
      <c r="R2557" s="38" t="str">
        <f xml:space="preserve"> IFERROR(IF(VLOOKUP(G2557,Demos!$B$3:$K$1368,7,FALSE)=0,"",VLOOKUP(G2557,Demos!$B$3:$K$1368,7,FALSE)),"")</f>
        <v xml:space="preserve">See Collegerama 2022 recording TN1612TU_14 - https://collegerama.tudelft.nl/Mediasite/Channel/as-bsc-tn/watch/64cb5e5c7d2546fb9f465306d41a128b1d </v>
      </c>
      <c r="T2557" s="50" t="s">
        <v>1762</v>
      </c>
      <c r="U2557" s="31" t="str">
        <f>IFERROR(VLOOKUP(G2557,Demos!$B$7:N5853,12,FALSE),"")</f>
        <v/>
      </c>
    </row>
    <row r="2558" spans="1:21" ht="45" x14ac:dyDescent="0.25">
      <c r="A2558" s="39">
        <f t="shared" si="39"/>
        <v>2553</v>
      </c>
      <c r="B2558" s="30" t="s">
        <v>29</v>
      </c>
      <c r="C2558" s="29" t="str">
        <f xml:space="preserve"> IFERROR(VLOOKUP(B2558, Courses!$C$3:$E$836, 2, FALSE),"")</f>
        <v>Classical and Quantum Mechanics</v>
      </c>
      <c r="D2558" s="29" t="str">
        <f xml:space="preserve"> IFERROR(VLOOKUP(MID(G2558,1,1), PIRA!$B$1:$E$1146, 2, FALSE),"")</f>
        <v>1 Mechanics</v>
      </c>
      <c r="E2558" s="31" t="str">
        <f xml:space="preserve"> IFERROR(VLOOKUP(MID(G2558,1,2),PIRA!$B$1:$E$1144,2,FALSE),"")&amp;"
"&amp;IFERROR(VLOOKUP(MID(H2558,1,2),PIRA!$B$1:$E$1144,2,FALSE),"")&amp;"
"&amp;IFERROR(VLOOKUP(MID(I2558,1,2),PIRA!$B$1:$E$1144,2,FALSE),"")</f>
        <v xml:space="preserve">Rotational Dynamics
Applications of Newton's Laws
</v>
      </c>
      <c r="F2558" s="31" t="str">
        <f xml:space="preserve"> IFERROR(VLOOKUP(MID(G2558,1,4),PIRA!$B$1:$E$1144,2,FALSE),"")&amp;"
"&amp;IFERROR(VLOOKUP(MID(H2558,1,4),PIRA!$B$1:$E$1144,2,FALSE),"")&amp;"
"&amp;IFERROR(VLOOKUP(MID(I2558,1,4),PIRA!$B$1:$E$1144,2,FALSE),"")</f>
        <v xml:space="preserve">Conservation of Angular Momentum
Dynamic Torque
</v>
      </c>
      <c r="G2558" s="32" t="s">
        <v>1169</v>
      </c>
      <c r="H2558" s="31" t="str">
        <f>IFERROR(IF(VLOOKUP(G2558,Demos!$B$3:$K$1368,2,FALSE)=0,"",VLOOKUP(G2558,Demos!$B$3:$K$1368,2,FALSE)),"")</f>
        <v>1K10.01</v>
      </c>
      <c r="I2558" s="79" t="str">
        <f>IFERROR(IF(VLOOKUP(G2558,Demos!$B$3:$K$1368,3,FALSE)=0,"",VLOOKUP(G2558,Demos!$B$3:$K$1368,3,FALSE)),"")</f>
        <v/>
      </c>
      <c r="J2558" s="79" t="str">
        <f>IFERROR(IF(VLOOKUP(G2558,Demos!$B$3:$K$1368,4,FALSE)=0,"",VLOOKUP(G2558,Demos!$B$3:$K$1368,4,FALSE)),"")</f>
        <v/>
      </c>
      <c r="K2558" s="30" t="s">
        <v>373</v>
      </c>
      <c r="M2558" s="71">
        <v>41170</v>
      </c>
      <c r="N2558" s="33" t="str">
        <f>IFERROR(VLOOKUP(G2558,Demos!$B$3:$K$1368,5,FALSE),"")</f>
        <v>Pulling a Spool (a.k.a. Oma's Garenklosje)</v>
      </c>
      <c r="O2558" s="28">
        <f>IF(N2558="","",COUNTIF($N$6:N4677, N2558))</f>
        <v>39</v>
      </c>
      <c r="P2558" s="33" t="str">
        <f xml:space="preserve"> IFERROR(IF(VLOOKUP(G2558,Demos!$B$3:$K$1368,6,FALSE)=0,"",VLOOKUP(G2558,Demos!$B$3:$K$1368,6,FALSE)),"")</f>
        <v>www.de-monstrare.nl/pdf/Pulling%20a%20spool.pdf</v>
      </c>
      <c r="Q2558" s="38" t="str">
        <f xml:space="preserve"> IFERROR(IF(VLOOKUP(G2558,Demos!$B$3:$K$1368,8,FALSE)=0,"",VLOOKUP(G2558,Demos!$B$3:$K$1368,8,FALSE)),"")</f>
        <v/>
      </c>
      <c r="R2558" s="38" t="str">
        <f xml:space="preserve"> IFERROR(IF(VLOOKUP(G2558,Demos!$B$3:$K$1368,7,FALSE)=0,"",VLOOKUP(G2558,Demos!$B$3:$K$1368,7,FALSE)),"")</f>
        <v xml:space="preserve">See Collegerame 2022 recording TN1612TU_19 - https://collegerama.tudelft.nl/Mediasite/Channel/as-bsc-tn/watch/1525734e9e3e40e6a0113a2e79f6fd7b1d </v>
      </c>
      <c r="T2558" s="50" t="s">
        <v>1762</v>
      </c>
      <c r="U2558" s="31" t="str">
        <f>IFERROR(VLOOKUP(G2558,Demos!$B$7:N5851,12,FALSE),"")</f>
        <v/>
      </c>
    </row>
    <row r="2559" spans="1:21" ht="45" x14ac:dyDescent="0.25">
      <c r="A2559" s="39">
        <f t="shared" si="39"/>
        <v>2554</v>
      </c>
      <c r="B2559" s="30" t="s">
        <v>29</v>
      </c>
      <c r="C2559" s="29" t="str">
        <f xml:space="preserve"> IFERROR(VLOOKUP(B2559, Courses!$C$3:$E$836, 2, FALSE),"")</f>
        <v>Classical and Quantum Mechanics</v>
      </c>
      <c r="D2559" s="29" t="str">
        <f xml:space="preserve"> IFERROR(VLOOKUP(MID(G2559,1,1), PIRA!$B$1:$E$1146, 2, FALSE),"")</f>
        <v>1 Mechanics</v>
      </c>
      <c r="E2559" s="31" t="str">
        <f xml:space="preserve"> IFERROR(VLOOKUP(MID(G2559,1,2),PIRA!$B$1:$E$1144,2,FALSE),"")&amp;"
"&amp;IFERROR(VLOOKUP(MID(H2559,1,2),PIRA!$B$1:$E$1144,2,FALSE),"")&amp;"
"&amp;IFERROR(VLOOKUP(MID(I2559,1,2),PIRA!$B$1:$E$1144,2,FALSE),"")</f>
        <v xml:space="preserve">Rotational Dynamics
</v>
      </c>
      <c r="F2559" s="31" t="str">
        <f xml:space="preserve"> IFERROR(VLOOKUP(MID(G2559,1,4),PIRA!$B$1:$E$1144,2,FALSE),"")&amp;"
"&amp;IFERROR(VLOOKUP(MID(H2559,1,4),PIRA!$B$1:$E$1144,2,FALSE),"")&amp;"
"&amp;IFERROR(VLOOKUP(MID(I2559,1,4),PIRA!$B$1:$E$1144,2,FALSE),"")</f>
        <v xml:space="preserve">Conservation of Angular Momentum
</v>
      </c>
      <c r="G2559" s="32" t="s">
        <v>1409</v>
      </c>
      <c r="H2559" s="31" t="str">
        <f>IFERROR(IF(VLOOKUP(G2559,Demos!$B$3:$K$1368,2,FALSE)=0,"",VLOOKUP(G2559,Demos!$B$3:$K$1368,2,FALSE)),"")</f>
        <v/>
      </c>
      <c r="I2559" s="79" t="str">
        <f>IFERROR(IF(VLOOKUP(G2559,Demos!$B$3:$K$1368,3,FALSE)=0,"",VLOOKUP(G2559,Demos!$B$3:$K$1368,3,FALSE)),"")</f>
        <v/>
      </c>
      <c r="J2559" s="79" t="str">
        <f>IFERROR(IF(VLOOKUP(G2559,Demos!$B$3:$K$1368,4,FALSE)=0,"",VLOOKUP(G2559,Demos!$B$3:$K$1368,4,FALSE)),"")</f>
        <v/>
      </c>
      <c r="K2559" s="30" t="s">
        <v>373</v>
      </c>
      <c r="M2559" s="71">
        <v>41170</v>
      </c>
      <c r="N2559" s="33" t="str">
        <f>IFERROR(VLOOKUP(G2559,Demos!$B$3:$K$1368,5,FALSE),"")</f>
        <v>Pulling the Rug</v>
      </c>
      <c r="O2559" s="28">
        <f>IF(N2559="","",COUNTIF($N$6:N4678, N2559))</f>
        <v>3</v>
      </c>
      <c r="P2559" s="33" t="str">
        <f xml:space="preserve"> IFERROR(IF(VLOOKUP(G2559,Demos!$B$3:$K$1368,6,FALSE)=0,"",VLOOKUP(G2559,Demos!$B$3:$K$1368,6,FALSE)),"")</f>
        <v>www.de-monstrare.nl/pdf/Pulling%20the%20rug.pdf</v>
      </c>
      <c r="Q2559" s="38" t="str">
        <f xml:space="preserve"> IFERROR(IF(VLOOKUP(G2559,Demos!$B$3:$K$1368,8,FALSE)=0,"",VLOOKUP(G2559,Demos!$B$3:$K$1368,8,FALSE)),"")</f>
        <v/>
      </c>
      <c r="R2559" s="38" t="str">
        <f xml:space="preserve"> IFERROR(IF(VLOOKUP(G2559,Demos!$B$3:$K$1368,7,FALSE)=0,"",VLOOKUP(G2559,Demos!$B$3:$K$1368,7,FALSE)),"")</f>
        <v/>
      </c>
      <c r="T2559" s="50" t="s">
        <v>1762</v>
      </c>
      <c r="U2559" s="31" t="str">
        <f>IFERROR(VLOOKUP(G2559,Demos!$B$7:N5850,12,FALSE),"")</f>
        <v/>
      </c>
    </row>
    <row r="2560" spans="1:21" ht="45" x14ac:dyDescent="0.25">
      <c r="A2560" s="39">
        <f t="shared" si="39"/>
        <v>2555</v>
      </c>
      <c r="B2560" s="30" t="s">
        <v>1877</v>
      </c>
      <c r="C2560" s="29" t="str">
        <f xml:space="preserve"> IFERROR(VLOOKUP(B2560, Courses!$C$3:$E$836, 2, FALSE),"")</f>
        <v>Electromagnetism</v>
      </c>
      <c r="D2560" s="29" t="str">
        <f xml:space="preserve"> IFERROR(VLOOKUP(MID(G2560,1,1), PIRA!$B$1:$E$1146, 2, FALSE),"")</f>
        <v>5 Electricity and Magnetism</v>
      </c>
      <c r="E2560" s="31" t="str">
        <f xml:space="preserve"> IFERROR(VLOOKUP(MID(G2560,1,2),PIRA!$B$1:$E$1144,2,FALSE),"")&amp;"
"&amp;IFERROR(VLOOKUP(MID(H2560,1,2),PIRA!$B$1:$E$1144,2,FALSE),"")&amp;"
"&amp;IFERROR(VLOOKUP(MID(I2560,1,2),PIRA!$B$1:$E$1144,2,FALSE),"")</f>
        <v xml:space="preserve">Capacitance
</v>
      </c>
      <c r="F2560" s="31" t="str">
        <f xml:space="preserve"> IFERROR(VLOOKUP(MID(G2560,1,4),PIRA!$B$1:$E$1144,2,FALSE),"")&amp;"
"&amp;IFERROR(VLOOKUP(MID(H2560,1,4),PIRA!$B$1:$E$1144,2,FALSE),"")&amp;"
"&amp;IFERROR(VLOOKUP(MID(I2560,1,4),PIRA!$B$1:$E$1144,2,FALSE),"")</f>
        <v xml:space="preserve">Capacitors
</v>
      </c>
      <c r="G2560" s="32" t="s">
        <v>248</v>
      </c>
      <c r="H2560" s="31" t="str">
        <f>IFERROR(IF(VLOOKUP(G2560,Demos!$B$3:$K$1368,2,FALSE)=0,"",VLOOKUP(G2560,Demos!$B$3:$K$1368,2,FALSE)),"")</f>
        <v/>
      </c>
      <c r="I2560" s="79" t="str">
        <f>IFERROR(IF(VLOOKUP(G2560,Demos!$B$3:$K$1368,3,FALSE)=0,"",VLOOKUP(G2560,Demos!$B$3:$K$1368,3,FALSE)),"")</f>
        <v/>
      </c>
      <c r="J2560" s="79" t="str">
        <f>IFERROR(IF(VLOOKUP(G2560,Demos!$B$3:$K$1368,4,FALSE)=0,"",VLOOKUP(G2560,Demos!$B$3:$K$1368,4,FALSE)),"")</f>
        <v/>
      </c>
      <c r="K2560" s="30" t="s">
        <v>177</v>
      </c>
      <c r="L2560" s="30" t="s">
        <v>155</v>
      </c>
      <c r="M2560" s="71">
        <v>41170</v>
      </c>
      <c r="N2560" s="33" t="str">
        <f>IFERROR(VLOOKUP(G2560,Demos!$B$3:$K$1368,5,FALSE),"")</f>
        <v>Capacitor (1) Spacing between the Plates</v>
      </c>
      <c r="O2560" s="28">
        <f>IF(N2560="","",COUNTIF($N$6:N4679, N2560))</f>
        <v>22</v>
      </c>
      <c r="P2560" s="33" t="str">
        <f xml:space="preserve"> IFERROR(IF(VLOOKUP(G2560,Demos!$B$3:$K$1368,6,FALSE)=0,"",VLOOKUP(G2560,Demos!$B$3:$K$1368,6,FALSE)),"")</f>
        <v>www.de-monstrare.nl/.../Capacitor%20_1_ %20Spacing%20between%20the%20plates.pdf</v>
      </c>
      <c r="Q2560" s="38" t="str">
        <f xml:space="preserve"> IFERROR(IF(VLOOKUP(G2560,Demos!$B$3:$K$1368,8,FALSE)=0,"",VLOOKUP(G2560,Demos!$B$3:$K$1368,8,FALSE)),"")</f>
        <v/>
      </c>
      <c r="R2560" s="38" t="str">
        <f xml:space="preserve"> IFERROR(IF(VLOOKUP(G2560,Demos!$B$3:$K$1368,7,FALSE)=0,"",VLOOKUP(G2560,Demos!$B$3:$K$1368,7,FALSE)),"")</f>
        <v/>
      </c>
      <c r="T2560" s="50" t="s">
        <v>1761</v>
      </c>
      <c r="U2560" s="31" t="str">
        <f>IFERROR(VLOOKUP(G2560,Demos!$B$7:N5855,12,FALSE),"")</f>
        <v/>
      </c>
    </row>
    <row r="2561" spans="1:21" ht="45" x14ac:dyDescent="0.25">
      <c r="A2561" s="39">
        <f t="shared" si="39"/>
        <v>2556</v>
      </c>
      <c r="B2561" s="30" t="s">
        <v>1877</v>
      </c>
      <c r="C2561" s="29" t="str">
        <f xml:space="preserve"> IFERROR(VLOOKUP(B2561, Courses!$C$3:$E$836, 2, FALSE),"")</f>
        <v>Electromagnetism</v>
      </c>
      <c r="D2561" s="29" t="str">
        <f xml:space="preserve"> IFERROR(VLOOKUP(MID(G2561,1,1), PIRA!$B$1:$E$1146, 2, FALSE),"")</f>
        <v>5 Electricity and Magnetism</v>
      </c>
      <c r="E2561" s="31" t="str">
        <f xml:space="preserve"> IFERROR(VLOOKUP(MID(G2561,1,2),PIRA!$B$1:$E$1144,2,FALSE),"")&amp;"
"&amp;IFERROR(VLOOKUP(MID(H2561,1,2),PIRA!$B$1:$E$1144,2,FALSE),"")&amp;"
"&amp;IFERROR(VLOOKUP(MID(I2561,1,2),PIRA!$B$1:$E$1144,2,FALSE),"")</f>
        <v xml:space="preserve">Electrostatics
</v>
      </c>
      <c r="F2561" s="31" t="str">
        <f xml:space="preserve"> IFERROR(VLOOKUP(MID(G2561,1,4),PIRA!$B$1:$E$1144,2,FALSE),"")&amp;"
"&amp;IFERROR(VLOOKUP(MID(H2561,1,4),PIRA!$B$1:$E$1144,2,FALSE),"")&amp;"
"&amp;IFERROR(VLOOKUP(MID(I2561,1,4),PIRA!$B$1:$E$1144,2,FALSE),"")</f>
        <v xml:space="preserve">
</v>
      </c>
      <c r="G2561" s="32" t="s">
        <v>1724</v>
      </c>
      <c r="H2561" s="31" t="str">
        <f>IFERROR(IF(VLOOKUP(G2561,Demos!$B$3:$K$1368,2,FALSE)=0,"",VLOOKUP(G2561,Demos!$B$3:$K$1368,2,FALSE)),"")</f>
        <v/>
      </c>
      <c r="I2561" s="79" t="str">
        <f>IFERROR(IF(VLOOKUP(G2561,Demos!$B$3:$K$1368,3,FALSE)=0,"",VLOOKUP(G2561,Demos!$B$3:$K$1368,3,FALSE)),"")</f>
        <v/>
      </c>
      <c r="J2561" s="79" t="str">
        <f>IFERROR(IF(VLOOKUP(G2561,Demos!$B$3:$K$1368,4,FALSE)=0,"",VLOOKUP(G2561,Demos!$B$3:$K$1368,4,FALSE)),"")</f>
        <v/>
      </c>
      <c r="K2561" s="30" t="s">
        <v>155</v>
      </c>
      <c r="L2561" s="30" t="s">
        <v>1060</v>
      </c>
      <c r="M2561" s="71">
        <v>41166</v>
      </c>
      <c r="N2561" s="33" t="str">
        <f>IFERROR(VLOOKUP(G2561,Demos!$B$3:$K$1368,5,FALSE),"")</f>
        <v>Work performed when Displacing Charged Spheres</v>
      </c>
      <c r="O2561" s="28">
        <f>IF(N2561="","",COUNTIF($N$6:N4680, N2561))</f>
        <v>4</v>
      </c>
      <c r="P2561" s="33" t="str">
        <f xml:space="preserve"> IFERROR(IF(VLOOKUP(G2561,Demos!$B$3:$K$1368,6,FALSE)=0,"",VLOOKUP(G2561,Demos!$B$3:$K$1368,6,FALSE)),"")</f>
        <v>N/A</v>
      </c>
      <c r="Q2561" s="38" t="str">
        <f xml:space="preserve"> IFERROR(IF(VLOOKUP(G2561,Demos!$B$3:$K$1368,8,FALSE)=0,"",VLOOKUP(G2561,Demos!$B$3:$K$1368,8,FALSE)),"")</f>
        <v>Measure and integrate force w Newton meter while changing separation between two charged spheres</v>
      </c>
      <c r="R2561" s="38" t="str">
        <f xml:space="preserve"> IFERROR(IF(VLOOKUP(G2561,Demos!$B$3:$K$1368,7,FALSE)=0,"",VLOOKUP(G2561,Demos!$B$3:$K$1368,7,FALSE)),"")</f>
        <v/>
      </c>
      <c r="T2561" s="50" t="s">
        <v>1769</v>
      </c>
      <c r="U2561" s="31" t="str">
        <f>IFERROR(VLOOKUP(G2561,Demos!$B$7:N5856,12,FALSE),"")</f>
        <v/>
      </c>
    </row>
    <row r="2562" spans="1:21" ht="45" x14ac:dyDescent="0.25">
      <c r="A2562" s="39">
        <f t="shared" si="39"/>
        <v>2557</v>
      </c>
      <c r="B2562" s="30" t="s">
        <v>29</v>
      </c>
      <c r="C2562" s="29" t="str">
        <f xml:space="preserve"> IFERROR(VLOOKUP(B2562, Courses!$C$3:$E$836, 2, FALSE),"")</f>
        <v>Classical and Quantum Mechanics</v>
      </c>
      <c r="D2562" s="29" t="str">
        <f xml:space="preserve"> IFERROR(VLOOKUP(MID(G2562,1,1), PIRA!$B$1:$E$1146, 2, FALSE),"")</f>
        <v>1 Mechanics</v>
      </c>
      <c r="E2562" s="31" t="str">
        <f xml:space="preserve"> IFERROR(VLOOKUP(MID(G2562,1,2),PIRA!$B$1:$E$1144,2,FALSE),"")&amp;"
"&amp;IFERROR(VLOOKUP(MID(H2562,1,2),PIRA!$B$1:$E$1144,2,FALSE),"")&amp;"
"&amp;IFERROR(VLOOKUP(MID(I2562,1,2),PIRA!$B$1:$E$1144,2,FALSE),"")</f>
        <v xml:space="preserve">Newton's Third Law
</v>
      </c>
      <c r="F2562" s="31" t="str">
        <f xml:space="preserve"> IFERROR(VLOOKUP(MID(G2562,1,4),PIRA!$B$1:$E$1144,2,FALSE),"")&amp;"
"&amp;IFERROR(VLOOKUP(MID(H2562,1,4),PIRA!$B$1:$E$1144,2,FALSE),"")&amp;"
"&amp;IFERROR(VLOOKUP(MID(I2562,1,4),PIRA!$B$1:$E$1144,2,FALSE),"")</f>
        <v xml:space="preserve">Action and Reaction
</v>
      </c>
      <c r="G2562" s="32" t="s">
        <v>1145</v>
      </c>
      <c r="H2562" s="31" t="str">
        <f>IFERROR(IF(VLOOKUP(G2562,Demos!$B$3:$K$1368,2,FALSE)=0,"",VLOOKUP(G2562,Demos!$B$3:$K$1368,2,FALSE)),"")</f>
        <v/>
      </c>
      <c r="I2562" s="79" t="str">
        <f>IFERROR(IF(VLOOKUP(G2562,Demos!$B$3:$K$1368,3,FALSE)=0,"",VLOOKUP(G2562,Demos!$B$3:$K$1368,3,FALSE)),"")</f>
        <v/>
      </c>
      <c r="J2562" s="79" t="str">
        <f>IFERROR(IF(VLOOKUP(G2562,Demos!$B$3:$K$1368,4,FALSE)=0,"",VLOOKUP(G2562,Demos!$B$3:$K$1368,4,FALSE)),"")</f>
        <v/>
      </c>
      <c r="K2562" s="30" t="s">
        <v>373</v>
      </c>
      <c r="M2562" s="71">
        <v>41163</v>
      </c>
      <c r="N2562" s="33" t="str">
        <f>IFERROR(VLOOKUP(G2562,Demos!$B$3:$K$1368,5,FALSE),"")</f>
        <v>Who is the Strongest in a Collision?</v>
      </c>
      <c r="O2562" s="28">
        <f>IF(N2562="","",COUNTIF($N$6:N4681, N2562))</f>
        <v>12</v>
      </c>
      <c r="P2562" s="33" t="str">
        <f xml:space="preserve"> IFERROR(IF(VLOOKUP(G2562,Demos!$B$3:$K$1368,6,FALSE)=0,"",VLOOKUP(G2562,Demos!$B$3:$K$1368,6,FALSE)),"")</f>
        <v>www.de-monstrare.nl/pdf/Who%20is%20the%20strongest%20in%20a%20collision.pdf</v>
      </c>
      <c r="Q2562" s="38" t="str">
        <f xml:space="preserve"> IFERROR(IF(VLOOKUP(G2562,Demos!$B$3:$K$1368,8,FALSE)=0,"",VLOOKUP(G2562,Demos!$B$3:$K$1368,8,FALSE)),"")</f>
        <v/>
      </c>
      <c r="R2562" s="38" t="str">
        <f xml:space="preserve"> IFERROR(IF(VLOOKUP(G2562,Demos!$B$3:$K$1368,7,FALSE)=0,"",VLOOKUP(G2562,Demos!$B$3:$K$1368,7,FALSE)),"")</f>
        <v/>
      </c>
      <c r="T2562" s="50" t="s">
        <v>1762</v>
      </c>
      <c r="U2562" s="31" t="str">
        <f>IFERROR(VLOOKUP(G2562,Demos!$B$7:N5857,12,FALSE),"")</f>
        <v/>
      </c>
    </row>
    <row r="2563" spans="1:21" ht="45" x14ac:dyDescent="0.25">
      <c r="A2563" s="39">
        <f t="shared" si="39"/>
        <v>2558</v>
      </c>
      <c r="B2563" s="30" t="s">
        <v>29</v>
      </c>
      <c r="C2563" s="29" t="str">
        <f xml:space="preserve"> IFERROR(VLOOKUP(B2563, Courses!$C$3:$E$836, 2, FALSE),"")</f>
        <v>Classical and Quantum Mechanics</v>
      </c>
      <c r="D2563" s="29" t="str">
        <f xml:space="preserve"> IFERROR(VLOOKUP(MID(G2563,1,1), PIRA!$B$1:$E$1146, 2, FALSE),"")</f>
        <v>1 Mechanics</v>
      </c>
      <c r="E2563" s="31" t="str">
        <f xml:space="preserve"> IFERROR(VLOOKUP(MID(G2563,1,2),PIRA!$B$1:$E$1144,2,FALSE),"")&amp;"
"&amp;IFERROR(VLOOKUP(MID(H2563,1,2),PIRA!$B$1:$E$1144,2,FALSE),"")&amp;"
"&amp;IFERROR(VLOOKUP(MID(I2563,1,2),PIRA!$B$1:$E$1144,2,FALSE),"")</f>
        <v xml:space="preserve">Statics of Rigid Bodies
</v>
      </c>
      <c r="F2563" s="31" t="str">
        <f xml:space="preserve"> IFERROR(VLOOKUP(MID(G2563,1,4),PIRA!$B$1:$E$1144,2,FALSE),"")&amp;"
"&amp;IFERROR(VLOOKUP(MID(H2563,1,4),PIRA!$B$1:$E$1144,2,FALSE),"")&amp;"
"&amp;IFERROR(VLOOKUP(MID(I2563,1,4),PIRA!$B$1:$E$1144,2,FALSE),"")</f>
        <v xml:space="preserve">Resolution of Forces
</v>
      </c>
      <c r="G2563" s="32" t="s">
        <v>1148</v>
      </c>
      <c r="H2563" s="31" t="str">
        <f>IFERROR(IF(VLOOKUP(G2563,Demos!$B$3:$K$1368,2,FALSE)=0,"",VLOOKUP(G2563,Demos!$B$3:$K$1368,2,FALSE)),"")</f>
        <v/>
      </c>
      <c r="I2563" s="79" t="str">
        <f>IFERROR(IF(VLOOKUP(G2563,Demos!$B$3:$K$1368,3,FALSE)=0,"",VLOOKUP(G2563,Demos!$B$3:$K$1368,3,FALSE)),"")</f>
        <v/>
      </c>
      <c r="J2563" s="79" t="str">
        <f>IFERROR(IF(VLOOKUP(G2563,Demos!$B$3:$K$1368,4,FALSE)=0,"",VLOOKUP(G2563,Demos!$B$3:$K$1368,4,FALSE)),"")</f>
        <v/>
      </c>
      <c r="K2563" s="30" t="s">
        <v>373</v>
      </c>
      <c r="M2563" s="71">
        <v>41163</v>
      </c>
      <c r="N2563" s="33" t="str">
        <f>IFERROR(VLOOKUP(G2563,Demos!$B$3:$K$1368,5,FALSE),"")</f>
        <v>Strong Professor (Weak Students)</v>
      </c>
      <c r="O2563" s="28">
        <f>IF(N2563="","",COUNTIF($N$6:N4682, N2563))</f>
        <v>24</v>
      </c>
      <c r="P2563" s="33" t="str">
        <f xml:space="preserve"> IFERROR(IF(VLOOKUP(G2563,Demos!$B$3:$K$1368,6,FALSE)=0,"",VLOOKUP(G2563,Demos!$B$3:$K$1368,6,FALSE)),"")</f>
        <v>www.de-monstrare.nl/pdf/Strong%20professor%20_weak%20students_.pdf</v>
      </c>
      <c r="Q2563" s="38" t="str">
        <f xml:space="preserve"> IFERROR(IF(VLOOKUP(G2563,Demos!$B$3:$K$1368,8,FALSE)=0,"",VLOOKUP(G2563,Demos!$B$3:$K$1368,8,FALSE)),"")</f>
        <v/>
      </c>
      <c r="R2563" s="38" t="str">
        <f xml:space="preserve"> IFERROR(IF(VLOOKUP(G2563,Demos!$B$3:$K$1368,7,FALSE)=0,"",VLOOKUP(G2563,Demos!$B$3:$K$1368,7,FALSE)),"")</f>
        <v xml:space="preserve">=================== https://collegerama.tudelft.nl/Mediasite/Channel/as-bsc-tn/watch/f53f1fdd5fa04999b1d52f4922846f1a1d ========================Collegerama.tudelft.nl. TN1612TU_01 - Klassieke mechanica &amp; relativiteit, recoreded on 08 Feb 2021 13:45, demo </v>
      </c>
      <c r="T2563" s="50" t="s">
        <v>1762</v>
      </c>
      <c r="U2563" s="31" t="str">
        <f>IFERROR(VLOOKUP(G2563,Demos!$B$7:N5858,12,FALSE),"")</f>
        <v/>
      </c>
    </row>
    <row r="2564" spans="1:21" ht="45" x14ac:dyDescent="0.25">
      <c r="A2564" s="39">
        <f t="shared" si="39"/>
        <v>2559</v>
      </c>
      <c r="B2564" s="30" t="s">
        <v>29</v>
      </c>
      <c r="C2564" s="29" t="str">
        <f xml:space="preserve"> IFERROR(VLOOKUP(B2564, Courses!$C$3:$E$836, 2, FALSE),"")</f>
        <v>Classical and Quantum Mechanics</v>
      </c>
      <c r="D2564" s="29" t="str">
        <f xml:space="preserve"> IFERROR(VLOOKUP(MID(G2564,1,1), PIRA!$B$1:$E$1146, 2, FALSE),"")</f>
        <v>1 Mechanics</v>
      </c>
      <c r="E2564" s="31" t="str">
        <f xml:space="preserve"> IFERROR(VLOOKUP(MID(G2564,1,2),PIRA!$B$1:$E$1144,2,FALSE),"")&amp;"
"&amp;IFERROR(VLOOKUP(MID(H2564,1,2),PIRA!$B$1:$E$1144,2,FALSE),"")&amp;"
"&amp;IFERROR(VLOOKUP(MID(I2564,1,2),PIRA!$B$1:$E$1144,2,FALSE),"")</f>
        <v xml:space="preserve">Applications of Newton's Laws
</v>
      </c>
      <c r="F2564" s="31" t="str">
        <f xml:space="preserve"> IFERROR(VLOOKUP(MID(G2564,1,4),PIRA!$B$1:$E$1144,2,FALSE),"")&amp;"
"&amp;IFERROR(VLOOKUP(MID(H2564,1,4),PIRA!$B$1:$E$1144,2,FALSE),"")&amp;"
"&amp;IFERROR(VLOOKUP(MID(I2564,1,4),PIRA!$B$1:$E$1144,2,FALSE),"")</f>
        <v xml:space="preserve">Friction
</v>
      </c>
      <c r="G2564" s="32" t="s">
        <v>1152</v>
      </c>
      <c r="H2564" s="31" t="str">
        <f>IFERROR(IF(VLOOKUP(G2564,Demos!$B$3:$K$1368,2,FALSE)=0,"",VLOOKUP(G2564,Demos!$B$3:$K$1368,2,FALSE)),"")</f>
        <v/>
      </c>
      <c r="I2564" s="79" t="str">
        <f>IFERROR(IF(VLOOKUP(G2564,Demos!$B$3:$K$1368,3,FALSE)=0,"",VLOOKUP(G2564,Demos!$B$3:$K$1368,3,FALSE)),"")</f>
        <v/>
      </c>
      <c r="J2564" s="79" t="str">
        <f>IFERROR(IF(VLOOKUP(G2564,Demos!$B$3:$K$1368,4,FALSE)=0,"",VLOOKUP(G2564,Demos!$B$3:$K$1368,4,FALSE)),"")</f>
        <v/>
      </c>
      <c r="K2564" s="30" t="s">
        <v>373</v>
      </c>
      <c r="M2564" s="71">
        <v>41163</v>
      </c>
      <c r="N2564" s="33" t="str">
        <f>IFERROR(VLOOKUP(G2564,Demos!$B$3:$K$1368,5,FALSE),"")</f>
        <v>Braking</v>
      </c>
      <c r="O2564" s="28">
        <f>IF(N2564="","",COUNTIF($N$6:N4683, N2564))</f>
        <v>19</v>
      </c>
      <c r="P2564" s="33" t="str">
        <f xml:space="preserve"> IFERROR(IF(VLOOKUP(G2564,Demos!$B$3:$K$1368,6,FALSE)=0,"",VLOOKUP(G2564,Demos!$B$3:$K$1368,6,FALSE)),"")</f>
        <v>www.de-monstrare.nl/pdf/Braking.pdf</v>
      </c>
      <c r="Q2564" s="38" t="str">
        <f xml:space="preserve"> IFERROR(IF(VLOOKUP(G2564,Demos!$B$3:$K$1368,8,FALSE)=0,"",VLOOKUP(G2564,Demos!$B$3:$K$1368,8,FALSE)),"")</f>
        <v/>
      </c>
      <c r="R2564" s="38" t="str">
        <f xml:space="preserve"> IFERROR(IF(VLOOKUP(G2564,Demos!$B$3:$K$1368,7,FALSE)=0,"",VLOOKUP(G2564,Demos!$B$3:$K$1368,7,FALSE)),"")</f>
        <v/>
      </c>
      <c r="T2564" s="50" t="s">
        <v>1762</v>
      </c>
      <c r="U2564" s="31" t="str">
        <f>IFERROR(VLOOKUP(G2564,Demos!$B$7:N5860,12,FALSE),"")</f>
        <v/>
      </c>
    </row>
    <row r="2565" spans="1:21" ht="45" x14ac:dyDescent="0.25">
      <c r="A2565" s="39">
        <f t="shared" si="39"/>
        <v>2560</v>
      </c>
      <c r="B2565" s="30" t="s">
        <v>29</v>
      </c>
      <c r="C2565" s="29" t="str">
        <f xml:space="preserve"> IFERROR(VLOOKUP(B2565, Courses!$C$3:$E$836, 2, FALSE),"")</f>
        <v>Classical and Quantum Mechanics</v>
      </c>
      <c r="D2565" s="29" t="str">
        <f xml:space="preserve"> IFERROR(VLOOKUP(MID(G2565,1,1), PIRA!$B$1:$E$1146, 2, FALSE),"")</f>
        <v>1 Mechanics</v>
      </c>
      <c r="E2565" s="31" t="str">
        <f xml:space="preserve"> IFERROR(VLOOKUP(MID(G2565,1,2),PIRA!$B$1:$E$1144,2,FALSE),"")&amp;"
"&amp;IFERROR(VLOOKUP(MID(H2565,1,2),PIRA!$B$1:$E$1144,2,FALSE),"")&amp;"
"&amp;IFERROR(VLOOKUP(MID(I2565,1,2),PIRA!$B$1:$E$1144,2,FALSE),"")</f>
        <v xml:space="preserve">Applications of Newton's Laws
</v>
      </c>
      <c r="F2565" s="31" t="str">
        <f xml:space="preserve"> IFERROR(VLOOKUP(MID(G2565,1,4),PIRA!$B$1:$E$1144,2,FALSE),"")&amp;"
"&amp;IFERROR(VLOOKUP(MID(H2565,1,4),PIRA!$B$1:$E$1144,2,FALSE),"")&amp;"
"&amp;IFERROR(VLOOKUP(MID(I2565,1,4),PIRA!$B$1:$E$1144,2,FALSE),"")</f>
        <v xml:space="preserve">Friction
</v>
      </c>
      <c r="G2565" s="32" t="s">
        <v>1153</v>
      </c>
      <c r="H2565" s="31" t="str">
        <f>IFERROR(IF(VLOOKUP(G2565,Demos!$B$3:$K$1368,2,FALSE)=0,"",VLOOKUP(G2565,Demos!$B$3:$K$1368,2,FALSE)),"")</f>
        <v/>
      </c>
      <c r="I2565" s="79" t="str">
        <f>IFERROR(IF(VLOOKUP(G2565,Demos!$B$3:$K$1368,3,FALSE)=0,"",VLOOKUP(G2565,Demos!$B$3:$K$1368,3,FALSE)),"")</f>
        <v/>
      </c>
      <c r="J2565" s="79" t="str">
        <f>IFERROR(IF(VLOOKUP(G2565,Demos!$B$3:$K$1368,4,FALSE)=0,"",VLOOKUP(G2565,Demos!$B$3:$K$1368,4,FALSE)),"")</f>
        <v/>
      </c>
      <c r="K2565" s="30" t="s">
        <v>373</v>
      </c>
      <c r="M2565" s="71">
        <v>41163</v>
      </c>
      <c r="N2565" s="33" t="str">
        <f>IFERROR(VLOOKUP(G2565,Demos!$B$3:$K$1368,5,FALSE),"")</f>
        <v>Phonebook Friction</v>
      </c>
      <c r="O2565" s="28">
        <f>IF(N2565="","",COUNTIF($N$6:N4684, N2565))</f>
        <v>13</v>
      </c>
      <c r="P2565" s="33" t="str">
        <f xml:space="preserve"> IFERROR(IF(VLOOKUP(G2565,Demos!$B$3:$K$1368,6,FALSE)=0,"",VLOOKUP(G2565,Demos!$B$3:$K$1368,6,FALSE)),"")</f>
        <v>www.de-monstrare.nl/pdf/Phonebook%20friction.pdf</v>
      </c>
      <c r="Q2565" s="38" t="str">
        <f xml:space="preserve"> IFERROR(IF(VLOOKUP(G2565,Demos!$B$3:$K$1368,8,FALSE)=0,"",VLOOKUP(G2565,Demos!$B$3:$K$1368,8,FALSE)),"")</f>
        <v/>
      </c>
      <c r="R2565" s="38" t="str">
        <f xml:space="preserve"> IFERROR(IF(VLOOKUP(G2565,Demos!$B$3:$K$1368,7,FALSE)=0,"",VLOOKUP(G2565,Demos!$B$3:$K$1368,7,FALSE)),"")</f>
        <v/>
      </c>
      <c r="T2565" s="50" t="s">
        <v>1762</v>
      </c>
      <c r="U2565" s="31" t="str">
        <f>IFERROR(VLOOKUP(G2565,Demos!$B$7:N5859,12,FALSE),"")</f>
        <v/>
      </c>
    </row>
    <row r="2566" spans="1:21" ht="45" x14ac:dyDescent="0.25">
      <c r="A2566" s="39">
        <f t="shared" ref="A2566:A2598" si="40">ROW()-5</f>
        <v>2561</v>
      </c>
      <c r="B2566" s="30" t="s">
        <v>1877</v>
      </c>
      <c r="C2566" s="29" t="str">
        <f xml:space="preserve"> IFERROR(VLOOKUP(B2566, Courses!$C$3:$E$836, 2, FALSE),"")</f>
        <v>Electromagnetism</v>
      </c>
      <c r="D2566" s="29" t="str">
        <f xml:space="preserve"> IFERROR(VLOOKUP(MID(G2566,1,1), PIRA!$B$1:$E$1146, 2, FALSE),"")</f>
        <v>5 Electricity and Magnetism</v>
      </c>
      <c r="E2566" s="31" t="str">
        <f xml:space="preserve"> IFERROR(VLOOKUP(MID(G2566,1,2),PIRA!$B$1:$E$1144,2,FALSE),"")&amp;"
"&amp;IFERROR(VLOOKUP(MID(H2566,1,2),PIRA!$B$1:$E$1144,2,FALSE),"")&amp;"
"&amp;IFERROR(VLOOKUP(MID(I2566,1,2),PIRA!$B$1:$E$1144,2,FALSE),"")</f>
        <v xml:space="preserve">Electrostatics
</v>
      </c>
      <c r="F2566" s="31" t="str">
        <f xml:space="preserve"> IFERROR(VLOOKUP(MID(G2566,1,4),PIRA!$B$1:$E$1144,2,FALSE),"")&amp;"
"&amp;IFERROR(VLOOKUP(MID(H2566,1,4),PIRA!$B$1:$E$1144,2,FALSE),"")&amp;"
"&amp;IFERROR(VLOOKUP(MID(I2566,1,4),PIRA!$B$1:$E$1144,2,FALSE),"")</f>
        <v xml:space="preserve">Coulomb's Law
</v>
      </c>
      <c r="G2566" s="32" t="s">
        <v>245</v>
      </c>
      <c r="H2566" s="31" t="str">
        <f>IFERROR(IF(VLOOKUP(G2566,Demos!$B$3:$K$1368,2,FALSE)=0,"",VLOOKUP(G2566,Demos!$B$3:$K$1368,2,FALSE)),"")</f>
        <v/>
      </c>
      <c r="I2566" s="79" t="str">
        <f>IFERROR(IF(VLOOKUP(G2566,Demos!$B$3:$K$1368,3,FALSE)=0,"",VLOOKUP(G2566,Demos!$B$3:$K$1368,3,FALSE)),"")</f>
        <v/>
      </c>
      <c r="J2566" s="79" t="str">
        <f>IFERROR(IF(VLOOKUP(G2566,Demos!$B$3:$K$1368,4,FALSE)=0,"",VLOOKUP(G2566,Demos!$B$3:$K$1368,4,FALSE)),"")</f>
        <v/>
      </c>
      <c r="K2566" s="32" t="s">
        <v>155</v>
      </c>
      <c r="L2566" s="32" t="s">
        <v>1060</v>
      </c>
      <c r="M2566" s="71">
        <v>41163</v>
      </c>
      <c r="N2566" s="33" t="str">
        <f>IFERROR(VLOOKUP(G2566,Demos!$B$3:$K$1368,5,FALSE),"")</f>
        <v>Coulomb's Law (2)</v>
      </c>
      <c r="O2566" s="28">
        <f>IF(N2566="","",COUNTIF($N$6:N4685, N2566))</f>
        <v>17</v>
      </c>
      <c r="P2566" s="33" t="str">
        <f xml:space="preserve"> IFERROR(IF(VLOOKUP(G2566,Demos!$B$3:$K$1368,6,FALSE)=0,"",VLOOKUP(G2566,Demos!$B$3:$K$1368,6,FALSE)),"")</f>
        <v>www.de-monstrare.nl/pdf/Coulomb's%20law%20_2_.pdf</v>
      </c>
      <c r="Q2566" s="38" t="str">
        <f xml:space="preserve"> IFERROR(IF(VLOOKUP(G2566,Demos!$B$3:$K$1368,8,FALSE)=0,"",VLOOKUP(G2566,Demos!$B$3:$K$1368,8,FALSE)),"")</f>
        <v/>
      </c>
      <c r="R2566" s="38" t="str">
        <f xml:space="preserve"> IFERROR(IF(VLOOKUP(G2566,Demos!$B$3:$K$1368,7,FALSE)=0,"",VLOOKUP(G2566,Demos!$B$3:$K$1368,7,FALSE)),"")</f>
        <v/>
      </c>
      <c r="T2566" s="50" t="s">
        <v>1761</v>
      </c>
      <c r="U2566" s="31" t="str">
        <f>IFERROR(VLOOKUP(G2566,Demos!$B$7:N5861,12,FALSE),"")</f>
        <v/>
      </c>
    </row>
    <row r="2567" spans="1:21" ht="45" x14ac:dyDescent="0.25">
      <c r="A2567" s="39">
        <f t="shared" si="40"/>
        <v>2562</v>
      </c>
      <c r="B2567" s="30" t="s">
        <v>29</v>
      </c>
      <c r="C2567" s="29" t="str">
        <f xml:space="preserve"> IFERROR(VLOOKUP(B2567, Courses!$C$3:$E$836, 2, FALSE),"")</f>
        <v>Classical and Quantum Mechanics</v>
      </c>
      <c r="D2567" s="29" t="str">
        <f xml:space="preserve"> IFERROR(VLOOKUP(MID(G2567,1,1), PIRA!$B$1:$E$1146, 2, FALSE),"")</f>
        <v>1 Mechanics</v>
      </c>
      <c r="E2567" s="31" t="str">
        <f xml:space="preserve"> IFERROR(VLOOKUP(MID(G2567,1,2),PIRA!$B$1:$E$1144,2,FALSE),"")&amp;"
"&amp;IFERROR(VLOOKUP(MID(H2567,1,2),PIRA!$B$1:$E$1144,2,FALSE),"")&amp;"
"&amp;IFERROR(VLOOKUP(MID(I2567,1,2),PIRA!$B$1:$E$1144,2,FALSE),"")</f>
        <v xml:space="preserve">Relative Motion
</v>
      </c>
      <c r="F2567" s="31" t="str">
        <f xml:space="preserve"> IFERROR(VLOOKUP(MID(G2567,1,4),PIRA!$B$1:$E$1144,2,FALSE),"")&amp;"
"&amp;IFERROR(VLOOKUP(MID(H2567,1,4),PIRA!$B$1:$E$1144,2,FALSE),"")&amp;"
"&amp;IFERROR(VLOOKUP(MID(I2567,1,4),PIRA!$B$1:$E$1144,2,FALSE),"")</f>
        <v xml:space="preserve">Moving Reference Frames
</v>
      </c>
      <c r="G2567" s="32" t="s">
        <v>1135</v>
      </c>
      <c r="H2567" s="31" t="str">
        <f>IFERROR(IF(VLOOKUP(G2567,Demos!$B$3:$K$1368,2,FALSE)=0,"",VLOOKUP(G2567,Demos!$B$3:$K$1368,2,FALSE)),"")</f>
        <v/>
      </c>
      <c r="I2567" s="79" t="str">
        <f>IFERROR(IF(VLOOKUP(G2567,Demos!$B$3:$K$1368,3,FALSE)=0,"",VLOOKUP(G2567,Demos!$B$3:$K$1368,3,FALSE)),"")</f>
        <v/>
      </c>
      <c r="J2567" s="79" t="str">
        <f>IFERROR(IF(VLOOKUP(G2567,Demos!$B$3:$K$1368,4,FALSE)=0,"",VLOOKUP(G2567,Demos!$B$3:$K$1368,4,FALSE)),"")</f>
        <v/>
      </c>
      <c r="K2567" s="30" t="s">
        <v>373</v>
      </c>
      <c r="M2567" s="71">
        <v>41158</v>
      </c>
      <c r="N2567" s="33" t="str">
        <f>IFERROR(VLOOKUP(G2567,Demos!$B$3:$K$1368,5,FALSE),"")</f>
        <v>Shoot and Catch</v>
      </c>
      <c r="O2567" s="28">
        <f>IF(N2567="","",COUNTIF($N$6:N4686, N2567))</f>
        <v>26</v>
      </c>
      <c r="P2567" s="33" t="str">
        <f xml:space="preserve"> IFERROR(IF(VLOOKUP(G2567,Demos!$B$3:$K$1368,6,FALSE)=0,"",VLOOKUP(G2567,Demos!$B$3:$K$1368,6,FALSE)),"")</f>
        <v>www.de-monstrare.nl/pdf/Shoot%20and%20catch.pdf</v>
      </c>
      <c r="Q2567" s="38" t="str">
        <f xml:space="preserve"> IFERROR(IF(VLOOKUP(G2567,Demos!$B$3:$K$1368,8,FALSE)=0,"",VLOOKUP(G2567,Demos!$B$3:$K$1368,8,FALSE)),"")</f>
        <v/>
      </c>
      <c r="R2567" s="38" t="str">
        <f xml:space="preserve"> IFERROR(IF(VLOOKUP(G2567,Demos!$B$3:$K$1368,7,FALSE)=0,"",VLOOKUP(G2567,Demos!$B$3:$K$1368,7,FALSE)),"")</f>
        <v xml:space="preserve">See Collegerama 2022 recording TN1612TU_09 from 00:38:10 - https://collegerama.tudelft.nl/Mediasite/Channel/as-bsc-tn/watch/01a81742333b4cfeb1cb2f79a689016f1d </v>
      </c>
      <c r="T2567" s="50" t="s">
        <v>1762</v>
      </c>
      <c r="U2567" s="31" t="str">
        <f>IFERROR(VLOOKUP(G2567,Demos!$B$7:N5862,12,FALSE),"")</f>
        <v/>
      </c>
    </row>
    <row r="2568" spans="1:21" ht="45" x14ac:dyDescent="0.25">
      <c r="A2568" s="39">
        <f t="shared" si="40"/>
        <v>2563</v>
      </c>
      <c r="B2568" s="30" t="s">
        <v>29</v>
      </c>
      <c r="C2568" s="29" t="str">
        <f xml:space="preserve"> IFERROR(VLOOKUP(B2568, Courses!$C$3:$E$836, 2, FALSE),"")</f>
        <v>Classical and Quantum Mechanics</v>
      </c>
      <c r="D2568" s="29" t="str">
        <f xml:space="preserve"> IFERROR(VLOOKUP(MID(G2568,1,1), PIRA!$B$1:$E$1146, 2, FALSE),"")</f>
        <v>1 Mechanics</v>
      </c>
      <c r="E2568" s="31" t="str">
        <f xml:space="preserve"> IFERROR(VLOOKUP(MID(G2568,1,2),PIRA!$B$1:$E$1144,2,FALSE),"")&amp;"
"&amp;IFERROR(VLOOKUP(MID(H2568,1,2),PIRA!$B$1:$E$1144,2,FALSE),"")&amp;"
"&amp;IFERROR(VLOOKUP(MID(I2568,1,2),PIRA!$B$1:$E$1144,2,FALSE),"")</f>
        <v xml:space="preserve">Rotational Dynamics
</v>
      </c>
      <c r="F2568" s="31" t="str">
        <f xml:space="preserve"> IFERROR(VLOOKUP(MID(G2568,1,4),PIRA!$B$1:$E$1144,2,FALSE),"")&amp;"
"&amp;IFERROR(VLOOKUP(MID(H2568,1,4),PIRA!$B$1:$E$1144,2,FALSE),"")&amp;"
"&amp;IFERROR(VLOOKUP(MID(I2568,1,4),PIRA!$B$1:$E$1144,2,FALSE),"")</f>
        <v xml:space="preserve">Rotational Energy
</v>
      </c>
      <c r="G2568" s="32" t="s">
        <v>1165</v>
      </c>
      <c r="H2568" s="31" t="str">
        <f>IFERROR(IF(VLOOKUP(G2568,Demos!$B$3:$K$1368,2,FALSE)=0,"",VLOOKUP(G2568,Demos!$B$3:$K$1368,2,FALSE)),"")</f>
        <v/>
      </c>
      <c r="I2568" s="79" t="str">
        <f>IFERROR(IF(VLOOKUP(G2568,Demos!$B$3:$K$1368,3,FALSE)=0,"",VLOOKUP(G2568,Demos!$B$3:$K$1368,3,FALSE)),"")</f>
        <v/>
      </c>
      <c r="J2568" s="79" t="str">
        <f>IFERROR(IF(VLOOKUP(G2568,Demos!$B$3:$K$1368,4,FALSE)=0,"",VLOOKUP(G2568,Demos!$B$3:$K$1368,4,FALSE)),"")</f>
        <v/>
      </c>
      <c r="K2568" s="30" t="s">
        <v>373</v>
      </c>
      <c r="M2568" s="71">
        <v>41158</v>
      </c>
      <c r="N2568" s="33" t="str">
        <f>IFERROR(VLOOKUP(G2568,Demos!$B$3:$K$1368,5,FALSE),"")</f>
        <v>Dropping Rolls of Toilet Paper</v>
      </c>
      <c r="O2568" s="28">
        <f>IF(N2568="","",COUNTIF($N$6:N4687, N2568))</f>
        <v>12</v>
      </c>
      <c r="P2568" s="33" t="str">
        <f xml:space="preserve"> IFERROR(IF(VLOOKUP(G2568,Demos!$B$3:$K$1368,6,FALSE)=0,"",VLOOKUP(G2568,Demos!$B$3:$K$1368,6,FALSE)),"")</f>
        <v>www.de-monstrare.nl/pdf/Dropping%20rolls%20of%20toilet%20paper.pdf</v>
      </c>
      <c r="Q2568" s="38" t="str">
        <f xml:space="preserve"> IFERROR(IF(VLOOKUP(G2568,Demos!$B$3:$K$1368,8,FALSE)=0,"",VLOOKUP(G2568,Demos!$B$3:$K$1368,8,FALSE)),"")</f>
        <v/>
      </c>
      <c r="R2568" s="38" t="str">
        <f xml:space="preserve"> IFERROR(IF(VLOOKUP(G2568,Demos!$B$3:$K$1368,7,FALSE)=0,"",VLOOKUP(G2568,Demos!$B$3:$K$1368,7,FALSE)),"")</f>
        <v/>
      </c>
      <c r="T2568" s="50" t="s">
        <v>1762</v>
      </c>
      <c r="U2568" s="31" t="str">
        <f>IFERROR(VLOOKUP(G2568,Demos!$B$7:N5863,12,FALSE),"")</f>
        <v/>
      </c>
    </row>
    <row r="2569" spans="1:21" ht="45" x14ac:dyDescent="0.25">
      <c r="A2569" s="39">
        <f t="shared" si="40"/>
        <v>2564</v>
      </c>
      <c r="C2569" s="29" t="str">
        <f xml:space="preserve"> IFERROR(VLOOKUP(B2569, Courses!$C$3:$E$836, 2, FALSE),"")</f>
        <v/>
      </c>
      <c r="D2569" s="29" t="str">
        <f xml:space="preserve"> IFERROR(VLOOKUP(MID(G2569,1,1), PIRA!$B$1:$E$1146, 2, FALSE),"")</f>
        <v>3 Oscillations and Waves</v>
      </c>
      <c r="E2569" s="31" t="str">
        <f xml:space="preserve"> IFERROR(VLOOKUP(MID(G2569,1,2),PIRA!$B$1:$E$1144,2,FALSE),"")&amp;"
"&amp;IFERROR(VLOOKUP(MID(H2569,1,2),PIRA!$B$1:$E$1144,2,FALSE),"")&amp;"
"&amp;IFERROR(VLOOKUP(MID(I2569,1,2),PIRA!$B$1:$E$1144,2,FALSE),"")</f>
        <v xml:space="preserve">Wave Motion
</v>
      </c>
      <c r="F2569" s="31" t="str">
        <f xml:space="preserve"> IFERROR(VLOOKUP(MID(G2569,1,4),PIRA!$B$1:$E$1144,2,FALSE),"")&amp;"
"&amp;IFERROR(VLOOKUP(MID(H2569,1,4),PIRA!$B$1:$E$1144,2,FALSE),"")&amp;"
"&amp;IFERROR(VLOOKUP(MID(I2569,1,4),PIRA!$B$1:$E$1144,2,FALSE),"")</f>
        <v xml:space="preserve">Standing Waves
</v>
      </c>
      <c r="G2569" s="32" t="s">
        <v>1488</v>
      </c>
      <c r="H2569" s="31" t="str">
        <f>IFERROR(IF(VLOOKUP(G2569,Demos!$B$3:$K$1368,2,FALSE)=0,"",VLOOKUP(G2569,Demos!$B$3:$K$1368,2,FALSE)),"")</f>
        <v/>
      </c>
      <c r="I2569" s="79" t="str">
        <f>IFERROR(IF(VLOOKUP(G2569,Demos!$B$3:$K$1368,3,FALSE)=0,"",VLOOKUP(G2569,Demos!$B$3:$K$1368,3,FALSE)),"")</f>
        <v/>
      </c>
      <c r="J2569" s="79" t="str">
        <f>IFERROR(IF(VLOOKUP(G2569,Demos!$B$3:$K$1368,4,FALSE)=0,"",VLOOKUP(G2569,Demos!$B$3:$K$1368,4,FALSE)),"")</f>
        <v/>
      </c>
      <c r="K2569" s="30" t="s">
        <v>1900</v>
      </c>
      <c r="M2569" s="71">
        <v>40544</v>
      </c>
      <c r="N2569" s="33" t="str">
        <f>IFERROR(VLOOKUP(G2569,Demos!$B$3:$K$1368,5,FALSE),"")</f>
        <v>Kundt's Tube</v>
      </c>
      <c r="O2569" s="28">
        <f>IF(N2569="","",COUNTIF($N$6:N4688, N2569))</f>
        <v>1</v>
      </c>
      <c r="P2569" s="33" t="str">
        <f xml:space="preserve"> IFERROR(IF(VLOOKUP(G2569,Demos!$B$3:$K$1368,6,FALSE)=0,"",VLOOKUP(G2569,Demos!$B$3:$K$1368,6,FALSE)),"")</f>
        <v>www.de-monstrare.nl/pdf/Kundt%27s%20tube.pdf</v>
      </c>
      <c r="Q2569" s="38" t="str">
        <f xml:space="preserve"> IFERROR(IF(VLOOKUP(G2569,Demos!$B$3:$K$1368,8,FALSE)=0,"",VLOOKUP(G2569,Demos!$B$3:$K$1368,8,FALSE)),"")</f>
        <v>16Sept2014: Jaap Caro and Ad Verbruggen decided to use this as a pratical for first year students for its simplicity (linear relationship)</v>
      </c>
      <c r="R2569" s="38" t="str">
        <f xml:space="preserve"> IFERROR(IF(VLOOKUP(G2569,Demos!$B$3:$K$1368,7,FALSE)=0,"",VLOOKUP(G2569,Demos!$B$3:$K$1368,7,FALSE)),"")</f>
        <v/>
      </c>
      <c r="U2569" s="31" t="str">
        <f>IFERROR(VLOOKUP(G2569,Demos!$B$7:N5864,12,FALSE),"")</f>
        <v/>
      </c>
    </row>
    <row r="2570" spans="1:21" ht="45" x14ac:dyDescent="0.25">
      <c r="A2570" s="39">
        <f t="shared" si="40"/>
        <v>2565</v>
      </c>
      <c r="B2570" s="30" t="s">
        <v>38</v>
      </c>
      <c r="C2570" s="29" t="str">
        <f xml:space="preserve"> IFERROR(VLOOKUP(B2570, Courses!$C$3:$E$836, 2, FALSE),"")</f>
        <v>Mechanics and Theory of Relativity</v>
      </c>
      <c r="D2570" s="29" t="str">
        <f xml:space="preserve"> IFERROR(VLOOKUP(MID(G2570,1,1), PIRA!$B$1:$E$1146, 2, FALSE),"")</f>
        <v>1 Mechanics</v>
      </c>
      <c r="E2570" s="31" t="str">
        <f xml:space="preserve"> IFERROR(VLOOKUP(MID(G2570,1,2),PIRA!$B$1:$E$1144,2,FALSE),"")&amp;"
"&amp;IFERROR(VLOOKUP(MID(H2570,1,2),PIRA!$B$1:$E$1144,2,FALSE),"")&amp;"
"&amp;IFERROR(VLOOKUP(MID(I2570,1,2),PIRA!$B$1:$E$1144,2,FALSE),"")</f>
        <v xml:space="preserve">Relative Motion
</v>
      </c>
      <c r="F2570" s="31" t="str">
        <f xml:space="preserve"> IFERROR(VLOOKUP(MID(G2570,1,4),PIRA!$B$1:$E$1144,2,FALSE),"")&amp;"
"&amp;IFERROR(VLOOKUP(MID(H2570,1,4),PIRA!$B$1:$E$1144,2,FALSE),"")&amp;"
"&amp;IFERROR(VLOOKUP(MID(I2570,1,4),PIRA!$B$1:$E$1144,2,FALSE),"")</f>
        <v xml:space="preserve">Moving Reference Frames
</v>
      </c>
      <c r="G2570" s="32" t="s">
        <v>1134</v>
      </c>
      <c r="H2570" s="31" t="str">
        <f>IFERROR(IF(VLOOKUP(G2570,Demos!$B$3:$K$1368,2,FALSE)=0,"",VLOOKUP(G2570,Demos!$B$3:$K$1368,2,FALSE)),"")</f>
        <v/>
      </c>
      <c r="I2570" s="79" t="str">
        <f>IFERROR(IF(VLOOKUP(G2570,Demos!$B$3:$K$1368,3,FALSE)=0,"",VLOOKUP(G2570,Demos!$B$3:$K$1368,3,FALSE)),"")</f>
        <v/>
      </c>
      <c r="J2570" s="79" t="str">
        <f>IFERROR(IF(VLOOKUP(G2570,Demos!$B$3:$K$1368,4,FALSE)=0,"",VLOOKUP(G2570,Demos!$B$3:$K$1368,4,FALSE)),"")</f>
        <v/>
      </c>
      <c r="K2570" s="32" t="s">
        <v>1060</v>
      </c>
      <c r="L2570" s="32" t="s">
        <v>22</v>
      </c>
      <c r="N2570" s="33" t="str">
        <f>IFERROR(VLOOKUP(G2570,Demos!$B$3:$K$1368,5,FALSE),"")</f>
        <v>Galilean Cart</v>
      </c>
      <c r="O2570" s="28">
        <f>IF(N2570="","",COUNTIF($N$6:N4689, N2570))</f>
        <v>5</v>
      </c>
      <c r="P2570" s="33" t="str">
        <f xml:space="preserve"> IFERROR(IF(VLOOKUP(G2570,Demos!$B$3:$K$1368,6,FALSE)=0,"",VLOOKUP(G2570,Demos!$B$3:$K$1368,6,FALSE)),"")</f>
        <v>www.de-monstrare.nl/pdf/Galilean%20cart.pdf</v>
      </c>
      <c r="Q2570" s="38" t="str">
        <f xml:space="preserve"> IFERROR(IF(VLOOKUP(G2570,Demos!$B$3:$K$1368,8,FALSE)=0,"",VLOOKUP(G2570,Demos!$B$3:$K$1368,8,FALSE)),"")</f>
        <v/>
      </c>
      <c r="R2570" s="38" t="str">
        <f xml:space="preserve"> IFERROR(IF(VLOOKUP(G2570,Demos!$B$3:$K$1368,7,FALSE)=0,"",VLOOKUP(G2570,Demos!$B$3:$K$1368,7,FALSE)),"")</f>
        <v/>
      </c>
      <c r="U2570" s="31" t="str">
        <f>IFERROR(VLOOKUP(G2570,Demos!$B$7:N5876,12,FALSE),"")</f>
        <v/>
      </c>
    </row>
    <row r="2571" spans="1:21" ht="45" x14ac:dyDescent="0.25">
      <c r="A2571" s="39">
        <f t="shared" si="40"/>
        <v>2566</v>
      </c>
      <c r="B2571" s="30" t="s">
        <v>38</v>
      </c>
      <c r="C2571" s="29" t="str">
        <f xml:space="preserve"> IFERROR(VLOOKUP(B2571, Courses!$C$3:$E$836, 2, FALSE),"")</f>
        <v>Mechanics and Theory of Relativity</v>
      </c>
      <c r="D2571" s="29" t="str">
        <f xml:space="preserve"> IFERROR(VLOOKUP(MID(G2571,1,1), PIRA!$B$1:$E$1146, 2, FALSE),"")</f>
        <v>1 Mechanics</v>
      </c>
      <c r="E2571" s="31" t="str">
        <f xml:space="preserve"> IFERROR(VLOOKUP(MID(G2571,1,2),PIRA!$B$1:$E$1144,2,FALSE),"")&amp;"
"&amp;IFERROR(VLOOKUP(MID(H2571,1,2),PIRA!$B$1:$E$1144,2,FALSE),"")&amp;"
"&amp;IFERROR(VLOOKUP(MID(I2571,1,2),PIRA!$B$1:$E$1144,2,FALSE),"")</f>
        <v xml:space="preserve">Gravity
</v>
      </c>
      <c r="F2571" s="31" t="str">
        <f xml:space="preserve"> IFERROR(VLOOKUP(MID(G2571,1,4),PIRA!$B$1:$E$1144,2,FALSE),"")&amp;"
"&amp;IFERROR(VLOOKUP(MID(H2571,1,4),PIRA!$B$1:$E$1144,2,FALSE),"")&amp;"
"&amp;IFERROR(VLOOKUP(MID(I2571,1,4),PIRA!$B$1:$E$1144,2,FALSE),"")</f>
        <v xml:space="preserve">Universal Gravitational Constant
</v>
      </c>
      <c r="G2571" s="32" t="s">
        <v>1155</v>
      </c>
      <c r="H2571" s="31" t="str">
        <f>IFERROR(IF(VLOOKUP(G2571,Demos!$B$3:$K$1368,2,FALSE)=0,"",VLOOKUP(G2571,Demos!$B$3:$K$1368,2,FALSE)),"")</f>
        <v/>
      </c>
      <c r="I2571" s="79" t="str">
        <f>IFERROR(IF(VLOOKUP(G2571,Demos!$B$3:$K$1368,3,FALSE)=0,"",VLOOKUP(G2571,Demos!$B$3:$K$1368,3,FALSE)),"")</f>
        <v/>
      </c>
      <c r="J2571" s="79" t="str">
        <f>IFERROR(IF(VLOOKUP(G2571,Demos!$B$3:$K$1368,4,FALSE)=0,"",VLOOKUP(G2571,Demos!$B$3:$K$1368,4,FALSE)),"")</f>
        <v/>
      </c>
      <c r="K2571" s="32" t="s">
        <v>22</v>
      </c>
      <c r="L2571" s="32" t="s">
        <v>1060</v>
      </c>
      <c r="N2571" s="33" t="str">
        <f>IFERROR(VLOOKUP(G2571,Demos!$B$3:$K$1368,5,FALSE),"")</f>
        <v>Weighing the Earth</v>
      </c>
      <c r="O2571" s="28">
        <f>IF(N2571="","",COUNTIF($N$6:N4690, N2571))</f>
        <v>8</v>
      </c>
      <c r="P2571" s="33" t="str">
        <f xml:space="preserve"> IFERROR(IF(VLOOKUP(G2571,Demos!$B$3:$K$1368,6,FALSE)=0,"",VLOOKUP(G2571,Demos!$B$3:$K$1368,6,FALSE)),"")</f>
        <v>www.de-monstrare.nl/pdf/Weighing%20the%20earth.pdf</v>
      </c>
      <c r="Q2571" s="38" t="str">
        <f xml:space="preserve"> IFERROR(IF(VLOOKUP(G2571,Demos!$B$3:$K$1368,8,FALSE)=0,"",VLOOKUP(G2571,Demos!$B$3:$K$1368,8,FALSE)),"")</f>
        <v>Torsion wire broken due to moving the equipment by FMVG 15 Aug 2013</v>
      </c>
      <c r="R2571" s="38" t="str">
        <f xml:space="preserve"> IFERROR(IF(VLOOKUP(G2571,Demos!$B$3:$K$1368,7,FALSE)=0,"",VLOOKUP(G2571,Demos!$B$3:$K$1368,7,FALSE)),"")</f>
        <v/>
      </c>
      <c r="U2571" s="31" t="str">
        <f>IFERROR(VLOOKUP(G2571,Demos!$B$7:N5873,12,FALSE),"")</f>
        <v/>
      </c>
    </row>
    <row r="2572" spans="1:21" ht="45" x14ac:dyDescent="0.25">
      <c r="A2572" s="39">
        <f t="shared" si="40"/>
        <v>2567</v>
      </c>
      <c r="B2572" s="30" t="s">
        <v>38</v>
      </c>
      <c r="C2572" s="29" t="str">
        <f xml:space="preserve"> IFERROR(VLOOKUP(B2572, Courses!$C$3:$E$836, 2, FALSE),"")</f>
        <v>Mechanics and Theory of Relativity</v>
      </c>
      <c r="D2572" s="29" t="str">
        <f xml:space="preserve"> IFERROR(VLOOKUP(MID(G2572,1,1), PIRA!$B$1:$E$1146, 2, FALSE),"")</f>
        <v>1 Mechanics</v>
      </c>
      <c r="E2572" s="31" t="str">
        <f xml:space="preserve"> IFERROR(VLOOKUP(MID(G2572,1,2),PIRA!$B$1:$E$1144,2,FALSE),"")&amp;"
"&amp;IFERROR(VLOOKUP(MID(H2572,1,2),PIRA!$B$1:$E$1144,2,FALSE),"")&amp;"
"&amp;IFERROR(VLOOKUP(MID(I2572,1,2),PIRA!$B$1:$E$1144,2,FALSE),"")</f>
        <v xml:space="preserve">Work and Energy
Motion in one Dimension
</v>
      </c>
      <c r="F2572" s="31" t="str">
        <f xml:space="preserve"> IFERROR(VLOOKUP(MID(G2572,1,4),PIRA!$B$1:$E$1144,2,FALSE),"")&amp;"
"&amp;IFERROR(VLOOKUP(MID(H2572,1,4),PIRA!$B$1:$E$1144,2,FALSE),"")&amp;"
"&amp;IFERROR(VLOOKUP(MID(I2572,1,4),PIRA!$B$1:$E$1144,2,FALSE),"")</f>
        <v xml:space="preserve">Conservation of Energy
Velocity
</v>
      </c>
      <c r="G2572" s="32" t="s">
        <v>1280</v>
      </c>
      <c r="H2572" s="31" t="str">
        <f>IFERROR(IF(VLOOKUP(G2572,Demos!$B$3:$K$1368,2,FALSE)=0,"",VLOOKUP(G2572,Demos!$B$3:$K$1368,2,FALSE)),"")</f>
        <v>1C10.01</v>
      </c>
      <c r="I2572" s="79" t="str">
        <f>IFERROR(IF(VLOOKUP(G2572,Demos!$B$3:$K$1368,3,FALSE)=0,"",VLOOKUP(G2572,Demos!$B$3:$K$1368,3,FALSE)),"")</f>
        <v/>
      </c>
      <c r="J2572" s="79" t="str">
        <f>IFERROR(IF(VLOOKUP(G2572,Demos!$B$3:$K$1368,4,FALSE)=0,"",VLOOKUP(G2572,Demos!$B$3:$K$1368,4,FALSE)),"")</f>
        <v/>
      </c>
      <c r="K2572" s="32" t="s">
        <v>1060</v>
      </c>
      <c r="L2572" s="32" t="s">
        <v>22</v>
      </c>
      <c r="N2572" s="33" t="str">
        <f>IFERROR(VLOOKUP(G2572,Demos!$B$3:$K$1368,5,FALSE),"")</f>
        <v>Ballistic Pendulum</v>
      </c>
      <c r="O2572" s="28">
        <f>IF(N2572="","",COUNTIF($N$6:N4691, N2572))</f>
        <v>27</v>
      </c>
      <c r="P2572" s="33" t="str">
        <f xml:space="preserve"> IFERROR(IF(VLOOKUP(G2572,Demos!$B$3:$K$1368,6,FALSE)=0,"",VLOOKUP(G2572,Demos!$B$3:$K$1368,6,FALSE)),"")</f>
        <v>N/A</v>
      </c>
      <c r="Q2572" s="38" t="str">
        <f xml:space="preserve"> IFERROR(IF(VLOOKUP(G2572,Demos!$B$3:$K$1368,8,FALSE)=0,"",VLOOKUP(G2572,Demos!$B$3:$K$1368,8,FALSE)),"")</f>
        <v/>
      </c>
      <c r="R2572" s="38" t="str">
        <f xml:space="preserve"> IFERROR(IF(VLOOKUP(G2572,Demos!$B$3:$K$1368,7,FALSE)=0,"",VLOOKUP(G2572,Demos!$B$3:$K$1368,7,FALSE)),"")</f>
        <v/>
      </c>
      <c r="U2572" s="31" t="str">
        <f>IFERROR(VLOOKUP(G2572,Demos!$B$7:N5878,12,FALSE),"")</f>
        <v/>
      </c>
    </row>
    <row r="2573" spans="1:21" ht="45" x14ac:dyDescent="0.25">
      <c r="A2573" s="39">
        <f t="shared" si="40"/>
        <v>2568</v>
      </c>
      <c r="B2573" s="30" t="s">
        <v>144</v>
      </c>
      <c r="C2573" s="29" t="str">
        <f xml:space="preserve"> IFERROR(VLOOKUP(B2573, Courses!$C$3:$E$836, 2, FALSE),"")</f>
        <v>Physics 2</v>
      </c>
      <c r="D2573" s="29" t="str">
        <f xml:space="preserve"> IFERROR(VLOOKUP(MID(G2573,1,1), PIRA!$B$1:$E$1146, 2, FALSE),"")</f>
        <v>1 Mechanics</v>
      </c>
      <c r="E2573" s="31" t="str">
        <f xml:space="preserve"> IFERROR(VLOOKUP(MID(G2573,1,2),PIRA!$B$1:$E$1144,2,FALSE),"")&amp;"
"&amp;IFERROR(VLOOKUP(MID(H2573,1,2),PIRA!$B$1:$E$1144,2,FALSE),"")&amp;"
"&amp;IFERROR(VLOOKUP(MID(I2573,1,2),PIRA!$B$1:$E$1144,2,FALSE),"")</f>
        <v xml:space="preserve">Work and Energy
</v>
      </c>
      <c r="F2573" s="31" t="str">
        <f xml:space="preserve"> IFERROR(VLOOKUP(MID(G2573,1,4),PIRA!$B$1:$E$1144,2,FALSE),"")&amp;"
"&amp;IFERROR(VLOOKUP(MID(H2573,1,4),PIRA!$B$1:$E$1144,2,FALSE),"")&amp;"
"&amp;IFERROR(VLOOKUP(MID(I2573,1,4),PIRA!$B$1:$E$1144,2,FALSE),"")</f>
        <v xml:space="preserve">Conservation of Energy
</v>
      </c>
      <c r="G2573" s="32" t="s">
        <v>2136</v>
      </c>
      <c r="H2573" s="31" t="str">
        <f>IFERROR(IF(VLOOKUP(G2573,Demos!$B$3:$K$1368,2,FALSE)=0,"",VLOOKUP(G2573,Demos!$B$3:$K$1368,2,FALSE)),"")</f>
        <v/>
      </c>
      <c r="I2573" s="79" t="str">
        <f>IFERROR(IF(VLOOKUP(G2573,Demos!$B$3:$K$1368,3,FALSE)=0,"",VLOOKUP(G2573,Demos!$B$3:$K$1368,3,FALSE)),"")</f>
        <v/>
      </c>
      <c r="J2573" s="79" t="str">
        <f>IFERROR(IF(VLOOKUP(G2573,Demos!$B$3:$K$1368,4,FALSE)=0,"",VLOOKUP(G2573,Demos!$B$3:$K$1368,4,FALSE)),"")</f>
        <v/>
      </c>
      <c r="K2573" s="32" t="s">
        <v>1063</v>
      </c>
      <c r="L2573" s="32" t="s">
        <v>1061</v>
      </c>
      <c r="N2573" s="33" t="str">
        <f>IFERROR(VLOOKUP(G2573,Demos!$B$3:$K$1368,5,FALSE),"")</f>
        <v/>
      </c>
      <c r="O2573" s="28" t="str">
        <f>IF(N2573="","",COUNTIF($N$6:N4692, N2573))</f>
        <v/>
      </c>
      <c r="P2573" s="33" t="str">
        <f xml:space="preserve"> IFERROR(IF(VLOOKUP(G2573,Demos!$B$3:$K$1368,6,FALSE)=0,"",VLOOKUP(G2573,Demos!$B$3:$K$1368,6,FALSE)),"")</f>
        <v/>
      </c>
      <c r="Q2573" s="38" t="str">
        <f xml:space="preserve"> IFERROR(IF(VLOOKUP(G2573,Demos!$B$3:$K$1368,8,FALSE)=0,"",VLOOKUP(G2573,Demos!$B$3:$K$1368,8,FALSE)),"")</f>
        <v/>
      </c>
      <c r="R2573" s="38" t="str">
        <f xml:space="preserve"> IFERROR(IF(VLOOKUP(G2573,Demos!$B$3:$K$1368,7,FALSE)=0,"",VLOOKUP(G2573,Demos!$B$3:$K$1368,7,FALSE)),"")</f>
        <v/>
      </c>
      <c r="U2573" s="31" t="str">
        <f>IFERROR(VLOOKUP(G2573,Demos!$B$7:N5879,12,FALSE),"")</f>
        <v/>
      </c>
    </row>
    <row r="2574" spans="1:21" ht="45" x14ac:dyDescent="0.25">
      <c r="A2574" s="39">
        <f t="shared" si="40"/>
        <v>2569</v>
      </c>
      <c r="B2574" s="30" t="s">
        <v>275</v>
      </c>
      <c r="C2574" s="29" t="str">
        <f xml:space="preserve"> IFERROR(VLOOKUP(B2574, Courses!$C$3:$E$836, 2, FALSE),"")</f>
        <v>Optics</v>
      </c>
      <c r="D2574" s="29" t="str">
        <f xml:space="preserve"> IFERROR(VLOOKUP(MID(G2574,1,1), PIRA!$B$1:$E$1146, 2, FALSE),"")</f>
        <v>1 Mechanics</v>
      </c>
      <c r="E2574" s="31" t="str">
        <f xml:space="preserve"> IFERROR(VLOOKUP(MID(G2574,1,2),PIRA!$B$1:$E$1144,2,FALSE),"")&amp;"
"&amp;IFERROR(VLOOKUP(MID(H2574,1,2),PIRA!$B$1:$E$1144,2,FALSE),"")&amp;"
"&amp;IFERROR(VLOOKUP(MID(I2574,1,2),PIRA!$B$1:$E$1144,2,FALSE),"")</f>
        <v xml:space="preserve">Work and Energy
</v>
      </c>
      <c r="F2574" s="31" t="str">
        <f xml:space="preserve"> IFERROR(VLOOKUP(MID(G2574,1,4),PIRA!$B$1:$E$1144,2,FALSE),"")&amp;"
"&amp;IFERROR(VLOOKUP(MID(H2574,1,4),PIRA!$B$1:$E$1144,2,FALSE),"")&amp;"
"&amp;IFERROR(VLOOKUP(MID(I2574,1,4),PIRA!$B$1:$E$1144,2,FALSE),"")</f>
        <v xml:space="preserve">Conservation of Energy
</v>
      </c>
      <c r="G2574" s="32" t="s">
        <v>2137</v>
      </c>
      <c r="H2574" s="31" t="str">
        <f>IFERROR(IF(VLOOKUP(G2574,Demos!$B$3:$K$1368,2,FALSE)=0,"",VLOOKUP(G2574,Demos!$B$3:$K$1368,2,FALSE)),"")</f>
        <v/>
      </c>
      <c r="I2574" s="79" t="str">
        <f>IFERROR(IF(VLOOKUP(G2574,Demos!$B$3:$K$1368,3,FALSE)=0,"",VLOOKUP(G2574,Demos!$B$3:$K$1368,3,FALSE)),"")</f>
        <v/>
      </c>
      <c r="J2574" s="79" t="str">
        <f>IFERROR(IF(VLOOKUP(G2574,Demos!$B$3:$K$1368,4,FALSE)=0,"",VLOOKUP(G2574,Demos!$B$3:$K$1368,4,FALSE)),"")</f>
        <v/>
      </c>
      <c r="N2574" s="33" t="str">
        <f>IFERROR(VLOOKUP(G2574,Demos!$B$3:$K$1368,5,FALSE),"")</f>
        <v/>
      </c>
      <c r="O2574" s="28" t="str">
        <f>IF(N2574="","",COUNTIF($N$6:N4693, N2574))</f>
        <v/>
      </c>
      <c r="P2574" s="33" t="str">
        <f xml:space="preserve"> IFERROR(IF(VLOOKUP(G2574,Demos!$B$3:$K$1368,6,FALSE)=0,"",VLOOKUP(G2574,Demos!$B$3:$K$1368,6,FALSE)),"")</f>
        <v/>
      </c>
      <c r="Q2574" s="38" t="str">
        <f xml:space="preserve"> IFERROR(IF(VLOOKUP(G2574,Demos!$B$3:$K$1368,8,FALSE)=0,"",VLOOKUP(G2574,Demos!$B$3:$K$1368,8,FALSE)),"")</f>
        <v/>
      </c>
      <c r="R2574" s="38" t="str">
        <f xml:space="preserve"> IFERROR(IF(VLOOKUP(G2574,Demos!$B$3:$K$1368,7,FALSE)=0,"",VLOOKUP(G2574,Demos!$B$3:$K$1368,7,FALSE)),"")</f>
        <v/>
      </c>
      <c r="U2574" s="31" t="str">
        <f>IFERROR(VLOOKUP(G2574,Demos!$B$7:N5880,12,FALSE),"")</f>
        <v/>
      </c>
    </row>
    <row r="2575" spans="1:21" ht="45" x14ac:dyDescent="0.25">
      <c r="A2575" s="39">
        <f t="shared" si="40"/>
        <v>2570</v>
      </c>
      <c r="B2575" s="30" t="s">
        <v>1893</v>
      </c>
      <c r="C2575" s="29" t="str">
        <f xml:space="preserve"> IFERROR(VLOOKUP(B2575, Courses!$C$3:$E$836, 2, FALSE),"")</f>
        <v>Physics 1A</v>
      </c>
      <c r="D2575" s="29" t="str">
        <f xml:space="preserve"> IFERROR(VLOOKUP(MID(G2575,1,1), PIRA!$B$1:$E$1146, 2, FALSE),"")</f>
        <v>1 Mechanics</v>
      </c>
      <c r="E2575" s="31" t="str">
        <f xml:space="preserve"> IFERROR(VLOOKUP(MID(G2575,1,2),PIRA!$B$1:$E$1144,2,FALSE),"")&amp;"
"&amp;IFERROR(VLOOKUP(MID(H2575,1,2),PIRA!$B$1:$E$1144,2,FALSE),"")&amp;"
"&amp;IFERROR(VLOOKUP(MID(I2575,1,2),PIRA!$B$1:$E$1144,2,FALSE),"")</f>
        <v xml:space="preserve">Rotational Dynamics
Oscillations
</v>
      </c>
      <c r="F2575" s="31" t="str">
        <f xml:space="preserve"> IFERROR(VLOOKUP(MID(G2575,1,4),PIRA!$B$1:$E$1144,2,FALSE),"")&amp;"
"&amp;IFERROR(VLOOKUP(MID(H2575,1,4),PIRA!$B$1:$E$1144,2,FALSE),"")&amp;"
"&amp;IFERROR(VLOOKUP(MID(I2575,1,4),PIRA!$B$1:$E$1144,2,FALSE),"")</f>
        <v xml:space="preserve">Moment of Inertia
Physical Pendula
</v>
      </c>
      <c r="G2575" s="32" t="s">
        <v>1387</v>
      </c>
      <c r="H2575" s="31" t="str">
        <f>IFERROR(IF(VLOOKUP(G2575,Demos!$B$3:$K$1368,2,FALSE)=0,"",VLOOKUP(G2575,Demos!$B$3:$K$1368,2,FALSE)),"")</f>
        <v>3A15.01</v>
      </c>
      <c r="I2575" s="79" t="str">
        <f>IFERROR(IF(VLOOKUP(G2575,Demos!$B$3:$K$1368,3,FALSE)=0,"",VLOOKUP(G2575,Demos!$B$3:$K$1368,3,FALSE)),"")</f>
        <v/>
      </c>
      <c r="J2575" s="79" t="str">
        <f>IFERROR(IF(VLOOKUP(G2575,Demos!$B$3:$K$1368,4,FALSE)=0,"",VLOOKUP(G2575,Demos!$B$3:$K$1368,4,FALSE)),"")</f>
        <v/>
      </c>
      <c r="K2575" s="30" t="s">
        <v>1897</v>
      </c>
      <c r="L2575" s="32" t="s">
        <v>1943</v>
      </c>
      <c r="N2575" s="33" t="str">
        <f>IFERROR(VLOOKUP(G2575,Demos!$B$3:$K$1368,5,FALSE),"")</f>
        <v>Physical Pendulum (2)</v>
      </c>
      <c r="O2575" s="28">
        <f>IF(N2575="","",COUNTIF($N$6:N4694, N2575))</f>
        <v>17</v>
      </c>
      <c r="P2575" s="33" t="str">
        <f xml:space="preserve"> IFERROR(IF(VLOOKUP(G2575,Demos!$B$3:$K$1368,6,FALSE)=0,"",VLOOKUP(G2575,Demos!$B$3:$K$1368,6,FALSE)),"")</f>
        <v>www.de-monstrare.nl/pdf/Physical%20pendulum%20_2_.pdf</v>
      </c>
      <c r="Q2575" s="38" t="str">
        <f xml:space="preserve"> IFERROR(IF(VLOOKUP(G2575,Demos!$B$3:$K$1368,8,FALSE)=0,"",VLOOKUP(G2575,Demos!$B$3:$K$1368,8,FALSE)),"")</f>
        <v/>
      </c>
      <c r="R2575" s="38" t="str">
        <f xml:space="preserve"> IFERROR(IF(VLOOKUP(G2575,Demos!$B$3:$K$1368,7,FALSE)=0,"",VLOOKUP(G2575,Demos!$B$3:$K$1368,7,FALSE)),"")</f>
        <v/>
      </c>
      <c r="U2575" s="31" t="str">
        <f>IFERROR(VLOOKUP(G2575,Demos!$B$7:N5868,12,FALSE),"")</f>
        <v/>
      </c>
    </row>
    <row r="2576" spans="1:21" ht="45" x14ac:dyDescent="0.25">
      <c r="A2576" s="39">
        <f t="shared" si="40"/>
        <v>2571</v>
      </c>
      <c r="B2576" s="30" t="s">
        <v>1893</v>
      </c>
      <c r="C2576" s="29" t="str">
        <f xml:space="preserve"> IFERROR(VLOOKUP(B2576, Courses!$C$3:$E$836, 2, FALSE),"")</f>
        <v>Physics 1A</v>
      </c>
      <c r="D2576" s="29" t="str">
        <f xml:space="preserve"> IFERROR(VLOOKUP(MID(G2576,1,1), PIRA!$B$1:$E$1146, 2, FALSE),"")</f>
        <v>1 Mechanics</v>
      </c>
      <c r="E2576" s="31" t="str">
        <f xml:space="preserve"> IFERROR(VLOOKUP(MID(G2576,1,2),PIRA!$B$1:$E$1144,2,FALSE),"")&amp;"
"&amp;IFERROR(VLOOKUP(MID(H2576,1,2),PIRA!$B$1:$E$1144,2,FALSE),"")&amp;"
"&amp;IFERROR(VLOOKUP(MID(I2576,1,2),PIRA!$B$1:$E$1144,2,FALSE),"")</f>
        <v xml:space="preserve">Rotational Dynamics
Rotational Dynamics
</v>
      </c>
      <c r="F2576" s="31" t="str">
        <f xml:space="preserve"> IFERROR(VLOOKUP(MID(G2576,1,4),PIRA!$B$1:$E$1144,2,FALSE),"")&amp;"
"&amp;IFERROR(VLOOKUP(MID(H2576,1,4),PIRA!$B$1:$E$1144,2,FALSE),"")&amp;"
"&amp;IFERROR(VLOOKUP(MID(I2576,1,4),PIRA!$B$1:$E$1144,2,FALSE),"")</f>
        <v xml:space="preserve">Conservation of Angular Momentum
Moment of Inertia
</v>
      </c>
      <c r="G2576" s="32" t="s">
        <v>1171</v>
      </c>
      <c r="H2576" s="31" t="str">
        <f>IFERROR(IF(VLOOKUP(G2576,Demos!$B$3:$K$1368,2,FALSE)=0,"",VLOOKUP(G2576,Demos!$B$3:$K$1368,2,FALSE)),"")</f>
        <v>1Q10.XX</v>
      </c>
      <c r="I2576" s="79" t="str">
        <f>IFERROR(IF(VLOOKUP(G2576,Demos!$B$3:$K$1368,3,FALSE)=0,"",VLOOKUP(G2576,Demos!$B$3:$K$1368,3,FALSE)),"")</f>
        <v/>
      </c>
      <c r="J2576" s="79" t="str">
        <f>IFERROR(IF(VLOOKUP(G2576,Demos!$B$3:$K$1368,4,FALSE)=0,"",VLOOKUP(G2576,Demos!$B$3:$K$1368,4,FALSE)),"")</f>
        <v/>
      </c>
      <c r="K2576" s="30" t="s">
        <v>1897</v>
      </c>
      <c r="L2576" s="32" t="s">
        <v>1943</v>
      </c>
      <c r="N2576" s="33" t="str">
        <f>IFERROR(VLOOKUP(G2576,Demos!$B$3:$K$1368,5,FALSE),"")</f>
        <v>Matchbox and Wineglass</v>
      </c>
      <c r="O2576" s="28">
        <f>IF(N2576="","",COUNTIF($N$6:N4695, N2576))</f>
        <v>40</v>
      </c>
      <c r="P2576" s="33" t="str">
        <f xml:space="preserve"> IFERROR(IF(VLOOKUP(G2576,Demos!$B$3:$K$1368,6,FALSE)=0,"",VLOOKUP(G2576,Demos!$B$3:$K$1368,6,FALSE)),"")</f>
        <v>www.de-monstrare.nl/pdf/Matchbox%20and%20wineglass.pdf</v>
      </c>
      <c r="Q2576" s="38" t="str">
        <f xml:space="preserve"> IFERROR(IF(VLOOKUP(G2576,Demos!$B$3:$K$1368,8,FALSE)=0,"",VLOOKUP(G2576,Demos!$B$3:$K$1368,8,FALSE)),"")</f>
        <v/>
      </c>
      <c r="R2576" s="38" t="str">
        <f xml:space="preserve"> IFERROR(IF(VLOOKUP(G2576,Demos!$B$3:$K$1368,7,FALSE)=0,"",VLOOKUP(G2576,Demos!$B$3:$K$1368,7,FALSE)),"")</f>
        <v xml:space="preserve">See Collegerama 2022 recording TN1612TU_17 from about 40 minutes - https://collegerama.tudelft.nl/Mediasite/Channel/as-bsc-tn/watch/068318bc5e2d4c908ecc56ce056d99d81d </v>
      </c>
      <c r="U2576" s="31" t="str">
        <f>IFERROR(VLOOKUP(G2576,Demos!$B$7:N5869,12,FALSE),"")</f>
        <v/>
      </c>
    </row>
    <row r="2577" spans="1:21" ht="45" x14ac:dyDescent="0.25">
      <c r="A2577" s="39">
        <f t="shared" si="40"/>
        <v>2572</v>
      </c>
      <c r="B2577" s="30" t="s">
        <v>38</v>
      </c>
      <c r="C2577" s="29" t="str">
        <f xml:space="preserve"> IFERROR(VLOOKUP(B2577, Courses!$C$3:$E$836, 2, FALSE),"")</f>
        <v>Mechanics and Theory of Relativity</v>
      </c>
      <c r="D2577" s="29" t="str">
        <f xml:space="preserve"> IFERROR(VLOOKUP(MID(G2577,1,1), PIRA!$B$1:$E$1146, 2, FALSE),"")</f>
        <v>1 Mechanics</v>
      </c>
      <c r="E2577" s="31" t="str">
        <f xml:space="preserve"> IFERROR(VLOOKUP(MID(G2577,1,2),PIRA!$B$1:$E$1144,2,FALSE),"")&amp;"
"&amp;IFERROR(VLOOKUP(MID(H2577,1,2),PIRA!$B$1:$E$1144,2,FALSE),"")&amp;"
"&amp;IFERROR(VLOOKUP(MID(I2577,1,2),PIRA!$B$1:$E$1144,2,FALSE),"")</f>
        <v xml:space="preserve">Rotational Dynamics
</v>
      </c>
      <c r="F2577" s="31" t="str">
        <f xml:space="preserve"> IFERROR(VLOOKUP(MID(G2577,1,4),PIRA!$B$1:$E$1144,2,FALSE),"")&amp;"
"&amp;IFERROR(VLOOKUP(MID(H2577,1,4),PIRA!$B$1:$E$1144,2,FALSE),"")&amp;"
"&amp;IFERROR(VLOOKUP(MID(I2577,1,4),PIRA!$B$1:$E$1144,2,FALSE),"")</f>
        <v xml:space="preserve">Conservation of Angular Momentum
</v>
      </c>
      <c r="G2577" s="32" t="s">
        <v>1172</v>
      </c>
      <c r="H2577" s="31" t="str">
        <f>IFERROR(IF(VLOOKUP(G2577,Demos!$B$3:$K$1368,2,FALSE)=0,"",VLOOKUP(G2577,Demos!$B$3:$K$1368,2,FALSE)),"")</f>
        <v/>
      </c>
      <c r="I2577" s="79" t="str">
        <f>IFERROR(IF(VLOOKUP(G2577,Demos!$B$3:$K$1368,3,FALSE)=0,"",VLOOKUP(G2577,Demos!$B$3:$K$1368,3,FALSE)),"")</f>
        <v/>
      </c>
      <c r="J2577" s="79" t="str">
        <f>IFERROR(IF(VLOOKUP(G2577,Demos!$B$3:$K$1368,4,FALSE)=0,"",VLOOKUP(G2577,Demos!$B$3:$K$1368,4,FALSE)),"")</f>
        <v/>
      </c>
      <c r="K2577" s="32" t="s">
        <v>22</v>
      </c>
      <c r="L2577" s="32" t="s">
        <v>1060</v>
      </c>
      <c r="N2577" s="33" t="str">
        <f>IFERROR(VLOOKUP(G2577,Demos!$B$3:$K$1368,5,FALSE),"")</f>
        <v>Sweet Spot</v>
      </c>
      <c r="O2577" s="28">
        <f>IF(N2577="","",COUNTIF($N$6:N4696, N2577))</f>
        <v>7</v>
      </c>
      <c r="P2577" s="33" t="str">
        <f xml:space="preserve"> IFERROR(IF(VLOOKUP(G2577,Demos!$B$3:$K$1368,6,FALSE)=0,"",VLOOKUP(G2577,Demos!$B$3:$K$1368,6,FALSE)),"")</f>
        <v>www.de-monstrare.nl/pdf/Sweet%20spot.pdf</v>
      </c>
      <c r="Q2577" s="38" t="str">
        <f xml:space="preserve"> IFERROR(IF(VLOOKUP(G2577,Demos!$B$3:$K$1368,8,FALSE)=0,"",VLOOKUP(G2577,Demos!$B$3:$K$1368,8,FALSE)),"")</f>
        <v/>
      </c>
      <c r="R2577" s="38" t="str">
        <f xml:space="preserve"> IFERROR(IF(VLOOKUP(G2577,Demos!$B$3:$K$1368,7,FALSE)=0,"",VLOOKUP(G2577,Demos!$B$3:$K$1368,7,FALSE)),"")</f>
        <v/>
      </c>
      <c r="U2577" s="31" t="str">
        <f>IFERROR(VLOOKUP(G2577,Demos!$B$7:N5874,12,FALSE),"")</f>
        <v/>
      </c>
    </row>
    <row r="2578" spans="1:21" ht="45" x14ac:dyDescent="0.25">
      <c r="A2578" s="39">
        <f t="shared" si="40"/>
        <v>2573</v>
      </c>
      <c r="B2578" s="30" t="s">
        <v>38</v>
      </c>
      <c r="C2578" s="29" t="str">
        <f xml:space="preserve"> IFERROR(VLOOKUP(B2578, Courses!$C$3:$E$836, 2, FALSE),"")</f>
        <v>Mechanics and Theory of Relativity</v>
      </c>
      <c r="D2578" s="29" t="str">
        <f xml:space="preserve"> IFERROR(VLOOKUP(MID(G2578,1,1), PIRA!$B$1:$E$1146, 2, FALSE),"")</f>
        <v>3 Oscillations and Waves</v>
      </c>
      <c r="E2578" s="31" t="str">
        <f xml:space="preserve"> IFERROR(VLOOKUP(MID(G2578,1,2),PIRA!$B$1:$E$1144,2,FALSE),"")&amp;"
"&amp;IFERROR(VLOOKUP(MID(H2578,1,2),PIRA!$B$1:$E$1144,2,FALSE),"")&amp;"
"&amp;IFERROR(VLOOKUP(MID(I2578,1,2),PIRA!$B$1:$E$1144,2,FALSE),"")</f>
        <v xml:space="preserve">Oscillations
</v>
      </c>
      <c r="F2578" s="31" t="str">
        <f xml:space="preserve"> IFERROR(VLOOKUP(MID(G2578,1,4),PIRA!$B$1:$E$1144,2,FALSE),"")&amp;"
"&amp;IFERROR(VLOOKUP(MID(H2578,1,4),PIRA!$B$1:$E$1144,2,FALSE),"")&amp;"
"&amp;IFERROR(VLOOKUP(MID(I2578,1,4),PIRA!$B$1:$E$1144,2,FALSE),"")</f>
        <v xml:space="preserve">Simple Harmonic Motion
</v>
      </c>
      <c r="G2578" s="32" t="s">
        <v>1450</v>
      </c>
      <c r="H2578" s="31" t="str">
        <f>IFERROR(IF(VLOOKUP(G2578,Demos!$B$3:$K$1368,2,FALSE)=0,"",VLOOKUP(G2578,Demos!$B$3:$K$1368,2,FALSE)),"")</f>
        <v/>
      </c>
      <c r="I2578" s="79" t="str">
        <f>IFERROR(IF(VLOOKUP(G2578,Demos!$B$3:$K$1368,3,FALSE)=0,"",VLOOKUP(G2578,Demos!$B$3:$K$1368,3,FALSE)),"")</f>
        <v/>
      </c>
      <c r="J2578" s="79" t="str">
        <f>IFERROR(IF(VLOOKUP(G2578,Demos!$B$3:$K$1368,4,FALSE)=0,"",VLOOKUP(G2578,Demos!$B$3:$K$1368,4,FALSE)),"")</f>
        <v/>
      </c>
      <c r="K2578" s="30" t="s">
        <v>1060</v>
      </c>
      <c r="L2578" s="30" t="s">
        <v>22</v>
      </c>
      <c r="N2578" s="33" t="str">
        <f>IFERROR(VLOOKUP(G2578,Demos!$B$3:$K$1368,5,FALSE),"")</f>
        <v>Simple Harmonic Motion (SHM) (1)</v>
      </c>
      <c r="O2578" s="28">
        <f>IF(N2578="","",COUNTIF($N$6:N4697, N2578))</f>
        <v>11</v>
      </c>
      <c r="P2578" s="33" t="str">
        <f xml:space="preserve"> IFERROR(IF(VLOOKUP(G2578,Demos!$B$3:$K$1368,6,FALSE)=0,"",VLOOKUP(G2578,Demos!$B$3:$K$1368,6,FALSE)),"")</f>
        <v>www.de-monstrare.nl/pdf/Simple%20harmonic%20motion%20_SHM_%20_1_.pdf</v>
      </c>
      <c r="Q2578" s="38" t="str">
        <f xml:space="preserve"> IFERROR(IF(VLOOKUP(G2578,Demos!$B$3:$K$1368,8,FALSE)=0,"",VLOOKUP(G2578,Demos!$B$3:$K$1368,8,FALSE)),"")</f>
        <v/>
      </c>
      <c r="R2578" s="38" t="str">
        <f xml:space="preserve"> IFERROR(IF(VLOOKUP(G2578,Demos!$B$3:$K$1368,7,FALSE)=0,"",VLOOKUP(G2578,Demos!$B$3:$K$1368,7,FALSE)),"")</f>
        <v/>
      </c>
      <c r="U2578" s="31" t="str">
        <f>IFERROR(VLOOKUP(G2578,Demos!$B$7:N5875,12,FALSE),"")</f>
        <v/>
      </c>
    </row>
    <row r="2579" spans="1:21" ht="45" x14ac:dyDescent="0.25">
      <c r="A2579" s="39">
        <f t="shared" si="40"/>
        <v>2574</v>
      </c>
      <c r="B2579" s="30" t="s">
        <v>1893</v>
      </c>
      <c r="C2579" s="29" t="str">
        <f xml:space="preserve"> IFERROR(VLOOKUP(B2579, Courses!$C$3:$E$836, 2, FALSE),"")</f>
        <v>Physics 1A</v>
      </c>
      <c r="D2579" s="29" t="str">
        <f xml:space="preserve"> IFERROR(VLOOKUP(MID(G2579,1,1), PIRA!$B$1:$E$1146, 2, FALSE),"")</f>
        <v>3 Oscillations and Waves</v>
      </c>
      <c r="E2579" s="31" t="str">
        <f xml:space="preserve"> IFERROR(VLOOKUP(MID(G2579,1,2),PIRA!$B$1:$E$1144,2,FALSE),"")&amp;"
"&amp;IFERROR(VLOOKUP(MID(H2579,1,2),PIRA!$B$1:$E$1144,2,FALSE),"")&amp;"
"&amp;IFERROR(VLOOKUP(MID(I2579,1,2),PIRA!$B$1:$E$1144,2,FALSE),"")</f>
        <v xml:space="preserve">Oscillations
</v>
      </c>
      <c r="F2579" s="31" t="str">
        <f xml:space="preserve"> IFERROR(VLOOKUP(MID(G2579,1,4),PIRA!$B$1:$E$1144,2,FALSE),"")&amp;"
"&amp;IFERROR(VLOOKUP(MID(H2579,1,4),PIRA!$B$1:$E$1144,2,FALSE),"")&amp;"
"&amp;IFERROR(VLOOKUP(MID(I2579,1,4),PIRA!$B$1:$E$1144,2,FALSE),"")</f>
        <v xml:space="preserve">Non-Linear Systems
</v>
      </c>
      <c r="G2579" s="32" t="s">
        <v>1466</v>
      </c>
      <c r="H2579" s="31" t="str">
        <f>IFERROR(IF(VLOOKUP(G2579,Demos!$B$3:$K$1368,2,FALSE)=0,"",VLOOKUP(G2579,Demos!$B$3:$K$1368,2,FALSE)),"")</f>
        <v/>
      </c>
      <c r="I2579" s="79" t="str">
        <f>IFERROR(IF(VLOOKUP(G2579,Demos!$B$3:$K$1368,3,FALSE)=0,"",VLOOKUP(G2579,Demos!$B$3:$K$1368,3,FALSE)),"")</f>
        <v/>
      </c>
      <c r="J2579" s="79" t="str">
        <f>IFERROR(IF(VLOOKUP(G2579,Demos!$B$3:$K$1368,4,FALSE)=0,"",VLOOKUP(G2579,Demos!$B$3:$K$1368,4,FALSE)),"")</f>
        <v/>
      </c>
      <c r="K2579" s="30" t="s">
        <v>1897</v>
      </c>
      <c r="L2579" s="32" t="s">
        <v>1943</v>
      </c>
      <c r="N2579" s="33" t="str">
        <f>IFERROR(VLOOKUP(G2579,Demos!$B$3:$K$1368,5,FALSE),"")</f>
        <v>Fakir</v>
      </c>
      <c r="O2579" s="28">
        <f>IF(N2579="","",COUNTIF($N$6:N4698, N2579))</f>
        <v>2</v>
      </c>
      <c r="P2579" s="33" t="str">
        <f xml:space="preserve"> IFERROR(IF(VLOOKUP(G2579,Demos!$B$3:$K$1368,6,FALSE)=0,"",VLOOKUP(G2579,Demos!$B$3:$K$1368,6,FALSE)),"")</f>
        <v>www.de-monstrare.nl/pdf/Fakir.pdf</v>
      </c>
      <c r="Q2579" s="38" t="str">
        <f xml:space="preserve"> IFERROR(IF(VLOOKUP(G2579,Demos!$B$3:$K$1368,8,FALSE)=0,"",VLOOKUP(G2579,Demos!$B$3:$K$1368,8,FALSE)),"")</f>
        <v/>
      </c>
      <c r="R2579" s="38" t="str">
        <f xml:space="preserve"> IFERROR(IF(VLOOKUP(G2579,Demos!$B$3:$K$1368,7,FALSE)=0,"",VLOOKUP(G2579,Demos!$B$3:$K$1368,7,FALSE)),"")</f>
        <v/>
      </c>
      <c r="U2579" s="31" t="str">
        <f>IFERROR(VLOOKUP(G2579,Demos!$B$7:N5870,12,FALSE),"")</f>
        <v/>
      </c>
    </row>
    <row r="2580" spans="1:21" ht="45" x14ac:dyDescent="0.25">
      <c r="A2580" s="39">
        <f t="shared" si="40"/>
        <v>2575</v>
      </c>
      <c r="B2580" s="30" t="s">
        <v>1893</v>
      </c>
      <c r="C2580" s="29" t="str">
        <f xml:space="preserve"> IFERROR(VLOOKUP(B2580, Courses!$C$3:$E$836, 2, FALSE),"")</f>
        <v>Physics 1A</v>
      </c>
      <c r="D2580" s="29" t="str">
        <f xml:space="preserve"> IFERROR(VLOOKUP(MID(G2580,1,1), PIRA!$B$1:$E$1146, 2, FALSE),"")</f>
        <v>3 Oscillations and Waves</v>
      </c>
      <c r="E2580" s="31" t="str">
        <f xml:space="preserve"> IFERROR(VLOOKUP(MID(G2580,1,2),PIRA!$B$1:$E$1144,2,FALSE),"")&amp;"
"&amp;IFERROR(VLOOKUP(MID(H2580,1,2),PIRA!$B$1:$E$1144,2,FALSE),"")&amp;"
"&amp;IFERROR(VLOOKUP(MID(I2580,1,2),PIRA!$B$1:$E$1144,2,FALSE),"")</f>
        <v xml:space="preserve">Wave Motion
</v>
      </c>
      <c r="F2580" s="31" t="str">
        <f xml:space="preserve"> IFERROR(VLOOKUP(MID(G2580,1,4),PIRA!$B$1:$E$1144,2,FALSE),"")&amp;"
"&amp;IFERROR(VLOOKUP(MID(H2580,1,4),PIRA!$B$1:$E$1144,2,FALSE),"")&amp;"
"&amp;IFERROR(VLOOKUP(MID(I2580,1,4),PIRA!$B$1:$E$1144,2,FALSE),"")</f>
        <v xml:space="preserve">Transverse Pulses and Waves
</v>
      </c>
      <c r="G2580" s="32" t="s">
        <v>1469</v>
      </c>
      <c r="H2580" s="31" t="str">
        <f>IFERROR(IF(VLOOKUP(G2580,Demos!$B$3:$K$1368,2,FALSE)=0,"",VLOOKUP(G2580,Demos!$B$3:$K$1368,2,FALSE)),"")</f>
        <v/>
      </c>
      <c r="I2580" s="79" t="str">
        <f>IFERROR(IF(VLOOKUP(G2580,Demos!$B$3:$K$1368,3,FALSE)=0,"",VLOOKUP(G2580,Demos!$B$3:$K$1368,3,FALSE)),"")</f>
        <v/>
      </c>
      <c r="J2580" s="79" t="str">
        <f>IFERROR(IF(VLOOKUP(G2580,Demos!$B$3:$K$1368,4,FALSE)=0,"",VLOOKUP(G2580,Demos!$B$3:$K$1368,4,FALSE)),"")</f>
        <v/>
      </c>
      <c r="K2580" s="30" t="s">
        <v>1897</v>
      </c>
      <c r="L2580" s="32" t="s">
        <v>1943</v>
      </c>
      <c r="N2580" s="33" t="str">
        <f>IFERROR(VLOOKUP(G2580,Demos!$B$3:$K$1368,5,FALSE),"")</f>
        <v>Reflections of Transverse Pulses (1)</v>
      </c>
      <c r="O2580" s="28">
        <f>IF(N2580="","",COUNTIF($N$6:N4699, N2580))</f>
        <v>11</v>
      </c>
      <c r="P2580" s="33" t="str">
        <f xml:space="preserve"> IFERROR(IF(VLOOKUP(G2580,Demos!$B$3:$K$1368,6,FALSE)=0,"",VLOOKUP(G2580,Demos!$B$3:$K$1368,6,FALSE)),"")</f>
        <v>www.de-monstrare.nl/pdf/Reflections%20of%20transverse%20pulses%20_1_.pdf</v>
      </c>
      <c r="Q2580" s="38" t="str">
        <f xml:space="preserve"> IFERROR(IF(VLOOKUP(G2580,Demos!$B$3:$K$1368,8,FALSE)=0,"",VLOOKUP(G2580,Demos!$B$3:$K$1368,8,FALSE)),"")</f>
        <v/>
      </c>
      <c r="R2580" s="38" t="str">
        <f xml:space="preserve"> IFERROR(IF(VLOOKUP(G2580,Demos!$B$3:$K$1368,7,FALSE)=0,"",VLOOKUP(G2580,Demos!$B$3:$K$1368,7,FALSE)),"")</f>
        <v/>
      </c>
      <c r="U2580" s="31" t="str">
        <f>IFERROR(VLOOKUP(G2580,Demos!$B$7:N5867,12,FALSE),"")</f>
        <v/>
      </c>
    </row>
    <row r="2581" spans="1:21" ht="45" x14ac:dyDescent="0.25">
      <c r="A2581" s="39">
        <f t="shared" si="40"/>
        <v>2576</v>
      </c>
      <c r="B2581" s="30" t="s">
        <v>1893</v>
      </c>
      <c r="C2581" s="29" t="str">
        <f xml:space="preserve"> IFERROR(VLOOKUP(B2581, Courses!$C$3:$E$836, 2, FALSE),"")</f>
        <v>Physics 1A</v>
      </c>
      <c r="D2581" s="29" t="str">
        <f xml:space="preserve"> IFERROR(VLOOKUP(MID(G2581,1,1), PIRA!$B$1:$E$1146, 2, FALSE),"")</f>
        <v>4 Thermodynamics</v>
      </c>
      <c r="E2581" s="31" t="str">
        <f xml:space="preserve"> IFERROR(VLOOKUP(MID(G2581,1,2),PIRA!$B$1:$E$1144,2,FALSE),"")&amp;"
"&amp;IFERROR(VLOOKUP(MID(H2581,1,2),PIRA!$B$1:$E$1144,2,FALSE),"")&amp;"
"&amp;IFERROR(VLOOKUP(MID(I2581,1,2),PIRA!$B$1:$E$1144,2,FALSE),"")</f>
        <v xml:space="preserve">Change of State
</v>
      </c>
      <c r="F2581" s="31" t="str">
        <f xml:space="preserve"> IFERROR(VLOOKUP(MID(G2581,1,4),PIRA!$B$1:$E$1144,2,FALSE),"")&amp;"
"&amp;IFERROR(VLOOKUP(MID(H2581,1,4),PIRA!$B$1:$E$1144,2,FALSE),"")&amp;"
"&amp;IFERROR(VLOOKUP(MID(I2581,1,4),PIRA!$B$1:$E$1144,2,FALSE),"")</f>
        <v xml:space="preserve">PVT Surfaces
</v>
      </c>
      <c r="G2581" s="32" t="s">
        <v>1841</v>
      </c>
      <c r="H2581" s="31" t="str">
        <f>IFERROR(IF(VLOOKUP(G2581,Demos!$B$3:$K$1368,2,FALSE)=0,"",VLOOKUP(G2581,Demos!$B$3:$K$1368,2,FALSE)),"")</f>
        <v/>
      </c>
      <c r="I2581" s="79" t="str">
        <f>IFERROR(IF(VLOOKUP(G2581,Demos!$B$3:$K$1368,3,FALSE)=0,"",VLOOKUP(G2581,Demos!$B$3:$K$1368,3,FALSE)),"")</f>
        <v/>
      </c>
      <c r="J2581" s="79" t="str">
        <f>IFERROR(IF(VLOOKUP(G2581,Demos!$B$3:$K$1368,4,FALSE)=0,"",VLOOKUP(G2581,Demos!$B$3:$K$1368,4,FALSE)),"")</f>
        <v/>
      </c>
      <c r="K2581" s="30" t="s">
        <v>1897</v>
      </c>
      <c r="L2581" s="32" t="s">
        <v>1943</v>
      </c>
      <c r="N2581" s="33" t="str">
        <f>IFERROR(VLOOKUP(G2581,Demos!$B$3:$K$1368,5,FALSE),"")</f>
        <v>Work = int(PdV)</v>
      </c>
      <c r="O2581" s="28">
        <f>IF(N2581="","",COUNTIF($N$6:N4700, N2581))</f>
        <v>12</v>
      </c>
      <c r="P2581" s="33" t="str">
        <f xml:space="preserve"> IFERROR(IF(VLOOKUP(G2581,Demos!$B$3:$K$1368,6,FALSE)=0,"",VLOOKUP(G2581,Demos!$B$3:$K$1368,6,FALSE)),"")</f>
        <v>http://www.de-monstrare.nl/pdf/pdV.pdf</v>
      </c>
      <c r="Q2581" s="38" t="str">
        <f xml:space="preserve"> IFERROR(IF(VLOOKUP(G2581,Demos!$B$3:$K$1368,8,FALSE)=0,"",VLOOKUP(G2581,Demos!$B$3:$K$1368,8,FALSE)),"")</f>
        <v/>
      </c>
      <c r="R2581" s="38" t="str">
        <f xml:space="preserve"> IFERROR(IF(VLOOKUP(G2581,Demos!$B$3:$K$1368,7,FALSE)=0,"",VLOOKUP(G2581,Demos!$B$3:$K$1368,7,FALSE)),"")</f>
        <v/>
      </c>
      <c r="U2581" s="31" t="str">
        <f>IFERROR(VLOOKUP(G2581,Demos!$B$7:N5865,12,FALSE),"")</f>
        <v/>
      </c>
    </row>
    <row r="2582" spans="1:21" ht="45" x14ac:dyDescent="0.25">
      <c r="A2582" s="39">
        <f t="shared" si="40"/>
        <v>2577</v>
      </c>
      <c r="B2582" s="30" t="s">
        <v>1893</v>
      </c>
      <c r="C2582" s="29" t="str">
        <f xml:space="preserve"> IFERROR(VLOOKUP(B2582, Courses!$C$3:$E$836, 2, FALSE),"")</f>
        <v>Physics 1A</v>
      </c>
      <c r="D2582" s="29" t="str">
        <f xml:space="preserve"> IFERROR(VLOOKUP(MID(G2582,1,1), PIRA!$B$1:$E$1146, 2, FALSE),"")</f>
        <v>4 Thermodynamics</v>
      </c>
      <c r="E2582" s="31" t="str">
        <f xml:space="preserve"> IFERROR(VLOOKUP(MID(G2582,1,2),PIRA!$B$1:$E$1144,2,FALSE),"")&amp;"
"&amp;IFERROR(VLOOKUP(MID(H2582,1,2),PIRA!$B$1:$E$1144,2,FALSE),"")&amp;"
"&amp;IFERROR(VLOOKUP(MID(I2582,1,2),PIRA!$B$1:$E$1144,2,FALSE),"")</f>
        <v xml:space="preserve">Change of State
</v>
      </c>
      <c r="F2582" s="31" t="str">
        <f xml:space="preserve"> IFERROR(VLOOKUP(MID(G2582,1,4),PIRA!$B$1:$E$1144,2,FALSE),"")&amp;"
"&amp;IFERROR(VLOOKUP(MID(H2582,1,4),PIRA!$B$1:$E$1144,2,FALSE),"")&amp;"
"&amp;IFERROR(VLOOKUP(MID(I2582,1,4),PIRA!$B$1:$E$1144,2,FALSE),"")</f>
        <v xml:space="preserve">Critical Point
</v>
      </c>
      <c r="G2582" s="32" t="s">
        <v>1881</v>
      </c>
      <c r="H2582" s="31" t="str">
        <f>IFERROR(IF(VLOOKUP(G2582,Demos!$B$3:$K$1368,2,FALSE)=0,"",VLOOKUP(G2582,Demos!$B$3:$K$1368,2,FALSE)),"")</f>
        <v/>
      </c>
      <c r="I2582" s="79" t="str">
        <f>IFERROR(IF(VLOOKUP(G2582,Demos!$B$3:$K$1368,3,FALSE)=0,"",VLOOKUP(G2582,Demos!$B$3:$K$1368,3,FALSE)),"")</f>
        <v/>
      </c>
      <c r="J2582" s="79" t="str">
        <f>IFERROR(IF(VLOOKUP(G2582,Demos!$B$3:$K$1368,4,FALSE)=0,"",VLOOKUP(G2582,Demos!$B$3:$K$1368,4,FALSE)),"")</f>
        <v/>
      </c>
      <c r="K2582" s="30" t="s">
        <v>1897</v>
      </c>
      <c r="L2582" s="30" t="s">
        <v>1943</v>
      </c>
      <c r="N2582" s="33" t="str">
        <f>IFERROR(VLOOKUP(G2582,Demos!$B$3:$K$1368,5,FALSE),"")</f>
        <v>Critical Opalscence</v>
      </c>
      <c r="O2582" s="28">
        <f>IF(N2582="","",COUNTIF($N$6:N4701, N2582))</f>
        <v>11</v>
      </c>
      <c r="P2582" s="33" t="str">
        <f xml:space="preserve"> IFERROR(IF(VLOOKUP(G2582,Demos!$B$3:$K$1368,6,FALSE)=0,"",VLOOKUP(G2582,Demos!$B$3:$K$1368,6,FALSE)),"")</f>
        <v>N/A</v>
      </c>
      <c r="Q2582" s="38" t="str">
        <f xml:space="preserve"> IFERROR(IF(VLOOKUP(G2582,Demos!$B$3:$K$1368,8,FALSE)=0,"",VLOOKUP(G2582,Demos!$B$3:$K$1368,8,FALSE)),"")</f>
        <v/>
      </c>
      <c r="R2582" s="38" t="str">
        <f xml:space="preserve"> IFERROR(IF(VLOOKUP(G2582,Demos!$B$3:$K$1368,7,FALSE)=0,"",VLOOKUP(G2582,Demos!$B$3:$K$1368,7,FALSE)),"")</f>
        <v/>
      </c>
      <c r="U2582" s="31" t="str">
        <f>IFERROR(VLOOKUP(G2582,Demos!$B$7:N5871,12,FALSE),"")</f>
        <v/>
      </c>
    </row>
    <row r="2583" spans="1:21" ht="45" x14ac:dyDescent="0.25">
      <c r="A2583" s="39">
        <f t="shared" si="40"/>
        <v>2578</v>
      </c>
      <c r="B2583" s="30" t="s">
        <v>1893</v>
      </c>
      <c r="C2583" s="29" t="str">
        <f xml:space="preserve"> IFERROR(VLOOKUP(B2583, Courses!$C$3:$E$836, 2, FALSE),"")</f>
        <v>Physics 1A</v>
      </c>
      <c r="D2583" s="29" t="str">
        <f xml:space="preserve"> IFERROR(VLOOKUP(MID(G2583,1,1), PIRA!$B$1:$E$1146, 2, FALSE),"")</f>
        <v>4 Thermodynamics</v>
      </c>
      <c r="E2583" s="31" t="str">
        <f xml:space="preserve"> IFERROR(VLOOKUP(MID(G2583,1,2),PIRA!$B$1:$E$1144,2,FALSE),"")&amp;"
"&amp;IFERROR(VLOOKUP(MID(H2583,1,2),PIRA!$B$1:$E$1144,2,FALSE),"")&amp;"
"&amp;IFERROR(VLOOKUP(MID(I2583,1,2),PIRA!$B$1:$E$1144,2,FALSE),"")</f>
        <v xml:space="preserve">Entropy and the Second Law
</v>
      </c>
      <c r="F2583" s="31" t="str">
        <f xml:space="preserve"> IFERROR(VLOOKUP(MID(G2583,1,4),PIRA!$B$1:$E$1144,2,FALSE),"")&amp;"
"&amp;IFERROR(VLOOKUP(MID(H2583,1,4),PIRA!$B$1:$E$1144,2,FALSE),"")&amp;"
"&amp;IFERROR(VLOOKUP(MID(I2583,1,4),PIRA!$B$1:$E$1144,2,FALSE),"")</f>
        <v xml:space="preserve">Entropy
</v>
      </c>
      <c r="G2583" s="32" t="s">
        <v>1852</v>
      </c>
      <c r="H2583" s="31" t="str">
        <f>IFERROR(IF(VLOOKUP(G2583,Demos!$B$3:$K$1368,2,FALSE)=0,"",VLOOKUP(G2583,Demos!$B$3:$K$1368,2,FALSE)),"")</f>
        <v/>
      </c>
      <c r="I2583" s="79" t="str">
        <f>IFERROR(IF(VLOOKUP(G2583,Demos!$B$3:$K$1368,3,FALSE)=0,"",VLOOKUP(G2583,Demos!$B$3:$K$1368,3,FALSE)),"")</f>
        <v/>
      </c>
      <c r="J2583" s="79" t="str">
        <f>IFERROR(IF(VLOOKUP(G2583,Demos!$B$3:$K$1368,4,FALSE)=0,"",VLOOKUP(G2583,Demos!$B$3:$K$1368,4,FALSE)),"")</f>
        <v/>
      </c>
      <c r="K2583" s="30" t="s">
        <v>1897</v>
      </c>
      <c r="L2583" s="32" t="s">
        <v>1943</v>
      </c>
      <c r="N2583" s="33" t="str">
        <f>IFERROR(VLOOKUP(G2583,Demos!$B$3:$K$1368,5,FALSE),"")</f>
        <v>Violation of the Entropy Law?</v>
      </c>
      <c r="O2583" s="28">
        <f>IF(N2583="","",COUNTIF($N$6:N4702, N2583))</f>
        <v>11</v>
      </c>
      <c r="P2583" s="33" t="str">
        <f xml:space="preserve"> IFERROR(IF(VLOOKUP(G2583,Demos!$B$3:$K$1368,6,FALSE)=0,"",VLOOKUP(G2583,Demos!$B$3:$K$1368,6,FALSE)),"")</f>
        <v>http://www.de-monstrare.nl/pdf/Violation%20of%20the%20entropy%20law.pdf</v>
      </c>
      <c r="Q2583" s="38" t="str">
        <f xml:space="preserve"> IFERROR(IF(VLOOKUP(G2583,Demos!$B$3:$K$1368,8,FALSE)=0,"",VLOOKUP(G2583,Demos!$B$3:$K$1368,8,FALSE)),"")</f>
        <v/>
      </c>
      <c r="R2583" s="38" t="str">
        <f xml:space="preserve"> IFERROR(IF(VLOOKUP(G2583,Demos!$B$3:$K$1368,7,FALSE)=0,"",VLOOKUP(G2583,Demos!$B$3:$K$1368,7,FALSE)),"")</f>
        <v>See 2021 Zoomopname "Recording1.mp4" that is "opname hoorcollege 18.mp4" from 01:18:01 and Collegerama recording 2011/2012 - https://collegerama.tudelft.nl/Mediasite/Channel/as-bsc-tn/watch/b6b2331bc2144aba9c70d01fb3cfa6311d and 16 June 2023 "TN2786_019" recording from 00:05:40 on https://collegeramavideoportal.tudelft.nl/catalogue/tn2786/presentation/b21269167c454661aa9f66f4762bcfda1d?academicYear=2022-2023-tn2786</v>
      </c>
      <c r="U2583" s="31" t="str">
        <f>IFERROR(VLOOKUP(G2583,Demos!$B$7:N5866,12,FALSE),"")</f>
        <v/>
      </c>
    </row>
    <row r="2584" spans="1:21" ht="45" x14ac:dyDescent="0.25">
      <c r="A2584" s="39">
        <f t="shared" si="40"/>
        <v>2579</v>
      </c>
      <c r="B2584" s="30" t="s">
        <v>38</v>
      </c>
      <c r="C2584" s="29" t="str">
        <f xml:space="preserve"> IFERROR(VLOOKUP(B2584, Courses!$C$3:$E$836, 2, FALSE),"")</f>
        <v>Mechanics and Theory of Relativity</v>
      </c>
      <c r="D2584" s="29" t="str">
        <f xml:space="preserve"> IFERROR(VLOOKUP(MID(G2584,1,1), PIRA!$B$1:$E$1146, 2, FALSE),"")</f>
        <v>5 Electricity and Magnetism</v>
      </c>
      <c r="E2584" s="31" t="str">
        <f xml:space="preserve"> IFERROR(VLOOKUP(MID(G2584,1,2),PIRA!$B$1:$E$1144,2,FALSE),"")&amp;"
"&amp;IFERROR(VLOOKUP(MID(H2584,1,2),PIRA!$B$1:$E$1144,2,FALSE),"")&amp;"
"&amp;IFERROR(VLOOKUP(MID(I2584,1,2),PIRA!$B$1:$E$1144,2,FALSE),"")</f>
        <v xml:space="preserve">Magnetic Fields and Forces
</v>
      </c>
      <c r="F2584" s="31" t="str">
        <f xml:space="preserve"> IFERROR(VLOOKUP(MID(G2584,1,4),PIRA!$B$1:$E$1144,2,FALSE),"")&amp;"
"&amp;IFERROR(VLOOKUP(MID(H2584,1,4),PIRA!$B$1:$E$1144,2,FALSE),"")&amp;"
"&amp;IFERROR(VLOOKUP(MID(I2584,1,4),PIRA!$B$1:$E$1144,2,FALSE),"")</f>
        <v xml:space="preserve">Force on Moving Charges
</v>
      </c>
      <c r="G2584" s="32" t="s">
        <v>1715</v>
      </c>
      <c r="H2584" s="31" t="str">
        <f>IFERROR(IF(VLOOKUP(G2584,Demos!$B$3:$K$1368,2,FALSE)=0,"",VLOOKUP(G2584,Demos!$B$3:$K$1368,2,FALSE)),"")</f>
        <v/>
      </c>
      <c r="I2584" s="79" t="str">
        <f>IFERROR(IF(VLOOKUP(G2584,Demos!$B$3:$K$1368,3,FALSE)=0,"",VLOOKUP(G2584,Demos!$B$3:$K$1368,3,FALSE)),"")</f>
        <v/>
      </c>
      <c r="J2584" s="79" t="str">
        <f>IFERROR(IF(VLOOKUP(G2584,Demos!$B$3:$K$1368,4,FALSE)=0,"",VLOOKUP(G2584,Demos!$B$3:$K$1368,4,FALSE)),"")</f>
        <v/>
      </c>
      <c r="K2584" s="32" t="s">
        <v>1060</v>
      </c>
      <c r="L2584" s="32" t="s">
        <v>22</v>
      </c>
      <c r="N2584" s="33" t="str">
        <f>IFERROR(VLOOKUP(G2584,Demos!$B$3:$K$1368,5,FALSE),"")</f>
        <v>Force on Electrons in a Magnetic Field (2)</v>
      </c>
      <c r="O2584" s="28">
        <f>IF(N2584="","",COUNTIF($N$6:N4703, N2584))</f>
        <v>5</v>
      </c>
      <c r="P2584" s="33" t="str">
        <f xml:space="preserve"> IFERROR(IF(VLOOKUP(G2584,Demos!$B$3:$K$1368,6,FALSE)=0,"",VLOOKUP(G2584,Demos!$B$3:$K$1368,6,FALSE)),"")</f>
        <v>www.de-monstrare.nl/.../ Force%20on%20electrons%20in%20a%20magnetic%20field%20_2_.pdf</v>
      </c>
      <c r="Q2584" s="38" t="str">
        <f xml:space="preserve"> IFERROR(IF(VLOOKUP(G2584,Demos!$B$3:$K$1368,8,FALSE)=0,"",VLOOKUP(G2584,Demos!$B$3:$K$1368,8,FALSE)),"")</f>
        <v/>
      </c>
      <c r="R2584" s="38" t="str">
        <f xml:space="preserve"> IFERROR(IF(VLOOKUP(G2584,Demos!$B$3:$K$1368,7,FALSE)=0,"",VLOOKUP(G2584,Demos!$B$3:$K$1368,7,FALSE)),"")</f>
        <v/>
      </c>
      <c r="U2584" s="31" t="str">
        <f>IFERROR(VLOOKUP(G2584,Demos!$B$7:N5877,12,FALSE),"")</f>
        <v/>
      </c>
    </row>
    <row r="2585" spans="1:21" ht="45" x14ac:dyDescent="0.25">
      <c r="A2585" s="39">
        <f t="shared" si="40"/>
        <v>2580</v>
      </c>
      <c r="B2585" s="30" t="s">
        <v>43</v>
      </c>
      <c r="C2585" s="29" t="str">
        <f xml:space="preserve"> IFERROR(VLOOKUP(B2585, Courses!$C$3:$E$836, 2, FALSE),"")</f>
        <v>Modern Physics</v>
      </c>
      <c r="D2585" s="29" t="str">
        <f xml:space="preserve"> IFERROR(VLOOKUP(MID(G2585,1,1), PIRA!$B$1:$E$1146, 2, FALSE),"")</f>
        <v>7 Modern Physics</v>
      </c>
      <c r="E2585" s="31" t="str">
        <f xml:space="preserve"> IFERROR(VLOOKUP(MID(G2585,1,2),PIRA!$B$1:$E$1144,2,FALSE),"")&amp;"
"&amp;IFERROR(VLOOKUP(MID(H2585,1,2),PIRA!$B$1:$E$1144,2,FALSE),"")&amp;"
"&amp;IFERROR(VLOOKUP(MID(I2585,1,2),PIRA!$B$1:$E$1144,2,FALSE),"")</f>
        <v xml:space="preserve">Quantum Effects
Quantum Effects
</v>
      </c>
      <c r="F2585" s="31" t="str">
        <f xml:space="preserve"> IFERROR(VLOOKUP(MID(G2585,1,4),PIRA!$B$1:$E$1144,2,FALSE),"")&amp;"
"&amp;IFERROR(VLOOKUP(MID(H2585,1,4),PIRA!$B$1:$E$1144,2,FALSE),"")&amp;"
"&amp;IFERROR(VLOOKUP(MID(I2585,1,4),PIRA!$B$1:$E$1144,2,FALSE),"")</f>
        <v xml:space="preserve">X-ray and Electron Diffraction
X-ray and Electron Diffraction
</v>
      </c>
      <c r="G2585" s="32" t="s">
        <v>489</v>
      </c>
      <c r="H2585" s="31" t="str">
        <f>IFERROR(IF(VLOOKUP(G2585,Demos!$B$3:$K$1368,2,FALSE)=0,"",VLOOKUP(G2585,Demos!$B$3:$K$1368,2,FALSE)),"")</f>
        <v>7A60.20</v>
      </c>
      <c r="I2585" s="79" t="str">
        <f>IFERROR(IF(VLOOKUP(G2585,Demos!$B$3:$K$1368,3,FALSE)=0,"",VLOOKUP(G2585,Demos!$B$3:$K$1368,3,FALSE)),"")</f>
        <v/>
      </c>
      <c r="J2585" s="79" t="str">
        <f>IFERROR(IF(VLOOKUP(G2585,Demos!$B$3:$K$1368,4,FALSE)=0,"",VLOOKUP(G2585,Demos!$B$3:$K$1368,4,FALSE)),"")</f>
        <v/>
      </c>
      <c r="K2585" s="30" t="s">
        <v>266</v>
      </c>
      <c r="L2585" s="30" t="s">
        <v>1059</v>
      </c>
      <c r="N2585" s="33" t="str">
        <f>IFERROR(VLOOKUP(G2585,Demos!$B$3:$K$1368,5,FALSE),"")</f>
        <v>Electron Diffraction (Electron duality)</v>
      </c>
      <c r="O2585" s="28">
        <f>IF(N2585="","",COUNTIF($N$6:N4704, N2585))</f>
        <v>1</v>
      </c>
      <c r="P2585" s="33" t="str">
        <f xml:space="preserve"> IFERROR(IF(VLOOKUP(G2585,Demos!$B$3:$K$1368,6,FALSE)=0,"",VLOOKUP(G2585,Demos!$B$3:$K$1368,6,FALSE)),"")</f>
        <v>N/A</v>
      </c>
      <c r="Q2585" s="38" t="str">
        <f xml:space="preserve"> IFERROR(IF(VLOOKUP(G2585,Demos!$B$3:$K$1368,8,FALSE)=0,"",VLOOKUP(G2585,Demos!$B$3:$K$1368,8,FALSE)),"")</f>
        <v/>
      </c>
      <c r="R2585" s="38" t="str">
        <f xml:space="preserve"> IFERROR(IF(VLOOKUP(G2585,Demos!$B$3:$K$1368,7,FALSE)=0,"",VLOOKUP(G2585,Demos!$B$3:$K$1368,7,FALSE)),"")</f>
        <v/>
      </c>
      <c r="T2585" s="50" t="s">
        <v>1770</v>
      </c>
      <c r="U2585" s="31" t="str">
        <f>IFERROR(VLOOKUP(G2585,Demos!$B$7:N5872,12,FALSE),"")</f>
        <v/>
      </c>
    </row>
    <row r="2586" spans="1:21" ht="45" x14ac:dyDescent="0.25">
      <c r="A2586" s="39">
        <f t="shared" si="40"/>
        <v>2581</v>
      </c>
      <c r="C2586" s="29" t="str">
        <f xml:space="preserve"> IFERROR(VLOOKUP(B2586, Courses!$C$3:$E$836, 2, FALSE),"")</f>
        <v/>
      </c>
      <c r="D2586" s="29" t="str">
        <f xml:space="preserve"> IFERROR(VLOOKUP(MID(G2586,1,1), PIRA!$B$1:$E$1146, 2, FALSE),"")</f>
        <v/>
      </c>
      <c r="E2586" s="31" t="str">
        <f xml:space="preserve"> IFERROR(VLOOKUP(MID(G2586,1,2),PIRA!$B$1:$E$1144,2,FALSE),"")&amp;"
"&amp;IFERROR(VLOOKUP(MID(H2586,1,2),PIRA!$B$1:$E$1144,2,FALSE),"")&amp;"
"&amp;IFERROR(VLOOKUP(MID(I2586,1,2),PIRA!$B$1:$E$1144,2,FALSE),"")</f>
        <v xml:space="preserve">
</v>
      </c>
      <c r="F2586" s="31" t="str">
        <f xml:space="preserve"> IFERROR(VLOOKUP(MID(G2586,1,4),PIRA!$B$1:$E$1144,2,FALSE),"")&amp;"
"&amp;IFERROR(VLOOKUP(MID(H2586,1,4),PIRA!$B$1:$E$1144,2,FALSE),"")&amp;"
"&amp;IFERROR(VLOOKUP(MID(I2586,1,4),PIRA!$B$1:$E$1144,2,FALSE),"")</f>
        <v xml:space="preserve">
</v>
      </c>
      <c r="H2586" s="31" t="str">
        <f>IFERROR(IF(VLOOKUP(G2586,Demos!$B$3:$K$1368,2,FALSE)=0,"",VLOOKUP(G2586,Demos!$B$3:$K$1368,2,FALSE)),"")</f>
        <v/>
      </c>
      <c r="I2586" s="79" t="str">
        <f>IFERROR(IF(VLOOKUP(G2586,Demos!$B$3:$K$1368,3,FALSE)=0,"",VLOOKUP(G2586,Demos!$B$3:$K$1368,3,FALSE)),"")</f>
        <v/>
      </c>
      <c r="J2586" s="79" t="str">
        <f>IFERROR(IF(VLOOKUP(G2586,Demos!$B$3:$K$1368,4,FALSE)=0,"",VLOOKUP(G2586,Demos!$B$3:$K$1368,4,FALSE)),"")</f>
        <v/>
      </c>
      <c r="N2586" s="33" t="str">
        <f>IFERROR(VLOOKUP(G2586,Demos!$B$3:$K$1368,5,FALSE),"")</f>
        <v/>
      </c>
      <c r="O2586" s="28" t="str">
        <f>IF(N2586="","",COUNTIF($N$6:N4705, N2586))</f>
        <v/>
      </c>
      <c r="P2586" s="33" t="str">
        <f xml:space="preserve"> IFERROR(IF(VLOOKUP(G2586,Demos!$B$3:$K$1368,6,FALSE)=0,"",VLOOKUP(G2586,Demos!$B$3:$K$1368,6,FALSE)),"")</f>
        <v/>
      </c>
      <c r="Q2586" s="38" t="str">
        <f xml:space="preserve"> IFERROR(IF(VLOOKUP(G2586,Demos!$B$3:$K$1368,8,FALSE)=0,"",VLOOKUP(G2586,Demos!$B$3:$K$1368,8,FALSE)),"")</f>
        <v/>
      </c>
      <c r="R2586" s="38" t="str">
        <f xml:space="preserve"> IFERROR(IF(VLOOKUP(G2586,Demos!$B$3:$K$1368,7,FALSE)=0,"",VLOOKUP(G2586,Demos!$B$3:$K$1368,7,FALSE)),"")</f>
        <v/>
      </c>
      <c r="U2586" s="31" t="str">
        <f>IFERROR(VLOOKUP(G2586,Demos!$B$7:N3613,12,FALSE),"")</f>
        <v/>
      </c>
    </row>
    <row r="2587" spans="1:21" x14ac:dyDescent="0.25">
      <c r="A2587" s="39">
        <f t="shared" si="40"/>
        <v>2582</v>
      </c>
      <c r="F2587" s="31"/>
      <c r="H2587" s="31"/>
      <c r="I2587" s="79"/>
      <c r="J2587" s="79"/>
      <c r="N2587" s="33" t="str">
        <f>IFERROR(VLOOKUP(G2587,Demos!$B$3:$K$1368,5,FALSE),"")</f>
        <v/>
      </c>
      <c r="O2587" s="28" t="str">
        <f>IF(N2587="","",COUNTIF($N$6:N4706, N2587))</f>
        <v/>
      </c>
      <c r="P2587" s="33" t="str">
        <f xml:space="preserve"> IFERROR(IF(VLOOKUP(G2587,Demos!$B$3:$K$1368,6,FALSE)=0,"",VLOOKUP(G2587,Demos!$B$3:$K$1368,6,FALSE)),"")</f>
        <v/>
      </c>
      <c r="Q2587" s="38" t="str">
        <f xml:space="preserve"> IFERROR(IF(VLOOKUP(G2587,Demos!$B$3:$K$1368,8,FALSE)=0,"",VLOOKUP(G2587,Demos!$B$3:$K$1368,8,FALSE)),"")</f>
        <v/>
      </c>
      <c r="R2587" s="38" t="str">
        <f xml:space="preserve"> IFERROR(IF(VLOOKUP(G2587,Demos!$B$3:$K$1368,7,FALSE)=0,"",VLOOKUP(G2587,Demos!$B$3:$K$1368,7,FALSE)),"")</f>
        <v/>
      </c>
      <c r="U2587" s="31" t="str">
        <f>IFERROR(VLOOKUP(G2587,Demos!$B$7:N6104,12,FALSE),"")</f>
        <v/>
      </c>
    </row>
    <row r="2588" spans="1:21" x14ac:dyDescent="0.25">
      <c r="A2588" s="39">
        <f t="shared" si="40"/>
        <v>2583</v>
      </c>
      <c r="F2588" s="31"/>
      <c r="H2588" s="31"/>
      <c r="I2588" s="79"/>
      <c r="J2588" s="79"/>
      <c r="N2588" s="33" t="str">
        <f>IFERROR(VLOOKUP(G2588,Demos!$B$3:$K$1368,5,FALSE),"")</f>
        <v/>
      </c>
      <c r="O2588" s="28" t="str">
        <f>IF(N2588="","",COUNTIF($N$6:N4707, N2588))</f>
        <v/>
      </c>
      <c r="P2588" s="33" t="str">
        <f xml:space="preserve"> IFERROR(IF(VLOOKUP(G2588,Demos!$B$3:$K$1368,6,FALSE)=0,"",VLOOKUP(G2588,Demos!$B$3:$K$1368,6,FALSE)),"")</f>
        <v/>
      </c>
      <c r="Q2588" s="38" t="str">
        <f xml:space="preserve"> IFERROR(IF(VLOOKUP(G2588,Demos!$B$3:$K$1368,8,FALSE)=0,"",VLOOKUP(G2588,Demos!$B$3:$K$1368,8,FALSE)),"")</f>
        <v/>
      </c>
      <c r="R2588" s="38" t="str">
        <f xml:space="preserve"> IFERROR(IF(VLOOKUP(G2588,Demos!$B$3:$K$1368,7,FALSE)=0,"",VLOOKUP(G2588,Demos!$B$3:$K$1368,7,FALSE)),"")</f>
        <v/>
      </c>
      <c r="U2588" s="31" t="str">
        <f>IFERROR(VLOOKUP(G2588,Demos!$B$7:N6105,12,FALSE),"")</f>
        <v/>
      </c>
    </row>
    <row r="2589" spans="1:21" x14ac:dyDescent="0.25">
      <c r="A2589" s="39">
        <f t="shared" si="40"/>
        <v>2584</v>
      </c>
      <c r="F2589" s="31"/>
      <c r="H2589" s="31"/>
      <c r="I2589" s="79"/>
      <c r="J2589" s="79"/>
      <c r="N2589" s="33" t="str">
        <f>IFERROR(VLOOKUP(G2589,Demos!$B$3:$K$1368,5,FALSE),"")</f>
        <v/>
      </c>
      <c r="O2589" s="28" t="str">
        <f>IF(N2589="","",COUNTIF($N$6:N4708, N2589))</f>
        <v/>
      </c>
      <c r="P2589" s="33" t="str">
        <f xml:space="preserve"> IFERROR(IF(VLOOKUP(G2589,Demos!$B$3:$K$1368,6,FALSE)=0,"",VLOOKUP(G2589,Demos!$B$3:$K$1368,6,FALSE)),"")</f>
        <v/>
      </c>
      <c r="Q2589" s="38" t="str">
        <f xml:space="preserve"> IFERROR(IF(VLOOKUP(G2589,Demos!$B$3:$K$1368,8,FALSE)=0,"",VLOOKUP(G2589,Demos!$B$3:$K$1368,8,FALSE)),"")</f>
        <v/>
      </c>
      <c r="R2589" s="38" t="str">
        <f xml:space="preserve"> IFERROR(IF(VLOOKUP(G2589,Demos!$B$3:$K$1368,7,FALSE)=0,"",VLOOKUP(G2589,Demos!$B$3:$K$1368,7,FALSE)),"")</f>
        <v/>
      </c>
      <c r="U2589" s="31" t="str">
        <f>IFERROR(VLOOKUP(G2589,Demos!$B$7:N6106,12,FALSE),"")</f>
        <v/>
      </c>
    </row>
    <row r="2590" spans="1:21" x14ac:dyDescent="0.25">
      <c r="A2590" s="39">
        <f t="shared" si="40"/>
        <v>2585</v>
      </c>
      <c r="F2590" s="31"/>
      <c r="H2590" s="31"/>
      <c r="I2590" s="79"/>
      <c r="J2590" s="79"/>
      <c r="N2590" s="33" t="str">
        <f>IFERROR(VLOOKUP(G2590,Demos!$B$3:$K$1368,5,FALSE),"")</f>
        <v/>
      </c>
      <c r="O2590" s="28" t="str">
        <f>IF(N2590="","",COUNTIF($N$6:N4709, N2590))</f>
        <v/>
      </c>
      <c r="P2590" s="33" t="str">
        <f xml:space="preserve"> IFERROR(IF(VLOOKUP(G2590,Demos!$B$3:$K$1368,6,FALSE)=0,"",VLOOKUP(G2590,Demos!$B$3:$K$1368,6,FALSE)),"")</f>
        <v/>
      </c>
      <c r="Q2590" s="38" t="str">
        <f xml:space="preserve"> IFERROR(IF(VLOOKUP(G2590,Demos!$B$3:$K$1368,8,FALSE)=0,"",VLOOKUP(G2590,Demos!$B$3:$K$1368,8,FALSE)),"")</f>
        <v/>
      </c>
      <c r="R2590" s="38" t="str">
        <f xml:space="preserve"> IFERROR(IF(VLOOKUP(G2590,Demos!$B$3:$K$1368,7,FALSE)=0,"",VLOOKUP(G2590,Demos!$B$3:$K$1368,7,FALSE)),"")</f>
        <v/>
      </c>
      <c r="U2590" s="31" t="str">
        <f>IFERROR(VLOOKUP(G2590,Demos!$B$7:N6107,12,FALSE),"")</f>
        <v/>
      </c>
    </row>
    <row r="2591" spans="1:21" x14ac:dyDescent="0.25">
      <c r="A2591" s="39">
        <f t="shared" si="40"/>
        <v>2586</v>
      </c>
      <c r="F2591" s="31"/>
      <c r="H2591" s="31"/>
      <c r="I2591" s="79"/>
      <c r="J2591" s="79"/>
      <c r="N2591" s="33" t="str">
        <f>IFERROR(VLOOKUP(G2591,Demos!$B$3:$K$1368,5,FALSE),"")</f>
        <v/>
      </c>
      <c r="O2591" s="28" t="str">
        <f>IF(N2591="","",COUNTIF($N$6:N4710, N2591))</f>
        <v/>
      </c>
      <c r="P2591" s="33" t="str">
        <f xml:space="preserve"> IFERROR(IF(VLOOKUP(G2591,Demos!$B$3:$K$1368,6,FALSE)=0,"",VLOOKUP(G2591,Demos!$B$3:$K$1368,6,FALSE)),"")</f>
        <v/>
      </c>
      <c r="Q2591" s="38" t="str">
        <f xml:space="preserve"> IFERROR(IF(VLOOKUP(G2591,Demos!$B$3:$K$1368,8,FALSE)=0,"",VLOOKUP(G2591,Demos!$B$3:$K$1368,8,FALSE)),"")</f>
        <v/>
      </c>
      <c r="R2591" s="38" t="str">
        <f xml:space="preserve"> IFERROR(IF(VLOOKUP(G2591,Demos!$B$3:$K$1368,7,FALSE)=0,"",VLOOKUP(G2591,Demos!$B$3:$K$1368,7,FALSE)),"")</f>
        <v/>
      </c>
      <c r="U2591" s="31" t="str">
        <f>IFERROR(VLOOKUP(G2591,Demos!$B$7:N6108,12,FALSE),"")</f>
        <v/>
      </c>
    </row>
    <row r="2592" spans="1:21" x14ac:dyDescent="0.25">
      <c r="A2592" s="39">
        <f t="shared" si="40"/>
        <v>2587</v>
      </c>
      <c r="F2592" s="31"/>
      <c r="H2592" s="31"/>
      <c r="I2592" s="79"/>
      <c r="J2592" s="79"/>
      <c r="N2592" s="33" t="str">
        <f>IFERROR(VLOOKUP(G2592,Demos!$B$3:$K$1368,5,FALSE),"")</f>
        <v/>
      </c>
      <c r="O2592" s="28" t="str">
        <f>IF(N2592="","",COUNTIF($N$6:N4711, N2592))</f>
        <v/>
      </c>
      <c r="P2592" s="33" t="str">
        <f xml:space="preserve"> IFERROR(IF(VLOOKUP(G2592,Demos!$B$3:$K$1368,6,FALSE)=0,"",VLOOKUP(G2592,Demos!$B$3:$K$1368,6,FALSE)),"")</f>
        <v/>
      </c>
      <c r="Q2592" s="38" t="str">
        <f xml:space="preserve"> IFERROR(IF(VLOOKUP(G2592,Demos!$B$3:$K$1368,8,FALSE)=0,"",VLOOKUP(G2592,Demos!$B$3:$K$1368,8,FALSE)),"")</f>
        <v/>
      </c>
      <c r="R2592" s="38" t="str">
        <f xml:space="preserve"> IFERROR(IF(VLOOKUP(G2592,Demos!$B$3:$K$1368,7,FALSE)=0,"",VLOOKUP(G2592,Demos!$B$3:$K$1368,7,FALSE)),"")</f>
        <v/>
      </c>
      <c r="U2592" s="31" t="str">
        <f>IFERROR(VLOOKUP(G2592,Demos!$B$7:N6109,12,FALSE),"")</f>
        <v/>
      </c>
    </row>
    <row r="2593" spans="1:21" x14ac:dyDescent="0.25">
      <c r="A2593" s="39">
        <f t="shared" si="40"/>
        <v>2588</v>
      </c>
      <c r="F2593" s="31"/>
      <c r="H2593" s="31"/>
      <c r="I2593" s="79"/>
      <c r="J2593" s="79"/>
      <c r="N2593" s="33" t="str">
        <f>IFERROR(VLOOKUP(G2593,Demos!$B$3:$K$1368,5,FALSE),"")</f>
        <v/>
      </c>
      <c r="O2593" s="28" t="str">
        <f>IF(N2593="","",COUNTIF($N$6:N4712, N2593))</f>
        <v/>
      </c>
      <c r="P2593" s="33" t="str">
        <f xml:space="preserve"> IFERROR(IF(VLOOKUP(G2593,Demos!$B$3:$K$1368,6,FALSE)=0,"",VLOOKUP(G2593,Demos!$B$3:$K$1368,6,FALSE)),"")</f>
        <v/>
      </c>
      <c r="Q2593" s="38" t="str">
        <f xml:space="preserve"> IFERROR(IF(VLOOKUP(G2593,Demos!$B$3:$K$1368,8,FALSE)=0,"",VLOOKUP(G2593,Demos!$B$3:$K$1368,8,FALSE)),"")</f>
        <v/>
      </c>
      <c r="R2593" s="38" t="str">
        <f xml:space="preserve"> IFERROR(IF(VLOOKUP(G2593,Demos!$B$3:$K$1368,7,FALSE)=0,"",VLOOKUP(G2593,Demos!$B$3:$K$1368,7,FALSE)),"")</f>
        <v/>
      </c>
      <c r="U2593" s="31" t="str">
        <f>IFERROR(VLOOKUP(G2593,Demos!$B$7:N6110,12,FALSE),"")</f>
        <v/>
      </c>
    </row>
    <row r="2594" spans="1:21" x14ac:dyDescent="0.25">
      <c r="A2594" s="39">
        <f t="shared" si="40"/>
        <v>2589</v>
      </c>
      <c r="F2594" s="31"/>
      <c r="H2594" s="31"/>
      <c r="I2594" s="79"/>
      <c r="J2594" s="79"/>
      <c r="N2594" s="33" t="str">
        <f>IFERROR(VLOOKUP(G2594,Demos!$B$3:$K$1368,5,FALSE),"")</f>
        <v/>
      </c>
      <c r="O2594" s="28" t="str">
        <f>IF(N2594="","",COUNTIF($N$6:N4713, N2594))</f>
        <v/>
      </c>
      <c r="P2594" s="33" t="str">
        <f xml:space="preserve"> IFERROR(IF(VLOOKUP(G2594,Demos!$B$3:$K$1368,6,FALSE)=0,"",VLOOKUP(G2594,Demos!$B$3:$K$1368,6,FALSE)),"")</f>
        <v/>
      </c>
      <c r="Q2594" s="38" t="str">
        <f xml:space="preserve"> IFERROR(IF(VLOOKUP(G2594,Demos!$B$3:$K$1368,8,FALSE)=0,"",VLOOKUP(G2594,Demos!$B$3:$K$1368,8,FALSE)),"")</f>
        <v/>
      </c>
      <c r="R2594" s="38" t="str">
        <f xml:space="preserve"> IFERROR(IF(VLOOKUP(G2594,Demos!$B$3:$K$1368,7,FALSE)=0,"",VLOOKUP(G2594,Demos!$B$3:$K$1368,7,FALSE)),"")</f>
        <v/>
      </c>
      <c r="U2594" s="31" t="str">
        <f>IFERROR(VLOOKUP(G2594,Demos!$B$7:N6111,12,FALSE),"")</f>
        <v/>
      </c>
    </row>
    <row r="2595" spans="1:21" x14ac:dyDescent="0.25">
      <c r="A2595" s="39">
        <f t="shared" si="40"/>
        <v>2590</v>
      </c>
      <c r="F2595" s="31"/>
      <c r="H2595" s="31"/>
      <c r="I2595" s="79"/>
      <c r="J2595" s="79"/>
      <c r="N2595" s="33" t="str">
        <f>IFERROR(VLOOKUP(G2595,Demos!$B$3:$K$1368,5,FALSE),"")</f>
        <v/>
      </c>
      <c r="O2595" s="28" t="str">
        <f>IF(N2595="","",COUNTIF($N$6:N4714, N2595))</f>
        <v/>
      </c>
      <c r="P2595" s="33" t="str">
        <f xml:space="preserve"> IFERROR(IF(VLOOKUP(G2595,Demos!$B$3:$K$1368,6,FALSE)=0,"",VLOOKUP(G2595,Demos!$B$3:$K$1368,6,FALSE)),"")</f>
        <v/>
      </c>
      <c r="Q2595" s="38" t="str">
        <f xml:space="preserve"> IFERROR(IF(VLOOKUP(G2595,Demos!$B$3:$K$1368,8,FALSE)=0,"",VLOOKUP(G2595,Demos!$B$3:$K$1368,8,FALSE)),"")</f>
        <v/>
      </c>
      <c r="R2595" s="38" t="str">
        <f xml:space="preserve"> IFERROR(IF(VLOOKUP(G2595,Demos!$B$3:$K$1368,7,FALSE)=0,"",VLOOKUP(G2595,Demos!$B$3:$K$1368,7,FALSE)),"")</f>
        <v/>
      </c>
      <c r="U2595" s="31"/>
    </row>
    <row r="2596" spans="1:21" x14ac:dyDescent="0.25">
      <c r="A2596" s="39">
        <f t="shared" si="40"/>
        <v>2591</v>
      </c>
      <c r="F2596" s="31"/>
      <c r="H2596" s="31"/>
      <c r="I2596" s="79"/>
      <c r="J2596" s="79"/>
      <c r="N2596" s="33" t="str">
        <f>IFERROR(VLOOKUP(G2596,Demos!$B$3:$K$1368,5,FALSE),"")</f>
        <v/>
      </c>
      <c r="O2596" s="28" t="str">
        <f>IF(N2596="","",COUNTIF($N$6:N4715, N2596))</f>
        <v/>
      </c>
      <c r="P2596" s="33" t="str">
        <f xml:space="preserve"> IFERROR(IF(VLOOKUP(G2596,Demos!$B$3:$K$1368,6,FALSE)=0,"",VLOOKUP(G2596,Demos!$B$3:$K$1368,6,FALSE)),"")</f>
        <v/>
      </c>
      <c r="Q2596" s="38" t="str">
        <f xml:space="preserve"> IFERROR(IF(VLOOKUP(G2596,Demos!$B$3:$K$1368,8,FALSE)=0,"",VLOOKUP(G2596,Demos!$B$3:$K$1368,8,FALSE)),"")</f>
        <v/>
      </c>
      <c r="R2596" s="38" t="str">
        <f xml:space="preserve"> IFERROR(IF(VLOOKUP(G2596,Demos!$B$3:$K$1368,7,FALSE)=0,"",VLOOKUP(G2596,Demos!$B$3:$K$1368,7,FALSE)),"")</f>
        <v/>
      </c>
      <c r="U2596" s="31"/>
    </row>
    <row r="2597" spans="1:21" x14ac:dyDescent="0.25">
      <c r="A2597" s="39">
        <f t="shared" si="40"/>
        <v>2592</v>
      </c>
      <c r="F2597" s="31"/>
      <c r="H2597" s="31"/>
      <c r="I2597" s="79"/>
      <c r="J2597" s="79"/>
      <c r="N2597" s="33" t="str">
        <f>IFERROR(VLOOKUP(G2597,Demos!$B$3:$K$1368,5,FALSE),"")</f>
        <v/>
      </c>
      <c r="O2597" s="28" t="str">
        <f>IF(N2597="","",COUNTIF($N$6:N4716, N2597))</f>
        <v/>
      </c>
      <c r="P2597" s="33" t="str">
        <f xml:space="preserve"> IFERROR(IF(VLOOKUP(G2597,Demos!$B$3:$K$1368,6,FALSE)=0,"",VLOOKUP(G2597,Demos!$B$3:$K$1368,6,FALSE)),"")</f>
        <v/>
      </c>
      <c r="Q2597" s="38" t="str">
        <f xml:space="preserve"> IFERROR(IF(VLOOKUP(G2597,Demos!$B$3:$K$1368,8,FALSE)=0,"",VLOOKUP(G2597,Demos!$B$3:$K$1368,8,FALSE)),"")</f>
        <v/>
      </c>
      <c r="R2597" s="38" t="str">
        <f xml:space="preserve"> IFERROR(IF(VLOOKUP(G2597,Demos!$B$3:$K$1368,7,FALSE)=0,"",VLOOKUP(G2597,Demos!$B$3:$K$1368,7,FALSE)),"")</f>
        <v/>
      </c>
      <c r="U2597" s="31"/>
    </row>
    <row r="2598" spans="1:21" x14ac:dyDescent="0.25">
      <c r="A2598" s="39">
        <f t="shared" si="40"/>
        <v>2593</v>
      </c>
      <c r="F2598" s="31"/>
      <c r="H2598" s="31"/>
      <c r="I2598" s="79"/>
      <c r="J2598" s="79"/>
      <c r="N2598" s="33" t="str">
        <f>IFERROR(VLOOKUP(G2598,Demos!$B$3:$K$1368,5,FALSE),"")</f>
        <v/>
      </c>
      <c r="O2598" s="28" t="str">
        <f>IF(N2598="","",COUNTIF($N$6:N4717, N2598))</f>
        <v/>
      </c>
      <c r="P2598" s="33" t="str">
        <f xml:space="preserve"> IFERROR(IF(VLOOKUP(G2598,Demos!$B$3:$K$1368,6,FALSE)=0,"",VLOOKUP(G2598,Demos!$B$3:$K$1368,6,FALSE)),"")</f>
        <v/>
      </c>
      <c r="Q2598" s="38" t="str">
        <f xml:space="preserve"> IFERROR(IF(VLOOKUP(G2598,Demos!$B$3:$K$1368,8,FALSE)=0,"",VLOOKUP(G2598,Demos!$B$3:$K$1368,8,FALSE)),"")</f>
        <v/>
      </c>
      <c r="R2598" s="38" t="str">
        <f xml:space="preserve"> IFERROR(IF(VLOOKUP(G2598,Demos!$B$3:$K$1368,7,FALSE)=0,"",VLOOKUP(G2598,Demos!$B$3:$K$1368,7,FALSE)),"")</f>
        <v/>
      </c>
      <c r="U2598" s="31"/>
    </row>
    <row r="2599" spans="1:21" x14ac:dyDescent="0.25">
      <c r="F2599" s="31"/>
      <c r="H2599" s="31"/>
      <c r="I2599" s="79"/>
      <c r="J2599" s="79"/>
      <c r="N2599" s="33"/>
      <c r="O2599" s="28"/>
      <c r="P2599" s="33"/>
      <c r="Q2599" s="38"/>
      <c r="R2599" s="91"/>
      <c r="U2599" s="31"/>
    </row>
    <row r="2600" spans="1:21" x14ac:dyDescent="0.25">
      <c r="F2600" s="31"/>
      <c r="H2600" s="31"/>
      <c r="I2600" s="79"/>
      <c r="J2600" s="79"/>
      <c r="N2600" s="33"/>
      <c r="O2600" s="28"/>
      <c r="P2600" s="33"/>
      <c r="Q2600" s="38"/>
      <c r="R2600" s="91"/>
      <c r="U2600" s="31"/>
    </row>
    <row r="2601" spans="1:21" x14ac:dyDescent="0.25">
      <c r="F2601" s="31"/>
      <c r="H2601" s="31"/>
      <c r="I2601" s="79"/>
      <c r="J2601" s="79"/>
      <c r="N2601" s="33"/>
      <c r="O2601" s="28"/>
      <c r="P2601" s="33"/>
      <c r="Q2601" s="38"/>
      <c r="R2601" s="91"/>
      <c r="U2601" s="31"/>
    </row>
    <row r="2602" spans="1:21" x14ac:dyDescent="0.25">
      <c r="F2602" s="31"/>
      <c r="H2602" s="31"/>
      <c r="I2602" s="79"/>
      <c r="J2602" s="79"/>
      <c r="N2602" s="33"/>
      <c r="O2602" s="28"/>
      <c r="P2602" s="33"/>
      <c r="Q2602" s="38"/>
      <c r="R2602" s="91"/>
      <c r="U2602" s="31"/>
    </row>
    <row r="2603" spans="1:21" x14ac:dyDescent="0.25">
      <c r="F2603" s="31"/>
      <c r="H2603" s="31"/>
      <c r="I2603" s="79"/>
      <c r="J2603" s="79"/>
      <c r="N2603" s="33"/>
      <c r="O2603" s="28"/>
      <c r="P2603" s="33"/>
      <c r="Q2603" s="38"/>
      <c r="R2603" s="91"/>
      <c r="U2603" s="31"/>
    </row>
    <row r="2604" spans="1:21" x14ac:dyDescent="0.25">
      <c r="F2604" s="31"/>
      <c r="H2604" s="31"/>
      <c r="I2604" s="79"/>
      <c r="J2604" s="79"/>
      <c r="N2604" s="33"/>
      <c r="O2604" s="28"/>
      <c r="P2604" s="33"/>
      <c r="Q2604" s="38"/>
      <c r="R2604" s="91"/>
      <c r="U2604" s="31"/>
    </row>
    <row r="2605" spans="1:21" x14ac:dyDescent="0.25">
      <c r="F2605" s="31"/>
      <c r="H2605" s="31"/>
      <c r="I2605" s="79"/>
      <c r="J2605" s="79"/>
      <c r="N2605" s="33"/>
      <c r="O2605" s="28"/>
      <c r="P2605" s="33"/>
      <c r="Q2605" s="38"/>
      <c r="R2605" s="91"/>
      <c r="U2605" s="31"/>
    </row>
    <row r="2606" spans="1:21" x14ac:dyDescent="0.25">
      <c r="F2606" s="31"/>
      <c r="H2606" s="31"/>
      <c r="I2606" s="79"/>
      <c r="J2606" s="79"/>
      <c r="N2606" s="33"/>
      <c r="O2606" s="28"/>
      <c r="P2606" s="33"/>
      <c r="Q2606" s="38"/>
      <c r="R2606" s="91"/>
      <c r="U2606" s="31"/>
    </row>
    <row r="2607" spans="1:21" x14ac:dyDescent="0.25">
      <c r="F2607" s="31"/>
      <c r="H2607" s="31"/>
      <c r="I2607" s="79"/>
      <c r="J2607" s="79"/>
      <c r="N2607" s="33"/>
      <c r="O2607" s="28"/>
      <c r="P2607" s="33"/>
      <c r="Q2607" s="38"/>
      <c r="R2607" s="91"/>
      <c r="U2607" s="31"/>
    </row>
    <row r="2608" spans="1:21" x14ac:dyDescent="0.25">
      <c r="F2608" s="31"/>
      <c r="H2608" s="31"/>
      <c r="I2608" s="79"/>
      <c r="J2608" s="79"/>
      <c r="N2608" s="33"/>
      <c r="O2608" s="28"/>
      <c r="P2608" s="33"/>
      <c r="Q2608" s="38"/>
      <c r="R2608" s="91"/>
      <c r="U2608" s="31"/>
    </row>
    <row r="2609" spans="6:21" x14ac:dyDescent="0.25">
      <c r="F2609" s="31"/>
      <c r="H2609" s="31"/>
      <c r="I2609" s="79"/>
      <c r="J2609" s="79"/>
      <c r="N2609" s="33"/>
      <c r="O2609" s="28"/>
      <c r="P2609" s="33"/>
      <c r="Q2609" s="38"/>
      <c r="R2609" s="91"/>
      <c r="U2609" s="31"/>
    </row>
    <row r="2610" spans="6:21" x14ac:dyDescent="0.25">
      <c r="F2610" s="31"/>
      <c r="H2610" s="31"/>
      <c r="I2610" s="79"/>
      <c r="J2610" s="79"/>
      <c r="N2610" s="33"/>
      <c r="O2610" s="28"/>
      <c r="P2610" s="33"/>
      <c r="Q2610" s="38"/>
      <c r="R2610" s="91"/>
      <c r="U2610" s="31"/>
    </row>
    <row r="2611" spans="6:21" x14ac:dyDescent="0.25">
      <c r="F2611" s="31"/>
      <c r="H2611" s="31"/>
      <c r="I2611" s="79"/>
      <c r="J2611" s="79"/>
      <c r="N2611" s="33"/>
      <c r="O2611" s="28"/>
      <c r="P2611" s="33"/>
      <c r="Q2611" s="38"/>
      <c r="R2611" s="91"/>
      <c r="U2611" s="31"/>
    </row>
    <row r="2612" spans="6:21" x14ac:dyDescent="0.25">
      <c r="F2612" s="31"/>
      <c r="H2612" s="31"/>
      <c r="I2612" s="79"/>
      <c r="J2612" s="79"/>
      <c r="N2612" s="33"/>
      <c r="O2612" s="28"/>
      <c r="P2612" s="33"/>
      <c r="Q2612" s="38"/>
      <c r="R2612" s="91"/>
      <c r="U2612" s="31"/>
    </row>
    <row r="2613" spans="6:21" x14ac:dyDescent="0.25">
      <c r="F2613" s="31"/>
      <c r="H2613" s="31"/>
      <c r="I2613" s="79"/>
      <c r="J2613" s="79"/>
      <c r="N2613" s="33"/>
      <c r="O2613" s="28"/>
      <c r="P2613" s="33"/>
      <c r="Q2613" s="38"/>
      <c r="R2613" s="91"/>
      <c r="U2613" s="31"/>
    </row>
    <row r="2614" spans="6:21" x14ac:dyDescent="0.25">
      <c r="F2614" s="31"/>
      <c r="H2614" s="31"/>
      <c r="I2614" s="79"/>
      <c r="J2614" s="79"/>
      <c r="N2614" s="33"/>
      <c r="O2614" s="28"/>
      <c r="P2614" s="33"/>
      <c r="Q2614" s="38"/>
      <c r="R2614" s="91"/>
      <c r="U2614" s="31"/>
    </row>
    <row r="2615" spans="6:21" x14ac:dyDescent="0.25">
      <c r="F2615" s="31"/>
      <c r="H2615" s="31"/>
      <c r="I2615" s="79"/>
      <c r="J2615" s="79"/>
      <c r="N2615" s="33"/>
      <c r="O2615" s="28"/>
      <c r="P2615" s="33"/>
      <c r="Q2615" s="38"/>
      <c r="R2615" s="91"/>
      <c r="U2615" s="31"/>
    </row>
    <row r="2616" spans="6:21" x14ac:dyDescent="0.25">
      <c r="F2616" s="31"/>
      <c r="H2616" s="31"/>
      <c r="I2616" s="79"/>
      <c r="J2616" s="79"/>
      <c r="N2616" s="33"/>
      <c r="O2616" s="28"/>
      <c r="P2616" s="33"/>
      <c r="Q2616" s="38"/>
      <c r="R2616" s="91"/>
      <c r="U2616" s="31"/>
    </row>
    <row r="2617" spans="6:21" x14ac:dyDescent="0.25">
      <c r="F2617" s="31"/>
      <c r="H2617" s="31"/>
      <c r="I2617" s="79"/>
      <c r="J2617" s="79"/>
      <c r="N2617" s="33"/>
      <c r="O2617" s="28"/>
      <c r="P2617" s="33"/>
      <c r="Q2617" s="38"/>
      <c r="R2617" s="91"/>
      <c r="U2617" s="31"/>
    </row>
    <row r="2618" spans="6:21" x14ac:dyDescent="0.25">
      <c r="F2618" s="31"/>
      <c r="H2618" s="31"/>
      <c r="I2618" s="79"/>
      <c r="J2618" s="79"/>
      <c r="N2618" s="33"/>
      <c r="O2618" s="28"/>
      <c r="P2618" s="33"/>
      <c r="Q2618" s="38"/>
      <c r="R2618" s="91"/>
      <c r="U2618" s="31"/>
    </row>
    <row r="2619" spans="6:21" x14ac:dyDescent="0.25">
      <c r="F2619" s="31"/>
      <c r="H2619" s="31"/>
      <c r="I2619" s="79"/>
      <c r="J2619" s="79"/>
      <c r="N2619" s="33"/>
      <c r="O2619" s="28"/>
      <c r="P2619" s="33"/>
      <c r="Q2619" s="38"/>
      <c r="R2619" s="91"/>
      <c r="U2619" s="31"/>
    </row>
    <row r="2620" spans="6:21" x14ac:dyDescent="0.25">
      <c r="F2620" s="31"/>
      <c r="H2620" s="31"/>
      <c r="I2620" s="79"/>
      <c r="J2620" s="79"/>
      <c r="N2620" s="33"/>
      <c r="O2620" s="28"/>
      <c r="P2620" s="33"/>
      <c r="Q2620" s="38"/>
      <c r="R2620" s="91"/>
      <c r="U2620" s="31"/>
    </row>
    <row r="2621" spans="6:21" x14ac:dyDescent="0.25">
      <c r="F2621" s="31"/>
      <c r="H2621" s="31"/>
      <c r="I2621" s="79"/>
      <c r="J2621" s="79"/>
      <c r="N2621" s="33"/>
      <c r="O2621" s="28"/>
      <c r="P2621" s="33"/>
      <c r="Q2621" s="38"/>
      <c r="R2621" s="91"/>
      <c r="U2621" s="31"/>
    </row>
    <row r="2622" spans="6:21" x14ac:dyDescent="0.25">
      <c r="F2622" s="31"/>
      <c r="H2622" s="31"/>
      <c r="I2622" s="79"/>
      <c r="J2622" s="79"/>
      <c r="N2622" s="33"/>
      <c r="O2622" s="28"/>
      <c r="P2622" s="33"/>
      <c r="Q2622" s="38"/>
      <c r="R2622" s="91"/>
      <c r="U2622" s="31"/>
    </row>
    <row r="2623" spans="6:21" x14ac:dyDescent="0.25">
      <c r="F2623" s="31"/>
      <c r="H2623" s="31"/>
      <c r="I2623" s="79"/>
      <c r="J2623" s="79"/>
      <c r="N2623" s="33"/>
      <c r="O2623" s="28"/>
      <c r="P2623" s="33"/>
      <c r="Q2623" s="38"/>
      <c r="R2623" s="91"/>
      <c r="U2623" s="31"/>
    </row>
    <row r="2624" spans="6:21" x14ac:dyDescent="0.25">
      <c r="F2624" s="31"/>
      <c r="H2624" s="31"/>
      <c r="I2624" s="79"/>
      <c r="J2624" s="79"/>
      <c r="N2624" s="33"/>
      <c r="O2624" s="28"/>
      <c r="P2624" s="33"/>
      <c r="Q2624" s="38"/>
      <c r="R2624" s="91"/>
      <c r="U2624" s="31"/>
    </row>
    <row r="2625" spans="6:21" x14ac:dyDescent="0.25">
      <c r="F2625" s="31"/>
      <c r="H2625" s="31"/>
      <c r="I2625" s="79"/>
      <c r="J2625" s="79"/>
      <c r="N2625" s="33"/>
      <c r="O2625" s="28"/>
      <c r="P2625" s="33"/>
      <c r="Q2625" s="38"/>
      <c r="R2625" s="91"/>
      <c r="U2625" s="31"/>
    </row>
    <row r="2626" spans="6:21" x14ac:dyDescent="0.25">
      <c r="F2626" s="31"/>
      <c r="H2626" s="31"/>
      <c r="I2626" s="79"/>
      <c r="J2626" s="79"/>
      <c r="N2626" s="33"/>
      <c r="O2626" s="28"/>
      <c r="P2626" s="33"/>
      <c r="Q2626" s="38"/>
      <c r="R2626" s="91"/>
      <c r="U2626" s="31"/>
    </row>
    <row r="2627" spans="6:21" x14ac:dyDescent="0.25">
      <c r="F2627" s="31"/>
      <c r="H2627" s="31"/>
      <c r="I2627" s="79"/>
      <c r="J2627" s="79"/>
      <c r="N2627" s="33"/>
      <c r="O2627" s="28"/>
      <c r="P2627" s="33"/>
      <c r="Q2627" s="38"/>
      <c r="R2627" s="91"/>
      <c r="U2627" s="31"/>
    </row>
    <row r="2628" spans="6:21" x14ac:dyDescent="0.25">
      <c r="F2628" s="31"/>
      <c r="H2628" s="31"/>
      <c r="I2628" s="79"/>
      <c r="J2628" s="79"/>
      <c r="N2628" s="33"/>
      <c r="O2628" s="28"/>
      <c r="P2628" s="33"/>
      <c r="Q2628" s="38"/>
      <c r="R2628" s="91"/>
      <c r="U2628" s="31"/>
    </row>
    <row r="2629" spans="6:21" x14ac:dyDescent="0.25">
      <c r="F2629" s="31"/>
      <c r="H2629" s="31"/>
      <c r="I2629" s="79"/>
      <c r="J2629" s="79"/>
      <c r="N2629" s="33"/>
      <c r="O2629" s="28"/>
      <c r="P2629" s="33"/>
      <c r="Q2629" s="38"/>
      <c r="R2629" s="91"/>
      <c r="U2629" s="31"/>
    </row>
    <row r="2630" spans="6:21" x14ac:dyDescent="0.25">
      <c r="F2630" s="31"/>
      <c r="H2630" s="31"/>
      <c r="I2630" s="79"/>
      <c r="J2630" s="79"/>
      <c r="N2630" s="33"/>
      <c r="O2630" s="28"/>
      <c r="P2630" s="33"/>
      <c r="Q2630" s="38"/>
      <c r="R2630" s="91"/>
      <c r="U2630" s="31"/>
    </row>
    <row r="2631" spans="6:21" x14ac:dyDescent="0.25">
      <c r="F2631" s="31"/>
      <c r="H2631" s="31"/>
      <c r="I2631" s="79"/>
      <c r="J2631" s="79"/>
      <c r="N2631" s="33"/>
      <c r="O2631" s="28"/>
      <c r="P2631" s="33"/>
      <c r="Q2631" s="38"/>
      <c r="R2631" s="91"/>
      <c r="U2631" s="31"/>
    </row>
    <row r="2632" spans="6:21" x14ac:dyDescent="0.25">
      <c r="F2632" s="31"/>
      <c r="H2632" s="31"/>
      <c r="I2632" s="79"/>
      <c r="J2632" s="79"/>
      <c r="N2632" s="33"/>
      <c r="O2632" s="28"/>
      <c r="P2632" s="33"/>
      <c r="Q2632" s="38"/>
      <c r="R2632" s="91"/>
      <c r="U2632" s="31"/>
    </row>
    <row r="2633" spans="6:21" x14ac:dyDescent="0.25">
      <c r="F2633" s="31"/>
      <c r="H2633" s="31"/>
      <c r="I2633" s="79"/>
      <c r="J2633" s="79"/>
      <c r="N2633" s="33"/>
      <c r="O2633" s="28"/>
      <c r="P2633" s="33"/>
      <c r="Q2633" s="38"/>
      <c r="R2633" s="91"/>
      <c r="U2633" s="31"/>
    </row>
    <row r="2634" spans="6:21" x14ac:dyDescent="0.25">
      <c r="F2634" s="31"/>
      <c r="H2634" s="31"/>
      <c r="I2634" s="79"/>
      <c r="J2634" s="79"/>
      <c r="N2634" s="33"/>
      <c r="O2634" s="28"/>
      <c r="P2634" s="33"/>
      <c r="Q2634" s="38"/>
      <c r="R2634" s="91"/>
      <c r="U2634" s="31"/>
    </row>
    <row r="2635" spans="6:21" x14ac:dyDescent="0.25">
      <c r="F2635" s="31"/>
      <c r="H2635" s="31"/>
      <c r="I2635" s="79"/>
      <c r="J2635" s="79"/>
      <c r="N2635" s="33"/>
      <c r="O2635" s="28"/>
      <c r="P2635" s="33"/>
      <c r="Q2635" s="38"/>
      <c r="R2635" s="91"/>
      <c r="U2635" s="31"/>
    </row>
    <row r="2636" spans="6:21" x14ac:dyDescent="0.25">
      <c r="F2636" s="31"/>
      <c r="H2636" s="31"/>
      <c r="I2636" s="79"/>
      <c r="J2636" s="79"/>
      <c r="N2636" s="33"/>
      <c r="O2636" s="28"/>
      <c r="P2636" s="33"/>
      <c r="Q2636" s="38"/>
      <c r="R2636" s="91"/>
      <c r="U2636" s="31"/>
    </row>
    <row r="2637" spans="6:21" x14ac:dyDescent="0.25">
      <c r="F2637" s="31"/>
      <c r="H2637" s="31"/>
      <c r="I2637" s="79"/>
      <c r="J2637" s="79"/>
      <c r="N2637" s="33"/>
      <c r="O2637" s="28"/>
      <c r="P2637" s="33"/>
      <c r="Q2637" s="38"/>
      <c r="R2637" s="91"/>
      <c r="U2637" s="31"/>
    </row>
    <row r="2638" spans="6:21" x14ac:dyDescent="0.25">
      <c r="F2638" s="31"/>
      <c r="H2638" s="31"/>
      <c r="I2638" s="79"/>
      <c r="J2638" s="79"/>
      <c r="N2638" s="33"/>
      <c r="O2638" s="28"/>
      <c r="P2638" s="33"/>
      <c r="Q2638" s="38"/>
      <c r="R2638" s="91"/>
      <c r="U2638" s="31"/>
    </row>
    <row r="2639" spans="6:21" x14ac:dyDescent="0.25">
      <c r="F2639" s="31"/>
      <c r="H2639" s="31"/>
      <c r="I2639" s="79"/>
      <c r="J2639" s="79"/>
      <c r="N2639" s="33"/>
      <c r="O2639" s="28"/>
      <c r="P2639" s="33"/>
      <c r="Q2639" s="38"/>
      <c r="R2639" s="91"/>
      <c r="U2639" s="31"/>
    </row>
    <row r="2640" spans="6:21" x14ac:dyDescent="0.25">
      <c r="F2640" s="31"/>
      <c r="H2640" s="31"/>
      <c r="I2640" s="79"/>
      <c r="J2640" s="79"/>
      <c r="N2640" s="33"/>
      <c r="O2640" s="28"/>
      <c r="P2640" s="33"/>
      <c r="Q2640" s="38"/>
      <c r="R2640" s="91"/>
      <c r="U2640" s="31"/>
    </row>
    <row r="2641" spans="6:21" x14ac:dyDescent="0.25">
      <c r="F2641" s="31"/>
      <c r="H2641" s="31"/>
      <c r="I2641" s="79"/>
      <c r="J2641" s="79"/>
      <c r="N2641" s="33"/>
      <c r="O2641" s="28"/>
      <c r="P2641" s="33"/>
      <c r="Q2641" s="38"/>
      <c r="R2641" s="91"/>
      <c r="U2641" s="31"/>
    </row>
    <row r="2642" spans="6:21" x14ac:dyDescent="0.25">
      <c r="F2642" s="31"/>
      <c r="H2642" s="31"/>
      <c r="I2642" s="79"/>
      <c r="J2642" s="79"/>
      <c r="N2642" s="33"/>
      <c r="O2642" s="28"/>
      <c r="P2642" s="33"/>
      <c r="Q2642" s="38"/>
      <c r="R2642" s="91"/>
      <c r="U2642" s="31"/>
    </row>
    <row r="2643" spans="6:21" x14ac:dyDescent="0.25">
      <c r="F2643" s="31"/>
      <c r="H2643" s="31"/>
      <c r="I2643" s="79"/>
      <c r="J2643" s="79"/>
      <c r="N2643" s="33"/>
      <c r="O2643" s="28"/>
      <c r="P2643" s="33"/>
      <c r="Q2643" s="38"/>
      <c r="R2643" s="91"/>
      <c r="U2643" s="31"/>
    </row>
    <row r="2644" spans="6:21" x14ac:dyDescent="0.25">
      <c r="F2644" s="31"/>
      <c r="H2644" s="31"/>
      <c r="I2644" s="79"/>
      <c r="J2644" s="79"/>
      <c r="N2644" s="33"/>
      <c r="O2644" s="28"/>
      <c r="P2644" s="33"/>
      <c r="Q2644" s="38"/>
      <c r="R2644" s="91"/>
      <c r="U2644" s="31"/>
    </row>
    <row r="2645" spans="6:21" x14ac:dyDescent="0.25">
      <c r="F2645" s="31"/>
      <c r="H2645" s="31"/>
      <c r="I2645" s="79"/>
      <c r="J2645" s="79"/>
      <c r="N2645" s="33"/>
      <c r="O2645" s="28"/>
      <c r="P2645" s="33"/>
      <c r="Q2645" s="38"/>
      <c r="R2645" s="91"/>
      <c r="U2645" s="31"/>
    </row>
    <row r="2646" spans="6:21" x14ac:dyDescent="0.25">
      <c r="F2646" s="31"/>
      <c r="H2646" s="31"/>
      <c r="I2646" s="79"/>
      <c r="J2646" s="79"/>
      <c r="N2646" s="33"/>
      <c r="O2646" s="28"/>
      <c r="P2646" s="33"/>
      <c r="Q2646" s="38"/>
      <c r="R2646" s="91"/>
      <c r="U2646" s="31"/>
    </row>
    <row r="2647" spans="6:21" x14ac:dyDescent="0.25">
      <c r="F2647" s="31"/>
      <c r="H2647" s="31"/>
      <c r="I2647" s="79"/>
      <c r="J2647" s="79"/>
      <c r="N2647" s="33"/>
      <c r="O2647" s="28"/>
      <c r="P2647" s="33"/>
      <c r="Q2647" s="38"/>
      <c r="R2647" s="91"/>
      <c r="U2647" s="31"/>
    </row>
    <row r="2648" spans="6:21" x14ac:dyDescent="0.25">
      <c r="F2648" s="31"/>
      <c r="H2648" s="31"/>
      <c r="I2648" s="79"/>
      <c r="J2648" s="79"/>
      <c r="N2648" s="33"/>
      <c r="O2648" s="28"/>
      <c r="P2648" s="33"/>
      <c r="Q2648" s="38"/>
      <c r="R2648" s="91"/>
      <c r="U2648" s="31"/>
    </row>
    <row r="2649" spans="6:21" x14ac:dyDescent="0.25">
      <c r="F2649" s="31"/>
      <c r="H2649" s="31"/>
      <c r="I2649" s="79"/>
      <c r="J2649" s="79"/>
      <c r="N2649" s="33"/>
      <c r="O2649" s="28"/>
      <c r="P2649" s="33"/>
      <c r="Q2649" s="38"/>
      <c r="R2649" s="91"/>
      <c r="U2649" s="31"/>
    </row>
    <row r="2650" spans="6:21" x14ac:dyDescent="0.25">
      <c r="F2650" s="31"/>
      <c r="H2650" s="31"/>
      <c r="I2650" s="79"/>
      <c r="J2650" s="79"/>
      <c r="N2650" s="33"/>
      <c r="O2650" s="28"/>
      <c r="P2650" s="33"/>
      <c r="Q2650" s="38"/>
      <c r="R2650" s="91"/>
      <c r="U2650" s="31"/>
    </row>
    <row r="2651" spans="6:21" x14ac:dyDescent="0.25">
      <c r="F2651" s="31"/>
      <c r="H2651" s="31"/>
      <c r="I2651" s="79"/>
      <c r="J2651" s="79"/>
      <c r="N2651" s="33"/>
      <c r="O2651" s="28"/>
      <c r="P2651" s="33"/>
      <c r="Q2651" s="38"/>
      <c r="R2651" s="91"/>
      <c r="U2651" s="31"/>
    </row>
    <row r="2652" spans="6:21" x14ac:dyDescent="0.25">
      <c r="F2652" s="31"/>
      <c r="H2652" s="31"/>
      <c r="I2652" s="79"/>
      <c r="J2652" s="79"/>
      <c r="N2652" s="33"/>
      <c r="O2652" s="28"/>
      <c r="P2652" s="33"/>
      <c r="Q2652" s="38"/>
      <c r="R2652" s="91"/>
      <c r="U2652" s="31"/>
    </row>
    <row r="2653" spans="6:21" x14ac:dyDescent="0.25">
      <c r="F2653" s="31"/>
      <c r="H2653" s="31"/>
      <c r="I2653" s="79"/>
      <c r="J2653" s="79"/>
      <c r="N2653" s="33"/>
      <c r="O2653" s="28"/>
      <c r="P2653" s="33"/>
      <c r="Q2653" s="38"/>
      <c r="R2653" s="91"/>
      <c r="U2653" s="31"/>
    </row>
    <row r="2654" spans="6:21" x14ac:dyDescent="0.25">
      <c r="F2654" s="31"/>
      <c r="H2654" s="31"/>
      <c r="I2654" s="79"/>
      <c r="J2654" s="79"/>
      <c r="N2654" s="33"/>
      <c r="O2654" s="28"/>
      <c r="P2654" s="33"/>
      <c r="Q2654" s="38"/>
      <c r="R2654" s="91"/>
      <c r="U2654" s="31"/>
    </row>
    <row r="2655" spans="6:21" x14ac:dyDescent="0.25">
      <c r="F2655" s="31"/>
      <c r="H2655" s="31"/>
      <c r="I2655" s="79"/>
      <c r="J2655" s="79"/>
      <c r="N2655" s="33"/>
      <c r="O2655" s="28"/>
      <c r="P2655" s="33"/>
      <c r="Q2655" s="38"/>
      <c r="R2655" s="91"/>
      <c r="U2655" s="31"/>
    </row>
    <row r="2656" spans="6:21" x14ac:dyDescent="0.25">
      <c r="F2656" s="31"/>
      <c r="H2656" s="31"/>
      <c r="I2656" s="79"/>
      <c r="J2656" s="79"/>
      <c r="N2656" s="33"/>
      <c r="O2656" s="28"/>
      <c r="P2656" s="33"/>
      <c r="Q2656" s="38"/>
      <c r="R2656" s="91"/>
      <c r="U2656" s="31"/>
    </row>
    <row r="2657" spans="6:21" x14ac:dyDescent="0.25">
      <c r="F2657" s="31"/>
      <c r="H2657" s="31"/>
      <c r="I2657" s="79"/>
      <c r="J2657" s="79"/>
      <c r="N2657" s="33"/>
      <c r="O2657" s="28"/>
      <c r="P2657" s="33"/>
      <c r="Q2657" s="38"/>
      <c r="R2657" s="91"/>
      <c r="U2657" s="31"/>
    </row>
    <row r="2658" spans="6:21" x14ac:dyDescent="0.25">
      <c r="F2658" s="31"/>
      <c r="H2658" s="31"/>
      <c r="I2658" s="79"/>
      <c r="J2658" s="79"/>
      <c r="N2658" s="33"/>
      <c r="O2658" s="28"/>
      <c r="P2658" s="33"/>
      <c r="Q2658" s="38"/>
      <c r="R2658" s="91"/>
      <c r="U2658" s="31"/>
    </row>
    <row r="2659" spans="6:21" x14ac:dyDescent="0.25">
      <c r="F2659" s="31"/>
      <c r="H2659" s="31"/>
      <c r="I2659" s="79"/>
      <c r="J2659" s="79"/>
      <c r="N2659" s="33"/>
      <c r="O2659" s="28"/>
      <c r="P2659" s="33"/>
      <c r="Q2659" s="38"/>
      <c r="R2659" s="91"/>
      <c r="U2659" s="31"/>
    </row>
    <row r="2660" spans="6:21" x14ac:dyDescent="0.25">
      <c r="F2660" s="31"/>
      <c r="H2660" s="31"/>
      <c r="I2660" s="79"/>
      <c r="J2660" s="79"/>
      <c r="N2660" s="33"/>
      <c r="O2660" s="28"/>
      <c r="P2660" s="33"/>
      <c r="Q2660" s="38"/>
      <c r="R2660" s="91"/>
      <c r="U2660" s="31"/>
    </row>
    <row r="2661" spans="6:21" x14ac:dyDescent="0.25">
      <c r="F2661" s="31"/>
      <c r="H2661" s="31"/>
      <c r="I2661" s="79"/>
      <c r="J2661" s="79"/>
      <c r="N2661" s="33"/>
      <c r="O2661" s="28"/>
      <c r="P2661" s="33"/>
      <c r="Q2661" s="38"/>
      <c r="R2661" s="91"/>
      <c r="U2661" s="31"/>
    </row>
    <row r="2662" spans="6:21" x14ac:dyDescent="0.25">
      <c r="F2662" s="31"/>
      <c r="H2662" s="31"/>
      <c r="I2662" s="79"/>
      <c r="J2662" s="79"/>
      <c r="N2662" s="33"/>
      <c r="O2662" s="28"/>
      <c r="P2662" s="33"/>
      <c r="Q2662" s="38"/>
      <c r="R2662" s="91"/>
      <c r="U2662" s="31"/>
    </row>
    <row r="2663" spans="6:21" x14ac:dyDescent="0.25">
      <c r="F2663" s="31"/>
      <c r="H2663" s="31"/>
      <c r="I2663" s="79"/>
      <c r="J2663" s="79"/>
      <c r="N2663" s="33"/>
      <c r="O2663" s="28"/>
      <c r="P2663" s="33"/>
      <c r="Q2663" s="38"/>
      <c r="R2663" s="91"/>
      <c r="U2663" s="31"/>
    </row>
    <row r="2664" spans="6:21" x14ac:dyDescent="0.25">
      <c r="F2664" s="31"/>
      <c r="H2664" s="31"/>
      <c r="I2664" s="79"/>
      <c r="J2664" s="79"/>
      <c r="N2664" s="33"/>
      <c r="O2664" s="28"/>
      <c r="P2664" s="33"/>
      <c r="Q2664" s="38"/>
      <c r="R2664" s="91"/>
      <c r="U2664" s="31"/>
    </row>
    <row r="2665" spans="6:21" x14ac:dyDescent="0.25">
      <c r="F2665" s="31"/>
      <c r="H2665" s="31"/>
      <c r="I2665" s="79"/>
      <c r="J2665" s="79"/>
      <c r="N2665" s="33"/>
      <c r="O2665" s="28"/>
      <c r="P2665" s="33"/>
      <c r="Q2665" s="38"/>
      <c r="R2665" s="91"/>
      <c r="U2665" s="31"/>
    </row>
    <row r="2666" spans="6:21" x14ac:dyDescent="0.25">
      <c r="F2666" s="31"/>
      <c r="H2666" s="31"/>
      <c r="I2666" s="79"/>
      <c r="J2666" s="79"/>
      <c r="N2666" s="33"/>
      <c r="O2666" s="28"/>
      <c r="P2666" s="33"/>
      <c r="Q2666" s="38"/>
      <c r="R2666" s="91"/>
      <c r="U2666" s="31"/>
    </row>
    <row r="2667" spans="6:21" x14ac:dyDescent="0.25">
      <c r="F2667" s="31"/>
      <c r="H2667" s="31"/>
      <c r="I2667" s="79"/>
      <c r="J2667" s="79"/>
      <c r="N2667" s="33"/>
      <c r="O2667" s="28"/>
      <c r="P2667" s="33"/>
      <c r="Q2667" s="38"/>
      <c r="R2667" s="91"/>
      <c r="U2667" s="31"/>
    </row>
    <row r="2668" spans="6:21" x14ac:dyDescent="0.25">
      <c r="F2668" s="31"/>
      <c r="H2668" s="31"/>
      <c r="I2668" s="79"/>
      <c r="J2668" s="79"/>
      <c r="N2668" s="33"/>
      <c r="O2668" s="28"/>
      <c r="P2668" s="33"/>
      <c r="Q2668" s="38"/>
      <c r="R2668" s="91"/>
      <c r="U2668" s="31"/>
    </row>
    <row r="2669" spans="6:21" x14ac:dyDescent="0.25">
      <c r="F2669" s="31"/>
      <c r="H2669" s="31"/>
      <c r="I2669" s="79"/>
      <c r="J2669" s="79"/>
      <c r="N2669" s="33"/>
      <c r="O2669" s="28"/>
      <c r="P2669" s="33"/>
      <c r="Q2669" s="38"/>
      <c r="R2669" s="91"/>
      <c r="U2669" s="31"/>
    </row>
    <row r="2670" spans="6:21" x14ac:dyDescent="0.25">
      <c r="F2670" s="31"/>
      <c r="H2670" s="31"/>
      <c r="I2670" s="79"/>
      <c r="J2670" s="79"/>
      <c r="N2670" s="33"/>
      <c r="O2670" s="28"/>
      <c r="P2670" s="33"/>
      <c r="Q2670" s="38"/>
      <c r="R2670" s="91"/>
      <c r="U2670" s="31"/>
    </row>
    <row r="2671" spans="6:21" x14ac:dyDescent="0.25">
      <c r="F2671" s="31"/>
      <c r="H2671" s="31"/>
      <c r="I2671" s="79"/>
      <c r="J2671" s="79"/>
      <c r="N2671" s="33"/>
      <c r="O2671" s="28"/>
      <c r="P2671" s="33"/>
      <c r="Q2671" s="38"/>
      <c r="R2671" s="91"/>
      <c r="U2671" s="31"/>
    </row>
    <row r="2672" spans="6:21" x14ac:dyDescent="0.25">
      <c r="F2672" s="31"/>
      <c r="H2672" s="31"/>
      <c r="I2672" s="79"/>
      <c r="J2672" s="79"/>
      <c r="N2672" s="33"/>
      <c r="O2672" s="28"/>
      <c r="P2672" s="33"/>
      <c r="Q2672" s="38"/>
      <c r="R2672" s="91"/>
      <c r="U2672" s="31"/>
    </row>
    <row r="2673" spans="6:21" x14ac:dyDescent="0.25">
      <c r="F2673" s="31"/>
      <c r="H2673" s="31"/>
      <c r="I2673" s="79"/>
      <c r="J2673" s="79"/>
      <c r="N2673" s="33"/>
      <c r="O2673" s="28"/>
      <c r="P2673" s="33"/>
      <c r="Q2673" s="38"/>
      <c r="R2673" s="91"/>
      <c r="U2673" s="31"/>
    </row>
    <row r="2674" spans="6:21" x14ac:dyDescent="0.25">
      <c r="F2674" s="31"/>
      <c r="H2674" s="31"/>
      <c r="I2674" s="79"/>
      <c r="J2674" s="79"/>
      <c r="N2674" s="33"/>
      <c r="O2674" s="28"/>
      <c r="P2674" s="33"/>
      <c r="Q2674" s="38"/>
      <c r="R2674" s="91"/>
      <c r="U2674" s="31"/>
    </row>
    <row r="2675" spans="6:21" x14ac:dyDescent="0.25">
      <c r="F2675" s="31"/>
      <c r="H2675" s="31"/>
      <c r="I2675" s="79"/>
      <c r="J2675" s="79"/>
      <c r="N2675" s="33"/>
      <c r="O2675" s="28"/>
      <c r="P2675" s="33"/>
      <c r="Q2675" s="38"/>
      <c r="R2675" s="91"/>
      <c r="U2675" s="31"/>
    </row>
    <row r="2676" spans="6:21" x14ac:dyDescent="0.25">
      <c r="F2676" s="31"/>
      <c r="H2676" s="31"/>
      <c r="I2676" s="79"/>
      <c r="J2676" s="79"/>
      <c r="N2676" s="33"/>
      <c r="O2676" s="28"/>
      <c r="P2676" s="33"/>
      <c r="Q2676" s="38"/>
      <c r="R2676" s="91"/>
      <c r="U2676" s="31"/>
    </row>
    <row r="2677" spans="6:21" x14ac:dyDescent="0.25">
      <c r="F2677" s="31"/>
      <c r="H2677" s="31"/>
      <c r="I2677" s="79"/>
      <c r="J2677" s="79"/>
      <c r="N2677" s="33"/>
      <c r="O2677" s="28"/>
      <c r="P2677" s="33"/>
      <c r="Q2677" s="38"/>
      <c r="R2677" s="91"/>
      <c r="U2677" s="31"/>
    </row>
    <row r="2678" spans="6:21" x14ac:dyDescent="0.25">
      <c r="F2678" s="31"/>
      <c r="H2678" s="31"/>
      <c r="I2678" s="79"/>
      <c r="J2678" s="79"/>
      <c r="N2678" s="33"/>
      <c r="O2678" s="28"/>
      <c r="P2678" s="33"/>
      <c r="Q2678" s="38"/>
      <c r="R2678" s="91"/>
      <c r="U2678" s="31"/>
    </row>
    <row r="2679" spans="6:21" x14ac:dyDescent="0.25">
      <c r="F2679" s="31"/>
      <c r="H2679" s="31"/>
      <c r="I2679" s="79"/>
      <c r="J2679" s="79"/>
      <c r="N2679" s="33"/>
      <c r="O2679" s="28"/>
      <c r="P2679" s="33"/>
      <c r="Q2679" s="38"/>
      <c r="R2679" s="91"/>
      <c r="U2679" s="31"/>
    </row>
    <row r="2680" spans="6:21" x14ac:dyDescent="0.25">
      <c r="F2680" s="31"/>
      <c r="H2680" s="31"/>
      <c r="I2680" s="79"/>
      <c r="J2680" s="79"/>
      <c r="N2680" s="33"/>
      <c r="O2680" s="28"/>
      <c r="P2680" s="33"/>
      <c r="Q2680" s="38"/>
      <c r="R2680" s="91"/>
      <c r="U2680" s="31"/>
    </row>
    <row r="2681" spans="6:21" x14ac:dyDescent="0.25">
      <c r="F2681" s="31"/>
      <c r="H2681" s="31"/>
      <c r="I2681" s="79"/>
      <c r="J2681" s="79"/>
      <c r="N2681" s="33"/>
      <c r="O2681" s="28"/>
      <c r="P2681" s="33"/>
      <c r="Q2681" s="38"/>
      <c r="R2681" s="91"/>
      <c r="U2681" s="31"/>
    </row>
    <row r="2682" spans="6:21" x14ac:dyDescent="0.25">
      <c r="F2682" s="31"/>
      <c r="H2682" s="31"/>
      <c r="I2682" s="79"/>
      <c r="J2682" s="79"/>
      <c r="N2682" s="33"/>
      <c r="O2682" s="28"/>
      <c r="P2682" s="33"/>
      <c r="Q2682" s="38"/>
      <c r="R2682" s="91"/>
      <c r="U2682" s="31"/>
    </row>
    <row r="2683" spans="6:21" x14ac:dyDescent="0.25">
      <c r="F2683" s="31"/>
      <c r="H2683" s="31"/>
      <c r="I2683" s="79"/>
      <c r="J2683" s="79"/>
      <c r="N2683" s="33"/>
      <c r="O2683" s="28"/>
      <c r="P2683" s="33"/>
      <c r="Q2683" s="38"/>
      <c r="R2683" s="91"/>
      <c r="U2683" s="31"/>
    </row>
    <row r="2684" spans="6:21" x14ac:dyDescent="0.25">
      <c r="F2684" s="31"/>
      <c r="H2684" s="31"/>
      <c r="I2684" s="79"/>
      <c r="J2684" s="79"/>
      <c r="N2684" s="33"/>
      <c r="O2684" s="28"/>
      <c r="P2684" s="33"/>
      <c r="Q2684" s="38"/>
      <c r="R2684" s="91"/>
      <c r="U2684" s="31"/>
    </row>
    <row r="2685" spans="6:21" x14ac:dyDescent="0.25">
      <c r="F2685" s="31"/>
      <c r="H2685" s="31"/>
      <c r="I2685" s="79"/>
      <c r="J2685" s="79"/>
      <c r="N2685" s="33"/>
      <c r="O2685" s="28"/>
      <c r="P2685" s="33"/>
      <c r="Q2685" s="38"/>
      <c r="R2685" s="91"/>
      <c r="U2685" s="31"/>
    </row>
    <row r="2686" spans="6:21" x14ac:dyDescent="0.25">
      <c r="F2686" s="31"/>
      <c r="H2686" s="31"/>
      <c r="I2686" s="79"/>
      <c r="J2686" s="79"/>
      <c r="N2686" s="33"/>
      <c r="O2686" s="28"/>
      <c r="P2686" s="33"/>
      <c r="Q2686" s="38"/>
      <c r="R2686" s="91"/>
      <c r="U2686" s="31"/>
    </row>
    <row r="2687" spans="6:21" x14ac:dyDescent="0.25">
      <c r="F2687" s="31"/>
      <c r="H2687" s="31"/>
      <c r="I2687" s="79"/>
      <c r="J2687" s="79"/>
      <c r="N2687" s="33"/>
      <c r="O2687" s="28"/>
      <c r="P2687" s="33"/>
      <c r="Q2687" s="38"/>
      <c r="R2687" s="91"/>
      <c r="U2687" s="31"/>
    </row>
    <row r="2688" spans="6:21" x14ac:dyDescent="0.25">
      <c r="F2688" s="31"/>
      <c r="H2688" s="31"/>
      <c r="I2688" s="79"/>
      <c r="J2688" s="79"/>
      <c r="N2688" s="33"/>
      <c r="O2688" s="28"/>
      <c r="P2688" s="33"/>
      <c r="Q2688" s="38"/>
      <c r="R2688" s="91"/>
      <c r="U2688" s="31"/>
    </row>
    <row r="2689" spans="6:21" x14ac:dyDescent="0.25">
      <c r="F2689" s="31"/>
      <c r="H2689" s="31"/>
      <c r="I2689" s="79"/>
      <c r="J2689" s="79"/>
      <c r="N2689" s="33"/>
      <c r="O2689" s="28"/>
      <c r="P2689" s="33"/>
      <c r="Q2689" s="38"/>
      <c r="R2689" s="91"/>
      <c r="U2689" s="31"/>
    </row>
    <row r="2690" spans="6:21" x14ac:dyDescent="0.25">
      <c r="F2690" s="31"/>
      <c r="H2690" s="31"/>
      <c r="I2690" s="79"/>
      <c r="J2690" s="79"/>
      <c r="N2690" s="33"/>
      <c r="O2690" s="28"/>
      <c r="P2690" s="33"/>
      <c r="Q2690" s="38"/>
      <c r="R2690" s="91"/>
      <c r="U2690" s="31"/>
    </row>
    <row r="2691" spans="6:21" x14ac:dyDescent="0.25">
      <c r="F2691" s="31"/>
      <c r="H2691" s="31"/>
      <c r="I2691" s="79"/>
      <c r="J2691" s="79"/>
      <c r="N2691" s="33"/>
      <c r="O2691" s="28"/>
      <c r="P2691" s="33"/>
      <c r="Q2691" s="38"/>
      <c r="R2691" s="91"/>
      <c r="U2691" s="31"/>
    </row>
    <row r="2692" spans="6:21" x14ac:dyDescent="0.25">
      <c r="F2692" s="31"/>
      <c r="H2692" s="31"/>
      <c r="I2692" s="79"/>
      <c r="J2692" s="79"/>
      <c r="N2692" s="33"/>
      <c r="O2692" s="28"/>
      <c r="P2692" s="33"/>
      <c r="Q2692" s="38"/>
      <c r="R2692" s="91"/>
      <c r="U2692" s="31"/>
    </row>
    <row r="2693" spans="6:21" x14ac:dyDescent="0.25">
      <c r="F2693" s="31"/>
      <c r="H2693" s="31"/>
      <c r="I2693" s="79"/>
      <c r="J2693" s="79"/>
      <c r="N2693" s="33"/>
      <c r="O2693" s="28"/>
      <c r="P2693" s="33"/>
      <c r="Q2693" s="38"/>
      <c r="R2693" s="91"/>
      <c r="U2693" s="31"/>
    </row>
    <row r="2694" spans="6:21" x14ac:dyDescent="0.25">
      <c r="F2694" s="31"/>
      <c r="H2694" s="31"/>
      <c r="I2694" s="79"/>
      <c r="J2694" s="79"/>
      <c r="N2694" s="33"/>
      <c r="O2694" s="28"/>
      <c r="P2694" s="33"/>
      <c r="Q2694" s="38"/>
      <c r="R2694" s="91"/>
      <c r="U2694" s="31"/>
    </row>
    <row r="2695" spans="6:21" x14ac:dyDescent="0.25">
      <c r="F2695" s="31"/>
      <c r="H2695" s="31"/>
      <c r="I2695" s="79"/>
      <c r="J2695" s="79"/>
      <c r="N2695" s="33"/>
      <c r="O2695" s="28"/>
      <c r="P2695" s="33"/>
      <c r="Q2695" s="38"/>
      <c r="R2695" s="91"/>
      <c r="U2695" s="31"/>
    </row>
    <row r="2696" spans="6:21" x14ac:dyDescent="0.25">
      <c r="F2696" s="31"/>
      <c r="H2696" s="31"/>
      <c r="I2696" s="79"/>
      <c r="J2696" s="79"/>
      <c r="N2696" s="33"/>
      <c r="O2696" s="28"/>
      <c r="P2696" s="33"/>
      <c r="Q2696" s="38"/>
      <c r="R2696" s="91"/>
      <c r="U2696" s="31"/>
    </row>
    <row r="2697" spans="6:21" x14ac:dyDescent="0.25">
      <c r="F2697" s="31"/>
      <c r="H2697" s="31"/>
      <c r="I2697" s="79"/>
      <c r="J2697" s="79"/>
      <c r="N2697" s="33"/>
      <c r="O2697" s="28"/>
      <c r="P2697" s="33"/>
      <c r="Q2697" s="38"/>
      <c r="R2697" s="91"/>
      <c r="U2697" s="31"/>
    </row>
    <row r="2698" spans="6:21" x14ac:dyDescent="0.25">
      <c r="F2698" s="31"/>
      <c r="H2698" s="31"/>
      <c r="I2698" s="79"/>
      <c r="J2698" s="79"/>
      <c r="N2698" s="33"/>
      <c r="O2698" s="28"/>
      <c r="P2698" s="33"/>
      <c r="Q2698" s="38"/>
      <c r="R2698" s="91"/>
      <c r="U2698" s="31"/>
    </row>
    <row r="2699" spans="6:21" x14ac:dyDescent="0.25">
      <c r="F2699" s="31"/>
      <c r="H2699" s="31"/>
      <c r="I2699" s="79"/>
      <c r="J2699" s="79"/>
      <c r="N2699" s="33"/>
      <c r="O2699" s="28"/>
      <c r="P2699" s="33"/>
      <c r="Q2699" s="38"/>
      <c r="R2699" s="91"/>
      <c r="U2699" s="31"/>
    </row>
    <row r="2700" spans="6:21" x14ac:dyDescent="0.25">
      <c r="F2700" s="31"/>
      <c r="H2700" s="31"/>
      <c r="I2700" s="79"/>
      <c r="J2700" s="79"/>
      <c r="N2700" s="33"/>
      <c r="O2700" s="28"/>
      <c r="P2700" s="33"/>
      <c r="Q2700" s="38"/>
      <c r="R2700" s="91"/>
      <c r="U2700" s="31"/>
    </row>
    <row r="2701" spans="6:21" x14ac:dyDescent="0.25">
      <c r="F2701" s="31"/>
      <c r="H2701" s="31"/>
      <c r="I2701" s="79"/>
      <c r="J2701" s="79"/>
      <c r="N2701" s="33"/>
      <c r="O2701" s="28"/>
      <c r="P2701" s="33"/>
      <c r="Q2701" s="38"/>
      <c r="R2701" s="91"/>
      <c r="U2701" s="31"/>
    </row>
    <row r="2702" spans="6:21" x14ac:dyDescent="0.25">
      <c r="F2702" s="31"/>
      <c r="H2702" s="31"/>
      <c r="I2702" s="79"/>
      <c r="J2702" s="79"/>
      <c r="N2702" s="33"/>
      <c r="O2702" s="28"/>
      <c r="P2702" s="33"/>
      <c r="Q2702" s="38"/>
      <c r="R2702" s="91"/>
      <c r="U2702" s="31"/>
    </row>
    <row r="2703" spans="6:21" x14ac:dyDescent="0.25">
      <c r="F2703" s="31"/>
      <c r="H2703" s="31"/>
      <c r="I2703" s="79"/>
      <c r="J2703" s="79"/>
      <c r="N2703" s="33"/>
      <c r="O2703" s="28"/>
      <c r="P2703" s="33"/>
      <c r="Q2703" s="38"/>
      <c r="R2703" s="91"/>
      <c r="U2703" s="31"/>
    </row>
    <row r="2704" spans="6:21" x14ac:dyDescent="0.25">
      <c r="F2704" s="31"/>
      <c r="H2704" s="31"/>
      <c r="I2704" s="79"/>
      <c r="J2704" s="79"/>
      <c r="N2704" s="33"/>
      <c r="O2704" s="28"/>
      <c r="P2704" s="33"/>
      <c r="Q2704" s="38"/>
      <c r="R2704" s="91"/>
      <c r="U2704" s="31"/>
    </row>
    <row r="2705" spans="6:21" x14ac:dyDescent="0.25">
      <c r="F2705" s="31"/>
      <c r="H2705" s="31"/>
      <c r="I2705" s="79"/>
      <c r="J2705" s="79"/>
      <c r="N2705" s="33"/>
      <c r="O2705" s="28"/>
      <c r="P2705" s="33"/>
      <c r="Q2705" s="38"/>
      <c r="R2705" s="91"/>
      <c r="U2705" s="31"/>
    </row>
    <row r="2706" spans="6:21" x14ac:dyDescent="0.25">
      <c r="F2706" s="31"/>
      <c r="H2706" s="31"/>
      <c r="I2706" s="79"/>
      <c r="J2706" s="79"/>
      <c r="N2706" s="33"/>
      <c r="O2706" s="28"/>
      <c r="P2706" s="33"/>
      <c r="Q2706" s="38"/>
      <c r="R2706" s="91"/>
      <c r="U2706" s="31"/>
    </row>
    <row r="2707" spans="6:21" x14ac:dyDescent="0.25">
      <c r="F2707" s="31"/>
      <c r="H2707" s="31"/>
      <c r="I2707" s="79"/>
      <c r="J2707" s="79"/>
      <c r="N2707" s="33"/>
      <c r="O2707" s="28"/>
      <c r="P2707" s="33"/>
      <c r="Q2707" s="38"/>
      <c r="R2707" s="91"/>
      <c r="U2707" s="31"/>
    </row>
    <row r="2708" spans="6:21" x14ac:dyDescent="0.25">
      <c r="F2708" s="31"/>
      <c r="H2708" s="31"/>
      <c r="I2708" s="79"/>
      <c r="J2708" s="79"/>
      <c r="N2708" s="33"/>
      <c r="O2708" s="28"/>
      <c r="P2708" s="33"/>
      <c r="Q2708" s="38"/>
      <c r="R2708" s="91"/>
      <c r="U2708" s="31"/>
    </row>
    <row r="2709" spans="6:21" x14ac:dyDescent="0.25">
      <c r="F2709" s="31"/>
      <c r="H2709" s="31"/>
      <c r="I2709" s="79"/>
      <c r="J2709" s="79"/>
      <c r="N2709" s="33"/>
      <c r="O2709" s="28"/>
      <c r="P2709" s="33"/>
      <c r="Q2709" s="38"/>
      <c r="R2709" s="91"/>
      <c r="U2709" s="31"/>
    </row>
    <row r="2710" spans="6:21" x14ac:dyDescent="0.25">
      <c r="F2710" s="31"/>
      <c r="H2710" s="31"/>
      <c r="I2710" s="79"/>
      <c r="J2710" s="79"/>
      <c r="N2710" s="33"/>
      <c r="O2710" s="28"/>
      <c r="P2710" s="33"/>
      <c r="Q2710" s="38"/>
      <c r="R2710" s="91"/>
      <c r="U2710" s="31"/>
    </row>
    <row r="2711" spans="6:21" x14ac:dyDescent="0.25">
      <c r="F2711" s="31"/>
      <c r="H2711" s="31"/>
      <c r="I2711" s="79"/>
      <c r="J2711" s="79"/>
      <c r="N2711" s="33"/>
      <c r="O2711" s="28"/>
      <c r="P2711" s="33"/>
      <c r="Q2711" s="38"/>
      <c r="R2711" s="91"/>
      <c r="U2711" s="31"/>
    </row>
    <row r="2712" spans="6:21" x14ac:dyDescent="0.25">
      <c r="F2712" s="31"/>
      <c r="H2712" s="31"/>
      <c r="I2712" s="79"/>
      <c r="J2712" s="79"/>
      <c r="N2712" s="33"/>
      <c r="O2712" s="28"/>
      <c r="P2712" s="33"/>
      <c r="Q2712" s="38"/>
      <c r="R2712" s="91"/>
      <c r="U2712" s="31"/>
    </row>
    <row r="2713" spans="6:21" x14ac:dyDescent="0.25">
      <c r="F2713" s="31"/>
      <c r="H2713" s="31"/>
      <c r="I2713" s="79"/>
      <c r="J2713" s="79"/>
      <c r="N2713" s="33"/>
      <c r="O2713" s="28"/>
      <c r="P2713" s="33"/>
      <c r="Q2713" s="38"/>
      <c r="R2713" s="91"/>
      <c r="U2713" s="31"/>
    </row>
    <row r="2714" spans="6:21" x14ac:dyDescent="0.25">
      <c r="F2714" s="31"/>
      <c r="H2714" s="31"/>
      <c r="I2714" s="79"/>
      <c r="J2714" s="79"/>
      <c r="N2714" s="33"/>
      <c r="O2714" s="28"/>
      <c r="P2714" s="33"/>
      <c r="Q2714" s="38"/>
      <c r="R2714" s="91"/>
      <c r="U2714" s="31"/>
    </row>
    <row r="2715" spans="6:21" x14ac:dyDescent="0.25">
      <c r="F2715" s="31"/>
      <c r="H2715" s="31"/>
      <c r="I2715" s="79"/>
      <c r="J2715" s="79"/>
      <c r="N2715" s="33"/>
      <c r="O2715" s="28"/>
      <c r="P2715" s="33"/>
      <c r="Q2715" s="38"/>
      <c r="R2715" s="91"/>
      <c r="U2715" s="31"/>
    </row>
    <row r="2716" spans="6:21" x14ac:dyDescent="0.25">
      <c r="F2716" s="31"/>
      <c r="H2716" s="31"/>
      <c r="I2716" s="79"/>
      <c r="J2716" s="79"/>
      <c r="N2716" s="33"/>
      <c r="O2716" s="28"/>
      <c r="P2716" s="33"/>
      <c r="Q2716" s="38"/>
      <c r="R2716" s="91"/>
      <c r="U2716" s="31"/>
    </row>
    <row r="2717" spans="6:21" x14ac:dyDescent="0.25">
      <c r="F2717" s="31"/>
      <c r="H2717" s="31"/>
      <c r="I2717" s="79"/>
      <c r="J2717" s="79"/>
      <c r="N2717" s="33"/>
      <c r="O2717" s="28"/>
      <c r="P2717" s="33"/>
      <c r="Q2717" s="38"/>
      <c r="R2717" s="91"/>
      <c r="U2717" s="31"/>
    </row>
    <row r="2718" spans="6:21" x14ac:dyDescent="0.25">
      <c r="F2718" s="31"/>
      <c r="H2718" s="31"/>
      <c r="I2718" s="79"/>
      <c r="J2718" s="79"/>
      <c r="N2718" s="33"/>
      <c r="O2718" s="28"/>
      <c r="P2718" s="33"/>
      <c r="Q2718" s="38"/>
      <c r="R2718" s="91"/>
      <c r="U2718" s="31"/>
    </row>
    <row r="2719" spans="6:21" x14ac:dyDescent="0.25">
      <c r="F2719" s="31"/>
      <c r="H2719" s="31"/>
      <c r="I2719" s="79"/>
      <c r="J2719" s="79"/>
      <c r="N2719" s="33"/>
      <c r="O2719" s="28"/>
      <c r="P2719" s="33"/>
      <c r="Q2719" s="38"/>
      <c r="R2719" s="91"/>
      <c r="U2719" s="31"/>
    </row>
    <row r="2720" spans="6:21" x14ac:dyDescent="0.25">
      <c r="F2720" s="31"/>
      <c r="H2720" s="31"/>
      <c r="I2720" s="79"/>
      <c r="J2720" s="79"/>
      <c r="N2720" s="33"/>
      <c r="O2720" s="28"/>
      <c r="P2720" s="33"/>
      <c r="Q2720" s="38"/>
      <c r="R2720" s="91"/>
      <c r="U2720" s="31"/>
    </row>
    <row r="2721" spans="6:21" x14ac:dyDescent="0.25">
      <c r="F2721" s="31"/>
      <c r="H2721" s="31"/>
      <c r="I2721" s="79"/>
      <c r="J2721" s="79"/>
      <c r="N2721" s="33"/>
      <c r="O2721" s="28"/>
      <c r="P2721" s="33"/>
      <c r="Q2721" s="38"/>
      <c r="R2721" s="91"/>
      <c r="U2721" s="31"/>
    </row>
    <row r="2722" spans="6:21" x14ac:dyDescent="0.25">
      <c r="F2722" s="31"/>
      <c r="H2722" s="31"/>
      <c r="I2722" s="79"/>
      <c r="J2722" s="79"/>
      <c r="N2722" s="33"/>
      <c r="O2722" s="28"/>
      <c r="P2722" s="33"/>
      <c r="Q2722" s="38"/>
      <c r="R2722" s="91"/>
      <c r="U2722" s="31"/>
    </row>
    <row r="2723" spans="6:21" x14ac:dyDescent="0.25">
      <c r="F2723" s="31"/>
      <c r="H2723" s="31"/>
      <c r="I2723" s="79"/>
      <c r="J2723" s="79"/>
      <c r="N2723" s="33"/>
      <c r="O2723" s="28"/>
      <c r="P2723" s="33"/>
      <c r="Q2723" s="38"/>
      <c r="R2723" s="91"/>
      <c r="U2723" s="31"/>
    </row>
    <row r="2724" spans="6:21" x14ac:dyDescent="0.25">
      <c r="F2724" s="31"/>
      <c r="H2724" s="31"/>
      <c r="I2724" s="79"/>
      <c r="J2724" s="79"/>
      <c r="N2724" s="33"/>
      <c r="O2724" s="28"/>
      <c r="P2724" s="33"/>
      <c r="Q2724" s="38"/>
      <c r="R2724" s="91"/>
      <c r="U2724" s="31"/>
    </row>
    <row r="2725" spans="6:21" x14ac:dyDescent="0.25">
      <c r="F2725" s="31"/>
      <c r="H2725" s="31"/>
      <c r="I2725" s="79"/>
      <c r="J2725" s="79"/>
      <c r="N2725" s="33"/>
      <c r="O2725" s="28"/>
      <c r="P2725" s="33"/>
      <c r="Q2725" s="38"/>
      <c r="R2725" s="91"/>
      <c r="U2725" s="31"/>
    </row>
    <row r="2726" spans="6:21" x14ac:dyDescent="0.25">
      <c r="F2726" s="31"/>
      <c r="H2726" s="31"/>
      <c r="I2726" s="79"/>
      <c r="J2726" s="79"/>
      <c r="N2726" s="33"/>
      <c r="O2726" s="28"/>
      <c r="P2726" s="33"/>
      <c r="Q2726" s="38"/>
      <c r="R2726" s="91"/>
      <c r="U2726" s="31"/>
    </row>
    <row r="2727" spans="6:21" x14ac:dyDescent="0.25">
      <c r="F2727" s="31"/>
      <c r="H2727" s="31"/>
      <c r="I2727" s="79"/>
      <c r="J2727" s="79"/>
      <c r="N2727" s="33"/>
      <c r="O2727" s="28"/>
      <c r="P2727" s="33"/>
      <c r="Q2727" s="38"/>
      <c r="R2727" s="91"/>
      <c r="U2727" s="31"/>
    </row>
    <row r="2728" spans="6:21" x14ac:dyDescent="0.25">
      <c r="F2728" s="31"/>
      <c r="H2728" s="31"/>
      <c r="I2728" s="79"/>
      <c r="J2728" s="79"/>
      <c r="N2728" s="33"/>
      <c r="O2728" s="28"/>
      <c r="P2728" s="33"/>
      <c r="Q2728" s="38"/>
      <c r="R2728" s="91"/>
      <c r="U2728" s="31"/>
    </row>
    <row r="2729" spans="6:21" x14ac:dyDescent="0.25">
      <c r="F2729" s="31"/>
      <c r="H2729" s="31"/>
      <c r="I2729" s="79"/>
      <c r="J2729" s="79"/>
      <c r="N2729" s="33"/>
      <c r="O2729" s="28"/>
      <c r="P2729" s="33"/>
      <c r="Q2729" s="38"/>
      <c r="R2729" s="91"/>
      <c r="U2729" s="31"/>
    </row>
    <row r="2730" spans="6:21" x14ac:dyDescent="0.25">
      <c r="F2730" s="31"/>
      <c r="H2730" s="31"/>
      <c r="I2730" s="79"/>
      <c r="J2730" s="79"/>
      <c r="N2730" s="33"/>
      <c r="O2730" s="28"/>
      <c r="P2730" s="33"/>
      <c r="Q2730" s="38"/>
      <c r="R2730" s="91"/>
      <c r="U2730" s="31"/>
    </row>
    <row r="2731" spans="6:21" x14ac:dyDescent="0.25">
      <c r="F2731" s="31"/>
      <c r="H2731" s="31"/>
      <c r="I2731" s="79"/>
      <c r="J2731" s="79"/>
      <c r="N2731" s="33"/>
      <c r="O2731" s="28"/>
      <c r="P2731" s="33"/>
      <c r="Q2731" s="38"/>
      <c r="R2731" s="91"/>
      <c r="U2731" s="31"/>
    </row>
    <row r="2732" spans="6:21" x14ac:dyDescent="0.25">
      <c r="F2732" s="31"/>
      <c r="H2732" s="31"/>
      <c r="I2732" s="79"/>
      <c r="J2732" s="79"/>
      <c r="N2732" s="33"/>
      <c r="O2732" s="28"/>
      <c r="P2732" s="33"/>
      <c r="Q2732" s="38"/>
      <c r="R2732" s="91"/>
      <c r="U2732" s="31"/>
    </row>
    <row r="2733" spans="6:21" x14ac:dyDescent="0.25">
      <c r="F2733" s="31"/>
      <c r="H2733" s="31"/>
      <c r="I2733" s="79"/>
      <c r="J2733" s="79"/>
      <c r="N2733" s="33"/>
      <c r="O2733" s="28"/>
      <c r="P2733" s="33"/>
      <c r="Q2733" s="38"/>
      <c r="R2733" s="91"/>
      <c r="U2733" s="31"/>
    </row>
    <row r="2734" spans="6:21" x14ac:dyDescent="0.25">
      <c r="F2734" s="31"/>
      <c r="H2734" s="31"/>
      <c r="I2734" s="79"/>
      <c r="J2734" s="79"/>
      <c r="N2734" s="33"/>
      <c r="O2734" s="28"/>
      <c r="P2734" s="33"/>
      <c r="Q2734" s="38"/>
      <c r="R2734" s="91"/>
      <c r="U2734" s="31"/>
    </row>
    <row r="2735" spans="6:21" x14ac:dyDescent="0.25">
      <c r="F2735" s="31"/>
      <c r="H2735" s="31"/>
      <c r="I2735" s="79"/>
      <c r="J2735" s="79"/>
      <c r="N2735" s="33"/>
      <c r="O2735" s="28"/>
      <c r="P2735" s="33"/>
      <c r="Q2735" s="38"/>
      <c r="R2735" s="91"/>
      <c r="U2735" s="31"/>
    </row>
    <row r="2736" spans="6:21" x14ac:dyDescent="0.25">
      <c r="F2736" s="31"/>
      <c r="H2736" s="31"/>
      <c r="I2736" s="79"/>
      <c r="J2736" s="79"/>
      <c r="N2736" s="33"/>
      <c r="O2736" s="28"/>
      <c r="P2736" s="33"/>
      <c r="Q2736" s="38"/>
      <c r="R2736" s="91"/>
      <c r="U2736" s="31"/>
    </row>
    <row r="2737" spans="6:21" x14ac:dyDescent="0.25">
      <c r="F2737" s="31"/>
      <c r="H2737" s="31"/>
      <c r="I2737" s="79"/>
      <c r="J2737" s="79"/>
      <c r="N2737" s="33"/>
      <c r="O2737" s="28"/>
      <c r="P2737" s="33"/>
      <c r="Q2737" s="38"/>
      <c r="R2737" s="91"/>
      <c r="U2737" s="31"/>
    </row>
    <row r="2738" spans="6:21" x14ac:dyDescent="0.25">
      <c r="F2738" s="31"/>
      <c r="H2738" s="31"/>
      <c r="I2738" s="79"/>
      <c r="J2738" s="79"/>
      <c r="N2738" s="33"/>
      <c r="O2738" s="28"/>
      <c r="P2738" s="33"/>
      <c r="Q2738" s="38"/>
      <c r="R2738" s="91"/>
      <c r="U2738" s="31"/>
    </row>
    <row r="2739" spans="6:21" x14ac:dyDescent="0.25">
      <c r="F2739" s="31"/>
      <c r="H2739" s="31"/>
      <c r="I2739" s="79"/>
      <c r="J2739" s="79"/>
      <c r="N2739" s="33"/>
      <c r="O2739" s="28"/>
      <c r="P2739" s="33"/>
      <c r="Q2739" s="38"/>
      <c r="R2739" s="91"/>
      <c r="U2739" s="31"/>
    </row>
    <row r="2740" spans="6:21" x14ac:dyDescent="0.25">
      <c r="F2740" s="31"/>
      <c r="H2740" s="31"/>
      <c r="I2740" s="79"/>
      <c r="J2740" s="79"/>
      <c r="N2740" s="33"/>
      <c r="O2740" s="28"/>
      <c r="P2740" s="33"/>
      <c r="Q2740" s="38"/>
      <c r="R2740" s="91"/>
      <c r="U2740" s="31"/>
    </row>
    <row r="2741" spans="6:21" x14ac:dyDescent="0.25">
      <c r="F2741" s="31"/>
      <c r="H2741" s="31"/>
      <c r="I2741" s="79"/>
      <c r="J2741" s="79"/>
      <c r="N2741" s="33"/>
      <c r="O2741" s="28"/>
      <c r="P2741" s="33"/>
      <c r="Q2741" s="38"/>
      <c r="R2741" s="91"/>
      <c r="U2741" s="31"/>
    </row>
    <row r="2742" spans="6:21" x14ac:dyDescent="0.25">
      <c r="F2742" s="31"/>
      <c r="H2742" s="31"/>
      <c r="I2742" s="79"/>
      <c r="J2742" s="79"/>
      <c r="N2742" s="33"/>
      <c r="O2742" s="28"/>
      <c r="P2742" s="33"/>
      <c r="Q2742" s="38"/>
      <c r="R2742" s="91"/>
      <c r="U2742" s="31"/>
    </row>
    <row r="2743" spans="6:21" x14ac:dyDescent="0.25">
      <c r="F2743" s="31"/>
      <c r="H2743" s="31"/>
      <c r="I2743" s="79"/>
      <c r="J2743" s="79"/>
      <c r="N2743" s="33"/>
      <c r="O2743" s="28"/>
      <c r="P2743" s="33"/>
      <c r="Q2743" s="38"/>
      <c r="R2743" s="91"/>
      <c r="U2743" s="31"/>
    </row>
    <row r="2744" spans="6:21" x14ac:dyDescent="0.25">
      <c r="F2744" s="31"/>
      <c r="H2744" s="31"/>
      <c r="I2744" s="79"/>
      <c r="J2744" s="79"/>
      <c r="N2744" s="33"/>
      <c r="O2744" s="28"/>
      <c r="P2744" s="33"/>
      <c r="Q2744" s="38"/>
      <c r="R2744" s="91"/>
      <c r="U2744" s="31"/>
    </row>
    <row r="2745" spans="6:21" x14ac:dyDescent="0.25">
      <c r="F2745" s="31"/>
      <c r="H2745" s="31"/>
      <c r="I2745" s="79"/>
      <c r="J2745" s="79"/>
      <c r="N2745" s="33"/>
      <c r="O2745" s="28"/>
      <c r="P2745" s="33"/>
      <c r="Q2745" s="38"/>
      <c r="R2745" s="91"/>
      <c r="U2745" s="31"/>
    </row>
    <row r="2746" spans="6:21" x14ac:dyDescent="0.25">
      <c r="F2746" s="31"/>
      <c r="H2746" s="31"/>
      <c r="I2746" s="79"/>
      <c r="J2746" s="79"/>
      <c r="N2746" s="33"/>
      <c r="O2746" s="28"/>
      <c r="P2746" s="33"/>
      <c r="Q2746" s="38"/>
      <c r="R2746" s="91"/>
      <c r="U2746" s="31"/>
    </row>
    <row r="2747" spans="6:21" x14ac:dyDescent="0.25">
      <c r="F2747" s="31"/>
      <c r="H2747" s="31"/>
      <c r="I2747" s="79"/>
      <c r="J2747" s="79"/>
      <c r="N2747" s="33"/>
      <c r="O2747" s="28"/>
      <c r="P2747" s="33"/>
      <c r="Q2747" s="38"/>
      <c r="R2747" s="91"/>
      <c r="U2747" s="31"/>
    </row>
    <row r="2748" spans="6:21" x14ac:dyDescent="0.25">
      <c r="F2748" s="31"/>
      <c r="H2748" s="31"/>
      <c r="I2748" s="79"/>
      <c r="J2748" s="79"/>
      <c r="N2748" s="33"/>
      <c r="O2748" s="28"/>
      <c r="P2748" s="33"/>
      <c r="Q2748" s="38"/>
      <c r="R2748" s="91"/>
      <c r="U2748" s="31"/>
    </row>
    <row r="2749" spans="6:21" x14ac:dyDescent="0.25">
      <c r="F2749" s="31"/>
      <c r="H2749" s="31"/>
      <c r="I2749" s="79"/>
      <c r="J2749" s="79"/>
      <c r="N2749" s="33"/>
      <c r="O2749" s="28"/>
      <c r="P2749" s="33"/>
      <c r="Q2749" s="38"/>
      <c r="R2749" s="91"/>
      <c r="U2749" s="31"/>
    </row>
    <row r="2750" spans="6:21" x14ac:dyDescent="0.25">
      <c r="F2750" s="31"/>
      <c r="H2750" s="31"/>
      <c r="I2750" s="79"/>
      <c r="J2750" s="79"/>
      <c r="N2750" s="33"/>
      <c r="O2750" s="28"/>
      <c r="P2750" s="33"/>
      <c r="Q2750" s="38"/>
      <c r="R2750" s="91"/>
      <c r="U2750" s="31"/>
    </row>
    <row r="2751" spans="6:21" x14ac:dyDescent="0.25">
      <c r="F2751" s="31"/>
      <c r="H2751" s="31"/>
      <c r="I2751" s="79"/>
      <c r="J2751" s="79"/>
      <c r="N2751" s="33"/>
      <c r="O2751" s="28"/>
      <c r="P2751" s="33"/>
      <c r="Q2751" s="38"/>
      <c r="R2751" s="91"/>
      <c r="U2751" s="31"/>
    </row>
    <row r="2752" spans="6:21" x14ac:dyDescent="0.25">
      <c r="F2752" s="31"/>
      <c r="H2752" s="31"/>
      <c r="I2752" s="79"/>
      <c r="J2752" s="79"/>
      <c r="N2752" s="33"/>
      <c r="O2752" s="28"/>
      <c r="P2752" s="33"/>
      <c r="Q2752" s="38"/>
      <c r="R2752" s="91"/>
      <c r="U2752" s="31"/>
    </row>
    <row r="2753" spans="6:21" x14ac:dyDescent="0.25">
      <c r="F2753" s="31"/>
      <c r="H2753" s="31"/>
      <c r="I2753" s="79"/>
      <c r="J2753" s="79"/>
      <c r="N2753" s="33"/>
      <c r="O2753" s="28"/>
      <c r="P2753" s="33"/>
      <c r="Q2753" s="38"/>
      <c r="R2753" s="91"/>
      <c r="U2753" s="31"/>
    </row>
    <row r="2754" spans="6:21" x14ac:dyDescent="0.25">
      <c r="F2754" s="31"/>
      <c r="H2754" s="31"/>
      <c r="I2754" s="79"/>
      <c r="J2754" s="79"/>
      <c r="N2754" s="33"/>
      <c r="O2754" s="28"/>
      <c r="P2754" s="33"/>
      <c r="Q2754" s="38"/>
      <c r="R2754" s="91"/>
      <c r="U2754" s="31"/>
    </row>
    <row r="2755" spans="6:21" x14ac:dyDescent="0.25">
      <c r="F2755" s="31"/>
      <c r="H2755" s="31"/>
      <c r="I2755" s="79"/>
      <c r="J2755" s="79"/>
      <c r="N2755" s="33"/>
      <c r="O2755" s="28"/>
      <c r="P2755" s="33"/>
      <c r="Q2755" s="38"/>
      <c r="R2755" s="91"/>
      <c r="U2755" s="31"/>
    </row>
    <row r="2756" spans="6:21" x14ac:dyDescent="0.25">
      <c r="F2756" s="31"/>
      <c r="H2756" s="31"/>
      <c r="I2756" s="79"/>
      <c r="J2756" s="79"/>
      <c r="N2756" s="33"/>
      <c r="O2756" s="28"/>
      <c r="P2756" s="33"/>
      <c r="Q2756" s="38"/>
      <c r="R2756" s="91"/>
      <c r="U2756" s="31"/>
    </row>
    <row r="2757" spans="6:21" x14ac:dyDescent="0.25">
      <c r="F2757" s="31"/>
      <c r="H2757" s="31"/>
      <c r="I2757" s="79"/>
      <c r="J2757" s="79"/>
      <c r="N2757" s="33"/>
      <c r="O2757" s="28"/>
      <c r="P2757" s="33"/>
      <c r="Q2757" s="38"/>
      <c r="R2757" s="91"/>
      <c r="U2757" s="31"/>
    </row>
    <row r="2758" spans="6:21" x14ac:dyDescent="0.25">
      <c r="F2758" s="31"/>
      <c r="H2758" s="31"/>
      <c r="I2758" s="79"/>
      <c r="J2758" s="79"/>
      <c r="N2758" s="33"/>
      <c r="O2758" s="28"/>
      <c r="P2758" s="33"/>
      <c r="Q2758" s="38"/>
      <c r="R2758" s="91"/>
      <c r="U2758" s="31"/>
    </row>
    <row r="2759" spans="6:21" x14ac:dyDescent="0.25">
      <c r="F2759" s="31"/>
      <c r="H2759" s="31"/>
      <c r="I2759" s="79"/>
      <c r="J2759" s="79"/>
      <c r="N2759" s="33"/>
      <c r="O2759" s="28"/>
      <c r="P2759" s="33"/>
      <c r="Q2759" s="38"/>
      <c r="R2759" s="91"/>
      <c r="U2759" s="31"/>
    </row>
    <row r="2760" spans="6:21" x14ac:dyDescent="0.25">
      <c r="F2760" s="31"/>
      <c r="H2760" s="31"/>
      <c r="I2760" s="79"/>
      <c r="J2760" s="79"/>
      <c r="N2760" s="33"/>
      <c r="O2760" s="28"/>
      <c r="P2760" s="33"/>
      <c r="Q2760" s="38"/>
      <c r="R2760" s="91"/>
      <c r="U2760" s="31"/>
    </row>
    <row r="2761" spans="6:21" x14ac:dyDescent="0.25">
      <c r="F2761" s="31"/>
      <c r="H2761" s="31"/>
      <c r="I2761" s="79"/>
      <c r="J2761" s="79"/>
      <c r="N2761" s="33"/>
      <c r="O2761" s="28"/>
      <c r="P2761" s="33"/>
      <c r="Q2761" s="38"/>
      <c r="R2761" s="91"/>
      <c r="U2761" s="31"/>
    </row>
    <row r="2762" spans="6:21" x14ac:dyDescent="0.25">
      <c r="F2762" s="31"/>
      <c r="H2762" s="31"/>
      <c r="I2762" s="79"/>
      <c r="J2762" s="79"/>
      <c r="N2762" s="33"/>
      <c r="O2762" s="28"/>
      <c r="P2762" s="33"/>
      <c r="Q2762" s="38"/>
      <c r="R2762" s="91"/>
      <c r="U2762" s="31"/>
    </row>
    <row r="2763" spans="6:21" x14ac:dyDescent="0.25">
      <c r="F2763" s="31"/>
      <c r="H2763" s="31"/>
      <c r="I2763" s="79"/>
      <c r="J2763" s="79"/>
      <c r="N2763" s="33"/>
      <c r="O2763" s="28"/>
      <c r="P2763" s="33"/>
      <c r="Q2763" s="38"/>
      <c r="R2763" s="91"/>
      <c r="U2763" s="31"/>
    </row>
    <row r="2764" spans="6:21" x14ac:dyDescent="0.25">
      <c r="F2764" s="31"/>
      <c r="H2764" s="31"/>
      <c r="I2764" s="79"/>
      <c r="J2764" s="79"/>
      <c r="N2764" s="33"/>
      <c r="O2764" s="28"/>
      <c r="P2764" s="33"/>
      <c r="Q2764" s="38"/>
      <c r="R2764" s="91"/>
      <c r="U2764" s="31"/>
    </row>
    <row r="2765" spans="6:21" x14ac:dyDescent="0.25">
      <c r="F2765" s="31"/>
      <c r="H2765" s="31"/>
      <c r="I2765" s="79"/>
      <c r="J2765" s="79"/>
      <c r="N2765" s="33"/>
      <c r="O2765" s="28"/>
      <c r="P2765" s="33"/>
      <c r="Q2765" s="38"/>
      <c r="R2765" s="91"/>
      <c r="U2765" s="31"/>
    </row>
    <row r="2766" spans="6:21" x14ac:dyDescent="0.25">
      <c r="F2766" s="31"/>
      <c r="H2766" s="31"/>
      <c r="I2766" s="79"/>
      <c r="J2766" s="79"/>
      <c r="N2766" s="33"/>
      <c r="O2766" s="28"/>
      <c r="P2766" s="33"/>
      <c r="Q2766" s="38"/>
      <c r="R2766" s="91"/>
      <c r="U2766" s="31"/>
    </row>
    <row r="2767" spans="6:21" x14ac:dyDescent="0.25">
      <c r="F2767" s="31"/>
      <c r="H2767" s="31"/>
      <c r="I2767" s="79"/>
      <c r="J2767" s="79"/>
      <c r="N2767" s="33"/>
      <c r="O2767" s="28"/>
      <c r="P2767" s="33"/>
      <c r="Q2767" s="38"/>
      <c r="R2767" s="91"/>
      <c r="U2767" s="31"/>
    </row>
    <row r="2768" spans="6:21" x14ac:dyDescent="0.25">
      <c r="F2768" s="31"/>
      <c r="H2768" s="31"/>
      <c r="I2768" s="79"/>
      <c r="J2768" s="79"/>
      <c r="N2768" s="33"/>
      <c r="O2768" s="28"/>
      <c r="P2768" s="33"/>
      <c r="Q2768" s="38"/>
      <c r="R2768" s="91"/>
      <c r="U2768" s="31"/>
    </row>
    <row r="2769" spans="6:21" x14ac:dyDescent="0.25">
      <c r="F2769" s="31"/>
      <c r="H2769" s="31"/>
      <c r="I2769" s="79"/>
      <c r="J2769" s="79"/>
      <c r="N2769" s="33"/>
      <c r="O2769" s="28"/>
      <c r="P2769" s="33"/>
      <c r="Q2769" s="38"/>
      <c r="R2769" s="91"/>
      <c r="U2769" s="31"/>
    </row>
    <row r="2770" spans="6:21" x14ac:dyDescent="0.25">
      <c r="F2770" s="31"/>
      <c r="H2770" s="31"/>
      <c r="I2770" s="79"/>
      <c r="J2770" s="79"/>
      <c r="N2770" s="33"/>
      <c r="O2770" s="28"/>
      <c r="P2770" s="33"/>
      <c r="Q2770" s="38"/>
      <c r="R2770" s="91"/>
      <c r="U2770" s="31"/>
    </row>
    <row r="2771" spans="6:21" x14ac:dyDescent="0.25">
      <c r="F2771" s="31"/>
      <c r="H2771" s="31"/>
      <c r="I2771" s="79"/>
      <c r="J2771" s="79"/>
      <c r="N2771" s="33"/>
      <c r="O2771" s="28"/>
      <c r="P2771" s="33"/>
      <c r="Q2771" s="38"/>
      <c r="R2771" s="91"/>
      <c r="U2771" s="31"/>
    </row>
    <row r="2772" spans="6:21" x14ac:dyDescent="0.25">
      <c r="F2772" s="31"/>
      <c r="H2772" s="31"/>
      <c r="I2772" s="79"/>
      <c r="J2772" s="79"/>
      <c r="N2772" s="33"/>
      <c r="O2772" s="28"/>
      <c r="P2772" s="33"/>
      <c r="Q2772" s="38"/>
      <c r="R2772" s="91"/>
      <c r="U2772" s="31"/>
    </row>
    <row r="2773" spans="6:21" x14ac:dyDescent="0.25">
      <c r="F2773" s="31"/>
      <c r="H2773" s="31"/>
      <c r="I2773" s="79"/>
      <c r="J2773" s="79"/>
      <c r="N2773" s="33"/>
      <c r="O2773" s="28"/>
      <c r="P2773" s="33"/>
      <c r="Q2773" s="38"/>
      <c r="R2773" s="91"/>
      <c r="U2773" s="31"/>
    </row>
    <row r="2774" spans="6:21" x14ac:dyDescent="0.25">
      <c r="F2774" s="31"/>
      <c r="H2774" s="31"/>
      <c r="I2774" s="79"/>
      <c r="J2774" s="79"/>
      <c r="N2774" s="33"/>
      <c r="O2774" s="28"/>
      <c r="P2774" s="33"/>
      <c r="Q2774" s="38"/>
      <c r="R2774" s="91"/>
      <c r="U2774" s="31"/>
    </row>
    <row r="2775" spans="6:21" x14ac:dyDescent="0.25">
      <c r="F2775" s="31"/>
      <c r="H2775" s="31"/>
      <c r="I2775" s="79"/>
      <c r="J2775" s="79"/>
      <c r="N2775" s="33"/>
      <c r="O2775" s="28"/>
      <c r="P2775" s="33"/>
      <c r="Q2775" s="38"/>
      <c r="R2775" s="91"/>
      <c r="U2775" s="31"/>
    </row>
    <row r="2776" spans="6:21" x14ac:dyDescent="0.25">
      <c r="F2776" s="31"/>
      <c r="H2776" s="31"/>
      <c r="I2776" s="79"/>
      <c r="J2776" s="79"/>
      <c r="N2776" s="33"/>
      <c r="O2776" s="28"/>
      <c r="P2776" s="33"/>
      <c r="Q2776" s="38"/>
      <c r="R2776" s="91"/>
      <c r="U2776" s="31"/>
    </row>
    <row r="2777" spans="6:21" x14ac:dyDescent="0.25">
      <c r="F2777" s="31"/>
      <c r="H2777" s="31"/>
      <c r="I2777" s="79"/>
      <c r="J2777" s="79"/>
      <c r="N2777" s="33"/>
      <c r="O2777" s="28"/>
      <c r="P2777" s="33"/>
      <c r="Q2777" s="38"/>
      <c r="R2777" s="91"/>
      <c r="U2777" s="31"/>
    </row>
    <row r="2778" spans="6:21" x14ac:dyDescent="0.25">
      <c r="F2778" s="31"/>
      <c r="H2778" s="31"/>
      <c r="I2778" s="79"/>
      <c r="J2778" s="79"/>
      <c r="N2778" s="33"/>
      <c r="O2778" s="28"/>
      <c r="P2778" s="33"/>
      <c r="Q2778" s="38"/>
      <c r="R2778" s="91"/>
      <c r="U2778" s="31"/>
    </row>
    <row r="2779" spans="6:21" x14ac:dyDescent="0.25">
      <c r="F2779" s="31"/>
      <c r="H2779" s="31"/>
      <c r="I2779" s="79"/>
      <c r="J2779" s="79"/>
      <c r="N2779" s="33"/>
      <c r="O2779" s="28"/>
      <c r="P2779" s="33"/>
      <c r="Q2779" s="38"/>
      <c r="R2779" s="91"/>
      <c r="U2779" s="31"/>
    </row>
    <row r="2780" spans="6:21" x14ac:dyDescent="0.25">
      <c r="F2780" s="31"/>
      <c r="H2780" s="31"/>
      <c r="I2780" s="79"/>
      <c r="J2780" s="79"/>
      <c r="N2780" s="33"/>
      <c r="O2780" s="28"/>
      <c r="P2780" s="33"/>
      <c r="Q2780" s="38"/>
      <c r="R2780" s="91"/>
      <c r="U2780" s="31"/>
    </row>
    <row r="2781" spans="6:21" x14ac:dyDescent="0.25">
      <c r="F2781" s="31"/>
      <c r="H2781" s="31"/>
      <c r="I2781" s="79"/>
      <c r="J2781" s="79"/>
      <c r="N2781" s="33"/>
      <c r="O2781" s="28"/>
      <c r="P2781" s="33"/>
      <c r="Q2781" s="38"/>
      <c r="R2781" s="91"/>
      <c r="U2781" s="31"/>
    </row>
    <row r="2782" spans="6:21" x14ac:dyDescent="0.25">
      <c r="F2782" s="31"/>
      <c r="H2782" s="31"/>
      <c r="I2782" s="79"/>
      <c r="J2782" s="79"/>
      <c r="N2782" s="33"/>
      <c r="O2782" s="28"/>
      <c r="P2782" s="33"/>
      <c r="Q2782" s="38"/>
      <c r="R2782" s="91"/>
      <c r="U2782" s="31"/>
    </row>
    <row r="2783" spans="6:21" x14ac:dyDescent="0.25">
      <c r="F2783" s="31"/>
      <c r="H2783" s="31"/>
      <c r="I2783" s="79"/>
      <c r="J2783" s="79"/>
      <c r="N2783" s="33"/>
      <c r="O2783" s="28"/>
      <c r="P2783" s="33"/>
      <c r="Q2783" s="38"/>
      <c r="R2783" s="91"/>
      <c r="U2783" s="31"/>
    </row>
    <row r="2784" spans="6:21" x14ac:dyDescent="0.25">
      <c r="F2784" s="31"/>
      <c r="H2784" s="31"/>
      <c r="I2784" s="79"/>
      <c r="J2784" s="79"/>
      <c r="N2784" s="33"/>
      <c r="O2784" s="28"/>
      <c r="P2784" s="33"/>
      <c r="Q2784" s="38"/>
      <c r="R2784" s="91"/>
      <c r="U2784" s="31"/>
    </row>
    <row r="2785" spans="6:21" x14ac:dyDescent="0.25">
      <c r="F2785" s="31"/>
      <c r="H2785" s="31"/>
      <c r="I2785" s="79"/>
      <c r="J2785" s="79"/>
      <c r="N2785" s="33"/>
      <c r="O2785" s="28"/>
      <c r="P2785" s="33"/>
      <c r="Q2785" s="38"/>
      <c r="R2785" s="91"/>
      <c r="U2785" s="31"/>
    </row>
    <row r="2786" spans="6:21" x14ac:dyDescent="0.25">
      <c r="F2786" s="31"/>
      <c r="H2786" s="31"/>
      <c r="I2786" s="79"/>
      <c r="J2786" s="79"/>
      <c r="N2786" s="33"/>
      <c r="O2786" s="28"/>
      <c r="P2786" s="33"/>
      <c r="Q2786" s="38"/>
      <c r="R2786" s="91"/>
      <c r="U2786" s="31"/>
    </row>
    <row r="2787" spans="6:21" x14ac:dyDescent="0.25">
      <c r="F2787" s="31"/>
      <c r="H2787" s="31"/>
      <c r="I2787" s="79"/>
      <c r="J2787" s="79"/>
      <c r="N2787" s="33"/>
      <c r="O2787" s="28"/>
      <c r="P2787" s="33"/>
      <c r="Q2787" s="38"/>
      <c r="R2787" s="91"/>
      <c r="U2787" s="31"/>
    </row>
    <row r="2788" spans="6:21" x14ac:dyDescent="0.25">
      <c r="F2788" s="31"/>
      <c r="H2788" s="31"/>
      <c r="I2788" s="79"/>
      <c r="J2788" s="79"/>
      <c r="N2788" s="33"/>
      <c r="O2788" s="28"/>
      <c r="P2788" s="33"/>
      <c r="Q2788" s="38"/>
      <c r="R2788" s="91"/>
      <c r="U2788" s="31"/>
    </row>
    <row r="2789" spans="6:21" x14ac:dyDescent="0.25">
      <c r="F2789" s="31"/>
      <c r="H2789" s="31"/>
      <c r="I2789" s="79"/>
      <c r="J2789" s="79"/>
      <c r="N2789" s="33"/>
      <c r="O2789" s="28"/>
      <c r="P2789" s="33"/>
      <c r="Q2789" s="38"/>
      <c r="R2789" s="91"/>
      <c r="U2789" s="31"/>
    </row>
    <row r="2790" spans="6:21" x14ac:dyDescent="0.25">
      <c r="F2790" s="31"/>
      <c r="H2790" s="31"/>
      <c r="I2790" s="79"/>
      <c r="J2790" s="79"/>
      <c r="N2790" s="33"/>
      <c r="O2790" s="28"/>
      <c r="P2790" s="33"/>
      <c r="Q2790" s="38"/>
      <c r="R2790" s="91"/>
      <c r="U2790" s="31"/>
    </row>
    <row r="2791" spans="6:21" x14ac:dyDescent="0.25">
      <c r="F2791" s="31"/>
      <c r="H2791" s="31"/>
      <c r="I2791" s="79"/>
      <c r="J2791" s="79"/>
      <c r="N2791" s="33"/>
      <c r="O2791" s="28"/>
      <c r="P2791" s="33"/>
      <c r="Q2791" s="38"/>
      <c r="R2791" s="91"/>
      <c r="U2791" s="31"/>
    </row>
    <row r="2792" spans="6:21" x14ac:dyDescent="0.25">
      <c r="F2792" s="31"/>
      <c r="H2792" s="31"/>
      <c r="I2792" s="79"/>
      <c r="J2792" s="79"/>
      <c r="N2792" s="33"/>
      <c r="O2792" s="28"/>
      <c r="P2792" s="33"/>
      <c r="Q2792" s="38"/>
      <c r="R2792" s="91"/>
      <c r="U2792" s="31"/>
    </row>
    <row r="2793" spans="6:21" x14ac:dyDescent="0.25">
      <c r="F2793" s="31"/>
      <c r="H2793" s="31"/>
      <c r="I2793" s="79"/>
      <c r="J2793" s="79"/>
      <c r="N2793" s="33"/>
      <c r="O2793" s="28"/>
      <c r="P2793" s="33"/>
      <c r="Q2793" s="38"/>
      <c r="R2793" s="91"/>
      <c r="U2793" s="31"/>
    </row>
    <row r="2794" spans="6:21" x14ac:dyDescent="0.25">
      <c r="F2794" s="31"/>
      <c r="H2794" s="31"/>
      <c r="I2794" s="79"/>
      <c r="J2794" s="79"/>
      <c r="N2794" s="33"/>
      <c r="O2794" s="28"/>
      <c r="P2794" s="33"/>
      <c r="Q2794" s="38"/>
      <c r="R2794" s="91"/>
      <c r="U2794" s="31"/>
    </row>
    <row r="2795" spans="6:21" x14ac:dyDescent="0.25">
      <c r="F2795" s="31"/>
      <c r="H2795" s="31"/>
      <c r="I2795" s="79"/>
      <c r="J2795" s="79"/>
      <c r="N2795" s="33"/>
      <c r="O2795" s="28"/>
      <c r="P2795" s="33"/>
      <c r="Q2795" s="38"/>
      <c r="R2795" s="91"/>
      <c r="U2795" s="31"/>
    </row>
    <row r="2796" spans="6:21" x14ac:dyDescent="0.25">
      <c r="F2796" s="31"/>
      <c r="H2796" s="31"/>
      <c r="I2796" s="79"/>
      <c r="J2796" s="79"/>
      <c r="N2796" s="33"/>
      <c r="O2796" s="28"/>
      <c r="P2796" s="33"/>
      <c r="Q2796" s="38"/>
      <c r="R2796" s="91"/>
      <c r="U2796" s="31"/>
    </row>
    <row r="2797" spans="6:21" x14ac:dyDescent="0.25">
      <c r="F2797" s="31"/>
      <c r="H2797" s="31"/>
      <c r="I2797" s="79"/>
      <c r="J2797" s="79"/>
      <c r="N2797" s="33"/>
      <c r="O2797" s="28"/>
      <c r="P2797" s="33"/>
      <c r="Q2797" s="38"/>
      <c r="R2797" s="91"/>
      <c r="U2797" s="31"/>
    </row>
    <row r="2798" spans="6:21" x14ac:dyDescent="0.25">
      <c r="F2798" s="31"/>
      <c r="H2798" s="31"/>
      <c r="I2798" s="79"/>
      <c r="J2798" s="79"/>
      <c r="N2798" s="33"/>
      <c r="O2798" s="28"/>
      <c r="P2798" s="33"/>
      <c r="Q2798" s="38"/>
      <c r="R2798" s="91"/>
      <c r="U2798" s="31"/>
    </row>
    <row r="2799" spans="6:21" x14ac:dyDescent="0.25">
      <c r="F2799" s="31"/>
      <c r="H2799" s="31"/>
      <c r="I2799" s="79"/>
      <c r="J2799" s="79"/>
      <c r="N2799" s="33"/>
      <c r="O2799" s="28"/>
      <c r="P2799" s="33"/>
      <c r="Q2799" s="38"/>
      <c r="R2799" s="91"/>
      <c r="U2799" s="31"/>
    </row>
    <row r="2800" spans="6:21" x14ac:dyDescent="0.25">
      <c r="F2800" s="31"/>
      <c r="H2800" s="31"/>
      <c r="I2800" s="79"/>
      <c r="J2800" s="79"/>
      <c r="N2800" s="33"/>
      <c r="O2800" s="28"/>
      <c r="P2800" s="33"/>
      <c r="Q2800" s="38"/>
      <c r="R2800" s="91"/>
      <c r="U2800" s="31"/>
    </row>
    <row r="2801" spans="6:21" x14ac:dyDescent="0.25">
      <c r="F2801" s="31"/>
      <c r="H2801" s="31"/>
      <c r="I2801" s="79"/>
      <c r="J2801" s="79"/>
      <c r="N2801" s="33"/>
      <c r="O2801" s="28"/>
      <c r="P2801" s="33"/>
      <c r="Q2801" s="38"/>
      <c r="R2801" s="91"/>
      <c r="U2801" s="31"/>
    </row>
    <row r="2802" spans="6:21" x14ac:dyDescent="0.25">
      <c r="F2802" s="31"/>
      <c r="H2802" s="31"/>
      <c r="I2802" s="79"/>
      <c r="J2802" s="79"/>
      <c r="N2802" s="33"/>
      <c r="O2802" s="28"/>
      <c r="P2802" s="33"/>
      <c r="Q2802" s="38"/>
      <c r="R2802" s="91"/>
      <c r="U2802" s="31"/>
    </row>
    <row r="2803" spans="6:21" x14ac:dyDescent="0.25">
      <c r="F2803" s="31"/>
      <c r="H2803" s="31"/>
      <c r="I2803" s="79"/>
      <c r="J2803" s="79"/>
      <c r="N2803" s="33"/>
      <c r="O2803" s="28"/>
      <c r="P2803" s="33"/>
      <c r="Q2803" s="38"/>
      <c r="R2803" s="91"/>
      <c r="U2803" s="31"/>
    </row>
    <row r="2804" spans="6:21" x14ac:dyDescent="0.25">
      <c r="F2804" s="31"/>
      <c r="H2804" s="31"/>
      <c r="I2804" s="79"/>
      <c r="J2804" s="79"/>
      <c r="N2804" s="33"/>
      <c r="O2804" s="28"/>
      <c r="P2804" s="33"/>
      <c r="Q2804" s="38"/>
      <c r="R2804" s="91"/>
      <c r="U2804" s="31"/>
    </row>
    <row r="2805" spans="6:21" x14ac:dyDescent="0.25">
      <c r="F2805" s="31"/>
      <c r="H2805" s="31"/>
      <c r="I2805" s="79"/>
      <c r="J2805" s="79"/>
      <c r="N2805" s="33"/>
      <c r="O2805" s="28"/>
      <c r="P2805" s="33"/>
      <c r="Q2805" s="38"/>
      <c r="R2805" s="91"/>
      <c r="U2805" s="31"/>
    </row>
    <row r="2806" spans="6:21" x14ac:dyDescent="0.25">
      <c r="F2806" s="31"/>
      <c r="H2806" s="31"/>
      <c r="I2806" s="79"/>
      <c r="J2806" s="79"/>
      <c r="N2806" s="33"/>
      <c r="O2806" s="28"/>
      <c r="P2806" s="33"/>
      <c r="Q2806" s="38"/>
      <c r="R2806" s="91"/>
      <c r="U2806" s="31"/>
    </row>
    <row r="2807" spans="6:21" x14ac:dyDescent="0.25">
      <c r="F2807" s="31"/>
      <c r="H2807" s="31"/>
      <c r="I2807" s="79"/>
      <c r="J2807" s="79"/>
      <c r="N2807" s="33"/>
      <c r="O2807" s="28"/>
      <c r="P2807" s="33"/>
      <c r="Q2807" s="38"/>
      <c r="R2807" s="91"/>
      <c r="U2807" s="31"/>
    </row>
    <row r="2808" spans="6:21" x14ac:dyDescent="0.25">
      <c r="F2808" s="31"/>
      <c r="H2808" s="31"/>
      <c r="I2808" s="79"/>
      <c r="J2808" s="79"/>
      <c r="N2808" s="33"/>
      <c r="O2808" s="28"/>
      <c r="P2808" s="33"/>
      <c r="Q2808" s="38"/>
      <c r="R2808" s="91"/>
      <c r="U2808" s="31"/>
    </row>
    <row r="2809" spans="6:21" x14ac:dyDescent="0.25">
      <c r="F2809" s="31"/>
      <c r="H2809" s="31"/>
      <c r="I2809" s="79"/>
      <c r="J2809" s="79"/>
      <c r="N2809" s="33"/>
      <c r="O2809" s="28"/>
      <c r="P2809" s="33"/>
      <c r="Q2809" s="38"/>
      <c r="R2809" s="91"/>
      <c r="U2809" s="31"/>
    </row>
    <row r="2810" spans="6:21" x14ac:dyDescent="0.25">
      <c r="F2810" s="31"/>
      <c r="H2810" s="31"/>
      <c r="I2810" s="79"/>
      <c r="J2810" s="79"/>
      <c r="N2810" s="33"/>
      <c r="O2810" s="28"/>
      <c r="P2810" s="33"/>
      <c r="Q2810" s="38"/>
      <c r="R2810" s="91"/>
      <c r="U2810" s="31"/>
    </row>
    <row r="2811" spans="6:21" x14ac:dyDescent="0.25">
      <c r="F2811" s="31"/>
      <c r="H2811" s="31"/>
      <c r="I2811" s="79"/>
      <c r="J2811" s="79"/>
      <c r="N2811" s="33"/>
      <c r="O2811" s="28"/>
      <c r="P2811" s="33"/>
      <c r="Q2811" s="38"/>
      <c r="R2811" s="91"/>
      <c r="U2811" s="31"/>
    </row>
    <row r="2812" spans="6:21" x14ac:dyDescent="0.25">
      <c r="F2812" s="31"/>
      <c r="H2812" s="31"/>
      <c r="I2812" s="79"/>
      <c r="J2812" s="79"/>
      <c r="N2812" s="33"/>
      <c r="O2812" s="28"/>
      <c r="P2812" s="33"/>
      <c r="Q2812" s="38"/>
      <c r="R2812" s="91"/>
      <c r="U2812" s="31"/>
    </row>
    <row r="2813" spans="6:21" x14ac:dyDescent="0.25">
      <c r="F2813" s="31"/>
      <c r="H2813" s="31"/>
      <c r="I2813" s="79"/>
      <c r="J2813" s="79"/>
      <c r="N2813" s="33"/>
      <c r="O2813" s="28"/>
      <c r="P2813" s="33"/>
      <c r="Q2813" s="38"/>
      <c r="R2813" s="91"/>
      <c r="U2813" s="31"/>
    </row>
    <row r="2814" spans="6:21" x14ac:dyDescent="0.25">
      <c r="F2814" s="31"/>
      <c r="H2814" s="31"/>
      <c r="I2814" s="79"/>
      <c r="J2814" s="79"/>
      <c r="N2814" s="33"/>
      <c r="O2814" s="28"/>
      <c r="P2814" s="33"/>
      <c r="Q2814" s="38"/>
      <c r="R2814" s="91"/>
      <c r="U2814" s="31"/>
    </row>
    <row r="2815" spans="6:21" x14ac:dyDescent="0.25">
      <c r="F2815" s="31"/>
      <c r="H2815" s="31"/>
      <c r="I2815" s="79"/>
      <c r="J2815" s="79"/>
      <c r="N2815" s="33"/>
      <c r="O2815" s="28"/>
      <c r="P2815" s="33"/>
      <c r="Q2815" s="38"/>
      <c r="R2815" s="91"/>
      <c r="U2815" s="31"/>
    </row>
    <row r="2816" spans="6:21" x14ac:dyDescent="0.25">
      <c r="F2816" s="31"/>
      <c r="H2816" s="31"/>
      <c r="I2816" s="79"/>
      <c r="J2816" s="79"/>
      <c r="N2816" s="33"/>
      <c r="O2816" s="28"/>
      <c r="P2816" s="33"/>
      <c r="Q2816" s="38"/>
      <c r="R2816" s="91"/>
      <c r="U2816" s="31"/>
    </row>
    <row r="2817" spans="6:21" x14ac:dyDescent="0.25">
      <c r="F2817" s="31"/>
      <c r="H2817" s="31"/>
      <c r="I2817" s="79"/>
      <c r="J2817" s="79"/>
      <c r="N2817" s="33"/>
      <c r="O2817" s="28"/>
      <c r="P2817" s="33"/>
      <c r="Q2817" s="38"/>
      <c r="R2817" s="91"/>
      <c r="U2817" s="31"/>
    </row>
    <row r="2818" spans="6:21" x14ac:dyDescent="0.25">
      <c r="F2818" s="31"/>
      <c r="H2818" s="31"/>
      <c r="I2818" s="79"/>
      <c r="J2818" s="79"/>
      <c r="N2818" s="33"/>
      <c r="O2818" s="28"/>
      <c r="P2818" s="33"/>
      <c r="Q2818" s="38"/>
      <c r="R2818" s="91"/>
      <c r="U2818" s="31"/>
    </row>
    <row r="2819" spans="6:21" x14ac:dyDescent="0.25">
      <c r="F2819" s="31"/>
      <c r="H2819" s="31"/>
      <c r="I2819" s="79"/>
      <c r="J2819" s="79"/>
      <c r="N2819" s="33"/>
      <c r="O2819" s="28"/>
      <c r="P2819" s="33"/>
      <c r="Q2819" s="38"/>
      <c r="R2819" s="91"/>
      <c r="U2819" s="31"/>
    </row>
    <row r="2820" spans="6:21" x14ac:dyDescent="0.25">
      <c r="F2820" s="31"/>
      <c r="H2820" s="31"/>
      <c r="I2820" s="79"/>
      <c r="J2820" s="79"/>
      <c r="N2820" s="33"/>
      <c r="O2820" s="28"/>
      <c r="P2820" s="33"/>
      <c r="Q2820" s="38"/>
      <c r="R2820" s="91"/>
      <c r="U2820" s="31"/>
    </row>
    <row r="2821" spans="6:21" x14ac:dyDescent="0.25">
      <c r="F2821" s="31"/>
      <c r="H2821" s="31"/>
      <c r="I2821" s="79"/>
      <c r="J2821" s="79"/>
      <c r="N2821" s="33"/>
      <c r="O2821" s="28"/>
      <c r="P2821" s="33"/>
      <c r="Q2821" s="38"/>
      <c r="R2821" s="91"/>
      <c r="U2821" s="31"/>
    </row>
    <row r="2822" spans="6:21" x14ac:dyDescent="0.25">
      <c r="F2822" s="31"/>
      <c r="H2822" s="31"/>
      <c r="I2822" s="79"/>
      <c r="J2822" s="79"/>
      <c r="N2822" s="33"/>
      <c r="O2822" s="28"/>
      <c r="P2822" s="33"/>
      <c r="Q2822" s="38"/>
      <c r="R2822" s="91"/>
      <c r="U2822" s="31"/>
    </row>
    <row r="2823" spans="6:21" x14ac:dyDescent="0.25">
      <c r="F2823" s="31"/>
      <c r="H2823" s="31"/>
      <c r="I2823" s="79"/>
      <c r="J2823" s="79"/>
      <c r="N2823" s="33"/>
      <c r="O2823" s="28"/>
      <c r="P2823" s="33"/>
      <c r="Q2823" s="38"/>
      <c r="R2823" s="91"/>
      <c r="U2823" s="31"/>
    </row>
    <row r="2824" spans="6:21" x14ac:dyDescent="0.25">
      <c r="F2824" s="31"/>
      <c r="H2824" s="31"/>
      <c r="I2824" s="79"/>
      <c r="J2824" s="79"/>
      <c r="N2824" s="33"/>
      <c r="O2824" s="28"/>
      <c r="P2824" s="33"/>
      <c r="Q2824" s="38"/>
      <c r="R2824" s="91"/>
      <c r="U2824" s="31"/>
    </row>
    <row r="2825" spans="6:21" x14ac:dyDescent="0.25">
      <c r="F2825" s="31"/>
      <c r="H2825" s="31"/>
      <c r="I2825" s="79"/>
      <c r="J2825" s="79"/>
      <c r="N2825" s="33"/>
      <c r="O2825" s="28"/>
      <c r="P2825" s="33"/>
      <c r="Q2825" s="38"/>
      <c r="R2825" s="91"/>
      <c r="U2825" s="31"/>
    </row>
    <row r="2826" spans="6:21" x14ac:dyDescent="0.25">
      <c r="F2826" s="31"/>
      <c r="H2826" s="31"/>
      <c r="I2826" s="79"/>
      <c r="J2826" s="79"/>
      <c r="N2826" s="33"/>
      <c r="O2826" s="28"/>
      <c r="P2826" s="33"/>
      <c r="Q2826" s="38"/>
      <c r="R2826" s="91"/>
      <c r="U2826" s="31"/>
    </row>
    <row r="2827" spans="6:21" x14ac:dyDescent="0.25">
      <c r="F2827" s="31"/>
      <c r="H2827" s="31"/>
      <c r="I2827" s="79"/>
      <c r="J2827" s="79"/>
      <c r="N2827" s="33"/>
      <c r="O2827" s="28"/>
      <c r="P2827" s="33"/>
      <c r="Q2827" s="38"/>
      <c r="R2827" s="91"/>
      <c r="U2827" s="31"/>
    </row>
    <row r="2828" spans="6:21" x14ac:dyDescent="0.25">
      <c r="F2828" s="31"/>
      <c r="H2828" s="31"/>
      <c r="I2828" s="79"/>
      <c r="J2828" s="79"/>
      <c r="N2828" s="33"/>
      <c r="O2828" s="28"/>
      <c r="P2828" s="33"/>
      <c r="Q2828" s="38"/>
      <c r="R2828" s="91"/>
      <c r="U2828" s="31"/>
    </row>
    <row r="2829" spans="6:21" x14ac:dyDescent="0.25">
      <c r="F2829" s="31"/>
      <c r="H2829" s="31"/>
      <c r="I2829" s="79"/>
      <c r="J2829" s="79"/>
      <c r="N2829" s="33"/>
      <c r="O2829" s="28"/>
      <c r="P2829" s="33"/>
      <c r="Q2829" s="38"/>
      <c r="R2829" s="91"/>
      <c r="U2829" s="31"/>
    </row>
    <row r="2830" spans="6:21" x14ac:dyDescent="0.25">
      <c r="F2830" s="31"/>
      <c r="H2830" s="31"/>
      <c r="I2830" s="79"/>
      <c r="J2830" s="79"/>
      <c r="N2830" s="33"/>
      <c r="O2830" s="28"/>
      <c r="P2830" s="33"/>
      <c r="Q2830" s="38"/>
      <c r="R2830" s="91"/>
      <c r="U2830" s="31"/>
    </row>
    <row r="2831" spans="6:21" x14ac:dyDescent="0.25">
      <c r="F2831" s="31"/>
      <c r="H2831" s="31"/>
      <c r="I2831" s="79"/>
      <c r="J2831" s="79"/>
      <c r="N2831" s="33"/>
      <c r="O2831" s="28"/>
      <c r="P2831" s="33"/>
      <c r="Q2831" s="38"/>
      <c r="R2831" s="91"/>
      <c r="U2831" s="31"/>
    </row>
    <row r="2832" spans="6:21" x14ac:dyDescent="0.25">
      <c r="F2832" s="31"/>
      <c r="H2832" s="31"/>
      <c r="I2832" s="79"/>
      <c r="J2832" s="79"/>
      <c r="N2832" s="33"/>
      <c r="O2832" s="28"/>
      <c r="P2832" s="33"/>
      <c r="Q2832" s="38"/>
      <c r="R2832" s="91"/>
      <c r="U2832" s="31"/>
    </row>
    <row r="2833" spans="6:21" x14ac:dyDescent="0.25">
      <c r="F2833" s="31"/>
      <c r="H2833" s="31"/>
      <c r="I2833" s="79"/>
      <c r="J2833" s="79"/>
      <c r="N2833" s="33"/>
      <c r="O2833" s="28"/>
      <c r="P2833" s="33"/>
      <c r="Q2833" s="38"/>
      <c r="R2833" s="91"/>
      <c r="U2833" s="31"/>
    </row>
    <row r="2834" spans="6:21" x14ac:dyDescent="0.25">
      <c r="F2834" s="31"/>
      <c r="H2834" s="31"/>
      <c r="I2834" s="79"/>
      <c r="J2834" s="79"/>
      <c r="N2834" s="33"/>
      <c r="O2834" s="28"/>
      <c r="P2834" s="33"/>
      <c r="Q2834" s="38"/>
      <c r="R2834" s="91"/>
      <c r="U2834" s="31"/>
    </row>
    <row r="2835" spans="6:21" x14ac:dyDescent="0.25">
      <c r="F2835" s="31"/>
      <c r="H2835" s="31"/>
      <c r="I2835" s="79"/>
      <c r="J2835" s="79"/>
      <c r="N2835" s="33"/>
      <c r="O2835" s="28"/>
      <c r="P2835" s="33"/>
      <c r="Q2835" s="38"/>
      <c r="R2835" s="91"/>
      <c r="U2835" s="31"/>
    </row>
    <row r="2836" spans="6:21" x14ac:dyDescent="0.25">
      <c r="F2836" s="31"/>
      <c r="H2836" s="31"/>
      <c r="I2836" s="79"/>
      <c r="J2836" s="79"/>
      <c r="N2836" s="33"/>
      <c r="O2836" s="28"/>
      <c r="P2836" s="33"/>
      <c r="Q2836" s="38"/>
      <c r="R2836" s="91"/>
      <c r="U2836" s="31"/>
    </row>
    <row r="2837" spans="6:21" x14ac:dyDescent="0.25">
      <c r="F2837" s="31"/>
      <c r="H2837" s="31"/>
      <c r="I2837" s="79"/>
      <c r="J2837" s="79"/>
      <c r="N2837" s="33"/>
      <c r="O2837" s="28"/>
      <c r="P2837" s="33"/>
      <c r="Q2837" s="38"/>
      <c r="R2837" s="91"/>
      <c r="U2837" s="31"/>
    </row>
    <row r="2838" spans="6:21" x14ac:dyDescent="0.25">
      <c r="F2838" s="31"/>
      <c r="H2838" s="31"/>
      <c r="I2838" s="79"/>
      <c r="J2838" s="79"/>
      <c r="N2838" s="33"/>
      <c r="O2838" s="28"/>
      <c r="P2838" s="33"/>
      <c r="Q2838" s="38"/>
      <c r="R2838" s="91"/>
      <c r="U2838" s="31"/>
    </row>
    <row r="2839" spans="6:21" x14ac:dyDescent="0.25">
      <c r="F2839" s="31"/>
      <c r="H2839" s="31"/>
      <c r="I2839" s="79"/>
      <c r="J2839" s="79"/>
      <c r="N2839" s="33"/>
      <c r="O2839" s="28"/>
      <c r="P2839" s="33"/>
      <c r="Q2839" s="38"/>
      <c r="R2839" s="91"/>
      <c r="U2839" s="31"/>
    </row>
    <row r="2840" spans="6:21" x14ac:dyDescent="0.25">
      <c r="F2840" s="31"/>
      <c r="H2840" s="31"/>
      <c r="I2840" s="79"/>
      <c r="J2840" s="79"/>
      <c r="N2840" s="33"/>
      <c r="O2840" s="28"/>
      <c r="P2840" s="33"/>
      <c r="Q2840" s="38"/>
      <c r="R2840" s="91"/>
      <c r="U2840" s="31"/>
    </row>
    <row r="2841" spans="6:21" x14ac:dyDescent="0.25">
      <c r="F2841" s="31"/>
      <c r="H2841" s="31"/>
      <c r="I2841" s="79"/>
      <c r="J2841" s="79"/>
      <c r="N2841" s="33"/>
      <c r="O2841" s="28"/>
      <c r="P2841" s="33"/>
      <c r="Q2841" s="38"/>
      <c r="R2841" s="91"/>
      <c r="U2841" s="31"/>
    </row>
    <row r="2842" spans="6:21" x14ac:dyDescent="0.25">
      <c r="F2842" s="31"/>
      <c r="H2842" s="31"/>
      <c r="I2842" s="79"/>
      <c r="J2842" s="79"/>
      <c r="N2842" s="33"/>
      <c r="O2842" s="28"/>
      <c r="P2842" s="33"/>
      <c r="Q2842" s="38"/>
      <c r="R2842" s="91"/>
      <c r="U2842" s="31"/>
    </row>
    <row r="2843" spans="6:21" x14ac:dyDescent="0.25">
      <c r="F2843" s="31"/>
      <c r="H2843" s="31"/>
      <c r="I2843" s="79"/>
      <c r="J2843" s="79"/>
      <c r="N2843" s="33"/>
      <c r="O2843" s="28"/>
      <c r="P2843" s="33"/>
      <c r="Q2843" s="38"/>
      <c r="R2843" s="91"/>
      <c r="U2843" s="31"/>
    </row>
    <row r="2844" spans="6:21" x14ac:dyDescent="0.25">
      <c r="F2844" s="31"/>
      <c r="H2844" s="31"/>
      <c r="I2844" s="79"/>
      <c r="J2844" s="79"/>
      <c r="N2844" s="33"/>
      <c r="O2844" s="28"/>
      <c r="P2844" s="33"/>
      <c r="Q2844" s="38"/>
      <c r="R2844" s="91"/>
      <c r="U2844" s="31"/>
    </row>
    <row r="2845" spans="6:21" x14ac:dyDescent="0.25">
      <c r="F2845" s="31"/>
      <c r="H2845" s="31"/>
      <c r="I2845" s="79"/>
      <c r="J2845" s="79"/>
      <c r="N2845" s="33"/>
      <c r="O2845" s="28"/>
      <c r="P2845" s="33"/>
      <c r="Q2845" s="38"/>
      <c r="R2845" s="91"/>
      <c r="U2845" s="31"/>
    </row>
    <row r="2846" spans="6:21" x14ac:dyDescent="0.25">
      <c r="F2846" s="31"/>
      <c r="H2846" s="31"/>
      <c r="I2846" s="79"/>
      <c r="J2846" s="79"/>
      <c r="N2846" s="33"/>
      <c r="O2846" s="28"/>
      <c r="P2846" s="33"/>
      <c r="Q2846" s="38"/>
      <c r="R2846" s="91"/>
      <c r="U2846" s="31"/>
    </row>
    <row r="2847" spans="6:21" x14ac:dyDescent="0.25">
      <c r="F2847" s="31"/>
      <c r="H2847" s="31"/>
      <c r="I2847" s="79"/>
      <c r="J2847" s="79"/>
      <c r="N2847" s="33"/>
      <c r="O2847" s="28"/>
      <c r="P2847" s="33"/>
      <c r="Q2847" s="38"/>
      <c r="R2847" s="91"/>
      <c r="U2847" s="31"/>
    </row>
    <row r="2848" spans="6:21" x14ac:dyDescent="0.25">
      <c r="F2848" s="31"/>
      <c r="H2848" s="31"/>
      <c r="I2848" s="79"/>
      <c r="J2848" s="79"/>
      <c r="N2848" s="33"/>
      <c r="O2848" s="28"/>
      <c r="P2848" s="33"/>
      <c r="Q2848" s="38"/>
      <c r="R2848" s="91"/>
      <c r="U2848" s="31"/>
    </row>
    <row r="2849" spans="6:21" x14ac:dyDescent="0.25">
      <c r="F2849" s="31"/>
      <c r="H2849" s="31"/>
      <c r="I2849" s="79"/>
      <c r="J2849" s="79"/>
      <c r="N2849" s="33"/>
      <c r="O2849" s="28"/>
      <c r="P2849" s="33"/>
      <c r="Q2849" s="38"/>
      <c r="R2849" s="91"/>
      <c r="U2849" s="31"/>
    </row>
    <row r="2850" spans="6:21" x14ac:dyDescent="0.25">
      <c r="F2850" s="31"/>
      <c r="H2850" s="31"/>
      <c r="I2850" s="79"/>
      <c r="J2850" s="79"/>
      <c r="N2850" s="33"/>
      <c r="O2850" s="28"/>
      <c r="P2850" s="33"/>
      <c r="Q2850" s="38"/>
      <c r="R2850" s="91"/>
      <c r="U2850" s="31"/>
    </row>
    <row r="2851" spans="6:21" x14ac:dyDescent="0.25">
      <c r="F2851" s="31"/>
      <c r="H2851" s="31"/>
      <c r="I2851" s="79"/>
      <c r="J2851" s="79"/>
      <c r="N2851" s="33"/>
      <c r="O2851" s="28"/>
      <c r="P2851" s="33"/>
      <c r="Q2851" s="38"/>
      <c r="R2851" s="91"/>
      <c r="U2851" s="31"/>
    </row>
    <row r="2852" spans="6:21" x14ac:dyDescent="0.25">
      <c r="F2852" s="31"/>
      <c r="H2852" s="31"/>
      <c r="I2852" s="79"/>
      <c r="J2852" s="79"/>
      <c r="N2852" s="33"/>
      <c r="O2852" s="28"/>
      <c r="P2852" s="33"/>
      <c r="Q2852" s="38"/>
      <c r="R2852" s="91"/>
      <c r="U2852" s="31"/>
    </row>
    <row r="2853" spans="6:21" x14ac:dyDescent="0.25">
      <c r="F2853" s="31"/>
      <c r="H2853" s="31"/>
      <c r="I2853" s="79"/>
      <c r="J2853" s="79"/>
      <c r="N2853" s="33"/>
      <c r="O2853" s="28"/>
      <c r="P2853" s="33"/>
      <c r="Q2853" s="38"/>
      <c r="R2853" s="91"/>
      <c r="U2853" s="31"/>
    </row>
    <row r="2854" spans="6:21" x14ac:dyDescent="0.25">
      <c r="F2854" s="31"/>
      <c r="H2854" s="31"/>
      <c r="I2854" s="79"/>
      <c r="J2854" s="79"/>
      <c r="N2854" s="33"/>
      <c r="O2854" s="28"/>
      <c r="P2854" s="33"/>
      <c r="Q2854" s="38"/>
      <c r="R2854" s="91"/>
      <c r="U2854" s="31"/>
    </row>
    <row r="2855" spans="6:21" x14ac:dyDescent="0.25">
      <c r="F2855" s="31"/>
      <c r="H2855" s="31"/>
      <c r="I2855" s="79"/>
      <c r="J2855" s="79"/>
      <c r="N2855" s="33"/>
      <c r="O2855" s="28"/>
      <c r="P2855" s="33"/>
      <c r="Q2855" s="38"/>
      <c r="R2855" s="91"/>
      <c r="U2855" s="31"/>
    </row>
    <row r="2856" spans="6:21" x14ac:dyDescent="0.25">
      <c r="F2856" s="31"/>
      <c r="H2856" s="31"/>
      <c r="I2856" s="79"/>
      <c r="J2856" s="79"/>
      <c r="N2856" s="33"/>
      <c r="O2856" s="28"/>
      <c r="P2856" s="33"/>
      <c r="Q2856" s="38"/>
      <c r="R2856" s="91"/>
      <c r="U2856" s="31"/>
    </row>
    <row r="2857" spans="6:21" x14ac:dyDescent="0.25">
      <c r="F2857" s="31"/>
      <c r="H2857" s="31"/>
      <c r="I2857" s="79"/>
      <c r="J2857" s="79"/>
      <c r="N2857" s="33"/>
      <c r="O2857" s="28"/>
      <c r="P2857" s="33"/>
      <c r="Q2857" s="38"/>
      <c r="R2857" s="91"/>
      <c r="U2857" s="31"/>
    </row>
    <row r="2858" spans="6:21" x14ac:dyDescent="0.25">
      <c r="F2858" s="31"/>
      <c r="H2858" s="31"/>
      <c r="I2858" s="79"/>
      <c r="J2858" s="79"/>
      <c r="N2858" s="33"/>
      <c r="O2858" s="28"/>
      <c r="P2858" s="33"/>
      <c r="Q2858" s="38"/>
      <c r="R2858" s="91"/>
      <c r="U2858" s="31"/>
    </row>
    <row r="2859" spans="6:21" x14ac:dyDescent="0.25">
      <c r="F2859" s="31"/>
      <c r="H2859" s="31"/>
      <c r="I2859" s="79"/>
      <c r="J2859" s="79"/>
      <c r="N2859" s="33"/>
      <c r="O2859" s="28"/>
      <c r="P2859" s="33"/>
      <c r="Q2859" s="38"/>
      <c r="R2859" s="91"/>
      <c r="U2859" s="31"/>
    </row>
    <row r="2860" spans="6:21" x14ac:dyDescent="0.25">
      <c r="F2860" s="31"/>
      <c r="H2860" s="31"/>
      <c r="I2860" s="79"/>
      <c r="J2860" s="79"/>
      <c r="N2860" s="33"/>
      <c r="O2860" s="28"/>
      <c r="P2860" s="33"/>
      <c r="Q2860" s="38"/>
      <c r="R2860" s="91"/>
      <c r="U2860" s="31"/>
    </row>
    <row r="2861" spans="6:21" x14ac:dyDescent="0.25">
      <c r="F2861" s="31"/>
      <c r="H2861" s="31"/>
      <c r="I2861" s="79"/>
      <c r="J2861" s="79"/>
      <c r="N2861" s="33"/>
      <c r="O2861" s="28"/>
      <c r="P2861" s="33"/>
      <c r="Q2861" s="38"/>
      <c r="R2861" s="91"/>
      <c r="U2861" s="31"/>
    </row>
    <row r="2862" spans="6:21" x14ac:dyDescent="0.25">
      <c r="F2862" s="31"/>
      <c r="H2862" s="31"/>
      <c r="I2862" s="79"/>
      <c r="J2862" s="79"/>
      <c r="N2862" s="33"/>
      <c r="O2862" s="28"/>
      <c r="P2862" s="33"/>
      <c r="Q2862" s="38"/>
      <c r="R2862" s="91"/>
      <c r="U2862" s="31"/>
    </row>
    <row r="2863" spans="6:21" x14ac:dyDescent="0.25">
      <c r="F2863" s="31"/>
      <c r="H2863" s="31"/>
      <c r="I2863" s="79"/>
      <c r="J2863" s="79"/>
      <c r="N2863" s="33"/>
      <c r="O2863" s="28"/>
      <c r="P2863" s="33"/>
      <c r="Q2863" s="38"/>
      <c r="R2863" s="91"/>
      <c r="U2863" s="31"/>
    </row>
    <row r="2864" spans="6:21" x14ac:dyDescent="0.25">
      <c r="F2864" s="31"/>
      <c r="H2864" s="31"/>
      <c r="I2864" s="79"/>
      <c r="J2864" s="79"/>
      <c r="N2864" s="33"/>
      <c r="O2864" s="28"/>
      <c r="P2864" s="33"/>
      <c r="Q2864" s="38"/>
      <c r="R2864" s="91"/>
      <c r="U2864" s="31"/>
    </row>
    <row r="2865" spans="6:21" x14ac:dyDescent="0.25">
      <c r="F2865" s="31"/>
      <c r="H2865" s="31"/>
      <c r="I2865" s="79"/>
      <c r="J2865" s="79"/>
      <c r="N2865" s="33"/>
      <c r="O2865" s="28"/>
      <c r="P2865" s="33"/>
      <c r="Q2865" s="38"/>
      <c r="R2865" s="91"/>
      <c r="U2865" s="31"/>
    </row>
    <row r="2866" spans="6:21" x14ac:dyDescent="0.25">
      <c r="F2866" s="31"/>
      <c r="H2866" s="31"/>
      <c r="I2866" s="79"/>
      <c r="J2866" s="79"/>
      <c r="N2866" s="33"/>
      <c r="O2866" s="28"/>
      <c r="P2866" s="33"/>
      <c r="Q2866" s="38"/>
      <c r="R2866" s="91"/>
      <c r="U2866" s="31"/>
    </row>
    <row r="2867" spans="6:21" x14ac:dyDescent="0.25">
      <c r="F2867" s="31"/>
      <c r="H2867" s="31"/>
      <c r="I2867" s="79"/>
      <c r="J2867" s="79"/>
      <c r="N2867" s="33"/>
      <c r="O2867" s="28"/>
      <c r="P2867" s="33"/>
      <c r="Q2867" s="38"/>
      <c r="R2867" s="91"/>
      <c r="U2867" s="31"/>
    </row>
    <row r="2868" spans="6:21" x14ac:dyDescent="0.25">
      <c r="F2868" s="31"/>
      <c r="H2868" s="31"/>
      <c r="I2868" s="79"/>
      <c r="J2868" s="79"/>
      <c r="N2868" s="33"/>
      <c r="O2868" s="28"/>
      <c r="P2868" s="33"/>
      <c r="Q2868" s="38"/>
      <c r="R2868" s="91"/>
      <c r="U2868" s="31"/>
    </row>
    <row r="2869" spans="6:21" x14ac:dyDescent="0.25">
      <c r="F2869" s="31"/>
      <c r="H2869" s="31"/>
      <c r="I2869" s="79"/>
      <c r="J2869" s="79"/>
      <c r="N2869" s="33"/>
      <c r="O2869" s="28"/>
      <c r="P2869" s="33"/>
      <c r="Q2869" s="38"/>
      <c r="R2869" s="91"/>
      <c r="U2869" s="31"/>
    </row>
    <row r="2870" spans="6:21" x14ac:dyDescent="0.25">
      <c r="F2870" s="31"/>
      <c r="H2870" s="31"/>
      <c r="I2870" s="79"/>
      <c r="J2870" s="79"/>
      <c r="N2870" s="33"/>
      <c r="O2870" s="28"/>
      <c r="P2870" s="33"/>
      <c r="Q2870" s="38"/>
      <c r="R2870" s="91"/>
      <c r="U2870" s="31"/>
    </row>
    <row r="2871" spans="6:21" x14ac:dyDescent="0.25">
      <c r="F2871" s="31"/>
      <c r="H2871" s="31"/>
      <c r="I2871" s="79"/>
      <c r="J2871" s="79"/>
      <c r="N2871" s="33"/>
      <c r="O2871" s="28"/>
      <c r="P2871" s="33"/>
      <c r="Q2871" s="38"/>
      <c r="R2871" s="91"/>
      <c r="U2871" s="31"/>
    </row>
    <row r="2872" spans="6:21" x14ac:dyDescent="0.25">
      <c r="F2872" s="31"/>
      <c r="H2872" s="31"/>
      <c r="I2872" s="79"/>
      <c r="J2872" s="79"/>
      <c r="N2872" s="33"/>
      <c r="O2872" s="28"/>
      <c r="P2872" s="33"/>
      <c r="Q2872" s="38"/>
      <c r="R2872" s="91"/>
      <c r="U2872" s="31"/>
    </row>
    <row r="2873" spans="6:21" x14ac:dyDescent="0.25">
      <c r="F2873" s="31"/>
      <c r="H2873" s="31"/>
      <c r="I2873" s="79"/>
      <c r="J2873" s="79"/>
      <c r="N2873" s="33"/>
      <c r="O2873" s="28"/>
      <c r="P2873" s="33"/>
      <c r="Q2873" s="38"/>
      <c r="R2873" s="91"/>
      <c r="U2873" s="31"/>
    </row>
    <row r="2874" spans="6:21" x14ac:dyDescent="0.25">
      <c r="F2874" s="31"/>
      <c r="H2874" s="31"/>
      <c r="I2874" s="79"/>
      <c r="J2874" s="79"/>
      <c r="N2874" s="33"/>
      <c r="O2874" s="28"/>
      <c r="P2874" s="33"/>
      <c r="Q2874" s="38"/>
      <c r="R2874" s="91"/>
      <c r="U2874" s="31"/>
    </row>
    <row r="2875" spans="6:21" x14ac:dyDescent="0.25">
      <c r="F2875" s="31"/>
      <c r="H2875" s="31"/>
      <c r="I2875" s="79"/>
      <c r="J2875" s="79"/>
      <c r="N2875" s="33"/>
      <c r="O2875" s="28"/>
      <c r="P2875" s="33"/>
      <c r="Q2875" s="38"/>
      <c r="R2875" s="91"/>
      <c r="U2875" s="31"/>
    </row>
    <row r="2876" spans="6:21" x14ac:dyDescent="0.25">
      <c r="F2876" s="31"/>
      <c r="H2876" s="31"/>
      <c r="I2876" s="79"/>
      <c r="J2876" s="79"/>
      <c r="N2876" s="33"/>
      <c r="O2876" s="28"/>
      <c r="P2876" s="33"/>
      <c r="Q2876" s="38"/>
      <c r="R2876" s="91"/>
      <c r="U2876" s="31"/>
    </row>
    <row r="2877" spans="6:21" x14ac:dyDescent="0.25">
      <c r="F2877" s="31"/>
      <c r="H2877" s="31"/>
      <c r="I2877" s="79"/>
      <c r="J2877" s="79"/>
      <c r="N2877" s="33"/>
      <c r="O2877" s="28"/>
      <c r="P2877" s="33"/>
      <c r="Q2877" s="38"/>
      <c r="R2877" s="91"/>
      <c r="U2877" s="31"/>
    </row>
    <row r="2878" spans="6:21" x14ac:dyDescent="0.25">
      <c r="F2878" s="31"/>
      <c r="H2878" s="31"/>
      <c r="I2878" s="79"/>
      <c r="J2878" s="79"/>
      <c r="N2878" s="33"/>
      <c r="O2878" s="28"/>
      <c r="P2878" s="33"/>
      <c r="Q2878" s="38"/>
      <c r="R2878" s="91"/>
      <c r="U2878" s="31"/>
    </row>
    <row r="2879" spans="6:21" x14ac:dyDescent="0.25">
      <c r="F2879" s="31"/>
      <c r="H2879" s="31"/>
      <c r="I2879" s="79"/>
      <c r="J2879" s="79"/>
      <c r="N2879" s="33"/>
      <c r="O2879" s="28"/>
      <c r="P2879" s="33"/>
      <c r="Q2879" s="38"/>
      <c r="R2879" s="91"/>
      <c r="U2879" s="31"/>
    </row>
    <row r="2880" spans="6:21" x14ac:dyDescent="0.25">
      <c r="F2880" s="31"/>
      <c r="H2880" s="31"/>
      <c r="I2880" s="79"/>
      <c r="J2880" s="79"/>
      <c r="N2880" s="33"/>
      <c r="O2880" s="28"/>
      <c r="P2880" s="33"/>
      <c r="Q2880" s="38"/>
      <c r="R2880" s="91"/>
      <c r="U2880" s="31"/>
    </row>
    <row r="2881" spans="6:21" x14ac:dyDescent="0.25">
      <c r="F2881" s="31"/>
      <c r="H2881" s="31"/>
      <c r="I2881" s="79"/>
      <c r="J2881" s="79"/>
      <c r="N2881" s="33"/>
      <c r="O2881" s="28"/>
      <c r="P2881" s="33"/>
      <c r="Q2881" s="38"/>
      <c r="R2881" s="91"/>
      <c r="U2881" s="31"/>
    </row>
    <row r="2882" spans="6:21" x14ac:dyDescent="0.25">
      <c r="F2882" s="31"/>
      <c r="H2882" s="31"/>
      <c r="I2882" s="79"/>
      <c r="J2882" s="79"/>
      <c r="N2882" s="33"/>
      <c r="O2882" s="28"/>
      <c r="P2882" s="33"/>
      <c r="Q2882" s="38"/>
      <c r="R2882" s="91"/>
      <c r="U2882" s="31"/>
    </row>
    <row r="2883" spans="6:21" x14ac:dyDescent="0.25">
      <c r="F2883" s="31"/>
      <c r="H2883" s="31"/>
      <c r="I2883" s="79"/>
      <c r="J2883" s="79"/>
      <c r="N2883" s="33"/>
      <c r="O2883" s="28"/>
      <c r="P2883" s="33"/>
      <c r="Q2883" s="38"/>
      <c r="R2883" s="91"/>
      <c r="U2883" s="31"/>
    </row>
    <row r="2884" spans="6:21" x14ac:dyDescent="0.25">
      <c r="F2884" s="31"/>
      <c r="H2884" s="31"/>
      <c r="I2884" s="79"/>
      <c r="J2884" s="79"/>
      <c r="N2884" s="33"/>
      <c r="O2884" s="28"/>
      <c r="P2884" s="33"/>
      <c r="Q2884" s="38"/>
      <c r="R2884" s="91"/>
      <c r="U2884" s="31"/>
    </row>
    <row r="2885" spans="6:21" x14ac:dyDescent="0.25">
      <c r="F2885" s="31"/>
      <c r="H2885" s="31"/>
      <c r="I2885" s="79"/>
      <c r="J2885" s="79"/>
      <c r="N2885" s="33"/>
      <c r="O2885" s="28"/>
      <c r="P2885" s="33"/>
      <c r="Q2885" s="38"/>
      <c r="R2885" s="91"/>
      <c r="U2885" s="31"/>
    </row>
    <row r="2886" spans="6:21" x14ac:dyDescent="0.25">
      <c r="F2886" s="31"/>
      <c r="H2886" s="31"/>
      <c r="I2886" s="79"/>
      <c r="J2886" s="79"/>
      <c r="N2886" s="33"/>
      <c r="O2886" s="28"/>
      <c r="P2886" s="33"/>
      <c r="Q2886" s="38"/>
      <c r="R2886" s="91"/>
      <c r="U2886" s="31"/>
    </row>
    <row r="2887" spans="6:21" x14ac:dyDescent="0.25">
      <c r="F2887" s="31"/>
      <c r="H2887" s="31"/>
      <c r="I2887" s="79"/>
      <c r="J2887" s="79"/>
      <c r="N2887" s="33"/>
      <c r="O2887" s="28"/>
      <c r="P2887" s="33"/>
      <c r="Q2887" s="38"/>
      <c r="R2887" s="91"/>
      <c r="U2887" s="31"/>
    </row>
    <row r="2888" spans="6:21" x14ac:dyDescent="0.25">
      <c r="F2888" s="31"/>
      <c r="H2888" s="31"/>
      <c r="I2888" s="79"/>
      <c r="J2888" s="79"/>
      <c r="N2888" s="33"/>
      <c r="O2888" s="28"/>
      <c r="P2888" s="33"/>
      <c r="Q2888" s="38"/>
      <c r="R2888" s="91"/>
      <c r="U2888" s="31"/>
    </row>
    <row r="2889" spans="6:21" x14ac:dyDescent="0.25">
      <c r="F2889" s="31"/>
      <c r="H2889" s="31"/>
      <c r="I2889" s="79"/>
      <c r="J2889" s="79"/>
      <c r="N2889" s="33"/>
      <c r="O2889" s="28"/>
      <c r="P2889" s="33"/>
      <c r="Q2889" s="38"/>
      <c r="R2889" s="91"/>
      <c r="U2889" s="31"/>
    </row>
    <row r="2890" spans="6:21" x14ac:dyDescent="0.25">
      <c r="F2890" s="31"/>
      <c r="H2890" s="31"/>
      <c r="I2890" s="79"/>
      <c r="J2890" s="79"/>
      <c r="N2890" s="33"/>
      <c r="O2890" s="28"/>
      <c r="P2890" s="33"/>
      <c r="Q2890" s="38"/>
      <c r="R2890" s="91"/>
      <c r="U2890" s="31"/>
    </row>
    <row r="2891" spans="6:21" x14ac:dyDescent="0.25">
      <c r="F2891" s="31"/>
      <c r="H2891" s="31"/>
      <c r="I2891" s="79"/>
      <c r="J2891" s="79"/>
      <c r="N2891" s="33"/>
      <c r="O2891" s="28"/>
      <c r="P2891" s="33"/>
      <c r="Q2891" s="38"/>
      <c r="R2891" s="91"/>
      <c r="U2891" s="31"/>
    </row>
    <row r="2892" spans="6:21" x14ac:dyDescent="0.25">
      <c r="F2892" s="31"/>
      <c r="H2892" s="31"/>
      <c r="I2892" s="79"/>
      <c r="J2892" s="79"/>
      <c r="N2892" s="33"/>
      <c r="O2892" s="28"/>
      <c r="P2892" s="33"/>
      <c r="Q2892" s="38"/>
      <c r="R2892" s="91"/>
      <c r="U2892" s="31"/>
    </row>
    <row r="2893" spans="6:21" x14ac:dyDescent="0.25">
      <c r="F2893" s="31"/>
      <c r="H2893" s="31"/>
      <c r="I2893" s="79"/>
      <c r="J2893" s="79"/>
      <c r="N2893" s="33"/>
      <c r="O2893" s="28"/>
      <c r="P2893" s="33"/>
      <c r="Q2893" s="38"/>
      <c r="R2893" s="91"/>
      <c r="U2893" s="31"/>
    </row>
    <row r="2894" spans="6:21" x14ac:dyDescent="0.25">
      <c r="F2894" s="31"/>
      <c r="H2894" s="31"/>
      <c r="I2894" s="79"/>
      <c r="J2894" s="79"/>
      <c r="N2894" s="33"/>
      <c r="O2894" s="28"/>
      <c r="P2894" s="33"/>
      <c r="Q2894" s="38"/>
      <c r="R2894" s="91"/>
      <c r="U2894" s="31"/>
    </row>
    <row r="2895" spans="6:21" x14ac:dyDescent="0.25">
      <c r="F2895" s="31"/>
      <c r="H2895" s="31"/>
      <c r="I2895" s="79"/>
      <c r="J2895" s="79"/>
      <c r="N2895" s="33"/>
      <c r="O2895" s="28"/>
      <c r="P2895" s="33"/>
      <c r="Q2895" s="38"/>
      <c r="R2895" s="91"/>
      <c r="U2895" s="31"/>
    </row>
    <row r="2896" spans="6:21" x14ac:dyDescent="0.25">
      <c r="F2896" s="31"/>
      <c r="H2896" s="31"/>
      <c r="I2896" s="79"/>
      <c r="J2896" s="79"/>
      <c r="N2896" s="33"/>
      <c r="O2896" s="28"/>
      <c r="P2896" s="33"/>
      <c r="Q2896" s="38"/>
      <c r="R2896" s="91"/>
      <c r="U2896" s="31"/>
    </row>
    <row r="2897" spans="6:21" x14ac:dyDescent="0.25">
      <c r="F2897" s="31"/>
      <c r="H2897" s="31"/>
      <c r="I2897" s="79"/>
      <c r="J2897" s="79"/>
      <c r="N2897" s="33"/>
      <c r="O2897" s="28"/>
      <c r="P2897" s="33"/>
      <c r="Q2897" s="38"/>
      <c r="R2897" s="91"/>
      <c r="U2897" s="31"/>
    </row>
    <row r="2898" spans="6:21" x14ac:dyDescent="0.25">
      <c r="F2898" s="31"/>
      <c r="H2898" s="31"/>
      <c r="I2898" s="79"/>
      <c r="J2898" s="79"/>
      <c r="N2898" s="33"/>
      <c r="O2898" s="28"/>
      <c r="P2898" s="33"/>
      <c r="Q2898" s="38"/>
      <c r="R2898" s="91"/>
      <c r="U2898" s="31"/>
    </row>
    <row r="2899" spans="6:21" x14ac:dyDescent="0.25">
      <c r="F2899" s="31"/>
      <c r="H2899" s="31"/>
      <c r="I2899" s="79"/>
      <c r="J2899" s="79"/>
      <c r="N2899" s="33"/>
      <c r="O2899" s="28"/>
      <c r="P2899" s="33"/>
      <c r="Q2899" s="38"/>
      <c r="R2899" s="91"/>
      <c r="U2899" s="31"/>
    </row>
    <row r="2900" spans="6:21" x14ac:dyDescent="0.25">
      <c r="F2900" s="31"/>
      <c r="H2900" s="31"/>
      <c r="I2900" s="79"/>
      <c r="J2900" s="79"/>
      <c r="N2900" s="33"/>
      <c r="O2900" s="28"/>
      <c r="P2900" s="33"/>
      <c r="Q2900" s="38"/>
      <c r="R2900" s="91"/>
      <c r="U2900" s="31"/>
    </row>
    <row r="2901" spans="6:21" x14ac:dyDescent="0.25">
      <c r="F2901" s="31"/>
      <c r="H2901" s="31"/>
      <c r="I2901" s="79"/>
      <c r="J2901" s="79"/>
      <c r="N2901" s="33"/>
      <c r="O2901" s="28"/>
      <c r="P2901" s="33"/>
      <c r="Q2901" s="38"/>
      <c r="R2901" s="91"/>
      <c r="U2901" s="31"/>
    </row>
    <row r="2902" spans="6:21" x14ac:dyDescent="0.25">
      <c r="F2902" s="31"/>
      <c r="H2902" s="31"/>
      <c r="I2902" s="79"/>
      <c r="J2902" s="79"/>
      <c r="N2902" s="33"/>
      <c r="O2902" s="28"/>
      <c r="P2902" s="33"/>
      <c r="Q2902" s="38"/>
      <c r="R2902" s="91"/>
      <c r="U2902" s="31"/>
    </row>
    <row r="2903" spans="6:21" x14ac:dyDescent="0.25">
      <c r="F2903" s="31"/>
      <c r="H2903" s="31"/>
      <c r="I2903" s="79"/>
      <c r="J2903" s="79"/>
      <c r="N2903" s="33"/>
      <c r="O2903" s="28"/>
      <c r="P2903" s="33"/>
      <c r="Q2903" s="38"/>
      <c r="R2903" s="91"/>
      <c r="U2903" s="31"/>
    </row>
    <row r="2904" spans="6:21" x14ac:dyDescent="0.25">
      <c r="F2904" s="31"/>
      <c r="H2904" s="31"/>
      <c r="I2904" s="79"/>
      <c r="J2904" s="79"/>
      <c r="N2904" s="33"/>
      <c r="O2904" s="28"/>
      <c r="P2904" s="33"/>
      <c r="Q2904" s="38"/>
      <c r="R2904" s="91"/>
      <c r="U2904" s="31"/>
    </row>
    <row r="2905" spans="6:21" x14ac:dyDescent="0.25">
      <c r="F2905" s="31"/>
      <c r="H2905" s="31"/>
      <c r="I2905" s="79"/>
      <c r="J2905" s="79"/>
      <c r="N2905" s="33"/>
      <c r="O2905" s="28"/>
      <c r="P2905" s="33"/>
      <c r="Q2905" s="38"/>
      <c r="R2905" s="91"/>
      <c r="U2905" s="31"/>
    </row>
    <row r="2906" spans="6:21" x14ac:dyDescent="0.25">
      <c r="F2906" s="31"/>
      <c r="H2906" s="31"/>
      <c r="I2906" s="79"/>
      <c r="J2906" s="79"/>
      <c r="N2906" s="33"/>
      <c r="O2906" s="28"/>
      <c r="P2906" s="33"/>
      <c r="Q2906" s="38"/>
      <c r="R2906" s="91"/>
      <c r="U2906" s="31"/>
    </row>
    <row r="2907" spans="6:21" x14ac:dyDescent="0.25">
      <c r="F2907" s="31"/>
      <c r="H2907" s="31"/>
      <c r="I2907" s="79"/>
      <c r="J2907" s="79"/>
      <c r="N2907" s="33"/>
      <c r="O2907" s="28"/>
      <c r="P2907" s="33"/>
      <c r="Q2907" s="38"/>
      <c r="R2907" s="91"/>
      <c r="U2907" s="31"/>
    </row>
    <row r="2908" spans="6:21" x14ac:dyDescent="0.25">
      <c r="F2908" s="31"/>
      <c r="H2908" s="31"/>
      <c r="I2908" s="79"/>
      <c r="J2908" s="79"/>
      <c r="N2908" s="33"/>
      <c r="O2908" s="28"/>
      <c r="P2908" s="33"/>
      <c r="Q2908" s="38"/>
      <c r="R2908" s="91"/>
      <c r="U2908" s="31"/>
    </row>
    <row r="2909" spans="6:21" x14ac:dyDescent="0.25">
      <c r="F2909" s="31"/>
      <c r="H2909" s="31"/>
      <c r="I2909" s="79"/>
      <c r="J2909" s="79"/>
      <c r="N2909" s="33"/>
      <c r="O2909" s="28"/>
      <c r="P2909" s="33"/>
      <c r="Q2909" s="38"/>
      <c r="R2909" s="91"/>
      <c r="U2909" s="31"/>
    </row>
    <row r="2910" spans="6:21" x14ac:dyDescent="0.25">
      <c r="F2910" s="31"/>
      <c r="H2910" s="31"/>
      <c r="I2910" s="79"/>
      <c r="J2910" s="79"/>
      <c r="N2910" s="33"/>
      <c r="O2910" s="28"/>
      <c r="P2910" s="33"/>
      <c r="Q2910" s="38"/>
      <c r="R2910" s="91"/>
      <c r="U2910" s="31"/>
    </row>
    <row r="2911" spans="6:21" x14ac:dyDescent="0.25">
      <c r="F2911" s="31"/>
      <c r="H2911" s="31"/>
      <c r="I2911" s="79"/>
      <c r="J2911" s="79"/>
      <c r="N2911" s="33"/>
      <c r="O2911" s="28"/>
      <c r="P2911" s="33"/>
      <c r="Q2911" s="38"/>
      <c r="R2911" s="91"/>
      <c r="U2911" s="31"/>
    </row>
    <row r="2912" spans="6:21" x14ac:dyDescent="0.25">
      <c r="F2912" s="31"/>
      <c r="H2912" s="31"/>
      <c r="I2912" s="79"/>
      <c r="J2912" s="79"/>
      <c r="N2912" s="33"/>
      <c r="O2912" s="28"/>
      <c r="P2912" s="33"/>
      <c r="Q2912" s="38"/>
      <c r="R2912" s="91"/>
      <c r="U2912" s="31"/>
    </row>
    <row r="2913" spans="6:21" x14ac:dyDescent="0.25">
      <c r="F2913" s="31"/>
      <c r="H2913" s="31"/>
      <c r="I2913" s="79"/>
      <c r="J2913" s="79"/>
      <c r="N2913" s="33"/>
      <c r="O2913" s="28"/>
      <c r="P2913" s="33"/>
      <c r="Q2913" s="38"/>
      <c r="R2913" s="91"/>
      <c r="U2913" s="31"/>
    </row>
    <row r="2914" spans="6:21" x14ac:dyDescent="0.25">
      <c r="F2914" s="31"/>
      <c r="H2914" s="31"/>
      <c r="I2914" s="79"/>
      <c r="J2914" s="79"/>
      <c r="N2914" s="33"/>
      <c r="O2914" s="28"/>
      <c r="P2914" s="33"/>
      <c r="Q2914" s="38"/>
      <c r="R2914" s="91"/>
      <c r="U2914" s="31"/>
    </row>
    <row r="2915" spans="6:21" x14ac:dyDescent="0.25">
      <c r="F2915" s="31"/>
      <c r="H2915" s="31"/>
      <c r="I2915" s="79"/>
      <c r="J2915" s="79"/>
      <c r="N2915" s="33"/>
      <c r="O2915" s="28"/>
      <c r="P2915" s="33"/>
      <c r="Q2915" s="38"/>
      <c r="R2915" s="91"/>
      <c r="U2915" s="31"/>
    </row>
    <row r="2916" spans="6:21" x14ac:dyDescent="0.25">
      <c r="F2916" s="31"/>
      <c r="H2916" s="31"/>
      <c r="I2916" s="79"/>
      <c r="J2916" s="79"/>
      <c r="N2916" s="33"/>
      <c r="O2916" s="28"/>
      <c r="P2916" s="33"/>
      <c r="Q2916" s="38"/>
      <c r="R2916" s="91"/>
      <c r="U2916" s="31"/>
    </row>
    <row r="2917" spans="6:21" x14ac:dyDescent="0.25">
      <c r="F2917" s="31"/>
      <c r="H2917" s="31"/>
      <c r="I2917" s="79"/>
      <c r="J2917" s="79"/>
      <c r="N2917" s="33"/>
      <c r="O2917" s="28"/>
      <c r="P2917" s="33"/>
      <c r="Q2917" s="38"/>
      <c r="R2917" s="91"/>
      <c r="U2917" s="31"/>
    </row>
    <row r="2918" spans="6:21" x14ac:dyDescent="0.25">
      <c r="F2918" s="31"/>
      <c r="H2918" s="31"/>
      <c r="I2918" s="79"/>
      <c r="J2918" s="79"/>
      <c r="N2918" s="33"/>
      <c r="O2918" s="28"/>
      <c r="P2918" s="33"/>
      <c r="Q2918" s="38"/>
      <c r="R2918" s="91"/>
      <c r="U2918" s="31"/>
    </row>
    <row r="2919" spans="6:21" x14ac:dyDescent="0.25">
      <c r="F2919" s="31"/>
      <c r="H2919" s="31"/>
      <c r="I2919" s="79"/>
      <c r="J2919" s="79"/>
      <c r="N2919" s="33"/>
      <c r="O2919" s="28"/>
      <c r="P2919" s="33"/>
      <c r="Q2919" s="38"/>
      <c r="R2919" s="91"/>
      <c r="U2919" s="31"/>
    </row>
    <row r="2920" spans="6:21" x14ac:dyDescent="0.25">
      <c r="F2920" s="31"/>
      <c r="H2920" s="31"/>
      <c r="I2920" s="79"/>
      <c r="J2920" s="79"/>
      <c r="N2920" s="33"/>
      <c r="O2920" s="28"/>
      <c r="P2920" s="33"/>
      <c r="Q2920" s="38"/>
      <c r="R2920" s="91"/>
      <c r="U2920" s="31"/>
    </row>
    <row r="2921" spans="6:21" x14ac:dyDescent="0.25">
      <c r="F2921" s="31"/>
      <c r="H2921" s="31"/>
      <c r="I2921" s="79"/>
      <c r="J2921" s="79"/>
      <c r="N2921" s="33"/>
      <c r="O2921" s="28"/>
      <c r="P2921" s="33"/>
      <c r="Q2921" s="38"/>
      <c r="R2921" s="91"/>
      <c r="U2921" s="31"/>
    </row>
    <row r="2922" spans="6:21" x14ac:dyDescent="0.25">
      <c r="F2922" s="31"/>
      <c r="H2922" s="31"/>
      <c r="I2922" s="79"/>
      <c r="J2922" s="79"/>
      <c r="N2922" s="33"/>
      <c r="O2922" s="28"/>
      <c r="P2922" s="33"/>
      <c r="Q2922" s="38"/>
      <c r="R2922" s="91"/>
      <c r="U2922" s="31"/>
    </row>
    <row r="2923" spans="6:21" x14ac:dyDescent="0.25">
      <c r="F2923" s="31"/>
      <c r="H2923" s="31"/>
      <c r="I2923" s="79"/>
      <c r="J2923" s="79"/>
      <c r="N2923" s="33"/>
      <c r="O2923" s="28"/>
      <c r="P2923" s="33"/>
      <c r="Q2923" s="38"/>
      <c r="R2923" s="91"/>
      <c r="U2923" s="31"/>
    </row>
    <row r="2924" spans="6:21" x14ac:dyDescent="0.25">
      <c r="F2924" s="31"/>
      <c r="H2924" s="31"/>
      <c r="I2924" s="79"/>
      <c r="J2924" s="79"/>
      <c r="N2924" s="33"/>
      <c r="O2924" s="28"/>
      <c r="P2924" s="33"/>
      <c r="Q2924" s="38"/>
      <c r="R2924" s="91"/>
      <c r="U2924" s="31"/>
    </row>
    <row r="2925" spans="6:21" x14ac:dyDescent="0.25">
      <c r="F2925" s="31"/>
      <c r="H2925" s="31"/>
      <c r="I2925" s="79"/>
      <c r="J2925" s="79"/>
      <c r="N2925" s="33"/>
      <c r="O2925" s="28"/>
      <c r="P2925" s="33"/>
      <c r="Q2925" s="38"/>
      <c r="R2925" s="91"/>
      <c r="U2925" s="31"/>
    </row>
    <row r="2926" spans="6:21" x14ac:dyDescent="0.25">
      <c r="F2926" s="31"/>
      <c r="H2926" s="31"/>
      <c r="I2926" s="79"/>
      <c r="J2926" s="79"/>
      <c r="N2926" s="33"/>
      <c r="O2926" s="28"/>
      <c r="P2926" s="33"/>
      <c r="Q2926" s="38"/>
      <c r="R2926" s="91"/>
      <c r="U2926" s="31"/>
    </row>
    <row r="2927" spans="6:21" x14ac:dyDescent="0.25">
      <c r="F2927" s="31"/>
      <c r="H2927" s="31"/>
      <c r="I2927" s="79"/>
      <c r="J2927" s="79"/>
      <c r="N2927" s="33"/>
      <c r="O2927" s="28"/>
      <c r="P2927" s="33"/>
      <c r="Q2927" s="38"/>
      <c r="R2927" s="91"/>
      <c r="U2927" s="31"/>
    </row>
    <row r="2928" spans="6:21" x14ac:dyDescent="0.25">
      <c r="F2928" s="31"/>
      <c r="H2928" s="31"/>
      <c r="I2928" s="79"/>
      <c r="J2928" s="79"/>
      <c r="N2928" s="33"/>
      <c r="O2928" s="28"/>
      <c r="P2928" s="33"/>
      <c r="Q2928" s="38"/>
      <c r="R2928" s="91"/>
      <c r="U2928" s="31"/>
    </row>
    <row r="2929" spans="6:21" x14ac:dyDescent="0.25">
      <c r="F2929" s="31"/>
      <c r="H2929" s="31"/>
      <c r="I2929" s="79"/>
      <c r="J2929" s="79"/>
      <c r="N2929" s="33"/>
      <c r="O2929" s="28"/>
      <c r="P2929" s="33"/>
      <c r="Q2929" s="38"/>
      <c r="R2929" s="91"/>
      <c r="U2929" s="31"/>
    </row>
    <row r="2930" spans="6:21" x14ac:dyDescent="0.25">
      <c r="F2930" s="31"/>
      <c r="H2930" s="31"/>
      <c r="I2930" s="79"/>
      <c r="J2930" s="79"/>
      <c r="N2930" s="33"/>
      <c r="O2930" s="28"/>
      <c r="P2930" s="33"/>
      <c r="Q2930" s="38"/>
      <c r="R2930" s="91"/>
      <c r="U2930" s="31"/>
    </row>
    <row r="2931" spans="6:21" x14ac:dyDescent="0.25">
      <c r="F2931" s="31"/>
      <c r="H2931" s="31"/>
      <c r="I2931" s="79"/>
      <c r="J2931" s="79"/>
      <c r="N2931" s="33"/>
      <c r="O2931" s="28"/>
      <c r="P2931" s="33"/>
      <c r="Q2931" s="38"/>
      <c r="R2931" s="91"/>
      <c r="U2931" s="31"/>
    </row>
    <row r="2932" spans="6:21" x14ac:dyDescent="0.25">
      <c r="F2932" s="31"/>
      <c r="H2932" s="31"/>
      <c r="I2932" s="79"/>
      <c r="J2932" s="79"/>
      <c r="N2932" s="33"/>
      <c r="O2932" s="28"/>
      <c r="P2932" s="33"/>
      <c r="Q2932" s="38"/>
      <c r="R2932" s="91"/>
      <c r="U2932" s="31"/>
    </row>
    <row r="2933" spans="6:21" x14ac:dyDescent="0.25">
      <c r="F2933" s="31"/>
      <c r="H2933" s="31"/>
      <c r="I2933" s="79"/>
      <c r="J2933" s="79"/>
      <c r="N2933" s="33"/>
      <c r="O2933" s="28"/>
      <c r="P2933" s="33"/>
      <c r="Q2933" s="38"/>
      <c r="R2933" s="91"/>
      <c r="U2933" s="31"/>
    </row>
    <row r="2934" spans="6:21" x14ac:dyDescent="0.25">
      <c r="F2934" s="31"/>
      <c r="H2934" s="31"/>
      <c r="I2934" s="79"/>
      <c r="J2934" s="79"/>
      <c r="N2934" s="33"/>
      <c r="O2934" s="28"/>
      <c r="P2934" s="33"/>
      <c r="Q2934" s="38"/>
      <c r="R2934" s="91"/>
      <c r="U2934" s="31"/>
    </row>
    <row r="2935" spans="6:21" x14ac:dyDescent="0.25">
      <c r="F2935" s="31"/>
      <c r="H2935" s="31"/>
      <c r="I2935" s="79"/>
      <c r="J2935" s="79"/>
      <c r="N2935" s="33"/>
      <c r="O2935" s="28"/>
      <c r="P2935" s="33"/>
      <c r="Q2935" s="38"/>
      <c r="R2935" s="91"/>
      <c r="U2935" s="31"/>
    </row>
    <row r="2936" spans="6:21" x14ac:dyDescent="0.25">
      <c r="F2936" s="31"/>
      <c r="H2936" s="31"/>
      <c r="I2936" s="79"/>
      <c r="J2936" s="79"/>
      <c r="N2936" s="33"/>
      <c r="O2936" s="28"/>
      <c r="P2936" s="33"/>
      <c r="Q2936" s="38"/>
      <c r="R2936" s="91"/>
      <c r="U2936" s="31"/>
    </row>
    <row r="2937" spans="6:21" x14ac:dyDescent="0.25">
      <c r="F2937" s="31"/>
      <c r="H2937" s="31"/>
      <c r="I2937" s="79"/>
      <c r="J2937" s="79"/>
      <c r="N2937" s="33"/>
      <c r="O2937" s="28"/>
      <c r="P2937" s="33"/>
      <c r="Q2937" s="38"/>
      <c r="R2937" s="91"/>
      <c r="U2937" s="31"/>
    </row>
    <row r="2938" spans="6:21" x14ac:dyDescent="0.25">
      <c r="F2938" s="31"/>
      <c r="H2938" s="31"/>
      <c r="I2938" s="79"/>
      <c r="J2938" s="79"/>
      <c r="N2938" s="33"/>
      <c r="O2938" s="28"/>
      <c r="P2938" s="33"/>
      <c r="Q2938" s="38"/>
      <c r="R2938" s="91"/>
      <c r="U2938" s="31"/>
    </row>
    <row r="2939" spans="6:21" x14ac:dyDescent="0.25">
      <c r="F2939" s="31"/>
      <c r="H2939" s="31"/>
      <c r="I2939" s="79"/>
      <c r="J2939" s="79"/>
      <c r="N2939" s="33"/>
      <c r="O2939" s="28"/>
      <c r="P2939" s="33"/>
      <c r="Q2939" s="38"/>
      <c r="R2939" s="91"/>
      <c r="U2939" s="31"/>
    </row>
    <row r="2940" spans="6:21" x14ac:dyDescent="0.25">
      <c r="F2940" s="31"/>
      <c r="H2940" s="31"/>
      <c r="I2940" s="79"/>
      <c r="J2940" s="79"/>
      <c r="N2940" s="33"/>
      <c r="O2940" s="28"/>
      <c r="P2940" s="33"/>
      <c r="Q2940" s="38"/>
      <c r="R2940" s="91"/>
      <c r="U2940" s="31"/>
    </row>
    <row r="2941" spans="6:21" x14ac:dyDescent="0.25">
      <c r="F2941" s="31"/>
      <c r="H2941" s="31"/>
      <c r="I2941" s="79"/>
      <c r="J2941" s="79"/>
      <c r="N2941" s="33"/>
      <c r="O2941" s="28"/>
      <c r="P2941" s="33"/>
      <c r="Q2941" s="38"/>
      <c r="R2941" s="91"/>
      <c r="U2941" s="31"/>
    </row>
    <row r="2942" spans="6:21" x14ac:dyDescent="0.25">
      <c r="F2942" s="31"/>
      <c r="H2942" s="31"/>
      <c r="I2942" s="79"/>
      <c r="J2942" s="79"/>
      <c r="N2942" s="33"/>
      <c r="O2942" s="28"/>
      <c r="P2942" s="33"/>
      <c r="Q2942" s="38"/>
      <c r="R2942" s="91"/>
      <c r="U2942" s="31"/>
    </row>
    <row r="2943" spans="6:21" x14ac:dyDescent="0.25">
      <c r="F2943" s="31"/>
      <c r="H2943" s="31"/>
      <c r="I2943" s="79"/>
      <c r="J2943" s="79"/>
      <c r="N2943" s="33"/>
      <c r="O2943" s="28"/>
      <c r="P2943" s="33"/>
      <c r="Q2943" s="38"/>
      <c r="R2943" s="91"/>
      <c r="U2943" s="31"/>
    </row>
    <row r="2944" spans="6:21" x14ac:dyDescent="0.25">
      <c r="F2944" s="31"/>
      <c r="H2944" s="31"/>
      <c r="I2944" s="79"/>
      <c r="J2944" s="79"/>
      <c r="N2944" s="33"/>
      <c r="O2944" s="28"/>
      <c r="P2944" s="33"/>
      <c r="Q2944" s="38"/>
      <c r="R2944" s="91"/>
      <c r="U2944" s="31"/>
    </row>
    <row r="2945" spans="6:21" x14ac:dyDescent="0.25">
      <c r="F2945" s="31"/>
      <c r="H2945" s="31"/>
      <c r="I2945" s="79"/>
      <c r="J2945" s="79"/>
      <c r="N2945" s="33"/>
      <c r="O2945" s="28"/>
      <c r="P2945" s="33"/>
      <c r="Q2945" s="38"/>
      <c r="R2945" s="91"/>
      <c r="U2945" s="31"/>
    </row>
    <row r="2946" spans="6:21" x14ac:dyDescent="0.25">
      <c r="F2946" s="31"/>
      <c r="H2946" s="31"/>
      <c r="I2946" s="79"/>
      <c r="J2946" s="79"/>
      <c r="N2946" s="33"/>
      <c r="O2946" s="28"/>
      <c r="P2946" s="33"/>
      <c r="Q2946" s="38"/>
      <c r="R2946" s="91"/>
      <c r="U2946" s="31"/>
    </row>
    <row r="2947" spans="6:21" x14ac:dyDescent="0.25">
      <c r="F2947" s="31"/>
      <c r="H2947" s="31"/>
      <c r="I2947" s="79"/>
      <c r="J2947" s="79"/>
      <c r="N2947" s="33"/>
      <c r="O2947" s="28"/>
      <c r="P2947" s="33"/>
      <c r="Q2947" s="38"/>
      <c r="R2947" s="91"/>
      <c r="U2947" s="31"/>
    </row>
    <row r="2948" spans="6:21" x14ac:dyDescent="0.25">
      <c r="F2948" s="31"/>
      <c r="H2948" s="31"/>
      <c r="I2948" s="79"/>
      <c r="J2948" s="79"/>
      <c r="N2948" s="33"/>
      <c r="O2948" s="28"/>
      <c r="P2948" s="33"/>
      <c r="Q2948" s="38"/>
      <c r="R2948" s="91"/>
      <c r="U2948" s="31"/>
    </row>
    <row r="2949" spans="6:21" x14ac:dyDescent="0.25">
      <c r="F2949" s="31"/>
      <c r="H2949" s="31"/>
      <c r="I2949" s="79"/>
      <c r="J2949" s="79"/>
      <c r="N2949" s="33"/>
      <c r="O2949" s="28"/>
      <c r="P2949" s="33"/>
      <c r="Q2949" s="38"/>
      <c r="R2949" s="91"/>
      <c r="U2949" s="31"/>
    </row>
    <row r="2950" spans="6:21" x14ac:dyDescent="0.25">
      <c r="F2950" s="31"/>
      <c r="H2950" s="31"/>
      <c r="I2950" s="79"/>
      <c r="J2950" s="79"/>
      <c r="N2950" s="33"/>
      <c r="O2950" s="28"/>
      <c r="P2950" s="33"/>
      <c r="Q2950" s="38"/>
      <c r="R2950" s="91"/>
      <c r="U2950" s="31"/>
    </row>
    <row r="2951" spans="6:21" x14ac:dyDescent="0.25">
      <c r="F2951" s="31"/>
      <c r="H2951" s="31"/>
      <c r="I2951" s="79"/>
      <c r="J2951" s="79"/>
      <c r="N2951" s="33"/>
      <c r="O2951" s="28"/>
      <c r="P2951" s="33"/>
      <c r="Q2951" s="38"/>
      <c r="R2951" s="91"/>
      <c r="U2951" s="31"/>
    </row>
    <row r="2952" spans="6:21" x14ac:dyDescent="0.25">
      <c r="F2952" s="31"/>
      <c r="H2952" s="31"/>
      <c r="I2952" s="79"/>
      <c r="J2952" s="79"/>
      <c r="N2952" s="33"/>
      <c r="O2952" s="28"/>
      <c r="P2952" s="33"/>
      <c r="Q2952" s="38"/>
      <c r="R2952" s="91"/>
      <c r="U2952" s="31"/>
    </row>
    <row r="2953" spans="6:21" x14ac:dyDescent="0.25">
      <c r="F2953" s="31"/>
      <c r="H2953" s="31"/>
      <c r="I2953" s="79"/>
      <c r="J2953" s="79"/>
      <c r="N2953" s="33"/>
      <c r="O2953" s="28"/>
      <c r="P2953" s="33"/>
      <c r="Q2953" s="38"/>
      <c r="R2953" s="91"/>
      <c r="U2953" s="31"/>
    </row>
    <row r="2954" spans="6:21" x14ac:dyDescent="0.25">
      <c r="F2954" s="31"/>
      <c r="H2954" s="31"/>
      <c r="I2954" s="79"/>
      <c r="J2954" s="79"/>
      <c r="N2954" s="33"/>
      <c r="O2954" s="28"/>
      <c r="P2954" s="33"/>
      <c r="Q2954" s="38"/>
      <c r="R2954" s="91"/>
      <c r="U2954" s="31"/>
    </row>
    <row r="2955" spans="6:21" x14ac:dyDescent="0.25">
      <c r="F2955" s="31"/>
      <c r="H2955" s="31"/>
      <c r="I2955" s="79"/>
      <c r="J2955" s="79"/>
      <c r="N2955" s="33"/>
      <c r="O2955" s="28"/>
      <c r="P2955" s="33"/>
      <c r="Q2955" s="38"/>
      <c r="R2955" s="91"/>
      <c r="U2955" s="31"/>
    </row>
    <row r="2956" spans="6:21" x14ac:dyDescent="0.25">
      <c r="F2956" s="31"/>
      <c r="H2956" s="31"/>
      <c r="I2956" s="79"/>
      <c r="J2956" s="79"/>
      <c r="N2956" s="33"/>
      <c r="O2956" s="28"/>
      <c r="P2956" s="33"/>
      <c r="Q2956" s="38"/>
      <c r="R2956" s="91"/>
      <c r="U2956" s="31"/>
    </row>
    <row r="2957" spans="6:21" x14ac:dyDescent="0.25">
      <c r="F2957" s="31"/>
      <c r="H2957" s="31"/>
      <c r="I2957" s="79"/>
      <c r="J2957" s="79"/>
      <c r="N2957" s="33"/>
      <c r="O2957" s="28"/>
      <c r="P2957" s="33"/>
      <c r="Q2957" s="38"/>
      <c r="R2957" s="91"/>
      <c r="U2957" s="31"/>
    </row>
    <row r="2958" spans="6:21" x14ac:dyDescent="0.25">
      <c r="F2958" s="31"/>
      <c r="H2958" s="31"/>
      <c r="I2958" s="79"/>
      <c r="J2958" s="79"/>
      <c r="N2958" s="33"/>
      <c r="O2958" s="28"/>
      <c r="P2958" s="33"/>
      <c r="Q2958" s="38"/>
      <c r="R2958" s="91"/>
      <c r="U2958" s="31"/>
    </row>
    <row r="2959" spans="6:21" x14ac:dyDescent="0.25">
      <c r="F2959" s="31"/>
      <c r="H2959" s="31"/>
      <c r="I2959" s="79"/>
      <c r="J2959" s="79"/>
      <c r="N2959" s="33"/>
      <c r="O2959" s="28"/>
      <c r="P2959" s="33"/>
      <c r="Q2959" s="38"/>
      <c r="R2959" s="91"/>
      <c r="U2959" s="31"/>
    </row>
    <row r="2960" spans="6:21" x14ac:dyDescent="0.25">
      <c r="F2960" s="31"/>
      <c r="H2960" s="31"/>
      <c r="I2960" s="79"/>
      <c r="J2960" s="79"/>
      <c r="N2960" s="33"/>
      <c r="O2960" s="28"/>
      <c r="P2960" s="33"/>
      <c r="Q2960" s="38"/>
      <c r="R2960" s="91"/>
      <c r="U2960" s="31"/>
    </row>
    <row r="2961" spans="6:21" x14ac:dyDescent="0.25">
      <c r="F2961" s="31"/>
      <c r="H2961" s="31"/>
      <c r="I2961" s="79"/>
      <c r="J2961" s="79"/>
      <c r="N2961" s="33"/>
      <c r="O2961" s="28"/>
      <c r="P2961" s="33"/>
      <c r="Q2961" s="38"/>
      <c r="R2961" s="91"/>
      <c r="U2961" s="31"/>
    </row>
    <row r="2962" spans="6:21" x14ac:dyDescent="0.25">
      <c r="F2962" s="31"/>
      <c r="H2962" s="31"/>
      <c r="I2962" s="79"/>
      <c r="J2962" s="79"/>
      <c r="N2962" s="33"/>
      <c r="O2962" s="28"/>
      <c r="P2962" s="33"/>
      <c r="Q2962" s="38"/>
      <c r="R2962" s="91"/>
      <c r="U2962" s="31"/>
    </row>
    <row r="2963" spans="6:21" x14ac:dyDescent="0.25">
      <c r="F2963" s="31"/>
      <c r="H2963" s="31"/>
      <c r="I2963" s="79"/>
      <c r="J2963" s="79"/>
      <c r="N2963" s="33"/>
      <c r="O2963" s="28"/>
      <c r="P2963" s="33"/>
      <c r="Q2963" s="38"/>
      <c r="R2963" s="91"/>
      <c r="U2963" s="31"/>
    </row>
    <row r="2964" spans="6:21" x14ac:dyDescent="0.25">
      <c r="F2964" s="31"/>
      <c r="H2964" s="31"/>
      <c r="I2964" s="79"/>
      <c r="J2964" s="79"/>
      <c r="N2964" s="33"/>
      <c r="O2964" s="28"/>
      <c r="P2964" s="33"/>
      <c r="Q2964" s="38"/>
      <c r="R2964" s="91"/>
      <c r="U2964" s="31"/>
    </row>
    <row r="2965" spans="6:21" x14ac:dyDescent="0.25">
      <c r="F2965" s="31"/>
      <c r="H2965" s="31"/>
      <c r="I2965" s="79"/>
      <c r="J2965" s="79"/>
      <c r="N2965" s="33"/>
      <c r="O2965" s="28"/>
      <c r="P2965" s="33"/>
      <c r="Q2965" s="38"/>
      <c r="R2965" s="91"/>
      <c r="U2965" s="31"/>
    </row>
    <row r="2966" spans="6:21" x14ac:dyDescent="0.25">
      <c r="F2966" s="31"/>
      <c r="H2966" s="31"/>
      <c r="I2966" s="79"/>
      <c r="J2966" s="79"/>
      <c r="N2966" s="33"/>
      <c r="O2966" s="28"/>
      <c r="P2966" s="33"/>
      <c r="Q2966" s="38"/>
      <c r="R2966" s="91"/>
      <c r="U2966" s="31"/>
    </row>
    <row r="2967" spans="6:21" x14ac:dyDescent="0.25">
      <c r="F2967" s="31"/>
      <c r="H2967" s="31"/>
      <c r="I2967" s="79"/>
      <c r="J2967" s="79"/>
      <c r="N2967" s="33"/>
      <c r="O2967" s="28"/>
      <c r="P2967" s="33"/>
      <c r="Q2967" s="38"/>
      <c r="R2967" s="91"/>
      <c r="U2967" s="31"/>
    </row>
    <row r="2968" spans="6:21" x14ac:dyDescent="0.25">
      <c r="F2968" s="31"/>
      <c r="H2968" s="31"/>
      <c r="I2968" s="79"/>
      <c r="J2968" s="79"/>
      <c r="N2968" s="33"/>
      <c r="O2968" s="28"/>
      <c r="P2968" s="33"/>
      <c r="Q2968" s="38"/>
      <c r="R2968" s="91"/>
      <c r="U2968" s="31"/>
    </row>
    <row r="2969" spans="6:21" x14ac:dyDescent="0.25">
      <c r="F2969" s="31"/>
      <c r="H2969" s="31"/>
      <c r="I2969" s="79"/>
      <c r="J2969" s="79"/>
      <c r="N2969" s="33"/>
      <c r="O2969" s="28"/>
      <c r="P2969" s="33"/>
      <c r="Q2969" s="38"/>
      <c r="R2969" s="91"/>
      <c r="U2969" s="31"/>
    </row>
    <row r="2970" spans="6:21" x14ac:dyDescent="0.25">
      <c r="F2970" s="31"/>
      <c r="H2970" s="31"/>
      <c r="I2970" s="79"/>
      <c r="J2970" s="79"/>
      <c r="N2970" s="33"/>
      <c r="O2970" s="28"/>
      <c r="P2970" s="33"/>
      <c r="Q2970" s="38"/>
      <c r="R2970" s="91"/>
      <c r="U2970" s="31"/>
    </row>
    <row r="2971" spans="6:21" x14ac:dyDescent="0.25">
      <c r="F2971" s="31"/>
      <c r="H2971" s="31"/>
      <c r="I2971" s="79"/>
      <c r="J2971" s="79"/>
      <c r="N2971" s="33"/>
      <c r="O2971" s="28"/>
      <c r="P2971" s="33"/>
      <c r="Q2971" s="38"/>
      <c r="R2971" s="91"/>
      <c r="U2971" s="31"/>
    </row>
    <row r="2972" spans="6:21" x14ac:dyDescent="0.25">
      <c r="F2972" s="31"/>
      <c r="H2972" s="31"/>
      <c r="I2972" s="79"/>
      <c r="J2972" s="79"/>
      <c r="N2972" s="33"/>
      <c r="O2972" s="28"/>
      <c r="P2972" s="33"/>
      <c r="Q2972" s="38"/>
      <c r="R2972" s="91"/>
      <c r="U2972" s="31"/>
    </row>
    <row r="2973" spans="6:21" x14ac:dyDescent="0.25">
      <c r="F2973" s="31"/>
      <c r="H2973" s="31"/>
      <c r="I2973" s="79"/>
      <c r="J2973" s="79"/>
      <c r="N2973" s="33"/>
      <c r="O2973" s="28"/>
      <c r="P2973" s="33"/>
      <c r="Q2973" s="38"/>
      <c r="R2973" s="91"/>
      <c r="U2973" s="31"/>
    </row>
    <row r="2974" spans="6:21" x14ac:dyDescent="0.25">
      <c r="F2974" s="31"/>
      <c r="H2974" s="31"/>
      <c r="I2974" s="79"/>
      <c r="J2974" s="79"/>
      <c r="N2974" s="33"/>
      <c r="O2974" s="28"/>
      <c r="P2974" s="33"/>
      <c r="Q2974" s="38"/>
      <c r="R2974" s="91"/>
      <c r="U2974" s="31"/>
    </row>
    <row r="2975" spans="6:21" x14ac:dyDescent="0.25">
      <c r="F2975" s="31"/>
      <c r="H2975" s="31"/>
      <c r="I2975" s="79"/>
      <c r="J2975" s="79"/>
      <c r="N2975" s="33"/>
      <c r="O2975" s="28"/>
      <c r="P2975" s="33"/>
      <c r="Q2975" s="38"/>
      <c r="R2975" s="91"/>
      <c r="U2975" s="31"/>
    </row>
    <row r="2976" spans="6:21" x14ac:dyDescent="0.25">
      <c r="F2976" s="31"/>
      <c r="H2976" s="31"/>
      <c r="I2976" s="79"/>
      <c r="J2976" s="79"/>
      <c r="N2976" s="33"/>
      <c r="O2976" s="28"/>
      <c r="P2976" s="33"/>
      <c r="Q2976" s="38"/>
      <c r="R2976" s="91"/>
      <c r="U2976" s="31"/>
    </row>
    <row r="2977" spans="6:21" x14ac:dyDescent="0.25">
      <c r="F2977" s="31"/>
      <c r="H2977" s="31"/>
      <c r="I2977" s="79"/>
      <c r="J2977" s="79"/>
      <c r="N2977" s="33"/>
      <c r="O2977" s="28"/>
      <c r="P2977" s="33"/>
      <c r="Q2977" s="38"/>
      <c r="R2977" s="91"/>
      <c r="U2977" s="31"/>
    </row>
    <row r="2978" spans="6:21" x14ac:dyDescent="0.25">
      <c r="F2978" s="31"/>
      <c r="H2978" s="31"/>
      <c r="I2978" s="79"/>
      <c r="J2978" s="79"/>
      <c r="N2978" s="33"/>
      <c r="O2978" s="28"/>
      <c r="P2978" s="33"/>
      <c r="Q2978" s="38"/>
      <c r="R2978" s="91"/>
      <c r="U2978" s="31"/>
    </row>
    <row r="2979" spans="6:21" x14ac:dyDescent="0.25">
      <c r="F2979" s="31"/>
      <c r="H2979" s="31"/>
      <c r="I2979" s="79"/>
      <c r="J2979" s="79"/>
      <c r="N2979" s="33"/>
      <c r="O2979" s="28"/>
      <c r="P2979" s="33"/>
      <c r="Q2979" s="38"/>
      <c r="R2979" s="91"/>
      <c r="U2979" s="31"/>
    </row>
    <row r="2980" spans="6:21" x14ac:dyDescent="0.25">
      <c r="F2980" s="31"/>
      <c r="H2980" s="31"/>
      <c r="I2980" s="79"/>
      <c r="J2980" s="79"/>
      <c r="N2980" s="33"/>
      <c r="O2980" s="28"/>
      <c r="P2980" s="33"/>
      <c r="Q2980" s="38"/>
      <c r="R2980" s="91"/>
      <c r="U2980" s="31"/>
    </row>
    <row r="2981" spans="6:21" x14ac:dyDescent="0.25">
      <c r="F2981" s="31"/>
      <c r="H2981" s="31"/>
      <c r="I2981" s="79"/>
      <c r="J2981" s="79"/>
      <c r="N2981" s="33"/>
      <c r="O2981" s="28"/>
      <c r="P2981" s="33"/>
      <c r="Q2981" s="38"/>
      <c r="R2981" s="91"/>
      <c r="U2981" s="31"/>
    </row>
    <row r="2982" spans="6:21" x14ac:dyDescent="0.25">
      <c r="F2982" s="31"/>
      <c r="H2982" s="31"/>
      <c r="I2982" s="79"/>
      <c r="J2982" s="79"/>
      <c r="N2982" s="33"/>
      <c r="O2982" s="28"/>
      <c r="P2982" s="33"/>
      <c r="Q2982" s="38"/>
      <c r="R2982" s="91"/>
      <c r="U2982" s="31"/>
    </row>
    <row r="2983" spans="6:21" x14ac:dyDescent="0.25">
      <c r="F2983" s="31"/>
      <c r="H2983" s="31"/>
      <c r="I2983" s="79"/>
      <c r="J2983" s="79"/>
      <c r="N2983" s="33"/>
      <c r="O2983" s="28"/>
      <c r="P2983" s="33"/>
      <c r="Q2983" s="38"/>
      <c r="R2983" s="91"/>
      <c r="U2983" s="31"/>
    </row>
    <row r="2984" spans="6:21" x14ac:dyDescent="0.25">
      <c r="F2984" s="31"/>
      <c r="H2984" s="31"/>
      <c r="I2984" s="79"/>
      <c r="J2984" s="79"/>
      <c r="N2984" s="33"/>
      <c r="O2984" s="28"/>
      <c r="P2984" s="33"/>
      <c r="Q2984" s="38"/>
      <c r="R2984" s="91"/>
      <c r="U2984" s="31"/>
    </row>
    <row r="2985" spans="6:21" x14ac:dyDescent="0.25">
      <c r="F2985" s="31"/>
      <c r="H2985" s="31"/>
      <c r="I2985" s="79"/>
      <c r="J2985" s="79"/>
      <c r="N2985" s="33"/>
      <c r="O2985" s="28"/>
      <c r="P2985" s="33"/>
      <c r="Q2985" s="38"/>
      <c r="R2985" s="91"/>
      <c r="U2985" s="31"/>
    </row>
    <row r="2986" spans="6:21" x14ac:dyDescent="0.25">
      <c r="F2986" s="31"/>
      <c r="H2986" s="31"/>
      <c r="I2986" s="79"/>
      <c r="J2986" s="79"/>
      <c r="N2986" s="33"/>
      <c r="O2986" s="28"/>
      <c r="P2986" s="33"/>
      <c r="Q2986" s="38"/>
      <c r="R2986" s="91"/>
      <c r="U2986" s="31"/>
    </row>
    <row r="2987" spans="6:21" x14ac:dyDescent="0.25">
      <c r="F2987" s="31"/>
      <c r="H2987" s="31"/>
      <c r="I2987" s="79"/>
      <c r="J2987" s="79"/>
      <c r="N2987" s="33"/>
      <c r="O2987" s="28"/>
      <c r="P2987" s="33"/>
      <c r="Q2987" s="38"/>
      <c r="R2987" s="91"/>
      <c r="U2987" s="31"/>
    </row>
    <row r="2988" spans="6:21" x14ac:dyDescent="0.25">
      <c r="F2988" s="31"/>
      <c r="H2988" s="31"/>
      <c r="I2988" s="79"/>
      <c r="J2988" s="79"/>
      <c r="N2988" s="33"/>
      <c r="O2988" s="28"/>
      <c r="P2988" s="33"/>
      <c r="Q2988" s="38"/>
      <c r="R2988" s="91"/>
      <c r="U2988" s="31"/>
    </row>
    <row r="2989" spans="6:21" x14ac:dyDescent="0.25">
      <c r="F2989" s="31"/>
      <c r="H2989" s="31"/>
      <c r="I2989" s="79"/>
      <c r="J2989" s="79"/>
      <c r="N2989" s="33"/>
      <c r="O2989" s="28"/>
      <c r="P2989" s="33"/>
      <c r="Q2989" s="38"/>
      <c r="R2989" s="91"/>
      <c r="U2989" s="31"/>
    </row>
    <row r="2990" spans="6:21" x14ac:dyDescent="0.25">
      <c r="F2990" s="31"/>
      <c r="H2990" s="31"/>
      <c r="I2990" s="79"/>
      <c r="J2990" s="79"/>
      <c r="N2990" s="33"/>
      <c r="O2990" s="28"/>
      <c r="P2990" s="33"/>
      <c r="Q2990" s="38"/>
      <c r="R2990" s="91"/>
      <c r="U2990" s="31"/>
    </row>
    <row r="2991" spans="6:21" x14ac:dyDescent="0.25">
      <c r="F2991" s="31"/>
      <c r="H2991" s="31"/>
      <c r="I2991" s="79"/>
      <c r="J2991" s="79"/>
      <c r="N2991" s="33"/>
      <c r="O2991" s="28"/>
      <c r="P2991" s="33"/>
      <c r="Q2991" s="38"/>
      <c r="R2991" s="91"/>
      <c r="U2991" s="31"/>
    </row>
    <row r="2992" spans="6:21" x14ac:dyDescent="0.25">
      <c r="F2992" s="31"/>
      <c r="H2992" s="31"/>
      <c r="I2992" s="79"/>
      <c r="J2992" s="79"/>
      <c r="N2992" s="33"/>
      <c r="O2992" s="28"/>
      <c r="P2992" s="33"/>
      <c r="Q2992" s="38"/>
      <c r="R2992" s="91"/>
      <c r="U2992" s="31"/>
    </row>
    <row r="2993" spans="6:21" x14ac:dyDescent="0.25">
      <c r="F2993" s="31"/>
      <c r="H2993" s="31"/>
      <c r="I2993" s="79"/>
      <c r="J2993" s="79"/>
      <c r="N2993" s="33"/>
      <c r="O2993" s="28"/>
      <c r="P2993" s="33"/>
      <c r="Q2993" s="38"/>
      <c r="R2993" s="91"/>
      <c r="U2993" s="31"/>
    </row>
    <row r="2994" spans="6:21" x14ac:dyDescent="0.25">
      <c r="F2994" s="31"/>
      <c r="H2994" s="31"/>
      <c r="I2994" s="79"/>
      <c r="J2994" s="79"/>
      <c r="N2994" s="33"/>
      <c r="O2994" s="28"/>
      <c r="P2994" s="33"/>
      <c r="Q2994" s="38"/>
      <c r="R2994" s="91"/>
      <c r="U2994" s="31"/>
    </row>
    <row r="2995" spans="6:21" x14ac:dyDescent="0.25">
      <c r="F2995" s="31"/>
      <c r="H2995" s="31"/>
      <c r="I2995" s="79"/>
      <c r="J2995" s="79"/>
      <c r="N2995" s="33"/>
      <c r="O2995" s="28"/>
      <c r="P2995" s="33"/>
      <c r="Q2995" s="38"/>
      <c r="R2995" s="91"/>
      <c r="U2995" s="31"/>
    </row>
    <row r="2996" spans="6:21" x14ac:dyDescent="0.25">
      <c r="F2996" s="31"/>
      <c r="H2996" s="31"/>
      <c r="I2996" s="79"/>
      <c r="J2996" s="79"/>
      <c r="N2996" s="33"/>
      <c r="O2996" s="28"/>
      <c r="P2996" s="33"/>
      <c r="Q2996" s="38"/>
      <c r="R2996" s="91"/>
      <c r="U2996" s="31"/>
    </row>
    <row r="2997" spans="6:21" x14ac:dyDescent="0.25">
      <c r="F2997" s="31"/>
      <c r="H2997" s="31"/>
      <c r="I2997" s="79"/>
      <c r="J2997" s="79"/>
      <c r="N2997" s="33"/>
      <c r="O2997" s="28"/>
      <c r="P2997" s="33"/>
      <c r="Q2997" s="38"/>
      <c r="R2997" s="91"/>
      <c r="U2997" s="31"/>
    </row>
    <row r="2998" spans="6:21" x14ac:dyDescent="0.25">
      <c r="F2998" s="31"/>
      <c r="H2998" s="31"/>
      <c r="I2998" s="79"/>
      <c r="J2998" s="79"/>
      <c r="N2998" s="33"/>
      <c r="O2998" s="28"/>
      <c r="P2998" s="33"/>
      <c r="Q2998" s="38"/>
      <c r="R2998" s="91"/>
      <c r="U2998" s="31"/>
    </row>
    <row r="2999" spans="6:21" x14ac:dyDescent="0.25">
      <c r="F2999" s="31"/>
      <c r="H2999" s="31"/>
      <c r="I2999" s="79"/>
      <c r="J2999" s="79"/>
      <c r="N2999" s="33"/>
      <c r="O2999" s="28"/>
      <c r="P2999" s="33"/>
      <c r="Q2999" s="38"/>
      <c r="R2999" s="91"/>
      <c r="U2999" s="31"/>
    </row>
    <row r="3000" spans="6:21" x14ac:dyDescent="0.25">
      <c r="F3000" s="31"/>
      <c r="H3000" s="31"/>
      <c r="I3000" s="79"/>
      <c r="J3000" s="79"/>
      <c r="N3000" s="33"/>
      <c r="O3000" s="28"/>
      <c r="P3000" s="33"/>
      <c r="Q3000" s="38"/>
      <c r="R3000" s="91"/>
      <c r="U3000" s="31"/>
    </row>
    <row r="3001" spans="6:21" x14ac:dyDescent="0.25">
      <c r="F3001" s="31"/>
      <c r="H3001" s="31"/>
      <c r="I3001" s="79"/>
      <c r="J3001" s="79"/>
      <c r="N3001" s="33"/>
      <c r="O3001" s="28"/>
      <c r="P3001" s="33"/>
      <c r="Q3001" s="38"/>
      <c r="R3001" s="91"/>
      <c r="U3001" s="31"/>
    </row>
    <row r="3002" spans="6:21" x14ac:dyDescent="0.25">
      <c r="F3002" s="31"/>
      <c r="H3002" s="31"/>
      <c r="I3002" s="79"/>
      <c r="J3002" s="79"/>
      <c r="N3002" s="33"/>
      <c r="O3002" s="28"/>
      <c r="P3002" s="33"/>
      <c r="Q3002" s="38"/>
      <c r="R3002" s="91"/>
      <c r="U3002" s="31"/>
    </row>
    <row r="3003" spans="6:21" x14ac:dyDescent="0.25">
      <c r="F3003" s="31"/>
      <c r="H3003" s="31"/>
      <c r="I3003" s="79"/>
      <c r="J3003" s="79"/>
      <c r="N3003" s="33"/>
      <c r="O3003" s="28"/>
      <c r="P3003" s="33"/>
      <c r="Q3003" s="38"/>
      <c r="R3003" s="91"/>
      <c r="U3003" s="31"/>
    </row>
    <row r="3004" spans="6:21" x14ac:dyDescent="0.25">
      <c r="F3004" s="31"/>
      <c r="H3004" s="31"/>
      <c r="I3004" s="79"/>
      <c r="J3004" s="79"/>
      <c r="N3004" s="33"/>
      <c r="O3004" s="28"/>
      <c r="P3004" s="33"/>
      <c r="Q3004" s="38"/>
      <c r="R3004" s="91"/>
      <c r="U3004" s="31"/>
    </row>
    <row r="3005" spans="6:21" x14ac:dyDescent="0.25">
      <c r="F3005" s="31"/>
      <c r="H3005" s="31"/>
      <c r="I3005" s="79"/>
      <c r="J3005" s="79"/>
      <c r="N3005" s="33"/>
      <c r="O3005" s="28"/>
      <c r="P3005" s="33"/>
      <c r="Q3005" s="38"/>
      <c r="R3005" s="91"/>
      <c r="U3005" s="31"/>
    </row>
    <row r="3006" spans="6:21" x14ac:dyDescent="0.25">
      <c r="F3006" s="31"/>
      <c r="H3006" s="31"/>
      <c r="I3006" s="79"/>
      <c r="J3006" s="79"/>
      <c r="N3006" s="33"/>
      <c r="O3006" s="28"/>
      <c r="P3006" s="33"/>
      <c r="Q3006" s="38"/>
      <c r="R3006" s="91"/>
      <c r="U3006" s="31"/>
    </row>
    <row r="3007" spans="6:21" x14ac:dyDescent="0.25">
      <c r="F3007" s="31"/>
      <c r="H3007" s="31"/>
      <c r="I3007" s="79"/>
      <c r="J3007" s="79"/>
      <c r="N3007" s="33"/>
      <c r="O3007" s="28"/>
      <c r="P3007" s="33"/>
      <c r="Q3007" s="38"/>
      <c r="R3007" s="91"/>
      <c r="U3007" s="31"/>
    </row>
    <row r="3008" spans="6:21" x14ac:dyDescent="0.25">
      <c r="F3008" s="31"/>
      <c r="H3008" s="31"/>
      <c r="I3008" s="79"/>
      <c r="J3008" s="79"/>
      <c r="N3008" s="33"/>
      <c r="O3008" s="28"/>
      <c r="P3008" s="33"/>
      <c r="Q3008" s="38"/>
      <c r="R3008" s="91"/>
      <c r="U3008" s="31"/>
    </row>
    <row r="3009" spans="6:21" x14ac:dyDescent="0.25">
      <c r="F3009" s="31"/>
      <c r="H3009" s="31"/>
      <c r="I3009" s="79"/>
      <c r="J3009" s="79"/>
      <c r="N3009" s="33"/>
      <c r="O3009" s="28"/>
      <c r="P3009" s="33"/>
      <c r="Q3009" s="38"/>
      <c r="R3009" s="91"/>
      <c r="U3009" s="31"/>
    </row>
    <row r="3010" spans="6:21" x14ac:dyDescent="0.25">
      <c r="F3010" s="31"/>
      <c r="H3010" s="31"/>
      <c r="I3010" s="79"/>
      <c r="J3010" s="79"/>
      <c r="N3010" s="33"/>
      <c r="O3010" s="28"/>
      <c r="P3010" s="33"/>
      <c r="Q3010" s="38"/>
      <c r="R3010" s="91"/>
      <c r="U3010" s="31"/>
    </row>
    <row r="3011" spans="6:21" x14ac:dyDescent="0.25">
      <c r="F3011" s="31"/>
      <c r="H3011" s="31"/>
      <c r="I3011" s="79"/>
      <c r="J3011" s="79"/>
      <c r="N3011" s="33"/>
      <c r="O3011" s="28"/>
      <c r="P3011" s="33"/>
      <c r="Q3011" s="38"/>
      <c r="R3011" s="91"/>
      <c r="U3011" s="31"/>
    </row>
    <row r="3012" spans="6:21" x14ac:dyDescent="0.25">
      <c r="F3012" s="31"/>
      <c r="H3012" s="31"/>
      <c r="I3012" s="79"/>
      <c r="J3012" s="79"/>
      <c r="N3012" s="33"/>
      <c r="O3012" s="28"/>
      <c r="P3012" s="33"/>
      <c r="Q3012" s="38"/>
      <c r="R3012" s="91"/>
      <c r="U3012" s="31"/>
    </row>
    <row r="3013" spans="6:21" x14ac:dyDescent="0.25">
      <c r="F3013" s="31"/>
      <c r="H3013" s="31"/>
      <c r="I3013" s="79"/>
      <c r="J3013" s="79"/>
      <c r="N3013" s="33"/>
      <c r="O3013" s="28"/>
      <c r="P3013" s="33"/>
      <c r="Q3013" s="38"/>
      <c r="R3013" s="91"/>
      <c r="U3013" s="31"/>
    </row>
    <row r="3014" spans="6:21" x14ac:dyDescent="0.25">
      <c r="F3014" s="31"/>
      <c r="H3014" s="31"/>
      <c r="I3014" s="79"/>
      <c r="J3014" s="79"/>
      <c r="N3014" s="33"/>
      <c r="O3014" s="28"/>
      <c r="P3014" s="33"/>
      <c r="Q3014" s="38"/>
      <c r="R3014" s="91"/>
      <c r="U3014" s="31"/>
    </row>
    <row r="3015" spans="6:21" x14ac:dyDescent="0.25">
      <c r="F3015" s="31"/>
      <c r="H3015" s="31"/>
      <c r="I3015" s="79"/>
      <c r="J3015" s="79"/>
      <c r="N3015" s="33"/>
      <c r="O3015" s="28"/>
      <c r="P3015" s="33"/>
      <c r="Q3015" s="38"/>
      <c r="R3015" s="91"/>
      <c r="U3015" s="31"/>
    </row>
    <row r="3016" spans="6:21" x14ac:dyDescent="0.25">
      <c r="F3016" s="31"/>
      <c r="H3016" s="31"/>
      <c r="I3016" s="79"/>
      <c r="J3016" s="79"/>
      <c r="N3016" s="33"/>
      <c r="O3016" s="28"/>
      <c r="P3016" s="33"/>
      <c r="Q3016" s="38"/>
      <c r="R3016" s="91"/>
      <c r="U3016" s="31"/>
    </row>
    <row r="3017" spans="6:21" x14ac:dyDescent="0.25">
      <c r="F3017" s="31"/>
      <c r="H3017" s="31"/>
      <c r="I3017" s="79"/>
      <c r="J3017" s="79"/>
      <c r="N3017" s="33"/>
      <c r="O3017" s="28"/>
      <c r="P3017" s="33"/>
      <c r="Q3017" s="38"/>
      <c r="R3017" s="91"/>
      <c r="U3017" s="31"/>
    </row>
    <row r="3018" spans="6:21" x14ac:dyDescent="0.25">
      <c r="F3018" s="31"/>
      <c r="H3018" s="31"/>
      <c r="I3018" s="79"/>
      <c r="J3018" s="79"/>
      <c r="N3018" s="33"/>
      <c r="O3018" s="28"/>
      <c r="P3018" s="33"/>
      <c r="Q3018" s="38"/>
      <c r="R3018" s="91"/>
      <c r="U3018" s="31"/>
    </row>
    <row r="3019" spans="6:21" x14ac:dyDescent="0.25">
      <c r="F3019" s="31"/>
      <c r="H3019" s="31"/>
      <c r="I3019" s="79"/>
      <c r="J3019" s="79"/>
      <c r="N3019" s="33"/>
      <c r="O3019" s="28"/>
      <c r="P3019" s="33"/>
      <c r="Q3019" s="38"/>
      <c r="R3019" s="91"/>
      <c r="U3019" s="31"/>
    </row>
    <row r="3020" spans="6:21" x14ac:dyDescent="0.25">
      <c r="F3020" s="31"/>
      <c r="H3020" s="31"/>
      <c r="I3020" s="79"/>
      <c r="J3020" s="79"/>
      <c r="N3020" s="33"/>
      <c r="O3020" s="28"/>
      <c r="P3020" s="33"/>
      <c r="Q3020" s="38"/>
      <c r="R3020" s="91"/>
      <c r="U3020" s="31"/>
    </row>
    <row r="3021" spans="6:21" x14ac:dyDescent="0.25">
      <c r="F3021" s="31"/>
      <c r="H3021" s="31"/>
      <c r="I3021" s="79"/>
      <c r="J3021" s="79"/>
      <c r="N3021" s="33"/>
      <c r="O3021" s="28"/>
      <c r="P3021" s="33"/>
      <c r="Q3021" s="38"/>
      <c r="R3021" s="91"/>
      <c r="U3021" s="31"/>
    </row>
    <row r="3022" spans="6:21" x14ac:dyDescent="0.25">
      <c r="F3022" s="31"/>
      <c r="H3022" s="31"/>
      <c r="I3022" s="79"/>
      <c r="J3022" s="79"/>
      <c r="N3022" s="33"/>
      <c r="O3022" s="28"/>
      <c r="P3022" s="33"/>
      <c r="Q3022" s="38"/>
      <c r="R3022" s="91"/>
      <c r="U3022" s="31"/>
    </row>
    <row r="3023" spans="6:21" x14ac:dyDescent="0.25">
      <c r="F3023" s="31"/>
      <c r="H3023" s="31"/>
      <c r="I3023" s="79"/>
      <c r="J3023" s="79"/>
      <c r="N3023" s="33"/>
      <c r="O3023" s="28"/>
      <c r="P3023" s="33"/>
      <c r="Q3023" s="38"/>
      <c r="R3023" s="91"/>
      <c r="U3023" s="31"/>
    </row>
    <row r="3024" spans="6:21" x14ac:dyDescent="0.25">
      <c r="F3024" s="31"/>
      <c r="H3024" s="31"/>
      <c r="I3024" s="79"/>
      <c r="J3024" s="79"/>
      <c r="N3024" s="33"/>
      <c r="O3024" s="28"/>
      <c r="P3024" s="33"/>
      <c r="Q3024" s="38"/>
      <c r="R3024" s="91"/>
      <c r="U3024" s="31"/>
    </row>
    <row r="3025" spans="6:21" x14ac:dyDescent="0.25">
      <c r="F3025" s="31"/>
      <c r="H3025" s="31"/>
      <c r="I3025" s="79"/>
      <c r="J3025" s="79"/>
      <c r="N3025" s="33"/>
      <c r="O3025" s="28"/>
      <c r="P3025" s="33"/>
      <c r="Q3025" s="38"/>
      <c r="R3025" s="91"/>
      <c r="U3025" s="31"/>
    </row>
    <row r="3026" spans="6:21" x14ac:dyDescent="0.25">
      <c r="F3026" s="31"/>
      <c r="H3026" s="31"/>
      <c r="I3026" s="79"/>
      <c r="J3026" s="79"/>
      <c r="N3026" s="33"/>
      <c r="O3026" s="28"/>
      <c r="P3026" s="33"/>
      <c r="Q3026" s="38"/>
      <c r="R3026" s="91"/>
      <c r="U3026" s="31"/>
    </row>
    <row r="3027" spans="6:21" x14ac:dyDescent="0.25">
      <c r="F3027" s="31"/>
      <c r="H3027" s="31"/>
      <c r="I3027" s="79"/>
      <c r="J3027" s="79"/>
      <c r="N3027" s="33"/>
      <c r="O3027" s="28"/>
      <c r="P3027" s="33"/>
      <c r="Q3027" s="38"/>
      <c r="R3027" s="91"/>
      <c r="U3027" s="31"/>
    </row>
    <row r="3028" spans="6:21" x14ac:dyDescent="0.25">
      <c r="F3028" s="31"/>
      <c r="H3028" s="31"/>
      <c r="I3028" s="79"/>
      <c r="J3028" s="79"/>
      <c r="N3028" s="33"/>
      <c r="O3028" s="28"/>
      <c r="P3028" s="33"/>
      <c r="Q3028" s="38"/>
      <c r="R3028" s="91"/>
      <c r="U3028" s="31"/>
    </row>
    <row r="3029" spans="6:21" x14ac:dyDescent="0.25">
      <c r="F3029" s="31"/>
      <c r="H3029" s="31"/>
      <c r="I3029" s="79"/>
      <c r="J3029" s="79"/>
      <c r="N3029" s="33"/>
      <c r="O3029" s="28"/>
      <c r="P3029" s="33"/>
      <c r="Q3029" s="38"/>
      <c r="R3029" s="91"/>
      <c r="U3029" s="31"/>
    </row>
    <row r="3030" spans="6:21" x14ac:dyDescent="0.25">
      <c r="F3030" s="31"/>
      <c r="H3030" s="31"/>
      <c r="I3030" s="79"/>
      <c r="J3030" s="79"/>
      <c r="N3030" s="33"/>
      <c r="O3030" s="28"/>
      <c r="P3030" s="33"/>
      <c r="Q3030" s="38"/>
      <c r="R3030" s="91"/>
      <c r="U3030" s="31"/>
    </row>
    <row r="3031" spans="6:21" x14ac:dyDescent="0.25">
      <c r="F3031" s="31"/>
      <c r="H3031" s="31"/>
      <c r="I3031" s="79"/>
      <c r="J3031" s="79"/>
      <c r="N3031" s="33"/>
      <c r="O3031" s="28"/>
      <c r="P3031" s="33"/>
      <c r="Q3031" s="38"/>
      <c r="R3031" s="91"/>
      <c r="U3031" s="31"/>
    </row>
    <row r="3032" spans="6:21" x14ac:dyDescent="0.25">
      <c r="F3032" s="31"/>
      <c r="H3032" s="31"/>
      <c r="I3032" s="79"/>
      <c r="J3032" s="79"/>
      <c r="N3032" s="33"/>
      <c r="O3032" s="28"/>
      <c r="P3032" s="33"/>
      <c r="Q3032" s="38"/>
      <c r="R3032" s="91"/>
      <c r="U3032" s="31"/>
    </row>
    <row r="3033" spans="6:21" x14ac:dyDescent="0.25">
      <c r="F3033" s="31"/>
      <c r="H3033" s="31"/>
      <c r="I3033" s="79"/>
      <c r="J3033" s="79"/>
      <c r="N3033" s="33"/>
      <c r="O3033" s="28"/>
      <c r="P3033" s="33"/>
      <c r="Q3033" s="38"/>
      <c r="R3033" s="91"/>
      <c r="U3033" s="31"/>
    </row>
    <row r="3034" spans="6:21" x14ac:dyDescent="0.25">
      <c r="F3034" s="31"/>
      <c r="H3034" s="31"/>
      <c r="I3034" s="79"/>
      <c r="J3034" s="79"/>
      <c r="N3034" s="33"/>
      <c r="O3034" s="28"/>
      <c r="P3034" s="33"/>
      <c r="Q3034" s="38"/>
      <c r="R3034" s="91"/>
      <c r="U3034" s="31"/>
    </row>
    <row r="3035" spans="6:21" x14ac:dyDescent="0.25">
      <c r="F3035" s="31"/>
      <c r="H3035" s="31"/>
      <c r="I3035" s="79"/>
      <c r="J3035" s="79"/>
      <c r="N3035" s="33"/>
      <c r="O3035" s="28"/>
      <c r="P3035" s="33"/>
      <c r="Q3035" s="38"/>
      <c r="R3035" s="91"/>
      <c r="U3035" s="31"/>
    </row>
    <row r="3036" spans="6:21" x14ac:dyDescent="0.25">
      <c r="F3036" s="31"/>
      <c r="H3036" s="31"/>
      <c r="I3036" s="79"/>
      <c r="J3036" s="79"/>
      <c r="N3036" s="33"/>
      <c r="O3036" s="28"/>
      <c r="P3036" s="33"/>
      <c r="Q3036" s="38"/>
      <c r="R3036" s="91"/>
      <c r="U3036" s="31"/>
    </row>
    <row r="3037" spans="6:21" x14ac:dyDescent="0.25">
      <c r="F3037" s="31"/>
      <c r="H3037" s="31"/>
      <c r="I3037" s="79"/>
      <c r="J3037" s="79"/>
      <c r="N3037" s="33"/>
      <c r="O3037" s="28"/>
      <c r="P3037" s="33"/>
      <c r="Q3037" s="38"/>
      <c r="R3037" s="91"/>
      <c r="U3037" s="31"/>
    </row>
    <row r="3038" spans="6:21" x14ac:dyDescent="0.25">
      <c r="F3038" s="31"/>
      <c r="H3038" s="31"/>
      <c r="I3038" s="79"/>
      <c r="J3038" s="79"/>
      <c r="N3038" s="33"/>
      <c r="O3038" s="28"/>
      <c r="P3038" s="33"/>
      <c r="Q3038" s="38"/>
      <c r="R3038" s="91"/>
      <c r="U3038" s="31"/>
    </row>
    <row r="3039" spans="6:21" x14ac:dyDescent="0.25">
      <c r="F3039" s="31"/>
      <c r="H3039" s="31"/>
      <c r="I3039" s="79"/>
      <c r="J3039" s="79"/>
      <c r="N3039" s="33"/>
      <c r="O3039" s="28"/>
      <c r="P3039" s="33"/>
      <c r="Q3039" s="38"/>
      <c r="R3039" s="91"/>
      <c r="U3039" s="31"/>
    </row>
    <row r="3040" spans="6:21" x14ac:dyDescent="0.25">
      <c r="F3040" s="31"/>
      <c r="H3040" s="31"/>
      <c r="I3040" s="79"/>
      <c r="J3040" s="79"/>
      <c r="N3040" s="33"/>
      <c r="O3040" s="28"/>
      <c r="P3040" s="33"/>
      <c r="Q3040" s="38"/>
      <c r="R3040" s="91"/>
      <c r="U3040" s="31"/>
    </row>
    <row r="3041" spans="6:21" x14ac:dyDescent="0.25">
      <c r="F3041" s="31"/>
      <c r="H3041" s="31"/>
      <c r="I3041" s="79"/>
      <c r="J3041" s="79"/>
      <c r="N3041" s="33"/>
      <c r="O3041" s="28"/>
      <c r="P3041" s="33"/>
      <c r="Q3041" s="38"/>
      <c r="R3041" s="91"/>
      <c r="U3041" s="31"/>
    </row>
    <row r="3042" spans="6:21" x14ac:dyDescent="0.25">
      <c r="F3042" s="31"/>
      <c r="H3042" s="31"/>
      <c r="I3042" s="79"/>
      <c r="J3042" s="79"/>
      <c r="N3042" s="33"/>
      <c r="O3042" s="28"/>
      <c r="P3042" s="33"/>
      <c r="Q3042" s="38"/>
      <c r="R3042" s="91"/>
      <c r="U3042" s="31"/>
    </row>
    <row r="3043" spans="6:21" x14ac:dyDescent="0.25">
      <c r="F3043" s="31"/>
      <c r="H3043" s="31"/>
      <c r="I3043" s="79"/>
      <c r="J3043" s="79"/>
      <c r="N3043" s="33"/>
      <c r="O3043" s="28"/>
      <c r="P3043" s="33"/>
      <c r="Q3043" s="38"/>
      <c r="R3043" s="91"/>
      <c r="U3043" s="31"/>
    </row>
    <row r="3044" spans="6:21" x14ac:dyDescent="0.25">
      <c r="F3044" s="31"/>
      <c r="H3044" s="31"/>
      <c r="I3044" s="79"/>
      <c r="J3044" s="79"/>
      <c r="N3044" s="33"/>
      <c r="O3044" s="28"/>
      <c r="P3044" s="33"/>
      <c r="Q3044" s="38"/>
      <c r="R3044" s="91"/>
      <c r="U3044" s="31"/>
    </row>
    <row r="3045" spans="6:21" x14ac:dyDescent="0.25">
      <c r="F3045" s="31"/>
      <c r="H3045" s="31"/>
      <c r="I3045" s="79"/>
      <c r="J3045" s="79"/>
      <c r="N3045" s="33"/>
      <c r="O3045" s="28"/>
      <c r="P3045" s="33"/>
      <c r="Q3045" s="38"/>
      <c r="R3045" s="91"/>
      <c r="U3045" s="31"/>
    </row>
    <row r="3046" spans="6:21" x14ac:dyDescent="0.25">
      <c r="F3046" s="31"/>
      <c r="H3046" s="31"/>
      <c r="I3046" s="79"/>
      <c r="J3046" s="79"/>
      <c r="N3046" s="33"/>
      <c r="O3046" s="28"/>
      <c r="P3046" s="33"/>
      <c r="Q3046" s="38"/>
      <c r="R3046" s="91"/>
      <c r="U3046" s="31"/>
    </row>
    <row r="3047" spans="6:21" x14ac:dyDescent="0.25">
      <c r="F3047" s="31"/>
      <c r="H3047" s="31"/>
      <c r="I3047" s="79"/>
      <c r="J3047" s="79"/>
      <c r="N3047" s="33"/>
      <c r="O3047" s="28"/>
      <c r="P3047" s="33"/>
      <c r="Q3047" s="38"/>
      <c r="R3047" s="91"/>
      <c r="U3047" s="31"/>
    </row>
    <row r="3048" spans="6:21" x14ac:dyDescent="0.25">
      <c r="F3048" s="31"/>
      <c r="H3048" s="31"/>
      <c r="I3048" s="79"/>
      <c r="J3048" s="79"/>
      <c r="N3048" s="33"/>
      <c r="O3048" s="28"/>
      <c r="P3048" s="33"/>
      <c r="Q3048" s="38"/>
      <c r="R3048" s="91"/>
      <c r="U3048" s="31"/>
    </row>
    <row r="3049" spans="6:21" x14ac:dyDescent="0.25">
      <c r="F3049" s="31"/>
      <c r="H3049" s="31"/>
      <c r="I3049" s="79"/>
      <c r="J3049" s="79"/>
      <c r="N3049" s="33"/>
      <c r="O3049" s="28"/>
      <c r="P3049" s="33"/>
      <c r="Q3049" s="38"/>
      <c r="R3049" s="91"/>
      <c r="U3049" s="31"/>
    </row>
    <row r="3050" spans="6:21" x14ac:dyDescent="0.25">
      <c r="F3050" s="31"/>
      <c r="H3050" s="31"/>
      <c r="I3050" s="79"/>
      <c r="J3050" s="79"/>
      <c r="N3050" s="33"/>
      <c r="O3050" s="28"/>
      <c r="P3050" s="33"/>
      <c r="Q3050" s="38"/>
      <c r="R3050" s="91"/>
      <c r="U3050" s="31"/>
    </row>
    <row r="3051" spans="6:21" x14ac:dyDescent="0.25">
      <c r="F3051" s="31"/>
      <c r="H3051" s="31"/>
      <c r="I3051" s="79"/>
      <c r="J3051" s="79"/>
      <c r="N3051" s="33"/>
      <c r="O3051" s="28"/>
      <c r="P3051" s="33"/>
      <c r="Q3051" s="38"/>
      <c r="R3051" s="91"/>
      <c r="U3051" s="31"/>
    </row>
    <row r="3052" spans="6:21" x14ac:dyDescent="0.25">
      <c r="F3052" s="31"/>
      <c r="H3052" s="31"/>
      <c r="I3052" s="79"/>
      <c r="J3052" s="79"/>
      <c r="N3052" s="33"/>
      <c r="O3052" s="28"/>
      <c r="P3052" s="33"/>
      <c r="Q3052" s="38"/>
      <c r="R3052" s="91"/>
      <c r="U3052" s="31"/>
    </row>
    <row r="3053" spans="6:21" x14ac:dyDescent="0.25">
      <c r="F3053" s="31"/>
      <c r="H3053" s="31"/>
      <c r="I3053" s="79"/>
      <c r="J3053" s="79"/>
      <c r="N3053" s="33"/>
      <c r="O3053" s="28"/>
      <c r="P3053" s="33"/>
      <c r="Q3053" s="38"/>
      <c r="R3053" s="91"/>
      <c r="U3053" s="31"/>
    </row>
    <row r="3054" spans="6:21" x14ac:dyDescent="0.25">
      <c r="F3054" s="31"/>
      <c r="H3054" s="31"/>
      <c r="I3054" s="79"/>
      <c r="J3054" s="79"/>
      <c r="N3054" s="33"/>
      <c r="O3054" s="28"/>
      <c r="P3054" s="33"/>
      <c r="Q3054" s="38"/>
      <c r="R3054" s="91"/>
      <c r="U3054" s="31"/>
    </row>
    <row r="3055" spans="6:21" x14ac:dyDescent="0.25">
      <c r="F3055" s="31"/>
      <c r="H3055" s="31"/>
      <c r="I3055" s="79"/>
      <c r="J3055" s="79"/>
      <c r="N3055" s="33"/>
      <c r="O3055" s="28"/>
      <c r="P3055" s="33"/>
      <c r="Q3055" s="38"/>
      <c r="R3055" s="91"/>
      <c r="U3055" s="31"/>
    </row>
    <row r="3056" spans="6:21" x14ac:dyDescent="0.25">
      <c r="F3056" s="31"/>
      <c r="H3056" s="31"/>
      <c r="I3056" s="79"/>
      <c r="J3056" s="79"/>
      <c r="N3056" s="33"/>
      <c r="O3056" s="28"/>
      <c r="P3056" s="33"/>
      <c r="Q3056" s="38"/>
      <c r="R3056" s="91"/>
      <c r="U3056" s="31"/>
    </row>
    <row r="3057" spans="6:21" x14ac:dyDescent="0.25">
      <c r="F3057" s="31"/>
      <c r="H3057" s="31"/>
      <c r="I3057" s="79"/>
      <c r="J3057" s="79"/>
      <c r="N3057" s="33"/>
      <c r="O3057" s="28"/>
      <c r="P3057" s="33"/>
      <c r="Q3057" s="38"/>
      <c r="R3057" s="91"/>
      <c r="U3057" s="31"/>
    </row>
    <row r="3058" spans="6:21" x14ac:dyDescent="0.25">
      <c r="F3058" s="31"/>
      <c r="H3058" s="31"/>
      <c r="I3058" s="79"/>
      <c r="J3058" s="79"/>
      <c r="N3058" s="33"/>
      <c r="O3058" s="28"/>
      <c r="P3058" s="33"/>
      <c r="Q3058" s="38"/>
      <c r="R3058" s="91"/>
      <c r="U3058" s="31"/>
    </row>
    <row r="3059" spans="6:21" x14ac:dyDescent="0.25">
      <c r="F3059" s="31"/>
      <c r="H3059" s="31"/>
      <c r="I3059" s="79"/>
      <c r="J3059" s="79"/>
      <c r="N3059" s="33"/>
      <c r="O3059" s="28"/>
      <c r="P3059" s="33"/>
      <c r="Q3059" s="38"/>
      <c r="R3059" s="91"/>
      <c r="U3059" s="31"/>
    </row>
    <row r="3060" spans="6:21" x14ac:dyDescent="0.25">
      <c r="F3060" s="31"/>
      <c r="H3060" s="31"/>
      <c r="I3060" s="79"/>
      <c r="J3060" s="79"/>
      <c r="N3060" s="33"/>
      <c r="O3060" s="28"/>
      <c r="P3060" s="33"/>
      <c r="Q3060" s="38"/>
      <c r="R3060" s="91"/>
      <c r="U3060" s="31"/>
    </row>
    <row r="3061" spans="6:21" x14ac:dyDescent="0.25">
      <c r="F3061" s="31"/>
      <c r="H3061" s="31"/>
      <c r="I3061" s="79"/>
      <c r="J3061" s="79"/>
      <c r="N3061" s="33"/>
      <c r="O3061" s="28"/>
      <c r="P3061" s="33"/>
      <c r="Q3061" s="38"/>
      <c r="R3061" s="91"/>
      <c r="U3061" s="31"/>
    </row>
    <row r="3062" spans="6:21" x14ac:dyDescent="0.25">
      <c r="F3062" s="31"/>
      <c r="H3062" s="31"/>
      <c r="I3062" s="79"/>
      <c r="J3062" s="79"/>
      <c r="N3062" s="33"/>
      <c r="O3062" s="28"/>
      <c r="P3062" s="33"/>
      <c r="Q3062" s="38"/>
      <c r="R3062" s="91"/>
      <c r="U3062" s="31"/>
    </row>
    <row r="3063" spans="6:21" x14ac:dyDescent="0.25">
      <c r="F3063" s="31"/>
      <c r="H3063" s="31"/>
      <c r="I3063" s="79"/>
      <c r="J3063" s="79"/>
      <c r="N3063" s="33"/>
      <c r="O3063" s="28"/>
      <c r="P3063" s="33"/>
      <c r="Q3063" s="38"/>
      <c r="R3063" s="91"/>
      <c r="U3063" s="31"/>
    </row>
    <row r="3064" spans="6:21" x14ac:dyDescent="0.25">
      <c r="F3064" s="31"/>
      <c r="H3064" s="31"/>
      <c r="I3064" s="79"/>
      <c r="J3064" s="79"/>
      <c r="N3064" s="33"/>
      <c r="O3064" s="28"/>
      <c r="P3064" s="33"/>
      <c r="Q3064" s="38"/>
      <c r="R3064" s="91"/>
      <c r="U3064" s="31"/>
    </row>
    <row r="3065" spans="6:21" x14ac:dyDescent="0.25">
      <c r="F3065" s="31"/>
      <c r="H3065" s="31"/>
      <c r="I3065" s="79"/>
      <c r="J3065" s="79"/>
      <c r="N3065" s="33"/>
      <c r="O3065" s="28"/>
      <c r="P3065" s="33"/>
      <c r="Q3065" s="38"/>
      <c r="R3065" s="91"/>
      <c r="U3065" s="31"/>
    </row>
    <row r="3066" spans="6:21" x14ac:dyDescent="0.25">
      <c r="F3066" s="31"/>
      <c r="H3066" s="31"/>
      <c r="I3066" s="79"/>
      <c r="J3066" s="79"/>
      <c r="N3066" s="33"/>
      <c r="O3066" s="28"/>
      <c r="P3066" s="33"/>
      <c r="Q3066" s="38"/>
      <c r="R3066" s="91"/>
      <c r="U3066" s="31"/>
    </row>
    <row r="3067" spans="6:21" x14ac:dyDescent="0.25">
      <c r="F3067" s="31"/>
      <c r="H3067" s="31"/>
      <c r="I3067" s="79"/>
      <c r="J3067" s="79"/>
      <c r="N3067" s="33"/>
      <c r="O3067" s="28"/>
      <c r="P3067" s="33"/>
      <c r="Q3067" s="38"/>
      <c r="R3067" s="91"/>
      <c r="U3067" s="31"/>
    </row>
    <row r="3068" spans="6:21" x14ac:dyDescent="0.25">
      <c r="F3068" s="31"/>
      <c r="H3068" s="31"/>
      <c r="I3068" s="79"/>
      <c r="J3068" s="79"/>
      <c r="N3068" s="33"/>
      <c r="O3068" s="28"/>
      <c r="P3068" s="33"/>
      <c r="Q3068" s="38"/>
      <c r="R3068" s="91"/>
      <c r="U3068" s="31"/>
    </row>
    <row r="3069" spans="6:21" x14ac:dyDescent="0.25">
      <c r="F3069" s="31"/>
      <c r="H3069" s="31"/>
      <c r="I3069" s="79"/>
      <c r="J3069" s="79"/>
      <c r="N3069" s="33"/>
      <c r="O3069" s="28"/>
      <c r="P3069" s="33"/>
      <c r="Q3069" s="38"/>
      <c r="R3069" s="91"/>
      <c r="U3069" s="31"/>
    </row>
    <row r="3070" spans="6:21" x14ac:dyDescent="0.25">
      <c r="F3070" s="31"/>
      <c r="H3070" s="31"/>
      <c r="I3070" s="79"/>
      <c r="J3070" s="79"/>
      <c r="N3070" s="33"/>
      <c r="O3070" s="28"/>
      <c r="P3070" s="33"/>
      <c r="Q3070" s="38"/>
      <c r="R3070" s="91"/>
      <c r="U3070" s="31"/>
    </row>
    <row r="3071" spans="6:21" x14ac:dyDescent="0.25">
      <c r="F3071" s="31"/>
      <c r="H3071" s="31"/>
      <c r="I3071" s="79"/>
      <c r="J3071" s="79"/>
      <c r="N3071" s="33"/>
      <c r="O3071" s="28"/>
      <c r="P3071" s="33"/>
      <c r="Q3071" s="38"/>
      <c r="R3071" s="91"/>
      <c r="U3071" s="31"/>
    </row>
    <row r="3072" spans="6:21" x14ac:dyDescent="0.25">
      <c r="F3072" s="31"/>
      <c r="H3072" s="31"/>
      <c r="I3072" s="79"/>
      <c r="J3072" s="79"/>
      <c r="N3072" s="33"/>
      <c r="O3072" s="28"/>
      <c r="P3072" s="33"/>
      <c r="Q3072" s="38"/>
      <c r="R3072" s="91"/>
      <c r="U3072" s="31"/>
    </row>
    <row r="3073" spans="6:21" x14ac:dyDescent="0.25">
      <c r="F3073" s="31"/>
      <c r="H3073" s="31"/>
      <c r="I3073" s="79"/>
      <c r="J3073" s="79"/>
      <c r="N3073" s="33"/>
      <c r="O3073" s="28"/>
      <c r="P3073" s="33"/>
      <c r="Q3073" s="38"/>
      <c r="R3073" s="91"/>
      <c r="U3073" s="31"/>
    </row>
    <row r="3074" spans="6:21" x14ac:dyDescent="0.25">
      <c r="F3074" s="31"/>
      <c r="H3074" s="31"/>
      <c r="I3074" s="79"/>
      <c r="J3074" s="79"/>
      <c r="N3074" s="33"/>
      <c r="O3074" s="28"/>
      <c r="P3074" s="33"/>
      <c r="Q3074" s="38"/>
      <c r="R3074" s="91"/>
      <c r="U3074" s="31"/>
    </row>
    <row r="3075" spans="6:21" x14ac:dyDescent="0.25">
      <c r="F3075" s="31"/>
      <c r="H3075" s="31"/>
      <c r="I3075" s="79"/>
      <c r="J3075" s="79"/>
      <c r="N3075" s="33"/>
      <c r="O3075" s="28"/>
      <c r="P3075" s="33"/>
      <c r="Q3075" s="38"/>
      <c r="R3075" s="91"/>
      <c r="U3075" s="31"/>
    </row>
    <row r="3076" spans="6:21" x14ac:dyDescent="0.25">
      <c r="F3076" s="31"/>
      <c r="H3076" s="31"/>
      <c r="I3076" s="79"/>
      <c r="J3076" s="79"/>
      <c r="N3076" s="33"/>
      <c r="O3076" s="28"/>
      <c r="P3076" s="33"/>
      <c r="Q3076" s="38"/>
      <c r="R3076" s="91"/>
      <c r="U3076" s="31"/>
    </row>
    <row r="3077" spans="6:21" x14ac:dyDescent="0.25">
      <c r="F3077" s="31"/>
      <c r="H3077" s="31"/>
      <c r="I3077" s="79"/>
      <c r="J3077" s="79"/>
      <c r="N3077" s="33"/>
      <c r="O3077" s="28"/>
      <c r="P3077" s="33"/>
      <c r="Q3077" s="38"/>
      <c r="R3077" s="91"/>
      <c r="U3077" s="31"/>
    </row>
    <row r="3078" spans="6:21" x14ac:dyDescent="0.25">
      <c r="F3078" s="31"/>
      <c r="H3078" s="31"/>
      <c r="I3078" s="79"/>
      <c r="J3078" s="79"/>
      <c r="N3078" s="33"/>
      <c r="O3078" s="28"/>
      <c r="P3078" s="33"/>
      <c r="Q3078" s="38"/>
      <c r="R3078" s="91"/>
      <c r="U3078" s="31"/>
    </row>
    <row r="3079" spans="6:21" x14ac:dyDescent="0.25">
      <c r="F3079" s="31"/>
      <c r="H3079" s="31"/>
      <c r="I3079" s="79"/>
      <c r="J3079" s="79"/>
      <c r="N3079" s="33"/>
      <c r="O3079" s="28"/>
      <c r="P3079" s="33"/>
      <c r="Q3079" s="38"/>
      <c r="R3079" s="91"/>
      <c r="U3079" s="31"/>
    </row>
    <row r="3080" spans="6:21" x14ac:dyDescent="0.25">
      <c r="F3080" s="31"/>
      <c r="H3080" s="31"/>
      <c r="I3080" s="79"/>
      <c r="J3080" s="79"/>
      <c r="N3080" s="33"/>
      <c r="O3080" s="28"/>
      <c r="P3080" s="33"/>
      <c r="Q3080" s="38"/>
      <c r="R3080" s="91"/>
      <c r="U3080" s="31"/>
    </row>
    <row r="3081" spans="6:21" x14ac:dyDescent="0.25">
      <c r="F3081" s="31"/>
      <c r="H3081" s="31"/>
      <c r="I3081" s="79"/>
      <c r="J3081" s="79"/>
      <c r="N3081" s="33"/>
      <c r="O3081" s="28"/>
      <c r="P3081" s="33"/>
      <c r="Q3081" s="38"/>
      <c r="R3081" s="91"/>
      <c r="U3081" s="31"/>
    </row>
    <row r="3082" spans="6:21" x14ac:dyDescent="0.25">
      <c r="F3082" s="31"/>
      <c r="H3082" s="31"/>
      <c r="I3082" s="79"/>
      <c r="J3082" s="79"/>
      <c r="N3082" s="33"/>
      <c r="O3082" s="28"/>
      <c r="P3082" s="33"/>
      <c r="Q3082" s="38"/>
      <c r="R3082" s="91"/>
      <c r="U3082" s="31"/>
    </row>
    <row r="3083" spans="6:21" x14ac:dyDescent="0.25">
      <c r="F3083" s="31"/>
      <c r="H3083" s="31"/>
      <c r="I3083" s="79"/>
      <c r="J3083" s="79"/>
      <c r="N3083" s="33"/>
      <c r="O3083" s="28"/>
      <c r="P3083" s="33"/>
      <c r="Q3083" s="38"/>
      <c r="R3083" s="91"/>
      <c r="U3083" s="31"/>
    </row>
    <row r="3084" spans="6:21" x14ac:dyDescent="0.25">
      <c r="F3084" s="31"/>
      <c r="H3084" s="31"/>
      <c r="I3084" s="79"/>
      <c r="J3084" s="79"/>
      <c r="N3084" s="33"/>
      <c r="O3084" s="28"/>
      <c r="P3084" s="33"/>
      <c r="Q3084" s="38"/>
      <c r="R3084" s="91"/>
      <c r="U3084" s="31"/>
    </row>
    <row r="3085" spans="6:21" x14ac:dyDescent="0.25">
      <c r="F3085" s="31"/>
      <c r="H3085" s="31"/>
      <c r="I3085" s="79"/>
      <c r="J3085" s="79"/>
      <c r="N3085" s="33"/>
      <c r="O3085" s="28"/>
      <c r="P3085" s="33"/>
      <c r="Q3085" s="38"/>
      <c r="R3085" s="91"/>
      <c r="U3085" s="31"/>
    </row>
    <row r="3086" spans="6:21" x14ac:dyDescent="0.25">
      <c r="F3086" s="31"/>
      <c r="H3086" s="31"/>
      <c r="I3086" s="79"/>
      <c r="J3086" s="79"/>
      <c r="N3086" s="33"/>
      <c r="O3086" s="28"/>
      <c r="P3086" s="33"/>
      <c r="Q3086" s="38"/>
      <c r="R3086" s="91"/>
      <c r="U3086" s="31"/>
    </row>
    <row r="3087" spans="6:21" x14ac:dyDescent="0.25">
      <c r="F3087" s="31"/>
      <c r="H3087" s="31"/>
      <c r="I3087" s="79"/>
      <c r="J3087" s="79"/>
      <c r="N3087" s="33"/>
      <c r="O3087" s="28"/>
      <c r="P3087" s="33"/>
      <c r="Q3087" s="38"/>
      <c r="R3087" s="91"/>
      <c r="U3087" s="31"/>
    </row>
    <row r="3088" spans="6:21" x14ac:dyDescent="0.25">
      <c r="F3088" s="31"/>
      <c r="H3088" s="31"/>
      <c r="I3088" s="79"/>
      <c r="J3088" s="79"/>
      <c r="N3088" s="33"/>
      <c r="O3088" s="28"/>
      <c r="P3088" s="33"/>
      <c r="Q3088" s="38"/>
      <c r="R3088" s="91"/>
      <c r="U3088" s="31"/>
    </row>
    <row r="3089" spans="6:21" x14ac:dyDescent="0.25">
      <c r="F3089" s="31"/>
      <c r="H3089" s="31"/>
      <c r="I3089" s="79"/>
      <c r="J3089" s="79"/>
      <c r="N3089" s="33"/>
      <c r="O3089" s="28"/>
      <c r="P3089" s="33"/>
      <c r="Q3089" s="38"/>
      <c r="R3089" s="91"/>
      <c r="U3089" s="31"/>
    </row>
    <row r="3090" spans="6:21" x14ac:dyDescent="0.25">
      <c r="F3090" s="31"/>
      <c r="H3090" s="31"/>
      <c r="I3090" s="79"/>
      <c r="J3090" s="79"/>
      <c r="N3090" s="33"/>
      <c r="O3090" s="28"/>
      <c r="P3090" s="33"/>
      <c r="Q3090" s="38"/>
      <c r="R3090" s="91"/>
      <c r="U3090" s="31"/>
    </row>
    <row r="3091" spans="6:21" x14ac:dyDescent="0.25">
      <c r="F3091" s="31"/>
      <c r="H3091" s="31"/>
      <c r="I3091" s="79"/>
      <c r="J3091" s="79"/>
      <c r="N3091" s="33"/>
      <c r="O3091" s="28"/>
      <c r="P3091" s="33"/>
      <c r="Q3091" s="38"/>
      <c r="R3091" s="91"/>
      <c r="U3091" s="31"/>
    </row>
    <row r="3092" spans="6:21" x14ac:dyDescent="0.25">
      <c r="F3092" s="31"/>
      <c r="H3092" s="31"/>
      <c r="I3092" s="79"/>
      <c r="J3092" s="79"/>
      <c r="N3092" s="33"/>
      <c r="O3092" s="28"/>
      <c r="P3092" s="33"/>
      <c r="Q3092" s="38"/>
      <c r="R3092" s="91"/>
      <c r="U3092" s="31"/>
    </row>
    <row r="3093" spans="6:21" x14ac:dyDescent="0.25">
      <c r="F3093" s="31"/>
      <c r="H3093" s="31"/>
      <c r="I3093" s="79"/>
      <c r="J3093" s="79"/>
      <c r="N3093" s="33"/>
      <c r="O3093" s="28"/>
      <c r="P3093" s="33"/>
      <c r="Q3093" s="38"/>
      <c r="R3093" s="91"/>
      <c r="U3093" s="31"/>
    </row>
    <row r="3094" spans="6:21" x14ac:dyDescent="0.25">
      <c r="F3094" s="31"/>
      <c r="H3094" s="31"/>
      <c r="I3094" s="79"/>
      <c r="J3094" s="79"/>
      <c r="N3094" s="33"/>
      <c r="O3094" s="28"/>
      <c r="P3094" s="33"/>
      <c r="Q3094" s="38"/>
      <c r="R3094" s="91"/>
      <c r="U3094" s="31"/>
    </row>
    <row r="3095" spans="6:21" x14ac:dyDescent="0.25">
      <c r="F3095" s="31"/>
      <c r="H3095" s="31"/>
      <c r="I3095" s="79"/>
      <c r="J3095" s="79"/>
      <c r="N3095" s="33"/>
      <c r="O3095" s="28"/>
      <c r="P3095" s="33"/>
      <c r="Q3095" s="38"/>
      <c r="R3095" s="91"/>
      <c r="U3095" s="31"/>
    </row>
    <row r="3096" spans="6:21" x14ac:dyDescent="0.25">
      <c r="F3096" s="31"/>
      <c r="H3096" s="31"/>
      <c r="I3096" s="79"/>
      <c r="J3096" s="79"/>
      <c r="N3096" s="33"/>
      <c r="O3096" s="28"/>
      <c r="P3096" s="33"/>
      <c r="Q3096" s="38"/>
      <c r="R3096" s="91"/>
      <c r="U3096" s="31"/>
    </row>
    <row r="3097" spans="6:21" x14ac:dyDescent="0.25">
      <c r="F3097" s="31"/>
      <c r="H3097" s="31"/>
      <c r="I3097" s="79"/>
      <c r="J3097" s="79"/>
      <c r="N3097" s="33"/>
      <c r="O3097" s="28"/>
      <c r="P3097" s="33"/>
      <c r="Q3097" s="38"/>
      <c r="R3097" s="91"/>
      <c r="U3097" s="31"/>
    </row>
    <row r="3098" spans="6:21" x14ac:dyDescent="0.25">
      <c r="F3098" s="31"/>
      <c r="H3098" s="31"/>
      <c r="I3098" s="79"/>
      <c r="J3098" s="79"/>
      <c r="N3098" s="33"/>
      <c r="O3098" s="28"/>
      <c r="P3098" s="33"/>
      <c r="Q3098" s="38"/>
      <c r="R3098" s="91"/>
      <c r="U3098" s="31"/>
    </row>
    <row r="3099" spans="6:21" x14ac:dyDescent="0.25">
      <c r="F3099" s="31"/>
      <c r="H3099" s="31"/>
      <c r="I3099" s="79"/>
      <c r="J3099" s="79"/>
      <c r="N3099" s="33"/>
      <c r="O3099" s="28"/>
      <c r="P3099" s="33"/>
      <c r="Q3099" s="38"/>
      <c r="R3099" s="91"/>
      <c r="U3099" s="31"/>
    </row>
    <row r="3100" spans="6:21" x14ac:dyDescent="0.25">
      <c r="F3100" s="31"/>
      <c r="H3100" s="31"/>
      <c r="I3100" s="79"/>
      <c r="J3100" s="79"/>
      <c r="N3100" s="33"/>
      <c r="O3100" s="28"/>
      <c r="P3100" s="33"/>
      <c r="Q3100" s="38"/>
      <c r="R3100" s="91"/>
      <c r="U3100" s="31"/>
    </row>
    <row r="3101" spans="6:21" x14ac:dyDescent="0.25">
      <c r="F3101" s="31"/>
      <c r="H3101" s="31"/>
      <c r="I3101" s="79"/>
      <c r="J3101" s="79"/>
      <c r="N3101" s="33"/>
      <c r="O3101" s="28"/>
      <c r="P3101" s="33"/>
      <c r="Q3101" s="38"/>
      <c r="R3101" s="91"/>
      <c r="U3101" s="31"/>
    </row>
    <row r="3102" spans="6:21" x14ac:dyDescent="0.25">
      <c r="F3102" s="31"/>
      <c r="H3102" s="31"/>
      <c r="I3102" s="79"/>
      <c r="J3102" s="79"/>
      <c r="N3102" s="33"/>
      <c r="O3102" s="28"/>
      <c r="P3102" s="33"/>
      <c r="Q3102" s="38"/>
      <c r="R3102" s="91"/>
      <c r="U3102" s="31"/>
    </row>
    <row r="3103" spans="6:21" x14ac:dyDescent="0.25">
      <c r="F3103" s="31"/>
      <c r="H3103" s="31"/>
      <c r="I3103" s="79"/>
      <c r="J3103" s="79"/>
      <c r="N3103" s="33"/>
      <c r="O3103" s="28"/>
      <c r="P3103" s="33"/>
      <c r="Q3103" s="38"/>
      <c r="R3103" s="91"/>
      <c r="U3103" s="31"/>
    </row>
    <row r="3104" spans="6:21" x14ac:dyDescent="0.25">
      <c r="F3104" s="31"/>
      <c r="H3104" s="31"/>
      <c r="I3104" s="79"/>
      <c r="J3104" s="79"/>
      <c r="N3104" s="33"/>
      <c r="O3104" s="28"/>
      <c r="P3104" s="33"/>
      <c r="Q3104" s="38"/>
      <c r="R3104" s="91"/>
      <c r="U3104" s="31"/>
    </row>
    <row r="3105" spans="6:21" x14ac:dyDescent="0.25">
      <c r="F3105" s="31"/>
      <c r="H3105" s="31"/>
      <c r="I3105" s="79"/>
      <c r="J3105" s="79"/>
      <c r="N3105" s="33"/>
      <c r="O3105" s="28"/>
      <c r="P3105" s="33"/>
      <c r="Q3105" s="38"/>
      <c r="R3105" s="91"/>
      <c r="U3105" s="31"/>
    </row>
    <row r="3106" spans="6:21" x14ac:dyDescent="0.25">
      <c r="F3106" s="31"/>
      <c r="H3106" s="31"/>
      <c r="I3106" s="79"/>
      <c r="J3106" s="79"/>
      <c r="N3106" s="33"/>
      <c r="O3106" s="28"/>
      <c r="P3106" s="33"/>
      <c r="Q3106" s="38"/>
      <c r="R3106" s="91"/>
      <c r="U3106" s="31"/>
    </row>
    <row r="3107" spans="6:21" x14ac:dyDescent="0.25">
      <c r="F3107" s="31"/>
      <c r="H3107" s="31"/>
      <c r="I3107" s="79"/>
      <c r="J3107" s="79"/>
      <c r="N3107" s="33"/>
      <c r="O3107" s="28"/>
      <c r="P3107" s="33"/>
      <c r="Q3107" s="38"/>
      <c r="R3107" s="91"/>
      <c r="U3107" s="31"/>
    </row>
    <row r="3108" spans="6:21" x14ac:dyDescent="0.25">
      <c r="F3108" s="31"/>
      <c r="H3108" s="31"/>
      <c r="I3108" s="79"/>
      <c r="J3108" s="79"/>
      <c r="N3108" s="33"/>
      <c r="O3108" s="28"/>
      <c r="P3108" s="33"/>
      <c r="Q3108" s="38"/>
      <c r="R3108" s="91"/>
      <c r="U3108" s="31"/>
    </row>
    <row r="3109" spans="6:21" x14ac:dyDescent="0.25">
      <c r="F3109" s="31"/>
      <c r="H3109" s="31"/>
      <c r="I3109" s="79"/>
      <c r="J3109" s="79"/>
      <c r="N3109" s="33"/>
      <c r="O3109" s="28"/>
      <c r="P3109" s="33"/>
      <c r="Q3109" s="38"/>
      <c r="R3109" s="91"/>
      <c r="U3109" s="31"/>
    </row>
    <row r="3110" spans="6:21" x14ac:dyDescent="0.25">
      <c r="F3110" s="31"/>
      <c r="H3110" s="31"/>
      <c r="I3110" s="79"/>
      <c r="J3110" s="79"/>
      <c r="N3110" s="33"/>
      <c r="O3110" s="28"/>
      <c r="P3110" s="33"/>
      <c r="Q3110" s="38"/>
      <c r="R3110" s="91"/>
      <c r="U3110" s="31"/>
    </row>
    <row r="3111" spans="6:21" x14ac:dyDescent="0.25">
      <c r="F3111" s="31"/>
      <c r="H3111" s="31"/>
      <c r="I3111" s="79"/>
      <c r="J3111" s="79"/>
      <c r="N3111" s="33"/>
      <c r="O3111" s="28"/>
      <c r="P3111" s="33"/>
      <c r="Q3111" s="38"/>
      <c r="R3111" s="91"/>
      <c r="U3111" s="31"/>
    </row>
    <row r="3112" spans="6:21" x14ac:dyDescent="0.25">
      <c r="F3112" s="31"/>
      <c r="H3112" s="31"/>
      <c r="I3112" s="79"/>
      <c r="J3112" s="79"/>
      <c r="N3112" s="33"/>
      <c r="O3112" s="28"/>
      <c r="P3112" s="33"/>
      <c r="Q3112" s="38"/>
      <c r="R3112" s="91"/>
      <c r="U3112" s="31"/>
    </row>
    <row r="3113" spans="6:21" x14ac:dyDescent="0.25">
      <c r="F3113" s="31"/>
      <c r="H3113" s="31"/>
      <c r="I3113" s="79"/>
      <c r="J3113" s="79"/>
      <c r="N3113" s="33"/>
      <c r="O3113" s="28"/>
      <c r="P3113" s="33"/>
      <c r="Q3113" s="38"/>
      <c r="R3113" s="91"/>
      <c r="U3113" s="31"/>
    </row>
    <row r="3114" spans="6:21" x14ac:dyDescent="0.25">
      <c r="F3114" s="31"/>
      <c r="H3114" s="31"/>
      <c r="I3114" s="79"/>
      <c r="J3114" s="79"/>
      <c r="N3114" s="33"/>
      <c r="O3114" s="28"/>
      <c r="P3114" s="33"/>
      <c r="Q3114" s="38"/>
      <c r="R3114" s="91"/>
      <c r="U3114" s="31"/>
    </row>
    <row r="3115" spans="6:21" x14ac:dyDescent="0.25">
      <c r="F3115" s="31"/>
      <c r="H3115" s="31"/>
      <c r="I3115" s="79"/>
      <c r="J3115" s="79"/>
      <c r="N3115" s="33"/>
      <c r="O3115" s="28"/>
      <c r="P3115" s="33"/>
      <c r="Q3115" s="38"/>
      <c r="R3115" s="91"/>
      <c r="U3115" s="31"/>
    </row>
    <row r="3116" spans="6:21" x14ac:dyDescent="0.25">
      <c r="F3116" s="31"/>
      <c r="H3116" s="31"/>
      <c r="I3116" s="79"/>
      <c r="J3116" s="79"/>
      <c r="N3116" s="33"/>
      <c r="O3116" s="28"/>
      <c r="P3116" s="33"/>
      <c r="Q3116" s="38"/>
      <c r="R3116" s="91"/>
      <c r="U3116" s="31"/>
    </row>
    <row r="3117" spans="6:21" x14ac:dyDescent="0.25">
      <c r="F3117" s="31"/>
      <c r="H3117" s="31"/>
      <c r="I3117" s="79"/>
      <c r="J3117" s="79"/>
      <c r="N3117" s="33"/>
      <c r="O3117" s="28"/>
      <c r="P3117" s="33"/>
      <c r="Q3117" s="38"/>
      <c r="R3117" s="91"/>
      <c r="U3117" s="31"/>
    </row>
    <row r="3118" spans="6:21" x14ac:dyDescent="0.25">
      <c r="F3118" s="31"/>
      <c r="H3118" s="31"/>
      <c r="I3118" s="79"/>
      <c r="J3118" s="79"/>
      <c r="N3118" s="33"/>
      <c r="O3118" s="28"/>
      <c r="P3118" s="33"/>
      <c r="Q3118" s="38"/>
      <c r="R3118" s="91"/>
      <c r="U3118" s="31"/>
    </row>
    <row r="3119" spans="6:21" x14ac:dyDescent="0.25">
      <c r="F3119" s="31"/>
      <c r="H3119" s="31"/>
      <c r="I3119" s="79"/>
      <c r="J3119" s="79"/>
      <c r="N3119" s="33"/>
      <c r="O3119" s="28"/>
      <c r="P3119" s="33"/>
      <c r="Q3119" s="38"/>
      <c r="R3119" s="91"/>
      <c r="U3119" s="31"/>
    </row>
    <row r="3120" spans="6:21" x14ac:dyDescent="0.25">
      <c r="F3120" s="31"/>
      <c r="H3120" s="31"/>
      <c r="I3120" s="79"/>
      <c r="J3120" s="79"/>
      <c r="N3120" s="33"/>
      <c r="O3120" s="28"/>
      <c r="P3120" s="33"/>
      <c r="Q3120" s="38"/>
      <c r="R3120" s="91"/>
      <c r="U3120" s="31"/>
    </row>
    <row r="3121" spans="6:21" x14ac:dyDescent="0.25">
      <c r="F3121" s="31"/>
      <c r="H3121" s="31"/>
      <c r="I3121" s="79"/>
      <c r="J3121" s="79"/>
      <c r="N3121" s="33"/>
      <c r="O3121" s="28"/>
      <c r="P3121" s="33"/>
      <c r="Q3121" s="38"/>
      <c r="R3121" s="91"/>
      <c r="U3121" s="31"/>
    </row>
    <row r="3122" spans="6:21" x14ac:dyDescent="0.25">
      <c r="F3122" s="31"/>
      <c r="H3122" s="31"/>
      <c r="I3122" s="79"/>
      <c r="J3122" s="79"/>
      <c r="N3122" s="33"/>
      <c r="O3122" s="28"/>
      <c r="P3122" s="33"/>
      <c r="Q3122" s="38"/>
      <c r="R3122" s="91"/>
      <c r="U3122" s="31"/>
    </row>
    <row r="3123" spans="6:21" x14ac:dyDescent="0.25">
      <c r="F3123" s="31"/>
      <c r="H3123" s="31"/>
      <c r="I3123" s="79"/>
      <c r="J3123" s="79"/>
      <c r="N3123" s="33"/>
      <c r="O3123" s="28"/>
      <c r="P3123" s="33"/>
      <c r="Q3123" s="38"/>
      <c r="R3123" s="91"/>
      <c r="U3123" s="31"/>
    </row>
    <row r="3124" spans="6:21" x14ac:dyDescent="0.25">
      <c r="F3124" s="31"/>
      <c r="H3124" s="31"/>
      <c r="I3124" s="79"/>
      <c r="J3124" s="79"/>
      <c r="N3124" s="33"/>
      <c r="O3124" s="28"/>
      <c r="P3124" s="33"/>
      <c r="Q3124" s="38"/>
      <c r="R3124" s="91"/>
      <c r="U3124" s="31"/>
    </row>
    <row r="3125" spans="6:21" x14ac:dyDescent="0.25">
      <c r="F3125" s="31"/>
      <c r="H3125" s="31"/>
      <c r="I3125" s="79"/>
      <c r="J3125" s="79"/>
      <c r="N3125" s="33"/>
      <c r="O3125" s="28"/>
      <c r="P3125" s="33"/>
      <c r="Q3125" s="38"/>
      <c r="R3125" s="91"/>
      <c r="U3125" s="31"/>
    </row>
    <row r="3126" spans="6:21" x14ac:dyDescent="0.25">
      <c r="F3126" s="31"/>
      <c r="H3126" s="31"/>
      <c r="I3126" s="79"/>
      <c r="J3126" s="79"/>
      <c r="N3126" s="33"/>
      <c r="O3126" s="28"/>
      <c r="P3126" s="33"/>
      <c r="Q3126" s="38"/>
      <c r="R3126" s="91"/>
      <c r="U3126" s="31"/>
    </row>
    <row r="3127" spans="6:21" x14ac:dyDescent="0.25">
      <c r="F3127" s="31"/>
      <c r="H3127" s="31"/>
      <c r="I3127" s="79"/>
      <c r="J3127" s="79"/>
      <c r="N3127" s="33"/>
      <c r="O3127" s="28"/>
      <c r="P3127" s="33"/>
      <c r="Q3127" s="38"/>
      <c r="R3127" s="91"/>
      <c r="U3127" s="31"/>
    </row>
    <row r="3128" spans="6:21" x14ac:dyDescent="0.25">
      <c r="F3128" s="31"/>
      <c r="H3128" s="31"/>
      <c r="I3128" s="79"/>
      <c r="J3128" s="79"/>
      <c r="N3128" s="33"/>
      <c r="O3128" s="28"/>
      <c r="P3128" s="33"/>
      <c r="Q3128" s="38"/>
      <c r="R3128" s="91"/>
      <c r="U3128" s="31"/>
    </row>
    <row r="3129" spans="6:21" x14ac:dyDescent="0.25">
      <c r="F3129" s="31"/>
      <c r="H3129" s="31"/>
      <c r="I3129" s="79"/>
      <c r="J3129" s="79"/>
      <c r="N3129" s="33"/>
      <c r="O3129" s="28"/>
      <c r="P3129" s="33"/>
      <c r="Q3129" s="38"/>
      <c r="R3129" s="91"/>
      <c r="U3129" s="31"/>
    </row>
    <row r="3130" spans="6:21" x14ac:dyDescent="0.25">
      <c r="F3130" s="31"/>
      <c r="H3130" s="31"/>
      <c r="I3130" s="79"/>
      <c r="J3130" s="79"/>
      <c r="N3130" s="33"/>
      <c r="O3130" s="28"/>
      <c r="P3130" s="33"/>
      <c r="Q3130" s="38"/>
      <c r="R3130" s="91"/>
      <c r="U3130" s="31"/>
    </row>
    <row r="3131" spans="6:21" x14ac:dyDescent="0.25">
      <c r="F3131" s="31"/>
      <c r="H3131" s="31"/>
      <c r="I3131" s="79"/>
      <c r="J3131" s="79"/>
      <c r="N3131" s="33"/>
      <c r="O3131" s="28"/>
      <c r="P3131" s="33"/>
      <c r="Q3131" s="38"/>
      <c r="R3131" s="91"/>
      <c r="U3131" s="31"/>
    </row>
    <row r="3132" spans="6:21" x14ac:dyDescent="0.25">
      <c r="F3132" s="31"/>
      <c r="H3132" s="31"/>
      <c r="I3132" s="79"/>
      <c r="J3132" s="79"/>
      <c r="N3132" s="33"/>
      <c r="O3132" s="28"/>
      <c r="P3132" s="33"/>
      <c r="Q3132" s="38"/>
      <c r="R3132" s="91"/>
      <c r="U3132" s="31"/>
    </row>
    <row r="3133" spans="6:21" x14ac:dyDescent="0.25">
      <c r="F3133" s="31"/>
      <c r="H3133" s="31"/>
      <c r="I3133" s="79"/>
      <c r="J3133" s="79"/>
      <c r="N3133" s="33"/>
      <c r="O3133" s="28"/>
      <c r="P3133" s="33"/>
      <c r="Q3133" s="38"/>
      <c r="R3133" s="91"/>
      <c r="U3133" s="31"/>
    </row>
    <row r="3134" spans="6:21" x14ac:dyDescent="0.25">
      <c r="F3134" s="31"/>
      <c r="H3134" s="31"/>
      <c r="I3134" s="79"/>
      <c r="J3134" s="79"/>
      <c r="N3134" s="33"/>
      <c r="O3134" s="28"/>
      <c r="P3134" s="33"/>
      <c r="Q3134" s="38"/>
      <c r="R3134" s="91"/>
      <c r="U3134" s="31"/>
    </row>
    <row r="3135" spans="6:21" x14ac:dyDescent="0.25">
      <c r="F3135" s="31"/>
      <c r="H3135" s="31"/>
      <c r="I3135" s="79"/>
      <c r="J3135" s="79"/>
      <c r="N3135" s="33"/>
      <c r="O3135" s="28"/>
      <c r="P3135" s="33"/>
      <c r="Q3135" s="38"/>
      <c r="R3135" s="91"/>
      <c r="U3135" s="31"/>
    </row>
    <row r="3136" spans="6:21" x14ac:dyDescent="0.25">
      <c r="F3136" s="31"/>
      <c r="H3136" s="31"/>
      <c r="I3136" s="79"/>
      <c r="J3136" s="79"/>
      <c r="N3136" s="33"/>
      <c r="O3136" s="28"/>
      <c r="P3136" s="33"/>
      <c r="Q3136" s="38"/>
      <c r="R3136" s="91"/>
      <c r="U3136" s="31"/>
    </row>
    <row r="3137" spans="6:21" x14ac:dyDescent="0.25">
      <c r="F3137" s="31"/>
      <c r="H3137" s="31"/>
      <c r="I3137" s="79"/>
      <c r="J3137" s="79"/>
      <c r="N3137" s="33"/>
      <c r="O3137" s="28"/>
      <c r="P3137" s="33"/>
      <c r="Q3137" s="38"/>
      <c r="R3137" s="91"/>
      <c r="U3137" s="31"/>
    </row>
    <row r="3138" spans="6:21" x14ac:dyDescent="0.25">
      <c r="F3138" s="31"/>
      <c r="H3138" s="31"/>
      <c r="I3138" s="79"/>
      <c r="J3138" s="79"/>
      <c r="N3138" s="33"/>
      <c r="O3138" s="28"/>
      <c r="P3138" s="33"/>
      <c r="Q3138" s="38"/>
      <c r="R3138" s="91"/>
      <c r="U3138" s="31"/>
    </row>
    <row r="3139" spans="6:21" x14ac:dyDescent="0.25">
      <c r="F3139" s="31"/>
      <c r="H3139" s="31"/>
      <c r="I3139" s="79"/>
      <c r="J3139" s="79"/>
      <c r="N3139" s="33"/>
      <c r="O3139" s="28"/>
      <c r="P3139" s="33"/>
      <c r="Q3139" s="38"/>
      <c r="R3139" s="91"/>
      <c r="U3139" s="31"/>
    </row>
    <row r="3140" spans="6:21" x14ac:dyDescent="0.25">
      <c r="F3140" s="31"/>
      <c r="H3140" s="31"/>
      <c r="I3140" s="79"/>
      <c r="J3140" s="79"/>
      <c r="N3140" s="33"/>
      <c r="O3140" s="28"/>
      <c r="P3140" s="33"/>
      <c r="Q3140" s="38"/>
      <c r="R3140" s="91"/>
      <c r="U3140" s="31"/>
    </row>
    <row r="3141" spans="6:21" x14ac:dyDescent="0.25">
      <c r="F3141" s="31"/>
      <c r="H3141" s="31"/>
      <c r="I3141" s="79"/>
      <c r="J3141" s="79"/>
      <c r="N3141" s="33"/>
      <c r="O3141" s="28"/>
      <c r="P3141" s="33"/>
      <c r="Q3141" s="38"/>
      <c r="R3141" s="91"/>
      <c r="U3141" s="31"/>
    </row>
    <row r="3142" spans="6:21" x14ac:dyDescent="0.25">
      <c r="F3142" s="31"/>
      <c r="H3142" s="31"/>
      <c r="I3142" s="79"/>
      <c r="J3142" s="79"/>
      <c r="N3142" s="33"/>
      <c r="O3142" s="28"/>
      <c r="P3142" s="33"/>
      <c r="Q3142" s="38"/>
      <c r="R3142" s="91"/>
      <c r="U3142" s="31"/>
    </row>
    <row r="3143" spans="6:21" x14ac:dyDescent="0.25">
      <c r="F3143" s="31"/>
      <c r="H3143" s="31"/>
      <c r="I3143" s="79"/>
      <c r="J3143" s="79"/>
      <c r="N3143" s="33"/>
      <c r="O3143" s="28"/>
      <c r="P3143" s="33"/>
      <c r="Q3143" s="38"/>
      <c r="R3143" s="91"/>
      <c r="U3143" s="31"/>
    </row>
    <row r="3144" spans="6:21" x14ac:dyDescent="0.25">
      <c r="F3144" s="31"/>
      <c r="H3144" s="31"/>
      <c r="I3144" s="79"/>
      <c r="J3144" s="79"/>
      <c r="N3144" s="33"/>
      <c r="O3144" s="28"/>
      <c r="P3144" s="33"/>
      <c r="Q3144" s="38"/>
      <c r="R3144" s="91"/>
      <c r="U3144" s="31"/>
    </row>
    <row r="3145" spans="6:21" x14ac:dyDescent="0.25">
      <c r="F3145" s="31"/>
      <c r="H3145" s="31"/>
      <c r="I3145" s="79"/>
      <c r="J3145" s="79"/>
      <c r="N3145" s="33"/>
      <c r="O3145" s="28"/>
      <c r="P3145" s="33"/>
      <c r="Q3145" s="38"/>
      <c r="R3145" s="91"/>
      <c r="U3145" s="31"/>
    </row>
    <row r="3146" spans="6:21" x14ac:dyDescent="0.25">
      <c r="F3146" s="31"/>
      <c r="H3146" s="31"/>
      <c r="I3146" s="79"/>
      <c r="J3146" s="79"/>
      <c r="N3146" s="33"/>
      <c r="O3146" s="28"/>
      <c r="P3146" s="33"/>
      <c r="Q3146" s="38"/>
      <c r="R3146" s="91"/>
      <c r="U3146" s="31"/>
    </row>
    <row r="3147" spans="6:21" x14ac:dyDescent="0.25">
      <c r="F3147" s="31"/>
      <c r="H3147" s="31"/>
      <c r="I3147" s="79"/>
      <c r="J3147" s="79"/>
      <c r="N3147" s="33"/>
      <c r="O3147" s="28"/>
      <c r="P3147" s="33"/>
      <c r="Q3147" s="38"/>
      <c r="R3147" s="91"/>
      <c r="U3147" s="31"/>
    </row>
    <row r="3148" spans="6:21" x14ac:dyDescent="0.25">
      <c r="F3148" s="31"/>
      <c r="H3148" s="31"/>
      <c r="I3148" s="79"/>
      <c r="J3148" s="79"/>
      <c r="N3148" s="33"/>
      <c r="O3148" s="28"/>
      <c r="P3148" s="33"/>
      <c r="Q3148" s="38"/>
      <c r="R3148" s="91"/>
      <c r="U3148" s="31"/>
    </row>
    <row r="3149" spans="6:21" x14ac:dyDescent="0.25">
      <c r="F3149" s="31"/>
      <c r="H3149" s="31"/>
      <c r="I3149" s="79"/>
      <c r="J3149" s="79"/>
      <c r="N3149" s="33"/>
      <c r="O3149" s="28"/>
      <c r="P3149" s="33"/>
      <c r="Q3149" s="38"/>
      <c r="R3149" s="91"/>
      <c r="U3149" s="31"/>
    </row>
    <row r="3150" spans="6:21" x14ac:dyDescent="0.25">
      <c r="F3150" s="31"/>
      <c r="H3150" s="31"/>
      <c r="I3150" s="79"/>
      <c r="J3150" s="79"/>
      <c r="N3150" s="33"/>
      <c r="O3150" s="28"/>
      <c r="P3150" s="33"/>
      <c r="Q3150" s="38"/>
      <c r="R3150" s="91"/>
      <c r="U3150" s="31"/>
    </row>
    <row r="3151" spans="6:21" x14ac:dyDescent="0.25">
      <c r="F3151" s="31"/>
      <c r="H3151" s="31"/>
      <c r="I3151" s="79"/>
      <c r="J3151" s="79"/>
      <c r="N3151" s="33"/>
      <c r="O3151" s="28"/>
      <c r="P3151" s="33"/>
      <c r="Q3151" s="38"/>
      <c r="R3151" s="91"/>
      <c r="U3151" s="31"/>
    </row>
    <row r="3152" spans="6:21" x14ac:dyDescent="0.25">
      <c r="F3152" s="31"/>
      <c r="H3152" s="31"/>
      <c r="I3152" s="79"/>
      <c r="J3152" s="79"/>
      <c r="N3152" s="33"/>
      <c r="O3152" s="28"/>
      <c r="P3152" s="33"/>
      <c r="Q3152" s="38"/>
      <c r="R3152" s="91"/>
      <c r="U3152" s="31"/>
    </row>
    <row r="3153" spans="6:21" x14ac:dyDescent="0.25">
      <c r="F3153" s="31"/>
      <c r="H3153" s="31"/>
      <c r="I3153" s="79"/>
      <c r="J3153" s="79"/>
      <c r="N3153" s="33"/>
      <c r="O3153" s="28"/>
      <c r="P3153" s="33"/>
      <c r="Q3153" s="38"/>
      <c r="R3153" s="91"/>
      <c r="U3153" s="31"/>
    </row>
    <row r="3154" spans="6:21" x14ac:dyDescent="0.25">
      <c r="F3154" s="31"/>
      <c r="H3154" s="31"/>
      <c r="I3154" s="79"/>
      <c r="J3154" s="79"/>
      <c r="N3154" s="33"/>
      <c r="O3154" s="28"/>
      <c r="P3154" s="33"/>
      <c r="Q3154" s="38"/>
      <c r="R3154" s="91"/>
      <c r="U3154" s="31"/>
    </row>
    <row r="3155" spans="6:21" x14ac:dyDescent="0.25">
      <c r="F3155" s="31"/>
      <c r="H3155" s="31"/>
      <c r="I3155" s="79"/>
      <c r="J3155" s="79"/>
      <c r="N3155" s="33"/>
      <c r="O3155" s="28"/>
      <c r="P3155" s="33"/>
      <c r="Q3155" s="38"/>
      <c r="R3155" s="91"/>
      <c r="U3155" s="31"/>
    </row>
    <row r="3156" spans="6:21" x14ac:dyDescent="0.25">
      <c r="F3156" s="31"/>
      <c r="H3156" s="31"/>
      <c r="I3156" s="79"/>
      <c r="J3156" s="79"/>
      <c r="N3156" s="33"/>
      <c r="O3156" s="28"/>
      <c r="P3156" s="33"/>
      <c r="Q3156" s="38"/>
      <c r="R3156" s="91"/>
      <c r="U3156" s="31"/>
    </row>
    <row r="3157" spans="6:21" x14ac:dyDescent="0.25">
      <c r="F3157" s="31"/>
      <c r="H3157" s="31"/>
      <c r="I3157" s="79"/>
      <c r="J3157" s="79"/>
      <c r="N3157" s="33"/>
      <c r="O3157" s="28"/>
      <c r="P3157" s="33"/>
      <c r="Q3157" s="38"/>
      <c r="R3157" s="91"/>
      <c r="U3157" s="31"/>
    </row>
    <row r="3158" spans="6:21" x14ac:dyDescent="0.25">
      <c r="F3158" s="31"/>
      <c r="H3158" s="31"/>
      <c r="I3158" s="79"/>
      <c r="J3158" s="79"/>
      <c r="N3158" s="33"/>
      <c r="O3158" s="28"/>
      <c r="P3158" s="33"/>
      <c r="Q3158" s="38"/>
      <c r="R3158" s="91"/>
      <c r="U3158" s="31"/>
    </row>
    <row r="3159" spans="6:21" x14ac:dyDescent="0.25">
      <c r="F3159" s="31"/>
      <c r="H3159" s="31"/>
      <c r="I3159" s="79"/>
      <c r="J3159" s="79"/>
      <c r="N3159" s="33"/>
      <c r="O3159" s="28"/>
      <c r="P3159" s="33"/>
      <c r="Q3159" s="38"/>
      <c r="R3159" s="91"/>
      <c r="U3159" s="31"/>
    </row>
    <row r="3160" spans="6:21" x14ac:dyDescent="0.25">
      <c r="F3160" s="31"/>
      <c r="H3160" s="31"/>
      <c r="I3160" s="79"/>
      <c r="J3160" s="79"/>
      <c r="N3160" s="33"/>
      <c r="O3160" s="28"/>
      <c r="P3160" s="33"/>
      <c r="Q3160" s="38"/>
      <c r="R3160" s="91"/>
      <c r="U3160" s="31"/>
    </row>
    <row r="3161" spans="6:21" x14ac:dyDescent="0.25">
      <c r="F3161" s="31"/>
      <c r="H3161" s="31"/>
      <c r="I3161" s="79"/>
      <c r="J3161" s="79"/>
      <c r="N3161" s="33"/>
      <c r="O3161" s="28"/>
      <c r="P3161" s="33"/>
      <c r="Q3161" s="38"/>
      <c r="R3161" s="91"/>
      <c r="U3161" s="31"/>
    </row>
    <row r="3162" spans="6:21" x14ac:dyDescent="0.25">
      <c r="F3162" s="31"/>
      <c r="H3162" s="31"/>
      <c r="I3162" s="79"/>
      <c r="J3162" s="79"/>
      <c r="N3162" s="33"/>
      <c r="O3162" s="28"/>
      <c r="P3162" s="33"/>
      <c r="Q3162" s="38"/>
      <c r="R3162" s="91"/>
      <c r="U3162" s="31"/>
    </row>
    <row r="3163" spans="6:21" x14ac:dyDescent="0.25">
      <c r="F3163" s="31"/>
      <c r="H3163" s="31"/>
      <c r="I3163" s="79"/>
      <c r="J3163" s="79"/>
      <c r="N3163" s="33"/>
      <c r="O3163" s="28"/>
      <c r="P3163" s="33"/>
      <c r="Q3163" s="38"/>
      <c r="R3163" s="91"/>
      <c r="U3163" s="31"/>
    </row>
    <row r="3164" spans="6:21" x14ac:dyDescent="0.25">
      <c r="F3164" s="31"/>
      <c r="H3164" s="31"/>
      <c r="I3164" s="79"/>
      <c r="J3164" s="79"/>
      <c r="N3164" s="33"/>
      <c r="O3164" s="28"/>
      <c r="P3164" s="33"/>
      <c r="Q3164" s="38"/>
      <c r="R3164" s="91"/>
      <c r="U3164" s="31"/>
    </row>
    <row r="3165" spans="6:21" x14ac:dyDescent="0.25">
      <c r="F3165" s="31"/>
      <c r="H3165" s="31"/>
      <c r="I3165" s="79"/>
      <c r="J3165" s="79"/>
      <c r="N3165" s="33"/>
      <c r="O3165" s="28"/>
      <c r="P3165" s="33"/>
      <c r="Q3165" s="38"/>
      <c r="R3165" s="91"/>
      <c r="U3165" s="31"/>
    </row>
    <row r="3166" spans="6:21" x14ac:dyDescent="0.25">
      <c r="F3166" s="31"/>
      <c r="H3166" s="31"/>
      <c r="I3166" s="79"/>
      <c r="J3166" s="79"/>
      <c r="N3166" s="33"/>
      <c r="O3166" s="28"/>
      <c r="P3166" s="33"/>
      <c r="Q3166" s="38"/>
      <c r="R3166" s="91"/>
      <c r="U3166" s="31"/>
    </row>
    <row r="3167" spans="6:21" x14ac:dyDescent="0.25">
      <c r="F3167" s="31"/>
      <c r="H3167" s="31"/>
      <c r="I3167" s="79"/>
      <c r="J3167" s="79"/>
      <c r="N3167" s="33"/>
      <c r="O3167" s="28"/>
      <c r="P3167" s="33"/>
      <c r="Q3167" s="38"/>
      <c r="R3167" s="91"/>
      <c r="U3167" s="31"/>
    </row>
    <row r="3168" spans="6:21" x14ac:dyDescent="0.25">
      <c r="F3168" s="31"/>
      <c r="H3168" s="31"/>
      <c r="I3168" s="79"/>
      <c r="J3168" s="79"/>
      <c r="N3168" s="33"/>
      <c r="O3168" s="28"/>
      <c r="P3168" s="33"/>
      <c r="Q3168" s="38"/>
      <c r="R3168" s="91"/>
      <c r="U3168" s="31"/>
    </row>
    <row r="3169" spans="6:21" x14ac:dyDescent="0.25">
      <c r="F3169" s="31"/>
      <c r="H3169" s="31"/>
      <c r="I3169" s="79"/>
      <c r="J3169" s="79"/>
      <c r="N3169" s="33"/>
      <c r="O3169" s="28"/>
      <c r="P3169" s="33"/>
      <c r="Q3169" s="38"/>
      <c r="R3169" s="91"/>
      <c r="U3169" s="31"/>
    </row>
    <row r="3170" spans="6:21" x14ac:dyDescent="0.25">
      <c r="F3170" s="31"/>
      <c r="H3170" s="31"/>
      <c r="I3170" s="79"/>
      <c r="J3170" s="79"/>
      <c r="N3170" s="33"/>
      <c r="O3170" s="28"/>
      <c r="P3170" s="33"/>
      <c r="Q3170" s="38"/>
      <c r="R3170" s="91"/>
      <c r="U3170" s="31"/>
    </row>
    <row r="3171" spans="6:21" x14ac:dyDescent="0.25">
      <c r="F3171" s="31"/>
      <c r="H3171" s="31"/>
      <c r="I3171" s="79"/>
      <c r="J3171" s="79"/>
      <c r="N3171" s="33"/>
      <c r="O3171" s="28"/>
      <c r="P3171" s="33"/>
      <c r="Q3171" s="38"/>
      <c r="R3171" s="91"/>
      <c r="U3171" s="31"/>
    </row>
    <row r="3172" spans="6:21" x14ac:dyDescent="0.25">
      <c r="F3172" s="31"/>
      <c r="H3172" s="31"/>
      <c r="I3172" s="79"/>
      <c r="J3172" s="79"/>
      <c r="N3172" s="33"/>
      <c r="O3172" s="28"/>
      <c r="P3172" s="33"/>
      <c r="Q3172" s="38"/>
      <c r="R3172" s="91"/>
      <c r="U3172" s="31"/>
    </row>
    <row r="3173" spans="6:21" x14ac:dyDescent="0.25">
      <c r="F3173" s="31"/>
      <c r="H3173" s="31"/>
      <c r="I3173" s="79"/>
      <c r="J3173" s="79"/>
      <c r="N3173" s="33"/>
      <c r="O3173" s="28"/>
      <c r="P3173" s="33"/>
      <c r="Q3173" s="38"/>
      <c r="R3173" s="91"/>
      <c r="U3173" s="31"/>
    </row>
    <row r="3174" spans="6:21" x14ac:dyDescent="0.25">
      <c r="F3174" s="31"/>
      <c r="H3174" s="31"/>
      <c r="I3174" s="79"/>
      <c r="J3174" s="79"/>
      <c r="N3174" s="33"/>
      <c r="O3174" s="28"/>
      <c r="P3174" s="33"/>
      <c r="Q3174" s="38"/>
      <c r="R3174" s="91"/>
      <c r="U3174" s="31"/>
    </row>
    <row r="3175" spans="6:21" x14ac:dyDescent="0.25">
      <c r="F3175" s="31"/>
      <c r="H3175" s="31"/>
      <c r="I3175" s="79"/>
      <c r="J3175" s="79"/>
      <c r="N3175" s="33"/>
      <c r="O3175" s="28"/>
      <c r="P3175" s="33"/>
      <c r="Q3175" s="38"/>
      <c r="R3175" s="91"/>
      <c r="U3175" s="31"/>
    </row>
    <row r="3176" spans="6:21" x14ac:dyDescent="0.25">
      <c r="F3176" s="31"/>
      <c r="H3176" s="31"/>
      <c r="I3176" s="79"/>
      <c r="J3176" s="79"/>
      <c r="N3176" s="33"/>
      <c r="O3176" s="28"/>
      <c r="P3176" s="33"/>
      <c r="Q3176" s="38"/>
      <c r="R3176" s="91"/>
      <c r="U3176" s="31"/>
    </row>
    <row r="3177" spans="6:21" x14ac:dyDescent="0.25">
      <c r="F3177" s="31"/>
      <c r="H3177" s="31"/>
      <c r="I3177" s="79"/>
      <c r="J3177" s="79"/>
      <c r="N3177" s="33"/>
      <c r="O3177" s="28"/>
      <c r="P3177" s="33"/>
      <c r="Q3177" s="38"/>
      <c r="R3177" s="91"/>
      <c r="U3177" s="31"/>
    </row>
    <row r="3178" spans="6:21" x14ac:dyDescent="0.25">
      <c r="F3178" s="31"/>
      <c r="H3178" s="31"/>
      <c r="I3178" s="79"/>
      <c r="J3178" s="79"/>
      <c r="N3178" s="33"/>
      <c r="O3178" s="28"/>
      <c r="P3178" s="33"/>
      <c r="Q3178" s="38"/>
      <c r="R3178" s="91"/>
      <c r="U3178" s="31"/>
    </row>
    <row r="3179" spans="6:21" x14ac:dyDescent="0.25">
      <c r="F3179" s="31"/>
      <c r="H3179" s="31"/>
      <c r="I3179" s="79"/>
      <c r="J3179" s="79"/>
      <c r="N3179" s="33"/>
      <c r="O3179" s="28"/>
      <c r="P3179" s="33"/>
      <c r="Q3179" s="38"/>
      <c r="R3179" s="91"/>
      <c r="U3179" s="31"/>
    </row>
    <row r="3180" spans="6:21" x14ac:dyDescent="0.25">
      <c r="F3180" s="31"/>
      <c r="H3180" s="31"/>
      <c r="I3180" s="79"/>
      <c r="J3180" s="79"/>
      <c r="N3180" s="33"/>
      <c r="O3180" s="28"/>
      <c r="P3180" s="33"/>
      <c r="Q3180" s="38"/>
      <c r="R3180" s="91"/>
      <c r="U3180" s="31"/>
    </row>
    <row r="3181" spans="6:21" x14ac:dyDescent="0.25">
      <c r="F3181" s="31"/>
      <c r="H3181" s="31"/>
      <c r="I3181" s="79"/>
      <c r="J3181" s="79"/>
      <c r="N3181" s="33"/>
      <c r="O3181" s="28"/>
      <c r="P3181" s="33"/>
      <c r="Q3181" s="38"/>
      <c r="R3181" s="91"/>
      <c r="U3181" s="31"/>
    </row>
    <row r="3182" spans="6:21" x14ac:dyDescent="0.25">
      <c r="F3182" s="31"/>
      <c r="H3182" s="31"/>
      <c r="I3182" s="79"/>
      <c r="J3182" s="79"/>
      <c r="N3182" s="33"/>
      <c r="O3182" s="28"/>
      <c r="P3182" s="33"/>
      <c r="Q3182" s="38"/>
      <c r="R3182" s="91"/>
      <c r="U3182" s="31"/>
    </row>
    <row r="3183" spans="6:21" x14ac:dyDescent="0.25">
      <c r="F3183" s="31"/>
      <c r="H3183" s="31"/>
      <c r="I3183" s="79"/>
      <c r="J3183" s="79"/>
      <c r="N3183" s="33"/>
      <c r="O3183" s="28"/>
      <c r="P3183" s="33"/>
      <c r="Q3183" s="38"/>
      <c r="R3183" s="91"/>
      <c r="U3183" s="31"/>
    </row>
    <row r="3184" spans="6:21" x14ac:dyDescent="0.25">
      <c r="F3184" s="31"/>
      <c r="H3184" s="31"/>
      <c r="I3184" s="79"/>
      <c r="J3184" s="79"/>
      <c r="N3184" s="33"/>
      <c r="O3184" s="28"/>
      <c r="P3184" s="33"/>
      <c r="Q3184" s="38"/>
      <c r="R3184" s="91"/>
      <c r="U3184" s="31"/>
    </row>
    <row r="3185" spans="6:21" x14ac:dyDescent="0.25">
      <c r="F3185" s="31"/>
      <c r="H3185" s="31"/>
      <c r="I3185" s="79"/>
      <c r="J3185" s="79"/>
      <c r="N3185" s="33"/>
      <c r="O3185" s="28"/>
      <c r="P3185" s="33"/>
      <c r="Q3185" s="38"/>
      <c r="R3185" s="91"/>
      <c r="U3185" s="31"/>
    </row>
    <row r="3186" spans="6:21" x14ac:dyDescent="0.25">
      <c r="F3186" s="31"/>
      <c r="H3186" s="31"/>
      <c r="I3186" s="79"/>
      <c r="J3186" s="79"/>
      <c r="N3186" s="33"/>
      <c r="O3186" s="28"/>
      <c r="P3186" s="33"/>
      <c r="Q3186" s="38"/>
      <c r="R3186" s="91"/>
      <c r="U3186" s="31"/>
    </row>
    <row r="3187" spans="6:21" x14ac:dyDescent="0.25">
      <c r="F3187" s="31"/>
      <c r="H3187" s="31"/>
      <c r="I3187" s="79"/>
      <c r="J3187" s="79"/>
      <c r="N3187" s="33"/>
      <c r="O3187" s="28"/>
      <c r="P3187" s="33"/>
      <c r="Q3187" s="38"/>
      <c r="R3187" s="91"/>
      <c r="U3187" s="31"/>
    </row>
    <row r="3188" spans="6:21" x14ac:dyDescent="0.25">
      <c r="F3188" s="31"/>
      <c r="H3188" s="31"/>
      <c r="I3188" s="79"/>
      <c r="J3188" s="79"/>
      <c r="N3188" s="33"/>
      <c r="O3188" s="28"/>
      <c r="P3188" s="33"/>
      <c r="Q3188" s="38"/>
      <c r="R3188" s="91"/>
      <c r="U3188" s="31"/>
    </row>
    <row r="3189" spans="6:21" x14ac:dyDescent="0.25">
      <c r="F3189" s="31"/>
      <c r="H3189" s="31"/>
      <c r="I3189" s="79"/>
      <c r="J3189" s="79"/>
      <c r="N3189" s="33"/>
      <c r="O3189" s="28"/>
      <c r="P3189" s="33"/>
      <c r="Q3189" s="38"/>
      <c r="R3189" s="91"/>
      <c r="U3189" s="31"/>
    </row>
    <row r="3190" spans="6:21" x14ac:dyDescent="0.25">
      <c r="F3190" s="31"/>
      <c r="H3190" s="31"/>
      <c r="I3190" s="79"/>
      <c r="J3190" s="79"/>
      <c r="N3190" s="33"/>
      <c r="O3190" s="28"/>
      <c r="P3190" s="33"/>
      <c r="Q3190" s="38"/>
      <c r="R3190" s="91"/>
      <c r="U3190" s="31"/>
    </row>
    <row r="3191" spans="6:21" x14ac:dyDescent="0.25">
      <c r="F3191" s="31"/>
      <c r="H3191" s="31"/>
      <c r="I3191" s="79"/>
      <c r="J3191" s="79"/>
      <c r="N3191" s="33"/>
      <c r="O3191" s="28"/>
      <c r="P3191" s="33"/>
      <c r="Q3191" s="38"/>
      <c r="R3191" s="91"/>
      <c r="U3191" s="31"/>
    </row>
    <row r="3192" spans="6:21" x14ac:dyDescent="0.25">
      <c r="F3192" s="31"/>
      <c r="H3192" s="31"/>
      <c r="I3192" s="79"/>
      <c r="J3192" s="79"/>
      <c r="N3192" s="33"/>
      <c r="O3192" s="28"/>
      <c r="P3192" s="33"/>
      <c r="Q3192" s="38"/>
      <c r="R3192" s="91"/>
      <c r="U3192" s="31"/>
    </row>
    <row r="3193" spans="6:21" x14ac:dyDescent="0.25">
      <c r="F3193" s="31"/>
      <c r="H3193" s="31"/>
      <c r="I3193" s="79"/>
      <c r="J3193" s="79"/>
      <c r="N3193" s="33"/>
      <c r="O3193" s="28"/>
      <c r="P3193" s="33"/>
      <c r="Q3193" s="38"/>
      <c r="R3193" s="91"/>
      <c r="U3193" s="31"/>
    </row>
    <row r="3194" spans="6:21" x14ac:dyDescent="0.25">
      <c r="F3194" s="31"/>
      <c r="H3194" s="31"/>
      <c r="I3194" s="79"/>
      <c r="J3194" s="79"/>
      <c r="N3194" s="33"/>
      <c r="O3194" s="28"/>
      <c r="P3194" s="33"/>
      <c r="Q3194" s="38"/>
      <c r="R3194" s="91"/>
      <c r="U3194" s="31"/>
    </row>
    <row r="3195" spans="6:21" x14ac:dyDescent="0.25">
      <c r="F3195" s="31"/>
      <c r="H3195" s="31"/>
      <c r="I3195" s="79"/>
      <c r="J3195" s="79"/>
      <c r="N3195" s="33"/>
      <c r="O3195" s="28"/>
      <c r="P3195" s="33"/>
      <c r="Q3195" s="38"/>
      <c r="R3195" s="91"/>
      <c r="U3195" s="31"/>
    </row>
    <row r="3196" spans="6:21" x14ac:dyDescent="0.25">
      <c r="F3196" s="31"/>
      <c r="H3196" s="31"/>
      <c r="I3196" s="79"/>
      <c r="J3196" s="79"/>
      <c r="N3196" s="33"/>
      <c r="O3196" s="28"/>
      <c r="P3196" s="33"/>
      <c r="Q3196" s="38"/>
      <c r="R3196" s="91"/>
      <c r="U3196" s="31"/>
    </row>
    <row r="3197" spans="6:21" x14ac:dyDescent="0.25">
      <c r="F3197" s="31"/>
      <c r="H3197" s="31"/>
      <c r="I3197" s="79"/>
      <c r="J3197" s="79"/>
      <c r="N3197" s="33"/>
      <c r="O3197" s="28"/>
      <c r="P3197" s="33"/>
      <c r="Q3197" s="38"/>
      <c r="R3197" s="91"/>
      <c r="U3197" s="31"/>
    </row>
    <row r="3198" spans="6:21" x14ac:dyDescent="0.25">
      <c r="F3198" s="31"/>
      <c r="H3198" s="31"/>
      <c r="I3198" s="79"/>
      <c r="J3198" s="79"/>
      <c r="N3198" s="33"/>
      <c r="O3198" s="28"/>
      <c r="P3198" s="33"/>
      <c r="Q3198" s="38"/>
      <c r="R3198" s="91"/>
      <c r="U3198" s="31"/>
    </row>
    <row r="3199" spans="6:21" x14ac:dyDescent="0.25">
      <c r="F3199" s="31"/>
      <c r="H3199" s="31"/>
      <c r="I3199" s="79"/>
      <c r="J3199" s="79"/>
      <c r="N3199" s="33"/>
      <c r="O3199" s="28"/>
      <c r="P3199" s="33"/>
      <c r="Q3199" s="38"/>
      <c r="R3199" s="91"/>
      <c r="U3199" s="31"/>
    </row>
    <row r="3200" spans="6:21" x14ac:dyDescent="0.25">
      <c r="F3200" s="31"/>
      <c r="H3200" s="31"/>
      <c r="I3200" s="79"/>
      <c r="J3200" s="79"/>
      <c r="N3200" s="33"/>
      <c r="O3200" s="28"/>
      <c r="P3200" s="33"/>
      <c r="Q3200" s="38"/>
      <c r="R3200" s="91"/>
      <c r="U3200" s="31"/>
    </row>
    <row r="3201" spans="6:21" x14ac:dyDescent="0.25">
      <c r="F3201" s="31"/>
      <c r="H3201" s="31"/>
      <c r="I3201" s="79"/>
      <c r="J3201" s="79"/>
      <c r="N3201" s="33"/>
      <c r="O3201" s="28"/>
      <c r="P3201" s="33"/>
      <c r="Q3201" s="38"/>
      <c r="R3201" s="91"/>
      <c r="U3201" s="31"/>
    </row>
    <row r="3202" spans="6:21" x14ac:dyDescent="0.25">
      <c r="F3202" s="31"/>
      <c r="H3202" s="31"/>
      <c r="I3202" s="79"/>
      <c r="J3202" s="79"/>
      <c r="N3202" s="33"/>
      <c r="O3202" s="28"/>
      <c r="P3202" s="33"/>
      <c r="Q3202" s="38"/>
      <c r="R3202" s="91"/>
      <c r="U3202" s="31"/>
    </row>
    <row r="3203" spans="6:21" x14ac:dyDescent="0.25">
      <c r="F3203" s="31"/>
      <c r="H3203" s="31"/>
      <c r="I3203" s="79"/>
      <c r="J3203" s="79"/>
      <c r="N3203" s="33"/>
      <c r="O3203" s="28"/>
      <c r="P3203" s="33"/>
      <c r="Q3203" s="38"/>
      <c r="R3203" s="91"/>
      <c r="U3203" s="31"/>
    </row>
    <row r="3204" spans="6:21" x14ac:dyDescent="0.25">
      <c r="F3204" s="31"/>
      <c r="H3204" s="31"/>
      <c r="I3204" s="79"/>
      <c r="J3204" s="79"/>
      <c r="N3204" s="33"/>
      <c r="O3204" s="28"/>
      <c r="P3204" s="33"/>
      <c r="Q3204" s="38"/>
      <c r="R3204" s="91"/>
      <c r="U3204" s="31"/>
    </row>
    <row r="3205" spans="6:21" x14ac:dyDescent="0.25">
      <c r="F3205" s="31"/>
      <c r="H3205" s="31"/>
      <c r="I3205" s="79"/>
      <c r="J3205" s="79"/>
      <c r="N3205" s="33"/>
      <c r="O3205" s="28"/>
      <c r="P3205" s="33"/>
      <c r="Q3205" s="38"/>
      <c r="R3205" s="91"/>
      <c r="U3205" s="31"/>
    </row>
    <row r="3206" spans="6:21" x14ac:dyDescent="0.25">
      <c r="F3206" s="31"/>
      <c r="H3206" s="31"/>
      <c r="I3206" s="79"/>
      <c r="J3206" s="79"/>
      <c r="N3206" s="33"/>
      <c r="O3206" s="28"/>
      <c r="P3206" s="33"/>
      <c r="Q3206" s="38"/>
      <c r="R3206" s="91"/>
      <c r="U3206" s="31"/>
    </row>
    <row r="3207" spans="6:21" x14ac:dyDescent="0.25">
      <c r="F3207" s="31"/>
      <c r="H3207" s="31"/>
      <c r="I3207" s="79"/>
      <c r="J3207" s="79"/>
      <c r="N3207" s="33"/>
      <c r="O3207" s="28"/>
      <c r="P3207" s="33"/>
      <c r="Q3207" s="38"/>
      <c r="R3207" s="91"/>
      <c r="U3207" s="31"/>
    </row>
    <row r="3208" spans="6:21" x14ac:dyDescent="0.25">
      <c r="F3208" s="31"/>
      <c r="H3208" s="31"/>
      <c r="I3208" s="79"/>
      <c r="J3208" s="79"/>
      <c r="N3208" s="33"/>
      <c r="O3208" s="28"/>
      <c r="P3208" s="33"/>
      <c r="Q3208" s="38"/>
      <c r="R3208" s="91"/>
      <c r="U3208" s="31"/>
    </row>
    <row r="3209" spans="6:21" x14ac:dyDescent="0.25">
      <c r="F3209" s="31"/>
      <c r="H3209" s="31"/>
      <c r="I3209" s="79"/>
      <c r="J3209" s="79"/>
      <c r="N3209" s="33"/>
      <c r="O3209" s="28"/>
      <c r="P3209" s="33"/>
      <c r="Q3209" s="38"/>
      <c r="R3209" s="91"/>
      <c r="U3209" s="31"/>
    </row>
    <row r="3210" spans="6:21" x14ac:dyDescent="0.25">
      <c r="F3210" s="31"/>
      <c r="H3210" s="31"/>
      <c r="I3210" s="79"/>
      <c r="J3210" s="79"/>
      <c r="N3210" s="33"/>
      <c r="O3210" s="28"/>
      <c r="P3210" s="33"/>
      <c r="Q3210" s="38"/>
      <c r="R3210" s="91"/>
      <c r="U3210" s="31"/>
    </row>
    <row r="3211" spans="6:21" x14ac:dyDescent="0.25">
      <c r="F3211" s="31"/>
      <c r="H3211" s="31"/>
      <c r="I3211" s="79"/>
      <c r="J3211" s="79"/>
      <c r="N3211" s="33"/>
      <c r="O3211" s="28"/>
      <c r="P3211" s="33"/>
      <c r="Q3211" s="38"/>
      <c r="R3211" s="91"/>
      <c r="U3211" s="31"/>
    </row>
    <row r="3212" spans="6:21" x14ac:dyDescent="0.25">
      <c r="F3212" s="31"/>
      <c r="H3212" s="31"/>
      <c r="I3212" s="79"/>
      <c r="J3212" s="79"/>
      <c r="N3212" s="33"/>
      <c r="O3212" s="28"/>
      <c r="P3212" s="33"/>
      <c r="Q3212" s="38"/>
      <c r="R3212" s="91"/>
      <c r="U3212" s="31"/>
    </row>
    <row r="3213" spans="6:21" x14ac:dyDescent="0.25">
      <c r="F3213" s="31"/>
      <c r="H3213" s="31"/>
      <c r="I3213" s="79"/>
      <c r="J3213" s="79"/>
      <c r="N3213" s="33"/>
      <c r="O3213" s="28"/>
      <c r="P3213" s="33"/>
      <c r="Q3213" s="38"/>
      <c r="R3213" s="91"/>
      <c r="U3213" s="31"/>
    </row>
    <row r="3214" spans="6:21" x14ac:dyDescent="0.25">
      <c r="F3214" s="31"/>
      <c r="H3214" s="31"/>
      <c r="I3214" s="79"/>
      <c r="J3214" s="79"/>
      <c r="N3214" s="33"/>
      <c r="O3214" s="28"/>
      <c r="P3214" s="33"/>
      <c r="Q3214" s="38"/>
      <c r="R3214" s="91"/>
      <c r="U3214" s="31"/>
    </row>
    <row r="3215" spans="6:21" x14ac:dyDescent="0.25">
      <c r="F3215" s="31"/>
      <c r="H3215" s="31"/>
      <c r="I3215" s="79"/>
      <c r="J3215" s="79"/>
      <c r="N3215" s="33"/>
      <c r="O3215" s="28"/>
      <c r="P3215" s="33"/>
      <c r="Q3215" s="38"/>
      <c r="R3215" s="91"/>
      <c r="U3215" s="31"/>
    </row>
    <row r="3216" spans="6:21" x14ac:dyDescent="0.25">
      <c r="F3216" s="31"/>
      <c r="H3216" s="31"/>
      <c r="I3216" s="79"/>
      <c r="J3216" s="79"/>
      <c r="N3216" s="33"/>
      <c r="O3216" s="28"/>
      <c r="P3216" s="33"/>
      <c r="Q3216" s="38"/>
      <c r="R3216" s="91"/>
      <c r="U3216" s="31"/>
    </row>
    <row r="3217" spans="6:21" x14ac:dyDescent="0.25">
      <c r="F3217" s="31"/>
      <c r="H3217" s="31"/>
      <c r="I3217" s="79"/>
      <c r="J3217" s="79"/>
      <c r="N3217" s="33"/>
      <c r="O3217" s="28"/>
      <c r="P3217" s="33"/>
      <c r="Q3217" s="38"/>
      <c r="R3217" s="91"/>
      <c r="U3217" s="31"/>
    </row>
    <row r="3218" spans="6:21" x14ac:dyDescent="0.25">
      <c r="F3218" s="31"/>
      <c r="H3218" s="31"/>
      <c r="I3218" s="79"/>
      <c r="J3218" s="79"/>
      <c r="N3218" s="33"/>
      <c r="O3218" s="28"/>
      <c r="P3218" s="33"/>
      <c r="Q3218" s="38"/>
      <c r="R3218" s="91"/>
      <c r="U3218" s="31"/>
    </row>
    <row r="3219" spans="6:21" x14ac:dyDescent="0.25">
      <c r="F3219" s="31"/>
      <c r="H3219" s="31"/>
      <c r="I3219" s="79"/>
      <c r="J3219" s="79"/>
      <c r="N3219" s="33"/>
      <c r="O3219" s="28"/>
      <c r="P3219" s="33"/>
      <c r="Q3219" s="38"/>
      <c r="R3219" s="91"/>
      <c r="U3219" s="31"/>
    </row>
    <row r="3220" spans="6:21" x14ac:dyDescent="0.25">
      <c r="F3220" s="31"/>
      <c r="H3220" s="31"/>
      <c r="I3220" s="79"/>
      <c r="J3220" s="79"/>
      <c r="N3220" s="33"/>
      <c r="O3220" s="28"/>
      <c r="P3220" s="33"/>
      <c r="Q3220" s="38"/>
      <c r="R3220" s="91"/>
      <c r="U3220" s="31"/>
    </row>
    <row r="3221" spans="6:21" x14ac:dyDescent="0.25">
      <c r="F3221" s="31"/>
      <c r="H3221" s="31"/>
      <c r="I3221" s="79"/>
      <c r="J3221" s="79"/>
      <c r="N3221" s="33"/>
      <c r="O3221" s="28"/>
      <c r="P3221" s="33"/>
      <c r="Q3221" s="38"/>
      <c r="R3221" s="91"/>
      <c r="U3221" s="31"/>
    </row>
    <row r="3222" spans="6:21" x14ac:dyDescent="0.25">
      <c r="F3222" s="31"/>
      <c r="H3222" s="31"/>
      <c r="I3222" s="79"/>
      <c r="J3222" s="79"/>
      <c r="N3222" s="33"/>
      <c r="O3222" s="28"/>
      <c r="P3222" s="33"/>
      <c r="Q3222" s="38"/>
      <c r="R3222" s="91"/>
      <c r="U3222" s="31"/>
    </row>
    <row r="3223" spans="6:21" x14ac:dyDescent="0.25">
      <c r="F3223" s="31"/>
      <c r="H3223" s="31"/>
      <c r="I3223" s="79"/>
      <c r="J3223" s="79"/>
      <c r="N3223" s="33"/>
      <c r="O3223" s="28"/>
      <c r="P3223" s="33"/>
      <c r="Q3223" s="38"/>
      <c r="R3223" s="91"/>
      <c r="U3223" s="31"/>
    </row>
    <row r="3224" spans="6:21" x14ac:dyDescent="0.25">
      <c r="F3224" s="31"/>
      <c r="H3224" s="31"/>
      <c r="I3224" s="79"/>
      <c r="J3224" s="79"/>
      <c r="N3224" s="33"/>
      <c r="O3224" s="28"/>
      <c r="P3224" s="33"/>
      <c r="Q3224" s="38"/>
      <c r="R3224" s="91"/>
      <c r="U3224" s="31"/>
    </row>
    <row r="3225" spans="6:21" x14ac:dyDescent="0.25">
      <c r="F3225" s="31"/>
      <c r="H3225" s="31"/>
      <c r="I3225" s="79"/>
      <c r="J3225" s="79"/>
      <c r="N3225" s="33"/>
      <c r="O3225" s="28"/>
      <c r="P3225" s="33"/>
      <c r="Q3225" s="38"/>
      <c r="R3225" s="91"/>
      <c r="U3225" s="31"/>
    </row>
    <row r="3226" spans="6:21" x14ac:dyDescent="0.25">
      <c r="F3226" s="31"/>
      <c r="H3226" s="31"/>
      <c r="I3226" s="79"/>
      <c r="J3226" s="79"/>
      <c r="N3226" s="33"/>
      <c r="O3226" s="28"/>
      <c r="P3226" s="33"/>
      <c r="Q3226" s="38"/>
      <c r="R3226" s="91"/>
      <c r="U3226" s="31"/>
    </row>
    <row r="3227" spans="6:21" x14ac:dyDescent="0.25">
      <c r="F3227" s="31"/>
      <c r="H3227" s="31"/>
      <c r="I3227" s="79"/>
      <c r="J3227" s="79"/>
      <c r="N3227" s="33"/>
      <c r="O3227" s="28"/>
      <c r="P3227" s="33"/>
      <c r="Q3227" s="38"/>
      <c r="R3227" s="91"/>
      <c r="U3227" s="31"/>
    </row>
    <row r="3228" spans="6:21" x14ac:dyDescent="0.25">
      <c r="F3228" s="31"/>
      <c r="H3228" s="31"/>
      <c r="I3228" s="79"/>
      <c r="J3228" s="79"/>
      <c r="N3228" s="33"/>
      <c r="O3228" s="28"/>
      <c r="P3228" s="33"/>
      <c r="Q3228" s="38"/>
      <c r="R3228" s="91"/>
      <c r="U3228" s="31"/>
    </row>
    <row r="3229" spans="6:21" x14ac:dyDescent="0.25">
      <c r="F3229" s="31"/>
      <c r="H3229" s="31"/>
      <c r="I3229" s="79"/>
      <c r="J3229" s="79"/>
      <c r="N3229" s="33"/>
      <c r="O3229" s="28"/>
      <c r="P3229" s="33"/>
      <c r="Q3229" s="38"/>
      <c r="R3229" s="91"/>
      <c r="U3229" s="31"/>
    </row>
    <row r="3230" spans="6:21" x14ac:dyDescent="0.25">
      <c r="F3230" s="31"/>
      <c r="H3230" s="31"/>
      <c r="I3230" s="79"/>
      <c r="J3230" s="79"/>
      <c r="N3230" s="33"/>
      <c r="O3230" s="28"/>
      <c r="P3230" s="33"/>
      <c r="Q3230" s="38"/>
      <c r="R3230" s="91"/>
      <c r="U3230" s="31"/>
    </row>
    <row r="3231" spans="6:21" x14ac:dyDescent="0.25">
      <c r="F3231" s="31"/>
      <c r="H3231" s="31"/>
      <c r="I3231" s="79"/>
      <c r="J3231" s="79"/>
      <c r="N3231" s="33"/>
      <c r="O3231" s="28"/>
      <c r="P3231" s="33"/>
      <c r="Q3231" s="38"/>
      <c r="R3231" s="91"/>
      <c r="U3231" s="31"/>
    </row>
    <row r="3232" spans="6:21" x14ac:dyDescent="0.25">
      <c r="F3232" s="31"/>
      <c r="H3232" s="31"/>
      <c r="I3232" s="79"/>
      <c r="J3232" s="79"/>
      <c r="N3232" s="33"/>
      <c r="O3232" s="28"/>
      <c r="P3232" s="33"/>
      <c r="Q3232" s="38"/>
      <c r="R3232" s="91"/>
      <c r="U3232" s="31"/>
    </row>
    <row r="3233" spans="6:21" x14ac:dyDescent="0.25">
      <c r="F3233" s="31"/>
      <c r="H3233" s="31"/>
      <c r="I3233" s="79"/>
      <c r="J3233" s="79"/>
      <c r="N3233" s="33"/>
      <c r="O3233" s="28"/>
      <c r="P3233" s="33"/>
      <c r="Q3233" s="38"/>
      <c r="R3233" s="91"/>
      <c r="U3233" s="31"/>
    </row>
    <row r="3234" spans="6:21" x14ac:dyDescent="0.25">
      <c r="F3234" s="31"/>
      <c r="H3234" s="31"/>
      <c r="I3234" s="79"/>
      <c r="J3234" s="79"/>
      <c r="N3234" s="33"/>
      <c r="O3234" s="28"/>
      <c r="P3234" s="33"/>
      <c r="Q3234" s="38"/>
      <c r="R3234" s="91"/>
      <c r="U3234" s="31"/>
    </row>
    <row r="3235" spans="6:21" x14ac:dyDescent="0.25">
      <c r="F3235" s="31"/>
      <c r="H3235" s="31"/>
      <c r="I3235" s="79"/>
      <c r="J3235" s="79"/>
      <c r="N3235" s="33"/>
      <c r="O3235" s="28"/>
      <c r="P3235" s="33"/>
      <c r="Q3235" s="38"/>
      <c r="R3235" s="91"/>
      <c r="U3235" s="31"/>
    </row>
    <row r="3236" spans="6:21" x14ac:dyDescent="0.25">
      <c r="F3236" s="31"/>
      <c r="H3236" s="31"/>
      <c r="I3236" s="79"/>
      <c r="J3236" s="79"/>
      <c r="N3236" s="33"/>
      <c r="O3236" s="28"/>
      <c r="P3236" s="33"/>
      <c r="Q3236" s="38"/>
      <c r="R3236" s="91"/>
      <c r="U3236" s="31"/>
    </row>
    <row r="3237" spans="6:21" x14ac:dyDescent="0.25">
      <c r="F3237" s="31"/>
      <c r="H3237" s="31"/>
      <c r="I3237" s="79"/>
      <c r="J3237" s="79"/>
      <c r="N3237" s="33"/>
      <c r="O3237" s="28"/>
      <c r="P3237" s="33"/>
      <c r="Q3237" s="38"/>
      <c r="R3237" s="91"/>
      <c r="U3237" s="31"/>
    </row>
    <row r="3238" spans="6:21" x14ac:dyDescent="0.25">
      <c r="F3238" s="31"/>
      <c r="H3238" s="31"/>
      <c r="I3238" s="79"/>
      <c r="J3238" s="79"/>
      <c r="N3238" s="33"/>
      <c r="O3238" s="28"/>
      <c r="P3238" s="33"/>
      <c r="Q3238" s="38"/>
      <c r="R3238" s="91"/>
      <c r="U3238" s="31"/>
    </row>
    <row r="3239" spans="6:21" x14ac:dyDescent="0.25">
      <c r="F3239" s="31"/>
      <c r="H3239" s="31"/>
      <c r="I3239" s="79"/>
      <c r="J3239" s="79"/>
      <c r="N3239" s="33"/>
      <c r="O3239" s="28"/>
      <c r="P3239" s="33"/>
      <c r="Q3239" s="38"/>
      <c r="R3239" s="91"/>
      <c r="U3239" s="31"/>
    </row>
    <row r="3240" spans="6:21" x14ac:dyDescent="0.25">
      <c r="F3240" s="31"/>
      <c r="H3240" s="31"/>
      <c r="I3240" s="79"/>
      <c r="J3240" s="79"/>
      <c r="N3240" s="33"/>
      <c r="O3240" s="28"/>
      <c r="P3240" s="33"/>
      <c r="Q3240" s="38"/>
      <c r="R3240" s="91"/>
      <c r="U3240" s="31"/>
    </row>
    <row r="3241" spans="6:21" x14ac:dyDescent="0.25">
      <c r="F3241" s="31"/>
      <c r="H3241" s="31"/>
      <c r="I3241" s="79"/>
      <c r="J3241" s="79"/>
      <c r="N3241" s="33"/>
      <c r="O3241" s="28"/>
      <c r="P3241" s="33"/>
      <c r="Q3241" s="38"/>
      <c r="R3241" s="91"/>
      <c r="U3241" s="31"/>
    </row>
    <row r="3242" spans="6:21" x14ac:dyDescent="0.25">
      <c r="F3242" s="31"/>
      <c r="H3242" s="31"/>
      <c r="I3242" s="79"/>
      <c r="J3242" s="79"/>
      <c r="N3242" s="33"/>
      <c r="O3242" s="28"/>
      <c r="P3242" s="33"/>
      <c r="Q3242" s="38"/>
      <c r="R3242" s="91"/>
      <c r="U3242" s="31"/>
    </row>
    <row r="3243" spans="6:21" x14ac:dyDescent="0.25">
      <c r="F3243" s="31"/>
      <c r="H3243" s="31"/>
      <c r="I3243" s="79"/>
      <c r="J3243" s="79"/>
      <c r="N3243" s="33"/>
      <c r="O3243" s="28"/>
      <c r="P3243" s="33"/>
      <c r="Q3243" s="38"/>
      <c r="R3243" s="91"/>
      <c r="U3243" s="31"/>
    </row>
    <row r="3244" spans="6:21" x14ac:dyDescent="0.25">
      <c r="F3244" s="31"/>
      <c r="H3244" s="31"/>
      <c r="I3244" s="79"/>
      <c r="J3244" s="79"/>
      <c r="N3244" s="33"/>
      <c r="O3244" s="28"/>
      <c r="P3244" s="33"/>
      <c r="Q3244" s="38"/>
      <c r="R3244" s="91"/>
      <c r="U3244" s="31"/>
    </row>
    <row r="3245" spans="6:21" x14ac:dyDescent="0.25">
      <c r="F3245" s="31"/>
      <c r="H3245" s="31"/>
      <c r="I3245" s="79"/>
      <c r="J3245" s="79"/>
      <c r="N3245" s="33"/>
      <c r="O3245" s="28"/>
      <c r="P3245" s="33"/>
      <c r="Q3245" s="38"/>
      <c r="R3245" s="91"/>
      <c r="U3245" s="31"/>
    </row>
    <row r="3246" spans="6:21" x14ac:dyDescent="0.25">
      <c r="F3246" s="31"/>
      <c r="H3246" s="31"/>
      <c r="I3246" s="79"/>
      <c r="J3246" s="79"/>
      <c r="N3246" s="33"/>
      <c r="O3246" s="28"/>
      <c r="P3246" s="33"/>
      <c r="Q3246" s="38"/>
      <c r="R3246" s="91"/>
      <c r="U3246" s="31"/>
    </row>
    <row r="3247" spans="6:21" x14ac:dyDescent="0.25">
      <c r="F3247" s="31"/>
      <c r="H3247" s="31"/>
      <c r="I3247" s="79"/>
      <c r="J3247" s="79"/>
      <c r="N3247" s="33"/>
      <c r="O3247" s="28"/>
      <c r="P3247" s="33"/>
      <c r="Q3247" s="38"/>
      <c r="R3247" s="91"/>
      <c r="U3247" s="31"/>
    </row>
    <row r="3248" spans="6:21" x14ac:dyDescent="0.25">
      <c r="F3248" s="31"/>
      <c r="H3248" s="31"/>
      <c r="I3248" s="79"/>
      <c r="J3248" s="79"/>
      <c r="N3248" s="33"/>
      <c r="O3248" s="28"/>
      <c r="P3248" s="33"/>
      <c r="Q3248" s="38"/>
      <c r="R3248" s="91"/>
      <c r="U3248" s="31"/>
    </row>
    <row r="3249" spans="6:21" x14ac:dyDescent="0.25">
      <c r="F3249" s="31"/>
      <c r="H3249" s="31"/>
      <c r="I3249" s="79"/>
      <c r="J3249" s="79"/>
      <c r="N3249" s="33"/>
      <c r="O3249" s="28"/>
      <c r="P3249" s="33"/>
      <c r="Q3249" s="38"/>
      <c r="R3249" s="91"/>
      <c r="U3249" s="31"/>
    </row>
    <row r="3250" spans="6:21" x14ac:dyDescent="0.25">
      <c r="F3250" s="31"/>
      <c r="H3250" s="31"/>
      <c r="I3250" s="79"/>
      <c r="J3250" s="79"/>
      <c r="N3250" s="33"/>
      <c r="O3250" s="28"/>
      <c r="P3250" s="33"/>
      <c r="Q3250" s="38"/>
      <c r="R3250" s="91"/>
      <c r="U3250" s="31"/>
    </row>
    <row r="3251" spans="6:21" x14ac:dyDescent="0.25">
      <c r="F3251" s="31"/>
      <c r="H3251" s="31"/>
      <c r="I3251" s="79"/>
      <c r="J3251" s="79"/>
      <c r="N3251" s="33"/>
      <c r="O3251" s="28"/>
      <c r="P3251" s="33"/>
      <c r="Q3251" s="38"/>
      <c r="R3251" s="91"/>
      <c r="U3251" s="31"/>
    </row>
    <row r="3252" spans="6:21" x14ac:dyDescent="0.25">
      <c r="F3252" s="31"/>
      <c r="H3252" s="31"/>
      <c r="I3252" s="79"/>
      <c r="J3252" s="79"/>
      <c r="N3252" s="33"/>
      <c r="O3252" s="28"/>
      <c r="P3252" s="33"/>
      <c r="Q3252" s="38"/>
      <c r="R3252" s="91"/>
      <c r="U3252" s="31"/>
    </row>
    <row r="3253" spans="6:21" x14ac:dyDescent="0.25">
      <c r="F3253" s="31"/>
      <c r="H3253" s="31"/>
      <c r="I3253" s="79"/>
      <c r="J3253" s="79"/>
      <c r="N3253" s="33"/>
      <c r="O3253" s="28"/>
      <c r="P3253" s="33"/>
      <c r="Q3253" s="38"/>
      <c r="R3253" s="91"/>
      <c r="U3253" s="31"/>
    </row>
    <row r="3254" spans="6:21" x14ac:dyDescent="0.25">
      <c r="F3254" s="31"/>
      <c r="H3254" s="31"/>
      <c r="I3254" s="79"/>
      <c r="J3254" s="79"/>
      <c r="N3254" s="33"/>
      <c r="O3254" s="28"/>
      <c r="P3254" s="33"/>
      <c r="Q3254" s="38"/>
      <c r="R3254" s="91"/>
      <c r="U3254" s="31"/>
    </row>
    <row r="3255" spans="6:21" x14ac:dyDescent="0.25">
      <c r="F3255" s="31"/>
      <c r="H3255" s="31"/>
      <c r="I3255" s="79"/>
      <c r="J3255" s="79"/>
      <c r="N3255" s="33"/>
      <c r="O3255" s="28"/>
      <c r="P3255" s="33"/>
      <c r="Q3255" s="38"/>
      <c r="R3255" s="91"/>
      <c r="U3255" s="31"/>
    </row>
    <row r="3256" spans="6:21" x14ac:dyDescent="0.25">
      <c r="F3256" s="31"/>
      <c r="H3256" s="31"/>
      <c r="I3256" s="79"/>
      <c r="J3256" s="79"/>
      <c r="N3256" s="33"/>
      <c r="O3256" s="28"/>
      <c r="P3256" s="33"/>
      <c r="Q3256" s="38"/>
      <c r="R3256" s="91"/>
      <c r="U3256" s="31"/>
    </row>
    <row r="3257" spans="6:21" x14ac:dyDescent="0.25">
      <c r="F3257" s="31"/>
      <c r="H3257" s="31"/>
      <c r="I3257" s="79"/>
      <c r="J3257" s="79"/>
      <c r="N3257" s="33"/>
      <c r="O3257" s="28"/>
      <c r="P3257" s="33"/>
      <c r="Q3257" s="38"/>
      <c r="R3257" s="91"/>
      <c r="U3257" s="31"/>
    </row>
    <row r="3258" spans="6:21" x14ac:dyDescent="0.25">
      <c r="F3258" s="31"/>
      <c r="H3258" s="31"/>
      <c r="I3258" s="79"/>
      <c r="J3258" s="79"/>
      <c r="N3258" s="33"/>
      <c r="O3258" s="28"/>
      <c r="P3258" s="33"/>
      <c r="Q3258" s="38"/>
      <c r="R3258" s="91"/>
      <c r="U3258" s="31"/>
    </row>
    <row r="3259" spans="6:21" x14ac:dyDescent="0.25">
      <c r="F3259" s="31"/>
      <c r="H3259" s="31"/>
      <c r="I3259" s="79"/>
      <c r="J3259" s="79"/>
      <c r="N3259" s="33"/>
      <c r="O3259" s="28"/>
      <c r="P3259" s="33"/>
      <c r="Q3259" s="38"/>
      <c r="R3259" s="91"/>
      <c r="U3259" s="31"/>
    </row>
    <row r="3260" spans="6:21" x14ac:dyDescent="0.25">
      <c r="F3260" s="31"/>
      <c r="H3260" s="31"/>
      <c r="I3260" s="79"/>
      <c r="J3260" s="79"/>
      <c r="N3260" s="33"/>
      <c r="O3260" s="28"/>
      <c r="P3260" s="33"/>
      <c r="Q3260" s="38"/>
      <c r="R3260" s="91"/>
      <c r="U3260" s="31"/>
    </row>
    <row r="3261" spans="6:21" x14ac:dyDescent="0.25">
      <c r="F3261" s="31"/>
      <c r="H3261" s="31"/>
      <c r="I3261" s="79"/>
      <c r="J3261" s="79"/>
      <c r="N3261" s="33"/>
      <c r="O3261" s="28"/>
      <c r="P3261" s="33"/>
      <c r="Q3261" s="38"/>
      <c r="R3261" s="91"/>
      <c r="U3261" s="31"/>
    </row>
    <row r="3262" spans="6:21" x14ac:dyDescent="0.25">
      <c r="F3262" s="31"/>
      <c r="H3262" s="31"/>
      <c r="I3262" s="79"/>
      <c r="J3262" s="79"/>
      <c r="N3262" s="33"/>
      <c r="O3262" s="28"/>
      <c r="P3262" s="33"/>
      <c r="Q3262" s="38"/>
      <c r="R3262" s="91"/>
      <c r="U3262" s="31"/>
    </row>
    <row r="3263" spans="6:21" x14ac:dyDescent="0.25">
      <c r="F3263" s="31"/>
      <c r="H3263" s="31"/>
      <c r="I3263" s="79"/>
      <c r="J3263" s="79"/>
      <c r="N3263" s="33"/>
      <c r="O3263" s="28"/>
      <c r="P3263" s="33"/>
      <c r="Q3263" s="38"/>
      <c r="R3263" s="91"/>
      <c r="U3263" s="31"/>
    </row>
    <row r="3264" spans="6:21" x14ac:dyDescent="0.25">
      <c r="F3264" s="31"/>
      <c r="H3264" s="31"/>
      <c r="I3264" s="79"/>
      <c r="J3264" s="79"/>
      <c r="N3264" s="33"/>
      <c r="O3264" s="28"/>
      <c r="P3264" s="33"/>
      <c r="Q3264" s="38"/>
      <c r="R3264" s="91"/>
      <c r="U3264" s="31"/>
    </row>
    <row r="3265" spans="6:21" x14ac:dyDescent="0.25">
      <c r="F3265" s="31"/>
      <c r="H3265" s="31"/>
      <c r="I3265" s="79"/>
      <c r="J3265" s="79"/>
      <c r="N3265" s="33"/>
      <c r="O3265" s="28"/>
      <c r="P3265" s="33"/>
      <c r="Q3265" s="38"/>
      <c r="R3265" s="91"/>
      <c r="U3265" s="31"/>
    </row>
    <row r="3266" spans="6:21" x14ac:dyDescent="0.25">
      <c r="F3266" s="31"/>
      <c r="H3266" s="31"/>
      <c r="I3266" s="79"/>
      <c r="J3266" s="79"/>
      <c r="N3266" s="33"/>
      <c r="O3266" s="28"/>
      <c r="P3266" s="33"/>
      <c r="Q3266" s="38"/>
      <c r="R3266" s="91"/>
      <c r="U3266" s="31"/>
    </row>
    <row r="3267" spans="6:21" x14ac:dyDescent="0.25">
      <c r="F3267" s="31"/>
      <c r="H3267" s="31"/>
      <c r="I3267" s="79"/>
      <c r="J3267" s="79"/>
      <c r="N3267" s="33"/>
      <c r="O3267" s="28"/>
      <c r="P3267" s="33"/>
      <c r="Q3267" s="38"/>
      <c r="R3267" s="91"/>
      <c r="U3267" s="31"/>
    </row>
    <row r="3268" spans="6:21" x14ac:dyDescent="0.25">
      <c r="F3268" s="31"/>
      <c r="H3268" s="31"/>
      <c r="I3268" s="79"/>
      <c r="J3268" s="79"/>
      <c r="N3268" s="33"/>
      <c r="O3268" s="28"/>
      <c r="P3268" s="33"/>
      <c r="Q3268" s="38"/>
      <c r="R3268" s="91"/>
      <c r="U3268" s="31"/>
    </row>
    <row r="3269" spans="6:21" x14ac:dyDescent="0.25">
      <c r="F3269" s="31"/>
      <c r="H3269" s="31"/>
      <c r="I3269" s="79"/>
      <c r="J3269" s="79"/>
      <c r="N3269" s="33"/>
      <c r="O3269" s="28"/>
      <c r="P3269" s="33"/>
      <c r="Q3269" s="38"/>
      <c r="R3269" s="91"/>
      <c r="U3269" s="31"/>
    </row>
    <row r="3270" spans="6:21" x14ac:dyDescent="0.25">
      <c r="F3270" s="31"/>
      <c r="H3270" s="31"/>
      <c r="I3270" s="79"/>
      <c r="J3270" s="79"/>
      <c r="N3270" s="33"/>
      <c r="O3270" s="28"/>
      <c r="P3270" s="33"/>
      <c r="Q3270" s="38"/>
      <c r="R3270" s="91"/>
      <c r="U3270" s="31"/>
    </row>
    <row r="3271" spans="6:21" x14ac:dyDescent="0.25">
      <c r="F3271" s="31"/>
      <c r="H3271" s="31"/>
      <c r="I3271" s="79"/>
      <c r="J3271" s="79"/>
      <c r="N3271" s="33"/>
      <c r="O3271" s="28"/>
      <c r="P3271" s="33"/>
      <c r="Q3271" s="38"/>
      <c r="R3271" s="91"/>
      <c r="U3271" s="31"/>
    </row>
    <row r="3272" spans="6:21" x14ac:dyDescent="0.25">
      <c r="F3272" s="31"/>
      <c r="H3272" s="31"/>
      <c r="I3272" s="79"/>
      <c r="J3272" s="79"/>
      <c r="N3272" s="33"/>
      <c r="O3272" s="28"/>
      <c r="P3272" s="33"/>
      <c r="Q3272" s="38"/>
      <c r="R3272" s="91"/>
      <c r="U3272" s="31"/>
    </row>
    <row r="3273" spans="6:21" x14ac:dyDescent="0.25">
      <c r="F3273" s="31"/>
      <c r="H3273" s="31"/>
      <c r="I3273" s="79"/>
      <c r="J3273" s="79"/>
      <c r="N3273" s="33"/>
      <c r="O3273" s="28"/>
      <c r="P3273" s="33"/>
      <c r="Q3273" s="38"/>
      <c r="R3273" s="91"/>
      <c r="U3273" s="31"/>
    </row>
    <row r="3274" spans="6:21" x14ac:dyDescent="0.25">
      <c r="F3274" s="31"/>
      <c r="H3274" s="31"/>
      <c r="I3274" s="79"/>
      <c r="J3274" s="79"/>
      <c r="N3274" s="33"/>
      <c r="O3274" s="28"/>
      <c r="P3274" s="33"/>
      <c r="Q3274" s="38"/>
      <c r="R3274" s="91"/>
      <c r="U3274" s="31"/>
    </row>
    <row r="3275" spans="6:21" x14ac:dyDescent="0.25">
      <c r="F3275" s="31"/>
      <c r="H3275" s="31"/>
      <c r="I3275" s="79"/>
      <c r="J3275" s="79"/>
      <c r="N3275" s="33"/>
      <c r="O3275" s="28"/>
      <c r="P3275" s="33"/>
      <c r="Q3275" s="38"/>
      <c r="R3275" s="91"/>
      <c r="U3275" s="31"/>
    </row>
    <row r="3276" spans="6:21" x14ac:dyDescent="0.25">
      <c r="F3276" s="31"/>
      <c r="H3276" s="31"/>
      <c r="I3276" s="79"/>
      <c r="J3276" s="79"/>
      <c r="N3276" s="33"/>
      <c r="O3276" s="28"/>
      <c r="P3276" s="33"/>
      <c r="Q3276" s="38"/>
      <c r="R3276" s="91"/>
      <c r="U3276" s="31"/>
    </row>
    <row r="3277" spans="6:21" x14ac:dyDescent="0.25">
      <c r="F3277" s="31"/>
      <c r="H3277" s="31"/>
      <c r="I3277" s="79"/>
      <c r="J3277" s="79"/>
      <c r="N3277" s="33"/>
      <c r="O3277" s="28"/>
      <c r="P3277" s="33"/>
      <c r="Q3277" s="38"/>
      <c r="R3277" s="91"/>
      <c r="U3277" s="31"/>
    </row>
    <row r="3278" spans="6:21" x14ac:dyDescent="0.25">
      <c r="F3278" s="31"/>
      <c r="H3278" s="31"/>
      <c r="I3278" s="79"/>
      <c r="J3278" s="79"/>
      <c r="N3278" s="33"/>
      <c r="O3278" s="28"/>
      <c r="P3278" s="33"/>
      <c r="Q3278" s="38"/>
      <c r="R3278" s="91"/>
      <c r="U3278" s="31"/>
    </row>
    <row r="3279" spans="6:21" x14ac:dyDescent="0.25">
      <c r="F3279" s="31"/>
      <c r="H3279" s="31"/>
      <c r="I3279" s="79"/>
      <c r="J3279" s="79"/>
      <c r="N3279" s="33"/>
      <c r="O3279" s="28"/>
      <c r="P3279" s="33"/>
      <c r="Q3279" s="38"/>
      <c r="R3279" s="91"/>
      <c r="U3279" s="31"/>
    </row>
    <row r="3280" spans="6:21" x14ac:dyDescent="0.25">
      <c r="F3280" s="31"/>
      <c r="H3280" s="31"/>
      <c r="I3280" s="79"/>
      <c r="J3280" s="79"/>
      <c r="N3280" s="33"/>
      <c r="O3280" s="28"/>
      <c r="P3280" s="33"/>
      <c r="Q3280" s="38"/>
      <c r="R3280" s="91"/>
      <c r="U3280" s="31"/>
    </row>
    <row r="3281" spans="6:21" x14ac:dyDescent="0.25">
      <c r="F3281" s="31"/>
      <c r="H3281" s="31"/>
      <c r="I3281" s="79"/>
      <c r="J3281" s="79"/>
      <c r="N3281" s="33"/>
      <c r="O3281" s="28"/>
      <c r="P3281" s="33"/>
      <c r="Q3281" s="38"/>
      <c r="R3281" s="91"/>
      <c r="U3281" s="31"/>
    </row>
    <row r="3282" spans="6:21" x14ac:dyDescent="0.25">
      <c r="F3282" s="31"/>
      <c r="H3282" s="31"/>
      <c r="I3282" s="79"/>
      <c r="J3282" s="79"/>
      <c r="N3282" s="33"/>
      <c r="O3282" s="28"/>
      <c r="P3282" s="33"/>
      <c r="Q3282" s="38"/>
      <c r="R3282" s="91"/>
      <c r="U3282" s="31"/>
    </row>
    <row r="3283" spans="6:21" x14ac:dyDescent="0.25">
      <c r="F3283" s="31"/>
      <c r="H3283" s="31"/>
      <c r="I3283" s="79"/>
      <c r="J3283" s="79"/>
      <c r="N3283" s="33"/>
      <c r="O3283" s="28"/>
      <c r="P3283" s="33"/>
      <c r="Q3283" s="38"/>
      <c r="R3283" s="91"/>
      <c r="U3283" s="31"/>
    </row>
    <row r="3284" spans="6:21" x14ac:dyDescent="0.25">
      <c r="F3284" s="31"/>
      <c r="H3284" s="31"/>
      <c r="I3284" s="79"/>
      <c r="J3284" s="79"/>
      <c r="N3284" s="33"/>
      <c r="O3284" s="28"/>
      <c r="P3284" s="33"/>
      <c r="Q3284" s="38"/>
      <c r="R3284" s="91"/>
      <c r="U3284" s="31"/>
    </row>
    <row r="3285" spans="6:21" x14ac:dyDescent="0.25">
      <c r="F3285" s="31"/>
      <c r="H3285" s="31"/>
      <c r="I3285" s="79"/>
      <c r="J3285" s="79"/>
      <c r="N3285" s="33"/>
      <c r="O3285" s="28"/>
      <c r="P3285" s="33"/>
      <c r="Q3285" s="38"/>
      <c r="R3285" s="91"/>
      <c r="U3285" s="31"/>
    </row>
    <row r="3286" spans="6:21" x14ac:dyDescent="0.25">
      <c r="F3286" s="31"/>
      <c r="H3286" s="31"/>
      <c r="I3286" s="79"/>
      <c r="J3286" s="79"/>
      <c r="N3286" s="33"/>
      <c r="O3286" s="28"/>
      <c r="P3286" s="33"/>
      <c r="Q3286" s="38"/>
      <c r="R3286" s="91"/>
      <c r="U3286" s="31"/>
    </row>
    <row r="3287" spans="6:21" x14ac:dyDescent="0.25">
      <c r="F3287" s="31"/>
      <c r="H3287" s="31"/>
      <c r="I3287" s="79"/>
      <c r="J3287" s="79"/>
      <c r="N3287" s="33"/>
      <c r="O3287" s="28"/>
      <c r="P3287" s="33"/>
      <c r="Q3287" s="38"/>
      <c r="R3287" s="91"/>
      <c r="U3287" s="31"/>
    </row>
    <row r="3288" spans="6:21" x14ac:dyDescent="0.25">
      <c r="F3288" s="31"/>
      <c r="H3288" s="31"/>
      <c r="I3288" s="79"/>
      <c r="J3288" s="79"/>
      <c r="N3288" s="33"/>
      <c r="O3288" s="28"/>
      <c r="P3288" s="33"/>
      <c r="Q3288" s="38"/>
      <c r="R3288" s="91"/>
      <c r="U3288" s="31"/>
    </row>
    <row r="3289" spans="6:21" x14ac:dyDescent="0.25">
      <c r="F3289" s="31"/>
      <c r="H3289" s="31"/>
      <c r="I3289" s="79"/>
      <c r="J3289" s="79"/>
      <c r="N3289" s="33"/>
      <c r="O3289" s="28"/>
      <c r="P3289" s="33"/>
      <c r="Q3289" s="38"/>
      <c r="R3289" s="91"/>
      <c r="U3289" s="31"/>
    </row>
    <row r="3290" spans="6:21" x14ac:dyDescent="0.25">
      <c r="F3290" s="31"/>
      <c r="H3290" s="31"/>
      <c r="I3290" s="79"/>
      <c r="J3290" s="79"/>
      <c r="N3290" s="33"/>
      <c r="O3290" s="28"/>
      <c r="P3290" s="33"/>
      <c r="Q3290" s="38"/>
      <c r="R3290" s="91"/>
      <c r="U3290" s="31"/>
    </row>
    <row r="3291" spans="6:21" x14ac:dyDescent="0.25">
      <c r="F3291" s="31"/>
      <c r="H3291" s="31"/>
      <c r="I3291" s="79"/>
      <c r="J3291" s="79"/>
      <c r="N3291" s="33"/>
      <c r="O3291" s="28"/>
      <c r="P3291" s="33"/>
      <c r="Q3291" s="38"/>
      <c r="R3291" s="91"/>
      <c r="U3291" s="31"/>
    </row>
    <row r="3292" spans="6:21" x14ac:dyDescent="0.25">
      <c r="F3292" s="31"/>
      <c r="H3292" s="31"/>
      <c r="I3292" s="79"/>
      <c r="J3292" s="79"/>
      <c r="N3292" s="33"/>
      <c r="O3292" s="28"/>
      <c r="P3292" s="33"/>
      <c r="Q3292" s="38"/>
      <c r="R3292" s="91"/>
      <c r="U3292" s="31"/>
    </row>
    <row r="3293" spans="6:21" x14ac:dyDescent="0.25">
      <c r="F3293" s="31"/>
      <c r="H3293" s="31"/>
      <c r="I3293" s="79"/>
      <c r="J3293" s="79"/>
      <c r="N3293" s="33"/>
      <c r="O3293" s="28"/>
      <c r="P3293" s="33"/>
      <c r="Q3293" s="38"/>
      <c r="R3293" s="91"/>
      <c r="U3293" s="31"/>
    </row>
    <row r="3294" spans="6:21" x14ac:dyDescent="0.25">
      <c r="F3294" s="31"/>
      <c r="H3294" s="31"/>
      <c r="I3294" s="79"/>
      <c r="J3294" s="79"/>
      <c r="N3294" s="33"/>
      <c r="O3294" s="28"/>
      <c r="P3294" s="33"/>
      <c r="Q3294" s="38"/>
      <c r="R3294" s="91"/>
      <c r="U3294" s="31"/>
    </row>
    <row r="3295" spans="6:21" x14ac:dyDescent="0.25">
      <c r="F3295" s="31"/>
      <c r="H3295" s="31"/>
      <c r="I3295" s="79"/>
      <c r="J3295" s="79"/>
      <c r="N3295" s="33"/>
      <c r="O3295" s="28"/>
      <c r="P3295" s="33"/>
      <c r="Q3295" s="38"/>
      <c r="R3295" s="91"/>
      <c r="U3295" s="31"/>
    </row>
    <row r="3296" spans="6:21" x14ac:dyDescent="0.25">
      <c r="F3296" s="31"/>
      <c r="H3296" s="31"/>
      <c r="I3296" s="79"/>
      <c r="J3296" s="79"/>
      <c r="N3296" s="33"/>
      <c r="O3296" s="28"/>
      <c r="P3296" s="33"/>
      <c r="Q3296" s="38"/>
      <c r="R3296" s="91"/>
      <c r="U3296" s="31"/>
    </row>
    <row r="3297" spans="6:21" x14ac:dyDescent="0.25">
      <c r="F3297" s="31"/>
      <c r="H3297" s="31"/>
      <c r="I3297" s="79"/>
      <c r="J3297" s="79"/>
      <c r="N3297" s="33"/>
      <c r="O3297" s="28"/>
      <c r="P3297" s="33"/>
      <c r="Q3297" s="38"/>
      <c r="R3297" s="91"/>
      <c r="U3297" s="31"/>
    </row>
    <row r="3298" spans="6:21" x14ac:dyDescent="0.25">
      <c r="F3298" s="31"/>
      <c r="H3298" s="31"/>
      <c r="I3298" s="79"/>
      <c r="J3298" s="79"/>
      <c r="N3298" s="33"/>
      <c r="O3298" s="28"/>
      <c r="P3298" s="33"/>
      <c r="Q3298" s="38"/>
      <c r="R3298" s="91"/>
      <c r="U3298" s="31"/>
    </row>
    <row r="3299" spans="6:21" x14ac:dyDescent="0.25">
      <c r="F3299" s="31"/>
      <c r="H3299" s="31"/>
      <c r="I3299" s="79"/>
      <c r="J3299" s="79"/>
      <c r="N3299" s="33"/>
      <c r="O3299" s="28"/>
      <c r="P3299" s="33"/>
      <c r="Q3299" s="38"/>
      <c r="R3299" s="91"/>
      <c r="U3299" s="31"/>
    </row>
    <row r="3300" spans="6:21" x14ac:dyDescent="0.25">
      <c r="F3300" s="31"/>
      <c r="H3300" s="31"/>
      <c r="I3300" s="79"/>
      <c r="J3300" s="79"/>
      <c r="N3300" s="33"/>
      <c r="O3300" s="28"/>
      <c r="P3300" s="33"/>
      <c r="Q3300" s="38"/>
      <c r="R3300" s="91"/>
      <c r="U3300" s="31"/>
    </row>
    <row r="3301" spans="6:21" x14ac:dyDescent="0.25">
      <c r="F3301" s="31"/>
      <c r="H3301" s="31"/>
      <c r="I3301" s="79"/>
      <c r="J3301" s="79"/>
      <c r="N3301" s="33"/>
      <c r="O3301" s="28"/>
      <c r="P3301" s="33"/>
      <c r="Q3301" s="38"/>
      <c r="R3301" s="91"/>
      <c r="U3301" s="31"/>
    </row>
    <row r="3302" spans="6:21" x14ac:dyDescent="0.25">
      <c r="F3302" s="31"/>
      <c r="H3302" s="31"/>
      <c r="I3302" s="79"/>
      <c r="J3302" s="79"/>
      <c r="N3302" s="33"/>
      <c r="O3302" s="28"/>
      <c r="P3302" s="33"/>
      <c r="Q3302" s="38"/>
      <c r="R3302" s="91"/>
      <c r="U3302" s="31"/>
    </row>
    <row r="3303" spans="6:21" x14ac:dyDescent="0.25">
      <c r="F3303" s="31"/>
      <c r="H3303" s="31"/>
      <c r="I3303" s="79"/>
      <c r="J3303" s="79"/>
      <c r="N3303" s="33"/>
      <c r="O3303" s="28"/>
      <c r="P3303" s="33"/>
      <c r="Q3303" s="38"/>
      <c r="R3303" s="91"/>
      <c r="U3303" s="31"/>
    </row>
    <row r="3304" spans="6:21" x14ac:dyDescent="0.25">
      <c r="F3304" s="31"/>
      <c r="H3304" s="31"/>
      <c r="I3304" s="79"/>
      <c r="J3304" s="79"/>
      <c r="N3304" s="33"/>
      <c r="O3304" s="28"/>
      <c r="P3304" s="33"/>
      <c r="Q3304" s="38"/>
      <c r="R3304" s="91"/>
      <c r="U3304" s="31"/>
    </row>
    <row r="3305" spans="6:21" x14ac:dyDescent="0.25">
      <c r="F3305" s="31"/>
      <c r="H3305" s="31"/>
      <c r="I3305" s="79"/>
      <c r="J3305" s="79"/>
      <c r="N3305" s="33"/>
      <c r="O3305" s="28"/>
      <c r="P3305" s="33"/>
      <c r="Q3305" s="38"/>
      <c r="R3305" s="91"/>
      <c r="U3305" s="31"/>
    </row>
    <row r="3306" spans="6:21" x14ac:dyDescent="0.25">
      <c r="F3306" s="31"/>
      <c r="H3306" s="31"/>
      <c r="I3306" s="79"/>
      <c r="J3306" s="79"/>
      <c r="N3306" s="33"/>
      <c r="O3306" s="28"/>
      <c r="P3306" s="33"/>
      <c r="Q3306" s="38"/>
      <c r="R3306" s="91"/>
      <c r="U3306" s="31"/>
    </row>
    <row r="3307" spans="6:21" x14ac:dyDescent="0.25">
      <c r="F3307" s="31"/>
      <c r="H3307" s="31"/>
      <c r="I3307" s="79"/>
      <c r="J3307" s="79"/>
      <c r="N3307" s="33"/>
      <c r="O3307" s="28"/>
      <c r="P3307" s="33"/>
      <c r="Q3307" s="38"/>
      <c r="R3307" s="91"/>
      <c r="U3307" s="31"/>
    </row>
    <row r="3308" spans="6:21" x14ac:dyDescent="0.25">
      <c r="F3308" s="31"/>
      <c r="H3308" s="31"/>
      <c r="I3308" s="79"/>
      <c r="J3308" s="79"/>
      <c r="N3308" s="33"/>
      <c r="O3308" s="28"/>
      <c r="P3308" s="33"/>
      <c r="Q3308" s="38"/>
      <c r="R3308" s="91"/>
      <c r="U3308" s="31"/>
    </row>
    <row r="3309" spans="6:21" x14ac:dyDescent="0.25">
      <c r="F3309" s="31"/>
      <c r="H3309" s="31"/>
      <c r="I3309" s="79"/>
      <c r="J3309" s="79"/>
      <c r="N3309" s="33"/>
      <c r="O3309" s="28"/>
      <c r="P3309" s="33"/>
      <c r="Q3309" s="38"/>
      <c r="R3309" s="91"/>
      <c r="U3309" s="31"/>
    </row>
    <row r="3310" spans="6:21" x14ac:dyDescent="0.25">
      <c r="F3310" s="31"/>
      <c r="H3310" s="31"/>
      <c r="I3310" s="79"/>
      <c r="J3310" s="79"/>
      <c r="N3310" s="33"/>
      <c r="O3310" s="28"/>
      <c r="P3310" s="33"/>
      <c r="Q3310" s="38"/>
      <c r="R3310" s="91"/>
      <c r="U3310" s="31"/>
    </row>
    <row r="3311" spans="6:21" x14ac:dyDescent="0.25">
      <c r="F3311" s="31"/>
      <c r="H3311" s="31"/>
      <c r="I3311" s="79"/>
      <c r="J3311" s="79"/>
      <c r="N3311" s="33"/>
      <c r="O3311" s="28"/>
      <c r="P3311" s="33"/>
      <c r="Q3311" s="38"/>
      <c r="R3311" s="91"/>
      <c r="U3311" s="31"/>
    </row>
    <row r="3312" spans="6:21" x14ac:dyDescent="0.25">
      <c r="F3312" s="31"/>
      <c r="H3312" s="31"/>
      <c r="I3312" s="79"/>
      <c r="J3312" s="79"/>
      <c r="N3312" s="33"/>
      <c r="O3312" s="28"/>
      <c r="P3312" s="33"/>
      <c r="Q3312" s="38"/>
      <c r="R3312" s="91"/>
      <c r="U3312" s="31"/>
    </row>
    <row r="3313" spans="6:21" x14ac:dyDescent="0.25">
      <c r="F3313" s="31"/>
      <c r="H3313" s="31"/>
      <c r="I3313" s="79"/>
      <c r="J3313" s="79"/>
      <c r="N3313" s="33"/>
      <c r="O3313" s="28"/>
      <c r="P3313" s="33"/>
      <c r="Q3313" s="38"/>
      <c r="R3313" s="91"/>
      <c r="U3313" s="31"/>
    </row>
    <row r="3314" spans="6:21" x14ac:dyDescent="0.25">
      <c r="F3314" s="31"/>
      <c r="H3314" s="31"/>
      <c r="I3314" s="79"/>
      <c r="J3314" s="79"/>
      <c r="N3314" s="33"/>
      <c r="O3314" s="28"/>
      <c r="P3314" s="33"/>
      <c r="Q3314" s="38"/>
      <c r="R3314" s="91"/>
      <c r="U3314" s="31"/>
    </row>
    <row r="3315" spans="6:21" x14ac:dyDescent="0.25">
      <c r="F3315" s="31"/>
      <c r="H3315" s="31"/>
      <c r="I3315" s="79"/>
      <c r="J3315" s="79"/>
      <c r="N3315" s="33"/>
      <c r="O3315" s="28"/>
      <c r="P3315" s="33"/>
      <c r="Q3315" s="38"/>
      <c r="R3315" s="91"/>
      <c r="U3315" s="31"/>
    </row>
    <row r="3316" spans="6:21" x14ac:dyDescent="0.25">
      <c r="F3316" s="31"/>
      <c r="H3316" s="31"/>
      <c r="I3316" s="79"/>
      <c r="J3316" s="79"/>
      <c r="N3316" s="33"/>
      <c r="O3316" s="28"/>
      <c r="P3316" s="33"/>
      <c r="Q3316" s="38"/>
      <c r="R3316" s="91"/>
      <c r="U3316" s="31"/>
    </row>
    <row r="3317" spans="6:21" x14ac:dyDescent="0.25">
      <c r="F3317" s="31"/>
      <c r="H3317" s="31"/>
      <c r="I3317" s="79"/>
      <c r="J3317" s="79"/>
      <c r="N3317" s="33"/>
      <c r="O3317" s="28"/>
      <c r="P3317" s="33"/>
      <c r="Q3317" s="38"/>
      <c r="R3317" s="91"/>
      <c r="U3317" s="31"/>
    </row>
    <row r="3318" spans="6:21" x14ac:dyDescent="0.25">
      <c r="F3318" s="31"/>
      <c r="H3318" s="31"/>
      <c r="I3318" s="79"/>
      <c r="J3318" s="79"/>
      <c r="N3318" s="33"/>
      <c r="O3318" s="28"/>
      <c r="P3318" s="33"/>
      <c r="Q3318" s="38"/>
      <c r="R3318" s="91"/>
      <c r="U3318" s="31"/>
    </row>
    <row r="3319" spans="6:21" x14ac:dyDescent="0.25">
      <c r="F3319" s="31"/>
      <c r="H3319" s="31"/>
      <c r="I3319" s="79"/>
      <c r="J3319" s="79"/>
      <c r="N3319" s="33"/>
      <c r="O3319" s="28"/>
      <c r="P3319" s="33"/>
      <c r="Q3319" s="38"/>
      <c r="R3319" s="91"/>
      <c r="U3319" s="31"/>
    </row>
    <row r="3320" spans="6:21" x14ac:dyDescent="0.25">
      <c r="F3320" s="31"/>
      <c r="H3320" s="31"/>
      <c r="I3320" s="79"/>
      <c r="J3320" s="79"/>
      <c r="N3320" s="33"/>
      <c r="O3320" s="28"/>
      <c r="P3320" s="33"/>
      <c r="Q3320" s="38"/>
      <c r="R3320" s="91"/>
      <c r="U3320" s="31"/>
    </row>
    <row r="3321" spans="6:21" x14ac:dyDescent="0.25">
      <c r="F3321" s="31"/>
      <c r="H3321" s="31"/>
      <c r="I3321" s="79"/>
      <c r="J3321" s="79"/>
      <c r="N3321" s="33"/>
      <c r="O3321" s="28"/>
      <c r="P3321" s="33"/>
      <c r="Q3321" s="38"/>
      <c r="R3321" s="91"/>
      <c r="U3321" s="31"/>
    </row>
    <row r="3322" spans="6:21" x14ac:dyDescent="0.25">
      <c r="F3322" s="31"/>
      <c r="H3322" s="31"/>
      <c r="I3322" s="79"/>
      <c r="J3322" s="79"/>
      <c r="N3322" s="33"/>
      <c r="O3322" s="28"/>
      <c r="P3322" s="33"/>
      <c r="Q3322" s="38"/>
      <c r="R3322" s="91"/>
      <c r="U3322" s="31"/>
    </row>
    <row r="3323" spans="6:21" x14ac:dyDescent="0.25">
      <c r="F3323" s="31"/>
      <c r="H3323" s="31"/>
      <c r="I3323" s="79"/>
      <c r="J3323" s="79"/>
      <c r="N3323" s="33"/>
      <c r="O3323" s="28"/>
      <c r="P3323" s="33"/>
      <c r="Q3323" s="38"/>
      <c r="R3323" s="91"/>
      <c r="U3323" s="31"/>
    </row>
    <row r="3324" spans="6:21" x14ac:dyDescent="0.25">
      <c r="F3324" s="31"/>
      <c r="H3324" s="31"/>
      <c r="I3324" s="79"/>
      <c r="J3324" s="79"/>
      <c r="N3324" s="33"/>
      <c r="O3324" s="28"/>
      <c r="P3324" s="33"/>
      <c r="Q3324" s="38"/>
      <c r="R3324" s="91"/>
      <c r="U3324" s="31"/>
    </row>
    <row r="3325" spans="6:21" x14ac:dyDescent="0.25">
      <c r="F3325" s="31"/>
      <c r="H3325" s="31"/>
      <c r="I3325" s="79"/>
      <c r="J3325" s="79"/>
      <c r="N3325" s="33"/>
      <c r="O3325" s="28"/>
      <c r="P3325" s="33"/>
      <c r="Q3325" s="38"/>
      <c r="R3325" s="91"/>
      <c r="U3325" s="31"/>
    </row>
    <row r="3326" spans="6:21" x14ac:dyDescent="0.25">
      <c r="F3326" s="31"/>
      <c r="H3326" s="31"/>
      <c r="I3326" s="79"/>
      <c r="J3326" s="79"/>
      <c r="N3326" s="33"/>
      <c r="O3326" s="28"/>
      <c r="P3326" s="33"/>
      <c r="Q3326" s="38"/>
      <c r="R3326" s="91"/>
      <c r="U3326" s="31"/>
    </row>
    <row r="3327" spans="6:21" x14ac:dyDescent="0.25">
      <c r="F3327" s="31"/>
      <c r="H3327" s="31"/>
      <c r="I3327" s="79"/>
      <c r="J3327" s="79"/>
      <c r="N3327" s="33"/>
      <c r="O3327" s="28"/>
      <c r="P3327" s="33"/>
      <c r="Q3327" s="38"/>
      <c r="R3327" s="91"/>
      <c r="U3327" s="31"/>
    </row>
    <row r="3328" spans="6:21" x14ac:dyDescent="0.25">
      <c r="F3328" s="31"/>
      <c r="H3328" s="31"/>
      <c r="I3328" s="79"/>
      <c r="J3328" s="79"/>
      <c r="N3328" s="33"/>
      <c r="O3328" s="28"/>
      <c r="P3328" s="33"/>
      <c r="Q3328" s="38"/>
      <c r="R3328" s="91"/>
      <c r="U3328" s="31"/>
    </row>
    <row r="3329" spans="6:21" x14ac:dyDescent="0.25">
      <c r="F3329" s="31"/>
      <c r="H3329" s="31"/>
      <c r="I3329" s="79"/>
      <c r="J3329" s="79"/>
      <c r="N3329" s="33"/>
      <c r="O3329" s="28"/>
      <c r="P3329" s="33"/>
      <c r="Q3329" s="38"/>
      <c r="R3329" s="91"/>
      <c r="U3329" s="31"/>
    </row>
    <row r="3330" spans="6:21" x14ac:dyDescent="0.25">
      <c r="F3330" s="31"/>
      <c r="H3330" s="31"/>
      <c r="I3330" s="79"/>
      <c r="J3330" s="79"/>
      <c r="N3330" s="33"/>
      <c r="O3330" s="28"/>
      <c r="P3330" s="33"/>
      <c r="Q3330" s="38"/>
      <c r="R3330" s="91"/>
      <c r="U3330" s="31"/>
    </row>
    <row r="3331" spans="6:21" x14ac:dyDescent="0.25">
      <c r="F3331" s="31"/>
      <c r="H3331" s="31"/>
      <c r="I3331" s="79"/>
      <c r="J3331" s="79"/>
      <c r="N3331" s="33"/>
      <c r="O3331" s="28"/>
      <c r="P3331" s="33"/>
      <c r="Q3331" s="38"/>
      <c r="R3331" s="91"/>
      <c r="U3331" s="31"/>
    </row>
    <row r="3332" spans="6:21" x14ac:dyDescent="0.25">
      <c r="F3332" s="31"/>
      <c r="H3332" s="31"/>
      <c r="I3332" s="79"/>
      <c r="J3332" s="79"/>
      <c r="N3332" s="33"/>
      <c r="O3332" s="28"/>
      <c r="P3332" s="33"/>
      <c r="Q3332" s="38"/>
      <c r="R3332" s="91"/>
      <c r="U3332" s="31"/>
    </row>
    <row r="3333" spans="6:21" x14ac:dyDescent="0.25">
      <c r="F3333" s="31"/>
      <c r="H3333" s="31"/>
      <c r="I3333" s="79"/>
      <c r="J3333" s="79"/>
      <c r="N3333" s="33"/>
      <c r="O3333" s="28"/>
      <c r="P3333" s="33"/>
      <c r="Q3333" s="38"/>
      <c r="R3333" s="91"/>
      <c r="U3333" s="31"/>
    </row>
    <row r="3334" spans="6:21" x14ac:dyDescent="0.25">
      <c r="F3334" s="31"/>
      <c r="H3334" s="31"/>
      <c r="I3334" s="79"/>
      <c r="J3334" s="79"/>
      <c r="N3334" s="33"/>
      <c r="O3334" s="28"/>
      <c r="P3334" s="33"/>
      <c r="Q3334" s="38"/>
      <c r="R3334" s="91"/>
      <c r="U3334" s="31"/>
    </row>
    <row r="3335" spans="6:21" x14ac:dyDescent="0.25">
      <c r="F3335" s="31"/>
      <c r="H3335" s="31"/>
      <c r="I3335" s="79"/>
      <c r="J3335" s="79"/>
      <c r="N3335" s="33"/>
      <c r="O3335" s="28"/>
      <c r="P3335" s="33"/>
      <c r="Q3335" s="38"/>
      <c r="R3335" s="91"/>
      <c r="U3335" s="31"/>
    </row>
    <row r="3336" spans="6:21" x14ac:dyDescent="0.25">
      <c r="F3336" s="31"/>
      <c r="H3336" s="31"/>
      <c r="I3336" s="79"/>
      <c r="J3336" s="79"/>
      <c r="N3336" s="33"/>
      <c r="O3336" s="28"/>
      <c r="P3336" s="33"/>
      <c r="Q3336" s="38"/>
      <c r="R3336" s="91"/>
      <c r="U3336" s="31"/>
    </row>
    <row r="3337" spans="6:21" x14ac:dyDescent="0.25">
      <c r="F3337" s="31"/>
      <c r="H3337" s="31"/>
      <c r="I3337" s="79"/>
      <c r="J3337" s="79"/>
      <c r="N3337" s="33"/>
      <c r="O3337" s="28"/>
      <c r="P3337" s="33"/>
      <c r="Q3337" s="38"/>
      <c r="R3337" s="91"/>
      <c r="U3337" s="31"/>
    </row>
    <row r="3338" spans="6:21" x14ac:dyDescent="0.25">
      <c r="F3338" s="31"/>
      <c r="H3338" s="31"/>
      <c r="I3338" s="79"/>
      <c r="J3338" s="79"/>
      <c r="N3338" s="33"/>
      <c r="O3338" s="28"/>
      <c r="P3338" s="33"/>
      <c r="Q3338" s="38"/>
      <c r="R3338" s="91"/>
      <c r="U3338" s="31"/>
    </row>
    <row r="3339" spans="6:21" x14ac:dyDescent="0.25">
      <c r="F3339" s="31"/>
      <c r="H3339" s="31"/>
      <c r="I3339" s="79"/>
      <c r="J3339" s="79"/>
      <c r="N3339" s="33"/>
      <c r="O3339" s="28"/>
      <c r="P3339" s="33"/>
      <c r="Q3339" s="38"/>
      <c r="R3339" s="91"/>
      <c r="U3339" s="31"/>
    </row>
    <row r="3340" spans="6:21" x14ac:dyDescent="0.25">
      <c r="F3340" s="31"/>
      <c r="H3340" s="31"/>
      <c r="I3340" s="79"/>
      <c r="J3340" s="79"/>
      <c r="N3340" s="33"/>
      <c r="O3340" s="28"/>
      <c r="P3340" s="33"/>
      <c r="Q3340" s="38"/>
      <c r="R3340" s="91"/>
      <c r="U3340" s="31"/>
    </row>
    <row r="3341" spans="6:21" x14ac:dyDescent="0.25">
      <c r="F3341" s="31"/>
      <c r="H3341" s="31"/>
      <c r="I3341" s="79"/>
      <c r="J3341" s="79"/>
      <c r="N3341" s="33"/>
      <c r="O3341" s="28"/>
      <c r="P3341" s="33"/>
      <c r="Q3341" s="38"/>
      <c r="R3341" s="91"/>
      <c r="U3341" s="31"/>
    </row>
    <row r="3342" spans="6:21" x14ac:dyDescent="0.25">
      <c r="F3342" s="31"/>
      <c r="H3342" s="31"/>
      <c r="I3342" s="79"/>
      <c r="J3342" s="79"/>
      <c r="N3342" s="33"/>
      <c r="O3342" s="28"/>
      <c r="P3342" s="33"/>
      <c r="Q3342" s="38"/>
      <c r="R3342" s="91"/>
      <c r="U3342" s="31"/>
    </row>
    <row r="3343" spans="6:21" x14ac:dyDescent="0.25">
      <c r="F3343" s="31"/>
      <c r="H3343" s="31"/>
      <c r="I3343" s="79"/>
      <c r="J3343" s="79"/>
      <c r="N3343" s="33"/>
      <c r="O3343" s="28"/>
      <c r="P3343" s="33"/>
      <c r="Q3343" s="38"/>
      <c r="R3343" s="91"/>
      <c r="U3343" s="31"/>
    </row>
    <row r="3344" spans="6:21" x14ac:dyDescent="0.25">
      <c r="F3344" s="31"/>
      <c r="H3344" s="31"/>
      <c r="I3344" s="79"/>
      <c r="J3344" s="79"/>
      <c r="N3344" s="33"/>
      <c r="O3344" s="28"/>
      <c r="P3344" s="33"/>
      <c r="Q3344" s="38"/>
      <c r="R3344" s="91"/>
      <c r="U3344" s="31"/>
    </row>
    <row r="3345" spans="6:21" x14ac:dyDescent="0.25">
      <c r="F3345" s="31"/>
      <c r="H3345" s="31"/>
      <c r="I3345" s="79"/>
      <c r="J3345" s="79"/>
      <c r="N3345" s="33"/>
      <c r="O3345" s="28"/>
      <c r="P3345" s="33"/>
      <c r="Q3345" s="38"/>
      <c r="R3345" s="91"/>
      <c r="U3345" s="31"/>
    </row>
    <row r="3346" spans="6:21" x14ac:dyDescent="0.25">
      <c r="F3346" s="31"/>
      <c r="H3346" s="31"/>
      <c r="I3346" s="79"/>
      <c r="J3346" s="79"/>
      <c r="N3346" s="33"/>
      <c r="O3346" s="28"/>
      <c r="P3346" s="33"/>
      <c r="Q3346" s="38"/>
      <c r="R3346" s="91"/>
      <c r="U3346" s="31"/>
    </row>
    <row r="3347" spans="6:21" x14ac:dyDescent="0.25">
      <c r="F3347" s="31"/>
      <c r="H3347" s="31"/>
      <c r="I3347" s="79"/>
      <c r="J3347" s="79"/>
      <c r="N3347" s="33"/>
      <c r="O3347" s="28"/>
      <c r="P3347" s="33"/>
      <c r="Q3347" s="38"/>
      <c r="R3347" s="91"/>
      <c r="U3347" s="31"/>
    </row>
    <row r="3348" spans="6:21" x14ac:dyDescent="0.25">
      <c r="F3348" s="31"/>
      <c r="H3348" s="31"/>
      <c r="I3348" s="79"/>
      <c r="J3348" s="79"/>
      <c r="N3348" s="33"/>
      <c r="O3348" s="28"/>
      <c r="P3348" s="33"/>
      <c r="Q3348" s="38"/>
      <c r="R3348" s="91"/>
      <c r="U3348" s="31"/>
    </row>
    <row r="3349" spans="6:21" x14ac:dyDescent="0.25">
      <c r="F3349" s="31"/>
      <c r="H3349" s="31"/>
      <c r="I3349" s="79"/>
      <c r="J3349" s="79"/>
      <c r="N3349" s="33"/>
      <c r="O3349" s="28"/>
      <c r="P3349" s="33"/>
      <c r="Q3349" s="38"/>
      <c r="R3349" s="91"/>
      <c r="U3349" s="31"/>
    </row>
    <row r="3350" spans="6:21" x14ac:dyDescent="0.25">
      <c r="F3350" s="31"/>
      <c r="H3350" s="31"/>
      <c r="I3350" s="79"/>
      <c r="J3350" s="79"/>
      <c r="N3350" s="33"/>
      <c r="O3350" s="28"/>
      <c r="P3350" s="33"/>
      <c r="Q3350" s="38"/>
      <c r="R3350" s="91"/>
      <c r="U3350" s="31"/>
    </row>
    <row r="3351" spans="6:21" x14ac:dyDescent="0.25">
      <c r="F3351" s="31"/>
      <c r="H3351" s="31"/>
      <c r="I3351" s="79"/>
      <c r="J3351" s="79"/>
      <c r="N3351" s="33"/>
      <c r="O3351" s="28"/>
      <c r="P3351" s="33"/>
      <c r="Q3351" s="38"/>
      <c r="R3351" s="91"/>
      <c r="U3351" s="31"/>
    </row>
    <row r="3352" spans="6:21" x14ac:dyDescent="0.25">
      <c r="F3352" s="31"/>
      <c r="H3352" s="31"/>
      <c r="I3352" s="79"/>
      <c r="J3352" s="79"/>
      <c r="N3352" s="33"/>
      <c r="O3352" s="28"/>
      <c r="P3352" s="33"/>
      <c r="Q3352" s="38"/>
      <c r="R3352" s="91"/>
      <c r="U3352" s="31"/>
    </row>
    <row r="3353" spans="6:21" x14ac:dyDescent="0.25">
      <c r="F3353" s="31"/>
      <c r="H3353" s="31"/>
      <c r="I3353" s="79"/>
      <c r="J3353" s="79"/>
      <c r="N3353" s="33"/>
      <c r="O3353" s="28"/>
      <c r="P3353" s="33"/>
      <c r="Q3353" s="38"/>
      <c r="R3353" s="91"/>
      <c r="U3353" s="31"/>
    </row>
    <row r="3354" spans="6:21" x14ac:dyDescent="0.25">
      <c r="F3354" s="31"/>
      <c r="H3354" s="31"/>
      <c r="I3354" s="79"/>
      <c r="J3354" s="79"/>
      <c r="N3354" s="33"/>
      <c r="O3354" s="28"/>
      <c r="P3354" s="33"/>
      <c r="Q3354" s="38"/>
      <c r="R3354" s="91"/>
      <c r="U3354" s="31"/>
    </row>
    <row r="3355" spans="6:21" x14ac:dyDescent="0.25">
      <c r="F3355" s="31"/>
      <c r="H3355" s="31"/>
      <c r="I3355" s="79"/>
      <c r="J3355" s="79"/>
      <c r="N3355" s="33"/>
      <c r="O3355" s="28"/>
      <c r="P3355" s="33"/>
      <c r="Q3355" s="38"/>
      <c r="R3355" s="91"/>
      <c r="U3355" s="31"/>
    </row>
    <row r="3356" spans="6:21" x14ac:dyDescent="0.25">
      <c r="F3356" s="31"/>
      <c r="H3356" s="31"/>
      <c r="I3356" s="79"/>
      <c r="J3356" s="79"/>
      <c r="N3356" s="33"/>
      <c r="O3356" s="28"/>
      <c r="P3356" s="33"/>
      <c r="Q3356" s="38"/>
      <c r="R3356" s="91"/>
      <c r="U3356" s="31"/>
    </row>
    <row r="3357" spans="6:21" x14ac:dyDescent="0.25">
      <c r="F3357" s="31"/>
      <c r="H3357" s="31"/>
      <c r="I3357" s="79"/>
      <c r="J3357" s="79"/>
      <c r="N3357" s="33"/>
      <c r="O3357" s="28"/>
      <c r="P3357" s="33"/>
      <c r="Q3357" s="38"/>
      <c r="R3357" s="91"/>
      <c r="U3357" s="31"/>
    </row>
    <row r="3358" spans="6:21" x14ac:dyDescent="0.25">
      <c r="F3358" s="31"/>
      <c r="H3358" s="31"/>
      <c r="I3358" s="79"/>
      <c r="J3358" s="79"/>
      <c r="N3358" s="33"/>
      <c r="O3358" s="28"/>
      <c r="P3358" s="33"/>
      <c r="Q3358" s="38"/>
      <c r="R3358" s="91"/>
      <c r="U3358" s="31"/>
    </row>
    <row r="3359" spans="6:21" x14ac:dyDescent="0.25">
      <c r="F3359" s="31"/>
      <c r="H3359" s="31"/>
      <c r="I3359" s="79"/>
      <c r="J3359" s="79"/>
      <c r="N3359" s="33"/>
      <c r="O3359" s="28"/>
      <c r="P3359" s="33"/>
      <c r="Q3359" s="38"/>
      <c r="R3359" s="91"/>
      <c r="U3359" s="31"/>
    </row>
    <row r="3360" spans="6:21" x14ac:dyDescent="0.25">
      <c r="F3360" s="31"/>
      <c r="H3360" s="31"/>
      <c r="I3360" s="79"/>
      <c r="J3360" s="79"/>
      <c r="N3360" s="33"/>
      <c r="O3360" s="28"/>
      <c r="P3360" s="33"/>
      <c r="Q3360" s="38"/>
      <c r="R3360" s="91"/>
      <c r="U3360" s="31"/>
    </row>
    <row r="3361" spans="6:21" x14ac:dyDescent="0.25">
      <c r="F3361" s="31"/>
      <c r="H3361" s="31"/>
      <c r="I3361" s="79"/>
      <c r="J3361" s="79"/>
      <c r="N3361" s="33"/>
      <c r="O3361" s="28"/>
      <c r="P3361" s="33"/>
      <c r="Q3361" s="38"/>
      <c r="R3361" s="91"/>
      <c r="U3361" s="31"/>
    </row>
    <row r="3362" spans="6:21" x14ac:dyDescent="0.25">
      <c r="F3362" s="31"/>
      <c r="H3362" s="31"/>
      <c r="I3362" s="79"/>
      <c r="J3362" s="79"/>
      <c r="N3362" s="33"/>
      <c r="O3362" s="28"/>
      <c r="P3362" s="33"/>
      <c r="Q3362" s="38"/>
      <c r="R3362" s="91"/>
      <c r="U3362" s="31"/>
    </row>
    <row r="3363" spans="6:21" x14ac:dyDescent="0.25">
      <c r="F3363" s="31"/>
      <c r="H3363" s="31"/>
      <c r="I3363" s="79"/>
      <c r="J3363" s="79"/>
      <c r="N3363" s="33"/>
      <c r="O3363" s="28"/>
      <c r="P3363" s="33"/>
      <c r="Q3363" s="38"/>
      <c r="R3363" s="91"/>
      <c r="U3363" s="31"/>
    </row>
    <row r="3364" spans="6:21" x14ac:dyDescent="0.25">
      <c r="F3364" s="31"/>
      <c r="H3364" s="31"/>
      <c r="I3364" s="79"/>
      <c r="J3364" s="79"/>
      <c r="N3364" s="33"/>
      <c r="O3364" s="28"/>
      <c r="P3364" s="33"/>
      <c r="Q3364" s="38"/>
      <c r="R3364" s="91"/>
      <c r="U3364" s="31"/>
    </row>
    <row r="3365" spans="6:21" x14ac:dyDescent="0.25">
      <c r="F3365" s="31"/>
      <c r="H3365" s="31"/>
      <c r="I3365" s="79"/>
      <c r="J3365" s="79"/>
      <c r="N3365" s="33"/>
      <c r="O3365" s="28"/>
      <c r="P3365" s="33"/>
      <c r="Q3365" s="38"/>
      <c r="R3365" s="91"/>
      <c r="U3365" s="31"/>
    </row>
    <row r="3366" spans="6:21" x14ac:dyDescent="0.25">
      <c r="F3366" s="31"/>
      <c r="H3366" s="31"/>
      <c r="I3366" s="79"/>
      <c r="J3366" s="79"/>
      <c r="N3366" s="33"/>
      <c r="O3366" s="28"/>
      <c r="P3366" s="33"/>
      <c r="Q3366" s="38"/>
      <c r="R3366" s="91"/>
      <c r="U3366" s="31"/>
    </row>
    <row r="3367" spans="6:21" x14ac:dyDescent="0.25">
      <c r="F3367" s="31"/>
      <c r="H3367" s="31"/>
      <c r="I3367" s="79"/>
      <c r="J3367" s="79"/>
      <c r="N3367" s="33"/>
      <c r="O3367" s="28"/>
      <c r="P3367" s="33"/>
      <c r="Q3367" s="38"/>
      <c r="R3367" s="91"/>
      <c r="U3367" s="31"/>
    </row>
    <row r="3368" spans="6:21" x14ac:dyDescent="0.25">
      <c r="F3368" s="31"/>
      <c r="H3368" s="31"/>
      <c r="I3368" s="79"/>
      <c r="J3368" s="79"/>
      <c r="N3368" s="33"/>
      <c r="O3368" s="28"/>
      <c r="P3368" s="33"/>
      <c r="Q3368" s="38"/>
      <c r="R3368" s="91"/>
      <c r="U3368" s="31"/>
    </row>
    <row r="3369" spans="6:21" x14ac:dyDescent="0.25">
      <c r="F3369" s="31"/>
      <c r="H3369" s="31"/>
      <c r="I3369" s="79"/>
      <c r="J3369" s="79"/>
      <c r="N3369" s="33"/>
      <c r="O3369" s="28"/>
      <c r="P3369" s="33"/>
      <c r="Q3369" s="38"/>
      <c r="R3369" s="91"/>
      <c r="U3369" s="31"/>
    </row>
    <row r="3370" spans="6:21" x14ac:dyDescent="0.25">
      <c r="F3370" s="31"/>
      <c r="H3370" s="31"/>
      <c r="I3370" s="79"/>
      <c r="J3370" s="79"/>
      <c r="N3370" s="33"/>
      <c r="O3370" s="28"/>
      <c r="P3370" s="33"/>
      <c r="Q3370" s="38"/>
      <c r="R3370" s="91"/>
      <c r="U3370" s="31"/>
    </row>
    <row r="3371" spans="6:21" x14ac:dyDescent="0.25">
      <c r="F3371" s="31"/>
      <c r="H3371" s="31"/>
      <c r="I3371" s="79"/>
      <c r="J3371" s="79"/>
      <c r="N3371" s="33"/>
      <c r="O3371" s="28"/>
      <c r="P3371" s="33"/>
      <c r="Q3371" s="38"/>
      <c r="R3371" s="91"/>
      <c r="U3371" s="31"/>
    </row>
    <row r="3372" spans="6:21" x14ac:dyDescent="0.25">
      <c r="F3372" s="31"/>
      <c r="H3372" s="31"/>
      <c r="I3372" s="79"/>
      <c r="J3372" s="79"/>
      <c r="N3372" s="33"/>
      <c r="O3372" s="28"/>
      <c r="P3372" s="33"/>
      <c r="Q3372" s="38"/>
      <c r="R3372" s="91"/>
      <c r="U3372" s="31"/>
    </row>
    <row r="3373" spans="6:21" x14ac:dyDescent="0.25">
      <c r="F3373" s="31"/>
      <c r="H3373" s="31"/>
      <c r="I3373" s="79"/>
      <c r="J3373" s="79"/>
      <c r="N3373" s="33"/>
      <c r="O3373" s="28"/>
      <c r="P3373" s="33"/>
      <c r="Q3373" s="38"/>
      <c r="R3373" s="91"/>
      <c r="U3373" s="31"/>
    </row>
    <row r="3374" spans="6:21" x14ac:dyDescent="0.25">
      <c r="F3374" s="31"/>
      <c r="H3374" s="31"/>
      <c r="I3374" s="79"/>
      <c r="J3374" s="79"/>
      <c r="N3374" s="33"/>
      <c r="O3374" s="28"/>
      <c r="P3374" s="33"/>
      <c r="Q3374" s="38"/>
      <c r="R3374" s="91"/>
      <c r="U3374" s="31"/>
    </row>
    <row r="3375" spans="6:21" x14ac:dyDescent="0.25">
      <c r="F3375" s="31"/>
      <c r="H3375" s="31"/>
      <c r="I3375" s="79"/>
      <c r="J3375" s="79"/>
      <c r="N3375" s="33"/>
      <c r="O3375" s="28"/>
      <c r="P3375" s="33"/>
      <c r="Q3375" s="38"/>
      <c r="R3375" s="91"/>
      <c r="U3375" s="31"/>
    </row>
    <row r="3376" spans="6:21" x14ac:dyDescent="0.25">
      <c r="F3376" s="31"/>
      <c r="H3376" s="31"/>
      <c r="I3376" s="79"/>
      <c r="J3376" s="79"/>
      <c r="N3376" s="33"/>
      <c r="O3376" s="28"/>
      <c r="P3376" s="33"/>
      <c r="Q3376" s="38"/>
      <c r="R3376" s="91"/>
      <c r="U3376" s="31"/>
    </row>
    <row r="3377" spans="6:21" x14ac:dyDescent="0.25">
      <c r="F3377" s="31"/>
      <c r="H3377" s="31"/>
      <c r="I3377" s="79"/>
      <c r="J3377" s="79"/>
      <c r="N3377" s="33"/>
      <c r="O3377" s="28"/>
      <c r="P3377" s="33"/>
      <c r="Q3377" s="38"/>
      <c r="R3377" s="91"/>
      <c r="U3377" s="31"/>
    </row>
    <row r="3378" spans="6:21" x14ac:dyDescent="0.25">
      <c r="F3378" s="31"/>
      <c r="H3378" s="31"/>
      <c r="I3378" s="79"/>
      <c r="J3378" s="79"/>
      <c r="N3378" s="33"/>
      <c r="O3378" s="28"/>
      <c r="P3378" s="33"/>
      <c r="Q3378" s="38"/>
      <c r="R3378" s="91"/>
      <c r="U3378" s="31"/>
    </row>
    <row r="3379" spans="6:21" x14ac:dyDescent="0.25">
      <c r="F3379" s="31"/>
      <c r="H3379" s="31"/>
      <c r="I3379" s="79"/>
      <c r="J3379" s="79"/>
      <c r="N3379" s="33"/>
      <c r="O3379" s="28"/>
      <c r="P3379" s="33"/>
      <c r="Q3379" s="38"/>
      <c r="R3379" s="91"/>
      <c r="U3379" s="31"/>
    </row>
    <row r="3380" spans="6:21" x14ac:dyDescent="0.25">
      <c r="F3380" s="31"/>
      <c r="H3380" s="31"/>
      <c r="I3380" s="79"/>
      <c r="J3380" s="79"/>
      <c r="N3380" s="33"/>
      <c r="O3380" s="28"/>
      <c r="P3380" s="33"/>
      <c r="Q3380" s="38"/>
      <c r="R3380" s="91"/>
      <c r="U3380" s="31"/>
    </row>
    <row r="3381" spans="6:21" x14ac:dyDescent="0.25">
      <c r="F3381" s="31"/>
      <c r="H3381" s="31"/>
      <c r="I3381" s="79"/>
      <c r="J3381" s="79"/>
      <c r="N3381" s="33"/>
      <c r="O3381" s="28"/>
      <c r="P3381" s="33"/>
      <c r="Q3381" s="38"/>
      <c r="R3381" s="91"/>
      <c r="U3381" s="31"/>
    </row>
    <row r="3382" spans="6:21" x14ac:dyDescent="0.25">
      <c r="F3382" s="31"/>
      <c r="H3382" s="31"/>
      <c r="I3382" s="79"/>
      <c r="J3382" s="79"/>
      <c r="N3382" s="33"/>
      <c r="O3382" s="28"/>
      <c r="P3382" s="33"/>
      <c r="Q3382" s="38"/>
      <c r="R3382" s="91"/>
      <c r="U3382" s="31"/>
    </row>
    <row r="3383" spans="6:21" x14ac:dyDescent="0.25">
      <c r="F3383" s="31"/>
      <c r="H3383" s="31"/>
      <c r="I3383" s="79"/>
      <c r="J3383" s="79"/>
      <c r="N3383" s="33"/>
      <c r="O3383" s="28"/>
      <c r="P3383" s="33"/>
      <c r="Q3383" s="38"/>
      <c r="R3383" s="91"/>
      <c r="U3383" s="31"/>
    </row>
    <row r="3384" spans="6:21" x14ac:dyDescent="0.25">
      <c r="F3384" s="31"/>
      <c r="H3384" s="31"/>
      <c r="I3384" s="79"/>
      <c r="J3384" s="79"/>
      <c r="N3384" s="33"/>
      <c r="O3384" s="28"/>
      <c r="P3384" s="33"/>
      <c r="Q3384" s="38"/>
      <c r="R3384" s="91"/>
      <c r="U3384" s="31"/>
    </row>
    <row r="3385" spans="6:21" x14ac:dyDescent="0.25">
      <c r="F3385" s="31"/>
      <c r="H3385" s="31"/>
      <c r="I3385" s="79"/>
      <c r="J3385" s="79"/>
      <c r="N3385" s="33"/>
      <c r="O3385" s="28"/>
      <c r="P3385" s="33"/>
      <c r="Q3385" s="38"/>
      <c r="R3385" s="91"/>
      <c r="U3385" s="31"/>
    </row>
    <row r="3386" spans="6:21" x14ac:dyDescent="0.25">
      <c r="F3386" s="31"/>
      <c r="H3386" s="31"/>
      <c r="I3386" s="79"/>
      <c r="J3386" s="79"/>
      <c r="N3386" s="33"/>
      <c r="O3386" s="28"/>
      <c r="P3386" s="33"/>
      <c r="Q3386" s="38"/>
      <c r="R3386" s="91"/>
      <c r="U3386" s="31"/>
    </row>
    <row r="3387" spans="6:21" x14ac:dyDescent="0.25">
      <c r="F3387" s="31"/>
      <c r="H3387" s="31"/>
      <c r="I3387" s="79"/>
      <c r="J3387" s="79"/>
      <c r="N3387" s="33"/>
      <c r="O3387" s="28"/>
      <c r="P3387" s="33"/>
      <c r="Q3387" s="38"/>
      <c r="R3387" s="91"/>
      <c r="U3387" s="31"/>
    </row>
    <row r="3388" spans="6:21" x14ac:dyDescent="0.25">
      <c r="F3388" s="31"/>
      <c r="H3388" s="31"/>
      <c r="I3388" s="79"/>
      <c r="J3388" s="79"/>
      <c r="N3388" s="33"/>
      <c r="O3388" s="28"/>
      <c r="P3388" s="33"/>
      <c r="Q3388" s="38"/>
      <c r="R3388" s="91"/>
      <c r="U3388" s="31"/>
    </row>
    <row r="3389" spans="6:21" x14ac:dyDescent="0.25">
      <c r="F3389" s="31"/>
      <c r="H3389" s="31"/>
      <c r="I3389" s="79"/>
      <c r="J3389" s="79"/>
      <c r="N3389" s="33"/>
      <c r="O3389" s="28"/>
      <c r="P3389" s="33"/>
      <c r="Q3389" s="38"/>
      <c r="R3389" s="91"/>
      <c r="U3389" s="31"/>
    </row>
    <row r="3390" spans="6:21" x14ac:dyDescent="0.25">
      <c r="F3390" s="31"/>
      <c r="H3390" s="31"/>
      <c r="I3390" s="79"/>
      <c r="J3390" s="79"/>
      <c r="N3390" s="33"/>
      <c r="O3390" s="28"/>
      <c r="P3390" s="33"/>
      <c r="Q3390" s="38"/>
      <c r="R3390" s="91"/>
      <c r="U3390" s="31"/>
    </row>
    <row r="3391" spans="6:21" x14ac:dyDescent="0.25">
      <c r="F3391" s="31"/>
      <c r="H3391" s="31"/>
      <c r="I3391" s="79"/>
      <c r="J3391" s="79"/>
      <c r="N3391" s="33"/>
      <c r="O3391" s="28"/>
      <c r="P3391" s="33"/>
      <c r="Q3391" s="38"/>
      <c r="R3391" s="91"/>
      <c r="U3391" s="31"/>
    </row>
    <row r="3392" spans="6:21" x14ac:dyDescent="0.25">
      <c r="F3392" s="31"/>
      <c r="H3392" s="31"/>
      <c r="I3392" s="79"/>
      <c r="J3392" s="79"/>
      <c r="N3392" s="33"/>
      <c r="O3392" s="28"/>
      <c r="P3392" s="33"/>
      <c r="Q3392" s="38"/>
      <c r="R3392" s="91"/>
      <c r="U3392" s="31"/>
    </row>
    <row r="3393" spans="6:21" x14ac:dyDescent="0.25">
      <c r="F3393" s="31"/>
      <c r="H3393" s="31"/>
      <c r="I3393" s="79"/>
      <c r="J3393" s="79"/>
      <c r="N3393" s="33"/>
      <c r="O3393" s="28"/>
      <c r="P3393" s="33"/>
      <c r="Q3393" s="38"/>
      <c r="R3393" s="91"/>
      <c r="U3393" s="31"/>
    </row>
    <row r="3394" spans="6:21" x14ac:dyDescent="0.25">
      <c r="F3394" s="31"/>
      <c r="H3394" s="31"/>
      <c r="I3394" s="79"/>
      <c r="J3394" s="79"/>
      <c r="N3394" s="33"/>
      <c r="O3394" s="28"/>
      <c r="P3394" s="33"/>
      <c r="Q3394" s="38"/>
      <c r="R3394" s="91"/>
      <c r="U3394" s="31"/>
    </row>
    <row r="3395" spans="6:21" x14ac:dyDescent="0.25">
      <c r="F3395" s="31"/>
      <c r="H3395" s="31"/>
      <c r="I3395" s="79"/>
      <c r="J3395" s="79"/>
      <c r="N3395" s="33"/>
      <c r="O3395" s="28"/>
      <c r="P3395" s="33"/>
      <c r="Q3395" s="38"/>
      <c r="R3395" s="91"/>
      <c r="U3395" s="31"/>
    </row>
    <row r="3396" spans="6:21" x14ac:dyDescent="0.25">
      <c r="F3396" s="31"/>
      <c r="H3396" s="31"/>
      <c r="I3396" s="79"/>
      <c r="J3396" s="79"/>
      <c r="N3396" s="33"/>
      <c r="O3396" s="28"/>
      <c r="P3396" s="33"/>
      <c r="Q3396" s="38"/>
      <c r="R3396" s="91"/>
      <c r="U3396" s="31"/>
    </row>
    <row r="3397" spans="6:21" x14ac:dyDescent="0.25">
      <c r="F3397" s="31"/>
      <c r="H3397" s="31"/>
      <c r="I3397" s="79"/>
      <c r="J3397" s="79"/>
      <c r="N3397" s="33"/>
      <c r="O3397" s="28"/>
      <c r="P3397" s="33"/>
      <c r="Q3397" s="38"/>
      <c r="R3397" s="91"/>
      <c r="U3397" s="31"/>
    </row>
    <row r="3398" spans="6:21" x14ac:dyDescent="0.25">
      <c r="F3398" s="31"/>
      <c r="H3398" s="31"/>
      <c r="I3398" s="79"/>
      <c r="J3398" s="79"/>
      <c r="N3398" s="33"/>
      <c r="O3398" s="28"/>
      <c r="P3398" s="33"/>
      <c r="Q3398" s="38"/>
      <c r="R3398" s="91"/>
      <c r="U3398" s="31"/>
    </row>
    <row r="3399" spans="6:21" x14ac:dyDescent="0.25">
      <c r="F3399" s="31"/>
      <c r="H3399" s="31"/>
      <c r="I3399" s="79"/>
      <c r="J3399" s="79"/>
      <c r="N3399" s="33"/>
      <c r="O3399" s="28"/>
      <c r="P3399" s="33"/>
      <c r="Q3399" s="38"/>
      <c r="R3399" s="91"/>
      <c r="U3399" s="31"/>
    </row>
    <row r="3400" spans="6:21" x14ac:dyDescent="0.25">
      <c r="F3400" s="31"/>
      <c r="H3400" s="31"/>
      <c r="I3400" s="79"/>
      <c r="J3400" s="79"/>
      <c r="N3400" s="33"/>
      <c r="O3400" s="28"/>
      <c r="P3400" s="33"/>
      <c r="Q3400" s="38"/>
      <c r="R3400" s="91"/>
      <c r="U3400" s="31"/>
    </row>
    <row r="3401" spans="6:21" x14ac:dyDescent="0.25">
      <c r="F3401" s="31"/>
      <c r="H3401" s="31"/>
      <c r="I3401" s="79"/>
      <c r="J3401" s="79"/>
      <c r="N3401" s="33"/>
      <c r="O3401" s="28"/>
      <c r="P3401" s="33"/>
      <c r="Q3401" s="38"/>
      <c r="R3401" s="91"/>
      <c r="U3401" s="31"/>
    </row>
    <row r="3402" spans="6:21" x14ac:dyDescent="0.25">
      <c r="F3402" s="31"/>
      <c r="H3402" s="31"/>
      <c r="I3402" s="79"/>
      <c r="J3402" s="79"/>
      <c r="N3402" s="33"/>
      <c r="O3402" s="28"/>
      <c r="P3402" s="33"/>
      <c r="Q3402" s="38"/>
      <c r="R3402" s="91"/>
      <c r="U3402" s="31"/>
    </row>
    <row r="3403" spans="6:21" x14ac:dyDescent="0.25">
      <c r="F3403" s="31"/>
      <c r="H3403" s="31"/>
      <c r="I3403" s="79"/>
      <c r="J3403" s="79"/>
      <c r="N3403" s="33"/>
      <c r="O3403" s="28"/>
      <c r="P3403" s="33"/>
      <c r="Q3403" s="38"/>
      <c r="R3403" s="91"/>
      <c r="U3403" s="31"/>
    </row>
    <row r="3404" spans="6:21" x14ac:dyDescent="0.25">
      <c r="F3404" s="31"/>
      <c r="H3404" s="31"/>
      <c r="I3404" s="79"/>
      <c r="J3404" s="79"/>
      <c r="N3404" s="33"/>
      <c r="O3404" s="28"/>
      <c r="P3404" s="33"/>
      <c r="Q3404" s="38"/>
      <c r="R3404" s="91"/>
      <c r="U3404" s="31"/>
    </row>
    <row r="3405" spans="6:21" x14ac:dyDescent="0.25">
      <c r="F3405" s="31"/>
      <c r="H3405" s="31"/>
      <c r="I3405" s="79"/>
      <c r="J3405" s="79"/>
      <c r="N3405" s="33"/>
      <c r="O3405" s="28"/>
      <c r="P3405" s="33"/>
      <c r="Q3405" s="38"/>
      <c r="R3405" s="91"/>
      <c r="U3405" s="31"/>
    </row>
    <row r="3406" spans="6:21" x14ac:dyDescent="0.25">
      <c r="F3406" s="31"/>
      <c r="H3406" s="31"/>
      <c r="I3406" s="79"/>
      <c r="J3406" s="79"/>
      <c r="N3406" s="33"/>
      <c r="O3406" s="28"/>
      <c r="P3406" s="33"/>
      <c r="Q3406" s="38"/>
      <c r="R3406" s="91"/>
      <c r="U3406" s="31"/>
    </row>
    <row r="3407" spans="6:21" x14ac:dyDescent="0.25">
      <c r="F3407" s="31"/>
      <c r="H3407" s="31"/>
      <c r="I3407" s="79"/>
      <c r="J3407" s="79"/>
      <c r="N3407" s="33"/>
      <c r="O3407" s="28"/>
      <c r="P3407" s="33"/>
      <c r="Q3407" s="38"/>
      <c r="R3407" s="91"/>
      <c r="U3407" s="31"/>
    </row>
    <row r="3408" spans="6:21" x14ac:dyDescent="0.25">
      <c r="F3408" s="31"/>
      <c r="H3408" s="31"/>
      <c r="I3408" s="79"/>
      <c r="J3408" s="79"/>
      <c r="N3408" s="33"/>
      <c r="O3408" s="28"/>
      <c r="P3408" s="33"/>
      <c r="Q3408" s="38"/>
      <c r="R3408" s="91"/>
      <c r="U3408" s="31"/>
    </row>
    <row r="3409" spans="6:21" x14ac:dyDescent="0.25">
      <c r="F3409" s="31"/>
      <c r="H3409" s="31"/>
      <c r="I3409" s="79"/>
      <c r="J3409" s="79"/>
      <c r="N3409" s="33"/>
      <c r="O3409" s="28"/>
      <c r="P3409" s="33"/>
      <c r="Q3409" s="38"/>
      <c r="R3409" s="91"/>
      <c r="U3409" s="31"/>
    </row>
    <row r="3410" spans="6:21" x14ac:dyDescent="0.25">
      <c r="F3410" s="31"/>
      <c r="H3410" s="31"/>
      <c r="I3410" s="79"/>
      <c r="J3410" s="79"/>
      <c r="N3410" s="33"/>
      <c r="O3410" s="28"/>
      <c r="P3410" s="33"/>
      <c r="Q3410" s="38"/>
      <c r="R3410" s="91"/>
      <c r="U3410" s="31"/>
    </row>
    <row r="3411" spans="6:21" x14ac:dyDescent="0.25">
      <c r="F3411" s="31"/>
      <c r="H3411" s="31"/>
      <c r="I3411" s="79"/>
      <c r="J3411" s="79"/>
      <c r="N3411" s="33"/>
      <c r="O3411" s="28"/>
      <c r="P3411" s="33"/>
      <c r="Q3411" s="38"/>
      <c r="R3411" s="91"/>
      <c r="U3411" s="31"/>
    </row>
    <row r="3412" spans="6:21" x14ac:dyDescent="0.25">
      <c r="F3412" s="31"/>
      <c r="H3412" s="31"/>
      <c r="I3412" s="79"/>
      <c r="J3412" s="79"/>
      <c r="N3412" s="33"/>
      <c r="O3412" s="28"/>
      <c r="P3412" s="33"/>
      <c r="Q3412" s="38"/>
      <c r="R3412" s="91"/>
      <c r="U3412" s="31"/>
    </row>
    <row r="3413" spans="6:21" x14ac:dyDescent="0.25">
      <c r="F3413" s="31"/>
      <c r="H3413" s="31"/>
      <c r="I3413" s="79"/>
      <c r="J3413" s="79"/>
      <c r="N3413" s="33"/>
      <c r="O3413" s="28"/>
      <c r="P3413" s="33"/>
      <c r="Q3413" s="38"/>
      <c r="R3413" s="91"/>
      <c r="U3413" s="31"/>
    </row>
    <row r="3414" spans="6:21" x14ac:dyDescent="0.25">
      <c r="F3414" s="31"/>
      <c r="H3414" s="31"/>
      <c r="I3414" s="79"/>
      <c r="J3414" s="79"/>
      <c r="N3414" s="33"/>
      <c r="O3414" s="28"/>
      <c r="P3414" s="33"/>
      <c r="Q3414" s="38"/>
      <c r="R3414" s="91"/>
      <c r="U3414" s="31"/>
    </row>
    <row r="3415" spans="6:21" x14ac:dyDescent="0.25">
      <c r="F3415" s="31"/>
      <c r="H3415" s="31"/>
      <c r="I3415" s="79"/>
      <c r="J3415" s="79"/>
      <c r="N3415" s="33"/>
      <c r="O3415" s="28"/>
      <c r="P3415" s="33"/>
      <c r="Q3415" s="38"/>
      <c r="R3415" s="91"/>
      <c r="U3415" s="31"/>
    </row>
    <row r="3416" spans="6:21" x14ac:dyDescent="0.25">
      <c r="F3416" s="31"/>
      <c r="H3416" s="31"/>
      <c r="I3416" s="79"/>
      <c r="J3416" s="79"/>
      <c r="N3416" s="33"/>
      <c r="O3416" s="28"/>
      <c r="P3416" s="33"/>
      <c r="Q3416" s="38"/>
      <c r="R3416" s="91"/>
      <c r="U3416" s="31"/>
    </row>
    <row r="3417" spans="6:21" x14ac:dyDescent="0.25">
      <c r="F3417" s="31"/>
      <c r="H3417" s="31"/>
      <c r="I3417" s="79"/>
      <c r="J3417" s="79"/>
      <c r="N3417" s="33"/>
      <c r="O3417" s="28"/>
      <c r="P3417" s="33"/>
      <c r="Q3417" s="38"/>
      <c r="R3417" s="91"/>
      <c r="U3417" s="31"/>
    </row>
    <row r="3418" spans="6:21" x14ac:dyDescent="0.25">
      <c r="F3418" s="31"/>
      <c r="H3418" s="31"/>
      <c r="I3418" s="79"/>
      <c r="J3418" s="79"/>
      <c r="N3418" s="33"/>
      <c r="O3418" s="28"/>
      <c r="P3418" s="33"/>
      <c r="Q3418" s="38"/>
      <c r="R3418" s="91"/>
      <c r="U3418" s="31"/>
    </row>
    <row r="3419" spans="6:21" x14ac:dyDescent="0.25">
      <c r="F3419" s="31"/>
      <c r="H3419" s="31"/>
      <c r="I3419" s="79"/>
      <c r="J3419" s="79"/>
      <c r="N3419" s="33"/>
      <c r="O3419" s="28"/>
      <c r="P3419" s="33"/>
      <c r="Q3419" s="38"/>
      <c r="R3419" s="91"/>
      <c r="U3419" s="31"/>
    </row>
    <row r="3420" spans="6:21" x14ac:dyDescent="0.25">
      <c r="F3420" s="31"/>
      <c r="H3420" s="31"/>
      <c r="I3420" s="79"/>
      <c r="J3420" s="79"/>
      <c r="N3420" s="33"/>
      <c r="O3420" s="28"/>
      <c r="P3420" s="33"/>
      <c r="Q3420" s="38"/>
      <c r="R3420" s="91"/>
      <c r="U3420" s="31"/>
    </row>
    <row r="3421" spans="6:21" x14ac:dyDescent="0.25">
      <c r="F3421" s="31"/>
      <c r="H3421" s="31"/>
      <c r="I3421" s="79"/>
      <c r="J3421" s="79"/>
      <c r="N3421" s="33"/>
      <c r="O3421" s="28"/>
      <c r="P3421" s="33"/>
      <c r="Q3421" s="38"/>
      <c r="R3421" s="91"/>
      <c r="U3421" s="31"/>
    </row>
    <row r="3422" spans="6:21" x14ac:dyDescent="0.25">
      <c r="F3422" s="31"/>
      <c r="H3422" s="31"/>
      <c r="I3422" s="79"/>
      <c r="J3422" s="79"/>
      <c r="N3422" s="33"/>
      <c r="O3422" s="28"/>
      <c r="P3422" s="33"/>
      <c r="Q3422" s="38"/>
      <c r="R3422" s="91"/>
      <c r="U3422" s="31"/>
    </row>
    <row r="3423" spans="6:21" x14ac:dyDescent="0.25">
      <c r="F3423" s="31"/>
      <c r="H3423" s="31"/>
      <c r="I3423" s="79"/>
      <c r="J3423" s="79"/>
      <c r="N3423" s="33"/>
      <c r="O3423" s="28"/>
      <c r="P3423" s="33"/>
      <c r="Q3423" s="38"/>
      <c r="R3423" s="91"/>
      <c r="U3423" s="31"/>
    </row>
    <row r="3424" spans="6:21" x14ac:dyDescent="0.25">
      <c r="F3424" s="31"/>
      <c r="H3424" s="31"/>
      <c r="I3424" s="79"/>
      <c r="J3424" s="79"/>
      <c r="N3424" s="33"/>
      <c r="O3424" s="28"/>
      <c r="P3424" s="33"/>
      <c r="Q3424" s="38"/>
      <c r="R3424" s="91"/>
      <c r="U3424" s="31"/>
    </row>
    <row r="3425" spans="6:21" x14ac:dyDescent="0.25">
      <c r="F3425" s="31"/>
      <c r="H3425" s="31"/>
      <c r="I3425" s="79"/>
      <c r="J3425" s="79"/>
      <c r="N3425" s="33"/>
      <c r="O3425" s="28"/>
      <c r="P3425" s="33"/>
      <c r="Q3425" s="38"/>
      <c r="R3425" s="91"/>
      <c r="U3425" s="31"/>
    </row>
    <row r="3426" spans="6:21" x14ac:dyDescent="0.25">
      <c r="F3426" s="31"/>
      <c r="H3426" s="31"/>
      <c r="I3426" s="79"/>
      <c r="J3426" s="79"/>
      <c r="N3426" s="33"/>
      <c r="O3426" s="28"/>
      <c r="P3426" s="33"/>
      <c r="Q3426" s="38"/>
      <c r="R3426" s="91"/>
      <c r="U3426" s="31"/>
    </row>
    <row r="3427" spans="6:21" x14ac:dyDescent="0.25">
      <c r="F3427" s="31"/>
      <c r="H3427" s="31"/>
      <c r="I3427" s="79"/>
      <c r="J3427" s="79"/>
      <c r="N3427" s="33"/>
      <c r="O3427" s="28"/>
      <c r="P3427" s="33"/>
      <c r="Q3427" s="38"/>
      <c r="R3427" s="91"/>
      <c r="U3427" s="31"/>
    </row>
    <row r="3428" spans="6:21" x14ac:dyDescent="0.25">
      <c r="F3428" s="31"/>
      <c r="H3428" s="31"/>
      <c r="I3428" s="79"/>
      <c r="J3428" s="79"/>
      <c r="N3428" s="33"/>
      <c r="O3428" s="28"/>
      <c r="P3428" s="33"/>
      <c r="Q3428" s="38"/>
      <c r="R3428" s="91"/>
      <c r="U3428" s="31"/>
    </row>
    <row r="3429" spans="6:21" x14ac:dyDescent="0.25">
      <c r="F3429" s="31"/>
      <c r="H3429" s="31"/>
      <c r="I3429" s="79"/>
      <c r="J3429" s="79"/>
      <c r="N3429" s="33"/>
      <c r="O3429" s="28"/>
      <c r="P3429" s="33"/>
      <c r="Q3429" s="38"/>
      <c r="R3429" s="91"/>
      <c r="U3429" s="31"/>
    </row>
    <row r="3430" spans="6:21" x14ac:dyDescent="0.25">
      <c r="F3430" s="31"/>
      <c r="H3430" s="31"/>
      <c r="I3430" s="79"/>
      <c r="J3430" s="79"/>
      <c r="N3430" s="33"/>
      <c r="O3430" s="28"/>
      <c r="P3430" s="33"/>
      <c r="Q3430" s="38"/>
      <c r="R3430" s="91"/>
      <c r="U3430" s="31"/>
    </row>
    <row r="3431" spans="6:21" x14ac:dyDescent="0.25">
      <c r="F3431" s="31"/>
      <c r="H3431" s="31"/>
      <c r="I3431" s="79"/>
      <c r="J3431" s="79"/>
      <c r="N3431" s="33"/>
      <c r="O3431" s="28"/>
      <c r="P3431" s="33"/>
      <c r="Q3431" s="38"/>
      <c r="R3431" s="91"/>
      <c r="U3431" s="31"/>
    </row>
    <row r="3432" spans="6:21" x14ac:dyDescent="0.25">
      <c r="F3432" s="31"/>
      <c r="H3432" s="31"/>
      <c r="I3432" s="79"/>
      <c r="J3432" s="79"/>
      <c r="N3432" s="33"/>
      <c r="O3432" s="28"/>
      <c r="P3432" s="33"/>
      <c r="Q3432" s="38"/>
      <c r="R3432" s="91"/>
      <c r="U3432" s="31"/>
    </row>
    <row r="3433" spans="6:21" x14ac:dyDescent="0.25">
      <c r="F3433" s="31"/>
      <c r="H3433" s="31"/>
      <c r="I3433" s="79"/>
      <c r="J3433" s="79"/>
      <c r="N3433" s="33"/>
      <c r="O3433" s="28"/>
      <c r="P3433" s="33"/>
      <c r="Q3433" s="38"/>
      <c r="R3433" s="91"/>
      <c r="U3433" s="31"/>
    </row>
    <row r="3434" spans="6:21" x14ac:dyDescent="0.25">
      <c r="F3434" s="31"/>
      <c r="H3434" s="31"/>
      <c r="I3434" s="79"/>
      <c r="J3434" s="79"/>
      <c r="N3434" s="33"/>
      <c r="O3434" s="28"/>
      <c r="P3434" s="33"/>
      <c r="Q3434" s="38"/>
      <c r="R3434" s="91"/>
      <c r="U3434" s="31"/>
    </row>
    <row r="3435" spans="6:21" x14ac:dyDescent="0.25">
      <c r="F3435" s="31"/>
      <c r="H3435" s="31"/>
      <c r="I3435" s="79"/>
      <c r="J3435" s="79"/>
      <c r="N3435" s="33"/>
      <c r="O3435" s="28"/>
      <c r="P3435" s="33"/>
      <c r="Q3435" s="38"/>
      <c r="R3435" s="91"/>
      <c r="U3435" s="31"/>
    </row>
    <row r="3436" spans="6:21" x14ac:dyDescent="0.25">
      <c r="F3436" s="31"/>
      <c r="H3436" s="31"/>
      <c r="I3436" s="79"/>
      <c r="J3436" s="79"/>
      <c r="N3436" s="33"/>
      <c r="O3436" s="28"/>
      <c r="P3436" s="33"/>
      <c r="Q3436" s="38"/>
      <c r="R3436" s="91"/>
      <c r="U3436" s="31"/>
    </row>
    <row r="3437" spans="6:21" x14ac:dyDescent="0.25">
      <c r="F3437" s="31"/>
      <c r="H3437" s="31"/>
      <c r="I3437" s="79"/>
      <c r="J3437" s="79"/>
      <c r="N3437" s="33"/>
      <c r="O3437" s="28"/>
      <c r="P3437" s="33"/>
      <c r="Q3437" s="38"/>
      <c r="R3437" s="91"/>
      <c r="U3437" s="31"/>
    </row>
    <row r="3438" spans="6:21" x14ac:dyDescent="0.25">
      <c r="F3438" s="31"/>
      <c r="H3438" s="31"/>
      <c r="I3438" s="79"/>
      <c r="J3438" s="79"/>
      <c r="N3438" s="33"/>
      <c r="O3438" s="28"/>
      <c r="P3438" s="33"/>
      <c r="Q3438" s="38"/>
      <c r="R3438" s="91"/>
      <c r="U3438" s="31"/>
    </row>
    <row r="3439" spans="6:21" x14ac:dyDescent="0.25">
      <c r="F3439" s="31"/>
      <c r="H3439" s="31"/>
      <c r="I3439" s="79"/>
      <c r="J3439" s="79"/>
      <c r="N3439" s="33"/>
      <c r="O3439" s="28"/>
      <c r="P3439" s="33"/>
      <c r="Q3439" s="38"/>
      <c r="R3439" s="91"/>
      <c r="U3439" s="31"/>
    </row>
    <row r="3440" spans="6:21" x14ac:dyDescent="0.25">
      <c r="F3440" s="31"/>
      <c r="H3440" s="31"/>
      <c r="I3440" s="79"/>
      <c r="J3440" s="79"/>
      <c r="N3440" s="33"/>
      <c r="O3440" s="28"/>
      <c r="P3440" s="33"/>
      <c r="Q3440" s="38"/>
      <c r="R3440" s="91"/>
      <c r="U3440" s="31"/>
    </row>
    <row r="3441" spans="6:21" x14ac:dyDescent="0.25">
      <c r="F3441" s="31"/>
      <c r="H3441" s="31"/>
      <c r="I3441" s="79"/>
      <c r="J3441" s="79"/>
      <c r="N3441" s="33"/>
      <c r="O3441" s="28"/>
      <c r="P3441" s="33"/>
      <c r="Q3441" s="38"/>
      <c r="R3441" s="91"/>
      <c r="U3441" s="31"/>
    </row>
    <row r="3442" spans="6:21" x14ac:dyDescent="0.25">
      <c r="F3442" s="31"/>
      <c r="H3442" s="31"/>
      <c r="I3442" s="79"/>
      <c r="J3442" s="79"/>
      <c r="N3442" s="33"/>
      <c r="O3442" s="28"/>
      <c r="P3442" s="33"/>
      <c r="Q3442" s="38"/>
      <c r="R3442" s="91"/>
      <c r="U3442" s="31"/>
    </row>
    <row r="3443" spans="6:21" x14ac:dyDescent="0.25">
      <c r="F3443" s="31"/>
      <c r="H3443" s="31"/>
      <c r="I3443" s="79"/>
      <c r="J3443" s="79"/>
      <c r="N3443" s="33"/>
      <c r="O3443" s="28"/>
      <c r="P3443" s="33"/>
      <c r="Q3443" s="38"/>
      <c r="R3443" s="91"/>
      <c r="U3443" s="31"/>
    </row>
    <row r="3444" spans="6:21" x14ac:dyDescent="0.25">
      <c r="F3444" s="31"/>
      <c r="H3444" s="31"/>
      <c r="I3444" s="79"/>
      <c r="J3444" s="79"/>
      <c r="N3444" s="33"/>
      <c r="O3444" s="28"/>
      <c r="P3444" s="33"/>
      <c r="Q3444" s="38"/>
      <c r="R3444" s="91"/>
      <c r="U3444" s="31"/>
    </row>
    <row r="3445" spans="6:21" x14ac:dyDescent="0.25">
      <c r="F3445" s="31"/>
      <c r="H3445" s="31"/>
      <c r="I3445" s="79"/>
      <c r="J3445" s="79"/>
      <c r="N3445" s="33"/>
      <c r="O3445" s="28"/>
      <c r="P3445" s="33"/>
      <c r="Q3445" s="38"/>
      <c r="R3445" s="91"/>
      <c r="U3445" s="31"/>
    </row>
    <row r="3446" spans="6:21" x14ac:dyDescent="0.25">
      <c r="F3446" s="31"/>
      <c r="H3446" s="31"/>
      <c r="I3446" s="79"/>
      <c r="J3446" s="79"/>
      <c r="N3446" s="33"/>
      <c r="O3446" s="28"/>
      <c r="P3446" s="33"/>
      <c r="Q3446" s="38"/>
      <c r="R3446" s="91"/>
      <c r="U3446" s="31"/>
    </row>
    <row r="3447" spans="6:21" x14ac:dyDescent="0.25">
      <c r="F3447" s="31"/>
      <c r="H3447" s="31"/>
      <c r="I3447" s="79"/>
      <c r="J3447" s="79"/>
      <c r="N3447" s="33"/>
      <c r="O3447" s="28"/>
      <c r="P3447" s="33"/>
      <c r="Q3447" s="38"/>
      <c r="R3447" s="91"/>
      <c r="U3447" s="31"/>
    </row>
    <row r="3448" spans="6:21" x14ac:dyDescent="0.25">
      <c r="F3448" s="31"/>
      <c r="H3448" s="31"/>
      <c r="I3448" s="79"/>
      <c r="J3448" s="79"/>
      <c r="N3448" s="33"/>
      <c r="O3448" s="28"/>
      <c r="P3448" s="33"/>
      <c r="Q3448" s="38"/>
      <c r="R3448" s="91"/>
      <c r="U3448" s="31"/>
    </row>
    <row r="3449" spans="6:21" x14ac:dyDescent="0.25">
      <c r="F3449" s="31"/>
      <c r="H3449" s="31"/>
      <c r="I3449" s="79"/>
      <c r="J3449" s="79"/>
      <c r="N3449" s="33"/>
      <c r="O3449" s="28"/>
      <c r="P3449" s="33"/>
      <c r="Q3449" s="38"/>
      <c r="R3449" s="91"/>
      <c r="U3449" s="31"/>
    </row>
    <row r="3450" spans="6:21" x14ac:dyDescent="0.25">
      <c r="F3450" s="31"/>
      <c r="H3450" s="31"/>
      <c r="I3450" s="79"/>
      <c r="J3450" s="79"/>
      <c r="N3450" s="33"/>
      <c r="O3450" s="28"/>
      <c r="P3450" s="33"/>
      <c r="Q3450" s="38"/>
      <c r="R3450" s="91"/>
      <c r="U3450" s="31"/>
    </row>
    <row r="3451" spans="6:21" x14ac:dyDescent="0.25">
      <c r="F3451" s="31"/>
      <c r="H3451" s="31"/>
      <c r="I3451" s="79"/>
      <c r="J3451" s="79"/>
      <c r="N3451" s="33"/>
      <c r="O3451" s="28"/>
      <c r="P3451" s="33"/>
      <c r="Q3451" s="38"/>
      <c r="R3451" s="91"/>
      <c r="U3451" s="31"/>
    </row>
    <row r="3452" spans="6:21" x14ac:dyDescent="0.25">
      <c r="F3452" s="31"/>
      <c r="H3452" s="31"/>
      <c r="I3452" s="79"/>
      <c r="J3452" s="79"/>
      <c r="N3452" s="33"/>
      <c r="O3452" s="28"/>
      <c r="P3452" s="33"/>
      <c r="Q3452" s="38"/>
      <c r="R3452" s="91"/>
      <c r="U3452" s="31"/>
    </row>
    <row r="3453" spans="6:21" x14ac:dyDescent="0.25">
      <c r="F3453" s="31"/>
      <c r="H3453" s="31"/>
      <c r="I3453" s="79"/>
      <c r="J3453" s="79"/>
      <c r="N3453" s="33"/>
      <c r="O3453" s="28"/>
      <c r="P3453" s="33"/>
      <c r="Q3453" s="38"/>
      <c r="R3453" s="91"/>
      <c r="U3453" s="31"/>
    </row>
    <row r="3454" spans="6:21" x14ac:dyDescent="0.25">
      <c r="F3454" s="31"/>
      <c r="H3454" s="31"/>
      <c r="I3454" s="79"/>
      <c r="J3454" s="79"/>
      <c r="N3454" s="33"/>
      <c r="O3454" s="28"/>
      <c r="P3454" s="33"/>
      <c r="Q3454" s="38"/>
      <c r="R3454" s="91"/>
      <c r="U3454" s="31"/>
    </row>
    <row r="3455" spans="6:21" x14ac:dyDescent="0.25">
      <c r="F3455" s="31"/>
      <c r="H3455" s="31"/>
      <c r="I3455" s="79"/>
      <c r="J3455" s="79"/>
      <c r="N3455" s="33"/>
      <c r="O3455" s="28"/>
      <c r="P3455" s="33"/>
      <c r="Q3455" s="38"/>
      <c r="R3455" s="91"/>
      <c r="U3455" s="31"/>
    </row>
    <row r="3456" spans="6:21" x14ac:dyDescent="0.25">
      <c r="F3456" s="31"/>
      <c r="H3456" s="31"/>
      <c r="I3456" s="79"/>
      <c r="J3456" s="79"/>
      <c r="N3456" s="33"/>
      <c r="O3456" s="28"/>
      <c r="P3456" s="33"/>
      <c r="Q3456" s="38"/>
      <c r="R3456" s="91"/>
      <c r="U3456" s="31"/>
    </row>
    <row r="3457" spans="6:21" x14ac:dyDescent="0.25">
      <c r="F3457" s="31"/>
      <c r="H3457" s="31"/>
      <c r="I3457" s="79"/>
      <c r="J3457" s="79"/>
      <c r="N3457" s="33"/>
      <c r="O3457" s="28"/>
      <c r="P3457" s="33"/>
      <c r="Q3457" s="38"/>
      <c r="R3457" s="91"/>
      <c r="U3457" s="31"/>
    </row>
    <row r="3458" spans="6:21" x14ac:dyDescent="0.25">
      <c r="F3458" s="31"/>
      <c r="H3458" s="31"/>
      <c r="I3458" s="79"/>
      <c r="J3458" s="79"/>
      <c r="N3458" s="33"/>
      <c r="O3458" s="28"/>
      <c r="P3458" s="33"/>
      <c r="Q3458" s="38"/>
      <c r="R3458" s="91"/>
      <c r="U3458" s="31"/>
    </row>
    <row r="3459" spans="6:21" x14ac:dyDescent="0.25">
      <c r="F3459" s="31"/>
      <c r="H3459" s="31"/>
      <c r="I3459" s="79"/>
      <c r="J3459" s="79"/>
      <c r="N3459" s="33"/>
      <c r="O3459" s="28"/>
      <c r="P3459" s="33"/>
      <c r="Q3459" s="38"/>
      <c r="R3459" s="91"/>
      <c r="U3459" s="31"/>
    </row>
    <row r="3460" spans="6:21" x14ac:dyDescent="0.25">
      <c r="F3460" s="31"/>
      <c r="H3460" s="31"/>
      <c r="I3460" s="79"/>
      <c r="J3460" s="79"/>
      <c r="N3460" s="33"/>
      <c r="O3460" s="28"/>
      <c r="P3460" s="33"/>
      <c r="Q3460" s="38"/>
      <c r="R3460" s="91"/>
      <c r="U3460" s="31"/>
    </row>
    <row r="3461" spans="6:21" x14ac:dyDescent="0.25">
      <c r="F3461" s="31"/>
      <c r="H3461" s="31"/>
      <c r="I3461" s="79"/>
      <c r="J3461" s="79"/>
      <c r="N3461" s="33"/>
      <c r="O3461" s="28"/>
      <c r="P3461" s="33"/>
      <c r="Q3461" s="38"/>
      <c r="R3461" s="91"/>
      <c r="U3461" s="31"/>
    </row>
    <row r="3462" spans="6:21" x14ac:dyDescent="0.25">
      <c r="F3462" s="31"/>
      <c r="H3462" s="31"/>
      <c r="I3462" s="79"/>
      <c r="J3462" s="79"/>
      <c r="N3462" s="33"/>
      <c r="O3462" s="28"/>
      <c r="P3462" s="33"/>
      <c r="Q3462" s="38"/>
      <c r="R3462" s="91"/>
      <c r="U3462" s="31"/>
    </row>
    <row r="3463" spans="6:21" x14ac:dyDescent="0.25">
      <c r="F3463" s="31"/>
      <c r="H3463" s="31"/>
      <c r="I3463" s="79"/>
      <c r="J3463" s="79"/>
      <c r="N3463" s="33"/>
      <c r="O3463" s="28"/>
      <c r="P3463" s="33"/>
      <c r="Q3463" s="38"/>
      <c r="R3463" s="91"/>
      <c r="U3463" s="31"/>
    </row>
    <row r="3464" spans="6:21" x14ac:dyDescent="0.25">
      <c r="F3464" s="31"/>
      <c r="H3464" s="31"/>
      <c r="I3464" s="79"/>
      <c r="J3464" s="79"/>
      <c r="N3464" s="33"/>
      <c r="O3464" s="28"/>
      <c r="P3464" s="33"/>
      <c r="Q3464" s="38"/>
      <c r="R3464" s="91"/>
      <c r="U3464" s="31"/>
    </row>
    <row r="3465" spans="6:21" x14ac:dyDescent="0.25">
      <c r="F3465" s="31"/>
      <c r="H3465" s="31"/>
      <c r="I3465" s="79"/>
      <c r="J3465" s="79"/>
      <c r="N3465" s="33"/>
      <c r="O3465" s="28"/>
      <c r="P3465" s="33"/>
      <c r="Q3465" s="38"/>
      <c r="R3465" s="91"/>
      <c r="U3465" s="31"/>
    </row>
    <row r="3466" spans="6:21" x14ac:dyDescent="0.25">
      <c r="F3466" s="31"/>
      <c r="H3466" s="31"/>
      <c r="I3466" s="79"/>
      <c r="J3466" s="79"/>
      <c r="N3466" s="33"/>
      <c r="O3466" s="28"/>
      <c r="P3466" s="33"/>
      <c r="Q3466" s="38"/>
      <c r="R3466" s="91"/>
      <c r="U3466" s="31"/>
    </row>
    <row r="3467" spans="6:21" x14ac:dyDescent="0.25">
      <c r="F3467" s="31"/>
      <c r="H3467" s="31"/>
      <c r="I3467" s="79"/>
      <c r="J3467" s="79"/>
      <c r="N3467" s="33"/>
      <c r="O3467" s="28"/>
      <c r="P3467" s="33"/>
      <c r="Q3467" s="38"/>
      <c r="R3467" s="91"/>
      <c r="U3467" s="31"/>
    </row>
    <row r="3468" spans="6:21" x14ac:dyDescent="0.25">
      <c r="F3468" s="31"/>
      <c r="H3468" s="31"/>
      <c r="I3468" s="79"/>
      <c r="J3468" s="79"/>
      <c r="N3468" s="33"/>
      <c r="O3468" s="28"/>
      <c r="P3468" s="33"/>
      <c r="Q3468" s="38"/>
      <c r="R3468" s="91"/>
      <c r="U3468" s="31"/>
    </row>
    <row r="3469" spans="6:21" x14ac:dyDescent="0.25">
      <c r="F3469" s="31"/>
      <c r="H3469" s="31"/>
      <c r="I3469" s="79"/>
      <c r="J3469" s="79"/>
      <c r="N3469" s="33"/>
      <c r="O3469" s="28"/>
      <c r="P3469" s="33"/>
      <c r="Q3469" s="38"/>
      <c r="R3469" s="91"/>
      <c r="U3469" s="31"/>
    </row>
    <row r="3470" spans="6:21" x14ac:dyDescent="0.25">
      <c r="F3470" s="31"/>
      <c r="H3470" s="31"/>
      <c r="I3470" s="79"/>
      <c r="J3470" s="79"/>
      <c r="N3470" s="33"/>
      <c r="O3470" s="28"/>
      <c r="P3470" s="33"/>
      <c r="Q3470" s="38"/>
      <c r="R3470" s="91"/>
      <c r="U3470" s="31"/>
    </row>
    <row r="3471" spans="6:21" x14ac:dyDescent="0.25">
      <c r="F3471" s="31"/>
      <c r="H3471" s="31"/>
      <c r="I3471" s="79"/>
      <c r="J3471" s="79"/>
      <c r="N3471" s="33"/>
      <c r="O3471" s="28"/>
      <c r="P3471" s="33"/>
      <c r="Q3471" s="38"/>
      <c r="R3471" s="91"/>
      <c r="U3471" s="31"/>
    </row>
    <row r="3472" spans="6:21" x14ac:dyDescent="0.25">
      <c r="F3472" s="31"/>
      <c r="H3472" s="31"/>
      <c r="I3472" s="79"/>
      <c r="J3472" s="79"/>
      <c r="N3472" s="33"/>
      <c r="O3472" s="28"/>
      <c r="P3472" s="33"/>
      <c r="Q3472" s="38"/>
      <c r="R3472" s="91"/>
      <c r="U3472" s="31"/>
    </row>
    <row r="3473" spans="6:21" x14ac:dyDescent="0.25">
      <c r="F3473" s="31"/>
      <c r="H3473" s="31"/>
      <c r="I3473" s="79"/>
      <c r="J3473" s="79"/>
      <c r="N3473" s="33"/>
      <c r="O3473" s="28"/>
      <c r="P3473" s="33"/>
      <c r="Q3473" s="38"/>
      <c r="R3473" s="91"/>
      <c r="U3473" s="31"/>
    </row>
    <row r="3474" spans="6:21" x14ac:dyDescent="0.25">
      <c r="F3474" s="31"/>
      <c r="H3474" s="31"/>
      <c r="I3474" s="79"/>
      <c r="J3474" s="79"/>
      <c r="N3474" s="33"/>
      <c r="O3474" s="28"/>
      <c r="P3474" s="33"/>
      <c r="Q3474" s="38"/>
      <c r="R3474" s="91"/>
      <c r="U3474" s="31"/>
    </row>
    <row r="3475" spans="6:21" x14ac:dyDescent="0.25">
      <c r="F3475" s="31"/>
      <c r="H3475" s="31"/>
      <c r="I3475" s="79"/>
      <c r="J3475" s="79"/>
      <c r="N3475" s="33"/>
      <c r="O3475" s="28"/>
      <c r="P3475" s="33"/>
      <c r="Q3475" s="38"/>
      <c r="R3475" s="91"/>
      <c r="U3475" s="31"/>
    </row>
    <row r="3476" spans="6:21" x14ac:dyDescent="0.25">
      <c r="F3476" s="31"/>
      <c r="H3476" s="31"/>
      <c r="I3476" s="79"/>
      <c r="J3476" s="79"/>
      <c r="N3476" s="33"/>
      <c r="O3476" s="28"/>
      <c r="P3476" s="33"/>
      <c r="Q3476" s="38"/>
      <c r="R3476" s="91"/>
      <c r="U3476" s="31"/>
    </row>
    <row r="3477" spans="6:21" x14ac:dyDescent="0.25">
      <c r="F3477" s="31"/>
      <c r="H3477" s="31"/>
      <c r="I3477" s="79"/>
      <c r="J3477" s="79"/>
      <c r="N3477" s="33"/>
      <c r="O3477" s="28"/>
      <c r="P3477" s="33"/>
      <c r="Q3477" s="38"/>
      <c r="R3477" s="91"/>
      <c r="U3477" s="31"/>
    </row>
    <row r="3478" spans="6:21" x14ac:dyDescent="0.25">
      <c r="F3478" s="31"/>
      <c r="H3478" s="31"/>
      <c r="I3478" s="79"/>
      <c r="J3478" s="79"/>
      <c r="N3478" s="33"/>
      <c r="O3478" s="28"/>
      <c r="P3478" s="33"/>
      <c r="Q3478" s="38"/>
      <c r="R3478" s="91"/>
      <c r="U3478" s="31"/>
    </row>
    <row r="3479" spans="6:21" x14ac:dyDescent="0.25">
      <c r="F3479" s="31"/>
      <c r="H3479" s="31"/>
      <c r="I3479" s="79"/>
      <c r="J3479" s="79"/>
      <c r="N3479" s="33"/>
      <c r="O3479" s="28"/>
      <c r="P3479" s="33"/>
      <c r="Q3479" s="38"/>
      <c r="R3479" s="91"/>
      <c r="U3479" s="31"/>
    </row>
    <row r="3480" spans="6:21" x14ac:dyDescent="0.25">
      <c r="F3480" s="31"/>
      <c r="H3480" s="31"/>
      <c r="I3480" s="79"/>
      <c r="J3480" s="79"/>
      <c r="N3480" s="33"/>
      <c r="O3480" s="28"/>
      <c r="P3480" s="33"/>
      <c r="Q3480" s="38"/>
      <c r="R3480" s="91"/>
      <c r="U3480" s="31"/>
    </row>
    <row r="3481" spans="6:21" x14ac:dyDescent="0.25">
      <c r="F3481" s="31"/>
      <c r="H3481" s="31"/>
      <c r="I3481" s="79"/>
      <c r="J3481" s="79"/>
      <c r="N3481" s="33"/>
      <c r="O3481" s="28"/>
      <c r="P3481" s="33"/>
      <c r="Q3481" s="38"/>
      <c r="R3481" s="91"/>
      <c r="U3481" s="31"/>
    </row>
    <row r="3482" spans="6:21" x14ac:dyDescent="0.25">
      <c r="F3482" s="31"/>
      <c r="H3482" s="31"/>
      <c r="I3482" s="79"/>
      <c r="J3482" s="79"/>
      <c r="N3482" s="33"/>
      <c r="O3482" s="28"/>
      <c r="P3482" s="33"/>
      <c r="Q3482" s="38"/>
      <c r="R3482" s="91"/>
      <c r="U3482" s="31"/>
    </row>
    <row r="3483" spans="6:21" x14ac:dyDescent="0.25">
      <c r="F3483" s="31"/>
      <c r="H3483" s="31"/>
      <c r="I3483" s="79"/>
      <c r="J3483" s="79"/>
      <c r="N3483" s="33"/>
      <c r="O3483" s="28"/>
      <c r="P3483" s="33"/>
      <c r="Q3483" s="38"/>
      <c r="R3483" s="91"/>
      <c r="U3483" s="31"/>
    </row>
    <row r="3484" spans="6:21" x14ac:dyDescent="0.25">
      <c r="F3484" s="31"/>
      <c r="H3484" s="31"/>
      <c r="I3484" s="79"/>
      <c r="J3484" s="79"/>
      <c r="N3484" s="33"/>
      <c r="O3484" s="28"/>
      <c r="P3484" s="33"/>
      <c r="Q3484" s="38"/>
      <c r="R3484" s="91"/>
      <c r="U3484" s="31"/>
    </row>
    <row r="3485" spans="6:21" x14ac:dyDescent="0.25">
      <c r="F3485" s="31"/>
      <c r="H3485" s="31"/>
      <c r="I3485" s="79"/>
      <c r="J3485" s="79"/>
      <c r="N3485" s="33"/>
      <c r="O3485" s="28"/>
      <c r="P3485" s="33"/>
      <c r="Q3485" s="38"/>
      <c r="R3485" s="91"/>
      <c r="U3485" s="31"/>
    </row>
    <row r="3486" spans="6:21" x14ac:dyDescent="0.25">
      <c r="F3486" s="31"/>
      <c r="H3486" s="31"/>
      <c r="I3486" s="79"/>
      <c r="J3486" s="79"/>
      <c r="N3486" s="33"/>
      <c r="O3486" s="28"/>
      <c r="P3486" s="33"/>
      <c r="Q3486" s="38"/>
      <c r="R3486" s="91"/>
      <c r="U3486" s="31"/>
    </row>
    <row r="3487" spans="6:21" x14ac:dyDescent="0.25">
      <c r="F3487" s="31"/>
      <c r="H3487" s="31"/>
      <c r="I3487" s="79"/>
      <c r="J3487" s="79"/>
      <c r="N3487" s="33"/>
      <c r="O3487" s="28"/>
      <c r="P3487" s="33"/>
      <c r="Q3487" s="38"/>
      <c r="R3487" s="91"/>
      <c r="U3487" s="31"/>
    </row>
    <row r="3488" spans="6:21" x14ac:dyDescent="0.25">
      <c r="F3488" s="31"/>
      <c r="H3488" s="31"/>
      <c r="I3488" s="79"/>
      <c r="J3488" s="79"/>
      <c r="N3488" s="33"/>
      <c r="O3488" s="28"/>
      <c r="P3488" s="33"/>
      <c r="Q3488" s="38"/>
      <c r="R3488" s="91"/>
      <c r="U3488" s="31"/>
    </row>
    <row r="3489" spans="6:21" x14ac:dyDescent="0.25">
      <c r="F3489" s="31"/>
      <c r="H3489" s="31"/>
      <c r="I3489" s="79"/>
      <c r="J3489" s="79"/>
      <c r="N3489" s="33"/>
      <c r="O3489" s="28"/>
      <c r="P3489" s="33"/>
      <c r="Q3489" s="38"/>
      <c r="R3489" s="91"/>
      <c r="U3489" s="31"/>
    </row>
    <row r="3490" spans="6:21" x14ac:dyDescent="0.25">
      <c r="F3490" s="31"/>
      <c r="H3490" s="31"/>
      <c r="I3490" s="79"/>
      <c r="J3490" s="79"/>
      <c r="N3490" s="33"/>
      <c r="O3490" s="28"/>
      <c r="P3490" s="33"/>
      <c r="Q3490" s="38"/>
      <c r="R3490" s="91"/>
      <c r="U3490" s="31"/>
    </row>
    <row r="3491" spans="6:21" x14ac:dyDescent="0.25">
      <c r="F3491" s="31"/>
      <c r="H3491" s="31"/>
      <c r="I3491" s="79"/>
      <c r="J3491" s="79"/>
      <c r="N3491" s="33"/>
      <c r="O3491" s="28"/>
      <c r="P3491" s="33"/>
      <c r="Q3491" s="38"/>
      <c r="R3491" s="91"/>
      <c r="U3491" s="31"/>
    </row>
    <row r="3492" spans="6:21" x14ac:dyDescent="0.25">
      <c r="F3492" s="31"/>
      <c r="H3492" s="31"/>
      <c r="I3492" s="79"/>
      <c r="J3492" s="79"/>
      <c r="N3492" s="33"/>
      <c r="O3492" s="28"/>
      <c r="P3492" s="33"/>
      <c r="Q3492" s="38"/>
      <c r="R3492" s="91"/>
      <c r="U3492" s="31"/>
    </row>
    <row r="3493" spans="6:21" x14ac:dyDescent="0.25">
      <c r="F3493" s="31"/>
      <c r="H3493" s="31"/>
      <c r="I3493" s="79"/>
      <c r="J3493" s="79"/>
      <c r="N3493" s="33"/>
      <c r="O3493" s="28"/>
      <c r="P3493" s="33"/>
      <c r="Q3493" s="38"/>
      <c r="R3493" s="91"/>
      <c r="U3493" s="31"/>
    </row>
    <row r="3494" spans="6:21" x14ac:dyDescent="0.25">
      <c r="F3494" s="31"/>
      <c r="H3494" s="31"/>
      <c r="I3494" s="79"/>
      <c r="J3494" s="79"/>
      <c r="N3494" s="33"/>
      <c r="O3494" s="28"/>
      <c r="P3494" s="33"/>
      <c r="Q3494" s="38"/>
      <c r="R3494" s="91"/>
      <c r="U3494" s="31"/>
    </row>
    <row r="3495" spans="6:21" x14ac:dyDescent="0.25">
      <c r="F3495" s="31"/>
      <c r="H3495" s="31"/>
      <c r="I3495" s="79"/>
      <c r="J3495" s="79"/>
      <c r="N3495" s="33"/>
      <c r="O3495" s="28"/>
      <c r="P3495" s="33"/>
      <c r="Q3495" s="38"/>
      <c r="R3495" s="91"/>
      <c r="U3495" s="31"/>
    </row>
    <row r="3496" spans="6:21" x14ac:dyDescent="0.25">
      <c r="F3496" s="31"/>
      <c r="H3496" s="31"/>
      <c r="I3496" s="79"/>
      <c r="J3496" s="79"/>
      <c r="N3496" s="33"/>
      <c r="O3496" s="28"/>
      <c r="P3496" s="33"/>
      <c r="Q3496" s="38"/>
      <c r="R3496" s="91"/>
      <c r="U3496" s="31"/>
    </row>
    <row r="3497" spans="6:21" x14ac:dyDescent="0.25">
      <c r="F3497" s="31"/>
      <c r="H3497" s="31"/>
      <c r="I3497" s="79"/>
      <c r="J3497" s="79"/>
      <c r="N3497" s="33"/>
      <c r="O3497" s="28"/>
      <c r="P3497" s="33"/>
      <c r="Q3497" s="38"/>
      <c r="R3497" s="91"/>
      <c r="U3497" s="31"/>
    </row>
    <row r="3498" spans="6:21" x14ac:dyDescent="0.25">
      <c r="F3498" s="31"/>
      <c r="H3498" s="31"/>
      <c r="I3498" s="79"/>
      <c r="J3498" s="79"/>
      <c r="N3498" s="33"/>
      <c r="O3498" s="28"/>
      <c r="P3498" s="33"/>
      <c r="Q3498" s="38"/>
      <c r="R3498" s="91"/>
      <c r="U3498" s="31"/>
    </row>
    <row r="3499" spans="6:21" x14ac:dyDescent="0.25">
      <c r="F3499" s="31"/>
      <c r="H3499" s="31"/>
      <c r="I3499" s="79"/>
      <c r="J3499" s="79"/>
      <c r="N3499" s="33"/>
      <c r="O3499" s="28"/>
      <c r="P3499" s="33"/>
      <c r="Q3499" s="38"/>
      <c r="R3499" s="91"/>
      <c r="U3499" s="31"/>
    </row>
    <row r="3500" spans="6:21" x14ac:dyDescent="0.25">
      <c r="F3500" s="31"/>
      <c r="H3500" s="31"/>
      <c r="I3500" s="79"/>
      <c r="J3500" s="79"/>
      <c r="N3500" s="33"/>
      <c r="O3500" s="28"/>
      <c r="P3500" s="33"/>
      <c r="Q3500" s="38"/>
      <c r="R3500" s="91"/>
      <c r="U3500" s="31"/>
    </row>
    <row r="3501" spans="6:21" x14ac:dyDescent="0.25">
      <c r="F3501" s="31"/>
      <c r="H3501" s="31"/>
      <c r="I3501" s="79"/>
      <c r="J3501" s="79"/>
      <c r="N3501" s="33"/>
      <c r="O3501" s="28"/>
      <c r="P3501" s="33"/>
      <c r="Q3501" s="38"/>
      <c r="R3501" s="91"/>
      <c r="U3501" s="31"/>
    </row>
    <row r="3502" spans="6:21" x14ac:dyDescent="0.25">
      <c r="F3502" s="31"/>
      <c r="H3502" s="31"/>
      <c r="I3502" s="79"/>
      <c r="J3502" s="79"/>
      <c r="N3502" s="33"/>
      <c r="O3502" s="28"/>
      <c r="P3502" s="33"/>
      <c r="Q3502" s="38"/>
      <c r="R3502" s="91"/>
      <c r="U3502" s="31"/>
    </row>
    <row r="3503" spans="6:21" x14ac:dyDescent="0.25">
      <c r="F3503" s="31"/>
      <c r="H3503" s="31"/>
      <c r="I3503" s="79"/>
      <c r="J3503" s="79"/>
      <c r="N3503" s="33"/>
      <c r="O3503" s="28"/>
      <c r="P3503" s="33"/>
      <c r="Q3503" s="38"/>
      <c r="R3503" s="91"/>
      <c r="U3503" s="31"/>
    </row>
    <row r="3504" spans="6:21" x14ac:dyDescent="0.25">
      <c r="F3504" s="31"/>
      <c r="H3504" s="31"/>
      <c r="I3504" s="79"/>
      <c r="J3504" s="79"/>
      <c r="N3504" s="33"/>
      <c r="O3504" s="28"/>
      <c r="P3504" s="33"/>
      <c r="Q3504" s="38"/>
      <c r="R3504" s="91"/>
      <c r="U3504" s="31"/>
    </row>
    <row r="3505" spans="6:21" x14ac:dyDescent="0.25">
      <c r="F3505" s="31"/>
      <c r="H3505" s="31"/>
      <c r="I3505" s="79"/>
      <c r="J3505" s="79"/>
      <c r="N3505" s="33"/>
      <c r="O3505" s="28"/>
      <c r="P3505" s="33"/>
      <c r="Q3505" s="38"/>
      <c r="R3505" s="91"/>
      <c r="U3505" s="31"/>
    </row>
    <row r="3506" spans="6:21" x14ac:dyDescent="0.25">
      <c r="F3506" s="31"/>
      <c r="H3506" s="31"/>
      <c r="I3506" s="79"/>
      <c r="J3506" s="79"/>
      <c r="N3506" s="33"/>
      <c r="O3506" s="28"/>
      <c r="P3506" s="33"/>
      <c r="Q3506" s="38"/>
      <c r="R3506" s="91"/>
      <c r="U3506" s="31"/>
    </row>
    <row r="3507" spans="6:21" x14ac:dyDescent="0.25">
      <c r="F3507" s="31"/>
      <c r="H3507" s="31"/>
      <c r="I3507" s="79"/>
      <c r="J3507" s="79"/>
      <c r="N3507" s="33"/>
      <c r="O3507" s="28"/>
      <c r="P3507" s="33"/>
      <c r="Q3507" s="38"/>
      <c r="R3507" s="91"/>
      <c r="U3507" s="31"/>
    </row>
    <row r="3508" spans="6:21" x14ac:dyDescent="0.25">
      <c r="F3508" s="31"/>
      <c r="H3508" s="31"/>
      <c r="I3508" s="79"/>
      <c r="J3508" s="79"/>
      <c r="N3508" s="33"/>
      <c r="O3508" s="28"/>
      <c r="P3508" s="33"/>
      <c r="Q3508" s="38"/>
      <c r="R3508" s="91"/>
      <c r="U3508" s="31"/>
    </row>
    <row r="3509" spans="6:21" x14ac:dyDescent="0.25">
      <c r="F3509" s="31"/>
      <c r="H3509" s="31"/>
      <c r="I3509" s="79"/>
      <c r="J3509" s="79"/>
      <c r="N3509" s="33"/>
      <c r="O3509" s="28"/>
      <c r="P3509" s="33"/>
      <c r="Q3509" s="38"/>
      <c r="R3509" s="91"/>
      <c r="U3509" s="31"/>
    </row>
    <row r="3510" spans="6:21" x14ac:dyDescent="0.25">
      <c r="F3510" s="31"/>
      <c r="H3510" s="31"/>
      <c r="I3510" s="79"/>
      <c r="J3510" s="79"/>
      <c r="N3510" s="33"/>
      <c r="O3510" s="28"/>
      <c r="P3510" s="33"/>
      <c r="Q3510" s="38"/>
      <c r="R3510" s="91"/>
      <c r="U3510" s="31"/>
    </row>
    <row r="3511" spans="6:21" x14ac:dyDescent="0.25">
      <c r="F3511" s="31"/>
      <c r="H3511" s="31"/>
      <c r="I3511" s="79"/>
      <c r="J3511" s="79"/>
      <c r="N3511" s="33"/>
      <c r="O3511" s="28"/>
      <c r="P3511" s="33"/>
      <c r="Q3511" s="38"/>
      <c r="R3511" s="91"/>
      <c r="U3511" s="31"/>
    </row>
    <row r="3512" spans="6:21" x14ac:dyDescent="0.25">
      <c r="F3512" s="31"/>
      <c r="H3512" s="31"/>
      <c r="I3512" s="79"/>
      <c r="J3512" s="79"/>
      <c r="N3512" s="33"/>
      <c r="O3512" s="28"/>
      <c r="P3512" s="33"/>
      <c r="Q3512" s="38"/>
      <c r="R3512" s="91"/>
      <c r="U3512" s="31"/>
    </row>
    <row r="3513" spans="6:21" x14ac:dyDescent="0.25">
      <c r="F3513" s="31"/>
      <c r="H3513" s="31"/>
      <c r="I3513" s="79"/>
      <c r="J3513" s="79"/>
      <c r="N3513" s="33"/>
      <c r="O3513" s="28"/>
      <c r="P3513" s="33"/>
      <c r="Q3513" s="38"/>
      <c r="R3513" s="91"/>
      <c r="U3513" s="31"/>
    </row>
    <row r="3514" spans="6:21" x14ac:dyDescent="0.25">
      <c r="F3514" s="31"/>
      <c r="H3514" s="31"/>
      <c r="I3514" s="79"/>
      <c r="J3514" s="79"/>
      <c r="N3514" s="33"/>
      <c r="O3514" s="28"/>
      <c r="P3514" s="33"/>
      <c r="Q3514" s="38"/>
      <c r="R3514" s="91"/>
      <c r="U3514" s="31"/>
    </row>
    <row r="3515" spans="6:21" x14ac:dyDescent="0.25">
      <c r="F3515" s="31"/>
      <c r="H3515" s="31"/>
      <c r="I3515" s="79"/>
      <c r="J3515" s="79"/>
      <c r="N3515" s="33"/>
      <c r="O3515" s="28"/>
      <c r="P3515" s="33"/>
      <c r="Q3515" s="38"/>
      <c r="R3515" s="91"/>
      <c r="U3515" s="31"/>
    </row>
    <row r="3516" spans="6:21" x14ac:dyDescent="0.25">
      <c r="F3516" s="31"/>
      <c r="H3516" s="31"/>
      <c r="I3516" s="79"/>
      <c r="J3516" s="79"/>
      <c r="N3516" s="33"/>
      <c r="O3516" s="28"/>
      <c r="P3516" s="33"/>
      <c r="Q3516" s="38"/>
      <c r="R3516" s="91"/>
      <c r="U3516" s="31"/>
    </row>
    <row r="3517" spans="6:21" x14ac:dyDescent="0.25">
      <c r="F3517" s="31"/>
      <c r="H3517" s="31"/>
      <c r="I3517" s="79"/>
      <c r="J3517" s="79"/>
      <c r="N3517" s="33"/>
      <c r="O3517" s="28"/>
      <c r="P3517" s="33"/>
      <c r="Q3517" s="38"/>
      <c r="R3517" s="91"/>
      <c r="U3517" s="31"/>
    </row>
    <row r="3518" spans="6:21" x14ac:dyDescent="0.25">
      <c r="F3518" s="31"/>
      <c r="H3518" s="31"/>
      <c r="I3518" s="79"/>
      <c r="J3518" s="79"/>
      <c r="N3518" s="33"/>
      <c r="O3518" s="28"/>
      <c r="P3518" s="33"/>
      <c r="Q3518" s="38"/>
      <c r="R3518" s="91"/>
      <c r="U3518" s="31"/>
    </row>
    <row r="3519" spans="6:21" x14ac:dyDescent="0.25">
      <c r="F3519" s="31"/>
      <c r="H3519" s="31"/>
      <c r="I3519" s="79"/>
      <c r="J3519" s="79"/>
      <c r="N3519" s="33"/>
      <c r="O3519" s="28"/>
      <c r="P3519" s="33"/>
      <c r="Q3519" s="38"/>
      <c r="R3519" s="91"/>
      <c r="U3519" s="31"/>
    </row>
    <row r="3520" spans="6:21" x14ac:dyDescent="0.25">
      <c r="F3520" s="31"/>
      <c r="H3520" s="31"/>
      <c r="I3520" s="79"/>
      <c r="J3520" s="79"/>
      <c r="N3520" s="33"/>
      <c r="O3520" s="28"/>
      <c r="P3520" s="33"/>
      <c r="Q3520" s="38"/>
      <c r="R3520" s="91"/>
      <c r="U3520" s="31"/>
    </row>
    <row r="3521" spans="6:21" x14ac:dyDescent="0.25">
      <c r="F3521" s="31"/>
      <c r="H3521" s="31"/>
      <c r="I3521" s="79"/>
      <c r="J3521" s="79"/>
      <c r="N3521" s="33"/>
      <c r="O3521" s="28"/>
      <c r="P3521" s="33"/>
      <c r="Q3521" s="38"/>
      <c r="R3521" s="91"/>
      <c r="U3521" s="31"/>
    </row>
    <row r="3522" spans="6:21" x14ac:dyDescent="0.25">
      <c r="F3522" s="31"/>
      <c r="H3522" s="31"/>
      <c r="I3522" s="79"/>
      <c r="J3522" s="79"/>
      <c r="N3522" s="33"/>
      <c r="O3522" s="28"/>
      <c r="P3522" s="33"/>
      <c r="Q3522" s="38"/>
      <c r="R3522" s="91"/>
      <c r="U3522" s="31"/>
    </row>
    <row r="3523" spans="6:21" x14ac:dyDescent="0.25">
      <c r="F3523" s="31"/>
      <c r="H3523" s="31"/>
      <c r="I3523" s="79"/>
      <c r="J3523" s="79"/>
      <c r="N3523" s="33"/>
      <c r="O3523" s="28"/>
      <c r="P3523" s="33"/>
      <c r="Q3523" s="38"/>
      <c r="R3523" s="91"/>
      <c r="U3523" s="31"/>
    </row>
    <row r="3524" spans="6:21" x14ac:dyDescent="0.25">
      <c r="F3524" s="31"/>
      <c r="H3524" s="31"/>
      <c r="I3524" s="79"/>
      <c r="J3524" s="79"/>
      <c r="N3524" s="33"/>
      <c r="O3524" s="28"/>
      <c r="P3524" s="33"/>
      <c r="Q3524" s="38"/>
      <c r="R3524" s="91"/>
      <c r="U3524" s="31"/>
    </row>
    <row r="3525" spans="6:21" x14ac:dyDescent="0.25">
      <c r="F3525" s="31"/>
      <c r="H3525" s="31"/>
      <c r="I3525" s="79"/>
      <c r="J3525" s="79"/>
      <c r="N3525" s="33"/>
      <c r="O3525" s="28"/>
      <c r="P3525" s="33"/>
      <c r="Q3525" s="38"/>
      <c r="R3525" s="91"/>
      <c r="U3525" s="31"/>
    </row>
    <row r="3526" spans="6:21" x14ac:dyDescent="0.25">
      <c r="F3526" s="31"/>
      <c r="H3526" s="31"/>
      <c r="I3526" s="79"/>
      <c r="J3526" s="79"/>
      <c r="N3526" s="33"/>
      <c r="O3526" s="28"/>
      <c r="P3526" s="33"/>
      <c r="Q3526" s="38"/>
      <c r="R3526" s="91"/>
      <c r="U3526" s="31"/>
    </row>
    <row r="3527" spans="6:21" x14ac:dyDescent="0.25">
      <c r="F3527" s="31"/>
      <c r="H3527" s="31"/>
      <c r="I3527" s="79"/>
      <c r="J3527" s="79"/>
      <c r="N3527" s="33"/>
      <c r="O3527" s="28"/>
      <c r="P3527" s="33"/>
      <c r="Q3527" s="38"/>
      <c r="R3527" s="91"/>
      <c r="U3527" s="31"/>
    </row>
    <row r="3528" spans="6:21" x14ac:dyDescent="0.25">
      <c r="F3528" s="31"/>
      <c r="H3528" s="31"/>
      <c r="I3528" s="79"/>
      <c r="J3528" s="79"/>
      <c r="N3528" s="33"/>
      <c r="O3528" s="28"/>
      <c r="P3528" s="33"/>
      <c r="Q3528" s="38"/>
      <c r="R3528" s="91"/>
      <c r="U3528" s="31"/>
    </row>
    <row r="3529" spans="6:21" x14ac:dyDescent="0.25">
      <c r="F3529" s="31"/>
      <c r="H3529" s="31"/>
      <c r="I3529" s="79"/>
      <c r="J3529" s="79"/>
      <c r="N3529" s="33"/>
      <c r="O3529" s="28"/>
      <c r="P3529" s="33"/>
      <c r="Q3529" s="38"/>
      <c r="R3529" s="91"/>
      <c r="U3529" s="31"/>
    </row>
    <row r="3530" spans="6:21" x14ac:dyDescent="0.25">
      <c r="F3530" s="31"/>
      <c r="H3530" s="31"/>
      <c r="I3530" s="79"/>
      <c r="J3530" s="79"/>
      <c r="N3530" s="33"/>
      <c r="O3530" s="28"/>
      <c r="P3530" s="33"/>
      <c r="Q3530" s="38"/>
      <c r="R3530" s="91"/>
      <c r="U3530" s="31"/>
    </row>
    <row r="3531" spans="6:21" x14ac:dyDescent="0.25">
      <c r="F3531" s="31"/>
      <c r="H3531" s="31"/>
      <c r="I3531" s="79"/>
      <c r="J3531" s="79"/>
      <c r="N3531" s="33"/>
      <c r="O3531" s="28"/>
      <c r="P3531" s="33"/>
      <c r="Q3531" s="38"/>
      <c r="R3531" s="91"/>
      <c r="U3531" s="31"/>
    </row>
    <row r="3532" spans="6:21" x14ac:dyDescent="0.25">
      <c r="F3532" s="31"/>
      <c r="H3532" s="31"/>
      <c r="I3532" s="79"/>
      <c r="J3532" s="79"/>
      <c r="N3532" s="33"/>
      <c r="O3532" s="28"/>
      <c r="P3532" s="33"/>
      <c r="Q3532" s="38"/>
      <c r="R3532" s="91"/>
      <c r="U3532" s="31"/>
    </row>
    <row r="3533" spans="6:21" x14ac:dyDescent="0.25">
      <c r="F3533" s="31"/>
      <c r="H3533" s="31"/>
      <c r="I3533" s="79"/>
      <c r="J3533" s="79"/>
      <c r="N3533" s="33"/>
      <c r="O3533" s="28"/>
      <c r="P3533" s="33"/>
      <c r="Q3533" s="38"/>
      <c r="R3533" s="91"/>
      <c r="U3533" s="31"/>
    </row>
    <row r="3534" spans="6:21" x14ac:dyDescent="0.25">
      <c r="F3534" s="31"/>
      <c r="H3534" s="31"/>
      <c r="I3534" s="79"/>
      <c r="J3534" s="79"/>
      <c r="N3534" s="33"/>
      <c r="O3534" s="28"/>
      <c r="P3534" s="33"/>
      <c r="Q3534" s="38"/>
      <c r="R3534" s="91"/>
      <c r="U3534" s="31"/>
    </row>
    <row r="3535" spans="6:21" x14ac:dyDescent="0.25">
      <c r="F3535" s="31"/>
      <c r="H3535" s="31"/>
      <c r="I3535" s="79"/>
      <c r="J3535" s="79"/>
      <c r="N3535" s="33"/>
      <c r="O3535" s="28"/>
      <c r="P3535" s="33"/>
      <c r="Q3535" s="38"/>
      <c r="R3535" s="91"/>
      <c r="U3535" s="31"/>
    </row>
    <row r="3536" spans="6:21" x14ac:dyDescent="0.25">
      <c r="F3536" s="31"/>
      <c r="H3536" s="31"/>
      <c r="I3536" s="79"/>
      <c r="J3536" s="79"/>
      <c r="N3536" s="33"/>
      <c r="O3536" s="28"/>
      <c r="P3536" s="33"/>
      <c r="Q3536" s="38"/>
      <c r="R3536" s="91"/>
      <c r="U3536" s="31"/>
    </row>
    <row r="3537" spans="6:21" x14ac:dyDescent="0.25">
      <c r="F3537" s="31"/>
      <c r="H3537" s="31"/>
      <c r="I3537" s="79"/>
      <c r="J3537" s="79"/>
      <c r="N3537" s="33"/>
      <c r="O3537" s="28"/>
      <c r="P3537" s="33"/>
      <c r="Q3537" s="38"/>
      <c r="R3537" s="91"/>
      <c r="U3537" s="31"/>
    </row>
    <row r="3538" spans="6:21" x14ac:dyDescent="0.25">
      <c r="F3538" s="31"/>
      <c r="H3538" s="31"/>
      <c r="I3538" s="79"/>
      <c r="J3538" s="79"/>
      <c r="N3538" s="33"/>
      <c r="O3538" s="28"/>
      <c r="P3538" s="33"/>
      <c r="Q3538" s="38"/>
      <c r="R3538" s="91"/>
      <c r="U3538" s="31"/>
    </row>
    <row r="3539" spans="6:21" x14ac:dyDescent="0.25">
      <c r="F3539" s="31"/>
      <c r="H3539" s="31"/>
      <c r="I3539" s="79"/>
      <c r="J3539" s="79"/>
      <c r="N3539" s="33"/>
      <c r="O3539" s="28"/>
      <c r="P3539" s="33"/>
      <c r="Q3539" s="38"/>
      <c r="R3539" s="91"/>
      <c r="U3539" s="31"/>
    </row>
    <row r="3540" spans="6:21" x14ac:dyDescent="0.25">
      <c r="F3540" s="31"/>
      <c r="H3540" s="31"/>
      <c r="I3540" s="79"/>
      <c r="J3540" s="79"/>
      <c r="N3540" s="33"/>
      <c r="O3540" s="28"/>
      <c r="P3540" s="33"/>
      <c r="Q3540" s="38"/>
      <c r="R3540" s="91"/>
      <c r="U3540" s="31"/>
    </row>
    <row r="3541" spans="6:21" x14ac:dyDescent="0.25">
      <c r="F3541" s="31"/>
      <c r="H3541" s="31"/>
      <c r="I3541" s="79"/>
      <c r="J3541" s="79"/>
      <c r="N3541" s="33"/>
      <c r="O3541" s="28"/>
      <c r="P3541" s="33"/>
      <c r="Q3541" s="38"/>
      <c r="R3541" s="91"/>
      <c r="U3541" s="31"/>
    </row>
    <row r="3542" spans="6:21" x14ac:dyDescent="0.25">
      <c r="F3542" s="31"/>
      <c r="H3542" s="31"/>
      <c r="I3542" s="79"/>
      <c r="J3542" s="79"/>
      <c r="N3542" s="33"/>
      <c r="O3542" s="28"/>
      <c r="P3542" s="33"/>
      <c r="Q3542" s="38"/>
      <c r="R3542" s="91"/>
      <c r="U3542" s="31"/>
    </row>
    <row r="3543" spans="6:21" x14ac:dyDescent="0.25">
      <c r="F3543" s="31"/>
      <c r="H3543" s="31"/>
      <c r="I3543" s="79"/>
      <c r="J3543" s="79"/>
      <c r="N3543" s="33"/>
      <c r="O3543" s="28"/>
      <c r="P3543" s="33"/>
      <c r="Q3543" s="38"/>
      <c r="R3543" s="91"/>
      <c r="U3543" s="31"/>
    </row>
    <row r="3544" spans="6:21" x14ac:dyDescent="0.25">
      <c r="F3544" s="31"/>
      <c r="H3544" s="31"/>
      <c r="I3544" s="79"/>
      <c r="J3544" s="79"/>
      <c r="N3544" s="33"/>
      <c r="O3544" s="28"/>
      <c r="P3544" s="33"/>
      <c r="Q3544" s="38"/>
      <c r="R3544" s="91"/>
      <c r="U3544" s="31"/>
    </row>
    <row r="3545" spans="6:21" x14ac:dyDescent="0.25">
      <c r="F3545" s="31"/>
      <c r="H3545" s="31"/>
      <c r="I3545" s="79"/>
      <c r="J3545" s="79"/>
      <c r="N3545" s="33"/>
      <c r="O3545" s="28"/>
      <c r="P3545" s="33"/>
      <c r="Q3545" s="38"/>
      <c r="R3545" s="91"/>
      <c r="U3545" s="31"/>
    </row>
    <row r="3546" spans="6:21" x14ac:dyDescent="0.25">
      <c r="F3546" s="31"/>
      <c r="H3546" s="31"/>
      <c r="I3546" s="79"/>
      <c r="J3546" s="79"/>
      <c r="N3546" s="33"/>
      <c r="O3546" s="28"/>
      <c r="P3546" s="33"/>
      <c r="Q3546" s="38"/>
      <c r="R3546" s="91"/>
      <c r="U3546" s="31"/>
    </row>
    <row r="3547" spans="6:21" x14ac:dyDescent="0.25">
      <c r="F3547" s="31"/>
      <c r="H3547" s="31"/>
      <c r="I3547" s="79"/>
      <c r="J3547" s="79"/>
      <c r="N3547" s="33"/>
      <c r="O3547" s="28"/>
      <c r="P3547" s="33"/>
      <c r="Q3547" s="38"/>
      <c r="R3547" s="91"/>
      <c r="U3547" s="31"/>
    </row>
    <row r="3548" spans="6:21" x14ac:dyDescent="0.25">
      <c r="F3548" s="31"/>
      <c r="H3548" s="31"/>
      <c r="I3548" s="79"/>
      <c r="J3548" s="79"/>
      <c r="N3548" s="33"/>
      <c r="O3548" s="28"/>
      <c r="P3548" s="33"/>
      <c r="Q3548" s="38"/>
      <c r="R3548" s="91"/>
      <c r="U3548" s="31"/>
    </row>
    <row r="3549" spans="6:21" x14ac:dyDescent="0.25">
      <c r="F3549" s="31"/>
      <c r="H3549" s="31"/>
      <c r="I3549" s="79"/>
      <c r="J3549" s="79"/>
      <c r="N3549" s="33"/>
      <c r="O3549" s="28"/>
      <c r="P3549" s="33"/>
      <c r="Q3549" s="38"/>
      <c r="R3549" s="91"/>
      <c r="U3549" s="31"/>
    </row>
    <row r="3550" spans="6:21" x14ac:dyDescent="0.25">
      <c r="F3550" s="31"/>
      <c r="H3550" s="31"/>
      <c r="I3550" s="79"/>
      <c r="J3550" s="79"/>
      <c r="N3550" s="33"/>
      <c r="O3550" s="28"/>
      <c r="P3550" s="33"/>
      <c r="Q3550" s="38"/>
      <c r="R3550" s="91"/>
      <c r="U3550" s="31"/>
    </row>
    <row r="3551" spans="6:21" x14ac:dyDescent="0.25">
      <c r="F3551" s="31"/>
      <c r="H3551" s="31"/>
      <c r="I3551" s="79"/>
      <c r="J3551" s="79"/>
      <c r="N3551" s="33"/>
      <c r="O3551" s="28"/>
      <c r="P3551" s="33"/>
      <c r="Q3551" s="38"/>
      <c r="R3551" s="91"/>
      <c r="U3551" s="31"/>
    </row>
    <row r="3552" spans="6:21" x14ac:dyDescent="0.25">
      <c r="F3552" s="31"/>
      <c r="H3552" s="31"/>
      <c r="I3552" s="79"/>
      <c r="J3552" s="79"/>
      <c r="N3552" s="33"/>
      <c r="O3552" s="28"/>
      <c r="P3552" s="33"/>
      <c r="Q3552" s="38"/>
      <c r="R3552" s="91"/>
      <c r="U3552" s="31"/>
    </row>
    <row r="3553" spans="6:21" x14ac:dyDescent="0.25">
      <c r="F3553" s="31"/>
      <c r="H3553" s="31"/>
      <c r="I3553" s="79"/>
      <c r="J3553" s="79"/>
      <c r="N3553" s="33"/>
      <c r="O3553" s="28"/>
      <c r="P3553" s="33"/>
      <c r="Q3553" s="38"/>
      <c r="R3553" s="91"/>
      <c r="U3553" s="31"/>
    </row>
    <row r="3554" spans="6:21" x14ac:dyDescent="0.25">
      <c r="F3554" s="31"/>
      <c r="H3554" s="31"/>
      <c r="I3554" s="79"/>
      <c r="J3554" s="79"/>
      <c r="N3554" s="33"/>
      <c r="O3554" s="28"/>
      <c r="P3554" s="33"/>
      <c r="Q3554" s="38"/>
      <c r="R3554" s="91"/>
      <c r="U3554" s="31"/>
    </row>
    <row r="3555" spans="6:21" x14ac:dyDescent="0.25">
      <c r="F3555" s="31"/>
      <c r="H3555" s="31"/>
      <c r="I3555" s="79"/>
      <c r="J3555" s="79"/>
      <c r="N3555" s="33"/>
      <c r="O3555" s="28"/>
      <c r="P3555" s="33"/>
      <c r="Q3555" s="38"/>
      <c r="R3555" s="91"/>
      <c r="U3555" s="31"/>
    </row>
    <row r="3556" spans="6:21" x14ac:dyDescent="0.25">
      <c r="F3556" s="31"/>
      <c r="H3556" s="31"/>
      <c r="I3556" s="79"/>
      <c r="J3556" s="79"/>
      <c r="N3556" s="33"/>
      <c r="O3556" s="28"/>
      <c r="P3556" s="33"/>
      <c r="Q3556" s="38"/>
      <c r="R3556" s="91"/>
      <c r="U3556" s="31"/>
    </row>
    <row r="3557" spans="6:21" x14ac:dyDescent="0.25">
      <c r="F3557" s="31"/>
      <c r="H3557" s="31"/>
      <c r="I3557" s="79"/>
      <c r="J3557" s="79"/>
      <c r="N3557" s="33"/>
      <c r="O3557" s="28"/>
      <c r="P3557" s="33"/>
      <c r="Q3557" s="38"/>
      <c r="R3557" s="91"/>
      <c r="U3557" s="31"/>
    </row>
    <row r="3558" spans="6:21" x14ac:dyDescent="0.25">
      <c r="F3558" s="31"/>
      <c r="H3558" s="31"/>
      <c r="I3558" s="79"/>
      <c r="J3558" s="79"/>
      <c r="N3558" s="33"/>
      <c r="O3558" s="28"/>
      <c r="P3558" s="33"/>
      <c r="Q3558" s="38"/>
      <c r="R3558" s="91"/>
      <c r="U3558" s="31"/>
    </row>
    <row r="3559" spans="6:21" x14ac:dyDescent="0.25">
      <c r="F3559" s="31"/>
      <c r="H3559" s="31"/>
      <c r="I3559" s="79"/>
      <c r="J3559" s="79"/>
      <c r="N3559" s="33"/>
      <c r="O3559" s="28"/>
      <c r="P3559" s="33"/>
      <c r="Q3559" s="38"/>
      <c r="R3559" s="91"/>
      <c r="U3559" s="31"/>
    </row>
    <row r="3560" spans="6:21" x14ac:dyDescent="0.25">
      <c r="F3560" s="31"/>
      <c r="H3560" s="31"/>
      <c r="I3560" s="79"/>
      <c r="J3560" s="79"/>
      <c r="N3560" s="33"/>
      <c r="O3560" s="28"/>
      <c r="P3560" s="33"/>
      <c r="Q3560" s="38"/>
      <c r="R3560" s="91"/>
      <c r="U3560" s="31"/>
    </row>
    <row r="3561" spans="6:21" x14ac:dyDescent="0.25">
      <c r="F3561" s="31"/>
      <c r="H3561" s="31"/>
      <c r="I3561" s="79"/>
      <c r="J3561" s="79"/>
      <c r="N3561" s="33"/>
      <c r="O3561" s="28"/>
      <c r="P3561" s="33"/>
      <c r="Q3561" s="38"/>
      <c r="R3561" s="91"/>
      <c r="U3561" s="31"/>
    </row>
    <row r="3562" spans="6:21" x14ac:dyDescent="0.25">
      <c r="F3562" s="31"/>
      <c r="H3562" s="31"/>
      <c r="I3562" s="79"/>
      <c r="J3562" s="79"/>
      <c r="N3562" s="33"/>
      <c r="O3562" s="28"/>
      <c r="P3562" s="33"/>
      <c r="Q3562" s="38"/>
      <c r="R3562" s="91"/>
      <c r="U3562" s="31"/>
    </row>
    <row r="3563" spans="6:21" x14ac:dyDescent="0.25">
      <c r="F3563" s="31"/>
      <c r="H3563" s="31"/>
      <c r="I3563" s="79"/>
      <c r="J3563" s="79"/>
      <c r="N3563" s="33"/>
      <c r="O3563" s="28"/>
      <c r="P3563" s="33"/>
      <c r="Q3563" s="38"/>
      <c r="R3563" s="91"/>
      <c r="U3563" s="31"/>
    </row>
    <row r="3564" spans="6:21" x14ac:dyDescent="0.25">
      <c r="F3564" s="31"/>
      <c r="H3564" s="31"/>
      <c r="I3564" s="79"/>
      <c r="J3564" s="79"/>
      <c r="N3564" s="33"/>
      <c r="O3564" s="28"/>
      <c r="P3564" s="33"/>
      <c r="Q3564" s="38"/>
      <c r="R3564" s="91"/>
      <c r="U3564" s="31"/>
    </row>
    <row r="3565" spans="6:21" x14ac:dyDescent="0.25">
      <c r="F3565" s="31"/>
      <c r="H3565" s="31"/>
      <c r="I3565" s="79"/>
      <c r="J3565" s="79"/>
      <c r="N3565" s="33"/>
      <c r="O3565" s="28"/>
      <c r="P3565" s="33"/>
      <c r="Q3565" s="38"/>
      <c r="R3565" s="91"/>
      <c r="U3565" s="31"/>
    </row>
    <row r="3566" spans="6:21" x14ac:dyDescent="0.25">
      <c r="F3566" s="31"/>
      <c r="H3566" s="31"/>
      <c r="I3566" s="79"/>
      <c r="J3566" s="79"/>
      <c r="N3566" s="33"/>
      <c r="O3566" s="28"/>
      <c r="P3566" s="33"/>
      <c r="Q3566" s="38"/>
      <c r="R3566" s="91"/>
      <c r="U3566" s="31"/>
    </row>
    <row r="3567" spans="6:21" x14ac:dyDescent="0.25">
      <c r="F3567" s="31"/>
      <c r="H3567" s="31"/>
      <c r="I3567" s="79"/>
      <c r="J3567" s="79"/>
      <c r="N3567" s="33"/>
      <c r="O3567" s="28"/>
      <c r="P3567" s="33"/>
      <c r="Q3567" s="38"/>
      <c r="R3567" s="91"/>
      <c r="U3567" s="31"/>
    </row>
    <row r="3568" spans="6:21" x14ac:dyDescent="0.25">
      <c r="F3568" s="31"/>
      <c r="H3568" s="31"/>
      <c r="I3568" s="79"/>
      <c r="J3568" s="79"/>
      <c r="N3568" s="33"/>
      <c r="O3568" s="28"/>
      <c r="P3568" s="33"/>
      <c r="Q3568" s="38"/>
      <c r="R3568" s="91"/>
      <c r="U3568" s="31"/>
    </row>
    <row r="3569" spans="6:21" x14ac:dyDescent="0.25">
      <c r="F3569" s="31"/>
      <c r="H3569" s="31"/>
      <c r="I3569" s="79"/>
      <c r="J3569" s="79"/>
      <c r="N3569" s="33"/>
      <c r="O3569" s="28"/>
      <c r="P3569" s="33"/>
      <c r="Q3569" s="38"/>
      <c r="R3569" s="91"/>
      <c r="U3569" s="31"/>
    </row>
    <row r="3570" spans="6:21" x14ac:dyDescent="0.25">
      <c r="F3570" s="31"/>
      <c r="H3570" s="31"/>
      <c r="I3570" s="79"/>
      <c r="J3570" s="79"/>
      <c r="N3570" s="33"/>
      <c r="O3570" s="28"/>
      <c r="P3570" s="33"/>
      <c r="Q3570" s="38"/>
      <c r="R3570" s="91"/>
      <c r="U3570" s="31"/>
    </row>
    <row r="3571" spans="6:21" x14ac:dyDescent="0.25">
      <c r="F3571" s="31"/>
      <c r="H3571" s="31"/>
      <c r="I3571" s="79"/>
      <c r="J3571" s="79"/>
      <c r="N3571" s="33"/>
      <c r="O3571" s="28"/>
      <c r="P3571" s="33"/>
      <c r="Q3571" s="38"/>
      <c r="R3571" s="91"/>
      <c r="U3571" s="31"/>
    </row>
    <row r="3572" spans="6:21" x14ac:dyDescent="0.25">
      <c r="F3572" s="31"/>
      <c r="H3572" s="31"/>
      <c r="I3572" s="79"/>
      <c r="J3572" s="79"/>
      <c r="N3572" s="33"/>
      <c r="O3572" s="28"/>
      <c r="P3572" s="33"/>
      <c r="Q3572" s="38"/>
      <c r="R3572" s="91"/>
      <c r="U3572" s="31"/>
    </row>
    <row r="3573" spans="6:21" x14ac:dyDescent="0.25">
      <c r="F3573" s="31"/>
      <c r="H3573" s="31"/>
      <c r="I3573" s="79"/>
      <c r="J3573" s="79"/>
      <c r="N3573" s="33"/>
      <c r="O3573" s="28"/>
      <c r="P3573" s="33"/>
      <c r="Q3573" s="38"/>
      <c r="R3573" s="91"/>
      <c r="U3573" s="31"/>
    </row>
    <row r="3574" spans="6:21" x14ac:dyDescent="0.25">
      <c r="F3574" s="31"/>
      <c r="H3574" s="31"/>
      <c r="I3574" s="79"/>
      <c r="J3574" s="79"/>
      <c r="N3574" s="33"/>
      <c r="O3574" s="28"/>
      <c r="P3574" s="33"/>
      <c r="Q3574" s="38"/>
      <c r="R3574" s="91"/>
      <c r="U3574" s="31"/>
    </row>
    <row r="3575" spans="6:21" x14ac:dyDescent="0.25">
      <c r="F3575" s="31"/>
      <c r="H3575" s="31"/>
      <c r="I3575" s="79"/>
      <c r="J3575" s="79"/>
      <c r="N3575" s="33"/>
      <c r="O3575" s="28"/>
      <c r="P3575" s="33"/>
      <c r="Q3575" s="38"/>
      <c r="R3575" s="91"/>
      <c r="U3575" s="31"/>
    </row>
    <row r="3576" spans="6:21" x14ac:dyDescent="0.25">
      <c r="F3576" s="31"/>
      <c r="H3576" s="31"/>
      <c r="I3576" s="79"/>
      <c r="J3576" s="79"/>
      <c r="N3576" s="33"/>
      <c r="O3576" s="28"/>
      <c r="P3576" s="33"/>
      <c r="Q3576" s="38"/>
      <c r="R3576" s="91"/>
      <c r="U3576" s="31"/>
    </row>
    <row r="3577" spans="6:21" x14ac:dyDescent="0.25">
      <c r="F3577" s="31"/>
      <c r="H3577" s="31"/>
      <c r="I3577" s="79"/>
      <c r="J3577" s="79"/>
      <c r="N3577" s="33"/>
      <c r="O3577" s="28"/>
      <c r="P3577" s="33"/>
      <c r="Q3577" s="38"/>
      <c r="R3577" s="91"/>
      <c r="U3577" s="31"/>
    </row>
    <row r="3578" spans="6:21" x14ac:dyDescent="0.25">
      <c r="F3578" s="31"/>
      <c r="H3578" s="31"/>
      <c r="I3578" s="79"/>
      <c r="J3578" s="79"/>
      <c r="N3578" s="33"/>
      <c r="O3578" s="28"/>
      <c r="P3578" s="33"/>
      <c r="Q3578" s="38"/>
      <c r="R3578" s="91"/>
      <c r="U3578" s="31"/>
    </row>
    <row r="3579" spans="6:21" x14ac:dyDescent="0.25">
      <c r="F3579" s="31"/>
      <c r="H3579" s="31"/>
      <c r="I3579" s="79"/>
      <c r="J3579" s="79"/>
      <c r="N3579" s="33"/>
      <c r="O3579" s="28"/>
      <c r="P3579" s="33"/>
      <c r="Q3579" s="38"/>
      <c r="R3579" s="91"/>
      <c r="U3579" s="31"/>
    </row>
    <row r="3580" spans="6:21" x14ac:dyDescent="0.25">
      <c r="F3580" s="31"/>
      <c r="H3580" s="31"/>
      <c r="I3580" s="79"/>
      <c r="J3580" s="79"/>
      <c r="N3580" s="33"/>
      <c r="O3580" s="28"/>
      <c r="P3580" s="33"/>
      <c r="Q3580" s="38"/>
      <c r="R3580" s="91"/>
      <c r="U3580" s="31"/>
    </row>
    <row r="3581" spans="6:21" x14ac:dyDescent="0.25">
      <c r="F3581" s="31"/>
      <c r="H3581" s="31"/>
      <c r="I3581" s="79"/>
      <c r="J3581" s="79"/>
      <c r="N3581" s="33"/>
      <c r="O3581" s="28"/>
      <c r="P3581" s="33"/>
      <c r="Q3581" s="38"/>
      <c r="R3581" s="91"/>
      <c r="U3581" s="31"/>
    </row>
    <row r="3582" spans="6:21" x14ac:dyDescent="0.25">
      <c r="F3582" s="31"/>
      <c r="H3582" s="31"/>
      <c r="I3582" s="79"/>
      <c r="J3582" s="79"/>
      <c r="N3582" s="33"/>
      <c r="O3582" s="28"/>
      <c r="P3582" s="33"/>
      <c r="Q3582" s="38"/>
      <c r="R3582" s="91"/>
      <c r="U3582" s="31"/>
    </row>
    <row r="3583" spans="6:21" x14ac:dyDescent="0.25">
      <c r="F3583" s="31"/>
      <c r="H3583" s="31"/>
      <c r="I3583" s="79"/>
      <c r="J3583" s="79"/>
      <c r="N3583" s="33"/>
      <c r="O3583" s="28"/>
      <c r="P3583" s="33"/>
      <c r="Q3583" s="38"/>
      <c r="R3583" s="91"/>
      <c r="U3583" s="31"/>
    </row>
    <row r="3584" spans="6:21" x14ac:dyDescent="0.25">
      <c r="F3584" s="31"/>
      <c r="H3584" s="31"/>
      <c r="I3584" s="79"/>
      <c r="J3584" s="79"/>
      <c r="N3584" s="33"/>
      <c r="O3584" s="28"/>
      <c r="P3584" s="33"/>
      <c r="Q3584" s="38"/>
      <c r="R3584" s="91"/>
      <c r="U3584" s="31"/>
    </row>
    <row r="3585" spans="6:21" x14ac:dyDescent="0.25">
      <c r="F3585" s="31"/>
      <c r="H3585" s="31"/>
      <c r="I3585" s="79"/>
      <c r="J3585" s="79"/>
      <c r="N3585" s="33"/>
      <c r="O3585" s="28"/>
      <c r="P3585" s="33"/>
      <c r="Q3585" s="38"/>
      <c r="R3585" s="91"/>
      <c r="U3585" s="31"/>
    </row>
    <row r="3586" spans="6:21" x14ac:dyDescent="0.25">
      <c r="F3586" s="31"/>
      <c r="H3586" s="31"/>
      <c r="I3586" s="79"/>
      <c r="J3586" s="79"/>
      <c r="N3586" s="33"/>
      <c r="O3586" s="28"/>
      <c r="P3586" s="33"/>
      <c r="Q3586" s="38"/>
      <c r="R3586" s="91"/>
      <c r="U3586" s="31"/>
    </row>
    <row r="3587" spans="6:21" x14ac:dyDescent="0.25">
      <c r="F3587" s="31"/>
      <c r="H3587" s="31"/>
      <c r="I3587" s="79"/>
      <c r="J3587" s="79"/>
      <c r="N3587" s="33"/>
      <c r="O3587" s="28"/>
      <c r="P3587" s="33"/>
      <c r="Q3587" s="38"/>
      <c r="R3587" s="91"/>
      <c r="U3587" s="31"/>
    </row>
    <row r="3588" spans="6:21" x14ac:dyDescent="0.25">
      <c r="F3588" s="31"/>
      <c r="H3588" s="31"/>
      <c r="I3588" s="79"/>
      <c r="J3588" s="79"/>
      <c r="N3588" s="33"/>
      <c r="O3588" s="28"/>
      <c r="P3588" s="33"/>
      <c r="Q3588" s="38"/>
      <c r="R3588" s="91"/>
      <c r="U3588" s="31"/>
    </row>
    <row r="3589" spans="6:21" x14ac:dyDescent="0.25">
      <c r="F3589" s="31"/>
      <c r="H3589" s="31"/>
      <c r="I3589" s="79"/>
      <c r="J3589" s="79"/>
      <c r="N3589" s="33"/>
      <c r="O3589" s="28"/>
      <c r="P3589" s="33"/>
      <c r="Q3589" s="38"/>
      <c r="R3589" s="91"/>
      <c r="U3589" s="31"/>
    </row>
    <row r="3590" spans="6:21" x14ac:dyDescent="0.25">
      <c r="F3590" s="31"/>
      <c r="H3590" s="31"/>
      <c r="I3590" s="79"/>
      <c r="J3590" s="79"/>
      <c r="N3590" s="33"/>
      <c r="O3590" s="28"/>
      <c r="P3590" s="33"/>
      <c r="Q3590" s="38"/>
      <c r="R3590" s="91"/>
      <c r="U3590" s="31"/>
    </row>
    <row r="3591" spans="6:21" x14ac:dyDescent="0.25">
      <c r="F3591" s="31"/>
      <c r="H3591" s="31"/>
      <c r="I3591" s="79"/>
      <c r="J3591" s="79"/>
      <c r="N3591" s="33"/>
      <c r="O3591" s="28"/>
      <c r="P3591" s="33"/>
      <c r="Q3591" s="38"/>
      <c r="R3591" s="91"/>
      <c r="U3591" s="31"/>
    </row>
    <row r="3592" spans="6:21" x14ac:dyDescent="0.25">
      <c r="F3592" s="31"/>
      <c r="H3592" s="31"/>
      <c r="I3592" s="79"/>
      <c r="J3592" s="79"/>
      <c r="N3592" s="33"/>
      <c r="O3592" s="28"/>
      <c r="P3592" s="33"/>
      <c r="Q3592" s="38"/>
      <c r="R3592" s="91"/>
      <c r="U3592" s="31"/>
    </row>
    <row r="3593" spans="6:21" x14ac:dyDescent="0.25">
      <c r="F3593" s="31"/>
      <c r="H3593" s="31"/>
      <c r="I3593" s="79"/>
      <c r="J3593" s="79"/>
      <c r="N3593" s="33"/>
      <c r="O3593" s="28"/>
      <c r="P3593" s="33"/>
      <c r="Q3593" s="38"/>
      <c r="R3593" s="91"/>
      <c r="U3593" s="31"/>
    </row>
    <row r="3594" spans="6:21" x14ac:dyDescent="0.25">
      <c r="F3594" s="31"/>
      <c r="H3594" s="31"/>
      <c r="I3594" s="79"/>
      <c r="J3594" s="79"/>
      <c r="N3594" s="33"/>
      <c r="O3594" s="28"/>
      <c r="P3594" s="33"/>
      <c r="Q3594" s="38"/>
      <c r="R3594" s="91"/>
      <c r="U3594" s="31"/>
    </row>
    <row r="3595" spans="6:21" x14ac:dyDescent="0.25">
      <c r="F3595" s="31"/>
      <c r="H3595" s="31"/>
      <c r="I3595" s="79"/>
      <c r="J3595" s="79"/>
      <c r="N3595" s="33"/>
      <c r="O3595" s="28"/>
      <c r="P3595" s="33"/>
      <c r="Q3595" s="38"/>
      <c r="R3595" s="91"/>
      <c r="U3595" s="31"/>
    </row>
    <row r="3596" spans="6:21" x14ac:dyDescent="0.25">
      <c r="F3596" s="31"/>
      <c r="H3596" s="31"/>
      <c r="I3596" s="79"/>
      <c r="J3596" s="79"/>
      <c r="N3596" s="33"/>
      <c r="O3596" s="28"/>
      <c r="P3596" s="33"/>
      <c r="Q3596" s="38"/>
      <c r="R3596" s="91"/>
      <c r="U3596" s="31"/>
    </row>
    <row r="3597" spans="6:21" x14ac:dyDescent="0.25">
      <c r="F3597" s="31"/>
      <c r="H3597" s="31"/>
      <c r="I3597" s="79"/>
      <c r="J3597" s="79"/>
      <c r="N3597" s="33"/>
      <c r="O3597" s="28"/>
      <c r="P3597" s="33"/>
      <c r="Q3597" s="38"/>
      <c r="R3597" s="91"/>
      <c r="U3597" s="31"/>
    </row>
    <row r="3598" spans="6:21" x14ac:dyDescent="0.25">
      <c r="F3598" s="31"/>
      <c r="H3598" s="31"/>
      <c r="I3598" s="79"/>
      <c r="J3598" s="79"/>
      <c r="N3598" s="33"/>
      <c r="O3598" s="28"/>
      <c r="P3598" s="33"/>
      <c r="Q3598" s="38"/>
      <c r="R3598" s="91"/>
      <c r="U3598" s="31"/>
    </row>
    <row r="3599" spans="6:21" x14ac:dyDescent="0.25">
      <c r="F3599" s="31"/>
      <c r="H3599" s="31"/>
      <c r="I3599" s="79"/>
      <c r="J3599" s="79"/>
      <c r="N3599" s="33"/>
      <c r="O3599" s="28"/>
      <c r="P3599" s="33"/>
      <c r="Q3599" s="38"/>
      <c r="R3599" s="91"/>
      <c r="U3599" s="31"/>
    </row>
    <row r="3600" spans="6:21" x14ac:dyDescent="0.25">
      <c r="F3600" s="31"/>
      <c r="H3600" s="31"/>
      <c r="I3600" s="79"/>
      <c r="J3600" s="79"/>
      <c r="N3600" s="33"/>
      <c r="O3600" s="28"/>
      <c r="P3600" s="33"/>
      <c r="Q3600" s="38"/>
      <c r="R3600" s="91"/>
      <c r="U3600" s="31"/>
    </row>
    <row r="3601" spans="6:21" x14ac:dyDescent="0.25">
      <c r="F3601" s="31"/>
      <c r="H3601" s="31"/>
      <c r="I3601" s="79"/>
      <c r="J3601" s="79"/>
      <c r="N3601" s="33"/>
      <c r="O3601" s="28"/>
      <c r="P3601" s="33"/>
      <c r="Q3601" s="38"/>
      <c r="R3601" s="91"/>
      <c r="U3601" s="31"/>
    </row>
    <row r="3602" spans="6:21" x14ac:dyDescent="0.25">
      <c r="F3602" s="31"/>
      <c r="H3602" s="31"/>
      <c r="I3602" s="79"/>
      <c r="J3602" s="79"/>
      <c r="N3602" s="33"/>
      <c r="O3602" s="28"/>
      <c r="P3602" s="33"/>
      <c r="Q3602" s="38"/>
      <c r="R3602" s="91"/>
      <c r="U3602" s="31"/>
    </row>
    <row r="3603" spans="6:21" x14ac:dyDescent="0.25">
      <c r="F3603" s="31"/>
      <c r="H3603" s="31"/>
      <c r="I3603" s="79"/>
      <c r="J3603" s="79"/>
      <c r="N3603" s="33"/>
      <c r="O3603" s="28"/>
      <c r="P3603" s="33"/>
      <c r="Q3603" s="38"/>
      <c r="R3603" s="91"/>
      <c r="U3603" s="31"/>
    </row>
    <row r="3604" spans="6:21" x14ac:dyDescent="0.25">
      <c r="F3604" s="31"/>
      <c r="H3604" s="31"/>
      <c r="I3604" s="79"/>
      <c r="J3604" s="79"/>
      <c r="N3604" s="33"/>
      <c r="O3604" s="28"/>
      <c r="P3604" s="33"/>
      <c r="Q3604" s="38"/>
      <c r="R3604" s="91"/>
      <c r="U3604" s="31"/>
    </row>
    <row r="3605" spans="6:21" x14ac:dyDescent="0.25">
      <c r="F3605" s="31"/>
      <c r="H3605" s="31"/>
      <c r="I3605" s="79"/>
      <c r="J3605" s="79"/>
      <c r="N3605" s="33"/>
      <c r="O3605" s="28"/>
      <c r="P3605" s="33"/>
      <c r="Q3605" s="38"/>
      <c r="R3605" s="91"/>
      <c r="U3605" s="31"/>
    </row>
    <row r="3606" spans="6:21" x14ac:dyDescent="0.25">
      <c r="F3606" s="31"/>
      <c r="H3606" s="31"/>
      <c r="I3606" s="79"/>
      <c r="J3606" s="79"/>
      <c r="N3606" s="33"/>
      <c r="O3606" s="28"/>
      <c r="P3606" s="33"/>
      <c r="Q3606" s="38"/>
      <c r="R3606" s="91"/>
      <c r="U3606" s="31"/>
    </row>
    <row r="3607" spans="6:21" x14ac:dyDescent="0.25">
      <c r="F3607" s="31"/>
      <c r="H3607" s="31"/>
      <c r="I3607" s="79"/>
      <c r="J3607" s="79"/>
      <c r="N3607" s="33"/>
      <c r="O3607" s="28"/>
      <c r="P3607" s="33"/>
      <c r="Q3607" s="38"/>
      <c r="R3607" s="91"/>
      <c r="U3607" s="31"/>
    </row>
    <row r="3608" spans="6:21" x14ac:dyDescent="0.25">
      <c r="F3608" s="31"/>
      <c r="H3608" s="31"/>
      <c r="I3608" s="79"/>
      <c r="J3608" s="79"/>
      <c r="N3608" s="33"/>
      <c r="O3608" s="28"/>
      <c r="P3608" s="33"/>
      <c r="Q3608" s="38"/>
      <c r="R3608" s="91"/>
      <c r="U3608" s="31"/>
    </row>
    <row r="3609" spans="6:21" x14ac:dyDescent="0.25">
      <c r="F3609" s="31"/>
      <c r="H3609" s="31"/>
      <c r="I3609" s="79"/>
      <c r="J3609" s="79"/>
      <c r="N3609" s="33"/>
      <c r="O3609" s="28"/>
      <c r="P3609" s="33"/>
      <c r="Q3609" s="38"/>
      <c r="R3609" s="91"/>
      <c r="U3609" s="31"/>
    </row>
    <row r="3610" spans="6:21" x14ac:dyDescent="0.25">
      <c r="F3610" s="31"/>
      <c r="H3610" s="31"/>
      <c r="I3610" s="79"/>
      <c r="J3610" s="79"/>
      <c r="N3610" s="33"/>
      <c r="O3610" s="28"/>
      <c r="P3610" s="33"/>
      <c r="Q3610" s="38"/>
      <c r="R3610" s="91"/>
      <c r="U3610" s="31"/>
    </row>
    <row r="3611" spans="6:21" x14ac:dyDescent="0.25">
      <c r="F3611" s="31"/>
      <c r="H3611" s="31"/>
      <c r="I3611" s="79"/>
      <c r="J3611" s="79"/>
      <c r="N3611" s="33"/>
      <c r="O3611" s="28"/>
      <c r="P3611" s="33"/>
      <c r="Q3611" s="38"/>
      <c r="R3611" s="91"/>
      <c r="U3611" s="31"/>
    </row>
    <row r="3612" spans="6:21" x14ac:dyDescent="0.25">
      <c r="F3612" s="31"/>
      <c r="H3612" s="31"/>
      <c r="I3612" s="79"/>
      <c r="J3612" s="79"/>
      <c r="N3612" s="33"/>
      <c r="O3612" s="28"/>
      <c r="P3612" s="33"/>
      <c r="Q3612" s="38"/>
      <c r="R3612" s="91"/>
      <c r="U3612" s="31"/>
    </row>
    <row r="3613" spans="6:21" x14ac:dyDescent="0.25">
      <c r="F3613" s="31"/>
      <c r="H3613" s="31"/>
      <c r="I3613" s="79"/>
      <c r="J3613" s="79"/>
      <c r="N3613" s="33"/>
      <c r="O3613" s="28"/>
      <c r="P3613" s="33"/>
      <c r="Q3613" s="38"/>
      <c r="R3613" s="91"/>
      <c r="U3613" s="31"/>
    </row>
    <row r="3614" spans="6:21" x14ac:dyDescent="0.25">
      <c r="F3614" s="31"/>
      <c r="H3614" s="31"/>
      <c r="I3614" s="79"/>
      <c r="J3614" s="79"/>
      <c r="N3614" s="33"/>
      <c r="O3614" s="28"/>
      <c r="P3614" s="33"/>
      <c r="Q3614" s="38"/>
      <c r="R3614" s="91"/>
      <c r="U3614" s="31"/>
    </row>
    <row r="3615" spans="6:21" x14ac:dyDescent="0.25">
      <c r="F3615" s="31"/>
      <c r="H3615" s="31"/>
      <c r="I3615" s="79"/>
      <c r="J3615" s="79"/>
      <c r="N3615" s="33"/>
      <c r="O3615" s="28"/>
      <c r="P3615" s="33"/>
      <c r="Q3615" s="38"/>
      <c r="R3615" s="91"/>
      <c r="U3615" s="31"/>
    </row>
    <row r="3616" spans="6:21" x14ac:dyDescent="0.25">
      <c r="F3616" s="31"/>
      <c r="H3616" s="31"/>
      <c r="I3616" s="79"/>
      <c r="J3616" s="79"/>
      <c r="N3616" s="33"/>
      <c r="O3616" s="28"/>
      <c r="P3616" s="33"/>
      <c r="Q3616" s="38"/>
      <c r="R3616" s="91"/>
      <c r="U3616" s="31"/>
    </row>
    <row r="3617" spans="6:21" x14ac:dyDescent="0.25">
      <c r="F3617" s="31"/>
      <c r="H3617" s="31"/>
      <c r="I3617" s="79"/>
      <c r="J3617" s="79"/>
      <c r="N3617" s="33"/>
      <c r="O3617" s="28"/>
      <c r="P3617" s="33"/>
      <c r="Q3617" s="38"/>
      <c r="R3617" s="91"/>
      <c r="U3617" s="31"/>
    </row>
    <row r="3618" spans="6:21" x14ac:dyDescent="0.25">
      <c r="F3618" s="31"/>
      <c r="H3618" s="31"/>
      <c r="I3618" s="79"/>
      <c r="J3618" s="79"/>
      <c r="N3618" s="33"/>
      <c r="O3618" s="28"/>
      <c r="P3618" s="33"/>
      <c r="Q3618" s="38"/>
      <c r="R3618" s="91"/>
      <c r="U3618" s="31"/>
    </row>
    <row r="3619" spans="6:21" x14ac:dyDescent="0.25">
      <c r="F3619" s="31"/>
      <c r="H3619" s="31"/>
      <c r="I3619" s="79"/>
      <c r="J3619" s="79"/>
      <c r="N3619" s="33"/>
      <c r="O3619" s="28"/>
      <c r="P3619" s="33"/>
      <c r="Q3619" s="38"/>
      <c r="R3619" s="91"/>
      <c r="U3619" s="31"/>
    </row>
    <row r="3620" spans="6:21" x14ac:dyDescent="0.25">
      <c r="F3620" s="31"/>
      <c r="H3620" s="31"/>
      <c r="I3620" s="79"/>
      <c r="J3620" s="79"/>
      <c r="N3620" s="33"/>
      <c r="O3620" s="28"/>
      <c r="P3620" s="33"/>
      <c r="Q3620" s="38"/>
      <c r="R3620" s="91"/>
      <c r="U3620" s="31"/>
    </row>
    <row r="3621" spans="6:21" x14ac:dyDescent="0.25">
      <c r="F3621" s="31"/>
      <c r="H3621" s="31"/>
      <c r="I3621" s="79"/>
      <c r="J3621" s="79"/>
      <c r="N3621" s="33"/>
      <c r="O3621" s="28"/>
      <c r="P3621" s="33"/>
      <c r="Q3621" s="38"/>
      <c r="R3621" s="91"/>
      <c r="U3621" s="31"/>
    </row>
    <row r="3622" spans="6:21" x14ac:dyDescent="0.25">
      <c r="F3622" s="31"/>
      <c r="H3622" s="31"/>
      <c r="I3622" s="79"/>
      <c r="J3622" s="79"/>
      <c r="N3622" s="33"/>
      <c r="O3622" s="28"/>
      <c r="P3622" s="33"/>
      <c r="Q3622" s="38"/>
      <c r="R3622" s="91"/>
      <c r="U3622" s="31"/>
    </row>
    <row r="3623" spans="6:21" x14ac:dyDescent="0.25">
      <c r="F3623" s="31"/>
      <c r="H3623" s="31"/>
      <c r="I3623" s="79"/>
      <c r="J3623" s="79"/>
      <c r="N3623" s="33"/>
      <c r="O3623" s="28"/>
      <c r="P3623" s="33"/>
      <c r="Q3623" s="38"/>
      <c r="R3623" s="91"/>
      <c r="U3623" s="31"/>
    </row>
    <row r="3624" spans="6:21" x14ac:dyDescent="0.25">
      <c r="F3624" s="31"/>
      <c r="H3624" s="31"/>
      <c r="I3624" s="79"/>
      <c r="J3624" s="79"/>
      <c r="N3624" s="33"/>
      <c r="O3624" s="28"/>
      <c r="P3624" s="33"/>
      <c r="Q3624" s="38"/>
      <c r="R3624" s="91"/>
      <c r="U3624" s="31"/>
    </row>
    <row r="3625" spans="6:21" x14ac:dyDescent="0.25">
      <c r="F3625" s="31"/>
      <c r="H3625" s="31"/>
      <c r="I3625" s="79"/>
      <c r="J3625" s="79"/>
      <c r="N3625" s="33"/>
      <c r="O3625" s="28"/>
      <c r="P3625" s="33"/>
      <c r="Q3625" s="38"/>
      <c r="R3625" s="91"/>
      <c r="U3625" s="31"/>
    </row>
    <row r="3626" spans="6:21" x14ac:dyDescent="0.25">
      <c r="F3626" s="31"/>
      <c r="H3626" s="31"/>
      <c r="I3626" s="79"/>
      <c r="J3626" s="79"/>
      <c r="N3626" s="33"/>
      <c r="O3626" s="28"/>
      <c r="P3626" s="33"/>
      <c r="Q3626" s="38"/>
      <c r="R3626" s="91"/>
      <c r="U3626" s="31"/>
    </row>
    <row r="3627" spans="6:21" x14ac:dyDescent="0.25">
      <c r="F3627" s="31"/>
      <c r="H3627" s="31"/>
      <c r="I3627" s="79"/>
      <c r="J3627" s="79"/>
      <c r="N3627" s="33"/>
      <c r="O3627" s="28"/>
      <c r="P3627" s="33"/>
      <c r="Q3627" s="38"/>
      <c r="R3627" s="91"/>
      <c r="U3627" s="31"/>
    </row>
    <row r="3628" spans="6:21" x14ac:dyDescent="0.25">
      <c r="F3628" s="31"/>
      <c r="H3628" s="31"/>
      <c r="I3628" s="79"/>
      <c r="J3628" s="79"/>
      <c r="N3628" s="33"/>
      <c r="O3628" s="28"/>
      <c r="P3628" s="33"/>
      <c r="Q3628" s="38"/>
      <c r="R3628" s="91"/>
      <c r="U3628" s="31"/>
    </row>
    <row r="3629" spans="6:21" x14ac:dyDescent="0.25">
      <c r="F3629" s="31"/>
      <c r="H3629" s="31"/>
      <c r="I3629" s="79"/>
      <c r="J3629" s="79"/>
      <c r="N3629" s="33"/>
      <c r="O3629" s="28"/>
      <c r="P3629" s="33"/>
      <c r="Q3629" s="38"/>
      <c r="R3629" s="91"/>
      <c r="U3629" s="31"/>
    </row>
    <row r="3630" spans="6:21" x14ac:dyDescent="0.25">
      <c r="F3630" s="31"/>
      <c r="H3630" s="31"/>
      <c r="I3630" s="79"/>
      <c r="J3630" s="79"/>
      <c r="N3630" s="33"/>
      <c r="O3630" s="28"/>
      <c r="P3630" s="33"/>
      <c r="Q3630" s="38"/>
      <c r="R3630" s="91"/>
      <c r="U3630" s="31"/>
    </row>
    <row r="3631" spans="6:21" x14ac:dyDescent="0.25">
      <c r="F3631" s="31"/>
      <c r="H3631" s="31"/>
      <c r="I3631" s="79"/>
      <c r="J3631" s="79"/>
      <c r="N3631" s="33"/>
      <c r="O3631" s="28"/>
      <c r="P3631" s="33"/>
      <c r="Q3631" s="38"/>
      <c r="R3631" s="91"/>
      <c r="U3631" s="31"/>
    </row>
    <row r="3632" spans="6:21" x14ac:dyDescent="0.25">
      <c r="F3632" s="31"/>
      <c r="H3632" s="31"/>
      <c r="I3632" s="79"/>
      <c r="J3632" s="79"/>
      <c r="N3632" s="33"/>
      <c r="O3632" s="28"/>
      <c r="P3632" s="33"/>
      <c r="Q3632" s="38"/>
      <c r="R3632" s="91"/>
      <c r="U3632" s="31"/>
    </row>
    <row r="3633" spans="6:21" x14ac:dyDescent="0.25">
      <c r="F3633" s="31"/>
      <c r="H3633" s="31"/>
      <c r="I3633" s="79"/>
      <c r="J3633" s="79"/>
      <c r="N3633" s="33"/>
      <c r="O3633" s="28"/>
      <c r="P3633" s="33"/>
      <c r="Q3633" s="38"/>
      <c r="R3633" s="91"/>
      <c r="U3633" s="31"/>
    </row>
    <row r="3634" spans="6:21" x14ac:dyDescent="0.25">
      <c r="F3634" s="31"/>
      <c r="H3634" s="31"/>
      <c r="I3634" s="79"/>
      <c r="J3634" s="79"/>
      <c r="N3634" s="33"/>
      <c r="O3634" s="28"/>
      <c r="P3634" s="33"/>
      <c r="Q3634" s="38"/>
      <c r="R3634" s="91"/>
      <c r="U3634" s="31"/>
    </row>
    <row r="3635" spans="6:21" x14ac:dyDescent="0.25">
      <c r="F3635" s="31"/>
      <c r="H3635" s="31"/>
      <c r="I3635" s="79"/>
      <c r="J3635" s="79"/>
      <c r="N3635" s="33"/>
      <c r="O3635" s="28"/>
      <c r="P3635" s="33"/>
      <c r="Q3635" s="38"/>
      <c r="R3635" s="91"/>
      <c r="U3635" s="31"/>
    </row>
    <row r="3636" spans="6:21" x14ac:dyDescent="0.25">
      <c r="F3636" s="31"/>
      <c r="H3636" s="31"/>
      <c r="I3636" s="79"/>
      <c r="J3636" s="79"/>
      <c r="N3636" s="33"/>
      <c r="O3636" s="28"/>
      <c r="P3636" s="33"/>
      <c r="Q3636" s="38"/>
      <c r="R3636" s="91"/>
      <c r="U3636" s="31"/>
    </row>
    <row r="3637" spans="6:21" x14ac:dyDescent="0.25">
      <c r="F3637" s="31"/>
      <c r="H3637" s="31"/>
      <c r="I3637" s="79"/>
      <c r="J3637" s="79"/>
      <c r="N3637" s="33"/>
      <c r="O3637" s="28"/>
      <c r="P3637" s="33"/>
      <c r="Q3637" s="38"/>
      <c r="R3637" s="91"/>
      <c r="U3637" s="31"/>
    </row>
    <row r="3638" spans="6:21" x14ac:dyDescent="0.25">
      <c r="F3638" s="31"/>
      <c r="H3638" s="31"/>
      <c r="I3638" s="79"/>
      <c r="J3638" s="79"/>
      <c r="N3638" s="33"/>
      <c r="O3638" s="28"/>
      <c r="P3638" s="33"/>
      <c r="Q3638" s="38"/>
      <c r="R3638" s="91"/>
      <c r="U3638" s="31"/>
    </row>
    <row r="3639" spans="6:21" x14ac:dyDescent="0.25">
      <c r="F3639" s="31"/>
      <c r="H3639" s="31"/>
      <c r="I3639" s="79"/>
      <c r="J3639" s="79"/>
      <c r="N3639" s="33"/>
      <c r="O3639" s="28"/>
      <c r="P3639" s="33"/>
      <c r="Q3639" s="38"/>
      <c r="R3639" s="91"/>
      <c r="U3639" s="31"/>
    </row>
    <row r="3640" spans="6:21" x14ac:dyDescent="0.25">
      <c r="F3640" s="31"/>
      <c r="H3640" s="31"/>
      <c r="I3640" s="79"/>
      <c r="J3640" s="79"/>
      <c r="N3640" s="33"/>
      <c r="O3640" s="28"/>
      <c r="P3640" s="33"/>
      <c r="Q3640" s="38"/>
      <c r="R3640" s="91"/>
      <c r="U3640" s="31"/>
    </row>
    <row r="3641" spans="6:21" x14ac:dyDescent="0.25">
      <c r="F3641" s="31"/>
      <c r="H3641" s="31"/>
      <c r="I3641" s="79"/>
      <c r="J3641" s="79"/>
      <c r="N3641" s="33"/>
      <c r="O3641" s="28"/>
      <c r="P3641" s="33"/>
      <c r="Q3641" s="38"/>
      <c r="R3641" s="91"/>
      <c r="U3641" s="31"/>
    </row>
    <row r="3642" spans="6:21" x14ac:dyDescent="0.25">
      <c r="F3642" s="31"/>
      <c r="H3642" s="31"/>
      <c r="I3642" s="79"/>
      <c r="J3642" s="79"/>
      <c r="N3642" s="33"/>
      <c r="O3642" s="28"/>
      <c r="P3642" s="33"/>
      <c r="Q3642" s="38"/>
      <c r="R3642" s="91"/>
      <c r="U3642" s="31"/>
    </row>
    <row r="3643" spans="6:21" x14ac:dyDescent="0.25">
      <c r="F3643" s="31"/>
      <c r="H3643" s="31"/>
      <c r="I3643" s="79"/>
      <c r="J3643" s="79"/>
      <c r="N3643" s="33"/>
      <c r="O3643" s="28"/>
      <c r="P3643" s="33"/>
      <c r="Q3643" s="38"/>
      <c r="R3643" s="91"/>
      <c r="U3643" s="31"/>
    </row>
    <row r="3644" spans="6:21" x14ac:dyDescent="0.25">
      <c r="F3644" s="31"/>
      <c r="H3644" s="31"/>
      <c r="I3644" s="79"/>
      <c r="J3644" s="79"/>
      <c r="N3644" s="33"/>
      <c r="O3644" s="28"/>
      <c r="P3644" s="33"/>
      <c r="Q3644" s="38"/>
      <c r="R3644" s="91"/>
      <c r="U3644" s="31"/>
    </row>
    <row r="3645" spans="6:21" x14ac:dyDescent="0.25">
      <c r="F3645" s="31"/>
      <c r="H3645" s="31"/>
      <c r="I3645" s="79"/>
      <c r="J3645" s="79"/>
      <c r="N3645" s="33"/>
      <c r="O3645" s="28"/>
      <c r="P3645" s="33"/>
      <c r="Q3645" s="38"/>
      <c r="R3645" s="91"/>
      <c r="U3645" s="31"/>
    </row>
    <row r="3646" spans="6:21" x14ac:dyDescent="0.25">
      <c r="F3646" s="31"/>
      <c r="H3646" s="31"/>
      <c r="I3646" s="79"/>
      <c r="J3646" s="79"/>
      <c r="N3646" s="33"/>
      <c r="O3646" s="28"/>
      <c r="P3646" s="33"/>
      <c r="Q3646" s="38"/>
      <c r="R3646" s="91"/>
      <c r="U3646" s="31"/>
    </row>
    <row r="3647" spans="6:21" x14ac:dyDescent="0.25">
      <c r="F3647" s="31"/>
      <c r="H3647" s="31"/>
      <c r="I3647" s="79"/>
      <c r="J3647" s="79"/>
      <c r="N3647" s="33"/>
      <c r="O3647" s="28"/>
      <c r="P3647" s="33"/>
      <c r="Q3647" s="38"/>
      <c r="R3647" s="91"/>
      <c r="U3647" s="31"/>
    </row>
    <row r="3648" spans="6:21" x14ac:dyDescent="0.25">
      <c r="F3648" s="31"/>
      <c r="H3648" s="31"/>
      <c r="I3648" s="79"/>
      <c r="J3648" s="79"/>
      <c r="N3648" s="33"/>
      <c r="O3648" s="28"/>
      <c r="P3648" s="33"/>
      <c r="Q3648" s="38"/>
      <c r="R3648" s="91"/>
      <c r="U3648" s="31"/>
    </row>
    <row r="3649" spans="6:21" x14ac:dyDescent="0.25">
      <c r="F3649" s="31"/>
      <c r="H3649" s="31"/>
      <c r="I3649" s="79"/>
      <c r="J3649" s="79"/>
      <c r="N3649" s="33"/>
      <c r="O3649" s="28"/>
      <c r="P3649" s="33"/>
      <c r="Q3649" s="38"/>
      <c r="R3649" s="91"/>
      <c r="U3649" s="31"/>
    </row>
    <row r="3650" spans="6:21" x14ac:dyDescent="0.25">
      <c r="F3650" s="31"/>
      <c r="H3650" s="31"/>
      <c r="I3650" s="79"/>
      <c r="J3650" s="79"/>
      <c r="N3650" s="33"/>
      <c r="O3650" s="28"/>
      <c r="P3650" s="33"/>
      <c r="Q3650" s="38"/>
      <c r="R3650" s="91"/>
      <c r="U3650" s="31"/>
    </row>
    <row r="3651" spans="6:21" x14ac:dyDescent="0.25">
      <c r="F3651" s="31"/>
      <c r="H3651" s="31"/>
      <c r="I3651" s="79"/>
      <c r="J3651" s="79"/>
      <c r="N3651" s="33"/>
      <c r="O3651" s="28"/>
      <c r="P3651" s="33"/>
      <c r="Q3651" s="38"/>
      <c r="R3651" s="91"/>
      <c r="U3651" s="31"/>
    </row>
    <row r="3652" spans="6:21" x14ac:dyDescent="0.25">
      <c r="F3652" s="31"/>
      <c r="H3652" s="31"/>
      <c r="I3652" s="79"/>
      <c r="J3652" s="79"/>
      <c r="N3652" s="33"/>
      <c r="O3652" s="28"/>
      <c r="P3652" s="33"/>
      <c r="Q3652" s="38"/>
      <c r="R3652" s="91"/>
      <c r="U3652" s="31"/>
    </row>
    <row r="3653" spans="6:21" x14ac:dyDescent="0.25">
      <c r="F3653" s="31"/>
      <c r="H3653" s="31"/>
      <c r="I3653" s="79"/>
      <c r="J3653" s="79"/>
      <c r="N3653" s="33"/>
      <c r="O3653" s="28"/>
      <c r="P3653" s="33"/>
      <c r="Q3653" s="38"/>
      <c r="R3653" s="91"/>
      <c r="U3653" s="31"/>
    </row>
    <row r="3654" spans="6:21" x14ac:dyDescent="0.25">
      <c r="F3654" s="31"/>
      <c r="H3654" s="31"/>
      <c r="I3654" s="79"/>
      <c r="J3654" s="79"/>
      <c r="N3654" s="33"/>
      <c r="O3654" s="28"/>
      <c r="P3654" s="33"/>
      <c r="Q3654" s="38"/>
      <c r="R3654" s="91"/>
      <c r="U3654" s="31"/>
    </row>
    <row r="3655" spans="6:21" x14ac:dyDescent="0.25">
      <c r="F3655" s="31"/>
      <c r="H3655" s="31"/>
      <c r="I3655" s="79"/>
      <c r="J3655" s="79"/>
      <c r="N3655" s="33"/>
      <c r="O3655" s="28"/>
      <c r="P3655" s="33"/>
      <c r="Q3655" s="38"/>
      <c r="R3655" s="91"/>
      <c r="U3655" s="31"/>
    </row>
    <row r="3656" spans="6:21" x14ac:dyDescent="0.25">
      <c r="F3656" s="31"/>
      <c r="H3656" s="31"/>
      <c r="I3656" s="79"/>
      <c r="J3656" s="79"/>
      <c r="N3656" s="33"/>
      <c r="O3656" s="28"/>
      <c r="P3656" s="33"/>
      <c r="Q3656" s="38"/>
      <c r="R3656" s="91"/>
      <c r="U3656" s="31"/>
    </row>
    <row r="3657" spans="6:21" x14ac:dyDescent="0.25">
      <c r="F3657" s="31"/>
      <c r="H3657" s="31"/>
      <c r="I3657" s="79"/>
      <c r="J3657" s="79"/>
      <c r="N3657" s="33"/>
      <c r="O3657" s="28"/>
      <c r="P3657" s="33"/>
      <c r="Q3657" s="38"/>
      <c r="R3657" s="91"/>
      <c r="U3657" s="31"/>
    </row>
    <row r="3658" spans="6:21" x14ac:dyDescent="0.25">
      <c r="F3658" s="31"/>
      <c r="H3658" s="31"/>
      <c r="I3658" s="79"/>
      <c r="J3658" s="79"/>
      <c r="N3658" s="33"/>
      <c r="O3658" s="28"/>
      <c r="P3658" s="33"/>
      <c r="Q3658" s="38"/>
      <c r="R3658" s="91"/>
      <c r="U3658" s="31"/>
    </row>
    <row r="3659" spans="6:21" x14ac:dyDescent="0.25">
      <c r="F3659" s="31"/>
      <c r="H3659" s="31"/>
      <c r="I3659" s="79"/>
      <c r="J3659" s="79"/>
      <c r="N3659" s="33"/>
      <c r="O3659" s="28"/>
      <c r="P3659" s="33"/>
      <c r="Q3659" s="38"/>
      <c r="R3659" s="91"/>
      <c r="U3659" s="31"/>
    </row>
    <row r="3660" spans="6:21" x14ac:dyDescent="0.25">
      <c r="F3660" s="31"/>
      <c r="H3660" s="31"/>
      <c r="I3660" s="79"/>
      <c r="J3660" s="79"/>
      <c r="N3660" s="33"/>
      <c r="O3660" s="28"/>
      <c r="P3660" s="33"/>
      <c r="Q3660" s="38"/>
      <c r="R3660" s="91"/>
      <c r="U3660" s="31"/>
    </row>
    <row r="3661" spans="6:21" x14ac:dyDescent="0.25">
      <c r="F3661" s="31"/>
      <c r="H3661" s="31"/>
      <c r="I3661" s="79"/>
      <c r="J3661" s="79"/>
      <c r="N3661" s="33"/>
      <c r="O3661" s="28"/>
      <c r="P3661" s="33"/>
      <c r="Q3661" s="38"/>
      <c r="R3661" s="91"/>
      <c r="U3661" s="31"/>
    </row>
    <row r="3662" spans="6:21" x14ac:dyDescent="0.25">
      <c r="F3662" s="31"/>
      <c r="H3662" s="31"/>
      <c r="I3662" s="79"/>
      <c r="J3662" s="79"/>
      <c r="N3662" s="33"/>
      <c r="O3662" s="28"/>
      <c r="P3662" s="33"/>
      <c r="Q3662" s="38"/>
      <c r="R3662" s="91"/>
      <c r="U3662" s="31"/>
    </row>
    <row r="3663" spans="6:21" x14ac:dyDescent="0.25">
      <c r="F3663" s="31"/>
      <c r="H3663" s="31"/>
      <c r="I3663" s="79"/>
      <c r="J3663" s="79"/>
      <c r="N3663" s="33"/>
      <c r="O3663" s="28"/>
      <c r="P3663" s="33"/>
      <c r="Q3663" s="38"/>
      <c r="R3663" s="91"/>
      <c r="U3663" s="31"/>
    </row>
    <row r="3664" spans="6:21" x14ac:dyDescent="0.25">
      <c r="F3664" s="31"/>
      <c r="H3664" s="31"/>
      <c r="I3664" s="79"/>
      <c r="J3664" s="79"/>
      <c r="N3664" s="33"/>
      <c r="O3664" s="28"/>
      <c r="P3664" s="33"/>
      <c r="Q3664" s="38"/>
      <c r="R3664" s="91"/>
      <c r="U3664" s="31"/>
    </row>
    <row r="3665" spans="6:21" x14ac:dyDescent="0.25">
      <c r="F3665" s="31"/>
      <c r="H3665" s="31"/>
      <c r="I3665" s="79"/>
      <c r="J3665" s="79"/>
      <c r="N3665" s="33"/>
      <c r="O3665" s="28"/>
      <c r="P3665" s="33"/>
      <c r="Q3665" s="38"/>
      <c r="R3665" s="91"/>
      <c r="U3665" s="31"/>
    </row>
    <row r="3666" spans="6:21" x14ac:dyDescent="0.25">
      <c r="F3666" s="31"/>
      <c r="H3666" s="31"/>
      <c r="I3666" s="79"/>
      <c r="J3666" s="79"/>
      <c r="N3666" s="33"/>
      <c r="O3666" s="28"/>
      <c r="P3666" s="33"/>
      <c r="Q3666" s="38"/>
      <c r="R3666" s="91"/>
      <c r="U3666" s="31"/>
    </row>
    <row r="3667" spans="6:21" x14ac:dyDescent="0.25">
      <c r="F3667" s="31"/>
      <c r="H3667" s="31"/>
      <c r="I3667" s="79"/>
      <c r="J3667" s="79"/>
      <c r="N3667" s="33"/>
      <c r="O3667" s="28"/>
      <c r="P3667" s="33"/>
      <c r="Q3667" s="38"/>
      <c r="R3667" s="91"/>
      <c r="U3667" s="31"/>
    </row>
    <row r="3668" spans="6:21" x14ac:dyDescent="0.25">
      <c r="F3668" s="31"/>
      <c r="H3668" s="31"/>
      <c r="I3668" s="79"/>
      <c r="J3668" s="79"/>
      <c r="N3668" s="33"/>
      <c r="O3668" s="28"/>
      <c r="P3668" s="33"/>
      <c r="Q3668" s="38"/>
      <c r="R3668" s="91"/>
      <c r="U3668" s="31"/>
    </row>
    <row r="3669" spans="6:21" x14ac:dyDescent="0.25">
      <c r="F3669" s="31"/>
      <c r="H3669" s="31"/>
      <c r="I3669" s="79"/>
      <c r="J3669" s="79"/>
      <c r="N3669" s="33"/>
      <c r="O3669" s="28"/>
      <c r="P3669" s="33"/>
      <c r="Q3669" s="38"/>
      <c r="R3669" s="91"/>
      <c r="U3669" s="31"/>
    </row>
    <row r="3670" spans="6:21" x14ac:dyDescent="0.25">
      <c r="F3670" s="31"/>
      <c r="H3670" s="31"/>
      <c r="I3670" s="79"/>
      <c r="J3670" s="79"/>
      <c r="N3670" s="33"/>
      <c r="O3670" s="28"/>
      <c r="P3670" s="33"/>
      <c r="Q3670" s="38"/>
      <c r="R3670" s="91"/>
      <c r="U3670" s="31"/>
    </row>
    <row r="3671" spans="6:21" x14ac:dyDescent="0.25">
      <c r="F3671" s="31"/>
      <c r="H3671" s="31"/>
      <c r="I3671" s="79"/>
      <c r="J3671" s="79"/>
      <c r="N3671" s="33"/>
      <c r="O3671" s="28"/>
      <c r="P3671" s="33"/>
      <c r="Q3671" s="38"/>
      <c r="R3671" s="91"/>
      <c r="U3671" s="31"/>
    </row>
    <row r="3672" spans="6:21" x14ac:dyDescent="0.25">
      <c r="F3672" s="31"/>
      <c r="H3672" s="31"/>
      <c r="I3672" s="79"/>
      <c r="J3672" s="79"/>
      <c r="N3672" s="33"/>
      <c r="O3672" s="28"/>
      <c r="P3672" s="33"/>
      <c r="Q3672" s="38"/>
      <c r="R3672" s="91"/>
      <c r="U3672" s="31"/>
    </row>
    <row r="3673" spans="6:21" x14ac:dyDescent="0.25">
      <c r="F3673" s="31"/>
      <c r="H3673" s="31"/>
      <c r="I3673" s="79"/>
      <c r="J3673" s="79"/>
      <c r="N3673" s="33"/>
      <c r="O3673" s="28"/>
      <c r="P3673" s="33"/>
      <c r="Q3673" s="38"/>
      <c r="R3673" s="91"/>
      <c r="U3673" s="31"/>
    </row>
    <row r="3674" spans="6:21" x14ac:dyDescent="0.25">
      <c r="F3674" s="31"/>
      <c r="H3674" s="31"/>
      <c r="I3674" s="79"/>
      <c r="J3674" s="79"/>
      <c r="N3674" s="33"/>
      <c r="O3674" s="28"/>
      <c r="P3674" s="33"/>
      <c r="Q3674" s="38"/>
      <c r="R3674" s="91"/>
      <c r="U3674" s="31"/>
    </row>
    <row r="3675" spans="6:21" x14ac:dyDescent="0.25">
      <c r="F3675" s="31"/>
      <c r="H3675" s="31"/>
      <c r="I3675" s="79"/>
      <c r="J3675" s="79"/>
      <c r="N3675" s="33"/>
      <c r="O3675" s="28"/>
      <c r="P3675" s="33"/>
      <c r="Q3675" s="38"/>
      <c r="R3675" s="91"/>
      <c r="U3675" s="31"/>
    </row>
    <row r="3676" spans="6:21" x14ac:dyDescent="0.25">
      <c r="F3676" s="31"/>
      <c r="H3676" s="31"/>
      <c r="I3676" s="79"/>
      <c r="J3676" s="79"/>
      <c r="N3676" s="33"/>
      <c r="O3676" s="28"/>
      <c r="P3676" s="33"/>
      <c r="Q3676" s="38"/>
      <c r="R3676" s="91"/>
      <c r="U3676" s="31"/>
    </row>
    <row r="3677" spans="6:21" x14ac:dyDescent="0.25">
      <c r="F3677" s="31"/>
      <c r="H3677" s="31"/>
      <c r="I3677" s="79"/>
      <c r="J3677" s="79"/>
      <c r="N3677" s="33"/>
      <c r="O3677" s="28"/>
      <c r="P3677" s="33"/>
      <c r="Q3677" s="38"/>
      <c r="R3677" s="91"/>
      <c r="U3677" s="31"/>
    </row>
    <row r="3678" spans="6:21" x14ac:dyDescent="0.25">
      <c r="F3678" s="31"/>
      <c r="H3678" s="31"/>
      <c r="I3678" s="79"/>
      <c r="J3678" s="79"/>
      <c r="N3678" s="33"/>
      <c r="O3678" s="28"/>
      <c r="P3678" s="33"/>
      <c r="Q3678" s="38"/>
      <c r="R3678" s="91"/>
      <c r="U3678" s="31"/>
    </row>
    <row r="3679" spans="6:21" x14ac:dyDescent="0.25">
      <c r="F3679" s="31"/>
      <c r="H3679" s="31"/>
      <c r="I3679" s="79"/>
      <c r="J3679" s="79"/>
      <c r="N3679" s="33"/>
      <c r="O3679" s="28"/>
      <c r="P3679" s="33"/>
      <c r="Q3679" s="38"/>
      <c r="R3679" s="91"/>
      <c r="U3679" s="31"/>
    </row>
    <row r="3680" spans="6:21" x14ac:dyDescent="0.25">
      <c r="F3680" s="31"/>
      <c r="H3680" s="31"/>
      <c r="I3680" s="79"/>
      <c r="J3680" s="79"/>
      <c r="N3680" s="33"/>
      <c r="O3680" s="28"/>
      <c r="P3680" s="33"/>
      <c r="Q3680" s="38"/>
      <c r="R3680" s="91"/>
      <c r="U3680" s="31"/>
    </row>
    <row r="3681" spans="6:21" x14ac:dyDescent="0.25">
      <c r="F3681" s="31"/>
      <c r="H3681" s="31"/>
      <c r="I3681" s="79"/>
      <c r="J3681" s="79"/>
      <c r="N3681" s="33"/>
      <c r="O3681" s="28"/>
      <c r="P3681" s="33"/>
      <c r="Q3681" s="38"/>
      <c r="R3681" s="91"/>
      <c r="U3681" s="31"/>
    </row>
    <row r="3682" spans="6:21" x14ac:dyDescent="0.25">
      <c r="F3682" s="31"/>
      <c r="H3682" s="31"/>
      <c r="I3682" s="79"/>
      <c r="J3682" s="79"/>
      <c r="N3682" s="33"/>
      <c r="O3682" s="28"/>
      <c r="P3682" s="33"/>
      <c r="Q3682" s="38"/>
      <c r="R3682" s="91"/>
      <c r="U3682" s="31"/>
    </row>
    <row r="3683" spans="6:21" x14ac:dyDescent="0.25">
      <c r="F3683" s="31"/>
      <c r="H3683" s="31"/>
      <c r="I3683" s="79"/>
      <c r="J3683" s="79"/>
      <c r="N3683" s="33"/>
      <c r="O3683" s="28"/>
      <c r="P3683" s="33"/>
      <c r="Q3683" s="38"/>
      <c r="R3683" s="91"/>
      <c r="U3683" s="31"/>
    </row>
    <row r="3684" spans="6:21" x14ac:dyDescent="0.25">
      <c r="F3684" s="31"/>
      <c r="H3684" s="31"/>
      <c r="I3684" s="79"/>
      <c r="J3684" s="79"/>
      <c r="N3684" s="33"/>
      <c r="O3684" s="28"/>
      <c r="P3684" s="33"/>
      <c r="Q3684" s="38"/>
      <c r="R3684" s="91"/>
      <c r="U3684" s="31"/>
    </row>
    <row r="3685" spans="6:21" x14ac:dyDescent="0.25">
      <c r="F3685" s="31"/>
      <c r="H3685" s="31"/>
      <c r="I3685" s="79"/>
      <c r="J3685" s="79"/>
      <c r="N3685" s="33"/>
      <c r="O3685" s="28"/>
      <c r="P3685" s="33"/>
      <c r="Q3685" s="38"/>
      <c r="R3685" s="91"/>
      <c r="U3685" s="31"/>
    </row>
    <row r="3686" spans="6:21" x14ac:dyDescent="0.25">
      <c r="F3686" s="31"/>
      <c r="H3686" s="31"/>
      <c r="I3686" s="79"/>
      <c r="J3686" s="79"/>
      <c r="N3686" s="33"/>
      <c r="O3686" s="28"/>
      <c r="P3686" s="33"/>
      <c r="Q3686" s="38"/>
      <c r="R3686" s="91"/>
      <c r="U3686" s="31"/>
    </row>
    <row r="3687" spans="6:21" x14ac:dyDescent="0.25">
      <c r="F3687" s="31"/>
      <c r="H3687" s="31"/>
      <c r="I3687" s="79"/>
      <c r="J3687" s="79"/>
      <c r="N3687" s="33"/>
      <c r="O3687" s="28"/>
      <c r="P3687" s="33"/>
      <c r="Q3687" s="38"/>
      <c r="R3687" s="91"/>
      <c r="U3687" s="31"/>
    </row>
    <row r="3688" spans="6:21" x14ac:dyDescent="0.25">
      <c r="F3688" s="31"/>
      <c r="H3688" s="31"/>
      <c r="I3688" s="79"/>
      <c r="J3688" s="79"/>
      <c r="N3688" s="33"/>
      <c r="O3688" s="28"/>
      <c r="P3688" s="33"/>
      <c r="Q3688" s="38"/>
      <c r="R3688" s="91"/>
      <c r="U3688" s="31"/>
    </row>
    <row r="3689" spans="6:21" x14ac:dyDescent="0.25">
      <c r="F3689" s="31"/>
      <c r="H3689" s="31"/>
      <c r="I3689" s="79"/>
      <c r="J3689" s="79"/>
      <c r="N3689" s="33"/>
      <c r="O3689" s="28"/>
      <c r="P3689" s="33"/>
      <c r="Q3689" s="38"/>
      <c r="R3689" s="91"/>
      <c r="U3689" s="31"/>
    </row>
    <row r="3690" spans="6:21" x14ac:dyDescent="0.25">
      <c r="F3690" s="31"/>
      <c r="H3690" s="31"/>
      <c r="I3690" s="79"/>
      <c r="J3690" s="79"/>
      <c r="N3690" s="33"/>
      <c r="O3690" s="28"/>
      <c r="P3690" s="33"/>
      <c r="Q3690" s="38"/>
      <c r="R3690" s="91"/>
      <c r="U3690" s="31"/>
    </row>
    <row r="3691" spans="6:21" x14ac:dyDescent="0.25">
      <c r="F3691" s="31"/>
      <c r="H3691" s="31"/>
      <c r="I3691" s="79"/>
      <c r="J3691" s="79"/>
      <c r="N3691" s="33"/>
      <c r="O3691" s="28"/>
      <c r="P3691" s="33"/>
      <c r="Q3691" s="38"/>
      <c r="R3691" s="91"/>
      <c r="U3691" s="31"/>
    </row>
    <row r="3692" spans="6:21" x14ac:dyDescent="0.25">
      <c r="F3692" s="31"/>
      <c r="H3692" s="31"/>
      <c r="I3692" s="79"/>
      <c r="J3692" s="79"/>
      <c r="N3692" s="33"/>
      <c r="O3692" s="28"/>
      <c r="P3692" s="33"/>
      <c r="Q3692" s="38"/>
      <c r="R3692" s="91"/>
      <c r="U3692" s="31"/>
    </row>
    <row r="3693" spans="6:21" x14ac:dyDescent="0.25">
      <c r="F3693" s="31"/>
      <c r="H3693" s="31"/>
      <c r="I3693" s="79"/>
      <c r="J3693" s="79"/>
      <c r="N3693" s="33"/>
      <c r="O3693" s="28"/>
      <c r="P3693" s="33"/>
      <c r="Q3693" s="38"/>
      <c r="R3693" s="91"/>
      <c r="U3693" s="31"/>
    </row>
    <row r="3694" spans="6:21" x14ac:dyDescent="0.25">
      <c r="F3694" s="31"/>
      <c r="H3694" s="31"/>
      <c r="I3694" s="79"/>
      <c r="J3694" s="79"/>
      <c r="N3694" s="33"/>
      <c r="O3694" s="28"/>
      <c r="P3694" s="33"/>
      <c r="Q3694" s="38"/>
      <c r="R3694" s="91"/>
      <c r="U3694" s="31"/>
    </row>
    <row r="3695" spans="6:21" x14ac:dyDescent="0.25">
      <c r="F3695" s="31"/>
      <c r="H3695" s="31"/>
      <c r="I3695" s="79"/>
      <c r="J3695" s="79"/>
      <c r="N3695" s="33"/>
      <c r="O3695" s="28"/>
      <c r="P3695" s="33"/>
      <c r="Q3695" s="38"/>
      <c r="R3695" s="91"/>
      <c r="U3695" s="31"/>
    </row>
    <row r="3696" spans="6:21" x14ac:dyDescent="0.25">
      <c r="F3696" s="31"/>
      <c r="H3696" s="31"/>
      <c r="I3696" s="79"/>
      <c r="J3696" s="79"/>
      <c r="N3696" s="33"/>
      <c r="O3696" s="28"/>
      <c r="P3696" s="33"/>
      <c r="Q3696" s="38"/>
      <c r="R3696" s="91"/>
      <c r="U3696" s="31"/>
    </row>
    <row r="3697" spans="6:21" x14ac:dyDescent="0.25">
      <c r="F3697" s="31"/>
      <c r="H3697" s="31"/>
      <c r="I3697" s="79"/>
      <c r="J3697" s="79"/>
      <c r="N3697" s="33"/>
      <c r="O3697" s="28"/>
      <c r="P3697" s="33"/>
      <c r="Q3697" s="38"/>
      <c r="R3697" s="91"/>
      <c r="U3697" s="31"/>
    </row>
    <row r="3698" spans="6:21" x14ac:dyDescent="0.25">
      <c r="F3698" s="31"/>
      <c r="H3698" s="31"/>
      <c r="I3698" s="79"/>
      <c r="J3698" s="79"/>
      <c r="N3698" s="33"/>
      <c r="O3698" s="28"/>
      <c r="P3698" s="33"/>
      <c r="Q3698" s="38"/>
      <c r="R3698" s="91"/>
      <c r="U3698" s="31"/>
    </row>
    <row r="3699" spans="6:21" x14ac:dyDescent="0.25">
      <c r="F3699" s="31"/>
      <c r="H3699" s="31"/>
      <c r="I3699" s="79"/>
      <c r="J3699" s="79"/>
      <c r="N3699" s="33"/>
      <c r="O3699" s="28"/>
      <c r="P3699" s="33"/>
      <c r="Q3699" s="38"/>
      <c r="R3699" s="91"/>
      <c r="U3699" s="31"/>
    </row>
    <row r="3700" spans="6:21" x14ac:dyDescent="0.25">
      <c r="F3700" s="31"/>
      <c r="H3700" s="31"/>
      <c r="I3700" s="79"/>
      <c r="J3700" s="79"/>
      <c r="N3700" s="33"/>
      <c r="O3700" s="28"/>
      <c r="P3700" s="33"/>
      <c r="Q3700" s="38"/>
      <c r="R3700" s="91"/>
      <c r="U3700" s="31"/>
    </row>
    <row r="3701" spans="6:21" x14ac:dyDescent="0.25">
      <c r="F3701" s="31"/>
      <c r="H3701" s="31"/>
      <c r="I3701" s="79"/>
      <c r="J3701" s="79"/>
      <c r="N3701" s="33"/>
      <c r="O3701" s="28"/>
      <c r="P3701" s="33"/>
      <c r="Q3701" s="38"/>
      <c r="R3701" s="91"/>
      <c r="U3701" s="31"/>
    </row>
    <row r="3702" spans="6:21" x14ac:dyDescent="0.25">
      <c r="F3702" s="31"/>
      <c r="H3702" s="31"/>
      <c r="I3702" s="79"/>
      <c r="J3702" s="79"/>
      <c r="N3702" s="33"/>
      <c r="O3702" s="28"/>
      <c r="P3702" s="33"/>
      <c r="Q3702" s="38"/>
      <c r="R3702" s="91"/>
      <c r="U3702" s="31"/>
    </row>
    <row r="3703" spans="6:21" x14ac:dyDescent="0.25">
      <c r="F3703" s="31"/>
      <c r="H3703" s="31"/>
      <c r="I3703" s="79"/>
      <c r="J3703" s="79"/>
      <c r="N3703" s="33"/>
      <c r="O3703" s="28"/>
      <c r="P3703" s="33"/>
      <c r="Q3703" s="38"/>
      <c r="R3703" s="91"/>
      <c r="U3703" s="31"/>
    </row>
    <row r="3704" spans="6:21" x14ac:dyDescent="0.25">
      <c r="F3704" s="31"/>
      <c r="H3704" s="31"/>
      <c r="I3704" s="79"/>
      <c r="J3704" s="79"/>
      <c r="N3704" s="33"/>
      <c r="O3704" s="28"/>
      <c r="P3704" s="33"/>
      <c r="Q3704" s="38"/>
      <c r="R3704" s="91"/>
      <c r="U3704" s="31"/>
    </row>
    <row r="3705" spans="6:21" x14ac:dyDescent="0.25">
      <c r="F3705" s="31"/>
      <c r="H3705" s="31"/>
      <c r="I3705" s="79"/>
      <c r="J3705" s="79"/>
      <c r="N3705" s="33"/>
      <c r="O3705" s="28"/>
      <c r="P3705" s="33"/>
      <c r="Q3705" s="38"/>
      <c r="R3705" s="91"/>
      <c r="U3705" s="31"/>
    </row>
    <row r="3706" spans="6:21" x14ac:dyDescent="0.25">
      <c r="F3706" s="31"/>
      <c r="H3706" s="31"/>
      <c r="I3706" s="79"/>
      <c r="J3706" s="79"/>
      <c r="N3706" s="33"/>
      <c r="O3706" s="28"/>
      <c r="P3706" s="33"/>
      <c r="Q3706" s="38"/>
      <c r="R3706" s="91"/>
      <c r="U3706" s="31"/>
    </row>
    <row r="3707" spans="6:21" x14ac:dyDescent="0.25">
      <c r="F3707" s="31"/>
      <c r="H3707" s="31"/>
      <c r="I3707" s="79"/>
      <c r="J3707" s="79"/>
      <c r="N3707" s="33"/>
      <c r="O3707" s="28"/>
      <c r="P3707" s="33"/>
      <c r="Q3707" s="38"/>
      <c r="R3707" s="91"/>
      <c r="U3707" s="31"/>
    </row>
    <row r="3708" spans="6:21" x14ac:dyDescent="0.25">
      <c r="F3708" s="31"/>
      <c r="H3708" s="31"/>
      <c r="I3708" s="79"/>
      <c r="J3708" s="79"/>
      <c r="N3708" s="33"/>
      <c r="O3708" s="28"/>
      <c r="P3708" s="33"/>
      <c r="Q3708" s="38"/>
      <c r="R3708" s="91"/>
      <c r="U3708" s="31"/>
    </row>
    <row r="3709" spans="6:21" x14ac:dyDescent="0.25">
      <c r="F3709" s="31"/>
      <c r="H3709" s="31"/>
      <c r="I3709" s="79"/>
      <c r="J3709" s="79"/>
      <c r="N3709" s="33"/>
      <c r="O3709" s="28"/>
      <c r="P3709" s="33"/>
      <c r="Q3709" s="38"/>
      <c r="R3709" s="91"/>
      <c r="U3709" s="31"/>
    </row>
    <row r="3710" spans="6:21" x14ac:dyDescent="0.25">
      <c r="F3710" s="31"/>
      <c r="H3710" s="31"/>
      <c r="I3710" s="79"/>
      <c r="J3710" s="79"/>
      <c r="N3710" s="33"/>
      <c r="O3710" s="28"/>
      <c r="P3710" s="33"/>
      <c r="Q3710" s="38"/>
      <c r="R3710" s="91"/>
      <c r="U3710" s="31"/>
    </row>
    <row r="3711" spans="6:21" x14ac:dyDescent="0.25">
      <c r="F3711" s="31"/>
      <c r="H3711" s="31"/>
      <c r="I3711" s="79"/>
      <c r="J3711" s="79"/>
      <c r="N3711" s="33"/>
      <c r="O3711" s="28"/>
      <c r="P3711" s="33"/>
      <c r="Q3711" s="38"/>
      <c r="R3711" s="91"/>
      <c r="U3711" s="31"/>
    </row>
    <row r="3712" spans="6:21" x14ac:dyDescent="0.25">
      <c r="F3712" s="31"/>
      <c r="H3712" s="31"/>
      <c r="I3712" s="79"/>
      <c r="J3712" s="79"/>
      <c r="N3712" s="33"/>
      <c r="O3712" s="28"/>
      <c r="P3712" s="33"/>
      <c r="Q3712" s="38"/>
      <c r="R3712" s="91"/>
      <c r="U3712" s="31"/>
    </row>
    <row r="3713" spans="6:21" x14ac:dyDescent="0.25">
      <c r="F3713" s="31"/>
      <c r="H3713" s="31"/>
      <c r="I3713" s="79"/>
      <c r="J3713" s="79"/>
      <c r="N3713" s="33"/>
      <c r="O3713" s="28"/>
      <c r="P3713" s="33"/>
      <c r="Q3713" s="38"/>
      <c r="R3713" s="91"/>
      <c r="U3713" s="31"/>
    </row>
    <row r="3714" spans="6:21" x14ac:dyDescent="0.25">
      <c r="F3714" s="31"/>
      <c r="H3714" s="31"/>
      <c r="I3714" s="79"/>
      <c r="J3714" s="79"/>
      <c r="N3714" s="33"/>
      <c r="O3714" s="28"/>
      <c r="P3714" s="33"/>
      <c r="Q3714" s="38"/>
      <c r="R3714" s="91"/>
      <c r="U3714" s="31"/>
    </row>
    <row r="3715" spans="6:21" x14ac:dyDescent="0.25">
      <c r="F3715" s="31"/>
      <c r="H3715" s="31"/>
      <c r="I3715" s="79"/>
      <c r="J3715" s="79"/>
      <c r="N3715" s="33"/>
      <c r="O3715" s="28"/>
      <c r="P3715" s="33"/>
      <c r="Q3715" s="38"/>
      <c r="R3715" s="91"/>
      <c r="U3715" s="31"/>
    </row>
    <row r="3716" spans="6:21" x14ac:dyDescent="0.25">
      <c r="F3716" s="31"/>
      <c r="H3716" s="31"/>
      <c r="I3716" s="79"/>
      <c r="J3716" s="79"/>
      <c r="N3716" s="33"/>
      <c r="O3716" s="28"/>
      <c r="P3716" s="33"/>
      <c r="Q3716" s="38"/>
      <c r="R3716" s="91"/>
      <c r="U3716" s="31"/>
    </row>
    <row r="3717" spans="6:21" x14ac:dyDescent="0.25">
      <c r="F3717" s="31"/>
      <c r="H3717" s="31"/>
      <c r="I3717" s="79"/>
      <c r="J3717" s="79"/>
      <c r="N3717" s="33"/>
      <c r="O3717" s="28"/>
      <c r="P3717" s="33"/>
      <c r="Q3717" s="38"/>
      <c r="R3717" s="91"/>
      <c r="U3717" s="31"/>
    </row>
    <row r="3718" spans="6:21" x14ac:dyDescent="0.25">
      <c r="F3718" s="31"/>
      <c r="H3718" s="31"/>
      <c r="I3718" s="79"/>
      <c r="J3718" s="79"/>
      <c r="N3718" s="33"/>
      <c r="O3718" s="28"/>
      <c r="P3718" s="33"/>
      <c r="Q3718" s="38"/>
      <c r="R3718" s="91"/>
      <c r="U3718" s="31"/>
    </row>
    <row r="3719" spans="6:21" x14ac:dyDescent="0.25">
      <c r="F3719" s="31"/>
      <c r="H3719" s="31"/>
      <c r="I3719" s="79"/>
      <c r="J3719" s="79"/>
      <c r="N3719" s="33"/>
      <c r="O3719" s="28"/>
      <c r="P3719" s="33"/>
      <c r="Q3719" s="38"/>
      <c r="R3719" s="91"/>
      <c r="U3719" s="31"/>
    </row>
    <row r="3720" spans="6:21" x14ac:dyDescent="0.25">
      <c r="F3720" s="31"/>
      <c r="H3720" s="31"/>
      <c r="I3720" s="79"/>
      <c r="J3720" s="79"/>
      <c r="N3720" s="33"/>
      <c r="O3720" s="28"/>
      <c r="P3720" s="33"/>
      <c r="Q3720" s="38"/>
      <c r="R3720" s="91"/>
      <c r="U3720" s="31"/>
    </row>
    <row r="3721" spans="6:21" x14ac:dyDescent="0.25">
      <c r="F3721" s="31"/>
      <c r="H3721" s="31"/>
      <c r="I3721" s="79"/>
      <c r="J3721" s="79"/>
      <c r="N3721" s="33"/>
      <c r="O3721" s="28"/>
      <c r="P3721" s="33"/>
      <c r="Q3721" s="38"/>
      <c r="R3721" s="91"/>
      <c r="U3721" s="31"/>
    </row>
    <row r="3722" spans="6:21" x14ac:dyDescent="0.25">
      <c r="F3722" s="31"/>
      <c r="H3722" s="31"/>
      <c r="I3722" s="79"/>
      <c r="J3722" s="79"/>
      <c r="N3722" s="33"/>
      <c r="O3722" s="28"/>
      <c r="P3722" s="33"/>
      <c r="Q3722" s="38"/>
      <c r="R3722" s="91"/>
      <c r="U3722" s="31"/>
    </row>
    <row r="3723" spans="6:21" x14ac:dyDescent="0.25">
      <c r="F3723" s="31"/>
      <c r="H3723" s="31"/>
      <c r="I3723" s="79"/>
      <c r="J3723" s="79"/>
      <c r="N3723" s="33"/>
      <c r="O3723" s="28"/>
      <c r="P3723" s="33"/>
      <c r="Q3723" s="38"/>
      <c r="R3723" s="91"/>
      <c r="U3723" s="31"/>
    </row>
    <row r="3724" spans="6:21" x14ac:dyDescent="0.25">
      <c r="F3724" s="31"/>
      <c r="H3724" s="31"/>
      <c r="I3724" s="79"/>
      <c r="J3724" s="79"/>
      <c r="N3724" s="33"/>
      <c r="O3724" s="28"/>
      <c r="P3724" s="33"/>
      <c r="Q3724" s="38"/>
      <c r="R3724" s="91"/>
      <c r="U3724" s="31"/>
    </row>
    <row r="3725" spans="6:21" x14ac:dyDescent="0.25">
      <c r="F3725" s="31"/>
      <c r="H3725" s="31"/>
      <c r="I3725" s="79"/>
      <c r="J3725" s="79"/>
      <c r="N3725" s="33"/>
      <c r="O3725" s="28"/>
      <c r="P3725" s="33"/>
      <c r="Q3725" s="38"/>
      <c r="R3725" s="91"/>
      <c r="U3725" s="31"/>
    </row>
    <row r="3726" spans="6:21" x14ac:dyDescent="0.25">
      <c r="F3726" s="31"/>
      <c r="H3726" s="31"/>
      <c r="I3726" s="79"/>
      <c r="J3726" s="79"/>
      <c r="N3726" s="33"/>
      <c r="O3726" s="28"/>
      <c r="P3726" s="33"/>
      <c r="Q3726" s="38"/>
      <c r="R3726" s="91"/>
      <c r="U3726" s="31"/>
    </row>
    <row r="3727" spans="6:21" x14ac:dyDescent="0.25">
      <c r="F3727" s="31"/>
      <c r="H3727" s="31"/>
      <c r="I3727" s="79"/>
      <c r="J3727" s="79"/>
      <c r="N3727" s="33"/>
      <c r="O3727" s="28"/>
      <c r="P3727" s="33"/>
      <c r="Q3727" s="38"/>
      <c r="R3727" s="91"/>
      <c r="U3727" s="31"/>
    </row>
    <row r="3728" spans="6:21" x14ac:dyDescent="0.25">
      <c r="F3728" s="31"/>
      <c r="H3728" s="31"/>
      <c r="I3728" s="79"/>
      <c r="J3728" s="79"/>
      <c r="N3728" s="33"/>
      <c r="O3728" s="28"/>
      <c r="P3728" s="33"/>
      <c r="Q3728" s="38"/>
      <c r="R3728" s="91"/>
      <c r="U3728" s="31"/>
    </row>
    <row r="3729" spans="6:21" x14ac:dyDescent="0.25">
      <c r="F3729" s="31"/>
      <c r="H3729" s="31"/>
      <c r="I3729" s="79"/>
      <c r="J3729" s="79"/>
      <c r="N3729" s="33"/>
      <c r="O3729" s="28"/>
      <c r="P3729" s="33"/>
      <c r="Q3729" s="38"/>
      <c r="R3729" s="91"/>
      <c r="U3729" s="31"/>
    </row>
    <row r="3730" spans="6:21" x14ac:dyDescent="0.25">
      <c r="F3730" s="31"/>
      <c r="H3730" s="31"/>
      <c r="I3730" s="79"/>
      <c r="J3730" s="79"/>
      <c r="N3730" s="33"/>
      <c r="O3730" s="28"/>
      <c r="P3730" s="33"/>
      <c r="Q3730" s="38"/>
      <c r="R3730" s="91"/>
      <c r="U3730" s="31"/>
    </row>
    <row r="3731" spans="6:21" x14ac:dyDescent="0.25">
      <c r="F3731" s="31"/>
      <c r="H3731" s="31"/>
      <c r="I3731" s="79"/>
      <c r="J3731" s="79"/>
      <c r="N3731" s="33"/>
      <c r="O3731" s="28"/>
      <c r="P3731" s="33"/>
      <c r="Q3731" s="38"/>
      <c r="R3731" s="91"/>
      <c r="U3731" s="31"/>
    </row>
    <row r="3732" spans="6:21" x14ac:dyDescent="0.25">
      <c r="F3732" s="31"/>
      <c r="H3732" s="31"/>
      <c r="I3732" s="79"/>
      <c r="J3732" s="79"/>
      <c r="N3732" s="33"/>
      <c r="O3732" s="28"/>
      <c r="P3732" s="33"/>
      <c r="Q3732" s="38"/>
      <c r="R3732" s="91"/>
      <c r="U3732" s="31"/>
    </row>
    <row r="3733" spans="6:21" x14ac:dyDescent="0.25">
      <c r="F3733" s="31"/>
      <c r="H3733" s="31"/>
      <c r="I3733" s="79"/>
      <c r="J3733" s="79"/>
      <c r="N3733" s="33"/>
      <c r="O3733" s="28"/>
      <c r="P3733" s="33"/>
      <c r="Q3733" s="38"/>
      <c r="R3733" s="91"/>
      <c r="U3733" s="31"/>
    </row>
    <row r="3734" spans="6:21" x14ac:dyDescent="0.25">
      <c r="F3734" s="31"/>
      <c r="H3734" s="31"/>
      <c r="I3734" s="79"/>
      <c r="J3734" s="79"/>
      <c r="N3734" s="33"/>
      <c r="O3734" s="28"/>
      <c r="P3734" s="33"/>
      <c r="Q3734" s="38"/>
      <c r="R3734" s="91"/>
      <c r="U3734" s="31"/>
    </row>
    <row r="3735" spans="6:21" x14ac:dyDescent="0.25">
      <c r="F3735" s="31"/>
      <c r="H3735" s="31"/>
      <c r="I3735" s="79"/>
      <c r="J3735" s="79"/>
      <c r="N3735" s="33"/>
      <c r="O3735" s="28"/>
      <c r="P3735" s="33"/>
      <c r="Q3735" s="38"/>
      <c r="R3735" s="91"/>
      <c r="U3735" s="31"/>
    </row>
    <row r="3736" spans="6:21" x14ac:dyDescent="0.25">
      <c r="F3736" s="31"/>
      <c r="H3736" s="31"/>
      <c r="I3736" s="79"/>
      <c r="J3736" s="79"/>
      <c r="N3736" s="33"/>
      <c r="O3736" s="28"/>
      <c r="P3736" s="33"/>
      <c r="Q3736" s="38"/>
      <c r="R3736" s="91"/>
      <c r="U3736" s="31"/>
    </row>
    <row r="3737" spans="6:21" x14ac:dyDescent="0.25">
      <c r="F3737" s="31"/>
      <c r="H3737" s="31"/>
      <c r="I3737" s="79"/>
      <c r="J3737" s="79"/>
      <c r="N3737" s="33"/>
      <c r="O3737" s="28"/>
      <c r="P3737" s="33"/>
      <c r="Q3737" s="38"/>
      <c r="R3737" s="91"/>
      <c r="U3737" s="31"/>
    </row>
    <row r="3738" spans="6:21" x14ac:dyDescent="0.25">
      <c r="F3738" s="31"/>
      <c r="H3738" s="31"/>
      <c r="I3738" s="79"/>
      <c r="J3738" s="79"/>
      <c r="N3738" s="33"/>
      <c r="O3738" s="28"/>
      <c r="P3738" s="33"/>
      <c r="Q3738" s="38"/>
      <c r="R3738" s="91"/>
      <c r="U3738" s="31"/>
    </row>
    <row r="3739" spans="6:21" x14ac:dyDescent="0.25">
      <c r="F3739" s="31"/>
      <c r="H3739" s="31"/>
      <c r="I3739" s="79"/>
      <c r="J3739" s="79"/>
      <c r="N3739" s="33"/>
      <c r="O3739" s="28"/>
      <c r="P3739" s="33"/>
      <c r="Q3739" s="38"/>
      <c r="R3739" s="91"/>
      <c r="U3739" s="31"/>
    </row>
    <row r="3740" spans="6:21" x14ac:dyDescent="0.25">
      <c r="F3740" s="31"/>
      <c r="H3740" s="31"/>
      <c r="I3740" s="79"/>
      <c r="J3740" s="79"/>
      <c r="N3740" s="33"/>
      <c r="O3740" s="28"/>
      <c r="P3740" s="33"/>
      <c r="Q3740" s="38"/>
      <c r="R3740" s="91"/>
      <c r="U3740" s="31"/>
    </row>
    <row r="3741" spans="6:21" x14ac:dyDescent="0.25">
      <c r="F3741" s="31"/>
      <c r="H3741" s="31"/>
      <c r="I3741" s="79"/>
      <c r="J3741" s="79"/>
      <c r="N3741" s="33"/>
      <c r="O3741" s="28"/>
      <c r="P3741" s="33"/>
      <c r="Q3741" s="38"/>
      <c r="R3741" s="91"/>
      <c r="U3741" s="31"/>
    </row>
    <row r="3742" spans="6:21" x14ac:dyDescent="0.25">
      <c r="F3742" s="31"/>
      <c r="H3742" s="31"/>
      <c r="I3742" s="79"/>
      <c r="J3742" s="79"/>
      <c r="N3742" s="33"/>
      <c r="O3742" s="28"/>
      <c r="P3742" s="33"/>
      <c r="Q3742" s="38"/>
      <c r="R3742" s="91"/>
      <c r="U3742" s="31"/>
    </row>
    <row r="3743" spans="6:21" x14ac:dyDescent="0.25">
      <c r="F3743" s="31"/>
      <c r="H3743" s="31"/>
      <c r="I3743" s="79"/>
      <c r="J3743" s="79"/>
      <c r="N3743" s="33"/>
      <c r="O3743" s="28"/>
      <c r="P3743" s="33"/>
      <c r="Q3743" s="38"/>
      <c r="R3743" s="91"/>
      <c r="U3743" s="31"/>
    </row>
    <row r="3744" spans="6:21" x14ac:dyDescent="0.25">
      <c r="F3744" s="31"/>
      <c r="H3744" s="31"/>
      <c r="I3744" s="79"/>
      <c r="J3744" s="79"/>
      <c r="N3744" s="33"/>
      <c r="O3744" s="28"/>
      <c r="P3744" s="33"/>
      <c r="Q3744" s="38"/>
      <c r="R3744" s="91"/>
      <c r="U3744" s="31"/>
    </row>
    <row r="3745" spans="6:21" x14ac:dyDescent="0.25">
      <c r="F3745" s="31"/>
      <c r="H3745" s="31"/>
      <c r="I3745" s="79"/>
      <c r="J3745" s="79"/>
      <c r="N3745" s="33"/>
      <c r="O3745" s="28"/>
      <c r="P3745" s="33"/>
      <c r="Q3745" s="38"/>
      <c r="R3745" s="91"/>
      <c r="U3745" s="31"/>
    </row>
    <row r="3746" spans="6:21" x14ac:dyDescent="0.25">
      <c r="F3746" s="31"/>
      <c r="H3746" s="31"/>
      <c r="I3746" s="79"/>
      <c r="J3746" s="79"/>
      <c r="N3746" s="33"/>
      <c r="O3746" s="28"/>
      <c r="P3746" s="33"/>
      <c r="Q3746" s="38"/>
      <c r="R3746" s="91"/>
      <c r="U3746" s="31"/>
    </row>
    <row r="3747" spans="6:21" x14ac:dyDescent="0.25">
      <c r="F3747" s="31"/>
      <c r="H3747" s="31"/>
      <c r="I3747" s="79"/>
      <c r="J3747" s="79"/>
      <c r="N3747" s="33"/>
      <c r="O3747" s="28"/>
      <c r="P3747" s="33"/>
      <c r="Q3747" s="38"/>
      <c r="R3747" s="91"/>
      <c r="U3747" s="31"/>
    </row>
    <row r="3748" spans="6:21" x14ac:dyDescent="0.25">
      <c r="F3748" s="31"/>
      <c r="H3748" s="31"/>
      <c r="I3748" s="79"/>
      <c r="J3748" s="79"/>
      <c r="N3748" s="33"/>
      <c r="O3748" s="28"/>
      <c r="P3748" s="33"/>
      <c r="Q3748" s="38"/>
      <c r="R3748" s="91"/>
      <c r="U3748" s="31"/>
    </row>
    <row r="3749" spans="6:21" x14ac:dyDescent="0.25">
      <c r="F3749" s="31"/>
      <c r="H3749" s="31"/>
      <c r="I3749" s="79"/>
      <c r="J3749" s="79"/>
      <c r="N3749" s="33"/>
      <c r="O3749" s="28"/>
      <c r="P3749" s="33"/>
      <c r="Q3749" s="38"/>
      <c r="R3749" s="91"/>
      <c r="U3749" s="31"/>
    </row>
    <row r="3750" spans="6:21" x14ac:dyDescent="0.25">
      <c r="F3750" s="31"/>
      <c r="H3750" s="31"/>
      <c r="I3750" s="79"/>
      <c r="J3750" s="79"/>
      <c r="N3750" s="33"/>
      <c r="O3750" s="28"/>
      <c r="P3750" s="33"/>
      <c r="Q3750" s="38"/>
      <c r="R3750" s="91"/>
      <c r="U3750" s="31"/>
    </row>
    <row r="3751" spans="6:21" x14ac:dyDescent="0.25">
      <c r="F3751" s="31"/>
      <c r="H3751" s="31"/>
      <c r="I3751" s="79"/>
      <c r="J3751" s="79"/>
      <c r="N3751" s="33"/>
      <c r="O3751" s="28"/>
      <c r="P3751" s="33"/>
      <c r="Q3751" s="38"/>
      <c r="R3751" s="91"/>
      <c r="U3751" s="31"/>
    </row>
    <row r="3752" spans="6:21" x14ac:dyDescent="0.25">
      <c r="F3752" s="31"/>
      <c r="H3752" s="31"/>
      <c r="I3752" s="79"/>
      <c r="J3752" s="79"/>
      <c r="N3752" s="33"/>
      <c r="O3752" s="28"/>
      <c r="P3752" s="33"/>
      <c r="Q3752" s="38"/>
      <c r="R3752" s="91"/>
      <c r="U3752" s="31"/>
    </row>
    <row r="3753" spans="6:21" x14ac:dyDescent="0.25">
      <c r="F3753" s="31"/>
      <c r="H3753" s="31"/>
      <c r="I3753" s="79"/>
      <c r="J3753" s="79"/>
      <c r="N3753" s="33"/>
      <c r="O3753" s="28"/>
      <c r="P3753" s="33"/>
      <c r="Q3753" s="38"/>
      <c r="R3753" s="91"/>
      <c r="U3753" s="31"/>
    </row>
    <row r="3754" spans="6:21" x14ac:dyDescent="0.25">
      <c r="F3754" s="31"/>
      <c r="H3754" s="31"/>
      <c r="I3754" s="79"/>
      <c r="J3754" s="79"/>
      <c r="N3754" s="33"/>
      <c r="O3754" s="28"/>
      <c r="P3754" s="33"/>
      <c r="Q3754" s="38"/>
      <c r="R3754" s="91"/>
      <c r="U3754" s="31"/>
    </row>
    <row r="3755" spans="6:21" x14ac:dyDescent="0.25">
      <c r="F3755" s="31"/>
      <c r="H3755" s="31"/>
      <c r="I3755" s="79"/>
      <c r="J3755" s="79"/>
      <c r="N3755" s="33"/>
      <c r="O3755" s="28"/>
      <c r="P3755" s="33"/>
      <c r="Q3755" s="38"/>
      <c r="R3755" s="91"/>
      <c r="U3755" s="31"/>
    </row>
    <row r="3756" spans="6:21" x14ac:dyDescent="0.25">
      <c r="F3756" s="31"/>
      <c r="H3756" s="31"/>
      <c r="I3756" s="79"/>
      <c r="J3756" s="79"/>
      <c r="N3756" s="33"/>
      <c r="O3756" s="28"/>
      <c r="P3756" s="33"/>
      <c r="Q3756" s="38"/>
      <c r="R3756" s="91"/>
      <c r="U3756" s="31"/>
    </row>
    <row r="3757" spans="6:21" x14ac:dyDescent="0.25">
      <c r="F3757" s="31"/>
      <c r="H3757" s="31"/>
      <c r="I3757" s="79"/>
      <c r="J3757" s="79"/>
      <c r="N3757" s="33"/>
      <c r="O3757" s="28"/>
      <c r="P3757" s="33"/>
      <c r="Q3757" s="38"/>
      <c r="R3757" s="91"/>
      <c r="U3757" s="31"/>
    </row>
    <row r="3758" spans="6:21" x14ac:dyDescent="0.25">
      <c r="F3758" s="31"/>
      <c r="H3758" s="31"/>
      <c r="I3758" s="79"/>
      <c r="J3758" s="79"/>
      <c r="N3758" s="33"/>
      <c r="O3758" s="28"/>
      <c r="P3758" s="33"/>
      <c r="Q3758" s="38"/>
      <c r="R3758" s="91"/>
      <c r="U3758" s="31"/>
    </row>
    <row r="3759" spans="6:21" x14ac:dyDescent="0.25">
      <c r="F3759" s="31"/>
      <c r="H3759" s="31"/>
      <c r="I3759" s="79"/>
      <c r="J3759" s="79"/>
      <c r="N3759" s="33"/>
      <c r="O3759" s="28"/>
      <c r="P3759" s="33"/>
      <c r="Q3759" s="38"/>
      <c r="R3759" s="91"/>
      <c r="U3759" s="31"/>
    </row>
    <row r="1047702" spans="6:18" x14ac:dyDescent="0.25">
      <c r="F1047702" s="31"/>
      <c r="H1047702" s="31"/>
      <c r="I1047702" s="79"/>
      <c r="J1047702" s="79"/>
      <c r="N1047702" s="33"/>
      <c r="O1047702" s="28"/>
      <c r="P1047702" s="33"/>
      <c r="Q1047702" s="38"/>
      <c r="R1047702" s="91"/>
    </row>
  </sheetData>
  <sheetProtection selectLockedCells="1" sort="0" autoFilter="0"/>
  <protectedRanges>
    <protectedRange sqref="K1 C2 A2599:XFD1048576 K3:K6 K7:M2585 A1:A8 B2:B8 C4:G6 L1:XFD6 A9:B2586 A2587:M2598 G2586:M2586 G7:G147 H1:J147 G148:J2585 C7:F2586 N7:XFD2598" name="Overview"/>
  </protectedRanges>
  <autoFilter ref="A5:W2598" xr:uid="{00000000-0009-0000-0000-000000000000}">
    <sortState xmlns:xlrd2="http://schemas.microsoft.com/office/spreadsheetml/2017/richdata2" ref="A6:W2598">
      <sortCondition descending="1" ref="M5:M2598"/>
    </sortState>
  </autoFilter>
  <sortState xmlns:xlrd2="http://schemas.microsoft.com/office/spreadsheetml/2017/richdata2" ref="A6:S513">
    <sortCondition ref="A6:A513"/>
  </sortState>
  <dataConsolidate link="1"/>
  <conditionalFormatting sqref="B72:B73 G802:G803 S802:S814 S930 G805:G819 G930 B809:B849 B930 G715:G745 S937:S938 B937:B938 G937:G938 S940:S946 B940:B945 G940:G945 S333:S336 S325 S75:S110 S237:S267 B2129:B2361 S2299:S2356 S273:S284 P1047702:S1048576 B1047702:N1048576 S715:S786 S359:S647 S652:S708 B75:B704 B2388:B2389 S2391:S2426 S2553:S2583 B2391:B2586 U6:U3759 G2586:M2586 G2388:G2389 G2129:G2361 G619:G708 G72:G73 K72:L73 G75:G598 K2129:M2361 K75:M708 K2388:L2389 G2391:G2585 K2391:M2585 K940:M945 K937:M938 K715:M745 K930:M930 K805:L805 K806:M814 K802:M803 N6:N2598 P6:R2598">
    <cfRule type="expression" dxfId="12364" priority="29131">
      <formula>$B6="StatMechThermo"</formula>
    </cfRule>
    <cfRule type="expression" dxfId="12363" priority="29246">
      <formula>$B6="TN1531TW"</formula>
    </cfRule>
    <cfRule type="expression" dxfId="12362" priority="29247">
      <formula>$B6="AESB1320TN"</formula>
    </cfRule>
    <cfRule type="expression" dxfId="12361" priority="29248">
      <formula>$B6="NB1142"</formula>
    </cfRule>
    <cfRule type="expression" dxfId="12360" priority="29249">
      <formula>$B6="EE1P11"</formula>
    </cfRule>
    <cfRule type="expression" dxfId="12359" priority="29250">
      <formula>$B6="TN2054"</formula>
    </cfRule>
    <cfRule type="expression" dxfId="12358" priority="29251">
      <formula>$B6="TN1201"</formula>
    </cfRule>
    <cfRule type="expression" dxfId="12357" priority="29317">
      <formula>$B6="TN1321"</formula>
    </cfRule>
    <cfRule type="expression" dxfId="12356" priority="29318">
      <formula>$B6="TN4010TA"</formula>
    </cfRule>
    <cfRule type="expression" dxfId="12355" priority="29319">
      <formula>$B6="TN2053"</formula>
    </cfRule>
    <cfRule type="expression" dxfId="12354" priority="29320">
      <formula>$B6="TN2421"</formula>
    </cfRule>
    <cfRule type="expression" dxfId="12353" priority="29321">
      <formula>$B6="TN1301"</formula>
    </cfRule>
    <cfRule type="expression" dxfId="12352" priority="29322">
      <formula>$B6="TN1612TU"</formula>
    </cfRule>
    <cfRule type="expression" dxfId="12351" priority="29323">
      <formula>$B6="TN1311"</formula>
    </cfRule>
    <cfRule type="expression" dxfId="12350" priority="29324">
      <formula>$B6="TN1622"</formula>
    </cfRule>
    <cfRule type="expression" dxfId="12349" priority="29325">
      <formula>$B6="EE1200"</formula>
    </cfRule>
    <cfRule type="expression" dxfId="12348" priority="29326">
      <formula>$B6="TN2345"</formula>
    </cfRule>
    <cfRule type="expression" dxfId="12347" priority="29327">
      <formula>$B6="AESB1320TN"</formula>
    </cfRule>
    <cfRule type="expression" dxfId="12346" priority="29328">
      <formula>$B6="TN4110TA"</formula>
    </cfRule>
    <cfRule type="expression" dxfId="12345" priority="29329">
      <formula>$B6="TN2321"</formula>
    </cfRule>
  </conditionalFormatting>
  <conditionalFormatting sqref="A1743:A2361 A1734:A1739 A1724:A1730 A1710:A1722 A1700:A1707 A1146:A1697 O1047702:O1048576 A1047702:A1048576 A6:A1144 C6:J6 G7:G71 H7:J2585 C7:F2586 O6:O2598">
    <cfRule type="expression" dxfId="12344" priority="29227">
      <formula>$B6="TN1531TW"</formula>
    </cfRule>
    <cfRule type="expression" dxfId="12343" priority="29228">
      <formula>$B6="AESB1320TN"</formula>
    </cfRule>
    <cfRule type="expression" dxfId="12342" priority="29229">
      <formula>$B6="NB1142"</formula>
    </cfRule>
    <cfRule type="expression" dxfId="12341" priority="29230">
      <formula>$B6="EE1P11"</formula>
    </cfRule>
    <cfRule type="expression" dxfId="12340" priority="29231">
      <formula>$B6="TN2054"</formula>
    </cfRule>
    <cfRule type="expression" dxfId="12339" priority="29232">
      <formula>$B6="TN1201"</formula>
    </cfRule>
    <cfRule type="expression" dxfId="12338" priority="29233">
      <formula>$B6="TN1321"</formula>
    </cfRule>
    <cfRule type="expression" dxfId="12337" priority="29234">
      <formula>$B6="TN4010TA"</formula>
    </cfRule>
    <cfRule type="expression" dxfId="12336" priority="29235">
      <formula>$B6="TN2053"</formula>
    </cfRule>
    <cfRule type="expression" dxfId="12335" priority="29236">
      <formula>$B6="TN2421"</formula>
    </cfRule>
    <cfRule type="expression" dxfId="12334" priority="29237">
      <formula>$B6="TN1301"</formula>
    </cfRule>
    <cfRule type="expression" dxfId="12333" priority="29238">
      <formula>$B6="TN1612TU"</formula>
    </cfRule>
    <cfRule type="expression" dxfId="12332" priority="29239">
      <formula>$B6="TN1311"</formula>
    </cfRule>
    <cfRule type="expression" dxfId="12331" priority="29240">
      <formula>$B6="TN1622"</formula>
    </cfRule>
    <cfRule type="expression" dxfId="12330" priority="29241">
      <formula>$B6="EE1200"</formula>
    </cfRule>
    <cfRule type="expression" dxfId="12329" priority="29242">
      <formula>$B6="TN2345"</formula>
    </cfRule>
    <cfRule type="expression" dxfId="12328" priority="29243">
      <formula>$B6="AESB1320TN"</formula>
    </cfRule>
    <cfRule type="expression" dxfId="12327" priority="29244">
      <formula>$B6="TN4110TA"</formula>
    </cfRule>
    <cfRule type="expression" dxfId="12326" priority="29245">
      <formula>$B6="TN2321"</formula>
    </cfRule>
  </conditionalFormatting>
  <conditionalFormatting sqref="G74">
    <cfRule type="expression" dxfId="12325" priority="28871">
      <formula>$B74="StatMechThermo"</formula>
    </cfRule>
    <cfRule type="expression" dxfId="12324" priority="28872">
      <formula>$B74="TN1531TW"</formula>
    </cfRule>
    <cfRule type="expression" dxfId="12323" priority="28873">
      <formula>$B74="AESB1320TN"</formula>
    </cfRule>
    <cfRule type="expression" dxfId="12322" priority="28874">
      <formula>$B74="NB1142"</formula>
    </cfRule>
    <cfRule type="expression" dxfId="12321" priority="28875">
      <formula>$B74="EE1P11"</formula>
    </cfRule>
    <cfRule type="expression" dxfId="12320" priority="28876">
      <formula>$B74="TN2054"</formula>
    </cfRule>
    <cfRule type="expression" dxfId="12319" priority="28877">
      <formula>$B74="TN1201"</formula>
    </cfRule>
    <cfRule type="expression" dxfId="12318" priority="28878">
      <formula>$B74="TN1321"</formula>
    </cfRule>
    <cfRule type="expression" dxfId="12317" priority="28879">
      <formula>$B74="TN4010TA"</formula>
    </cfRule>
    <cfRule type="expression" dxfId="12316" priority="28880">
      <formula>$B74="TN2053"</formula>
    </cfRule>
    <cfRule type="expression" dxfId="12315" priority="28881">
      <formula>$B74="TN2421"</formula>
    </cfRule>
    <cfRule type="expression" dxfId="12314" priority="28882">
      <formula>$B74="TN1301"</formula>
    </cfRule>
    <cfRule type="expression" dxfId="12313" priority="28883">
      <formula>$B74="TN1612TU"</formula>
    </cfRule>
    <cfRule type="expression" dxfId="12312" priority="28884">
      <formula>$B74="TN1311"</formula>
    </cfRule>
    <cfRule type="expression" dxfId="12311" priority="28885">
      <formula>$B74="TN1622"</formula>
    </cfRule>
    <cfRule type="expression" dxfId="12310" priority="28886">
      <formula>$B74="EE1200"</formula>
    </cfRule>
    <cfRule type="expression" dxfId="12309" priority="28887">
      <formula>$B74="TN2345"</formula>
    </cfRule>
    <cfRule type="expression" dxfId="12308" priority="28888">
      <formula>$B74="AESB1320TN"</formula>
    </cfRule>
    <cfRule type="expression" dxfId="12307" priority="28889">
      <formula>$B74="TN4110TA"</formula>
    </cfRule>
    <cfRule type="expression" dxfId="12306" priority="28890">
      <formula>$B74="TN2321"</formula>
    </cfRule>
  </conditionalFormatting>
  <conditionalFormatting sqref="B74">
    <cfRule type="expression" dxfId="12305" priority="28771">
      <formula>$B74="StatMechThermo"</formula>
    </cfRule>
    <cfRule type="expression" dxfId="12304" priority="28772">
      <formula>$B74="TN1531TW"</formula>
    </cfRule>
    <cfRule type="expression" dxfId="12303" priority="28773">
      <formula>$B74="AESB1320TN"</formula>
    </cfRule>
    <cfRule type="expression" dxfId="12302" priority="28774">
      <formula>$B74="NB1142"</formula>
    </cfRule>
    <cfRule type="expression" dxfId="12301" priority="28775">
      <formula>$B74="EE1P11"</formula>
    </cfRule>
    <cfRule type="expression" dxfId="12300" priority="28776">
      <formula>$B74="TN2054"</formula>
    </cfRule>
    <cfRule type="expression" dxfId="12299" priority="28777">
      <formula>$B74="TN1201"</formula>
    </cfRule>
    <cfRule type="expression" dxfId="12298" priority="28778">
      <formula>$B74="TN1321"</formula>
    </cfRule>
    <cfRule type="expression" dxfId="12297" priority="28779">
      <formula>$B74="TN4010TA"</formula>
    </cfRule>
    <cfRule type="expression" dxfId="12296" priority="28780">
      <formula>$B74="TN2053"</formula>
    </cfRule>
    <cfRule type="expression" dxfId="12295" priority="28781">
      <formula>$B74="TN2421"</formula>
    </cfRule>
    <cfRule type="expression" dxfId="12294" priority="28782">
      <formula>$B74="TN1301"</formula>
    </cfRule>
    <cfRule type="expression" dxfId="12293" priority="28783">
      <formula>$B74="TN1612TU"</formula>
    </cfRule>
    <cfRule type="expression" dxfId="12292" priority="28784">
      <formula>$B74="TN1311"</formula>
    </cfRule>
    <cfRule type="expression" dxfId="12291" priority="28785">
      <formula>$B74="TN1622"</formula>
    </cfRule>
    <cfRule type="expression" dxfId="12290" priority="28786">
      <formula>$B74="EE1200"</formula>
    </cfRule>
    <cfRule type="expression" dxfId="12289" priority="28787">
      <formula>$B74="TN2345"</formula>
    </cfRule>
    <cfRule type="expression" dxfId="12288" priority="28788">
      <formula>$B74="AESB1320TN"</formula>
    </cfRule>
    <cfRule type="expression" dxfId="12287" priority="28789">
      <formula>$B74="TN4110TA"</formula>
    </cfRule>
    <cfRule type="expression" dxfId="12286" priority="28790">
      <formula>$B74="TN2321"</formula>
    </cfRule>
  </conditionalFormatting>
  <conditionalFormatting sqref="B6:B71">
    <cfRule type="expression" dxfId="12285" priority="28611">
      <formula>$B6="StatMechThermo"</formula>
    </cfRule>
    <cfRule type="expression" dxfId="12284" priority="28612">
      <formula>$B6="TN1531TW"</formula>
    </cfRule>
    <cfRule type="expression" dxfId="12283" priority="28613">
      <formula>$B6="AESB1320TN"</formula>
    </cfRule>
    <cfRule type="expression" dxfId="12282" priority="28614">
      <formula>$B6="NB1142"</formula>
    </cfRule>
    <cfRule type="expression" dxfId="12281" priority="28615">
      <formula>$B6="EE1P11"</formula>
    </cfRule>
    <cfRule type="expression" dxfId="12280" priority="28616">
      <formula>$B6="TN2054"</formula>
    </cfRule>
    <cfRule type="expression" dxfId="12279" priority="28617">
      <formula>$B6="TN1201"</formula>
    </cfRule>
    <cfRule type="expression" dxfId="12278" priority="28618">
      <formula>$B6="TN1321"</formula>
    </cfRule>
    <cfRule type="expression" dxfId="12277" priority="28619">
      <formula>$B6="TN4010TA"</formula>
    </cfRule>
    <cfRule type="expression" dxfId="12276" priority="28620">
      <formula>$B6="TN2053"</formula>
    </cfRule>
    <cfRule type="expression" dxfId="12275" priority="28621">
      <formula>$B6="TN2421"</formula>
    </cfRule>
    <cfRule type="expression" dxfId="12274" priority="28622">
      <formula>$B6="TN1301"</formula>
    </cfRule>
    <cfRule type="expression" dxfId="12273" priority="28623">
      <formula>$B6="TN1612TU"</formula>
    </cfRule>
    <cfRule type="expression" dxfId="12272" priority="28624">
      <formula>$B6="TN1311"</formula>
    </cfRule>
    <cfRule type="expression" dxfId="12271" priority="28625">
      <formula>$B6="TN1622"</formula>
    </cfRule>
    <cfRule type="expression" dxfId="12270" priority="28626">
      <formula>$B6="EE1200"</formula>
    </cfRule>
    <cfRule type="expression" dxfId="12269" priority="28627">
      <formula>$B6="TN2345"</formula>
    </cfRule>
    <cfRule type="expression" dxfId="12268" priority="28628">
      <formula>$B6="AESB1320TN"</formula>
    </cfRule>
    <cfRule type="expression" dxfId="12267" priority="28629">
      <formula>$B6="TN4110TA"</formula>
    </cfRule>
    <cfRule type="expression" dxfId="12266" priority="28630">
      <formula>$B6="TN2321"</formula>
    </cfRule>
  </conditionalFormatting>
  <conditionalFormatting sqref="K6:K71">
    <cfRule type="expression" dxfId="12265" priority="28591">
      <formula>$B6="StatMechThermo"</formula>
    </cfRule>
    <cfRule type="expression" dxfId="12264" priority="28592">
      <formula>$B6="TN1531TW"</formula>
    </cfRule>
    <cfRule type="expression" dxfId="12263" priority="28593">
      <formula>$B6="AESB1320TN"</formula>
    </cfRule>
    <cfRule type="expression" dxfId="12262" priority="28594">
      <formula>$B6="NB1142"</formula>
    </cfRule>
    <cfRule type="expression" dxfId="12261" priority="28595">
      <formula>$B6="EE1P11"</formula>
    </cfRule>
    <cfRule type="expression" dxfId="12260" priority="28596">
      <formula>$B6="TN2054"</formula>
    </cfRule>
    <cfRule type="expression" dxfId="12259" priority="28597">
      <formula>$B6="TN1201"</formula>
    </cfRule>
    <cfRule type="expression" dxfId="12258" priority="28598">
      <formula>$B6="TN1321"</formula>
    </cfRule>
    <cfRule type="expression" dxfId="12257" priority="28599">
      <formula>$B6="TN4010TA"</formula>
    </cfRule>
    <cfRule type="expression" dxfId="12256" priority="28600">
      <formula>$B6="TN2053"</formula>
    </cfRule>
    <cfRule type="expression" dxfId="12255" priority="28601">
      <formula>$B6="TN2421"</formula>
    </cfRule>
    <cfRule type="expression" dxfId="12254" priority="28602">
      <formula>$B6="TN1301"</formula>
    </cfRule>
    <cfRule type="expression" dxfId="12253" priority="28603">
      <formula>$B6="TN1612TU"</formula>
    </cfRule>
    <cfRule type="expression" dxfId="12252" priority="28604">
      <formula>$B6="TN1311"</formula>
    </cfRule>
    <cfRule type="expression" dxfId="12251" priority="28605">
      <formula>$B6="TN1622"</formula>
    </cfRule>
    <cfRule type="expression" dxfId="12250" priority="28606">
      <formula>$B6="EE1200"</formula>
    </cfRule>
    <cfRule type="expression" dxfId="12249" priority="28607">
      <formula>$B6="TN2345"</formula>
    </cfRule>
    <cfRule type="expression" dxfId="12248" priority="28608">
      <formula>$B6="AESB1320TN"</formula>
    </cfRule>
    <cfRule type="expression" dxfId="12247" priority="28609">
      <formula>$B6="TN4110TA"</formula>
    </cfRule>
    <cfRule type="expression" dxfId="12246" priority="28610">
      <formula>$B6="TN2321"</formula>
    </cfRule>
  </conditionalFormatting>
  <conditionalFormatting sqref="L6:L71">
    <cfRule type="expression" dxfId="12245" priority="28571">
      <formula>$B6="StatMechThermo"</formula>
    </cfRule>
    <cfRule type="expression" dxfId="12244" priority="28572">
      <formula>$B6="TN1531TW"</formula>
    </cfRule>
    <cfRule type="expression" dxfId="12243" priority="28573">
      <formula>$B6="AESB1320TN"</formula>
    </cfRule>
    <cfRule type="expression" dxfId="12242" priority="28574">
      <formula>$B6="NB1142"</formula>
    </cfRule>
    <cfRule type="expression" dxfId="12241" priority="28575">
      <formula>$B6="EE1P11"</formula>
    </cfRule>
    <cfRule type="expression" dxfId="12240" priority="28576">
      <formula>$B6="TN2054"</formula>
    </cfRule>
    <cfRule type="expression" dxfId="12239" priority="28577">
      <formula>$B6="TN1201"</formula>
    </cfRule>
    <cfRule type="expression" dxfId="12238" priority="28578">
      <formula>$B6="TN1321"</formula>
    </cfRule>
    <cfRule type="expression" dxfId="12237" priority="28579">
      <formula>$B6="TN4010TA"</formula>
    </cfRule>
    <cfRule type="expression" dxfId="12236" priority="28580">
      <formula>$B6="TN2053"</formula>
    </cfRule>
    <cfRule type="expression" dxfId="12235" priority="28581">
      <formula>$B6="TN2421"</formula>
    </cfRule>
    <cfRule type="expression" dxfId="12234" priority="28582">
      <formula>$B6="TN1301"</formula>
    </cfRule>
    <cfRule type="expression" dxfId="12233" priority="28583">
      <formula>$B6="TN1612TU"</formula>
    </cfRule>
    <cfRule type="expression" dxfId="12232" priority="28584">
      <formula>$B6="TN1311"</formula>
    </cfRule>
    <cfRule type="expression" dxfId="12231" priority="28585">
      <formula>$B6="TN1622"</formula>
    </cfRule>
    <cfRule type="expression" dxfId="12230" priority="28586">
      <formula>$B6="EE1200"</formula>
    </cfRule>
    <cfRule type="expression" dxfId="12229" priority="28587">
      <formula>$B6="TN2345"</formula>
    </cfRule>
    <cfRule type="expression" dxfId="12228" priority="28588">
      <formula>$B6="AESB1320TN"</formula>
    </cfRule>
    <cfRule type="expression" dxfId="12227" priority="28589">
      <formula>$B6="TN4110TA"</formula>
    </cfRule>
    <cfRule type="expression" dxfId="12226" priority="28590">
      <formula>$B6="TN2321"</formula>
    </cfRule>
  </conditionalFormatting>
  <conditionalFormatting sqref="K74:L74">
    <cfRule type="expression" dxfId="12225" priority="28491">
      <formula>$B74="StatMechThermo"</formula>
    </cfRule>
    <cfRule type="expression" dxfId="12224" priority="28492">
      <formula>$B74="TN1531TW"</formula>
    </cfRule>
    <cfRule type="expression" dxfId="12223" priority="28493">
      <formula>$B74="AESB1320TN"</formula>
    </cfRule>
    <cfRule type="expression" dxfId="12222" priority="28494">
      <formula>$B74="NB1142"</formula>
    </cfRule>
    <cfRule type="expression" dxfId="12221" priority="28495">
      <formula>$B74="EE1P11"</formula>
    </cfRule>
    <cfRule type="expression" dxfId="12220" priority="28496">
      <formula>$B74="TN2054"</formula>
    </cfRule>
    <cfRule type="expression" dxfId="12219" priority="28497">
      <formula>$B74="TN1201"</formula>
    </cfRule>
    <cfRule type="expression" dxfId="12218" priority="28498">
      <formula>$B74="TN1321"</formula>
    </cfRule>
    <cfRule type="expression" dxfId="12217" priority="28499">
      <formula>$B74="TN4010TA"</formula>
    </cfRule>
    <cfRule type="expression" dxfId="12216" priority="28500">
      <formula>$B74="TN2053"</formula>
    </cfRule>
    <cfRule type="expression" dxfId="12215" priority="28501">
      <formula>$B74="TN2421"</formula>
    </cfRule>
    <cfRule type="expression" dxfId="12214" priority="28502">
      <formula>$B74="TN1301"</formula>
    </cfRule>
    <cfRule type="expression" dxfId="12213" priority="28503">
      <formula>$B74="TN1612TU"</formula>
    </cfRule>
    <cfRule type="expression" dxfId="12212" priority="28504">
      <formula>$B74="TN1311"</formula>
    </cfRule>
    <cfRule type="expression" dxfId="12211" priority="28505">
      <formula>$B74="TN1622"</formula>
    </cfRule>
    <cfRule type="expression" dxfId="12210" priority="28506">
      <formula>$B74="EE1200"</formula>
    </cfRule>
    <cfRule type="expression" dxfId="12209" priority="28507">
      <formula>$B74="TN2345"</formula>
    </cfRule>
    <cfRule type="expression" dxfId="12208" priority="28508">
      <formula>$B74="AESB1320TN"</formula>
    </cfRule>
    <cfRule type="expression" dxfId="12207" priority="28509">
      <formula>$B74="TN4110TA"</formula>
    </cfRule>
    <cfRule type="expression" dxfId="12206" priority="28510">
      <formula>$B74="TN2321"</formula>
    </cfRule>
  </conditionalFormatting>
  <conditionalFormatting sqref="G599:G618">
    <cfRule type="expression" dxfId="12205" priority="28211">
      <formula>$B599="StatMechThermo"</formula>
    </cfRule>
    <cfRule type="expression" dxfId="12204" priority="28212">
      <formula>$B599="TN1531TW"</formula>
    </cfRule>
    <cfRule type="expression" dxfId="12203" priority="28213">
      <formula>$B599="AESB1320TN"</formula>
    </cfRule>
    <cfRule type="expression" dxfId="12202" priority="28214">
      <formula>$B599="NB1142"</formula>
    </cfRule>
    <cfRule type="expression" dxfId="12201" priority="28215">
      <formula>$B599="EE1P11"</formula>
    </cfRule>
    <cfRule type="expression" dxfId="12200" priority="28216">
      <formula>$B599="TN2054"</formula>
    </cfRule>
    <cfRule type="expression" dxfId="12199" priority="28217">
      <formula>$B599="TN1201"</formula>
    </cfRule>
    <cfRule type="expression" dxfId="12198" priority="28218">
      <formula>$B599="TN1321"</formula>
    </cfRule>
    <cfRule type="expression" dxfId="12197" priority="28219">
      <formula>$B599="TN4010TA"</formula>
    </cfRule>
    <cfRule type="expression" dxfId="12196" priority="28220">
      <formula>$B599="TN2053"</formula>
    </cfRule>
    <cfRule type="expression" dxfId="12195" priority="28221">
      <formula>$B599="TN2421"</formula>
    </cfRule>
    <cfRule type="expression" dxfId="12194" priority="28222">
      <formula>$B599="TN1301"</formula>
    </cfRule>
    <cfRule type="expression" dxfId="12193" priority="28223">
      <formula>$B599="TN1612TU"</formula>
    </cfRule>
    <cfRule type="expression" dxfId="12192" priority="28224">
      <formula>$B599="TN1311"</formula>
    </cfRule>
    <cfRule type="expression" dxfId="12191" priority="28225">
      <formula>$B599="TN1622"</formula>
    </cfRule>
    <cfRule type="expression" dxfId="12190" priority="28226">
      <formula>$B599="EE1200"</formula>
    </cfRule>
    <cfRule type="expression" dxfId="12189" priority="28227">
      <formula>$B599="TN2345"</formula>
    </cfRule>
    <cfRule type="expression" dxfId="12188" priority="28228">
      <formula>$B599="AESB1320TN"</formula>
    </cfRule>
    <cfRule type="expression" dxfId="12187" priority="28229">
      <formula>$B599="TN4110TA"</formula>
    </cfRule>
    <cfRule type="expression" dxfId="12186" priority="28230">
      <formula>$B599="TN2321"</formula>
    </cfRule>
  </conditionalFormatting>
  <conditionalFormatting sqref="S648">
    <cfRule type="expression" dxfId="12185" priority="26993">
      <formula>$B648="StatMechThermo"</formula>
    </cfRule>
    <cfRule type="expression" dxfId="12184" priority="26994">
      <formula>$B648="TN1531TW"</formula>
    </cfRule>
    <cfRule type="expression" dxfId="12183" priority="26995">
      <formula>$B648="AESB1320TN"</formula>
    </cfRule>
    <cfRule type="expression" dxfId="12182" priority="26996">
      <formula>$B648="NB1142"</formula>
    </cfRule>
    <cfRule type="expression" dxfId="12181" priority="26997">
      <formula>$B648="EE1P11"</formula>
    </cfRule>
    <cfRule type="expression" dxfId="12180" priority="26998">
      <formula>$B648="TN2054"</formula>
    </cfRule>
    <cfRule type="expression" dxfId="12179" priority="26999">
      <formula>$B648="TN1201"</formula>
    </cfRule>
    <cfRule type="expression" dxfId="12178" priority="27000">
      <formula>$B648="TN1321"</formula>
    </cfRule>
    <cfRule type="expression" dxfId="12177" priority="27001">
      <formula>$B648="TN4010TA"</formula>
    </cfRule>
    <cfRule type="expression" dxfId="12176" priority="27002">
      <formula>$B648="TN2053"</formula>
    </cfRule>
    <cfRule type="expression" dxfId="12175" priority="27003">
      <formula>$B648="TN2421"</formula>
    </cfRule>
    <cfRule type="expression" dxfId="12174" priority="27004">
      <formula>$B648="TN1301"</formula>
    </cfRule>
    <cfRule type="expression" dxfId="12173" priority="27005">
      <formula>$B648="TN1612TU"</formula>
    </cfRule>
    <cfRule type="expression" dxfId="12172" priority="27006">
      <formula>$B648="TN1311"</formula>
    </cfRule>
    <cfRule type="expression" dxfId="12171" priority="27007">
      <formula>$B648="TN1622"</formula>
    </cfRule>
    <cfRule type="expression" dxfId="12170" priority="27008">
      <formula>$B648="EE1200"</formula>
    </cfRule>
    <cfRule type="expression" dxfId="12169" priority="27009">
      <formula>$B648="TN2345"</formula>
    </cfRule>
    <cfRule type="expression" dxfId="12168" priority="27010">
      <formula>$B648="AESB1320TN"</formula>
    </cfRule>
    <cfRule type="expression" dxfId="12167" priority="27011">
      <formula>$B648="TN4110TA"</formula>
    </cfRule>
    <cfRule type="expression" dxfId="12166" priority="27012">
      <formula>$B648="TN2321"</formula>
    </cfRule>
  </conditionalFormatting>
  <conditionalFormatting sqref="S649">
    <cfRule type="expression" dxfId="12165" priority="26973">
      <formula>$B649="StatMechThermo"</formula>
    </cfRule>
    <cfRule type="expression" dxfId="12164" priority="26974">
      <formula>$B649="TN1531TW"</formula>
    </cfRule>
    <cfRule type="expression" dxfId="12163" priority="26975">
      <formula>$B649="AESB1320TN"</formula>
    </cfRule>
    <cfRule type="expression" dxfId="12162" priority="26976">
      <formula>$B649="NB1142"</formula>
    </cfRule>
    <cfRule type="expression" dxfId="12161" priority="26977">
      <formula>$B649="EE1P11"</formula>
    </cfRule>
    <cfRule type="expression" dxfId="12160" priority="26978">
      <formula>$B649="TN2054"</formula>
    </cfRule>
    <cfRule type="expression" dxfId="12159" priority="26979">
      <formula>$B649="TN1201"</formula>
    </cfRule>
    <cfRule type="expression" dxfId="12158" priority="26980">
      <formula>$B649="TN1321"</formula>
    </cfRule>
    <cfRule type="expression" dxfId="12157" priority="26981">
      <formula>$B649="TN4010TA"</formula>
    </cfRule>
    <cfRule type="expression" dxfId="12156" priority="26982">
      <formula>$B649="TN2053"</formula>
    </cfRule>
    <cfRule type="expression" dxfId="12155" priority="26983">
      <formula>$B649="TN2421"</formula>
    </cfRule>
    <cfRule type="expression" dxfId="12154" priority="26984">
      <formula>$B649="TN1301"</formula>
    </cfRule>
    <cfRule type="expression" dxfId="12153" priority="26985">
      <formula>$B649="TN1612TU"</formula>
    </cfRule>
    <cfRule type="expression" dxfId="12152" priority="26986">
      <formula>$B649="TN1311"</formula>
    </cfRule>
    <cfRule type="expression" dxfId="12151" priority="26987">
      <formula>$B649="TN1622"</formula>
    </cfRule>
    <cfRule type="expression" dxfId="12150" priority="26988">
      <formula>$B649="EE1200"</formula>
    </cfRule>
    <cfRule type="expression" dxfId="12149" priority="26989">
      <formula>$B649="TN2345"</formula>
    </cfRule>
    <cfRule type="expression" dxfId="12148" priority="26990">
      <formula>$B649="AESB1320TN"</formula>
    </cfRule>
    <cfRule type="expression" dxfId="12147" priority="26991">
      <formula>$B649="TN4110TA"</formula>
    </cfRule>
    <cfRule type="expression" dxfId="12146" priority="26992">
      <formula>$B649="TN2321"</formula>
    </cfRule>
  </conditionalFormatting>
  <conditionalFormatting sqref="S650:S651">
    <cfRule type="expression" dxfId="12145" priority="26953">
      <formula>$B650="StatMechThermo"</formula>
    </cfRule>
    <cfRule type="expression" dxfId="12144" priority="26954">
      <formula>$B650="TN1531TW"</formula>
    </cfRule>
    <cfRule type="expression" dxfId="12143" priority="26955">
      <formula>$B650="AESB1320TN"</formula>
    </cfRule>
    <cfRule type="expression" dxfId="12142" priority="26956">
      <formula>$B650="NB1142"</formula>
    </cfRule>
    <cfRule type="expression" dxfId="12141" priority="26957">
      <formula>$B650="EE1P11"</formula>
    </cfRule>
    <cfRule type="expression" dxfId="12140" priority="26958">
      <formula>$B650="TN2054"</formula>
    </cfRule>
    <cfRule type="expression" dxfId="12139" priority="26959">
      <formula>$B650="TN1201"</formula>
    </cfRule>
    <cfRule type="expression" dxfId="12138" priority="26960">
      <formula>$B650="TN1321"</formula>
    </cfRule>
    <cfRule type="expression" dxfId="12137" priority="26961">
      <formula>$B650="TN4010TA"</formula>
    </cfRule>
    <cfRule type="expression" dxfId="12136" priority="26962">
      <formula>$B650="TN2053"</formula>
    </cfRule>
    <cfRule type="expression" dxfId="12135" priority="26963">
      <formula>$B650="TN2421"</formula>
    </cfRule>
    <cfRule type="expression" dxfId="12134" priority="26964">
      <formula>$B650="TN1301"</formula>
    </cfRule>
    <cfRule type="expression" dxfId="12133" priority="26965">
      <formula>$B650="TN1612TU"</formula>
    </cfRule>
    <cfRule type="expression" dxfId="12132" priority="26966">
      <formula>$B650="TN1311"</formula>
    </cfRule>
    <cfRule type="expression" dxfId="12131" priority="26967">
      <formula>$B650="TN1622"</formula>
    </cfRule>
    <cfRule type="expression" dxfId="12130" priority="26968">
      <formula>$B650="EE1200"</formula>
    </cfRule>
    <cfRule type="expression" dxfId="12129" priority="26969">
      <formula>$B650="TN2345"</formula>
    </cfRule>
    <cfRule type="expression" dxfId="12128" priority="26970">
      <formula>$B650="AESB1320TN"</formula>
    </cfRule>
    <cfRule type="expression" dxfId="12127" priority="26971">
      <formula>$B650="TN4110TA"</formula>
    </cfRule>
    <cfRule type="expression" dxfId="12126" priority="26972">
      <formula>$B650="TN2321"</formula>
    </cfRule>
  </conditionalFormatting>
  <conditionalFormatting sqref="G709:G714 S709:S714 K709:M714">
    <cfRule type="expression" dxfId="12125" priority="26874">
      <formula>$B709="StatMechThermo"</formula>
    </cfRule>
    <cfRule type="expression" dxfId="12124" priority="26894">
      <formula>$B709="TN1531TW"</formula>
    </cfRule>
    <cfRule type="expression" dxfId="12123" priority="26895">
      <formula>$B709="AESB1320TN"</formula>
    </cfRule>
    <cfRule type="expression" dxfId="12122" priority="26896">
      <formula>$B709="NB1142"</formula>
    </cfRule>
    <cfRule type="expression" dxfId="12121" priority="26897">
      <formula>$B709="EE1P11"</formula>
    </cfRule>
    <cfRule type="expression" dxfId="12120" priority="26898">
      <formula>$B709="TN2054"</formula>
    </cfRule>
    <cfRule type="expression" dxfId="12119" priority="26899">
      <formula>$B709="TN1201"</formula>
    </cfRule>
    <cfRule type="expression" dxfId="12118" priority="26900">
      <formula>$B709="TN1321"</formula>
    </cfRule>
    <cfRule type="expression" dxfId="12117" priority="26901">
      <formula>$B709="TN4010TA"</formula>
    </cfRule>
    <cfRule type="expression" dxfId="12116" priority="26902">
      <formula>$B709="TN2053"</formula>
    </cfRule>
    <cfRule type="expression" dxfId="12115" priority="26903">
      <formula>$B709="TN2421"</formula>
    </cfRule>
    <cfRule type="expression" dxfId="12114" priority="26904">
      <formula>$B709="TN1301"</formula>
    </cfRule>
    <cfRule type="expression" dxfId="12113" priority="26905">
      <formula>$B709="TN1612TU"</formula>
    </cfRule>
    <cfRule type="expression" dxfId="12112" priority="26906">
      <formula>$B709="TN1311"</formula>
    </cfRule>
    <cfRule type="expression" dxfId="12111" priority="26907">
      <formula>$B709="TN1622"</formula>
    </cfRule>
    <cfRule type="expression" dxfId="12110" priority="26908">
      <formula>$B709="EE1200"</formula>
    </cfRule>
    <cfRule type="expression" dxfId="12109" priority="26909">
      <formula>$B709="TN2345"</formula>
    </cfRule>
    <cfRule type="expression" dxfId="12108" priority="26910">
      <formula>$B709="AESB1320TN"</formula>
    </cfRule>
    <cfRule type="expression" dxfId="12107" priority="26911">
      <formula>$B709="TN4110TA"</formula>
    </cfRule>
    <cfRule type="expression" dxfId="12106" priority="26912">
      <formula>$B709="TN2321"</formula>
    </cfRule>
  </conditionalFormatting>
  <conditionalFormatting sqref="B746:B756 G746:G756 K746:M756">
    <cfRule type="expression" dxfId="12105" priority="26694">
      <formula>$B746="StatMechThermo"</formula>
    </cfRule>
    <cfRule type="expression" dxfId="12104" priority="26695">
      <formula>$B746="TN1531TW"</formula>
    </cfRule>
    <cfRule type="expression" dxfId="12103" priority="26696">
      <formula>$B746="AESB1320TN"</formula>
    </cfRule>
    <cfRule type="expression" dxfId="12102" priority="26697">
      <formula>$B746="NB1142"</formula>
    </cfRule>
    <cfRule type="expression" dxfId="12101" priority="26698">
      <formula>$B746="EE1P11"</formula>
    </cfRule>
    <cfRule type="expression" dxfId="12100" priority="26699">
      <formula>$B746="TN2054"</formula>
    </cfRule>
    <cfRule type="expression" dxfId="12099" priority="26700">
      <formula>$B746="TN1201"</formula>
    </cfRule>
    <cfRule type="expression" dxfId="12098" priority="26701">
      <formula>$B746="TN1321"</formula>
    </cfRule>
    <cfRule type="expression" dxfId="12097" priority="26702">
      <formula>$B746="TN4010TA"</formula>
    </cfRule>
    <cfRule type="expression" dxfId="12096" priority="26703">
      <formula>$B746="TN2053"</formula>
    </cfRule>
    <cfRule type="expression" dxfId="12095" priority="26704">
      <formula>$B746="TN2421"</formula>
    </cfRule>
    <cfRule type="expression" dxfId="12094" priority="26705">
      <formula>$B746="TN1301"</formula>
    </cfRule>
    <cfRule type="expression" dxfId="12093" priority="26706">
      <formula>$B746="TN1612TU"</formula>
    </cfRule>
    <cfRule type="expression" dxfId="12092" priority="26707">
      <formula>$B746="TN1311"</formula>
    </cfRule>
    <cfRule type="expression" dxfId="12091" priority="26708">
      <formula>$B746="TN1622"</formula>
    </cfRule>
    <cfRule type="expression" dxfId="12090" priority="26709">
      <formula>$B746="EE1200"</formula>
    </cfRule>
    <cfRule type="expression" dxfId="12089" priority="26710">
      <formula>$B746="TN2345"</formula>
    </cfRule>
    <cfRule type="expression" dxfId="12088" priority="26711">
      <formula>$B746="AESB1320TN"</formula>
    </cfRule>
    <cfRule type="expression" dxfId="12087" priority="26712">
      <formula>$B746="TN4110TA"</formula>
    </cfRule>
    <cfRule type="expression" dxfId="12086" priority="26713">
      <formula>$B746="TN2321"</formula>
    </cfRule>
  </conditionalFormatting>
  <conditionalFormatting sqref="B757:B773 B777:B801 G777:G801 G757:G773 K757:M757 K760:M773 K758:L759 K777:M801">
    <cfRule type="expression" dxfId="12085" priority="26674">
      <formula>$B757="StatMechThermo"</formula>
    </cfRule>
    <cfRule type="expression" dxfId="12084" priority="26675">
      <formula>$B757="TN1531TW"</formula>
    </cfRule>
    <cfRule type="expression" dxfId="12083" priority="26676">
      <formula>$B757="AESB1320TN"</formula>
    </cfRule>
    <cfRule type="expression" dxfId="12082" priority="26677">
      <formula>$B757="NB1142"</formula>
    </cfRule>
    <cfRule type="expression" dxfId="12081" priority="26678">
      <formula>$B757="EE1P11"</formula>
    </cfRule>
    <cfRule type="expression" dxfId="12080" priority="26679">
      <formula>$B757="TN2054"</formula>
    </cfRule>
    <cfRule type="expression" dxfId="12079" priority="26680">
      <formula>$B757="TN1201"</formula>
    </cfRule>
    <cfRule type="expression" dxfId="12078" priority="26681">
      <formula>$B757="TN1321"</formula>
    </cfRule>
    <cfRule type="expression" dxfId="12077" priority="26682">
      <formula>$B757="TN4010TA"</formula>
    </cfRule>
    <cfRule type="expression" dxfId="12076" priority="26683">
      <formula>$B757="TN2053"</formula>
    </cfRule>
    <cfRule type="expression" dxfId="12075" priority="26684">
      <formula>$B757="TN2421"</formula>
    </cfRule>
    <cfRule type="expression" dxfId="12074" priority="26685">
      <formula>$B757="TN1301"</formula>
    </cfRule>
    <cfRule type="expression" dxfId="12073" priority="26686">
      <formula>$B757="TN1612TU"</formula>
    </cfRule>
    <cfRule type="expression" dxfId="12072" priority="26687">
      <formula>$B757="TN1311"</formula>
    </cfRule>
    <cfRule type="expression" dxfId="12071" priority="26688">
      <formula>$B757="TN1622"</formula>
    </cfRule>
    <cfRule type="expression" dxfId="12070" priority="26689">
      <formula>$B757="EE1200"</formula>
    </cfRule>
    <cfRule type="expression" dxfId="12069" priority="26690">
      <formula>$B757="TN2345"</formula>
    </cfRule>
    <cfRule type="expression" dxfId="12068" priority="26691">
      <formula>$B757="AESB1320TN"</formula>
    </cfRule>
    <cfRule type="expression" dxfId="12067" priority="26692">
      <formula>$B757="TN4110TA"</formula>
    </cfRule>
    <cfRule type="expression" dxfId="12066" priority="26693">
      <formula>$B757="TN2321"</formula>
    </cfRule>
  </conditionalFormatting>
  <conditionalFormatting sqref="S788:S801">
    <cfRule type="expression" dxfId="12065" priority="26069">
      <formula>$B787="StatMechThermo"</formula>
    </cfRule>
    <cfRule type="expression" dxfId="12064" priority="26070">
      <formula>$B787="TN1531TW"</formula>
    </cfRule>
    <cfRule type="expression" dxfId="12063" priority="26071">
      <formula>$B787="AESB1320TN"</formula>
    </cfRule>
    <cfRule type="expression" dxfId="12062" priority="26072">
      <formula>$B787="NB1142"</formula>
    </cfRule>
    <cfRule type="expression" dxfId="12061" priority="26073">
      <formula>$B787="EE1P11"</formula>
    </cfRule>
    <cfRule type="expression" dxfId="12060" priority="26074">
      <formula>$B787="TN2054"</formula>
    </cfRule>
    <cfRule type="expression" dxfId="12059" priority="26075">
      <formula>$B787="TN1201"</formula>
    </cfRule>
    <cfRule type="expression" dxfId="12058" priority="26076">
      <formula>$B787="TN1321"</formula>
    </cfRule>
    <cfRule type="expression" dxfId="12057" priority="26077">
      <formula>$B787="TN4010TA"</formula>
    </cfRule>
    <cfRule type="expression" dxfId="12056" priority="26078">
      <formula>$B787="TN2053"</formula>
    </cfRule>
    <cfRule type="expression" dxfId="12055" priority="26079">
      <formula>$B787="TN2421"</formula>
    </cfRule>
    <cfRule type="expression" dxfId="12054" priority="26080">
      <formula>$B787="TN1301"</formula>
    </cfRule>
    <cfRule type="expression" dxfId="12053" priority="26081">
      <formula>$B787="TN1612TU"</formula>
    </cfRule>
    <cfRule type="expression" dxfId="12052" priority="26082">
      <formula>$B787="TN1311"</formula>
    </cfRule>
    <cfRule type="expression" dxfId="12051" priority="26083">
      <formula>$B787="TN1622"</formula>
    </cfRule>
    <cfRule type="expression" dxfId="12050" priority="26084">
      <formula>$B787="EE1200"</formula>
    </cfRule>
    <cfRule type="expression" dxfId="12049" priority="26085">
      <formula>$B787="TN2345"</formula>
    </cfRule>
    <cfRule type="expression" dxfId="12048" priority="26086">
      <formula>$B787="AESB1320TN"</formula>
    </cfRule>
    <cfRule type="expression" dxfId="12047" priority="26087">
      <formula>$B787="TN4110TA"</formula>
    </cfRule>
    <cfRule type="expression" dxfId="12046" priority="26088">
      <formula>$B787="TN2321"</formula>
    </cfRule>
  </conditionalFormatting>
  <conditionalFormatting sqref="S787">
    <cfRule type="expression" dxfId="12045" priority="25969">
      <formula>$B786="StatMechThermo"</formula>
    </cfRule>
    <cfRule type="expression" dxfId="12044" priority="25970">
      <formula>$B786="TN1531TW"</formula>
    </cfRule>
    <cfRule type="expression" dxfId="12043" priority="25971">
      <formula>$B786="AESB1320TN"</formula>
    </cfRule>
    <cfRule type="expression" dxfId="12042" priority="25972">
      <formula>$B786="NB1142"</formula>
    </cfRule>
    <cfRule type="expression" dxfId="12041" priority="25973">
      <formula>$B786="EE1P11"</formula>
    </cfRule>
    <cfRule type="expression" dxfId="12040" priority="25974">
      <formula>$B786="TN2054"</formula>
    </cfRule>
    <cfRule type="expression" dxfId="12039" priority="25975">
      <formula>$B786="TN1201"</formula>
    </cfRule>
    <cfRule type="expression" dxfId="12038" priority="25976">
      <formula>$B786="TN1321"</formula>
    </cfRule>
    <cfRule type="expression" dxfId="12037" priority="25977">
      <formula>$B786="TN4010TA"</formula>
    </cfRule>
    <cfRule type="expression" dxfId="12036" priority="25978">
      <formula>$B786="TN2053"</formula>
    </cfRule>
    <cfRule type="expression" dxfId="12035" priority="25979">
      <formula>$B786="TN2421"</formula>
    </cfRule>
    <cfRule type="expression" dxfId="12034" priority="25980">
      <formula>$B786="TN1301"</formula>
    </cfRule>
    <cfRule type="expression" dxfId="12033" priority="25981">
      <formula>$B786="TN1612TU"</formula>
    </cfRule>
    <cfRule type="expression" dxfId="12032" priority="25982">
      <formula>$B786="TN1311"</formula>
    </cfRule>
    <cfRule type="expression" dxfId="12031" priority="25983">
      <formula>$B786="TN1622"</formula>
    </cfRule>
    <cfRule type="expression" dxfId="12030" priority="25984">
      <formula>$B786="EE1200"</formula>
    </cfRule>
    <cfRule type="expression" dxfId="12029" priority="25985">
      <formula>$B786="TN2345"</formula>
    </cfRule>
    <cfRule type="expression" dxfId="12028" priority="25986">
      <formula>$B786="AESB1320TN"</formula>
    </cfRule>
    <cfRule type="expression" dxfId="12027" priority="25987">
      <formula>$B786="TN4110TA"</formula>
    </cfRule>
    <cfRule type="expression" dxfId="12026" priority="25988">
      <formula>$B786="TN2321"</formula>
    </cfRule>
  </conditionalFormatting>
  <conditionalFormatting sqref="M758">
    <cfRule type="expression" dxfId="12025" priority="25910">
      <formula>$B758="StatMechThermo"</formula>
    </cfRule>
    <cfRule type="expression" dxfId="12024" priority="25911">
      <formula>$B758="TN1531TW"</formula>
    </cfRule>
    <cfRule type="expression" dxfId="12023" priority="25912">
      <formula>$B758="AESB1320TN"</formula>
    </cfRule>
    <cfRule type="expression" dxfId="12022" priority="25913">
      <formula>$B758="NB1142"</formula>
    </cfRule>
    <cfRule type="expression" dxfId="12021" priority="25914">
      <formula>$B758="EE1P11"</formula>
    </cfRule>
    <cfRule type="expression" dxfId="12020" priority="25915">
      <formula>$B758="TN2054"</formula>
    </cfRule>
    <cfRule type="expression" dxfId="12019" priority="25916">
      <formula>$B758="TN1201"</formula>
    </cfRule>
    <cfRule type="expression" dxfId="12018" priority="25917">
      <formula>$B758="TN1321"</formula>
    </cfRule>
    <cfRule type="expression" dxfId="12017" priority="25918">
      <formula>$B758="TN4010TA"</formula>
    </cfRule>
    <cfRule type="expression" dxfId="12016" priority="25919">
      <formula>$B758="TN2053"</formula>
    </cfRule>
    <cfRule type="expression" dxfId="12015" priority="25920">
      <formula>$B758="TN2421"</formula>
    </cfRule>
    <cfRule type="expression" dxfId="12014" priority="25921">
      <formula>$B758="TN1301"</formula>
    </cfRule>
    <cfRule type="expression" dxfId="12013" priority="25922">
      <formula>$B758="TN1612TU"</formula>
    </cfRule>
    <cfRule type="expression" dxfId="12012" priority="25923">
      <formula>$B758="TN1311"</formula>
    </cfRule>
    <cfRule type="expression" dxfId="12011" priority="25924">
      <formula>$B758="TN1622"</formula>
    </cfRule>
    <cfRule type="expression" dxfId="12010" priority="25925">
      <formula>$B758="EE1200"</formula>
    </cfRule>
    <cfRule type="expression" dxfId="12009" priority="25926">
      <formula>$B758="TN2345"</formula>
    </cfRule>
    <cfRule type="expression" dxfId="12008" priority="25927">
      <formula>$B758="AESB1320TN"</formula>
    </cfRule>
    <cfRule type="expression" dxfId="12007" priority="25928">
      <formula>$B758="TN4110TA"</formula>
    </cfRule>
    <cfRule type="expression" dxfId="12006" priority="25929">
      <formula>$B758="TN2321"</formula>
    </cfRule>
  </conditionalFormatting>
  <conditionalFormatting sqref="M759">
    <cfRule type="expression" dxfId="12005" priority="25890">
      <formula>$B759="StatMechThermo"</formula>
    </cfRule>
    <cfRule type="expression" dxfId="12004" priority="25891">
      <formula>$B759="TN1531TW"</formula>
    </cfRule>
    <cfRule type="expression" dxfId="12003" priority="25892">
      <formula>$B759="AESB1320TN"</formula>
    </cfRule>
    <cfRule type="expression" dxfId="12002" priority="25893">
      <formula>$B759="NB1142"</formula>
    </cfRule>
    <cfRule type="expression" dxfId="12001" priority="25894">
      <formula>$B759="EE1P11"</formula>
    </cfRule>
    <cfRule type="expression" dxfId="12000" priority="25895">
      <formula>$B759="TN2054"</formula>
    </cfRule>
    <cfRule type="expression" dxfId="11999" priority="25896">
      <formula>$B759="TN1201"</formula>
    </cfRule>
    <cfRule type="expression" dxfId="11998" priority="25897">
      <formula>$B759="TN1321"</formula>
    </cfRule>
    <cfRule type="expression" dxfId="11997" priority="25898">
      <formula>$B759="TN4010TA"</formula>
    </cfRule>
    <cfRule type="expression" dxfId="11996" priority="25899">
      <formula>$B759="TN2053"</formula>
    </cfRule>
    <cfRule type="expression" dxfId="11995" priority="25900">
      <formula>$B759="TN2421"</formula>
    </cfRule>
    <cfRule type="expression" dxfId="11994" priority="25901">
      <formula>$B759="TN1301"</formula>
    </cfRule>
    <cfRule type="expression" dxfId="11993" priority="25902">
      <formula>$B759="TN1612TU"</formula>
    </cfRule>
    <cfRule type="expression" dxfId="11992" priority="25903">
      <formula>$B759="TN1311"</formula>
    </cfRule>
    <cfRule type="expression" dxfId="11991" priority="25904">
      <formula>$B759="TN1622"</formula>
    </cfRule>
    <cfRule type="expression" dxfId="11990" priority="25905">
      <formula>$B759="EE1200"</formula>
    </cfRule>
    <cfRule type="expression" dxfId="11989" priority="25906">
      <formula>$B759="TN2345"</formula>
    </cfRule>
    <cfRule type="expression" dxfId="11988" priority="25907">
      <formula>$B759="AESB1320TN"</formula>
    </cfRule>
    <cfRule type="expression" dxfId="11987" priority="25908">
      <formula>$B759="TN4110TA"</formula>
    </cfRule>
    <cfRule type="expression" dxfId="11986" priority="25909">
      <formula>$B759="TN2321"</formula>
    </cfRule>
  </conditionalFormatting>
  <conditionalFormatting sqref="B774 M774 G774 K774">
    <cfRule type="expression" dxfId="11985" priority="25870">
      <formula>$B774="StatMechThermo"</formula>
    </cfRule>
    <cfRule type="expression" dxfId="11984" priority="25871">
      <formula>$B774="TN1531TW"</formula>
    </cfRule>
    <cfRule type="expression" dxfId="11983" priority="25872">
      <formula>$B774="AESB1320TN"</formula>
    </cfRule>
    <cfRule type="expression" dxfId="11982" priority="25873">
      <formula>$B774="NB1142"</formula>
    </cfRule>
    <cfRule type="expression" dxfId="11981" priority="25874">
      <formula>$B774="EE1P11"</formula>
    </cfRule>
    <cfRule type="expression" dxfId="11980" priority="25875">
      <formula>$B774="TN2054"</formula>
    </cfRule>
    <cfRule type="expression" dxfId="11979" priority="25876">
      <formula>$B774="TN1201"</formula>
    </cfRule>
    <cfRule type="expression" dxfId="11978" priority="25877">
      <formula>$B774="TN1321"</formula>
    </cfRule>
    <cfRule type="expression" dxfId="11977" priority="25878">
      <formula>$B774="TN4010TA"</formula>
    </cfRule>
    <cfRule type="expression" dxfId="11976" priority="25879">
      <formula>$B774="TN2053"</formula>
    </cfRule>
    <cfRule type="expression" dxfId="11975" priority="25880">
      <formula>$B774="TN2421"</formula>
    </cfRule>
    <cfRule type="expression" dxfId="11974" priority="25881">
      <formula>$B774="TN1301"</formula>
    </cfRule>
    <cfRule type="expression" dxfId="11973" priority="25882">
      <formula>$B774="TN1612TU"</formula>
    </cfRule>
    <cfRule type="expression" dxfId="11972" priority="25883">
      <formula>$B774="TN1311"</formula>
    </cfRule>
    <cfRule type="expression" dxfId="11971" priority="25884">
      <formula>$B774="TN1622"</formula>
    </cfRule>
    <cfRule type="expression" dxfId="11970" priority="25885">
      <formula>$B774="EE1200"</formula>
    </cfRule>
    <cfRule type="expression" dxfId="11969" priority="25886">
      <formula>$B774="TN2345"</formula>
    </cfRule>
    <cfRule type="expression" dxfId="11968" priority="25887">
      <formula>$B774="AESB1320TN"</formula>
    </cfRule>
    <cfRule type="expression" dxfId="11967" priority="25888">
      <formula>$B774="TN4110TA"</formula>
    </cfRule>
    <cfRule type="expression" dxfId="11966" priority="25889">
      <formula>$B774="TN2321"</formula>
    </cfRule>
  </conditionalFormatting>
  <conditionalFormatting sqref="G775 K775">
    <cfRule type="expression" dxfId="11965" priority="25850">
      <formula>$B775="StatMechThermo"</formula>
    </cfRule>
    <cfRule type="expression" dxfId="11964" priority="25851">
      <formula>$B775="TN1531TW"</formula>
    </cfRule>
    <cfRule type="expression" dxfId="11963" priority="25852">
      <formula>$B775="AESB1320TN"</formula>
    </cfRule>
    <cfRule type="expression" dxfId="11962" priority="25853">
      <formula>$B775="NB1142"</formula>
    </cfRule>
    <cfRule type="expression" dxfId="11961" priority="25854">
      <formula>$B775="EE1P11"</formula>
    </cfRule>
    <cfRule type="expression" dxfId="11960" priority="25855">
      <formula>$B775="TN2054"</formula>
    </cfRule>
    <cfRule type="expression" dxfId="11959" priority="25856">
      <formula>$B775="TN1201"</formula>
    </cfRule>
    <cfRule type="expression" dxfId="11958" priority="25857">
      <formula>$B775="TN1321"</formula>
    </cfRule>
    <cfRule type="expression" dxfId="11957" priority="25858">
      <formula>$B775="TN4010TA"</formula>
    </cfRule>
    <cfRule type="expression" dxfId="11956" priority="25859">
      <formula>$B775="TN2053"</formula>
    </cfRule>
    <cfRule type="expression" dxfId="11955" priority="25860">
      <formula>$B775="TN2421"</formula>
    </cfRule>
    <cfRule type="expression" dxfId="11954" priority="25861">
      <formula>$B775="TN1301"</formula>
    </cfRule>
    <cfRule type="expression" dxfId="11953" priority="25862">
      <formula>$B775="TN1612TU"</formula>
    </cfRule>
    <cfRule type="expression" dxfId="11952" priority="25863">
      <formula>$B775="TN1311"</formula>
    </cfRule>
    <cfRule type="expression" dxfId="11951" priority="25864">
      <formula>$B775="TN1622"</formula>
    </cfRule>
    <cfRule type="expression" dxfId="11950" priority="25865">
      <formula>$B775="EE1200"</formula>
    </cfRule>
    <cfRule type="expression" dxfId="11949" priority="25866">
      <formula>$B775="TN2345"</formula>
    </cfRule>
    <cfRule type="expression" dxfId="11948" priority="25867">
      <formula>$B775="AESB1320TN"</formula>
    </cfRule>
    <cfRule type="expression" dxfId="11947" priority="25868">
      <formula>$B775="TN4110TA"</formula>
    </cfRule>
    <cfRule type="expression" dxfId="11946" priority="25869">
      <formula>$B775="TN2321"</formula>
    </cfRule>
  </conditionalFormatting>
  <conditionalFormatting sqref="G776 K776:L776">
    <cfRule type="expression" dxfId="11945" priority="25810">
      <formula>$B776="StatMechThermo"</formula>
    </cfRule>
    <cfRule type="expression" dxfId="11944" priority="25811">
      <formula>$B776="TN1531TW"</formula>
    </cfRule>
    <cfRule type="expression" dxfId="11943" priority="25812">
      <formula>$B776="AESB1320TN"</formula>
    </cfRule>
    <cfRule type="expression" dxfId="11942" priority="25813">
      <formula>$B776="NB1142"</formula>
    </cfRule>
    <cfRule type="expression" dxfId="11941" priority="25814">
      <formula>$B776="EE1P11"</formula>
    </cfRule>
    <cfRule type="expression" dxfId="11940" priority="25815">
      <formula>$B776="TN2054"</formula>
    </cfRule>
    <cfRule type="expression" dxfId="11939" priority="25816">
      <formula>$B776="TN1201"</formula>
    </cfRule>
    <cfRule type="expression" dxfId="11938" priority="25817">
      <formula>$B776="TN1321"</formula>
    </cfRule>
    <cfRule type="expression" dxfId="11937" priority="25818">
      <formula>$B776="TN4010TA"</formula>
    </cfRule>
    <cfRule type="expression" dxfId="11936" priority="25819">
      <formula>$B776="TN2053"</formula>
    </cfRule>
    <cfRule type="expression" dxfId="11935" priority="25820">
      <formula>$B776="TN2421"</formula>
    </cfRule>
    <cfRule type="expression" dxfId="11934" priority="25821">
      <formula>$B776="TN1301"</formula>
    </cfRule>
    <cfRule type="expression" dxfId="11933" priority="25822">
      <formula>$B776="TN1612TU"</formula>
    </cfRule>
    <cfRule type="expression" dxfId="11932" priority="25823">
      <formula>$B776="TN1311"</formula>
    </cfRule>
    <cfRule type="expression" dxfId="11931" priority="25824">
      <formula>$B776="TN1622"</formula>
    </cfRule>
    <cfRule type="expression" dxfId="11930" priority="25825">
      <formula>$B776="EE1200"</formula>
    </cfRule>
    <cfRule type="expression" dxfId="11929" priority="25826">
      <formula>$B776="TN2345"</formula>
    </cfRule>
    <cfRule type="expression" dxfId="11928" priority="25827">
      <formula>$B776="AESB1320TN"</formula>
    </cfRule>
    <cfRule type="expression" dxfId="11927" priority="25828">
      <formula>$B776="TN4110TA"</formula>
    </cfRule>
    <cfRule type="expression" dxfId="11926" priority="25829">
      <formula>$B776="TN2321"</formula>
    </cfRule>
  </conditionalFormatting>
  <conditionalFormatting sqref="B775">
    <cfRule type="expression" dxfId="11925" priority="25790">
      <formula>$B775="StatMechThermo"</formula>
    </cfRule>
    <cfRule type="expression" dxfId="11924" priority="25791">
      <formula>$B775="TN1531TW"</formula>
    </cfRule>
    <cfRule type="expression" dxfId="11923" priority="25792">
      <formula>$B775="AESB1320TN"</formula>
    </cfRule>
    <cfRule type="expression" dxfId="11922" priority="25793">
      <formula>$B775="NB1142"</formula>
    </cfRule>
    <cfRule type="expression" dxfId="11921" priority="25794">
      <formula>$B775="EE1P11"</formula>
    </cfRule>
    <cfRule type="expression" dxfId="11920" priority="25795">
      <formula>$B775="TN2054"</formula>
    </cfRule>
    <cfRule type="expression" dxfId="11919" priority="25796">
      <formula>$B775="TN1201"</formula>
    </cfRule>
    <cfRule type="expression" dxfId="11918" priority="25797">
      <formula>$B775="TN1321"</formula>
    </cfRule>
    <cfRule type="expression" dxfId="11917" priority="25798">
      <formula>$B775="TN4010TA"</formula>
    </cfRule>
    <cfRule type="expression" dxfId="11916" priority="25799">
      <formula>$B775="TN2053"</formula>
    </cfRule>
    <cfRule type="expression" dxfId="11915" priority="25800">
      <formula>$B775="TN2421"</formula>
    </cfRule>
    <cfRule type="expression" dxfId="11914" priority="25801">
      <formula>$B775="TN1301"</formula>
    </cfRule>
    <cfRule type="expression" dxfId="11913" priority="25802">
      <formula>$B775="TN1612TU"</formula>
    </cfRule>
    <cfRule type="expression" dxfId="11912" priority="25803">
      <formula>$B775="TN1311"</formula>
    </cfRule>
    <cfRule type="expression" dxfId="11911" priority="25804">
      <formula>$B775="TN1622"</formula>
    </cfRule>
    <cfRule type="expression" dxfId="11910" priority="25805">
      <formula>$B775="EE1200"</formula>
    </cfRule>
    <cfRule type="expression" dxfId="11909" priority="25806">
      <formula>$B775="TN2345"</formula>
    </cfRule>
    <cfRule type="expression" dxfId="11908" priority="25807">
      <formula>$B775="AESB1320TN"</formula>
    </cfRule>
    <cfRule type="expression" dxfId="11907" priority="25808">
      <formula>$B775="TN4110TA"</formula>
    </cfRule>
    <cfRule type="expression" dxfId="11906" priority="25809">
      <formula>$B775="TN2321"</formula>
    </cfRule>
  </conditionalFormatting>
  <conditionalFormatting sqref="B776">
    <cfRule type="expression" dxfId="11905" priority="25770">
      <formula>$B776="StatMechThermo"</formula>
    </cfRule>
    <cfRule type="expression" dxfId="11904" priority="25771">
      <formula>$B776="TN1531TW"</formula>
    </cfRule>
    <cfRule type="expression" dxfId="11903" priority="25772">
      <formula>$B776="AESB1320TN"</formula>
    </cfRule>
    <cfRule type="expression" dxfId="11902" priority="25773">
      <formula>$B776="NB1142"</formula>
    </cfRule>
    <cfRule type="expression" dxfId="11901" priority="25774">
      <formula>$B776="EE1P11"</formula>
    </cfRule>
    <cfRule type="expression" dxfId="11900" priority="25775">
      <formula>$B776="TN2054"</formula>
    </cfRule>
    <cfRule type="expression" dxfId="11899" priority="25776">
      <formula>$B776="TN1201"</formula>
    </cfRule>
    <cfRule type="expression" dxfId="11898" priority="25777">
      <formula>$B776="TN1321"</formula>
    </cfRule>
    <cfRule type="expression" dxfId="11897" priority="25778">
      <formula>$B776="TN4010TA"</formula>
    </cfRule>
    <cfRule type="expression" dxfId="11896" priority="25779">
      <formula>$B776="TN2053"</formula>
    </cfRule>
    <cfRule type="expression" dxfId="11895" priority="25780">
      <formula>$B776="TN2421"</formula>
    </cfRule>
    <cfRule type="expression" dxfId="11894" priority="25781">
      <formula>$B776="TN1301"</formula>
    </cfRule>
    <cfRule type="expression" dxfId="11893" priority="25782">
      <formula>$B776="TN1612TU"</formula>
    </cfRule>
    <cfRule type="expression" dxfId="11892" priority="25783">
      <formula>$B776="TN1311"</formula>
    </cfRule>
    <cfRule type="expression" dxfId="11891" priority="25784">
      <formula>$B776="TN1622"</formula>
    </cfRule>
    <cfRule type="expression" dxfId="11890" priority="25785">
      <formula>$B776="EE1200"</formula>
    </cfRule>
    <cfRule type="expression" dxfId="11889" priority="25786">
      <formula>$B776="TN2345"</formula>
    </cfRule>
    <cfRule type="expression" dxfId="11888" priority="25787">
      <formula>$B776="AESB1320TN"</formula>
    </cfRule>
    <cfRule type="expression" dxfId="11887" priority="25788">
      <formula>$B776="TN4110TA"</formula>
    </cfRule>
    <cfRule type="expression" dxfId="11886" priority="25789">
      <formula>$B776="TN2321"</formula>
    </cfRule>
  </conditionalFormatting>
  <conditionalFormatting sqref="L775">
    <cfRule type="expression" dxfId="11885" priority="25750">
      <formula>$B775="StatMechThermo"</formula>
    </cfRule>
    <cfRule type="expression" dxfId="11884" priority="25751">
      <formula>$B775="TN1531TW"</formula>
    </cfRule>
    <cfRule type="expression" dxfId="11883" priority="25752">
      <formula>$B775="AESB1320TN"</formula>
    </cfRule>
    <cfRule type="expression" dxfId="11882" priority="25753">
      <formula>$B775="NB1142"</formula>
    </cfRule>
    <cfRule type="expression" dxfId="11881" priority="25754">
      <formula>$B775="EE1P11"</formula>
    </cfRule>
    <cfRule type="expression" dxfId="11880" priority="25755">
      <formula>$B775="TN2054"</formula>
    </cfRule>
    <cfRule type="expression" dxfId="11879" priority="25756">
      <formula>$B775="TN1201"</formula>
    </cfRule>
    <cfRule type="expression" dxfId="11878" priority="25757">
      <formula>$B775="TN1321"</formula>
    </cfRule>
    <cfRule type="expression" dxfId="11877" priority="25758">
      <formula>$B775="TN4010TA"</formula>
    </cfRule>
    <cfRule type="expression" dxfId="11876" priority="25759">
      <formula>$B775="TN2053"</formula>
    </cfRule>
    <cfRule type="expression" dxfId="11875" priority="25760">
      <formula>$B775="TN2421"</formula>
    </cfRule>
    <cfRule type="expression" dxfId="11874" priority="25761">
      <formula>$B775="TN1301"</formula>
    </cfRule>
    <cfRule type="expression" dxfId="11873" priority="25762">
      <formula>$B775="TN1612TU"</formula>
    </cfRule>
    <cfRule type="expression" dxfId="11872" priority="25763">
      <formula>$B775="TN1311"</formula>
    </cfRule>
    <cfRule type="expression" dxfId="11871" priority="25764">
      <formula>$B775="TN1622"</formula>
    </cfRule>
    <cfRule type="expression" dxfId="11870" priority="25765">
      <formula>$B775="EE1200"</formula>
    </cfRule>
    <cfRule type="expression" dxfId="11869" priority="25766">
      <formula>$B775="TN2345"</formula>
    </cfRule>
    <cfRule type="expression" dxfId="11868" priority="25767">
      <formula>$B775="AESB1320TN"</formula>
    </cfRule>
    <cfRule type="expression" dxfId="11867" priority="25768">
      <formula>$B775="TN4110TA"</formula>
    </cfRule>
    <cfRule type="expression" dxfId="11866" priority="25769">
      <formula>$B775="TN2321"</formula>
    </cfRule>
  </conditionalFormatting>
  <conditionalFormatting sqref="L774">
    <cfRule type="expression" dxfId="11865" priority="25730">
      <formula>$B774="StatMechThermo"</formula>
    </cfRule>
    <cfRule type="expression" dxfId="11864" priority="25731">
      <formula>$B774="TN1531TW"</formula>
    </cfRule>
    <cfRule type="expression" dxfId="11863" priority="25732">
      <formula>$B774="AESB1320TN"</formula>
    </cfRule>
    <cfRule type="expression" dxfId="11862" priority="25733">
      <formula>$B774="NB1142"</formula>
    </cfRule>
    <cfRule type="expression" dxfId="11861" priority="25734">
      <formula>$B774="EE1P11"</formula>
    </cfRule>
    <cfRule type="expression" dxfId="11860" priority="25735">
      <formula>$B774="TN2054"</formula>
    </cfRule>
    <cfRule type="expression" dxfId="11859" priority="25736">
      <formula>$B774="TN1201"</formula>
    </cfRule>
    <cfRule type="expression" dxfId="11858" priority="25737">
      <formula>$B774="TN1321"</formula>
    </cfRule>
    <cfRule type="expression" dxfId="11857" priority="25738">
      <formula>$B774="TN4010TA"</formula>
    </cfRule>
    <cfRule type="expression" dxfId="11856" priority="25739">
      <formula>$B774="TN2053"</formula>
    </cfRule>
    <cfRule type="expression" dxfId="11855" priority="25740">
      <formula>$B774="TN2421"</formula>
    </cfRule>
    <cfRule type="expression" dxfId="11854" priority="25741">
      <formula>$B774="TN1301"</formula>
    </cfRule>
    <cfRule type="expression" dxfId="11853" priority="25742">
      <formula>$B774="TN1612TU"</formula>
    </cfRule>
    <cfRule type="expression" dxfId="11852" priority="25743">
      <formula>$B774="TN1311"</formula>
    </cfRule>
    <cfRule type="expression" dxfId="11851" priority="25744">
      <formula>$B774="TN1622"</formula>
    </cfRule>
    <cfRule type="expression" dxfId="11850" priority="25745">
      <formula>$B774="EE1200"</formula>
    </cfRule>
    <cfRule type="expression" dxfId="11849" priority="25746">
      <formula>$B774="TN2345"</formula>
    </cfRule>
    <cfRule type="expression" dxfId="11848" priority="25747">
      <formula>$B774="AESB1320TN"</formula>
    </cfRule>
    <cfRule type="expression" dxfId="11847" priority="25748">
      <formula>$B774="TN4110TA"</formula>
    </cfRule>
    <cfRule type="expression" dxfId="11846" priority="25749">
      <formula>$B774="TN2321"</formula>
    </cfRule>
  </conditionalFormatting>
  <conditionalFormatting sqref="M775">
    <cfRule type="expression" dxfId="11845" priority="25710">
      <formula>$B775="StatMechThermo"</formula>
    </cfRule>
    <cfRule type="expression" dxfId="11844" priority="25711">
      <formula>$B775="TN1531TW"</formula>
    </cfRule>
    <cfRule type="expression" dxfId="11843" priority="25712">
      <formula>$B775="AESB1320TN"</formula>
    </cfRule>
    <cfRule type="expression" dxfId="11842" priority="25713">
      <formula>$B775="NB1142"</formula>
    </cfRule>
    <cfRule type="expression" dxfId="11841" priority="25714">
      <formula>$B775="EE1P11"</formula>
    </cfRule>
    <cfRule type="expression" dxfId="11840" priority="25715">
      <formula>$B775="TN2054"</formula>
    </cfRule>
    <cfRule type="expression" dxfId="11839" priority="25716">
      <formula>$B775="TN1201"</formula>
    </cfRule>
    <cfRule type="expression" dxfId="11838" priority="25717">
      <formula>$B775="TN1321"</formula>
    </cfRule>
    <cfRule type="expression" dxfId="11837" priority="25718">
      <formula>$B775="TN4010TA"</formula>
    </cfRule>
    <cfRule type="expression" dxfId="11836" priority="25719">
      <formula>$B775="TN2053"</formula>
    </cfRule>
    <cfRule type="expression" dxfId="11835" priority="25720">
      <formula>$B775="TN2421"</formula>
    </cfRule>
    <cfRule type="expression" dxfId="11834" priority="25721">
      <formula>$B775="TN1301"</formula>
    </cfRule>
    <cfRule type="expression" dxfId="11833" priority="25722">
      <formula>$B775="TN1612TU"</formula>
    </cfRule>
    <cfRule type="expression" dxfId="11832" priority="25723">
      <formula>$B775="TN1311"</formula>
    </cfRule>
    <cfRule type="expression" dxfId="11831" priority="25724">
      <formula>$B775="TN1622"</formula>
    </cfRule>
    <cfRule type="expression" dxfId="11830" priority="25725">
      <formula>$B775="EE1200"</formula>
    </cfRule>
    <cfRule type="expression" dxfId="11829" priority="25726">
      <formula>$B775="TN2345"</formula>
    </cfRule>
    <cfRule type="expression" dxfId="11828" priority="25727">
      <formula>$B775="AESB1320TN"</formula>
    </cfRule>
    <cfRule type="expression" dxfId="11827" priority="25728">
      <formula>$B775="TN4110TA"</formula>
    </cfRule>
    <cfRule type="expression" dxfId="11826" priority="25729">
      <formula>$B775="TN2321"</formula>
    </cfRule>
  </conditionalFormatting>
  <conditionalFormatting sqref="M776">
    <cfRule type="expression" dxfId="11825" priority="25690">
      <formula>$B776="StatMechThermo"</formula>
    </cfRule>
    <cfRule type="expression" dxfId="11824" priority="25691">
      <formula>$B776="TN1531TW"</formula>
    </cfRule>
    <cfRule type="expression" dxfId="11823" priority="25692">
      <formula>$B776="AESB1320TN"</formula>
    </cfRule>
    <cfRule type="expression" dxfId="11822" priority="25693">
      <formula>$B776="NB1142"</formula>
    </cfRule>
    <cfRule type="expression" dxfId="11821" priority="25694">
      <formula>$B776="EE1P11"</formula>
    </cfRule>
    <cfRule type="expression" dxfId="11820" priority="25695">
      <formula>$B776="TN2054"</formula>
    </cfRule>
    <cfRule type="expression" dxfId="11819" priority="25696">
      <formula>$B776="TN1201"</formula>
    </cfRule>
    <cfRule type="expression" dxfId="11818" priority="25697">
      <formula>$B776="TN1321"</formula>
    </cfRule>
    <cfRule type="expression" dxfId="11817" priority="25698">
      <formula>$B776="TN4010TA"</formula>
    </cfRule>
    <cfRule type="expression" dxfId="11816" priority="25699">
      <formula>$B776="TN2053"</formula>
    </cfRule>
    <cfRule type="expression" dxfId="11815" priority="25700">
      <formula>$B776="TN2421"</formula>
    </cfRule>
    <cfRule type="expression" dxfId="11814" priority="25701">
      <formula>$B776="TN1301"</formula>
    </cfRule>
    <cfRule type="expression" dxfId="11813" priority="25702">
      <formula>$B776="TN1612TU"</formula>
    </cfRule>
    <cfRule type="expression" dxfId="11812" priority="25703">
      <formula>$B776="TN1311"</formula>
    </cfRule>
    <cfRule type="expression" dxfId="11811" priority="25704">
      <formula>$B776="TN1622"</formula>
    </cfRule>
    <cfRule type="expression" dxfId="11810" priority="25705">
      <formula>$B776="EE1200"</formula>
    </cfRule>
    <cfRule type="expression" dxfId="11809" priority="25706">
      <formula>$B776="TN2345"</formula>
    </cfRule>
    <cfRule type="expression" dxfId="11808" priority="25707">
      <formula>$B776="AESB1320TN"</formula>
    </cfRule>
    <cfRule type="expression" dxfId="11807" priority="25708">
      <formula>$B776="TN4110TA"</formula>
    </cfRule>
    <cfRule type="expression" dxfId="11806" priority="25709">
      <formula>$B776="TN2321"</formula>
    </cfRule>
  </conditionalFormatting>
  <conditionalFormatting sqref="B802">
    <cfRule type="expression" dxfId="11805" priority="25670">
      <formula>$B802="StatMechThermo"</formula>
    </cfRule>
    <cfRule type="expression" dxfId="11804" priority="25671">
      <formula>$B802="TN1531TW"</formula>
    </cfRule>
    <cfRule type="expression" dxfId="11803" priority="25672">
      <formula>$B802="AESB1320TN"</formula>
    </cfRule>
    <cfRule type="expression" dxfId="11802" priority="25673">
      <formula>$B802="NB1142"</formula>
    </cfRule>
    <cfRule type="expression" dxfId="11801" priority="25674">
      <formula>$B802="EE1P11"</formula>
    </cfRule>
    <cfRule type="expression" dxfId="11800" priority="25675">
      <formula>$B802="TN2054"</formula>
    </cfRule>
    <cfRule type="expression" dxfId="11799" priority="25676">
      <formula>$B802="TN1201"</formula>
    </cfRule>
    <cfRule type="expression" dxfId="11798" priority="25677">
      <formula>$B802="TN1321"</formula>
    </cfRule>
    <cfRule type="expression" dxfId="11797" priority="25678">
      <formula>$B802="TN4010TA"</formula>
    </cfRule>
    <cfRule type="expression" dxfId="11796" priority="25679">
      <formula>$B802="TN2053"</formula>
    </cfRule>
    <cfRule type="expression" dxfId="11795" priority="25680">
      <formula>$B802="TN2421"</formula>
    </cfRule>
    <cfRule type="expression" dxfId="11794" priority="25681">
      <formula>$B802="TN1301"</formula>
    </cfRule>
    <cfRule type="expression" dxfId="11793" priority="25682">
      <formula>$B802="TN1612TU"</formula>
    </cfRule>
    <cfRule type="expression" dxfId="11792" priority="25683">
      <formula>$B802="TN1311"</formula>
    </cfRule>
    <cfRule type="expression" dxfId="11791" priority="25684">
      <formula>$B802="TN1622"</formula>
    </cfRule>
    <cfRule type="expression" dxfId="11790" priority="25685">
      <formula>$B802="EE1200"</formula>
    </cfRule>
    <cfRule type="expression" dxfId="11789" priority="25686">
      <formula>$B802="TN2345"</formula>
    </cfRule>
    <cfRule type="expression" dxfId="11788" priority="25687">
      <formula>$B802="AESB1320TN"</formula>
    </cfRule>
    <cfRule type="expression" dxfId="11787" priority="25688">
      <formula>$B802="TN4110TA"</formula>
    </cfRule>
    <cfRule type="expression" dxfId="11786" priority="25689">
      <formula>$B802="TN2321"</formula>
    </cfRule>
  </conditionalFormatting>
  <conditionalFormatting sqref="B803">
    <cfRule type="expression" dxfId="11785" priority="25650">
      <formula>$B803="StatMechThermo"</formula>
    </cfRule>
    <cfRule type="expression" dxfId="11784" priority="25651">
      <formula>$B803="TN1531TW"</formula>
    </cfRule>
    <cfRule type="expression" dxfId="11783" priority="25652">
      <formula>$B803="AESB1320TN"</formula>
    </cfRule>
    <cfRule type="expression" dxfId="11782" priority="25653">
      <formula>$B803="NB1142"</formula>
    </cfRule>
    <cfRule type="expression" dxfId="11781" priority="25654">
      <formula>$B803="EE1P11"</formula>
    </cfRule>
    <cfRule type="expression" dxfId="11780" priority="25655">
      <formula>$B803="TN2054"</formula>
    </cfRule>
    <cfRule type="expression" dxfId="11779" priority="25656">
      <formula>$B803="TN1201"</formula>
    </cfRule>
    <cfRule type="expression" dxfId="11778" priority="25657">
      <formula>$B803="TN1321"</formula>
    </cfRule>
    <cfRule type="expression" dxfId="11777" priority="25658">
      <formula>$B803="TN4010TA"</formula>
    </cfRule>
    <cfRule type="expression" dxfId="11776" priority="25659">
      <formula>$B803="TN2053"</formula>
    </cfRule>
    <cfRule type="expression" dxfId="11775" priority="25660">
      <formula>$B803="TN2421"</formula>
    </cfRule>
    <cfRule type="expression" dxfId="11774" priority="25661">
      <formula>$B803="TN1301"</formula>
    </cfRule>
    <cfRule type="expression" dxfId="11773" priority="25662">
      <formula>$B803="TN1612TU"</formula>
    </cfRule>
    <cfRule type="expression" dxfId="11772" priority="25663">
      <formula>$B803="TN1311"</formula>
    </cfRule>
    <cfRule type="expression" dxfId="11771" priority="25664">
      <formula>$B803="TN1622"</formula>
    </cfRule>
    <cfRule type="expression" dxfId="11770" priority="25665">
      <formula>$B803="EE1200"</formula>
    </cfRule>
    <cfRule type="expression" dxfId="11769" priority="25666">
      <formula>$B803="TN2345"</formula>
    </cfRule>
    <cfRule type="expression" dxfId="11768" priority="25667">
      <formula>$B803="AESB1320TN"</formula>
    </cfRule>
    <cfRule type="expression" dxfId="11767" priority="25668">
      <formula>$B803="TN4110TA"</formula>
    </cfRule>
    <cfRule type="expression" dxfId="11766" priority="25669">
      <formula>$B803="TN2321"</formula>
    </cfRule>
  </conditionalFormatting>
  <conditionalFormatting sqref="B805">
    <cfRule type="expression" dxfId="11765" priority="25610">
      <formula>$B805="StatMechThermo"</formula>
    </cfRule>
    <cfRule type="expression" dxfId="11764" priority="25611">
      <formula>$B805="TN1531TW"</formula>
    </cfRule>
    <cfRule type="expression" dxfId="11763" priority="25612">
      <formula>$B805="AESB1320TN"</formula>
    </cfRule>
    <cfRule type="expression" dxfId="11762" priority="25613">
      <formula>$B805="NB1142"</formula>
    </cfRule>
    <cfRule type="expression" dxfId="11761" priority="25614">
      <formula>$B805="EE1P11"</formula>
    </cfRule>
    <cfRule type="expression" dxfId="11760" priority="25615">
      <formula>$B805="TN2054"</formula>
    </cfRule>
    <cfRule type="expression" dxfId="11759" priority="25616">
      <formula>$B805="TN1201"</formula>
    </cfRule>
    <cfRule type="expression" dxfId="11758" priority="25617">
      <formula>$B805="TN1321"</formula>
    </cfRule>
    <cfRule type="expression" dxfId="11757" priority="25618">
      <formula>$B805="TN4010TA"</formula>
    </cfRule>
    <cfRule type="expression" dxfId="11756" priority="25619">
      <formula>$B805="TN2053"</formula>
    </cfRule>
    <cfRule type="expression" dxfId="11755" priority="25620">
      <formula>$B805="TN2421"</formula>
    </cfRule>
    <cfRule type="expression" dxfId="11754" priority="25621">
      <formula>$B805="TN1301"</formula>
    </cfRule>
    <cfRule type="expression" dxfId="11753" priority="25622">
      <formula>$B805="TN1612TU"</formula>
    </cfRule>
    <cfRule type="expression" dxfId="11752" priority="25623">
      <formula>$B805="TN1311"</formula>
    </cfRule>
    <cfRule type="expression" dxfId="11751" priority="25624">
      <formula>$B805="TN1622"</formula>
    </cfRule>
    <cfRule type="expression" dxfId="11750" priority="25625">
      <formula>$B805="EE1200"</formula>
    </cfRule>
    <cfRule type="expression" dxfId="11749" priority="25626">
      <formula>$B805="TN2345"</formula>
    </cfRule>
    <cfRule type="expression" dxfId="11748" priority="25627">
      <formula>$B805="AESB1320TN"</formula>
    </cfRule>
    <cfRule type="expression" dxfId="11747" priority="25628">
      <formula>$B805="TN4110TA"</formula>
    </cfRule>
    <cfRule type="expression" dxfId="11746" priority="25629">
      <formula>$B805="TN2321"</formula>
    </cfRule>
  </conditionalFormatting>
  <conditionalFormatting sqref="B806">
    <cfRule type="expression" dxfId="11745" priority="25590">
      <formula>$B806="StatMechThermo"</formula>
    </cfRule>
    <cfRule type="expression" dxfId="11744" priority="25591">
      <formula>$B806="TN1531TW"</formula>
    </cfRule>
    <cfRule type="expression" dxfId="11743" priority="25592">
      <formula>$B806="AESB1320TN"</formula>
    </cfRule>
    <cfRule type="expression" dxfId="11742" priority="25593">
      <formula>$B806="NB1142"</formula>
    </cfRule>
    <cfRule type="expression" dxfId="11741" priority="25594">
      <formula>$B806="EE1P11"</formula>
    </cfRule>
    <cfRule type="expression" dxfId="11740" priority="25595">
      <formula>$B806="TN2054"</formula>
    </cfRule>
    <cfRule type="expression" dxfId="11739" priority="25596">
      <formula>$B806="TN1201"</formula>
    </cfRule>
    <cfRule type="expression" dxfId="11738" priority="25597">
      <formula>$B806="TN1321"</formula>
    </cfRule>
    <cfRule type="expression" dxfId="11737" priority="25598">
      <formula>$B806="TN4010TA"</formula>
    </cfRule>
    <cfRule type="expression" dxfId="11736" priority="25599">
      <formula>$B806="TN2053"</formula>
    </cfRule>
    <cfRule type="expression" dxfId="11735" priority="25600">
      <formula>$B806="TN2421"</formula>
    </cfRule>
    <cfRule type="expression" dxfId="11734" priority="25601">
      <formula>$B806="TN1301"</formula>
    </cfRule>
    <cfRule type="expression" dxfId="11733" priority="25602">
      <formula>$B806="TN1612TU"</formula>
    </cfRule>
    <cfRule type="expression" dxfId="11732" priority="25603">
      <formula>$B806="TN1311"</formula>
    </cfRule>
    <cfRule type="expression" dxfId="11731" priority="25604">
      <formula>$B806="TN1622"</formula>
    </cfRule>
    <cfRule type="expression" dxfId="11730" priority="25605">
      <formula>$B806="EE1200"</formula>
    </cfRule>
    <cfRule type="expression" dxfId="11729" priority="25606">
      <formula>$B806="TN2345"</formula>
    </cfRule>
    <cfRule type="expression" dxfId="11728" priority="25607">
      <formula>$B806="AESB1320TN"</formula>
    </cfRule>
    <cfRule type="expression" dxfId="11727" priority="25608">
      <formula>$B806="TN4110TA"</formula>
    </cfRule>
    <cfRule type="expression" dxfId="11726" priority="25609">
      <formula>$B806="TN2321"</formula>
    </cfRule>
  </conditionalFormatting>
  <conditionalFormatting sqref="B807">
    <cfRule type="expression" dxfId="11725" priority="25570">
      <formula>$B807="StatMechThermo"</formula>
    </cfRule>
    <cfRule type="expression" dxfId="11724" priority="25571">
      <formula>$B807="TN1531TW"</formula>
    </cfRule>
    <cfRule type="expression" dxfId="11723" priority="25572">
      <formula>$B807="AESB1320TN"</formula>
    </cfRule>
    <cfRule type="expression" dxfId="11722" priority="25573">
      <formula>$B807="NB1142"</formula>
    </cfRule>
    <cfRule type="expression" dxfId="11721" priority="25574">
      <formula>$B807="EE1P11"</formula>
    </cfRule>
    <cfRule type="expression" dxfId="11720" priority="25575">
      <formula>$B807="TN2054"</formula>
    </cfRule>
    <cfRule type="expression" dxfId="11719" priority="25576">
      <formula>$B807="TN1201"</formula>
    </cfRule>
    <cfRule type="expression" dxfId="11718" priority="25577">
      <formula>$B807="TN1321"</formula>
    </cfRule>
    <cfRule type="expression" dxfId="11717" priority="25578">
      <formula>$B807="TN4010TA"</formula>
    </cfRule>
    <cfRule type="expression" dxfId="11716" priority="25579">
      <formula>$B807="TN2053"</formula>
    </cfRule>
    <cfRule type="expression" dxfId="11715" priority="25580">
      <formula>$B807="TN2421"</formula>
    </cfRule>
    <cfRule type="expression" dxfId="11714" priority="25581">
      <formula>$B807="TN1301"</formula>
    </cfRule>
    <cfRule type="expression" dxfId="11713" priority="25582">
      <formula>$B807="TN1612TU"</formula>
    </cfRule>
    <cfRule type="expression" dxfId="11712" priority="25583">
      <formula>$B807="TN1311"</formula>
    </cfRule>
    <cfRule type="expression" dxfId="11711" priority="25584">
      <formula>$B807="TN1622"</formula>
    </cfRule>
    <cfRule type="expression" dxfId="11710" priority="25585">
      <formula>$B807="EE1200"</formula>
    </cfRule>
    <cfRule type="expression" dxfId="11709" priority="25586">
      <formula>$B807="TN2345"</formula>
    </cfRule>
    <cfRule type="expression" dxfId="11708" priority="25587">
      <formula>$B807="AESB1320TN"</formula>
    </cfRule>
    <cfRule type="expression" dxfId="11707" priority="25588">
      <formula>$B807="TN4110TA"</formula>
    </cfRule>
    <cfRule type="expression" dxfId="11706" priority="25589">
      <formula>$B807="TN2321"</formula>
    </cfRule>
  </conditionalFormatting>
  <conditionalFormatting sqref="B808">
    <cfRule type="expression" dxfId="11705" priority="25550">
      <formula>$B808="StatMechThermo"</formula>
    </cfRule>
    <cfRule type="expression" dxfId="11704" priority="25551">
      <formula>$B808="TN1531TW"</formula>
    </cfRule>
    <cfRule type="expression" dxfId="11703" priority="25552">
      <formula>$B808="AESB1320TN"</formula>
    </cfRule>
    <cfRule type="expression" dxfId="11702" priority="25553">
      <formula>$B808="NB1142"</formula>
    </cfRule>
    <cfRule type="expression" dxfId="11701" priority="25554">
      <formula>$B808="EE1P11"</formula>
    </cfRule>
    <cfRule type="expression" dxfId="11700" priority="25555">
      <formula>$B808="TN2054"</formula>
    </cfRule>
    <cfRule type="expression" dxfId="11699" priority="25556">
      <formula>$B808="TN1201"</formula>
    </cfRule>
    <cfRule type="expression" dxfId="11698" priority="25557">
      <formula>$B808="TN1321"</formula>
    </cfRule>
    <cfRule type="expression" dxfId="11697" priority="25558">
      <formula>$B808="TN4010TA"</formula>
    </cfRule>
    <cfRule type="expression" dxfId="11696" priority="25559">
      <formula>$B808="TN2053"</formula>
    </cfRule>
    <cfRule type="expression" dxfId="11695" priority="25560">
      <formula>$B808="TN2421"</formula>
    </cfRule>
    <cfRule type="expression" dxfId="11694" priority="25561">
      <formula>$B808="TN1301"</formula>
    </cfRule>
    <cfRule type="expression" dxfId="11693" priority="25562">
      <formula>$B808="TN1612TU"</formula>
    </cfRule>
    <cfRule type="expression" dxfId="11692" priority="25563">
      <formula>$B808="TN1311"</formula>
    </cfRule>
    <cfRule type="expression" dxfId="11691" priority="25564">
      <formula>$B808="TN1622"</formula>
    </cfRule>
    <cfRule type="expression" dxfId="11690" priority="25565">
      <formula>$B808="EE1200"</formula>
    </cfRule>
    <cfRule type="expression" dxfId="11689" priority="25566">
      <formula>$B808="TN2345"</formula>
    </cfRule>
    <cfRule type="expression" dxfId="11688" priority="25567">
      <formula>$B808="AESB1320TN"</formula>
    </cfRule>
    <cfRule type="expression" dxfId="11687" priority="25568">
      <formula>$B808="TN4110TA"</formula>
    </cfRule>
    <cfRule type="expression" dxfId="11686" priority="25569">
      <formula>$B808="TN2321"</formula>
    </cfRule>
  </conditionalFormatting>
  <conditionalFormatting sqref="B804 G804 K804:M804">
    <cfRule type="expression" dxfId="11685" priority="24415">
      <formula>$B804="StatMechThermo"</formula>
    </cfRule>
    <cfRule type="expression" dxfId="11684" priority="24416">
      <formula>$B804="TN1531TW"</formula>
    </cfRule>
    <cfRule type="expression" dxfId="11683" priority="24417">
      <formula>$B804="AESB1320TN"</formula>
    </cfRule>
    <cfRule type="expression" dxfId="11682" priority="24418">
      <formula>$B804="NB1142"</formula>
    </cfRule>
    <cfRule type="expression" dxfId="11681" priority="24419">
      <formula>$B804="EE1P11"</formula>
    </cfRule>
    <cfRule type="expression" dxfId="11680" priority="24420">
      <formula>$B804="TN2054"</formula>
    </cfRule>
    <cfRule type="expression" dxfId="11679" priority="24421">
      <formula>$B804="TN1201"</formula>
    </cfRule>
    <cfRule type="expression" dxfId="11678" priority="24422">
      <formula>$B804="TN1321"</formula>
    </cfRule>
    <cfRule type="expression" dxfId="11677" priority="24423">
      <formula>$B804="TN4010TA"</formula>
    </cfRule>
    <cfRule type="expression" dxfId="11676" priority="24424">
      <formula>$B804="TN2053"</formula>
    </cfRule>
    <cfRule type="expression" dxfId="11675" priority="24425">
      <formula>$B804="TN2421"</formula>
    </cfRule>
    <cfRule type="expression" dxfId="11674" priority="24426">
      <formula>$B804="TN1301"</formula>
    </cfRule>
    <cfRule type="expression" dxfId="11673" priority="24427">
      <formula>$B804="TN1612TU"</formula>
    </cfRule>
    <cfRule type="expression" dxfId="11672" priority="24428">
      <formula>$B804="TN1311"</formula>
    </cfRule>
    <cfRule type="expression" dxfId="11671" priority="24429">
      <formula>$B804="TN1622"</formula>
    </cfRule>
    <cfRule type="expression" dxfId="11670" priority="24430">
      <formula>$B804="EE1200"</formula>
    </cfRule>
    <cfRule type="expression" dxfId="11669" priority="24431">
      <formula>$B804="TN2345"</formula>
    </cfRule>
    <cfRule type="expression" dxfId="11668" priority="24432">
      <formula>$B804="AESB1320TN"</formula>
    </cfRule>
    <cfRule type="expression" dxfId="11667" priority="24433">
      <formula>$B804="TN4110TA"</formula>
    </cfRule>
    <cfRule type="expression" dxfId="11666" priority="24434">
      <formula>$B804="TN2321"</formula>
    </cfRule>
  </conditionalFormatting>
  <conditionalFormatting sqref="M805">
    <cfRule type="expression" dxfId="11665" priority="24395">
      <formula>$B805="StatMechThermo"</formula>
    </cfRule>
    <cfRule type="expression" dxfId="11664" priority="24396">
      <formula>$B805="TN1531TW"</formula>
    </cfRule>
    <cfRule type="expression" dxfId="11663" priority="24397">
      <formula>$B805="AESB1320TN"</formula>
    </cfRule>
    <cfRule type="expression" dxfId="11662" priority="24398">
      <formula>$B805="NB1142"</formula>
    </cfRule>
    <cfRule type="expression" dxfId="11661" priority="24399">
      <formula>$B805="EE1P11"</formula>
    </cfRule>
    <cfRule type="expression" dxfId="11660" priority="24400">
      <formula>$B805="TN2054"</formula>
    </cfRule>
    <cfRule type="expression" dxfId="11659" priority="24401">
      <formula>$B805="TN1201"</formula>
    </cfRule>
    <cfRule type="expression" dxfId="11658" priority="24402">
      <formula>$B805="TN1321"</formula>
    </cfRule>
    <cfRule type="expression" dxfId="11657" priority="24403">
      <formula>$B805="TN4010TA"</formula>
    </cfRule>
    <cfRule type="expression" dxfId="11656" priority="24404">
      <formula>$B805="TN2053"</formula>
    </cfRule>
    <cfRule type="expression" dxfId="11655" priority="24405">
      <formula>$B805="TN2421"</formula>
    </cfRule>
    <cfRule type="expression" dxfId="11654" priority="24406">
      <formula>$B805="TN1301"</formula>
    </cfRule>
    <cfRule type="expression" dxfId="11653" priority="24407">
      <formula>$B805="TN1612TU"</formula>
    </cfRule>
    <cfRule type="expression" dxfId="11652" priority="24408">
      <formula>$B805="TN1311"</formula>
    </cfRule>
    <cfRule type="expression" dxfId="11651" priority="24409">
      <formula>$B805="TN1622"</formula>
    </cfRule>
    <cfRule type="expression" dxfId="11650" priority="24410">
      <formula>$B805="EE1200"</formula>
    </cfRule>
    <cfRule type="expression" dxfId="11649" priority="24411">
      <formula>$B805="TN2345"</formula>
    </cfRule>
    <cfRule type="expression" dxfId="11648" priority="24412">
      <formula>$B805="AESB1320TN"</formula>
    </cfRule>
    <cfRule type="expression" dxfId="11647" priority="24413">
      <formula>$B805="TN4110TA"</formula>
    </cfRule>
    <cfRule type="expression" dxfId="11646" priority="24414">
      <formula>$B805="TN2321"</formula>
    </cfRule>
  </conditionalFormatting>
  <conditionalFormatting sqref="K815:M819 S815:S819">
    <cfRule type="expression" dxfId="11645" priority="24336">
      <formula>$B815="StatMechThermo"</formula>
    </cfRule>
    <cfRule type="expression" dxfId="11644" priority="24356">
      <formula>$B815="TN1531TW"</formula>
    </cfRule>
    <cfRule type="expression" dxfId="11643" priority="24357">
      <formula>$B815="AESB1320TN"</formula>
    </cfRule>
    <cfRule type="expression" dxfId="11642" priority="24358">
      <formula>$B815="NB1142"</formula>
    </cfRule>
    <cfRule type="expression" dxfId="11641" priority="24359">
      <formula>$B815="EE1P11"</formula>
    </cfRule>
    <cfRule type="expression" dxfId="11640" priority="24360">
      <formula>$B815="TN2054"</formula>
    </cfRule>
    <cfRule type="expression" dxfId="11639" priority="24361">
      <formula>$B815="TN1201"</formula>
    </cfRule>
    <cfRule type="expression" dxfId="11638" priority="24362">
      <formula>$B815="TN1321"</formula>
    </cfRule>
    <cfRule type="expression" dxfId="11637" priority="24363">
      <formula>$B815="TN4010TA"</formula>
    </cfRule>
    <cfRule type="expression" dxfId="11636" priority="24364">
      <formula>$B815="TN2053"</formula>
    </cfRule>
    <cfRule type="expression" dxfId="11635" priority="24365">
      <formula>$B815="TN2421"</formula>
    </cfRule>
    <cfRule type="expression" dxfId="11634" priority="24366">
      <formula>$B815="TN1301"</formula>
    </cfRule>
    <cfRule type="expression" dxfId="11633" priority="24367">
      <formula>$B815="TN1612TU"</formula>
    </cfRule>
    <cfRule type="expression" dxfId="11632" priority="24368">
      <formula>$B815="TN1311"</formula>
    </cfRule>
    <cfRule type="expression" dxfId="11631" priority="24369">
      <formula>$B815="TN1622"</formula>
    </cfRule>
    <cfRule type="expression" dxfId="11630" priority="24370">
      <formula>$B815="EE1200"</formula>
    </cfRule>
    <cfRule type="expression" dxfId="11629" priority="24371">
      <formula>$B815="TN2345"</formula>
    </cfRule>
    <cfRule type="expression" dxfId="11628" priority="24372">
      <formula>$B815="AESB1320TN"</formula>
    </cfRule>
    <cfRule type="expression" dxfId="11627" priority="24373">
      <formula>$B815="TN4110TA"</formula>
    </cfRule>
    <cfRule type="expression" dxfId="11626" priority="24374">
      <formula>$B815="TN2321"</formula>
    </cfRule>
  </conditionalFormatting>
  <conditionalFormatting sqref="M820:M833 S820:S833">
    <cfRule type="expression" dxfId="11625" priority="24297">
      <formula>$B820="StatMechThermo"</formula>
    </cfRule>
    <cfRule type="expression" dxfId="11624" priority="24317">
      <formula>$B820="TN1531TW"</formula>
    </cfRule>
    <cfRule type="expression" dxfId="11623" priority="24318">
      <formula>$B820="AESB1320TN"</formula>
    </cfRule>
    <cfRule type="expression" dxfId="11622" priority="24319">
      <formula>$B820="NB1142"</formula>
    </cfRule>
    <cfRule type="expression" dxfId="11621" priority="24320">
      <formula>$B820="EE1P11"</formula>
    </cfRule>
    <cfRule type="expression" dxfId="11620" priority="24321">
      <formula>$B820="TN2054"</formula>
    </cfRule>
    <cfRule type="expression" dxfId="11619" priority="24322">
      <formula>$B820="TN1201"</formula>
    </cfRule>
    <cfRule type="expression" dxfId="11618" priority="24323">
      <formula>$B820="TN1321"</formula>
    </cfRule>
    <cfRule type="expression" dxfId="11617" priority="24324">
      <formula>$B820="TN4010TA"</formula>
    </cfRule>
    <cfRule type="expression" dxfId="11616" priority="24325">
      <formula>$B820="TN2053"</formula>
    </cfRule>
    <cfRule type="expression" dxfId="11615" priority="24326">
      <formula>$B820="TN2421"</formula>
    </cfRule>
    <cfRule type="expression" dxfId="11614" priority="24327">
      <formula>$B820="TN1301"</formula>
    </cfRule>
    <cfRule type="expression" dxfId="11613" priority="24328">
      <formula>$B820="TN1612TU"</formula>
    </cfRule>
    <cfRule type="expression" dxfId="11612" priority="24329">
      <formula>$B820="TN1311"</formula>
    </cfRule>
    <cfRule type="expression" dxfId="11611" priority="24330">
      <formula>$B820="TN1622"</formula>
    </cfRule>
    <cfRule type="expression" dxfId="11610" priority="24331">
      <formula>$B820="EE1200"</formula>
    </cfRule>
    <cfRule type="expression" dxfId="11609" priority="24332">
      <formula>$B820="TN2345"</formula>
    </cfRule>
    <cfRule type="expression" dxfId="11608" priority="24333">
      <formula>$B820="AESB1320TN"</formula>
    </cfRule>
    <cfRule type="expression" dxfId="11607" priority="24334">
      <formula>$B820="TN4110TA"</formula>
    </cfRule>
    <cfRule type="expression" dxfId="11606" priority="24335">
      <formula>$B820="TN2321"</formula>
    </cfRule>
  </conditionalFormatting>
  <conditionalFormatting sqref="M834 S834">
    <cfRule type="expression" dxfId="11605" priority="24258">
      <formula>$B834="StatMechThermo"</formula>
    </cfRule>
    <cfRule type="expression" dxfId="11604" priority="24278">
      <formula>$B834="TN1531TW"</formula>
    </cfRule>
    <cfRule type="expression" dxfId="11603" priority="24279">
      <formula>$B834="AESB1320TN"</formula>
    </cfRule>
    <cfRule type="expression" dxfId="11602" priority="24280">
      <formula>$B834="NB1142"</formula>
    </cfRule>
    <cfRule type="expression" dxfId="11601" priority="24281">
      <formula>$B834="EE1P11"</formula>
    </cfRule>
    <cfRule type="expression" dxfId="11600" priority="24282">
      <formula>$B834="TN2054"</formula>
    </cfRule>
    <cfRule type="expression" dxfId="11599" priority="24283">
      <formula>$B834="TN1201"</formula>
    </cfRule>
    <cfRule type="expression" dxfId="11598" priority="24284">
      <formula>$B834="TN1321"</formula>
    </cfRule>
    <cfRule type="expression" dxfId="11597" priority="24285">
      <formula>$B834="TN4010TA"</formula>
    </cfRule>
    <cfRule type="expression" dxfId="11596" priority="24286">
      <formula>$B834="TN2053"</formula>
    </cfRule>
    <cfRule type="expression" dxfId="11595" priority="24287">
      <formula>$B834="TN2421"</formula>
    </cfRule>
    <cfRule type="expression" dxfId="11594" priority="24288">
      <formula>$B834="TN1301"</formula>
    </cfRule>
    <cfRule type="expression" dxfId="11593" priority="24289">
      <formula>$B834="TN1612TU"</formula>
    </cfRule>
    <cfRule type="expression" dxfId="11592" priority="24290">
      <formula>$B834="TN1311"</formula>
    </cfRule>
    <cfRule type="expression" dxfId="11591" priority="24291">
      <formula>$B834="TN1622"</formula>
    </cfRule>
    <cfRule type="expression" dxfId="11590" priority="24292">
      <formula>$B834="EE1200"</formula>
    </cfRule>
    <cfRule type="expression" dxfId="11589" priority="24293">
      <formula>$B834="TN2345"</formula>
    </cfRule>
    <cfRule type="expression" dxfId="11588" priority="24294">
      <formula>$B834="AESB1320TN"</formula>
    </cfRule>
    <cfRule type="expression" dxfId="11587" priority="24295">
      <formula>$B834="TN4110TA"</formula>
    </cfRule>
    <cfRule type="expression" dxfId="11586" priority="24296">
      <formula>$B834="TN2321"</formula>
    </cfRule>
  </conditionalFormatting>
  <conditionalFormatting sqref="G820:G833 K820:L833">
    <cfRule type="expression" dxfId="11585" priority="24238">
      <formula>$B820="StatMechThermo"</formula>
    </cfRule>
    <cfRule type="expression" dxfId="11584" priority="24239">
      <formula>$B820="TN1531TW"</formula>
    </cfRule>
    <cfRule type="expression" dxfId="11583" priority="24240">
      <formula>$B820="AESB1320TN"</formula>
    </cfRule>
    <cfRule type="expression" dxfId="11582" priority="24241">
      <formula>$B820="NB1142"</formula>
    </cfRule>
    <cfRule type="expression" dxfId="11581" priority="24242">
      <formula>$B820="EE1P11"</formula>
    </cfRule>
    <cfRule type="expression" dxfId="11580" priority="24243">
      <formula>$B820="TN2054"</formula>
    </cfRule>
    <cfRule type="expression" dxfId="11579" priority="24244">
      <formula>$B820="TN1201"</formula>
    </cfRule>
    <cfRule type="expression" dxfId="11578" priority="24245">
      <formula>$B820="TN1321"</formula>
    </cfRule>
    <cfRule type="expression" dxfId="11577" priority="24246">
      <formula>$B820="TN4010TA"</formula>
    </cfRule>
    <cfRule type="expression" dxfId="11576" priority="24247">
      <formula>$B820="TN2053"</formula>
    </cfRule>
    <cfRule type="expression" dxfId="11575" priority="24248">
      <formula>$B820="TN2421"</formula>
    </cfRule>
    <cfRule type="expression" dxfId="11574" priority="24249">
      <formula>$B820="TN1301"</formula>
    </cfRule>
    <cfRule type="expression" dxfId="11573" priority="24250">
      <formula>$B820="TN1612TU"</formula>
    </cfRule>
    <cfRule type="expression" dxfId="11572" priority="24251">
      <formula>$B820="TN1311"</formula>
    </cfRule>
    <cfRule type="expression" dxfId="11571" priority="24252">
      <formula>$B820="TN1622"</formula>
    </cfRule>
    <cfRule type="expression" dxfId="11570" priority="24253">
      <formula>$B820="EE1200"</formula>
    </cfRule>
    <cfRule type="expression" dxfId="11569" priority="24254">
      <formula>$B820="TN2345"</formula>
    </cfRule>
    <cfRule type="expression" dxfId="11568" priority="24255">
      <formula>$B820="AESB1320TN"</formula>
    </cfRule>
    <cfRule type="expression" dxfId="11567" priority="24256">
      <formula>$B820="TN4110TA"</formula>
    </cfRule>
    <cfRule type="expression" dxfId="11566" priority="24257">
      <formula>$B820="TN2321"</formula>
    </cfRule>
  </conditionalFormatting>
  <conditionalFormatting sqref="G834 K834:L834">
    <cfRule type="expression" dxfId="11565" priority="24218">
      <formula>$B834="StatMechThermo"</formula>
    </cfRule>
    <cfRule type="expression" dxfId="11564" priority="24219">
      <formula>$B834="TN1531TW"</formula>
    </cfRule>
    <cfRule type="expression" dxfId="11563" priority="24220">
      <formula>$B834="AESB1320TN"</formula>
    </cfRule>
    <cfRule type="expression" dxfId="11562" priority="24221">
      <formula>$B834="NB1142"</formula>
    </cfRule>
    <cfRule type="expression" dxfId="11561" priority="24222">
      <formula>$B834="EE1P11"</formula>
    </cfRule>
    <cfRule type="expression" dxfId="11560" priority="24223">
      <formula>$B834="TN2054"</formula>
    </cfRule>
    <cfRule type="expression" dxfId="11559" priority="24224">
      <formula>$B834="TN1201"</formula>
    </cfRule>
    <cfRule type="expression" dxfId="11558" priority="24225">
      <formula>$B834="TN1321"</formula>
    </cfRule>
    <cfRule type="expression" dxfId="11557" priority="24226">
      <formula>$B834="TN4010TA"</formula>
    </cfRule>
    <cfRule type="expression" dxfId="11556" priority="24227">
      <formula>$B834="TN2053"</formula>
    </cfRule>
    <cfRule type="expression" dxfId="11555" priority="24228">
      <formula>$B834="TN2421"</formula>
    </cfRule>
    <cfRule type="expression" dxfId="11554" priority="24229">
      <formula>$B834="TN1301"</formula>
    </cfRule>
    <cfRule type="expression" dxfId="11553" priority="24230">
      <formula>$B834="TN1612TU"</formula>
    </cfRule>
    <cfRule type="expression" dxfId="11552" priority="24231">
      <formula>$B834="TN1311"</formula>
    </cfRule>
    <cfRule type="expression" dxfId="11551" priority="24232">
      <formula>$B834="TN1622"</formula>
    </cfRule>
    <cfRule type="expression" dxfId="11550" priority="24233">
      <formula>$B834="EE1200"</formula>
    </cfRule>
    <cfRule type="expression" dxfId="11549" priority="24234">
      <formula>$B834="TN2345"</formula>
    </cfRule>
    <cfRule type="expression" dxfId="11548" priority="24235">
      <formula>$B834="AESB1320TN"</formula>
    </cfRule>
    <cfRule type="expression" dxfId="11547" priority="24236">
      <formula>$B834="TN4110TA"</formula>
    </cfRule>
    <cfRule type="expression" dxfId="11546" priority="24237">
      <formula>$B834="TN2321"</formula>
    </cfRule>
  </conditionalFormatting>
  <conditionalFormatting sqref="G835:G849 K835:L849">
    <cfRule type="expression" dxfId="11545" priority="24198">
      <formula>$B835="StatMechThermo"</formula>
    </cfRule>
    <cfRule type="expression" dxfId="11544" priority="24199">
      <formula>$B835="TN1531TW"</formula>
    </cfRule>
    <cfRule type="expression" dxfId="11543" priority="24200">
      <formula>$B835="AESB1320TN"</formula>
    </cfRule>
    <cfRule type="expression" dxfId="11542" priority="24201">
      <formula>$B835="NB1142"</formula>
    </cfRule>
    <cfRule type="expression" dxfId="11541" priority="24202">
      <formula>$B835="EE1P11"</formula>
    </cfRule>
    <cfRule type="expression" dxfId="11540" priority="24203">
      <formula>$B835="TN2054"</formula>
    </cfRule>
    <cfRule type="expression" dxfId="11539" priority="24204">
      <formula>$B835="TN1201"</formula>
    </cfRule>
    <cfRule type="expression" dxfId="11538" priority="24205">
      <formula>$B835="TN1321"</formula>
    </cfRule>
    <cfRule type="expression" dxfId="11537" priority="24206">
      <formula>$B835="TN4010TA"</formula>
    </cfRule>
    <cfRule type="expression" dxfId="11536" priority="24207">
      <formula>$B835="TN2053"</formula>
    </cfRule>
    <cfRule type="expression" dxfId="11535" priority="24208">
      <formula>$B835="TN2421"</formula>
    </cfRule>
    <cfRule type="expression" dxfId="11534" priority="24209">
      <formula>$B835="TN1301"</formula>
    </cfRule>
    <cfRule type="expression" dxfId="11533" priority="24210">
      <formula>$B835="TN1612TU"</formula>
    </cfRule>
    <cfRule type="expression" dxfId="11532" priority="24211">
      <formula>$B835="TN1311"</formula>
    </cfRule>
    <cfRule type="expression" dxfId="11531" priority="24212">
      <formula>$B835="TN1622"</formula>
    </cfRule>
    <cfRule type="expression" dxfId="11530" priority="24213">
      <formula>$B835="EE1200"</formula>
    </cfRule>
    <cfRule type="expression" dxfId="11529" priority="24214">
      <formula>$B835="TN2345"</formula>
    </cfRule>
    <cfRule type="expression" dxfId="11528" priority="24215">
      <formula>$B835="AESB1320TN"</formula>
    </cfRule>
    <cfRule type="expression" dxfId="11527" priority="24216">
      <formula>$B835="TN4110TA"</formula>
    </cfRule>
    <cfRule type="expression" dxfId="11526" priority="24217">
      <formula>$B835="TN2321"</formula>
    </cfRule>
  </conditionalFormatting>
  <conditionalFormatting sqref="M835:M849 S835:S849">
    <cfRule type="expression" dxfId="11525" priority="24159">
      <formula>$B835="StatMechThermo"</formula>
    </cfRule>
    <cfRule type="expression" dxfId="11524" priority="24179">
      <formula>$B835="TN1531TW"</formula>
    </cfRule>
    <cfRule type="expression" dxfId="11523" priority="24180">
      <formula>$B835="AESB1320TN"</formula>
    </cfRule>
    <cfRule type="expression" dxfId="11522" priority="24181">
      <formula>$B835="NB1142"</formula>
    </cfRule>
    <cfRule type="expression" dxfId="11521" priority="24182">
      <formula>$B835="EE1P11"</formula>
    </cfRule>
    <cfRule type="expression" dxfId="11520" priority="24183">
      <formula>$B835="TN2054"</formula>
    </cfRule>
    <cfRule type="expression" dxfId="11519" priority="24184">
      <formula>$B835="TN1201"</formula>
    </cfRule>
    <cfRule type="expression" dxfId="11518" priority="24185">
      <formula>$B835="TN1321"</formula>
    </cfRule>
    <cfRule type="expression" dxfId="11517" priority="24186">
      <formula>$B835="TN4010TA"</formula>
    </cfRule>
    <cfRule type="expression" dxfId="11516" priority="24187">
      <formula>$B835="TN2053"</formula>
    </cfRule>
    <cfRule type="expression" dxfId="11515" priority="24188">
      <formula>$B835="TN2421"</formula>
    </cfRule>
    <cfRule type="expression" dxfId="11514" priority="24189">
      <formula>$B835="TN1301"</formula>
    </cfRule>
    <cfRule type="expression" dxfId="11513" priority="24190">
      <formula>$B835="TN1612TU"</formula>
    </cfRule>
    <cfRule type="expression" dxfId="11512" priority="24191">
      <formula>$B835="TN1311"</formula>
    </cfRule>
    <cfRule type="expression" dxfId="11511" priority="24192">
      <formula>$B835="TN1622"</formula>
    </cfRule>
    <cfRule type="expression" dxfId="11510" priority="24193">
      <formula>$B835="EE1200"</formula>
    </cfRule>
    <cfRule type="expression" dxfId="11509" priority="24194">
      <formula>$B835="TN2345"</formula>
    </cfRule>
    <cfRule type="expression" dxfId="11508" priority="24195">
      <formula>$B835="AESB1320TN"</formula>
    </cfRule>
    <cfRule type="expression" dxfId="11507" priority="24196">
      <formula>$B835="TN4110TA"</formula>
    </cfRule>
    <cfRule type="expression" dxfId="11506" priority="24197">
      <formula>$B835="TN2321"</formula>
    </cfRule>
  </conditionalFormatting>
  <conditionalFormatting sqref="B850:B918 S850:S918 G850:G918 K850:M918">
    <cfRule type="expression" dxfId="11505" priority="24120">
      <formula>$B850="StatMechThermo"</formula>
    </cfRule>
    <cfRule type="expression" dxfId="11504" priority="24140">
      <formula>$B850="TN1531TW"</formula>
    </cfRule>
    <cfRule type="expression" dxfId="11503" priority="24141">
      <formula>$B850="AESB1320TN"</formula>
    </cfRule>
    <cfRule type="expression" dxfId="11502" priority="24142">
      <formula>$B850="NB1142"</formula>
    </cfRule>
    <cfRule type="expression" dxfId="11501" priority="24143">
      <formula>$B850="EE1P11"</formula>
    </cfRule>
    <cfRule type="expression" dxfId="11500" priority="24144">
      <formula>$B850="TN2054"</formula>
    </cfRule>
    <cfRule type="expression" dxfId="11499" priority="24145">
      <formula>$B850="TN1201"</formula>
    </cfRule>
    <cfRule type="expression" dxfId="11498" priority="24146">
      <formula>$B850="TN1321"</formula>
    </cfRule>
    <cfRule type="expression" dxfId="11497" priority="24147">
      <formula>$B850="TN4010TA"</formula>
    </cfRule>
    <cfRule type="expression" dxfId="11496" priority="24148">
      <formula>$B850="TN2053"</formula>
    </cfRule>
    <cfRule type="expression" dxfId="11495" priority="24149">
      <formula>$B850="TN2421"</formula>
    </cfRule>
    <cfRule type="expression" dxfId="11494" priority="24150">
      <formula>$B850="TN1301"</formula>
    </cfRule>
    <cfRule type="expression" dxfId="11493" priority="24151">
      <formula>$B850="TN1612TU"</formula>
    </cfRule>
    <cfRule type="expression" dxfId="11492" priority="24152">
      <formula>$B850="TN1311"</formula>
    </cfRule>
    <cfRule type="expression" dxfId="11491" priority="24153">
      <formula>$B850="TN1622"</formula>
    </cfRule>
    <cfRule type="expression" dxfId="11490" priority="24154">
      <formula>$B850="EE1200"</formula>
    </cfRule>
    <cfRule type="expression" dxfId="11489" priority="24155">
      <formula>$B850="TN2345"</formula>
    </cfRule>
    <cfRule type="expression" dxfId="11488" priority="24156">
      <formula>$B850="AESB1320TN"</formula>
    </cfRule>
    <cfRule type="expression" dxfId="11487" priority="24157">
      <formula>$B850="TN4110TA"</formula>
    </cfRule>
    <cfRule type="expression" dxfId="11486" priority="24158">
      <formula>$B850="TN2321"</formula>
    </cfRule>
  </conditionalFormatting>
  <conditionalFormatting sqref="B923:B929 B919:B921 S919:S921 S923:S929 G919:G921 G923:G929 K923:M929 K919:M921">
    <cfRule type="expression" dxfId="11485" priority="23862">
      <formula>$B919="StatMechThermo"</formula>
    </cfRule>
    <cfRule type="expression" dxfId="11484" priority="23901">
      <formula>$B919="TN1531TW"</formula>
    </cfRule>
    <cfRule type="expression" dxfId="11483" priority="23902">
      <formula>$B919="AESB1320TN"</formula>
    </cfRule>
    <cfRule type="expression" dxfId="11482" priority="23903">
      <formula>$B919="NB1142"</formula>
    </cfRule>
    <cfRule type="expression" dxfId="11481" priority="23904">
      <formula>$B919="EE1P11"</formula>
    </cfRule>
    <cfRule type="expression" dxfId="11480" priority="23905">
      <formula>$B919="TN2054"</formula>
    </cfRule>
    <cfRule type="expression" dxfId="11479" priority="23906">
      <formula>$B919="TN1201"</formula>
    </cfRule>
    <cfRule type="expression" dxfId="11478" priority="23907">
      <formula>$B919="TN1321"</formula>
    </cfRule>
    <cfRule type="expression" dxfId="11477" priority="23908">
      <formula>$B919="TN4010TA"</formula>
    </cfRule>
    <cfRule type="expression" dxfId="11476" priority="23909">
      <formula>$B919="TN2053"</formula>
    </cfRule>
    <cfRule type="expression" dxfId="11475" priority="23910">
      <formula>$B919="TN2421"</formula>
    </cfRule>
    <cfRule type="expression" dxfId="11474" priority="23911">
      <formula>$B919="TN1301"</formula>
    </cfRule>
    <cfRule type="expression" dxfId="11473" priority="23912">
      <formula>$B919="TN1612TU"</formula>
    </cfRule>
    <cfRule type="expression" dxfId="11472" priority="23913">
      <formula>$B919="TN1311"</formula>
    </cfRule>
    <cfRule type="expression" dxfId="11471" priority="23914">
      <formula>$B919="TN1622"</formula>
    </cfRule>
    <cfRule type="expression" dxfId="11470" priority="23915">
      <formula>$B919="EE1200"</formula>
    </cfRule>
    <cfRule type="expression" dxfId="11469" priority="23916">
      <formula>$B919="TN2345"</formula>
    </cfRule>
    <cfRule type="expression" dxfId="11468" priority="23917">
      <formula>$B919="AESB1320TN"</formula>
    </cfRule>
    <cfRule type="expression" dxfId="11467" priority="23918">
      <formula>$B919="TN4110TA"</formula>
    </cfRule>
    <cfRule type="expression" dxfId="11466" priority="23919">
      <formula>$B919="TN2321"</formula>
    </cfRule>
  </conditionalFormatting>
  <conditionalFormatting sqref="B922 G922 K922:L922">
    <cfRule type="expression" dxfId="11465" priority="23863">
      <formula>$B922="TN1531TW"</formula>
    </cfRule>
    <cfRule type="expression" dxfId="11464" priority="23864">
      <formula>$B922="AESB1320TN"</formula>
    </cfRule>
    <cfRule type="expression" dxfId="11463" priority="23865">
      <formula>$B922="NB1142"</formula>
    </cfRule>
    <cfRule type="expression" dxfId="11462" priority="23866">
      <formula>$B922="EE1P11"</formula>
    </cfRule>
    <cfRule type="expression" dxfId="11461" priority="23867">
      <formula>$B922="TN2054"</formula>
    </cfRule>
    <cfRule type="expression" dxfId="11460" priority="23868">
      <formula>$B922="TN1201"</formula>
    </cfRule>
    <cfRule type="expression" dxfId="11459" priority="23869">
      <formula>$B922="TN1321"</formula>
    </cfRule>
    <cfRule type="expression" dxfId="11458" priority="23870">
      <formula>$B922="TN4010TA"</formula>
    </cfRule>
    <cfRule type="expression" dxfId="11457" priority="23871">
      <formula>$B922="TN2053"</formula>
    </cfRule>
    <cfRule type="expression" dxfId="11456" priority="23872">
      <formula>$B922="TN2421"</formula>
    </cfRule>
    <cfRule type="expression" dxfId="11455" priority="23873">
      <formula>$B922="TN1301"</formula>
    </cfRule>
    <cfRule type="expression" dxfId="11454" priority="23874">
      <formula>$B922="TN1612TU"</formula>
    </cfRule>
    <cfRule type="expression" dxfId="11453" priority="23875">
      <formula>$B922="TN1311"</formula>
    </cfRule>
    <cfRule type="expression" dxfId="11452" priority="23876">
      <formula>$B922="TN1622"</formula>
    </cfRule>
    <cfRule type="expression" dxfId="11451" priority="23877">
      <formula>$B922="EE1200"</formula>
    </cfRule>
    <cfRule type="expression" dxfId="11450" priority="23878">
      <formula>$B922="TN2345"</formula>
    </cfRule>
    <cfRule type="expression" dxfId="11449" priority="23879">
      <formula>$B922="AESB1320TN"</formula>
    </cfRule>
    <cfRule type="expression" dxfId="11448" priority="23880">
      <formula>$B922="TN4110TA"</formula>
    </cfRule>
    <cfRule type="expression" dxfId="11447" priority="23881">
      <formula>$B922="TN2321"</formula>
    </cfRule>
  </conditionalFormatting>
  <conditionalFormatting sqref="S922">
    <cfRule type="expression" dxfId="11446" priority="23842">
      <formula>$B922="StatMechThermo"</formula>
    </cfRule>
    <cfRule type="expression" dxfId="11445" priority="23843">
      <formula>$B922="TN1531TW"</formula>
    </cfRule>
    <cfRule type="expression" dxfId="11444" priority="23844">
      <formula>$B922="AESB1320TN"</formula>
    </cfRule>
    <cfRule type="expression" dxfId="11443" priority="23845">
      <formula>$B922="NB1142"</formula>
    </cfRule>
    <cfRule type="expression" dxfId="11442" priority="23846">
      <formula>$B922="EE1P11"</formula>
    </cfRule>
    <cfRule type="expression" dxfId="11441" priority="23847">
      <formula>$B922="TN2054"</formula>
    </cfRule>
    <cfRule type="expression" dxfId="11440" priority="23848">
      <formula>$B922="TN1201"</formula>
    </cfRule>
    <cfRule type="expression" dxfId="11439" priority="23849">
      <formula>$B922="TN1321"</formula>
    </cfRule>
    <cfRule type="expression" dxfId="11438" priority="23850">
      <formula>$B922="TN4010TA"</formula>
    </cfRule>
    <cfRule type="expression" dxfId="11437" priority="23851">
      <formula>$B922="TN2053"</formula>
    </cfRule>
    <cfRule type="expression" dxfId="11436" priority="23852">
      <formula>$B922="TN2421"</formula>
    </cfRule>
    <cfRule type="expression" dxfId="11435" priority="23853">
      <formula>$B922="TN1301"</formula>
    </cfRule>
    <cfRule type="expression" dxfId="11434" priority="23854">
      <formula>$B922="TN1612TU"</formula>
    </cfRule>
    <cfRule type="expression" dxfId="11433" priority="23855">
      <formula>$B922="TN1311"</formula>
    </cfRule>
    <cfRule type="expression" dxfId="11432" priority="23856">
      <formula>$B922="TN1622"</formula>
    </cfRule>
    <cfRule type="expression" dxfId="11431" priority="23857">
      <formula>$B922="EE1200"</formula>
    </cfRule>
    <cfRule type="expression" dxfId="11430" priority="23858">
      <formula>$B922="TN2345"</formula>
    </cfRule>
    <cfRule type="expression" dxfId="11429" priority="23859">
      <formula>$B922="AESB1320TN"</formula>
    </cfRule>
    <cfRule type="expression" dxfId="11428" priority="23860">
      <formula>$B922="TN4110TA"</formula>
    </cfRule>
    <cfRule type="expression" dxfId="11427" priority="23861">
      <formula>$B922="TN2321"</formula>
    </cfRule>
  </conditionalFormatting>
  <conditionalFormatting sqref="M922">
    <cfRule type="expression" dxfId="11426" priority="23822">
      <formula>$B922="StatMechThermo"</formula>
    </cfRule>
    <cfRule type="expression" dxfId="11425" priority="23823">
      <formula>$B922="TN1531TW"</formula>
    </cfRule>
    <cfRule type="expression" dxfId="11424" priority="23824">
      <formula>$B922="AESB1320TN"</formula>
    </cfRule>
    <cfRule type="expression" dxfId="11423" priority="23825">
      <formula>$B922="NB1142"</formula>
    </cfRule>
    <cfRule type="expression" dxfId="11422" priority="23826">
      <formula>$B922="EE1P11"</formula>
    </cfRule>
    <cfRule type="expression" dxfId="11421" priority="23827">
      <formula>$B922="TN2054"</formula>
    </cfRule>
    <cfRule type="expression" dxfId="11420" priority="23828">
      <formula>$B922="TN1201"</formula>
    </cfRule>
    <cfRule type="expression" dxfId="11419" priority="23829">
      <formula>$B922="TN1321"</formula>
    </cfRule>
    <cfRule type="expression" dxfId="11418" priority="23830">
      <formula>$B922="TN4010TA"</formula>
    </cfRule>
    <cfRule type="expression" dxfId="11417" priority="23831">
      <formula>$B922="TN2053"</formula>
    </cfRule>
    <cfRule type="expression" dxfId="11416" priority="23832">
      <formula>$B922="TN2421"</formula>
    </cfRule>
    <cfRule type="expression" dxfId="11415" priority="23833">
      <formula>$B922="TN1301"</formula>
    </cfRule>
    <cfRule type="expression" dxfId="11414" priority="23834">
      <formula>$B922="TN1612TU"</formula>
    </cfRule>
    <cfRule type="expression" dxfId="11413" priority="23835">
      <formula>$B922="TN1311"</formula>
    </cfRule>
    <cfRule type="expression" dxfId="11412" priority="23836">
      <formula>$B922="TN1622"</formula>
    </cfRule>
    <cfRule type="expression" dxfId="11411" priority="23837">
      <formula>$B922="EE1200"</formula>
    </cfRule>
    <cfRule type="expression" dxfId="11410" priority="23838">
      <formula>$B922="TN2345"</formula>
    </cfRule>
    <cfRule type="expression" dxfId="11409" priority="23839">
      <formula>$B922="AESB1320TN"</formula>
    </cfRule>
    <cfRule type="expression" dxfId="11408" priority="23840">
      <formula>$B922="TN4110TA"</formula>
    </cfRule>
    <cfRule type="expression" dxfId="11407" priority="23841">
      <formula>$B922="TN2321"</formula>
    </cfRule>
  </conditionalFormatting>
  <conditionalFormatting sqref="B705">
    <cfRule type="expression" dxfId="11406" priority="23782">
      <formula>$B705="StatMechThermo"</formula>
    </cfRule>
    <cfRule type="expression" dxfId="11405" priority="23783">
      <formula>$B705="TN1531TW"</formula>
    </cfRule>
    <cfRule type="expression" dxfId="11404" priority="23784">
      <formula>$B705="AESB1320TN"</formula>
    </cfRule>
    <cfRule type="expression" dxfId="11403" priority="23785">
      <formula>$B705="NB1142"</formula>
    </cfRule>
    <cfRule type="expression" dxfId="11402" priority="23786">
      <formula>$B705="EE1P11"</formula>
    </cfRule>
    <cfRule type="expression" dxfId="11401" priority="23787">
      <formula>$B705="TN2054"</formula>
    </cfRule>
    <cfRule type="expression" dxfId="11400" priority="23788">
      <formula>$B705="TN1201"</formula>
    </cfRule>
    <cfRule type="expression" dxfId="11399" priority="23789">
      <formula>$B705="TN1321"</formula>
    </cfRule>
    <cfRule type="expression" dxfId="11398" priority="23790">
      <formula>$B705="TN4010TA"</formula>
    </cfRule>
    <cfRule type="expression" dxfId="11397" priority="23791">
      <formula>$B705="TN2053"</formula>
    </cfRule>
    <cfRule type="expression" dxfId="11396" priority="23792">
      <formula>$B705="TN2421"</formula>
    </cfRule>
    <cfRule type="expression" dxfId="11395" priority="23793">
      <formula>$B705="TN1301"</formula>
    </cfRule>
    <cfRule type="expression" dxfId="11394" priority="23794">
      <formula>$B705="TN1612TU"</formula>
    </cfRule>
    <cfRule type="expression" dxfId="11393" priority="23795">
      <formula>$B705="TN1311"</formula>
    </cfRule>
    <cfRule type="expression" dxfId="11392" priority="23796">
      <formula>$B705="TN1622"</formula>
    </cfRule>
    <cfRule type="expression" dxfId="11391" priority="23797">
      <formula>$B705="EE1200"</formula>
    </cfRule>
    <cfRule type="expression" dxfId="11390" priority="23798">
      <formula>$B705="TN2345"</formula>
    </cfRule>
    <cfRule type="expression" dxfId="11389" priority="23799">
      <formula>$B705="AESB1320TN"</formula>
    </cfRule>
    <cfRule type="expression" dxfId="11388" priority="23800">
      <formula>$B705="TN4110TA"</formula>
    </cfRule>
    <cfRule type="expression" dxfId="11387" priority="23801">
      <formula>$B705="TN2321"</formula>
    </cfRule>
  </conditionalFormatting>
  <conditionalFormatting sqref="B706">
    <cfRule type="expression" dxfId="11386" priority="23762">
      <formula>$B706="StatMechThermo"</formula>
    </cfRule>
    <cfRule type="expression" dxfId="11385" priority="23763">
      <formula>$B706="TN1531TW"</formula>
    </cfRule>
    <cfRule type="expression" dxfId="11384" priority="23764">
      <formula>$B706="AESB1320TN"</formula>
    </cfRule>
    <cfRule type="expression" dxfId="11383" priority="23765">
      <formula>$B706="NB1142"</formula>
    </cfRule>
    <cfRule type="expression" dxfId="11382" priority="23766">
      <formula>$B706="EE1P11"</formula>
    </cfRule>
    <cfRule type="expression" dxfId="11381" priority="23767">
      <formula>$B706="TN2054"</formula>
    </cfRule>
    <cfRule type="expression" dxfId="11380" priority="23768">
      <formula>$B706="TN1201"</formula>
    </cfRule>
    <cfRule type="expression" dxfId="11379" priority="23769">
      <formula>$B706="TN1321"</formula>
    </cfRule>
    <cfRule type="expression" dxfId="11378" priority="23770">
      <formula>$B706="TN4010TA"</formula>
    </cfRule>
    <cfRule type="expression" dxfId="11377" priority="23771">
      <formula>$B706="TN2053"</formula>
    </cfRule>
    <cfRule type="expression" dxfId="11376" priority="23772">
      <formula>$B706="TN2421"</formula>
    </cfRule>
    <cfRule type="expression" dxfId="11375" priority="23773">
      <formula>$B706="TN1301"</formula>
    </cfRule>
    <cfRule type="expression" dxfId="11374" priority="23774">
      <formula>$B706="TN1612TU"</formula>
    </cfRule>
    <cfRule type="expression" dxfId="11373" priority="23775">
      <formula>$B706="TN1311"</formula>
    </cfRule>
    <cfRule type="expression" dxfId="11372" priority="23776">
      <formula>$B706="TN1622"</formula>
    </cfRule>
    <cfRule type="expression" dxfId="11371" priority="23777">
      <formula>$B706="EE1200"</formula>
    </cfRule>
    <cfRule type="expression" dxfId="11370" priority="23778">
      <formula>$B706="TN2345"</formula>
    </cfRule>
    <cfRule type="expression" dxfId="11369" priority="23779">
      <formula>$B706="AESB1320TN"</formula>
    </cfRule>
    <cfRule type="expression" dxfId="11368" priority="23780">
      <formula>$B706="TN4110TA"</formula>
    </cfRule>
    <cfRule type="expression" dxfId="11367" priority="23781">
      <formula>$B706="TN2321"</formula>
    </cfRule>
  </conditionalFormatting>
  <conditionalFormatting sqref="B707">
    <cfRule type="expression" dxfId="11366" priority="23742">
      <formula>$B707="StatMechThermo"</formula>
    </cfRule>
    <cfRule type="expression" dxfId="11365" priority="23743">
      <formula>$B707="TN1531TW"</formula>
    </cfRule>
    <cfRule type="expression" dxfId="11364" priority="23744">
      <formula>$B707="AESB1320TN"</formula>
    </cfRule>
    <cfRule type="expression" dxfId="11363" priority="23745">
      <formula>$B707="NB1142"</formula>
    </cfRule>
    <cfRule type="expression" dxfId="11362" priority="23746">
      <formula>$B707="EE1P11"</formula>
    </cfRule>
    <cfRule type="expression" dxfId="11361" priority="23747">
      <formula>$B707="TN2054"</formula>
    </cfRule>
    <cfRule type="expression" dxfId="11360" priority="23748">
      <formula>$B707="TN1201"</formula>
    </cfRule>
    <cfRule type="expression" dxfId="11359" priority="23749">
      <formula>$B707="TN1321"</formula>
    </cfRule>
    <cfRule type="expression" dxfId="11358" priority="23750">
      <formula>$B707="TN4010TA"</formula>
    </cfRule>
    <cfRule type="expression" dxfId="11357" priority="23751">
      <formula>$B707="TN2053"</formula>
    </cfRule>
    <cfRule type="expression" dxfId="11356" priority="23752">
      <formula>$B707="TN2421"</formula>
    </cfRule>
    <cfRule type="expression" dxfId="11355" priority="23753">
      <formula>$B707="TN1301"</formula>
    </cfRule>
    <cfRule type="expression" dxfId="11354" priority="23754">
      <formula>$B707="TN1612TU"</formula>
    </cfRule>
    <cfRule type="expression" dxfId="11353" priority="23755">
      <formula>$B707="TN1311"</formula>
    </cfRule>
    <cfRule type="expression" dxfId="11352" priority="23756">
      <formula>$B707="TN1622"</formula>
    </cfRule>
    <cfRule type="expression" dxfId="11351" priority="23757">
      <formula>$B707="EE1200"</formula>
    </cfRule>
    <cfRule type="expression" dxfId="11350" priority="23758">
      <formula>$B707="TN2345"</formula>
    </cfRule>
    <cfRule type="expression" dxfId="11349" priority="23759">
      <formula>$B707="AESB1320TN"</formula>
    </cfRule>
    <cfRule type="expression" dxfId="11348" priority="23760">
      <formula>$B707="TN4110TA"</formula>
    </cfRule>
    <cfRule type="expression" dxfId="11347" priority="23761">
      <formula>$B707="TN2321"</formula>
    </cfRule>
  </conditionalFormatting>
  <conditionalFormatting sqref="B708">
    <cfRule type="expression" dxfId="11346" priority="23722">
      <formula>$B708="StatMechThermo"</formula>
    </cfRule>
    <cfRule type="expression" dxfId="11345" priority="23723">
      <formula>$B708="TN1531TW"</formula>
    </cfRule>
    <cfRule type="expression" dxfId="11344" priority="23724">
      <formula>$B708="AESB1320TN"</formula>
    </cfRule>
    <cfRule type="expression" dxfId="11343" priority="23725">
      <formula>$B708="NB1142"</formula>
    </cfRule>
    <cfRule type="expression" dxfId="11342" priority="23726">
      <formula>$B708="EE1P11"</formula>
    </cfRule>
    <cfRule type="expression" dxfId="11341" priority="23727">
      <formula>$B708="TN2054"</formula>
    </cfRule>
    <cfRule type="expression" dxfId="11340" priority="23728">
      <formula>$B708="TN1201"</formula>
    </cfRule>
    <cfRule type="expression" dxfId="11339" priority="23729">
      <formula>$B708="TN1321"</formula>
    </cfRule>
    <cfRule type="expression" dxfId="11338" priority="23730">
      <formula>$B708="TN4010TA"</formula>
    </cfRule>
    <cfRule type="expression" dxfId="11337" priority="23731">
      <formula>$B708="TN2053"</formula>
    </cfRule>
    <cfRule type="expression" dxfId="11336" priority="23732">
      <formula>$B708="TN2421"</formula>
    </cfRule>
    <cfRule type="expression" dxfId="11335" priority="23733">
      <formula>$B708="TN1301"</formula>
    </cfRule>
    <cfRule type="expression" dxfId="11334" priority="23734">
      <formula>$B708="TN1612TU"</formula>
    </cfRule>
    <cfRule type="expression" dxfId="11333" priority="23735">
      <formula>$B708="TN1311"</formula>
    </cfRule>
    <cfRule type="expression" dxfId="11332" priority="23736">
      <formula>$B708="TN1622"</formula>
    </cfRule>
    <cfRule type="expression" dxfId="11331" priority="23737">
      <formula>$B708="EE1200"</formula>
    </cfRule>
    <cfRule type="expression" dxfId="11330" priority="23738">
      <formula>$B708="TN2345"</formula>
    </cfRule>
    <cfRule type="expression" dxfId="11329" priority="23739">
      <formula>$B708="AESB1320TN"</formula>
    </cfRule>
    <cfRule type="expression" dxfId="11328" priority="23740">
      <formula>$B708="TN4110TA"</formula>
    </cfRule>
    <cfRule type="expression" dxfId="11327" priority="23741">
      <formula>$B708="TN2321"</formula>
    </cfRule>
  </conditionalFormatting>
  <conditionalFormatting sqref="B709">
    <cfRule type="expression" dxfId="11326" priority="23702">
      <formula>$B709="StatMechThermo"</formula>
    </cfRule>
    <cfRule type="expression" dxfId="11325" priority="23703">
      <formula>$B709="TN1531TW"</formula>
    </cfRule>
    <cfRule type="expression" dxfId="11324" priority="23704">
      <formula>$B709="AESB1320TN"</formula>
    </cfRule>
    <cfRule type="expression" dxfId="11323" priority="23705">
      <formula>$B709="NB1142"</formula>
    </cfRule>
    <cfRule type="expression" dxfId="11322" priority="23706">
      <formula>$B709="EE1P11"</formula>
    </cfRule>
    <cfRule type="expression" dxfId="11321" priority="23707">
      <formula>$B709="TN2054"</formula>
    </cfRule>
    <cfRule type="expression" dxfId="11320" priority="23708">
      <formula>$B709="TN1201"</formula>
    </cfRule>
    <cfRule type="expression" dxfId="11319" priority="23709">
      <formula>$B709="TN1321"</formula>
    </cfRule>
    <cfRule type="expression" dxfId="11318" priority="23710">
      <formula>$B709="TN4010TA"</formula>
    </cfRule>
    <cfRule type="expression" dxfId="11317" priority="23711">
      <formula>$B709="TN2053"</formula>
    </cfRule>
    <cfRule type="expression" dxfId="11316" priority="23712">
      <formula>$B709="TN2421"</formula>
    </cfRule>
    <cfRule type="expression" dxfId="11315" priority="23713">
      <formula>$B709="TN1301"</formula>
    </cfRule>
    <cfRule type="expression" dxfId="11314" priority="23714">
      <formula>$B709="TN1612TU"</formula>
    </cfRule>
    <cfRule type="expression" dxfId="11313" priority="23715">
      <formula>$B709="TN1311"</formula>
    </cfRule>
    <cfRule type="expression" dxfId="11312" priority="23716">
      <formula>$B709="TN1622"</formula>
    </cfRule>
    <cfRule type="expression" dxfId="11311" priority="23717">
      <formula>$B709="EE1200"</formula>
    </cfRule>
    <cfRule type="expression" dxfId="11310" priority="23718">
      <formula>$B709="TN2345"</formula>
    </cfRule>
    <cfRule type="expression" dxfId="11309" priority="23719">
      <formula>$B709="AESB1320TN"</formula>
    </cfRule>
    <cfRule type="expression" dxfId="11308" priority="23720">
      <formula>$B709="TN4110TA"</formula>
    </cfRule>
    <cfRule type="expression" dxfId="11307" priority="23721">
      <formula>$B709="TN2321"</formula>
    </cfRule>
  </conditionalFormatting>
  <conditionalFormatting sqref="B710">
    <cfRule type="expression" dxfId="11306" priority="23682">
      <formula>$B710="StatMechThermo"</formula>
    </cfRule>
    <cfRule type="expression" dxfId="11305" priority="23683">
      <formula>$B710="TN1531TW"</formula>
    </cfRule>
    <cfRule type="expression" dxfId="11304" priority="23684">
      <formula>$B710="AESB1320TN"</formula>
    </cfRule>
    <cfRule type="expression" dxfId="11303" priority="23685">
      <formula>$B710="NB1142"</formula>
    </cfRule>
    <cfRule type="expression" dxfId="11302" priority="23686">
      <formula>$B710="EE1P11"</formula>
    </cfRule>
    <cfRule type="expression" dxfId="11301" priority="23687">
      <formula>$B710="TN2054"</formula>
    </cfRule>
    <cfRule type="expression" dxfId="11300" priority="23688">
      <formula>$B710="TN1201"</formula>
    </cfRule>
    <cfRule type="expression" dxfId="11299" priority="23689">
      <formula>$B710="TN1321"</formula>
    </cfRule>
    <cfRule type="expression" dxfId="11298" priority="23690">
      <formula>$B710="TN4010TA"</formula>
    </cfRule>
    <cfRule type="expression" dxfId="11297" priority="23691">
      <formula>$B710="TN2053"</formula>
    </cfRule>
    <cfRule type="expression" dxfId="11296" priority="23692">
      <formula>$B710="TN2421"</formula>
    </cfRule>
    <cfRule type="expression" dxfId="11295" priority="23693">
      <formula>$B710="TN1301"</formula>
    </cfRule>
    <cfRule type="expression" dxfId="11294" priority="23694">
      <formula>$B710="TN1612TU"</formula>
    </cfRule>
    <cfRule type="expression" dxfId="11293" priority="23695">
      <formula>$B710="TN1311"</formula>
    </cfRule>
    <cfRule type="expression" dxfId="11292" priority="23696">
      <formula>$B710="TN1622"</formula>
    </cfRule>
    <cfRule type="expression" dxfId="11291" priority="23697">
      <formula>$B710="EE1200"</formula>
    </cfRule>
    <cfRule type="expression" dxfId="11290" priority="23698">
      <formula>$B710="TN2345"</formula>
    </cfRule>
    <cfRule type="expression" dxfId="11289" priority="23699">
      <formula>$B710="AESB1320TN"</formula>
    </cfRule>
    <cfRule type="expression" dxfId="11288" priority="23700">
      <formula>$B710="TN4110TA"</formula>
    </cfRule>
    <cfRule type="expression" dxfId="11287" priority="23701">
      <formula>$B710="TN2321"</formula>
    </cfRule>
  </conditionalFormatting>
  <conditionalFormatting sqref="B711">
    <cfRule type="expression" dxfId="11286" priority="23662">
      <formula>$B711="StatMechThermo"</formula>
    </cfRule>
    <cfRule type="expression" dxfId="11285" priority="23663">
      <formula>$B711="TN1531TW"</formula>
    </cfRule>
    <cfRule type="expression" dxfId="11284" priority="23664">
      <formula>$B711="AESB1320TN"</formula>
    </cfRule>
    <cfRule type="expression" dxfId="11283" priority="23665">
      <formula>$B711="NB1142"</formula>
    </cfRule>
    <cfRule type="expression" dxfId="11282" priority="23666">
      <formula>$B711="EE1P11"</formula>
    </cfRule>
    <cfRule type="expression" dxfId="11281" priority="23667">
      <formula>$B711="TN2054"</formula>
    </cfRule>
    <cfRule type="expression" dxfId="11280" priority="23668">
      <formula>$B711="TN1201"</formula>
    </cfRule>
    <cfRule type="expression" dxfId="11279" priority="23669">
      <formula>$B711="TN1321"</formula>
    </cfRule>
    <cfRule type="expression" dxfId="11278" priority="23670">
      <formula>$B711="TN4010TA"</formula>
    </cfRule>
    <cfRule type="expression" dxfId="11277" priority="23671">
      <formula>$B711="TN2053"</formula>
    </cfRule>
    <cfRule type="expression" dxfId="11276" priority="23672">
      <formula>$B711="TN2421"</formula>
    </cfRule>
    <cfRule type="expression" dxfId="11275" priority="23673">
      <formula>$B711="TN1301"</formula>
    </cfRule>
    <cfRule type="expression" dxfId="11274" priority="23674">
      <formula>$B711="TN1612TU"</formula>
    </cfRule>
    <cfRule type="expression" dxfId="11273" priority="23675">
      <formula>$B711="TN1311"</formula>
    </cfRule>
    <cfRule type="expression" dxfId="11272" priority="23676">
      <formula>$B711="TN1622"</formula>
    </cfRule>
    <cfRule type="expression" dxfId="11271" priority="23677">
      <formula>$B711="EE1200"</formula>
    </cfRule>
    <cfRule type="expression" dxfId="11270" priority="23678">
      <formula>$B711="TN2345"</formula>
    </cfRule>
    <cfRule type="expression" dxfId="11269" priority="23679">
      <formula>$B711="AESB1320TN"</formula>
    </cfRule>
    <cfRule type="expression" dxfId="11268" priority="23680">
      <formula>$B711="TN4110TA"</formula>
    </cfRule>
    <cfRule type="expression" dxfId="11267" priority="23681">
      <formula>$B711="TN2321"</formula>
    </cfRule>
  </conditionalFormatting>
  <conditionalFormatting sqref="B712">
    <cfRule type="expression" dxfId="11266" priority="23642">
      <formula>$B712="StatMechThermo"</formula>
    </cfRule>
    <cfRule type="expression" dxfId="11265" priority="23643">
      <formula>$B712="TN1531TW"</formula>
    </cfRule>
    <cfRule type="expression" dxfId="11264" priority="23644">
      <formula>$B712="AESB1320TN"</formula>
    </cfRule>
    <cfRule type="expression" dxfId="11263" priority="23645">
      <formula>$B712="NB1142"</formula>
    </cfRule>
    <cfRule type="expression" dxfId="11262" priority="23646">
      <formula>$B712="EE1P11"</formula>
    </cfRule>
    <cfRule type="expression" dxfId="11261" priority="23647">
      <formula>$B712="TN2054"</formula>
    </cfRule>
    <cfRule type="expression" dxfId="11260" priority="23648">
      <formula>$B712="TN1201"</formula>
    </cfRule>
    <cfRule type="expression" dxfId="11259" priority="23649">
      <formula>$B712="TN1321"</formula>
    </cfRule>
    <cfRule type="expression" dxfId="11258" priority="23650">
      <formula>$B712="TN4010TA"</formula>
    </cfRule>
    <cfRule type="expression" dxfId="11257" priority="23651">
      <formula>$B712="TN2053"</formula>
    </cfRule>
    <cfRule type="expression" dxfId="11256" priority="23652">
      <formula>$B712="TN2421"</formula>
    </cfRule>
    <cfRule type="expression" dxfId="11255" priority="23653">
      <formula>$B712="TN1301"</formula>
    </cfRule>
    <cfRule type="expression" dxfId="11254" priority="23654">
      <formula>$B712="TN1612TU"</formula>
    </cfRule>
    <cfRule type="expression" dxfId="11253" priority="23655">
      <formula>$B712="TN1311"</formula>
    </cfRule>
    <cfRule type="expression" dxfId="11252" priority="23656">
      <formula>$B712="TN1622"</formula>
    </cfRule>
    <cfRule type="expression" dxfId="11251" priority="23657">
      <formula>$B712="EE1200"</formula>
    </cfRule>
    <cfRule type="expression" dxfId="11250" priority="23658">
      <formula>$B712="TN2345"</formula>
    </cfRule>
    <cfRule type="expression" dxfId="11249" priority="23659">
      <formula>$B712="AESB1320TN"</formula>
    </cfRule>
    <cfRule type="expression" dxfId="11248" priority="23660">
      <formula>$B712="TN4110TA"</formula>
    </cfRule>
    <cfRule type="expression" dxfId="11247" priority="23661">
      <formula>$B712="TN2321"</formula>
    </cfRule>
  </conditionalFormatting>
  <conditionalFormatting sqref="B713">
    <cfRule type="expression" dxfId="11246" priority="23622">
      <formula>$B713="StatMechThermo"</formula>
    </cfRule>
    <cfRule type="expression" dxfId="11245" priority="23623">
      <formula>$B713="TN1531TW"</formula>
    </cfRule>
    <cfRule type="expression" dxfId="11244" priority="23624">
      <formula>$B713="AESB1320TN"</formula>
    </cfRule>
    <cfRule type="expression" dxfId="11243" priority="23625">
      <formula>$B713="NB1142"</formula>
    </cfRule>
    <cfRule type="expression" dxfId="11242" priority="23626">
      <formula>$B713="EE1P11"</formula>
    </cfRule>
    <cfRule type="expression" dxfId="11241" priority="23627">
      <formula>$B713="TN2054"</formula>
    </cfRule>
    <cfRule type="expression" dxfId="11240" priority="23628">
      <formula>$B713="TN1201"</formula>
    </cfRule>
    <cfRule type="expression" dxfId="11239" priority="23629">
      <formula>$B713="TN1321"</formula>
    </cfRule>
    <cfRule type="expression" dxfId="11238" priority="23630">
      <formula>$B713="TN4010TA"</formula>
    </cfRule>
    <cfRule type="expression" dxfId="11237" priority="23631">
      <formula>$B713="TN2053"</formula>
    </cfRule>
    <cfRule type="expression" dxfId="11236" priority="23632">
      <formula>$B713="TN2421"</formula>
    </cfRule>
    <cfRule type="expression" dxfId="11235" priority="23633">
      <formula>$B713="TN1301"</formula>
    </cfRule>
    <cfRule type="expression" dxfId="11234" priority="23634">
      <formula>$B713="TN1612TU"</formula>
    </cfRule>
    <cfRule type="expression" dxfId="11233" priority="23635">
      <formula>$B713="TN1311"</formula>
    </cfRule>
    <cfRule type="expression" dxfId="11232" priority="23636">
      <formula>$B713="TN1622"</formula>
    </cfRule>
    <cfRule type="expression" dxfId="11231" priority="23637">
      <formula>$B713="EE1200"</formula>
    </cfRule>
    <cfRule type="expression" dxfId="11230" priority="23638">
      <formula>$B713="TN2345"</formula>
    </cfRule>
    <cfRule type="expression" dxfId="11229" priority="23639">
      <formula>$B713="AESB1320TN"</formula>
    </cfRule>
    <cfRule type="expression" dxfId="11228" priority="23640">
      <formula>$B713="TN4110TA"</formula>
    </cfRule>
    <cfRule type="expression" dxfId="11227" priority="23641">
      <formula>$B713="TN2321"</formula>
    </cfRule>
  </conditionalFormatting>
  <conditionalFormatting sqref="B714">
    <cfRule type="expression" dxfId="11226" priority="23602">
      <formula>$B714="StatMechThermo"</formula>
    </cfRule>
    <cfRule type="expression" dxfId="11225" priority="23603">
      <formula>$B714="TN1531TW"</formula>
    </cfRule>
    <cfRule type="expression" dxfId="11224" priority="23604">
      <formula>$B714="AESB1320TN"</formula>
    </cfRule>
    <cfRule type="expression" dxfId="11223" priority="23605">
      <formula>$B714="NB1142"</formula>
    </cfRule>
    <cfRule type="expression" dxfId="11222" priority="23606">
      <formula>$B714="EE1P11"</formula>
    </cfRule>
    <cfRule type="expression" dxfId="11221" priority="23607">
      <formula>$B714="TN2054"</formula>
    </cfRule>
    <cfRule type="expression" dxfId="11220" priority="23608">
      <formula>$B714="TN1201"</formula>
    </cfRule>
    <cfRule type="expression" dxfId="11219" priority="23609">
      <formula>$B714="TN1321"</formula>
    </cfRule>
    <cfRule type="expression" dxfId="11218" priority="23610">
      <formula>$B714="TN4010TA"</formula>
    </cfRule>
    <cfRule type="expression" dxfId="11217" priority="23611">
      <formula>$B714="TN2053"</formula>
    </cfRule>
    <cfRule type="expression" dxfId="11216" priority="23612">
      <formula>$B714="TN2421"</formula>
    </cfRule>
    <cfRule type="expression" dxfId="11215" priority="23613">
      <formula>$B714="TN1301"</formula>
    </cfRule>
    <cfRule type="expression" dxfId="11214" priority="23614">
      <formula>$B714="TN1612TU"</formula>
    </cfRule>
    <cfRule type="expression" dxfId="11213" priority="23615">
      <formula>$B714="TN1311"</formula>
    </cfRule>
    <cfRule type="expression" dxfId="11212" priority="23616">
      <formula>$B714="TN1622"</formula>
    </cfRule>
    <cfRule type="expression" dxfId="11211" priority="23617">
      <formula>$B714="EE1200"</formula>
    </cfRule>
    <cfRule type="expression" dxfId="11210" priority="23618">
      <formula>$B714="TN2345"</formula>
    </cfRule>
    <cfRule type="expression" dxfId="11209" priority="23619">
      <formula>$B714="AESB1320TN"</formula>
    </cfRule>
    <cfRule type="expression" dxfId="11208" priority="23620">
      <formula>$B714="TN4110TA"</formula>
    </cfRule>
    <cfRule type="expression" dxfId="11207" priority="23621">
      <formula>$B714="TN2321"</formula>
    </cfRule>
  </conditionalFormatting>
  <conditionalFormatting sqref="B715">
    <cfRule type="expression" dxfId="11206" priority="23582">
      <formula>$B715="StatMechThermo"</formula>
    </cfRule>
    <cfRule type="expression" dxfId="11205" priority="23583">
      <formula>$B715="TN1531TW"</formula>
    </cfRule>
    <cfRule type="expression" dxfId="11204" priority="23584">
      <formula>$B715="AESB1320TN"</formula>
    </cfRule>
    <cfRule type="expression" dxfId="11203" priority="23585">
      <formula>$B715="NB1142"</formula>
    </cfRule>
    <cfRule type="expression" dxfId="11202" priority="23586">
      <formula>$B715="EE1P11"</formula>
    </cfRule>
    <cfRule type="expression" dxfId="11201" priority="23587">
      <formula>$B715="TN2054"</formula>
    </cfRule>
    <cfRule type="expression" dxfId="11200" priority="23588">
      <formula>$B715="TN1201"</formula>
    </cfRule>
    <cfRule type="expression" dxfId="11199" priority="23589">
      <formula>$B715="TN1321"</formula>
    </cfRule>
    <cfRule type="expression" dxfId="11198" priority="23590">
      <formula>$B715="TN4010TA"</formula>
    </cfRule>
    <cfRule type="expression" dxfId="11197" priority="23591">
      <formula>$B715="TN2053"</formula>
    </cfRule>
    <cfRule type="expression" dxfId="11196" priority="23592">
      <formula>$B715="TN2421"</formula>
    </cfRule>
    <cfRule type="expression" dxfId="11195" priority="23593">
      <formula>$B715="TN1301"</formula>
    </cfRule>
    <cfRule type="expression" dxfId="11194" priority="23594">
      <formula>$B715="TN1612TU"</formula>
    </cfRule>
    <cfRule type="expression" dxfId="11193" priority="23595">
      <formula>$B715="TN1311"</formula>
    </cfRule>
    <cfRule type="expression" dxfId="11192" priority="23596">
      <formula>$B715="TN1622"</formula>
    </cfRule>
    <cfRule type="expression" dxfId="11191" priority="23597">
      <formula>$B715="EE1200"</formula>
    </cfRule>
    <cfRule type="expression" dxfId="11190" priority="23598">
      <formula>$B715="TN2345"</formula>
    </cfRule>
    <cfRule type="expression" dxfId="11189" priority="23599">
      <formula>$B715="AESB1320TN"</formula>
    </cfRule>
    <cfRule type="expression" dxfId="11188" priority="23600">
      <formula>$B715="TN4110TA"</formula>
    </cfRule>
    <cfRule type="expression" dxfId="11187" priority="23601">
      <formula>$B715="TN2321"</formula>
    </cfRule>
  </conditionalFormatting>
  <conditionalFormatting sqref="B716">
    <cfRule type="expression" dxfId="11186" priority="23562">
      <formula>$B716="StatMechThermo"</formula>
    </cfRule>
    <cfRule type="expression" dxfId="11185" priority="23563">
      <formula>$B716="TN1531TW"</formula>
    </cfRule>
    <cfRule type="expression" dxfId="11184" priority="23564">
      <formula>$B716="AESB1320TN"</formula>
    </cfRule>
    <cfRule type="expression" dxfId="11183" priority="23565">
      <formula>$B716="NB1142"</formula>
    </cfRule>
    <cfRule type="expression" dxfId="11182" priority="23566">
      <formula>$B716="EE1P11"</formula>
    </cfRule>
    <cfRule type="expression" dxfId="11181" priority="23567">
      <formula>$B716="TN2054"</formula>
    </cfRule>
    <cfRule type="expression" dxfId="11180" priority="23568">
      <formula>$B716="TN1201"</formula>
    </cfRule>
    <cfRule type="expression" dxfId="11179" priority="23569">
      <formula>$B716="TN1321"</formula>
    </cfRule>
    <cfRule type="expression" dxfId="11178" priority="23570">
      <formula>$B716="TN4010TA"</formula>
    </cfRule>
    <cfRule type="expression" dxfId="11177" priority="23571">
      <formula>$B716="TN2053"</formula>
    </cfRule>
    <cfRule type="expression" dxfId="11176" priority="23572">
      <formula>$B716="TN2421"</formula>
    </cfRule>
    <cfRule type="expression" dxfId="11175" priority="23573">
      <formula>$B716="TN1301"</formula>
    </cfRule>
    <cfRule type="expression" dxfId="11174" priority="23574">
      <formula>$B716="TN1612TU"</formula>
    </cfRule>
    <cfRule type="expression" dxfId="11173" priority="23575">
      <formula>$B716="TN1311"</formula>
    </cfRule>
    <cfRule type="expression" dxfId="11172" priority="23576">
      <formula>$B716="TN1622"</formula>
    </cfRule>
    <cfRule type="expression" dxfId="11171" priority="23577">
      <formula>$B716="EE1200"</formula>
    </cfRule>
    <cfRule type="expression" dxfId="11170" priority="23578">
      <formula>$B716="TN2345"</formula>
    </cfRule>
    <cfRule type="expression" dxfId="11169" priority="23579">
      <formula>$B716="AESB1320TN"</formula>
    </cfRule>
    <cfRule type="expression" dxfId="11168" priority="23580">
      <formula>$B716="TN4110TA"</formula>
    </cfRule>
    <cfRule type="expression" dxfId="11167" priority="23581">
      <formula>$B716="TN2321"</formula>
    </cfRule>
  </conditionalFormatting>
  <conditionalFormatting sqref="B717">
    <cfRule type="expression" dxfId="11166" priority="23542">
      <formula>$B717="StatMechThermo"</formula>
    </cfRule>
    <cfRule type="expression" dxfId="11165" priority="23543">
      <formula>$B717="TN1531TW"</formula>
    </cfRule>
    <cfRule type="expression" dxfId="11164" priority="23544">
      <formula>$B717="AESB1320TN"</formula>
    </cfRule>
    <cfRule type="expression" dxfId="11163" priority="23545">
      <formula>$B717="NB1142"</formula>
    </cfRule>
    <cfRule type="expression" dxfId="11162" priority="23546">
      <formula>$B717="EE1P11"</formula>
    </cfRule>
    <cfRule type="expression" dxfId="11161" priority="23547">
      <formula>$B717="TN2054"</formula>
    </cfRule>
    <cfRule type="expression" dxfId="11160" priority="23548">
      <formula>$B717="TN1201"</formula>
    </cfRule>
    <cfRule type="expression" dxfId="11159" priority="23549">
      <formula>$B717="TN1321"</formula>
    </cfRule>
    <cfRule type="expression" dxfId="11158" priority="23550">
      <formula>$B717="TN4010TA"</formula>
    </cfRule>
    <cfRule type="expression" dxfId="11157" priority="23551">
      <formula>$B717="TN2053"</formula>
    </cfRule>
    <cfRule type="expression" dxfId="11156" priority="23552">
      <formula>$B717="TN2421"</formula>
    </cfRule>
    <cfRule type="expression" dxfId="11155" priority="23553">
      <formula>$B717="TN1301"</formula>
    </cfRule>
    <cfRule type="expression" dxfId="11154" priority="23554">
      <formula>$B717="TN1612TU"</formula>
    </cfRule>
    <cfRule type="expression" dxfId="11153" priority="23555">
      <formula>$B717="TN1311"</formula>
    </cfRule>
    <cfRule type="expression" dxfId="11152" priority="23556">
      <formula>$B717="TN1622"</formula>
    </cfRule>
    <cfRule type="expression" dxfId="11151" priority="23557">
      <formula>$B717="EE1200"</formula>
    </cfRule>
    <cfRule type="expression" dxfId="11150" priority="23558">
      <formula>$B717="TN2345"</formula>
    </cfRule>
    <cfRule type="expression" dxfId="11149" priority="23559">
      <formula>$B717="AESB1320TN"</formula>
    </cfRule>
    <cfRule type="expression" dxfId="11148" priority="23560">
      <formula>$B717="TN4110TA"</formula>
    </cfRule>
    <cfRule type="expression" dxfId="11147" priority="23561">
      <formula>$B717="TN2321"</formula>
    </cfRule>
  </conditionalFormatting>
  <conditionalFormatting sqref="B718">
    <cfRule type="expression" dxfId="11146" priority="23522">
      <formula>$B718="StatMechThermo"</formula>
    </cfRule>
    <cfRule type="expression" dxfId="11145" priority="23523">
      <formula>$B718="TN1531TW"</formula>
    </cfRule>
    <cfRule type="expression" dxfId="11144" priority="23524">
      <formula>$B718="AESB1320TN"</formula>
    </cfRule>
    <cfRule type="expression" dxfId="11143" priority="23525">
      <formula>$B718="NB1142"</formula>
    </cfRule>
    <cfRule type="expression" dxfId="11142" priority="23526">
      <formula>$B718="EE1P11"</formula>
    </cfRule>
    <cfRule type="expression" dxfId="11141" priority="23527">
      <formula>$B718="TN2054"</formula>
    </cfRule>
    <cfRule type="expression" dxfId="11140" priority="23528">
      <formula>$B718="TN1201"</formula>
    </cfRule>
    <cfRule type="expression" dxfId="11139" priority="23529">
      <formula>$B718="TN1321"</formula>
    </cfRule>
    <cfRule type="expression" dxfId="11138" priority="23530">
      <formula>$B718="TN4010TA"</formula>
    </cfRule>
    <cfRule type="expression" dxfId="11137" priority="23531">
      <formula>$B718="TN2053"</formula>
    </cfRule>
    <cfRule type="expression" dxfId="11136" priority="23532">
      <formula>$B718="TN2421"</formula>
    </cfRule>
    <cfRule type="expression" dxfId="11135" priority="23533">
      <formula>$B718="TN1301"</formula>
    </cfRule>
    <cfRule type="expression" dxfId="11134" priority="23534">
      <formula>$B718="TN1612TU"</formula>
    </cfRule>
    <cfRule type="expression" dxfId="11133" priority="23535">
      <formula>$B718="TN1311"</formula>
    </cfRule>
    <cfRule type="expression" dxfId="11132" priority="23536">
      <formula>$B718="TN1622"</formula>
    </cfRule>
    <cfRule type="expression" dxfId="11131" priority="23537">
      <formula>$B718="EE1200"</formula>
    </cfRule>
    <cfRule type="expression" dxfId="11130" priority="23538">
      <formula>$B718="TN2345"</formula>
    </cfRule>
    <cfRule type="expression" dxfId="11129" priority="23539">
      <formula>$B718="AESB1320TN"</formula>
    </cfRule>
    <cfRule type="expression" dxfId="11128" priority="23540">
      <formula>$B718="TN4110TA"</formula>
    </cfRule>
    <cfRule type="expression" dxfId="11127" priority="23541">
      <formula>$B718="TN2321"</formula>
    </cfRule>
  </conditionalFormatting>
  <conditionalFormatting sqref="B719">
    <cfRule type="expression" dxfId="11126" priority="23502">
      <formula>$B719="StatMechThermo"</formula>
    </cfRule>
    <cfRule type="expression" dxfId="11125" priority="23503">
      <formula>$B719="TN1531TW"</formula>
    </cfRule>
    <cfRule type="expression" dxfId="11124" priority="23504">
      <formula>$B719="AESB1320TN"</formula>
    </cfRule>
    <cfRule type="expression" dxfId="11123" priority="23505">
      <formula>$B719="NB1142"</formula>
    </cfRule>
    <cfRule type="expression" dxfId="11122" priority="23506">
      <formula>$B719="EE1P11"</formula>
    </cfRule>
    <cfRule type="expression" dxfId="11121" priority="23507">
      <formula>$B719="TN2054"</formula>
    </cfRule>
    <cfRule type="expression" dxfId="11120" priority="23508">
      <formula>$B719="TN1201"</formula>
    </cfRule>
    <cfRule type="expression" dxfId="11119" priority="23509">
      <formula>$B719="TN1321"</formula>
    </cfRule>
    <cfRule type="expression" dxfId="11118" priority="23510">
      <formula>$B719="TN4010TA"</formula>
    </cfRule>
    <cfRule type="expression" dxfId="11117" priority="23511">
      <formula>$B719="TN2053"</formula>
    </cfRule>
    <cfRule type="expression" dxfId="11116" priority="23512">
      <formula>$B719="TN2421"</formula>
    </cfRule>
    <cfRule type="expression" dxfId="11115" priority="23513">
      <formula>$B719="TN1301"</formula>
    </cfRule>
    <cfRule type="expression" dxfId="11114" priority="23514">
      <formula>$B719="TN1612TU"</formula>
    </cfRule>
    <cfRule type="expression" dxfId="11113" priority="23515">
      <formula>$B719="TN1311"</formula>
    </cfRule>
    <cfRule type="expression" dxfId="11112" priority="23516">
      <formula>$B719="TN1622"</formula>
    </cfRule>
    <cfRule type="expression" dxfId="11111" priority="23517">
      <formula>$B719="EE1200"</formula>
    </cfRule>
    <cfRule type="expression" dxfId="11110" priority="23518">
      <formula>$B719="TN2345"</formula>
    </cfRule>
    <cfRule type="expression" dxfId="11109" priority="23519">
      <formula>$B719="AESB1320TN"</formula>
    </cfRule>
    <cfRule type="expression" dxfId="11108" priority="23520">
      <formula>$B719="TN4110TA"</formula>
    </cfRule>
    <cfRule type="expression" dxfId="11107" priority="23521">
      <formula>$B719="TN2321"</formula>
    </cfRule>
  </conditionalFormatting>
  <conditionalFormatting sqref="B720">
    <cfRule type="expression" dxfId="11106" priority="23482">
      <formula>$B720="StatMechThermo"</formula>
    </cfRule>
    <cfRule type="expression" dxfId="11105" priority="23483">
      <formula>$B720="TN1531TW"</formula>
    </cfRule>
    <cfRule type="expression" dxfId="11104" priority="23484">
      <formula>$B720="AESB1320TN"</formula>
    </cfRule>
    <cfRule type="expression" dxfId="11103" priority="23485">
      <formula>$B720="NB1142"</formula>
    </cfRule>
    <cfRule type="expression" dxfId="11102" priority="23486">
      <formula>$B720="EE1P11"</formula>
    </cfRule>
    <cfRule type="expression" dxfId="11101" priority="23487">
      <formula>$B720="TN2054"</formula>
    </cfRule>
    <cfRule type="expression" dxfId="11100" priority="23488">
      <formula>$B720="TN1201"</formula>
    </cfRule>
    <cfRule type="expression" dxfId="11099" priority="23489">
      <formula>$B720="TN1321"</formula>
    </cfRule>
    <cfRule type="expression" dxfId="11098" priority="23490">
      <formula>$B720="TN4010TA"</formula>
    </cfRule>
    <cfRule type="expression" dxfId="11097" priority="23491">
      <formula>$B720="TN2053"</formula>
    </cfRule>
    <cfRule type="expression" dxfId="11096" priority="23492">
      <formula>$B720="TN2421"</formula>
    </cfRule>
    <cfRule type="expression" dxfId="11095" priority="23493">
      <formula>$B720="TN1301"</formula>
    </cfRule>
    <cfRule type="expression" dxfId="11094" priority="23494">
      <formula>$B720="TN1612TU"</formula>
    </cfRule>
    <cfRule type="expression" dxfId="11093" priority="23495">
      <formula>$B720="TN1311"</formula>
    </cfRule>
    <cfRule type="expression" dxfId="11092" priority="23496">
      <formula>$B720="TN1622"</formula>
    </cfRule>
    <cfRule type="expression" dxfId="11091" priority="23497">
      <formula>$B720="EE1200"</formula>
    </cfRule>
    <cfRule type="expression" dxfId="11090" priority="23498">
      <formula>$B720="TN2345"</formula>
    </cfRule>
    <cfRule type="expression" dxfId="11089" priority="23499">
      <formula>$B720="AESB1320TN"</formula>
    </cfRule>
    <cfRule type="expression" dxfId="11088" priority="23500">
      <formula>$B720="TN4110TA"</formula>
    </cfRule>
    <cfRule type="expression" dxfId="11087" priority="23501">
      <formula>$B720="TN2321"</formula>
    </cfRule>
  </conditionalFormatting>
  <conditionalFormatting sqref="B721">
    <cfRule type="expression" dxfId="11086" priority="23462">
      <formula>$B721="StatMechThermo"</formula>
    </cfRule>
    <cfRule type="expression" dxfId="11085" priority="23463">
      <formula>$B721="TN1531TW"</formula>
    </cfRule>
    <cfRule type="expression" dxfId="11084" priority="23464">
      <formula>$B721="AESB1320TN"</formula>
    </cfRule>
    <cfRule type="expression" dxfId="11083" priority="23465">
      <formula>$B721="NB1142"</formula>
    </cfRule>
    <cfRule type="expression" dxfId="11082" priority="23466">
      <formula>$B721="EE1P11"</formula>
    </cfRule>
    <cfRule type="expression" dxfId="11081" priority="23467">
      <formula>$B721="TN2054"</formula>
    </cfRule>
    <cfRule type="expression" dxfId="11080" priority="23468">
      <formula>$B721="TN1201"</formula>
    </cfRule>
    <cfRule type="expression" dxfId="11079" priority="23469">
      <formula>$B721="TN1321"</formula>
    </cfRule>
    <cfRule type="expression" dxfId="11078" priority="23470">
      <formula>$B721="TN4010TA"</formula>
    </cfRule>
    <cfRule type="expression" dxfId="11077" priority="23471">
      <formula>$B721="TN2053"</formula>
    </cfRule>
    <cfRule type="expression" dxfId="11076" priority="23472">
      <formula>$B721="TN2421"</formula>
    </cfRule>
    <cfRule type="expression" dxfId="11075" priority="23473">
      <formula>$B721="TN1301"</formula>
    </cfRule>
    <cfRule type="expression" dxfId="11074" priority="23474">
      <formula>$B721="TN1612TU"</formula>
    </cfRule>
    <cfRule type="expression" dxfId="11073" priority="23475">
      <formula>$B721="TN1311"</formula>
    </cfRule>
    <cfRule type="expression" dxfId="11072" priority="23476">
      <formula>$B721="TN1622"</formula>
    </cfRule>
    <cfRule type="expression" dxfId="11071" priority="23477">
      <formula>$B721="EE1200"</formula>
    </cfRule>
    <cfRule type="expression" dxfId="11070" priority="23478">
      <formula>$B721="TN2345"</formula>
    </cfRule>
    <cfRule type="expression" dxfId="11069" priority="23479">
      <formula>$B721="AESB1320TN"</formula>
    </cfRule>
    <cfRule type="expression" dxfId="11068" priority="23480">
      <formula>$B721="TN4110TA"</formula>
    </cfRule>
    <cfRule type="expression" dxfId="11067" priority="23481">
      <formula>$B721="TN2321"</formula>
    </cfRule>
  </conditionalFormatting>
  <conditionalFormatting sqref="B722">
    <cfRule type="expression" dxfId="11066" priority="23442">
      <formula>$B722="StatMechThermo"</formula>
    </cfRule>
    <cfRule type="expression" dxfId="11065" priority="23443">
      <formula>$B722="TN1531TW"</formula>
    </cfRule>
    <cfRule type="expression" dxfId="11064" priority="23444">
      <formula>$B722="AESB1320TN"</formula>
    </cfRule>
    <cfRule type="expression" dxfId="11063" priority="23445">
      <formula>$B722="NB1142"</formula>
    </cfRule>
    <cfRule type="expression" dxfId="11062" priority="23446">
      <formula>$B722="EE1P11"</formula>
    </cfRule>
    <cfRule type="expression" dxfId="11061" priority="23447">
      <formula>$B722="TN2054"</formula>
    </cfRule>
    <cfRule type="expression" dxfId="11060" priority="23448">
      <formula>$B722="TN1201"</formula>
    </cfRule>
    <cfRule type="expression" dxfId="11059" priority="23449">
      <formula>$B722="TN1321"</formula>
    </cfRule>
    <cfRule type="expression" dxfId="11058" priority="23450">
      <formula>$B722="TN4010TA"</formula>
    </cfRule>
    <cfRule type="expression" dxfId="11057" priority="23451">
      <formula>$B722="TN2053"</formula>
    </cfRule>
    <cfRule type="expression" dxfId="11056" priority="23452">
      <formula>$B722="TN2421"</formula>
    </cfRule>
    <cfRule type="expression" dxfId="11055" priority="23453">
      <formula>$B722="TN1301"</formula>
    </cfRule>
    <cfRule type="expression" dxfId="11054" priority="23454">
      <formula>$B722="TN1612TU"</formula>
    </cfRule>
    <cfRule type="expression" dxfId="11053" priority="23455">
      <formula>$B722="TN1311"</formula>
    </cfRule>
    <cfRule type="expression" dxfId="11052" priority="23456">
      <formula>$B722="TN1622"</formula>
    </cfRule>
    <cfRule type="expression" dxfId="11051" priority="23457">
      <formula>$B722="EE1200"</formula>
    </cfRule>
    <cfRule type="expression" dxfId="11050" priority="23458">
      <formula>$B722="TN2345"</formula>
    </cfRule>
    <cfRule type="expression" dxfId="11049" priority="23459">
      <formula>$B722="AESB1320TN"</formula>
    </cfRule>
    <cfRule type="expression" dxfId="11048" priority="23460">
      <formula>$B722="TN4110TA"</formula>
    </cfRule>
    <cfRule type="expression" dxfId="11047" priority="23461">
      <formula>$B722="TN2321"</formula>
    </cfRule>
  </conditionalFormatting>
  <conditionalFormatting sqref="B723">
    <cfRule type="expression" dxfId="11046" priority="23422">
      <formula>$B723="StatMechThermo"</formula>
    </cfRule>
    <cfRule type="expression" dxfId="11045" priority="23423">
      <formula>$B723="TN1531TW"</formula>
    </cfRule>
    <cfRule type="expression" dxfId="11044" priority="23424">
      <formula>$B723="AESB1320TN"</formula>
    </cfRule>
    <cfRule type="expression" dxfId="11043" priority="23425">
      <formula>$B723="NB1142"</formula>
    </cfRule>
    <cfRule type="expression" dxfId="11042" priority="23426">
      <formula>$B723="EE1P11"</formula>
    </cfRule>
    <cfRule type="expression" dxfId="11041" priority="23427">
      <formula>$B723="TN2054"</formula>
    </cfRule>
    <cfRule type="expression" dxfId="11040" priority="23428">
      <formula>$B723="TN1201"</formula>
    </cfRule>
    <cfRule type="expression" dxfId="11039" priority="23429">
      <formula>$B723="TN1321"</formula>
    </cfRule>
    <cfRule type="expression" dxfId="11038" priority="23430">
      <formula>$B723="TN4010TA"</formula>
    </cfRule>
    <cfRule type="expression" dxfId="11037" priority="23431">
      <formula>$B723="TN2053"</formula>
    </cfRule>
    <cfRule type="expression" dxfId="11036" priority="23432">
      <formula>$B723="TN2421"</formula>
    </cfRule>
    <cfRule type="expression" dxfId="11035" priority="23433">
      <formula>$B723="TN1301"</formula>
    </cfRule>
    <cfRule type="expression" dxfId="11034" priority="23434">
      <formula>$B723="TN1612TU"</formula>
    </cfRule>
    <cfRule type="expression" dxfId="11033" priority="23435">
      <formula>$B723="TN1311"</formula>
    </cfRule>
    <cfRule type="expression" dxfId="11032" priority="23436">
      <formula>$B723="TN1622"</formula>
    </cfRule>
    <cfRule type="expression" dxfId="11031" priority="23437">
      <formula>$B723="EE1200"</formula>
    </cfRule>
    <cfRule type="expression" dxfId="11030" priority="23438">
      <formula>$B723="TN2345"</formula>
    </cfRule>
    <cfRule type="expression" dxfId="11029" priority="23439">
      <formula>$B723="AESB1320TN"</formula>
    </cfRule>
    <cfRule type="expression" dxfId="11028" priority="23440">
      <formula>$B723="TN4110TA"</formula>
    </cfRule>
    <cfRule type="expression" dxfId="11027" priority="23441">
      <formula>$B723="TN2321"</formula>
    </cfRule>
  </conditionalFormatting>
  <conditionalFormatting sqref="B724">
    <cfRule type="expression" dxfId="11026" priority="23402">
      <formula>$B724="StatMechThermo"</formula>
    </cfRule>
    <cfRule type="expression" dxfId="11025" priority="23403">
      <formula>$B724="TN1531TW"</formula>
    </cfRule>
    <cfRule type="expression" dxfId="11024" priority="23404">
      <formula>$B724="AESB1320TN"</formula>
    </cfRule>
    <cfRule type="expression" dxfId="11023" priority="23405">
      <formula>$B724="NB1142"</formula>
    </cfRule>
    <cfRule type="expression" dxfId="11022" priority="23406">
      <formula>$B724="EE1P11"</formula>
    </cfRule>
    <cfRule type="expression" dxfId="11021" priority="23407">
      <formula>$B724="TN2054"</formula>
    </cfRule>
    <cfRule type="expression" dxfId="11020" priority="23408">
      <formula>$B724="TN1201"</formula>
    </cfRule>
    <cfRule type="expression" dxfId="11019" priority="23409">
      <formula>$B724="TN1321"</formula>
    </cfRule>
    <cfRule type="expression" dxfId="11018" priority="23410">
      <formula>$B724="TN4010TA"</formula>
    </cfRule>
    <cfRule type="expression" dxfId="11017" priority="23411">
      <formula>$B724="TN2053"</formula>
    </cfRule>
    <cfRule type="expression" dxfId="11016" priority="23412">
      <formula>$B724="TN2421"</formula>
    </cfRule>
    <cfRule type="expression" dxfId="11015" priority="23413">
      <formula>$B724="TN1301"</formula>
    </cfRule>
    <cfRule type="expression" dxfId="11014" priority="23414">
      <formula>$B724="TN1612TU"</formula>
    </cfRule>
    <cfRule type="expression" dxfId="11013" priority="23415">
      <formula>$B724="TN1311"</formula>
    </cfRule>
    <cfRule type="expression" dxfId="11012" priority="23416">
      <formula>$B724="TN1622"</formula>
    </cfRule>
    <cfRule type="expression" dxfId="11011" priority="23417">
      <formula>$B724="EE1200"</formula>
    </cfRule>
    <cfRule type="expression" dxfId="11010" priority="23418">
      <formula>$B724="TN2345"</formula>
    </cfRule>
    <cfRule type="expression" dxfId="11009" priority="23419">
      <formula>$B724="AESB1320TN"</formula>
    </cfRule>
    <cfRule type="expression" dxfId="11008" priority="23420">
      <formula>$B724="TN4110TA"</formula>
    </cfRule>
    <cfRule type="expression" dxfId="11007" priority="23421">
      <formula>$B724="TN2321"</formula>
    </cfRule>
  </conditionalFormatting>
  <conditionalFormatting sqref="B725">
    <cfRule type="expression" dxfId="11006" priority="23382">
      <formula>$B725="StatMechThermo"</formula>
    </cfRule>
    <cfRule type="expression" dxfId="11005" priority="23383">
      <formula>$B725="TN1531TW"</formula>
    </cfRule>
    <cfRule type="expression" dxfId="11004" priority="23384">
      <formula>$B725="AESB1320TN"</formula>
    </cfRule>
    <cfRule type="expression" dxfId="11003" priority="23385">
      <formula>$B725="NB1142"</formula>
    </cfRule>
    <cfRule type="expression" dxfId="11002" priority="23386">
      <formula>$B725="EE1P11"</formula>
    </cfRule>
    <cfRule type="expression" dxfId="11001" priority="23387">
      <formula>$B725="TN2054"</formula>
    </cfRule>
    <cfRule type="expression" dxfId="11000" priority="23388">
      <formula>$B725="TN1201"</formula>
    </cfRule>
    <cfRule type="expression" dxfId="10999" priority="23389">
      <formula>$B725="TN1321"</formula>
    </cfRule>
    <cfRule type="expression" dxfId="10998" priority="23390">
      <formula>$B725="TN4010TA"</formula>
    </cfRule>
    <cfRule type="expression" dxfId="10997" priority="23391">
      <formula>$B725="TN2053"</formula>
    </cfRule>
    <cfRule type="expression" dxfId="10996" priority="23392">
      <formula>$B725="TN2421"</formula>
    </cfRule>
    <cfRule type="expression" dxfId="10995" priority="23393">
      <formula>$B725="TN1301"</formula>
    </cfRule>
    <cfRule type="expression" dxfId="10994" priority="23394">
      <formula>$B725="TN1612TU"</formula>
    </cfRule>
    <cfRule type="expression" dxfId="10993" priority="23395">
      <formula>$B725="TN1311"</formula>
    </cfRule>
    <cfRule type="expression" dxfId="10992" priority="23396">
      <formula>$B725="TN1622"</formula>
    </cfRule>
    <cfRule type="expression" dxfId="10991" priority="23397">
      <formula>$B725="EE1200"</formula>
    </cfRule>
    <cfRule type="expression" dxfId="10990" priority="23398">
      <formula>$B725="TN2345"</formula>
    </cfRule>
    <cfRule type="expression" dxfId="10989" priority="23399">
      <formula>$B725="AESB1320TN"</formula>
    </cfRule>
    <cfRule type="expression" dxfId="10988" priority="23400">
      <formula>$B725="TN4110TA"</formula>
    </cfRule>
    <cfRule type="expression" dxfId="10987" priority="23401">
      <formula>$B725="TN2321"</formula>
    </cfRule>
  </conditionalFormatting>
  <conditionalFormatting sqref="B726">
    <cfRule type="expression" dxfId="10986" priority="23362">
      <formula>$B726="StatMechThermo"</formula>
    </cfRule>
    <cfRule type="expression" dxfId="10985" priority="23363">
      <formula>$B726="TN1531TW"</formula>
    </cfRule>
    <cfRule type="expression" dxfId="10984" priority="23364">
      <formula>$B726="AESB1320TN"</formula>
    </cfRule>
    <cfRule type="expression" dxfId="10983" priority="23365">
      <formula>$B726="NB1142"</formula>
    </cfRule>
    <cfRule type="expression" dxfId="10982" priority="23366">
      <formula>$B726="EE1P11"</formula>
    </cfRule>
    <cfRule type="expression" dxfId="10981" priority="23367">
      <formula>$B726="TN2054"</formula>
    </cfRule>
    <cfRule type="expression" dxfId="10980" priority="23368">
      <formula>$B726="TN1201"</formula>
    </cfRule>
    <cfRule type="expression" dxfId="10979" priority="23369">
      <formula>$B726="TN1321"</formula>
    </cfRule>
    <cfRule type="expression" dxfId="10978" priority="23370">
      <formula>$B726="TN4010TA"</formula>
    </cfRule>
    <cfRule type="expression" dxfId="10977" priority="23371">
      <formula>$B726="TN2053"</formula>
    </cfRule>
    <cfRule type="expression" dxfId="10976" priority="23372">
      <formula>$B726="TN2421"</formula>
    </cfRule>
    <cfRule type="expression" dxfId="10975" priority="23373">
      <formula>$B726="TN1301"</formula>
    </cfRule>
    <cfRule type="expression" dxfId="10974" priority="23374">
      <formula>$B726="TN1612TU"</formula>
    </cfRule>
    <cfRule type="expression" dxfId="10973" priority="23375">
      <formula>$B726="TN1311"</formula>
    </cfRule>
    <cfRule type="expression" dxfId="10972" priority="23376">
      <formula>$B726="TN1622"</formula>
    </cfRule>
    <cfRule type="expression" dxfId="10971" priority="23377">
      <formula>$B726="EE1200"</formula>
    </cfRule>
    <cfRule type="expression" dxfId="10970" priority="23378">
      <formula>$B726="TN2345"</formula>
    </cfRule>
    <cfRule type="expression" dxfId="10969" priority="23379">
      <formula>$B726="AESB1320TN"</formula>
    </cfRule>
    <cfRule type="expression" dxfId="10968" priority="23380">
      <formula>$B726="TN4110TA"</formula>
    </cfRule>
    <cfRule type="expression" dxfId="10967" priority="23381">
      <formula>$B726="TN2321"</formula>
    </cfRule>
  </conditionalFormatting>
  <conditionalFormatting sqref="B727">
    <cfRule type="expression" dxfId="10966" priority="23342">
      <formula>$B727="StatMechThermo"</formula>
    </cfRule>
    <cfRule type="expression" dxfId="10965" priority="23343">
      <formula>$B727="TN1531TW"</formula>
    </cfRule>
    <cfRule type="expression" dxfId="10964" priority="23344">
      <formula>$B727="AESB1320TN"</formula>
    </cfRule>
    <cfRule type="expression" dxfId="10963" priority="23345">
      <formula>$B727="NB1142"</formula>
    </cfRule>
    <cfRule type="expression" dxfId="10962" priority="23346">
      <formula>$B727="EE1P11"</formula>
    </cfRule>
    <cfRule type="expression" dxfId="10961" priority="23347">
      <formula>$B727="TN2054"</formula>
    </cfRule>
    <cfRule type="expression" dxfId="10960" priority="23348">
      <formula>$B727="TN1201"</formula>
    </cfRule>
    <cfRule type="expression" dxfId="10959" priority="23349">
      <formula>$B727="TN1321"</formula>
    </cfRule>
    <cfRule type="expression" dxfId="10958" priority="23350">
      <formula>$B727="TN4010TA"</formula>
    </cfRule>
    <cfRule type="expression" dxfId="10957" priority="23351">
      <formula>$B727="TN2053"</formula>
    </cfRule>
    <cfRule type="expression" dxfId="10956" priority="23352">
      <formula>$B727="TN2421"</formula>
    </cfRule>
    <cfRule type="expression" dxfId="10955" priority="23353">
      <formula>$B727="TN1301"</formula>
    </cfRule>
    <cfRule type="expression" dxfId="10954" priority="23354">
      <formula>$B727="TN1612TU"</formula>
    </cfRule>
    <cfRule type="expression" dxfId="10953" priority="23355">
      <formula>$B727="TN1311"</formula>
    </cfRule>
    <cfRule type="expression" dxfId="10952" priority="23356">
      <formula>$B727="TN1622"</formula>
    </cfRule>
    <cfRule type="expression" dxfId="10951" priority="23357">
      <formula>$B727="EE1200"</formula>
    </cfRule>
    <cfRule type="expression" dxfId="10950" priority="23358">
      <formula>$B727="TN2345"</formula>
    </cfRule>
    <cfRule type="expression" dxfId="10949" priority="23359">
      <formula>$B727="AESB1320TN"</formula>
    </cfRule>
    <cfRule type="expression" dxfId="10948" priority="23360">
      <formula>$B727="TN4110TA"</formula>
    </cfRule>
    <cfRule type="expression" dxfId="10947" priority="23361">
      <formula>$B727="TN2321"</formula>
    </cfRule>
  </conditionalFormatting>
  <conditionalFormatting sqref="B728">
    <cfRule type="expression" dxfId="10946" priority="23322">
      <formula>$B728="StatMechThermo"</formula>
    </cfRule>
    <cfRule type="expression" dxfId="10945" priority="23323">
      <formula>$B728="TN1531TW"</formula>
    </cfRule>
    <cfRule type="expression" dxfId="10944" priority="23324">
      <formula>$B728="AESB1320TN"</formula>
    </cfRule>
    <cfRule type="expression" dxfId="10943" priority="23325">
      <formula>$B728="NB1142"</formula>
    </cfRule>
    <cfRule type="expression" dxfId="10942" priority="23326">
      <formula>$B728="EE1P11"</formula>
    </cfRule>
    <cfRule type="expression" dxfId="10941" priority="23327">
      <formula>$B728="TN2054"</formula>
    </cfRule>
    <cfRule type="expression" dxfId="10940" priority="23328">
      <formula>$B728="TN1201"</formula>
    </cfRule>
    <cfRule type="expression" dxfId="10939" priority="23329">
      <formula>$B728="TN1321"</formula>
    </cfRule>
    <cfRule type="expression" dxfId="10938" priority="23330">
      <formula>$B728="TN4010TA"</formula>
    </cfRule>
    <cfRule type="expression" dxfId="10937" priority="23331">
      <formula>$B728="TN2053"</formula>
    </cfRule>
    <cfRule type="expression" dxfId="10936" priority="23332">
      <formula>$B728="TN2421"</formula>
    </cfRule>
    <cfRule type="expression" dxfId="10935" priority="23333">
      <formula>$B728="TN1301"</formula>
    </cfRule>
    <cfRule type="expression" dxfId="10934" priority="23334">
      <formula>$B728="TN1612TU"</formula>
    </cfRule>
    <cfRule type="expression" dxfId="10933" priority="23335">
      <formula>$B728="TN1311"</formula>
    </cfRule>
    <cfRule type="expression" dxfId="10932" priority="23336">
      <formula>$B728="TN1622"</formula>
    </cfRule>
    <cfRule type="expression" dxfId="10931" priority="23337">
      <formula>$B728="EE1200"</formula>
    </cfRule>
    <cfRule type="expression" dxfId="10930" priority="23338">
      <formula>$B728="TN2345"</formula>
    </cfRule>
    <cfRule type="expression" dxfId="10929" priority="23339">
      <formula>$B728="AESB1320TN"</formula>
    </cfRule>
    <cfRule type="expression" dxfId="10928" priority="23340">
      <formula>$B728="TN4110TA"</formula>
    </cfRule>
    <cfRule type="expression" dxfId="10927" priority="23341">
      <formula>$B728="TN2321"</formula>
    </cfRule>
  </conditionalFormatting>
  <conditionalFormatting sqref="B729">
    <cfRule type="expression" dxfId="10926" priority="23302">
      <formula>$B729="StatMechThermo"</formula>
    </cfRule>
    <cfRule type="expression" dxfId="10925" priority="23303">
      <formula>$B729="TN1531TW"</formula>
    </cfRule>
    <cfRule type="expression" dxfId="10924" priority="23304">
      <formula>$B729="AESB1320TN"</formula>
    </cfRule>
    <cfRule type="expression" dxfId="10923" priority="23305">
      <formula>$B729="NB1142"</formula>
    </cfRule>
    <cfRule type="expression" dxfId="10922" priority="23306">
      <formula>$B729="EE1P11"</formula>
    </cfRule>
    <cfRule type="expression" dxfId="10921" priority="23307">
      <formula>$B729="TN2054"</formula>
    </cfRule>
    <cfRule type="expression" dxfId="10920" priority="23308">
      <formula>$B729="TN1201"</formula>
    </cfRule>
    <cfRule type="expression" dxfId="10919" priority="23309">
      <formula>$B729="TN1321"</formula>
    </cfRule>
    <cfRule type="expression" dxfId="10918" priority="23310">
      <formula>$B729="TN4010TA"</formula>
    </cfRule>
    <cfRule type="expression" dxfId="10917" priority="23311">
      <formula>$B729="TN2053"</formula>
    </cfRule>
    <cfRule type="expression" dxfId="10916" priority="23312">
      <formula>$B729="TN2421"</formula>
    </cfRule>
    <cfRule type="expression" dxfId="10915" priority="23313">
      <formula>$B729="TN1301"</formula>
    </cfRule>
    <cfRule type="expression" dxfId="10914" priority="23314">
      <formula>$B729="TN1612TU"</formula>
    </cfRule>
    <cfRule type="expression" dxfId="10913" priority="23315">
      <formula>$B729="TN1311"</formula>
    </cfRule>
    <cfRule type="expression" dxfId="10912" priority="23316">
      <formula>$B729="TN1622"</formula>
    </cfRule>
    <cfRule type="expression" dxfId="10911" priority="23317">
      <formula>$B729="EE1200"</formula>
    </cfRule>
    <cfRule type="expression" dxfId="10910" priority="23318">
      <formula>$B729="TN2345"</formula>
    </cfRule>
    <cfRule type="expression" dxfId="10909" priority="23319">
      <formula>$B729="AESB1320TN"</formula>
    </cfRule>
    <cfRule type="expression" dxfId="10908" priority="23320">
      <formula>$B729="TN4110TA"</formula>
    </cfRule>
    <cfRule type="expression" dxfId="10907" priority="23321">
      <formula>$B729="TN2321"</formula>
    </cfRule>
  </conditionalFormatting>
  <conditionalFormatting sqref="B730">
    <cfRule type="expression" dxfId="10906" priority="23282">
      <formula>$B730="StatMechThermo"</formula>
    </cfRule>
    <cfRule type="expression" dxfId="10905" priority="23283">
      <formula>$B730="TN1531TW"</formula>
    </cfRule>
    <cfRule type="expression" dxfId="10904" priority="23284">
      <formula>$B730="AESB1320TN"</formula>
    </cfRule>
    <cfRule type="expression" dxfId="10903" priority="23285">
      <formula>$B730="NB1142"</formula>
    </cfRule>
    <cfRule type="expression" dxfId="10902" priority="23286">
      <formula>$B730="EE1P11"</formula>
    </cfRule>
    <cfRule type="expression" dxfId="10901" priority="23287">
      <formula>$B730="TN2054"</formula>
    </cfRule>
    <cfRule type="expression" dxfId="10900" priority="23288">
      <formula>$B730="TN1201"</formula>
    </cfRule>
    <cfRule type="expression" dxfId="10899" priority="23289">
      <formula>$B730="TN1321"</formula>
    </cfRule>
    <cfRule type="expression" dxfId="10898" priority="23290">
      <formula>$B730="TN4010TA"</formula>
    </cfRule>
    <cfRule type="expression" dxfId="10897" priority="23291">
      <formula>$B730="TN2053"</formula>
    </cfRule>
    <cfRule type="expression" dxfId="10896" priority="23292">
      <formula>$B730="TN2421"</formula>
    </cfRule>
    <cfRule type="expression" dxfId="10895" priority="23293">
      <formula>$B730="TN1301"</formula>
    </cfRule>
    <cfRule type="expression" dxfId="10894" priority="23294">
      <formula>$B730="TN1612TU"</formula>
    </cfRule>
    <cfRule type="expression" dxfId="10893" priority="23295">
      <formula>$B730="TN1311"</formula>
    </cfRule>
    <cfRule type="expression" dxfId="10892" priority="23296">
      <formula>$B730="TN1622"</formula>
    </cfRule>
    <cfRule type="expression" dxfId="10891" priority="23297">
      <formula>$B730="EE1200"</formula>
    </cfRule>
    <cfRule type="expression" dxfId="10890" priority="23298">
      <formula>$B730="TN2345"</formula>
    </cfRule>
    <cfRule type="expression" dxfId="10889" priority="23299">
      <formula>$B730="AESB1320TN"</formula>
    </cfRule>
    <cfRule type="expression" dxfId="10888" priority="23300">
      <formula>$B730="TN4110TA"</formula>
    </cfRule>
    <cfRule type="expression" dxfId="10887" priority="23301">
      <formula>$B730="TN2321"</formula>
    </cfRule>
  </conditionalFormatting>
  <conditionalFormatting sqref="B731">
    <cfRule type="expression" dxfId="10886" priority="23262">
      <formula>$B731="StatMechThermo"</formula>
    </cfRule>
    <cfRule type="expression" dxfId="10885" priority="23263">
      <formula>$B731="TN1531TW"</formula>
    </cfRule>
    <cfRule type="expression" dxfId="10884" priority="23264">
      <formula>$B731="AESB1320TN"</formula>
    </cfRule>
    <cfRule type="expression" dxfId="10883" priority="23265">
      <formula>$B731="NB1142"</formula>
    </cfRule>
    <cfRule type="expression" dxfId="10882" priority="23266">
      <formula>$B731="EE1P11"</formula>
    </cfRule>
    <cfRule type="expression" dxfId="10881" priority="23267">
      <formula>$B731="TN2054"</formula>
    </cfRule>
    <cfRule type="expression" dxfId="10880" priority="23268">
      <formula>$B731="TN1201"</formula>
    </cfRule>
    <cfRule type="expression" dxfId="10879" priority="23269">
      <formula>$B731="TN1321"</formula>
    </cfRule>
    <cfRule type="expression" dxfId="10878" priority="23270">
      <formula>$B731="TN4010TA"</formula>
    </cfRule>
    <cfRule type="expression" dxfId="10877" priority="23271">
      <formula>$B731="TN2053"</formula>
    </cfRule>
    <cfRule type="expression" dxfId="10876" priority="23272">
      <formula>$B731="TN2421"</formula>
    </cfRule>
    <cfRule type="expression" dxfId="10875" priority="23273">
      <formula>$B731="TN1301"</formula>
    </cfRule>
    <cfRule type="expression" dxfId="10874" priority="23274">
      <formula>$B731="TN1612TU"</formula>
    </cfRule>
    <cfRule type="expression" dxfId="10873" priority="23275">
      <formula>$B731="TN1311"</formula>
    </cfRule>
    <cfRule type="expression" dxfId="10872" priority="23276">
      <formula>$B731="TN1622"</formula>
    </cfRule>
    <cfRule type="expression" dxfId="10871" priority="23277">
      <formula>$B731="EE1200"</formula>
    </cfRule>
    <cfRule type="expression" dxfId="10870" priority="23278">
      <formula>$B731="TN2345"</formula>
    </cfRule>
    <cfRule type="expression" dxfId="10869" priority="23279">
      <formula>$B731="AESB1320TN"</formula>
    </cfRule>
    <cfRule type="expression" dxfId="10868" priority="23280">
      <formula>$B731="TN4110TA"</formula>
    </cfRule>
    <cfRule type="expression" dxfId="10867" priority="23281">
      <formula>$B731="TN2321"</formula>
    </cfRule>
  </conditionalFormatting>
  <conditionalFormatting sqref="B732">
    <cfRule type="expression" dxfId="10866" priority="23242">
      <formula>$B732="StatMechThermo"</formula>
    </cfRule>
    <cfRule type="expression" dxfId="10865" priority="23243">
      <formula>$B732="TN1531TW"</formula>
    </cfRule>
    <cfRule type="expression" dxfId="10864" priority="23244">
      <formula>$B732="AESB1320TN"</formula>
    </cfRule>
    <cfRule type="expression" dxfId="10863" priority="23245">
      <formula>$B732="NB1142"</formula>
    </cfRule>
    <cfRule type="expression" dxfId="10862" priority="23246">
      <formula>$B732="EE1P11"</formula>
    </cfRule>
    <cfRule type="expression" dxfId="10861" priority="23247">
      <formula>$B732="TN2054"</formula>
    </cfRule>
    <cfRule type="expression" dxfId="10860" priority="23248">
      <formula>$B732="TN1201"</formula>
    </cfRule>
    <cfRule type="expression" dxfId="10859" priority="23249">
      <formula>$B732="TN1321"</formula>
    </cfRule>
    <cfRule type="expression" dxfId="10858" priority="23250">
      <formula>$B732="TN4010TA"</formula>
    </cfRule>
    <cfRule type="expression" dxfId="10857" priority="23251">
      <formula>$B732="TN2053"</formula>
    </cfRule>
    <cfRule type="expression" dxfId="10856" priority="23252">
      <formula>$B732="TN2421"</formula>
    </cfRule>
    <cfRule type="expression" dxfId="10855" priority="23253">
      <formula>$B732="TN1301"</formula>
    </cfRule>
    <cfRule type="expression" dxfId="10854" priority="23254">
      <formula>$B732="TN1612TU"</formula>
    </cfRule>
    <cfRule type="expression" dxfId="10853" priority="23255">
      <formula>$B732="TN1311"</formula>
    </cfRule>
    <cfRule type="expression" dxfId="10852" priority="23256">
      <formula>$B732="TN1622"</formula>
    </cfRule>
    <cfRule type="expression" dxfId="10851" priority="23257">
      <formula>$B732="EE1200"</formula>
    </cfRule>
    <cfRule type="expression" dxfId="10850" priority="23258">
      <formula>$B732="TN2345"</formula>
    </cfRule>
    <cfRule type="expression" dxfId="10849" priority="23259">
      <formula>$B732="AESB1320TN"</formula>
    </cfRule>
    <cfRule type="expression" dxfId="10848" priority="23260">
      <formula>$B732="TN4110TA"</formula>
    </cfRule>
    <cfRule type="expression" dxfId="10847" priority="23261">
      <formula>$B732="TN2321"</formula>
    </cfRule>
  </conditionalFormatting>
  <conditionalFormatting sqref="B733">
    <cfRule type="expression" dxfId="10846" priority="23222">
      <formula>$B733="StatMechThermo"</formula>
    </cfRule>
    <cfRule type="expression" dxfId="10845" priority="23223">
      <formula>$B733="TN1531TW"</formula>
    </cfRule>
    <cfRule type="expression" dxfId="10844" priority="23224">
      <formula>$B733="AESB1320TN"</formula>
    </cfRule>
    <cfRule type="expression" dxfId="10843" priority="23225">
      <formula>$B733="NB1142"</formula>
    </cfRule>
    <cfRule type="expression" dxfId="10842" priority="23226">
      <formula>$B733="EE1P11"</formula>
    </cfRule>
    <cfRule type="expression" dxfId="10841" priority="23227">
      <formula>$B733="TN2054"</formula>
    </cfRule>
    <cfRule type="expression" dxfId="10840" priority="23228">
      <formula>$B733="TN1201"</formula>
    </cfRule>
    <cfRule type="expression" dxfId="10839" priority="23229">
      <formula>$B733="TN1321"</formula>
    </cfRule>
    <cfRule type="expression" dxfId="10838" priority="23230">
      <formula>$B733="TN4010TA"</formula>
    </cfRule>
    <cfRule type="expression" dxfId="10837" priority="23231">
      <formula>$B733="TN2053"</formula>
    </cfRule>
    <cfRule type="expression" dxfId="10836" priority="23232">
      <formula>$B733="TN2421"</formula>
    </cfRule>
    <cfRule type="expression" dxfId="10835" priority="23233">
      <formula>$B733="TN1301"</formula>
    </cfRule>
    <cfRule type="expression" dxfId="10834" priority="23234">
      <formula>$B733="TN1612TU"</formula>
    </cfRule>
    <cfRule type="expression" dxfId="10833" priority="23235">
      <formula>$B733="TN1311"</formula>
    </cfRule>
    <cfRule type="expression" dxfId="10832" priority="23236">
      <formula>$B733="TN1622"</formula>
    </cfRule>
    <cfRule type="expression" dxfId="10831" priority="23237">
      <formula>$B733="EE1200"</formula>
    </cfRule>
    <cfRule type="expression" dxfId="10830" priority="23238">
      <formula>$B733="TN2345"</formula>
    </cfRule>
    <cfRule type="expression" dxfId="10829" priority="23239">
      <formula>$B733="AESB1320TN"</formula>
    </cfRule>
    <cfRule type="expression" dxfId="10828" priority="23240">
      <formula>$B733="TN4110TA"</formula>
    </cfRule>
    <cfRule type="expression" dxfId="10827" priority="23241">
      <formula>$B733="TN2321"</formula>
    </cfRule>
  </conditionalFormatting>
  <conditionalFormatting sqref="B734">
    <cfRule type="expression" dxfId="10826" priority="23202">
      <formula>$B734="StatMechThermo"</formula>
    </cfRule>
    <cfRule type="expression" dxfId="10825" priority="23203">
      <formula>$B734="TN1531TW"</formula>
    </cfRule>
    <cfRule type="expression" dxfId="10824" priority="23204">
      <formula>$B734="AESB1320TN"</formula>
    </cfRule>
    <cfRule type="expression" dxfId="10823" priority="23205">
      <formula>$B734="NB1142"</formula>
    </cfRule>
    <cfRule type="expression" dxfId="10822" priority="23206">
      <formula>$B734="EE1P11"</formula>
    </cfRule>
    <cfRule type="expression" dxfId="10821" priority="23207">
      <formula>$B734="TN2054"</formula>
    </cfRule>
    <cfRule type="expression" dxfId="10820" priority="23208">
      <formula>$B734="TN1201"</formula>
    </cfRule>
    <cfRule type="expression" dxfId="10819" priority="23209">
      <formula>$B734="TN1321"</formula>
    </cfRule>
    <cfRule type="expression" dxfId="10818" priority="23210">
      <formula>$B734="TN4010TA"</formula>
    </cfRule>
    <cfRule type="expression" dxfId="10817" priority="23211">
      <formula>$B734="TN2053"</formula>
    </cfRule>
    <cfRule type="expression" dxfId="10816" priority="23212">
      <formula>$B734="TN2421"</formula>
    </cfRule>
    <cfRule type="expression" dxfId="10815" priority="23213">
      <formula>$B734="TN1301"</formula>
    </cfRule>
    <cfRule type="expression" dxfId="10814" priority="23214">
      <formula>$B734="TN1612TU"</formula>
    </cfRule>
    <cfRule type="expression" dxfId="10813" priority="23215">
      <formula>$B734="TN1311"</formula>
    </cfRule>
    <cfRule type="expression" dxfId="10812" priority="23216">
      <formula>$B734="TN1622"</formula>
    </cfRule>
    <cfRule type="expression" dxfId="10811" priority="23217">
      <formula>$B734="EE1200"</formula>
    </cfRule>
    <cfRule type="expression" dxfId="10810" priority="23218">
      <formula>$B734="TN2345"</formula>
    </cfRule>
    <cfRule type="expression" dxfId="10809" priority="23219">
      <formula>$B734="AESB1320TN"</formula>
    </cfRule>
    <cfRule type="expression" dxfId="10808" priority="23220">
      <formula>$B734="TN4110TA"</formula>
    </cfRule>
    <cfRule type="expression" dxfId="10807" priority="23221">
      <formula>$B734="TN2321"</formula>
    </cfRule>
  </conditionalFormatting>
  <conditionalFormatting sqref="B735">
    <cfRule type="expression" dxfId="10806" priority="23182">
      <formula>$B735="StatMechThermo"</formula>
    </cfRule>
    <cfRule type="expression" dxfId="10805" priority="23183">
      <formula>$B735="TN1531TW"</formula>
    </cfRule>
    <cfRule type="expression" dxfId="10804" priority="23184">
      <formula>$B735="AESB1320TN"</formula>
    </cfRule>
    <cfRule type="expression" dxfId="10803" priority="23185">
      <formula>$B735="NB1142"</formula>
    </cfRule>
    <cfRule type="expression" dxfId="10802" priority="23186">
      <formula>$B735="EE1P11"</formula>
    </cfRule>
    <cfRule type="expression" dxfId="10801" priority="23187">
      <formula>$B735="TN2054"</formula>
    </cfRule>
    <cfRule type="expression" dxfId="10800" priority="23188">
      <formula>$B735="TN1201"</formula>
    </cfRule>
    <cfRule type="expression" dxfId="10799" priority="23189">
      <formula>$B735="TN1321"</formula>
    </cfRule>
    <cfRule type="expression" dxfId="10798" priority="23190">
      <formula>$B735="TN4010TA"</formula>
    </cfRule>
    <cfRule type="expression" dxfId="10797" priority="23191">
      <formula>$B735="TN2053"</formula>
    </cfRule>
    <cfRule type="expression" dxfId="10796" priority="23192">
      <formula>$B735="TN2421"</formula>
    </cfRule>
    <cfRule type="expression" dxfId="10795" priority="23193">
      <formula>$B735="TN1301"</formula>
    </cfRule>
    <cfRule type="expression" dxfId="10794" priority="23194">
      <formula>$B735="TN1612TU"</formula>
    </cfRule>
    <cfRule type="expression" dxfId="10793" priority="23195">
      <formula>$B735="TN1311"</formula>
    </cfRule>
    <cfRule type="expression" dxfId="10792" priority="23196">
      <formula>$B735="TN1622"</formula>
    </cfRule>
    <cfRule type="expression" dxfId="10791" priority="23197">
      <formula>$B735="EE1200"</formula>
    </cfRule>
    <cfRule type="expression" dxfId="10790" priority="23198">
      <formula>$B735="TN2345"</formula>
    </cfRule>
    <cfRule type="expression" dxfId="10789" priority="23199">
      <formula>$B735="AESB1320TN"</formula>
    </cfRule>
    <cfRule type="expression" dxfId="10788" priority="23200">
      <formula>$B735="TN4110TA"</formula>
    </cfRule>
    <cfRule type="expression" dxfId="10787" priority="23201">
      <formula>$B735="TN2321"</formula>
    </cfRule>
  </conditionalFormatting>
  <conditionalFormatting sqref="B736">
    <cfRule type="expression" dxfId="10786" priority="23162">
      <formula>$B736="StatMechThermo"</formula>
    </cfRule>
    <cfRule type="expression" dxfId="10785" priority="23163">
      <formula>$B736="TN1531TW"</formula>
    </cfRule>
    <cfRule type="expression" dxfId="10784" priority="23164">
      <formula>$B736="AESB1320TN"</formula>
    </cfRule>
    <cfRule type="expression" dxfId="10783" priority="23165">
      <formula>$B736="NB1142"</formula>
    </cfRule>
    <cfRule type="expression" dxfId="10782" priority="23166">
      <formula>$B736="EE1P11"</formula>
    </cfRule>
    <cfRule type="expression" dxfId="10781" priority="23167">
      <formula>$B736="TN2054"</formula>
    </cfRule>
    <cfRule type="expression" dxfId="10780" priority="23168">
      <formula>$B736="TN1201"</formula>
    </cfRule>
    <cfRule type="expression" dxfId="10779" priority="23169">
      <formula>$B736="TN1321"</formula>
    </cfRule>
    <cfRule type="expression" dxfId="10778" priority="23170">
      <formula>$B736="TN4010TA"</formula>
    </cfRule>
    <cfRule type="expression" dxfId="10777" priority="23171">
      <formula>$B736="TN2053"</formula>
    </cfRule>
    <cfRule type="expression" dxfId="10776" priority="23172">
      <formula>$B736="TN2421"</formula>
    </cfRule>
    <cfRule type="expression" dxfId="10775" priority="23173">
      <formula>$B736="TN1301"</formula>
    </cfRule>
    <cfRule type="expression" dxfId="10774" priority="23174">
      <formula>$B736="TN1612TU"</formula>
    </cfRule>
    <cfRule type="expression" dxfId="10773" priority="23175">
      <formula>$B736="TN1311"</formula>
    </cfRule>
    <cfRule type="expression" dxfId="10772" priority="23176">
      <formula>$B736="TN1622"</formula>
    </cfRule>
    <cfRule type="expression" dxfId="10771" priority="23177">
      <formula>$B736="EE1200"</formula>
    </cfRule>
    <cfRule type="expression" dxfId="10770" priority="23178">
      <formula>$B736="TN2345"</formula>
    </cfRule>
    <cfRule type="expression" dxfId="10769" priority="23179">
      <formula>$B736="AESB1320TN"</formula>
    </cfRule>
    <cfRule type="expression" dxfId="10768" priority="23180">
      <formula>$B736="TN4110TA"</formula>
    </cfRule>
    <cfRule type="expression" dxfId="10767" priority="23181">
      <formula>$B736="TN2321"</formula>
    </cfRule>
  </conditionalFormatting>
  <conditionalFormatting sqref="B737">
    <cfRule type="expression" dxfId="10766" priority="23142">
      <formula>$B737="StatMechThermo"</formula>
    </cfRule>
    <cfRule type="expression" dxfId="10765" priority="23143">
      <formula>$B737="TN1531TW"</formula>
    </cfRule>
    <cfRule type="expression" dxfId="10764" priority="23144">
      <formula>$B737="AESB1320TN"</formula>
    </cfRule>
    <cfRule type="expression" dxfId="10763" priority="23145">
      <formula>$B737="NB1142"</formula>
    </cfRule>
    <cfRule type="expression" dxfId="10762" priority="23146">
      <formula>$B737="EE1P11"</formula>
    </cfRule>
    <cfRule type="expression" dxfId="10761" priority="23147">
      <formula>$B737="TN2054"</formula>
    </cfRule>
    <cfRule type="expression" dxfId="10760" priority="23148">
      <formula>$B737="TN1201"</formula>
    </cfRule>
    <cfRule type="expression" dxfId="10759" priority="23149">
      <formula>$B737="TN1321"</formula>
    </cfRule>
    <cfRule type="expression" dxfId="10758" priority="23150">
      <formula>$B737="TN4010TA"</formula>
    </cfRule>
    <cfRule type="expression" dxfId="10757" priority="23151">
      <formula>$B737="TN2053"</formula>
    </cfRule>
    <cfRule type="expression" dxfId="10756" priority="23152">
      <formula>$B737="TN2421"</formula>
    </cfRule>
    <cfRule type="expression" dxfId="10755" priority="23153">
      <formula>$B737="TN1301"</formula>
    </cfRule>
    <cfRule type="expression" dxfId="10754" priority="23154">
      <formula>$B737="TN1612TU"</formula>
    </cfRule>
    <cfRule type="expression" dxfId="10753" priority="23155">
      <formula>$B737="TN1311"</formula>
    </cfRule>
    <cfRule type="expression" dxfId="10752" priority="23156">
      <formula>$B737="TN1622"</formula>
    </cfRule>
    <cfRule type="expression" dxfId="10751" priority="23157">
      <formula>$B737="EE1200"</formula>
    </cfRule>
    <cfRule type="expression" dxfId="10750" priority="23158">
      <formula>$B737="TN2345"</formula>
    </cfRule>
    <cfRule type="expression" dxfId="10749" priority="23159">
      <formula>$B737="AESB1320TN"</formula>
    </cfRule>
    <cfRule type="expression" dxfId="10748" priority="23160">
      <formula>$B737="TN4110TA"</formula>
    </cfRule>
    <cfRule type="expression" dxfId="10747" priority="23161">
      <formula>$B737="TN2321"</formula>
    </cfRule>
  </conditionalFormatting>
  <conditionalFormatting sqref="B738">
    <cfRule type="expression" dxfId="10746" priority="23122">
      <formula>$B738="StatMechThermo"</formula>
    </cfRule>
    <cfRule type="expression" dxfId="10745" priority="23123">
      <formula>$B738="TN1531TW"</formula>
    </cfRule>
    <cfRule type="expression" dxfId="10744" priority="23124">
      <formula>$B738="AESB1320TN"</formula>
    </cfRule>
    <cfRule type="expression" dxfId="10743" priority="23125">
      <formula>$B738="NB1142"</formula>
    </cfRule>
    <cfRule type="expression" dxfId="10742" priority="23126">
      <formula>$B738="EE1P11"</formula>
    </cfRule>
    <cfRule type="expression" dxfId="10741" priority="23127">
      <formula>$B738="TN2054"</formula>
    </cfRule>
    <cfRule type="expression" dxfId="10740" priority="23128">
      <formula>$B738="TN1201"</formula>
    </cfRule>
    <cfRule type="expression" dxfId="10739" priority="23129">
      <formula>$B738="TN1321"</formula>
    </cfRule>
    <cfRule type="expression" dxfId="10738" priority="23130">
      <formula>$B738="TN4010TA"</formula>
    </cfRule>
    <cfRule type="expression" dxfId="10737" priority="23131">
      <formula>$B738="TN2053"</formula>
    </cfRule>
    <cfRule type="expression" dxfId="10736" priority="23132">
      <formula>$B738="TN2421"</formula>
    </cfRule>
    <cfRule type="expression" dxfId="10735" priority="23133">
      <formula>$B738="TN1301"</formula>
    </cfRule>
    <cfRule type="expression" dxfId="10734" priority="23134">
      <formula>$B738="TN1612TU"</formula>
    </cfRule>
    <cfRule type="expression" dxfId="10733" priority="23135">
      <formula>$B738="TN1311"</formula>
    </cfRule>
    <cfRule type="expression" dxfId="10732" priority="23136">
      <formula>$B738="TN1622"</formula>
    </cfRule>
    <cfRule type="expression" dxfId="10731" priority="23137">
      <formula>$B738="EE1200"</formula>
    </cfRule>
    <cfRule type="expression" dxfId="10730" priority="23138">
      <formula>$B738="TN2345"</formula>
    </cfRule>
    <cfRule type="expression" dxfId="10729" priority="23139">
      <formula>$B738="AESB1320TN"</formula>
    </cfRule>
    <cfRule type="expression" dxfId="10728" priority="23140">
      <formula>$B738="TN4110TA"</formula>
    </cfRule>
    <cfRule type="expression" dxfId="10727" priority="23141">
      <formula>$B738="TN2321"</formula>
    </cfRule>
  </conditionalFormatting>
  <conditionalFormatting sqref="B739">
    <cfRule type="expression" dxfId="10726" priority="23102">
      <formula>$B739="StatMechThermo"</formula>
    </cfRule>
    <cfRule type="expression" dxfId="10725" priority="23103">
      <formula>$B739="TN1531TW"</formula>
    </cfRule>
    <cfRule type="expression" dxfId="10724" priority="23104">
      <formula>$B739="AESB1320TN"</formula>
    </cfRule>
    <cfRule type="expression" dxfId="10723" priority="23105">
      <formula>$B739="NB1142"</formula>
    </cfRule>
    <cfRule type="expression" dxfId="10722" priority="23106">
      <formula>$B739="EE1P11"</formula>
    </cfRule>
    <cfRule type="expression" dxfId="10721" priority="23107">
      <formula>$B739="TN2054"</formula>
    </cfRule>
    <cfRule type="expression" dxfId="10720" priority="23108">
      <formula>$B739="TN1201"</formula>
    </cfRule>
    <cfRule type="expression" dxfId="10719" priority="23109">
      <formula>$B739="TN1321"</formula>
    </cfRule>
    <cfRule type="expression" dxfId="10718" priority="23110">
      <formula>$B739="TN4010TA"</formula>
    </cfRule>
    <cfRule type="expression" dxfId="10717" priority="23111">
      <formula>$B739="TN2053"</formula>
    </cfRule>
    <cfRule type="expression" dxfId="10716" priority="23112">
      <formula>$B739="TN2421"</formula>
    </cfRule>
    <cfRule type="expression" dxfId="10715" priority="23113">
      <formula>$B739="TN1301"</formula>
    </cfRule>
    <cfRule type="expression" dxfId="10714" priority="23114">
      <formula>$B739="TN1612TU"</formula>
    </cfRule>
    <cfRule type="expression" dxfId="10713" priority="23115">
      <formula>$B739="TN1311"</formula>
    </cfRule>
    <cfRule type="expression" dxfId="10712" priority="23116">
      <formula>$B739="TN1622"</formula>
    </cfRule>
    <cfRule type="expression" dxfId="10711" priority="23117">
      <formula>$B739="EE1200"</formula>
    </cfRule>
    <cfRule type="expression" dxfId="10710" priority="23118">
      <formula>$B739="TN2345"</formula>
    </cfRule>
    <cfRule type="expression" dxfId="10709" priority="23119">
      <formula>$B739="AESB1320TN"</formula>
    </cfRule>
    <cfRule type="expression" dxfId="10708" priority="23120">
      <formula>$B739="TN4110TA"</formula>
    </cfRule>
    <cfRule type="expression" dxfId="10707" priority="23121">
      <formula>$B739="TN2321"</formula>
    </cfRule>
  </conditionalFormatting>
  <conditionalFormatting sqref="B740">
    <cfRule type="expression" dxfId="10706" priority="23082">
      <formula>$B740="StatMechThermo"</formula>
    </cfRule>
    <cfRule type="expression" dxfId="10705" priority="23083">
      <formula>$B740="TN1531TW"</formula>
    </cfRule>
    <cfRule type="expression" dxfId="10704" priority="23084">
      <formula>$B740="AESB1320TN"</formula>
    </cfRule>
    <cfRule type="expression" dxfId="10703" priority="23085">
      <formula>$B740="NB1142"</formula>
    </cfRule>
    <cfRule type="expression" dxfId="10702" priority="23086">
      <formula>$B740="EE1P11"</formula>
    </cfRule>
    <cfRule type="expression" dxfId="10701" priority="23087">
      <formula>$B740="TN2054"</formula>
    </cfRule>
    <cfRule type="expression" dxfId="10700" priority="23088">
      <formula>$B740="TN1201"</formula>
    </cfRule>
    <cfRule type="expression" dxfId="10699" priority="23089">
      <formula>$B740="TN1321"</formula>
    </cfRule>
    <cfRule type="expression" dxfId="10698" priority="23090">
      <formula>$B740="TN4010TA"</formula>
    </cfRule>
    <cfRule type="expression" dxfId="10697" priority="23091">
      <formula>$B740="TN2053"</formula>
    </cfRule>
    <cfRule type="expression" dxfId="10696" priority="23092">
      <formula>$B740="TN2421"</formula>
    </cfRule>
    <cfRule type="expression" dxfId="10695" priority="23093">
      <formula>$B740="TN1301"</formula>
    </cfRule>
    <cfRule type="expression" dxfId="10694" priority="23094">
      <formula>$B740="TN1612TU"</formula>
    </cfRule>
    <cfRule type="expression" dxfId="10693" priority="23095">
      <formula>$B740="TN1311"</formula>
    </cfRule>
    <cfRule type="expression" dxfId="10692" priority="23096">
      <formula>$B740="TN1622"</formula>
    </cfRule>
    <cfRule type="expression" dxfId="10691" priority="23097">
      <formula>$B740="EE1200"</formula>
    </cfRule>
    <cfRule type="expression" dxfId="10690" priority="23098">
      <formula>$B740="TN2345"</formula>
    </cfRule>
    <cfRule type="expression" dxfId="10689" priority="23099">
      <formula>$B740="AESB1320TN"</formula>
    </cfRule>
    <cfRule type="expression" dxfId="10688" priority="23100">
      <formula>$B740="TN4110TA"</formula>
    </cfRule>
    <cfRule type="expression" dxfId="10687" priority="23101">
      <formula>$B740="TN2321"</formula>
    </cfRule>
  </conditionalFormatting>
  <conditionalFormatting sqref="B741">
    <cfRule type="expression" dxfId="10686" priority="23062">
      <formula>$B741="StatMechThermo"</formula>
    </cfRule>
    <cfRule type="expression" dxfId="10685" priority="23063">
      <formula>$B741="TN1531TW"</formula>
    </cfRule>
    <cfRule type="expression" dxfId="10684" priority="23064">
      <formula>$B741="AESB1320TN"</formula>
    </cfRule>
    <cfRule type="expression" dxfId="10683" priority="23065">
      <formula>$B741="NB1142"</formula>
    </cfRule>
    <cfRule type="expression" dxfId="10682" priority="23066">
      <formula>$B741="EE1P11"</formula>
    </cfRule>
    <cfRule type="expression" dxfId="10681" priority="23067">
      <formula>$B741="TN2054"</formula>
    </cfRule>
    <cfRule type="expression" dxfId="10680" priority="23068">
      <formula>$B741="TN1201"</formula>
    </cfRule>
    <cfRule type="expression" dxfId="10679" priority="23069">
      <formula>$B741="TN1321"</formula>
    </cfRule>
    <cfRule type="expression" dxfId="10678" priority="23070">
      <formula>$B741="TN4010TA"</formula>
    </cfRule>
    <cfRule type="expression" dxfId="10677" priority="23071">
      <formula>$B741="TN2053"</formula>
    </cfRule>
    <cfRule type="expression" dxfId="10676" priority="23072">
      <formula>$B741="TN2421"</formula>
    </cfRule>
    <cfRule type="expression" dxfId="10675" priority="23073">
      <formula>$B741="TN1301"</formula>
    </cfRule>
    <cfRule type="expression" dxfId="10674" priority="23074">
      <formula>$B741="TN1612TU"</formula>
    </cfRule>
    <cfRule type="expression" dxfId="10673" priority="23075">
      <formula>$B741="TN1311"</formula>
    </cfRule>
    <cfRule type="expression" dxfId="10672" priority="23076">
      <formula>$B741="TN1622"</formula>
    </cfRule>
    <cfRule type="expression" dxfId="10671" priority="23077">
      <formula>$B741="EE1200"</formula>
    </cfRule>
    <cfRule type="expression" dxfId="10670" priority="23078">
      <formula>$B741="TN2345"</formula>
    </cfRule>
    <cfRule type="expression" dxfId="10669" priority="23079">
      <formula>$B741="AESB1320TN"</formula>
    </cfRule>
    <cfRule type="expression" dxfId="10668" priority="23080">
      <formula>$B741="TN4110TA"</formula>
    </cfRule>
    <cfRule type="expression" dxfId="10667" priority="23081">
      <formula>$B741="TN2321"</formula>
    </cfRule>
  </conditionalFormatting>
  <conditionalFormatting sqref="B742">
    <cfRule type="expression" dxfId="10666" priority="23042">
      <formula>$B742="StatMechThermo"</formula>
    </cfRule>
    <cfRule type="expression" dxfId="10665" priority="23043">
      <formula>$B742="TN1531TW"</formula>
    </cfRule>
    <cfRule type="expression" dxfId="10664" priority="23044">
      <formula>$B742="AESB1320TN"</formula>
    </cfRule>
    <cfRule type="expression" dxfId="10663" priority="23045">
      <formula>$B742="NB1142"</formula>
    </cfRule>
    <cfRule type="expression" dxfId="10662" priority="23046">
      <formula>$B742="EE1P11"</formula>
    </cfRule>
    <cfRule type="expression" dxfId="10661" priority="23047">
      <formula>$B742="TN2054"</formula>
    </cfRule>
    <cfRule type="expression" dxfId="10660" priority="23048">
      <formula>$B742="TN1201"</formula>
    </cfRule>
    <cfRule type="expression" dxfId="10659" priority="23049">
      <formula>$B742="TN1321"</formula>
    </cfRule>
    <cfRule type="expression" dxfId="10658" priority="23050">
      <formula>$B742="TN4010TA"</formula>
    </cfRule>
    <cfRule type="expression" dxfId="10657" priority="23051">
      <formula>$B742="TN2053"</formula>
    </cfRule>
    <cfRule type="expression" dxfId="10656" priority="23052">
      <formula>$B742="TN2421"</formula>
    </cfRule>
    <cfRule type="expression" dxfId="10655" priority="23053">
      <formula>$B742="TN1301"</formula>
    </cfRule>
    <cfRule type="expression" dxfId="10654" priority="23054">
      <formula>$B742="TN1612TU"</formula>
    </cfRule>
    <cfRule type="expression" dxfId="10653" priority="23055">
      <formula>$B742="TN1311"</formula>
    </cfRule>
    <cfRule type="expression" dxfId="10652" priority="23056">
      <formula>$B742="TN1622"</formula>
    </cfRule>
    <cfRule type="expression" dxfId="10651" priority="23057">
      <formula>$B742="EE1200"</formula>
    </cfRule>
    <cfRule type="expression" dxfId="10650" priority="23058">
      <formula>$B742="TN2345"</formula>
    </cfRule>
    <cfRule type="expression" dxfId="10649" priority="23059">
      <formula>$B742="AESB1320TN"</formula>
    </cfRule>
    <cfRule type="expression" dxfId="10648" priority="23060">
      <formula>$B742="TN4110TA"</formula>
    </cfRule>
    <cfRule type="expression" dxfId="10647" priority="23061">
      <formula>$B742="TN2321"</formula>
    </cfRule>
  </conditionalFormatting>
  <conditionalFormatting sqref="B743">
    <cfRule type="expression" dxfId="10646" priority="23022">
      <formula>$B743="StatMechThermo"</formula>
    </cfRule>
    <cfRule type="expression" dxfId="10645" priority="23023">
      <formula>$B743="TN1531TW"</formula>
    </cfRule>
    <cfRule type="expression" dxfId="10644" priority="23024">
      <formula>$B743="AESB1320TN"</formula>
    </cfRule>
    <cfRule type="expression" dxfId="10643" priority="23025">
      <formula>$B743="NB1142"</formula>
    </cfRule>
    <cfRule type="expression" dxfId="10642" priority="23026">
      <formula>$B743="EE1P11"</formula>
    </cfRule>
    <cfRule type="expression" dxfId="10641" priority="23027">
      <formula>$B743="TN2054"</formula>
    </cfRule>
    <cfRule type="expression" dxfId="10640" priority="23028">
      <formula>$B743="TN1201"</formula>
    </cfRule>
    <cfRule type="expression" dxfId="10639" priority="23029">
      <formula>$B743="TN1321"</formula>
    </cfRule>
    <cfRule type="expression" dxfId="10638" priority="23030">
      <formula>$B743="TN4010TA"</formula>
    </cfRule>
    <cfRule type="expression" dxfId="10637" priority="23031">
      <formula>$B743="TN2053"</formula>
    </cfRule>
    <cfRule type="expression" dxfId="10636" priority="23032">
      <formula>$B743="TN2421"</formula>
    </cfRule>
    <cfRule type="expression" dxfId="10635" priority="23033">
      <formula>$B743="TN1301"</formula>
    </cfRule>
    <cfRule type="expression" dxfId="10634" priority="23034">
      <formula>$B743="TN1612TU"</formula>
    </cfRule>
    <cfRule type="expression" dxfId="10633" priority="23035">
      <formula>$B743="TN1311"</formula>
    </cfRule>
    <cfRule type="expression" dxfId="10632" priority="23036">
      <formula>$B743="TN1622"</formula>
    </cfRule>
    <cfRule type="expression" dxfId="10631" priority="23037">
      <formula>$B743="EE1200"</formula>
    </cfRule>
    <cfRule type="expression" dxfId="10630" priority="23038">
      <formula>$B743="TN2345"</formula>
    </cfRule>
    <cfRule type="expression" dxfId="10629" priority="23039">
      <formula>$B743="AESB1320TN"</formula>
    </cfRule>
    <cfRule type="expression" dxfId="10628" priority="23040">
      <formula>$B743="TN4110TA"</formula>
    </cfRule>
    <cfRule type="expression" dxfId="10627" priority="23041">
      <formula>$B743="TN2321"</formula>
    </cfRule>
  </conditionalFormatting>
  <conditionalFormatting sqref="B744">
    <cfRule type="expression" dxfId="10626" priority="23002">
      <formula>$B744="StatMechThermo"</formula>
    </cfRule>
    <cfRule type="expression" dxfId="10625" priority="23003">
      <formula>$B744="TN1531TW"</formula>
    </cfRule>
    <cfRule type="expression" dxfId="10624" priority="23004">
      <formula>$B744="AESB1320TN"</formula>
    </cfRule>
    <cfRule type="expression" dxfId="10623" priority="23005">
      <formula>$B744="NB1142"</formula>
    </cfRule>
    <cfRule type="expression" dxfId="10622" priority="23006">
      <formula>$B744="EE1P11"</formula>
    </cfRule>
    <cfRule type="expression" dxfId="10621" priority="23007">
      <formula>$B744="TN2054"</formula>
    </cfRule>
    <cfRule type="expression" dxfId="10620" priority="23008">
      <formula>$B744="TN1201"</formula>
    </cfRule>
    <cfRule type="expression" dxfId="10619" priority="23009">
      <formula>$B744="TN1321"</formula>
    </cfRule>
    <cfRule type="expression" dxfId="10618" priority="23010">
      <formula>$B744="TN4010TA"</formula>
    </cfRule>
    <cfRule type="expression" dxfId="10617" priority="23011">
      <formula>$B744="TN2053"</formula>
    </cfRule>
    <cfRule type="expression" dxfId="10616" priority="23012">
      <formula>$B744="TN2421"</formula>
    </cfRule>
    <cfRule type="expression" dxfId="10615" priority="23013">
      <formula>$B744="TN1301"</formula>
    </cfRule>
    <cfRule type="expression" dxfId="10614" priority="23014">
      <formula>$B744="TN1612TU"</formula>
    </cfRule>
    <cfRule type="expression" dxfId="10613" priority="23015">
      <formula>$B744="TN1311"</formula>
    </cfRule>
    <cfRule type="expression" dxfId="10612" priority="23016">
      <formula>$B744="TN1622"</formula>
    </cfRule>
    <cfRule type="expression" dxfId="10611" priority="23017">
      <formula>$B744="EE1200"</formula>
    </cfRule>
    <cfRule type="expression" dxfId="10610" priority="23018">
      <formula>$B744="TN2345"</formula>
    </cfRule>
    <cfRule type="expression" dxfId="10609" priority="23019">
      <formula>$B744="AESB1320TN"</formula>
    </cfRule>
    <cfRule type="expression" dxfId="10608" priority="23020">
      <formula>$B744="TN4110TA"</formula>
    </cfRule>
    <cfRule type="expression" dxfId="10607" priority="23021">
      <formula>$B744="TN2321"</formula>
    </cfRule>
  </conditionalFormatting>
  <conditionalFormatting sqref="B745">
    <cfRule type="expression" dxfId="10606" priority="22982">
      <formula>$B745="StatMechThermo"</formula>
    </cfRule>
    <cfRule type="expression" dxfId="10605" priority="22983">
      <formula>$B745="TN1531TW"</formula>
    </cfRule>
    <cfRule type="expression" dxfId="10604" priority="22984">
      <formula>$B745="AESB1320TN"</formula>
    </cfRule>
    <cfRule type="expression" dxfId="10603" priority="22985">
      <formula>$B745="NB1142"</formula>
    </cfRule>
    <cfRule type="expression" dxfId="10602" priority="22986">
      <formula>$B745="EE1P11"</formula>
    </cfRule>
    <cfRule type="expression" dxfId="10601" priority="22987">
      <formula>$B745="TN2054"</formula>
    </cfRule>
    <cfRule type="expression" dxfId="10600" priority="22988">
      <formula>$B745="TN1201"</formula>
    </cfRule>
    <cfRule type="expression" dxfId="10599" priority="22989">
      <formula>$B745="TN1321"</formula>
    </cfRule>
    <cfRule type="expression" dxfId="10598" priority="22990">
      <formula>$B745="TN4010TA"</formula>
    </cfRule>
    <cfRule type="expression" dxfId="10597" priority="22991">
      <formula>$B745="TN2053"</formula>
    </cfRule>
    <cfRule type="expression" dxfId="10596" priority="22992">
      <formula>$B745="TN2421"</formula>
    </cfRule>
    <cfRule type="expression" dxfId="10595" priority="22993">
      <formula>$B745="TN1301"</formula>
    </cfRule>
    <cfRule type="expression" dxfId="10594" priority="22994">
      <formula>$B745="TN1612TU"</formula>
    </cfRule>
    <cfRule type="expression" dxfId="10593" priority="22995">
      <formula>$B745="TN1311"</formula>
    </cfRule>
    <cfRule type="expression" dxfId="10592" priority="22996">
      <formula>$B745="TN1622"</formula>
    </cfRule>
    <cfRule type="expression" dxfId="10591" priority="22997">
      <formula>$B745="EE1200"</formula>
    </cfRule>
    <cfRule type="expression" dxfId="10590" priority="22998">
      <formula>$B745="TN2345"</formula>
    </cfRule>
    <cfRule type="expression" dxfId="10589" priority="22999">
      <formula>$B745="AESB1320TN"</formula>
    </cfRule>
    <cfRule type="expression" dxfId="10588" priority="23000">
      <formula>$B745="TN4110TA"</formula>
    </cfRule>
    <cfRule type="expression" dxfId="10587" priority="23001">
      <formula>$B745="TN2321"</formula>
    </cfRule>
  </conditionalFormatting>
  <conditionalFormatting sqref="B931:B936 S931:S936 G931:G936 K931:M936">
    <cfRule type="expression" dxfId="10586" priority="22903">
      <formula>$B931="StatMechThermo"</formula>
    </cfRule>
    <cfRule type="expression" dxfId="10585" priority="22923">
      <formula>$B931="TN1531TW"</formula>
    </cfRule>
    <cfRule type="expression" dxfId="10584" priority="22924">
      <formula>$B931="AESB1320TN"</formula>
    </cfRule>
    <cfRule type="expression" dxfId="10583" priority="22925">
      <formula>$B931="NB1142"</formula>
    </cfRule>
    <cfRule type="expression" dxfId="10582" priority="22926">
      <formula>$B931="EE1P11"</formula>
    </cfRule>
    <cfRule type="expression" dxfId="10581" priority="22927">
      <formula>$B931="TN2054"</formula>
    </cfRule>
    <cfRule type="expression" dxfId="10580" priority="22928">
      <formula>$B931="TN1201"</formula>
    </cfRule>
    <cfRule type="expression" dxfId="10579" priority="22929">
      <formula>$B931="TN1321"</formula>
    </cfRule>
    <cfRule type="expression" dxfId="10578" priority="22930">
      <formula>$B931="TN4010TA"</formula>
    </cfRule>
    <cfRule type="expression" dxfId="10577" priority="22931">
      <formula>$B931="TN2053"</formula>
    </cfRule>
    <cfRule type="expression" dxfId="10576" priority="22932">
      <formula>$B931="TN2421"</formula>
    </cfRule>
    <cfRule type="expression" dxfId="10575" priority="22933">
      <formula>$B931="TN1301"</formula>
    </cfRule>
    <cfRule type="expression" dxfId="10574" priority="22934">
      <formula>$B931="TN1612TU"</formula>
    </cfRule>
    <cfRule type="expression" dxfId="10573" priority="22935">
      <formula>$B931="TN1311"</formula>
    </cfRule>
    <cfRule type="expression" dxfId="10572" priority="22936">
      <formula>$B931="TN1622"</formula>
    </cfRule>
    <cfRule type="expression" dxfId="10571" priority="22937">
      <formula>$B931="EE1200"</formula>
    </cfRule>
    <cfRule type="expression" dxfId="10570" priority="22938">
      <formula>$B931="TN2345"</formula>
    </cfRule>
    <cfRule type="expression" dxfId="10569" priority="22939">
      <formula>$B931="AESB1320TN"</formula>
    </cfRule>
    <cfRule type="expression" dxfId="10568" priority="22940">
      <formula>$B931="TN4110TA"</formula>
    </cfRule>
    <cfRule type="expression" dxfId="10567" priority="22941">
      <formula>$B931="TN2321"</formula>
    </cfRule>
  </conditionalFormatting>
  <conditionalFormatting sqref="B939 S939 G939 K939:M939">
    <cfRule type="expression" dxfId="10566" priority="22844">
      <formula>$B939="StatMechThermo"</formula>
    </cfRule>
    <cfRule type="expression" dxfId="10565" priority="22864">
      <formula>$B939="TN1531TW"</formula>
    </cfRule>
    <cfRule type="expression" dxfId="10564" priority="22865">
      <formula>$B939="AESB1320TN"</formula>
    </cfRule>
    <cfRule type="expression" dxfId="10563" priority="22866">
      <formula>$B939="NB1142"</formula>
    </cfRule>
    <cfRule type="expression" dxfId="10562" priority="22867">
      <formula>$B939="EE1P11"</formula>
    </cfRule>
    <cfRule type="expression" dxfId="10561" priority="22868">
      <formula>$B939="TN2054"</formula>
    </cfRule>
    <cfRule type="expression" dxfId="10560" priority="22869">
      <formula>$B939="TN1201"</formula>
    </cfRule>
    <cfRule type="expression" dxfId="10559" priority="22870">
      <formula>$B939="TN1321"</formula>
    </cfRule>
    <cfRule type="expression" dxfId="10558" priority="22871">
      <formula>$B939="TN4010TA"</formula>
    </cfRule>
    <cfRule type="expression" dxfId="10557" priority="22872">
      <formula>$B939="TN2053"</formula>
    </cfRule>
    <cfRule type="expression" dxfId="10556" priority="22873">
      <formula>$B939="TN2421"</formula>
    </cfRule>
    <cfRule type="expression" dxfId="10555" priority="22874">
      <formula>$B939="TN1301"</formula>
    </cfRule>
    <cfRule type="expression" dxfId="10554" priority="22875">
      <formula>$B939="TN1612TU"</formula>
    </cfRule>
    <cfRule type="expression" dxfId="10553" priority="22876">
      <formula>$B939="TN1311"</formula>
    </cfRule>
    <cfRule type="expression" dxfId="10552" priority="22877">
      <formula>$B939="TN1622"</formula>
    </cfRule>
    <cfRule type="expression" dxfId="10551" priority="22878">
      <formula>$B939="EE1200"</formula>
    </cfRule>
    <cfRule type="expression" dxfId="10550" priority="22879">
      <formula>$B939="TN2345"</formula>
    </cfRule>
    <cfRule type="expression" dxfId="10549" priority="22880">
      <formula>$B939="AESB1320TN"</formula>
    </cfRule>
    <cfRule type="expression" dxfId="10548" priority="22881">
      <formula>$B939="TN4110TA"</formula>
    </cfRule>
    <cfRule type="expression" dxfId="10547" priority="22882">
      <formula>$B939="TN2321"</formula>
    </cfRule>
  </conditionalFormatting>
  <conditionalFormatting sqref="B946 G946 K946:L946">
    <cfRule type="expression" dxfId="10546" priority="22644">
      <formula>$B946="StatMechThermo"</formula>
    </cfRule>
    <cfRule type="expression" dxfId="10545" priority="22645">
      <formula>$B946="TN1531TW"</formula>
    </cfRule>
    <cfRule type="expression" dxfId="10544" priority="22646">
      <formula>$B946="AESB1320TN"</formula>
    </cfRule>
    <cfRule type="expression" dxfId="10543" priority="22647">
      <formula>$B946="NB1142"</formula>
    </cfRule>
    <cfRule type="expression" dxfId="10542" priority="22648">
      <formula>$B946="EE1P11"</formula>
    </cfRule>
    <cfRule type="expression" dxfId="10541" priority="22649">
      <formula>$B946="TN2054"</formula>
    </cfRule>
    <cfRule type="expression" dxfId="10540" priority="22650">
      <formula>$B946="TN1201"</formula>
    </cfRule>
    <cfRule type="expression" dxfId="10539" priority="22651">
      <formula>$B946="TN1321"</formula>
    </cfRule>
    <cfRule type="expression" dxfId="10538" priority="22652">
      <formula>$B946="TN4010TA"</formula>
    </cfRule>
    <cfRule type="expression" dxfId="10537" priority="22653">
      <formula>$B946="TN2053"</formula>
    </cfRule>
    <cfRule type="expression" dxfId="10536" priority="22654">
      <formula>$B946="TN2421"</formula>
    </cfRule>
    <cfRule type="expression" dxfId="10535" priority="22655">
      <formula>$B946="TN1301"</formula>
    </cfRule>
    <cfRule type="expression" dxfId="10534" priority="22656">
      <formula>$B946="TN1612TU"</formula>
    </cfRule>
    <cfRule type="expression" dxfId="10533" priority="22657">
      <formula>$B946="TN1311"</formula>
    </cfRule>
    <cfRule type="expression" dxfId="10532" priority="22658">
      <formula>$B946="TN1622"</formula>
    </cfRule>
    <cfRule type="expression" dxfId="10531" priority="22659">
      <formula>$B946="EE1200"</formula>
    </cfRule>
    <cfRule type="expression" dxfId="10530" priority="22660">
      <formula>$B946="TN2345"</formula>
    </cfRule>
    <cfRule type="expression" dxfId="10529" priority="22661">
      <formula>$B946="AESB1320TN"</formula>
    </cfRule>
    <cfRule type="expression" dxfId="10528" priority="22662">
      <formula>$B946="TN4110TA"</formula>
    </cfRule>
    <cfRule type="expression" dxfId="10527" priority="22663">
      <formula>$B946="TN2321"</formula>
    </cfRule>
  </conditionalFormatting>
  <conditionalFormatting sqref="M946">
    <cfRule type="expression" dxfId="10526" priority="22624">
      <formula>$B946="StatMechThermo"</formula>
    </cfRule>
    <cfRule type="expression" dxfId="10525" priority="22625">
      <formula>$B946="TN1531TW"</formula>
    </cfRule>
    <cfRule type="expression" dxfId="10524" priority="22626">
      <formula>$B946="AESB1320TN"</formula>
    </cfRule>
    <cfRule type="expression" dxfId="10523" priority="22627">
      <formula>$B946="NB1142"</formula>
    </cfRule>
    <cfRule type="expression" dxfId="10522" priority="22628">
      <formula>$B946="EE1P11"</formula>
    </cfRule>
    <cfRule type="expression" dxfId="10521" priority="22629">
      <formula>$B946="TN2054"</formula>
    </cfRule>
    <cfRule type="expression" dxfId="10520" priority="22630">
      <formula>$B946="TN1201"</formula>
    </cfRule>
    <cfRule type="expression" dxfId="10519" priority="22631">
      <formula>$B946="TN1321"</formula>
    </cfRule>
    <cfRule type="expression" dxfId="10518" priority="22632">
      <formula>$B946="TN4010TA"</formula>
    </cfRule>
    <cfRule type="expression" dxfId="10517" priority="22633">
      <formula>$B946="TN2053"</formula>
    </cfRule>
    <cfRule type="expression" dxfId="10516" priority="22634">
      <formula>$B946="TN2421"</formula>
    </cfRule>
    <cfRule type="expression" dxfId="10515" priority="22635">
      <formula>$B946="TN1301"</formula>
    </cfRule>
    <cfRule type="expression" dxfId="10514" priority="22636">
      <formula>$B946="TN1612TU"</formula>
    </cfRule>
    <cfRule type="expression" dxfId="10513" priority="22637">
      <formula>$B946="TN1311"</formula>
    </cfRule>
    <cfRule type="expression" dxfId="10512" priority="22638">
      <formula>$B946="TN1622"</formula>
    </cfRule>
    <cfRule type="expression" dxfId="10511" priority="22639">
      <formula>$B946="EE1200"</formula>
    </cfRule>
    <cfRule type="expression" dxfId="10510" priority="22640">
      <formula>$B946="TN2345"</formula>
    </cfRule>
    <cfRule type="expression" dxfId="10509" priority="22641">
      <formula>$B946="AESB1320TN"</formula>
    </cfRule>
    <cfRule type="expression" dxfId="10508" priority="22642">
      <formula>$B946="TN4110TA"</formula>
    </cfRule>
    <cfRule type="expression" dxfId="10507" priority="22643">
      <formula>$B946="TN2321"</formula>
    </cfRule>
  </conditionalFormatting>
  <conditionalFormatting sqref="B947:B1014 G947:G1014 K947:M1014">
    <cfRule type="expression" dxfId="10506" priority="22604">
      <formula>$B947="StatMechThermo"</formula>
    </cfRule>
    <cfRule type="expression" dxfId="10505" priority="22605">
      <formula>$B947="TN1531TW"</formula>
    </cfRule>
    <cfRule type="expression" dxfId="10504" priority="22606">
      <formula>$B947="AESB1320TN"</formula>
    </cfRule>
    <cfRule type="expression" dxfId="10503" priority="22607">
      <formula>$B947="NB1142"</formula>
    </cfRule>
    <cfRule type="expression" dxfId="10502" priority="22608">
      <formula>$B947="EE1P11"</formula>
    </cfRule>
    <cfRule type="expression" dxfId="10501" priority="22609">
      <formula>$B947="TN2054"</formula>
    </cfRule>
    <cfRule type="expression" dxfId="10500" priority="22610">
      <formula>$B947="TN1201"</formula>
    </cfRule>
    <cfRule type="expression" dxfId="10499" priority="22611">
      <formula>$B947="TN1321"</formula>
    </cfRule>
    <cfRule type="expression" dxfId="10498" priority="22612">
      <formula>$B947="TN4010TA"</formula>
    </cfRule>
    <cfRule type="expression" dxfId="10497" priority="22613">
      <formula>$B947="TN2053"</formula>
    </cfRule>
    <cfRule type="expression" dxfId="10496" priority="22614">
      <formula>$B947="TN2421"</formula>
    </cfRule>
    <cfRule type="expression" dxfId="10495" priority="22615">
      <formula>$B947="TN1301"</formula>
    </cfRule>
    <cfRule type="expression" dxfId="10494" priority="22616">
      <formula>$B947="TN1612TU"</formula>
    </cfRule>
    <cfRule type="expression" dxfId="10493" priority="22617">
      <formula>$B947="TN1311"</formula>
    </cfRule>
    <cfRule type="expression" dxfId="10492" priority="22618">
      <formula>$B947="TN1622"</formula>
    </cfRule>
    <cfRule type="expression" dxfId="10491" priority="22619">
      <formula>$B947="EE1200"</formula>
    </cfRule>
    <cfRule type="expression" dxfId="10490" priority="22620">
      <formula>$B947="TN2345"</formula>
    </cfRule>
    <cfRule type="expression" dxfId="10489" priority="22621">
      <formula>$B947="AESB1320TN"</formula>
    </cfRule>
    <cfRule type="expression" dxfId="10488" priority="22622">
      <formula>$B947="TN4110TA"</formula>
    </cfRule>
    <cfRule type="expression" dxfId="10487" priority="22623">
      <formula>$B947="TN2321"</formula>
    </cfRule>
  </conditionalFormatting>
  <conditionalFormatting sqref="S947:S1014">
    <cfRule type="expression" dxfId="10486" priority="22584">
      <formula>$B947="StatMechThermo"</formula>
    </cfRule>
    <cfRule type="expression" dxfId="10485" priority="22585">
      <formula>$B947="TN1531TW"</formula>
    </cfRule>
    <cfRule type="expression" dxfId="10484" priority="22586">
      <formula>$B947="AESB1320TN"</formula>
    </cfRule>
    <cfRule type="expression" dxfId="10483" priority="22587">
      <formula>$B947="NB1142"</formula>
    </cfRule>
    <cfRule type="expression" dxfId="10482" priority="22588">
      <formula>$B947="EE1P11"</formula>
    </cfRule>
    <cfRule type="expression" dxfId="10481" priority="22589">
      <formula>$B947="TN2054"</formula>
    </cfRule>
    <cfRule type="expression" dxfId="10480" priority="22590">
      <formula>$B947="TN1201"</formula>
    </cfRule>
    <cfRule type="expression" dxfId="10479" priority="22591">
      <formula>$B947="TN1321"</formula>
    </cfRule>
    <cfRule type="expression" dxfId="10478" priority="22592">
      <formula>$B947="TN4010TA"</formula>
    </cfRule>
    <cfRule type="expression" dxfId="10477" priority="22593">
      <formula>$B947="TN2053"</formula>
    </cfRule>
    <cfRule type="expression" dxfId="10476" priority="22594">
      <formula>$B947="TN2421"</formula>
    </cfRule>
    <cfRule type="expression" dxfId="10475" priority="22595">
      <formula>$B947="TN1301"</formula>
    </cfRule>
    <cfRule type="expression" dxfId="10474" priority="22596">
      <formula>$B947="TN1612TU"</formula>
    </cfRule>
    <cfRule type="expression" dxfId="10473" priority="22597">
      <formula>$B947="TN1311"</formula>
    </cfRule>
    <cfRule type="expression" dxfId="10472" priority="22598">
      <formula>$B947="TN1622"</formula>
    </cfRule>
    <cfRule type="expression" dxfId="10471" priority="22599">
      <formula>$B947="EE1200"</formula>
    </cfRule>
    <cfRule type="expression" dxfId="10470" priority="22600">
      <formula>$B947="TN2345"</formula>
    </cfRule>
    <cfRule type="expression" dxfId="10469" priority="22601">
      <formula>$B947="AESB1320TN"</formula>
    </cfRule>
    <cfRule type="expression" dxfId="10468" priority="22602">
      <formula>$B947="TN4110TA"</formula>
    </cfRule>
    <cfRule type="expression" dxfId="10467" priority="22603">
      <formula>$B947="TN2321"</formula>
    </cfRule>
  </conditionalFormatting>
  <conditionalFormatting sqref="G1015">
    <cfRule type="expression" dxfId="10466" priority="22525">
      <formula>$B1015="StatMechThermo"</formula>
    </cfRule>
    <cfRule type="expression" dxfId="10465" priority="22526">
      <formula>$B1015="TN1531TW"</formula>
    </cfRule>
    <cfRule type="expression" dxfId="10464" priority="22527">
      <formula>$B1015="AESB1320TN"</formula>
    </cfRule>
    <cfRule type="expression" dxfId="10463" priority="22528">
      <formula>$B1015="NB1142"</formula>
    </cfRule>
    <cfRule type="expression" dxfId="10462" priority="22529">
      <formula>$B1015="EE1P11"</formula>
    </cfRule>
    <cfRule type="expression" dxfId="10461" priority="22530">
      <formula>$B1015="TN2054"</formula>
    </cfRule>
    <cfRule type="expression" dxfId="10460" priority="22531">
      <formula>$B1015="TN1201"</formula>
    </cfRule>
    <cfRule type="expression" dxfId="10459" priority="22532">
      <formula>$B1015="TN1321"</formula>
    </cfRule>
    <cfRule type="expression" dxfId="10458" priority="22533">
      <formula>$B1015="TN4010TA"</formula>
    </cfRule>
    <cfRule type="expression" dxfId="10457" priority="22534">
      <formula>$B1015="TN2053"</formula>
    </cfRule>
    <cfRule type="expression" dxfId="10456" priority="22535">
      <formula>$B1015="TN2421"</formula>
    </cfRule>
    <cfRule type="expression" dxfId="10455" priority="22536">
      <formula>$B1015="TN1301"</formula>
    </cfRule>
    <cfRule type="expression" dxfId="10454" priority="22537">
      <formula>$B1015="TN1612TU"</formula>
    </cfRule>
    <cfRule type="expression" dxfId="10453" priority="22538">
      <formula>$B1015="TN1311"</formula>
    </cfRule>
    <cfRule type="expression" dxfId="10452" priority="22539">
      <formula>$B1015="TN1622"</formula>
    </cfRule>
    <cfRule type="expression" dxfId="10451" priority="22540">
      <formula>$B1015="EE1200"</formula>
    </cfRule>
    <cfRule type="expression" dxfId="10450" priority="22541">
      <formula>$B1015="TN2345"</formula>
    </cfRule>
    <cfRule type="expression" dxfId="10449" priority="22542">
      <formula>$B1015="AESB1320TN"</formula>
    </cfRule>
    <cfRule type="expression" dxfId="10448" priority="22543">
      <formula>$B1015="TN4110TA"</formula>
    </cfRule>
    <cfRule type="expression" dxfId="10447" priority="22544">
      <formula>$B1015="TN2321"</formula>
    </cfRule>
  </conditionalFormatting>
  <conditionalFormatting sqref="B1016 K1016:M1016">
    <cfRule type="expression" dxfId="10446" priority="22505">
      <formula>$B1016="StatMechThermo"</formula>
    </cfRule>
    <cfRule type="expression" dxfId="10445" priority="22506">
      <formula>$B1016="TN1531TW"</formula>
    </cfRule>
    <cfRule type="expression" dxfId="10444" priority="22507">
      <formula>$B1016="AESB1320TN"</formula>
    </cfRule>
    <cfRule type="expression" dxfId="10443" priority="22508">
      <formula>$B1016="NB1142"</formula>
    </cfRule>
    <cfRule type="expression" dxfId="10442" priority="22509">
      <formula>$B1016="EE1P11"</formula>
    </cfRule>
    <cfRule type="expression" dxfId="10441" priority="22510">
      <formula>$B1016="TN2054"</formula>
    </cfRule>
    <cfRule type="expression" dxfId="10440" priority="22511">
      <formula>$B1016="TN1201"</formula>
    </cfRule>
    <cfRule type="expression" dxfId="10439" priority="22512">
      <formula>$B1016="TN1321"</formula>
    </cfRule>
    <cfRule type="expression" dxfId="10438" priority="22513">
      <formula>$B1016="TN4010TA"</formula>
    </cfRule>
    <cfRule type="expression" dxfId="10437" priority="22514">
      <formula>$B1016="TN2053"</formula>
    </cfRule>
    <cfRule type="expression" dxfId="10436" priority="22515">
      <formula>$B1016="TN2421"</formula>
    </cfRule>
    <cfRule type="expression" dxfId="10435" priority="22516">
      <formula>$B1016="TN1301"</formula>
    </cfRule>
    <cfRule type="expression" dxfId="10434" priority="22517">
      <formula>$B1016="TN1612TU"</formula>
    </cfRule>
    <cfRule type="expression" dxfId="10433" priority="22518">
      <formula>$B1016="TN1311"</formula>
    </cfRule>
    <cfRule type="expression" dxfId="10432" priority="22519">
      <formula>$B1016="TN1622"</formula>
    </cfRule>
    <cfRule type="expression" dxfId="10431" priority="22520">
      <formula>$B1016="EE1200"</formula>
    </cfRule>
    <cfRule type="expression" dxfId="10430" priority="22521">
      <formula>$B1016="TN2345"</formula>
    </cfRule>
    <cfRule type="expression" dxfId="10429" priority="22522">
      <formula>$B1016="AESB1320TN"</formula>
    </cfRule>
    <cfRule type="expression" dxfId="10428" priority="22523">
      <formula>$B1016="TN4110TA"</formula>
    </cfRule>
    <cfRule type="expression" dxfId="10427" priority="22524">
      <formula>$B1016="TN2321"</formula>
    </cfRule>
  </conditionalFormatting>
  <conditionalFormatting sqref="S1016">
    <cfRule type="expression" dxfId="10426" priority="22485">
      <formula>$B1016="StatMechThermo"</formula>
    </cfRule>
    <cfRule type="expression" dxfId="10425" priority="22486">
      <formula>$B1016="TN1531TW"</formula>
    </cfRule>
    <cfRule type="expression" dxfId="10424" priority="22487">
      <formula>$B1016="AESB1320TN"</formula>
    </cfRule>
    <cfRule type="expression" dxfId="10423" priority="22488">
      <formula>$B1016="NB1142"</formula>
    </cfRule>
    <cfRule type="expression" dxfId="10422" priority="22489">
      <formula>$B1016="EE1P11"</formula>
    </cfRule>
    <cfRule type="expression" dxfId="10421" priority="22490">
      <formula>$B1016="TN2054"</formula>
    </cfRule>
    <cfRule type="expression" dxfId="10420" priority="22491">
      <formula>$B1016="TN1201"</formula>
    </cfRule>
    <cfRule type="expression" dxfId="10419" priority="22492">
      <formula>$B1016="TN1321"</formula>
    </cfRule>
    <cfRule type="expression" dxfId="10418" priority="22493">
      <formula>$B1016="TN4010TA"</formula>
    </cfRule>
    <cfRule type="expression" dxfId="10417" priority="22494">
      <formula>$B1016="TN2053"</formula>
    </cfRule>
    <cfRule type="expression" dxfId="10416" priority="22495">
      <formula>$B1016="TN2421"</formula>
    </cfRule>
    <cfRule type="expression" dxfId="10415" priority="22496">
      <formula>$B1016="TN1301"</formula>
    </cfRule>
    <cfRule type="expression" dxfId="10414" priority="22497">
      <formula>$B1016="TN1612TU"</formula>
    </cfRule>
    <cfRule type="expression" dxfId="10413" priority="22498">
      <formula>$B1016="TN1311"</formula>
    </cfRule>
    <cfRule type="expression" dxfId="10412" priority="22499">
      <formula>$B1016="TN1622"</formula>
    </cfRule>
    <cfRule type="expression" dxfId="10411" priority="22500">
      <formula>$B1016="EE1200"</formula>
    </cfRule>
    <cfRule type="expression" dxfId="10410" priority="22501">
      <formula>$B1016="TN2345"</formula>
    </cfRule>
    <cfRule type="expression" dxfId="10409" priority="22502">
      <formula>$B1016="AESB1320TN"</formula>
    </cfRule>
    <cfRule type="expression" dxfId="10408" priority="22503">
      <formula>$B1016="TN4110TA"</formula>
    </cfRule>
    <cfRule type="expression" dxfId="10407" priority="22504">
      <formula>$B1016="TN2321"</formula>
    </cfRule>
  </conditionalFormatting>
  <conditionalFormatting sqref="G1016">
    <cfRule type="expression" dxfId="10406" priority="22426">
      <formula>$B1016="StatMechThermo"</formula>
    </cfRule>
    <cfRule type="expression" dxfId="10405" priority="22427">
      <formula>$B1016="TN1531TW"</formula>
    </cfRule>
    <cfRule type="expression" dxfId="10404" priority="22428">
      <formula>$B1016="AESB1320TN"</formula>
    </cfRule>
    <cfRule type="expression" dxfId="10403" priority="22429">
      <formula>$B1016="NB1142"</formula>
    </cfRule>
    <cfRule type="expression" dxfId="10402" priority="22430">
      <formula>$B1016="EE1P11"</formula>
    </cfRule>
    <cfRule type="expression" dxfId="10401" priority="22431">
      <formula>$B1016="TN2054"</formula>
    </cfRule>
    <cfRule type="expression" dxfId="10400" priority="22432">
      <formula>$B1016="TN1201"</formula>
    </cfRule>
    <cfRule type="expression" dxfId="10399" priority="22433">
      <formula>$B1016="TN1321"</formula>
    </cfRule>
    <cfRule type="expression" dxfId="10398" priority="22434">
      <formula>$B1016="TN4010TA"</formula>
    </cfRule>
    <cfRule type="expression" dxfId="10397" priority="22435">
      <formula>$B1016="TN2053"</formula>
    </cfRule>
    <cfRule type="expression" dxfId="10396" priority="22436">
      <formula>$B1016="TN2421"</formula>
    </cfRule>
    <cfRule type="expression" dxfId="10395" priority="22437">
      <formula>$B1016="TN1301"</formula>
    </cfRule>
    <cfRule type="expression" dxfId="10394" priority="22438">
      <formula>$B1016="TN1612TU"</formula>
    </cfRule>
    <cfRule type="expression" dxfId="10393" priority="22439">
      <formula>$B1016="TN1311"</formula>
    </cfRule>
    <cfRule type="expression" dxfId="10392" priority="22440">
      <formula>$B1016="TN1622"</formula>
    </cfRule>
    <cfRule type="expression" dxfId="10391" priority="22441">
      <formula>$B1016="EE1200"</formula>
    </cfRule>
    <cfRule type="expression" dxfId="10390" priority="22442">
      <formula>$B1016="TN2345"</formula>
    </cfRule>
    <cfRule type="expression" dxfId="10389" priority="22443">
      <formula>$B1016="AESB1320TN"</formula>
    </cfRule>
    <cfRule type="expression" dxfId="10388" priority="22444">
      <formula>$B1016="TN4110TA"</formula>
    </cfRule>
    <cfRule type="expression" dxfId="10387" priority="22445">
      <formula>$B1016="TN2321"</formula>
    </cfRule>
  </conditionalFormatting>
  <conditionalFormatting sqref="K1015:L1015">
    <cfRule type="expression" dxfId="10386" priority="22386">
      <formula>$B1015="StatMechThermo"</formula>
    </cfRule>
    <cfRule type="expression" dxfId="10385" priority="22387">
      <formula>$B1015="TN1531TW"</formula>
    </cfRule>
    <cfRule type="expression" dxfId="10384" priority="22388">
      <formula>$B1015="AESB1320TN"</formula>
    </cfRule>
    <cfRule type="expression" dxfId="10383" priority="22389">
      <formula>$B1015="NB1142"</formula>
    </cfRule>
    <cfRule type="expression" dxfId="10382" priority="22390">
      <formula>$B1015="EE1P11"</formula>
    </cfRule>
    <cfRule type="expression" dxfId="10381" priority="22391">
      <formula>$B1015="TN2054"</formula>
    </cfRule>
    <cfRule type="expression" dxfId="10380" priority="22392">
      <formula>$B1015="TN1201"</formula>
    </cfRule>
    <cfRule type="expression" dxfId="10379" priority="22393">
      <formula>$B1015="TN1321"</formula>
    </cfRule>
    <cfRule type="expression" dxfId="10378" priority="22394">
      <formula>$B1015="TN4010TA"</formula>
    </cfRule>
    <cfRule type="expression" dxfId="10377" priority="22395">
      <formula>$B1015="TN2053"</formula>
    </cfRule>
    <cfRule type="expression" dxfId="10376" priority="22396">
      <formula>$B1015="TN2421"</formula>
    </cfRule>
    <cfRule type="expression" dxfId="10375" priority="22397">
      <formula>$B1015="TN1301"</formula>
    </cfRule>
    <cfRule type="expression" dxfId="10374" priority="22398">
      <formula>$B1015="TN1612TU"</formula>
    </cfRule>
    <cfRule type="expression" dxfId="10373" priority="22399">
      <formula>$B1015="TN1311"</formula>
    </cfRule>
    <cfRule type="expression" dxfId="10372" priority="22400">
      <formula>$B1015="TN1622"</formula>
    </cfRule>
    <cfRule type="expression" dxfId="10371" priority="22401">
      <formula>$B1015="EE1200"</formula>
    </cfRule>
    <cfRule type="expression" dxfId="10370" priority="22402">
      <formula>$B1015="TN2345"</formula>
    </cfRule>
    <cfRule type="expression" dxfId="10369" priority="22403">
      <formula>$B1015="AESB1320TN"</formula>
    </cfRule>
    <cfRule type="expression" dxfId="10368" priority="22404">
      <formula>$B1015="TN4110TA"</formula>
    </cfRule>
    <cfRule type="expression" dxfId="10367" priority="22405">
      <formula>$B1015="TN2321"</formula>
    </cfRule>
  </conditionalFormatting>
  <conditionalFormatting sqref="B1017 S1017 G1017 K1017:M1017">
    <cfRule type="expression" dxfId="10366" priority="22188">
      <formula>$B1017="StatMechThermo"</formula>
    </cfRule>
    <cfRule type="expression" dxfId="10365" priority="22208">
      <formula>$B1017="TN1531TW"</formula>
    </cfRule>
    <cfRule type="expression" dxfId="10364" priority="22209">
      <formula>$B1017="AESB1320TN"</formula>
    </cfRule>
    <cfRule type="expression" dxfId="10363" priority="22210">
      <formula>$B1017="NB1142"</formula>
    </cfRule>
    <cfRule type="expression" dxfId="10362" priority="22211">
      <formula>$B1017="EE1P11"</formula>
    </cfRule>
    <cfRule type="expression" dxfId="10361" priority="22212">
      <formula>$B1017="TN2054"</formula>
    </cfRule>
    <cfRule type="expression" dxfId="10360" priority="22213">
      <formula>$B1017="TN1201"</formula>
    </cfRule>
    <cfRule type="expression" dxfId="10359" priority="22214">
      <formula>$B1017="TN1321"</formula>
    </cfRule>
    <cfRule type="expression" dxfId="10358" priority="22215">
      <formula>$B1017="TN4010TA"</formula>
    </cfRule>
    <cfRule type="expression" dxfId="10357" priority="22216">
      <formula>$B1017="TN2053"</formula>
    </cfRule>
    <cfRule type="expression" dxfId="10356" priority="22217">
      <formula>$B1017="TN2421"</formula>
    </cfRule>
    <cfRule type="expression" dxfId="10355" priority="22218">
      <formula>$B1017="TN1301"</formula>
    </cfRule>
    <cfRule type="expression" dxfId="10354" priority="22219">
      <formula>$B1017="TN1612TU"</formula>
    </cfRule>
    <cfRule type="expression" dxfId="10353" priority="22220">
      <formula>$B1017="TN1311"</formula>
    </cfRule>
    <cfRule type="expression" dxfId="10352" priority="22221">
      <formula>$B1017="TN1622"</formula>
    </cfRule>
    <cfRule type="expression" dxfId="10351" priority="22222">
      <formula>$B1017="EE1200"</formula>
    </cfRule>
    <cfRule type="expression" dxfId="10350" priority="22223">
      <formula>$B1017="TN2345"</formula>
    </cfRule>
    <cfRule type="expression" dxfId="10349" priority="22224">
      <formula>$B1017="AESB1320TN"</formula>
    </cfRule>
    <cfRule type="expression" dxfId="10348" priority="22225">
      <formula>$B1017="TN4110TA"</formula>
    </cfRule>
    <cfRule type="expression" dxfId="10347" priority="22226">
      <formula>$B1017="TN2321"</formula>
    </cfRule>
  </conditionalFormatting>
  <conditionalFormatting sqref="B1018 S1018 G1018 K1018:M1018">
    <cfRule type="expression" dxfId="10346" priority="22149">
      <formula>$B1018="StatMechThermo"</formula>
    </cfRule>
    <cfRule type="expression" dxfId="10345" priority="22169">
      <formula>$B1018="TN1531TW"</formula>
    </cfRule>
    <cfRule type="expression" dxfId="10344" priority="22170">
      <formula>$B1018="AESB1320TN"</formula>
    </cfRule>
    <cfRule type="expression" dxfId="10343" priority="22171">
      <formula>$B1018="NB1142"</formula>
    </cfRule>
    <cfRule type="expression" dxfId="10342" priority="22172">
      <formula>$B1018="EE1P11"</formula>
    </cfRule>
    <cfRule type="expression" dxfId="10341" priority="22173">
      <formula>$B1018="TN2054"</formula>
    </cfRule>
    <cfRule type="expression" dxfId="10340" priority="22174">
      <formula>$B1018="TN1201"</formula>
    </cfRule>
    <cfRule type="expression" dxfId="10339" priority="22175">
      <formula>$B1018="TN1321"</formula>
    </cfRule>
    <cfRule type="expression" dxfId="10338" priority="22176">
      <formula>$B1018="TN4010TA"</formula>
    </cfRule>
    <cfRule type="expression" dxfId="10337" priority="22177">
      <formula>$B1018="TN2053"</formula>
    </cfRule>
    <cfRule type="expression" dxfId="10336" priority="22178">
      <formula>$B1018="TN2421"</formula>
    </cfRule>
    <cfRule type="expression" dxfId="10335" priority="22179">
      <formula>$B1018="TN1301"</formula>
    </cfRule>
    <cfRule type="expression" dxfId="10334" priority="22180">
      <formula>$B1018="TN1612TU"</formula>
    </cfRule>
    <cfRule type="expression" dxfId="10333" priority="22181">
      <formula>$B1018="TN1311"</formula>
    </cfRule>
    <cfRule type="expression" dxfId="10332" priority="22182">
      <formula>$B1018="TN1622"</formula>
    </cfRule>
    <cfRule type="expression" dxfId="10331" priority="22183">
      <formula>$B1018="EE1200"</formula>
    </cfRule>
    <cfRule type="expression" dxfId="10330" priority="22184">
      <formula>$B1018="TN2345"</formula>
    </cfRule>
    <cfRule type="expression" dxfId="10329" priority="22185">
      <formula>$B1018="AESB1320TN"</formula>
    </cfRule>
    <cfRule type="expression" dxfId="10328" priority="22186">
      <formula>$B1018="TN4110TA"</formula>
    </cfRule>
    <cfRule type="expression" dxfId="10327" priority="22187">
      <formula>$B1018="TN2321"</formula>
    </cfRule>
  </conditionalFormatting>
  <conditionalFormatting sqref="B1019 S1019 G1019 K1019:M1019">
    <cfRule type="expression" dxfId="10326" priority="22110">
      <formula>$B1019="StatMechThermo"</formula>
    </cfRule>
    <cfRule type="expression" dxfId="10325" priority="22130">
      <formula>$B1019="TN1531TW"</formula>
    </cfRule>
    <cfRule type="expression" dxfId="10324" priority="22131">
      <formula>$B1019="AESB1320TN"</formula>
    </cfRule>
    <cfRule type="expression" dxfId="10323" priority="22132">
      <formula>$B1019="NB1142"</formula>
    </cfRule>
    <cfRule type="expression" dxfId="10322" priority="22133">
      <formula>$B1019="EE1P11"</formula>
    </cfRule>
    <cfRule type="expression" dxfId="10321" priority="22134">
      <formula>$B1019="TN2054"</formula>
    </cfRule>
    <cfRule type="expression" dxfId="10320" priority="22135">
      <formula>$B1019="TN1201"</formula>
    </cfRule>
    <cfRule type="expression" dxfId="10319" priority="22136">
      <formula>$B1019="TN1321"</formula>
    </cfRule>
    <cfRule type="expression" dxfId="10318" priority="22137">
      <formula>$B1019="TN4010TA"</formula>
    </cfRule>
    <cfRule type="expression" dxfId="10317" priority="22138">
      <formula>$B1019="TN2053"</formula>
    </cfRule>
    <cfRule type="expression" dxfId="10316" priority="22139">
      <formula>$B1019="TN2421"</formula>
    </cfRule>
    <cfRule type="expression" dxfId="10315" priority="22140">
      <formula>$B1019="TN1301"</formula>
    </cfRule>
    <cfRule type="expression" dxfId="10314" priority="22141">
      <formula>$B1019="TN1612TU"</formula>
    </cfRule>
    <cfRule type="expression" dxfId="10313" priority="22142">
      <formula>$B1019="TN1311"</formula>
    </cfRule>
    <cfRule type="expression" dxfId="10312" priority="22143">
      <formula>$B1019="TN1622"</formula>
    </cfRule>
    <cfRule type="expression" dxfId="10311" priority="22144">
      <formula>$B1019="EE1200"</formula>
    </cfRule>
    <cfRule type="expression" dxfId="10310" priority="22145">
      <formula>$B1019="TN2345"</formula>
    </cfRule>
    <cfRule type="expression" dxfId="10309" priority="22146">
      <formula>$B1019="AESB1320TN"</formula>
    </cfRule>
    <cfRule type="expression" dxfId="10308" priority="22147">
      <formula>$B1019="TN4110TA"</formula>
    </cfRule>
    <cfRule type="expression" dxfId="10307" priority="22148">
      <formula>$B1019="TN2321"</formula>
    </cfRule>
  </conditionalFormatting>
  <conditionalFormatting sqref="M1015">
    <cfRule type="expression" dxfId="10306" priority="19300">
      <formula>$B1015="StatMechThermo"</formula>
    </cfRule>
    <cfRule type="expression" dxfId="10305" priority="19301">
      <formula>$B1015="TN1531TW"</formula>
    </cfRule>
    <cfRule type="expression" dxfId="10304" priority="19302">
      <formula>$B1015="AESB1320TN"</formula>
    </cfRule>
    <cfRule type="expression" dxfId="10303" priority="19303">
      <formula>$B1015="NB1142"</formula>
    </cfRule>
    <cfRule type="expression" dxfId="10302" priority="19304">
      <formula>$B1015="EE1P11"</formula>
    </cfRule>
    <cfRule type="expression" dxfId="10301" priority="19305">
      <formula>$B1015="TN2054"</formula>
    </cfRule>
    <cfRule type="expression" dxfId="10300" priority="19306">
      <formula>$B1015="TN1201"</formula>
    </cfRule>
    <cfRule type="expression" dxfId="10299" priority="19307">
      <formula>$B1015="TN1321"</formula>
    </cfRule>
    <cfRule type="expression" dxfId="10298" priority="19308">
      <formula>$B1015="TN4010TA"</formula>
    </cfRule>
    <cfRule type="expression" dxfId="10297" priority="19309">
      <formula>$B1015="TN2053"</formula>
    </cfRule>
    <cfRule type="expression" dxfId="10296" priority="19310">
      <formula>$B1015="TN2421"</formula>
    </cfRule>
    <cfRule type="expression" dxfId="10295" priority="19311">
      <formula>$B1015="TN1301"</formula>
    </cfRule>
    <cfRule type="expression" dxfId="10294" priority="19312">
      <formula>$B1015="TN1612TU"</formula>
    </cfRule>
    <cfRule type="expression" dxfId="10293" priority="19313">
      <formula>$B1015="TN1311"</formula>
    </cfRule>
    <cfRule type="expression" dxfId="10292" priority="19314">
      <formula>$B1015="TN1622"</formula>
    </cfRule>
    <cfRule type="expression" dxfId="10291" priority="19315">
      <formula>$B1015="EE1200"</formula>
    </cfRule>
    <cfRule type="expression" dxfId="10290" priority="19316">
      <formula>$B1015="TN2345"</formula>
    </cfRule>
    <cfRule type="expression" dxfId="10289" priority="19317">
      <formula>$B1015="AESB1320TN"</formula>
    </cfRule>
    <cfRule type="expression" dxfId="10288" priority="19318">
      <formula>$B1015="TN4110TA"</formula>
    </cfRule>
    <cfRule type="expression" dxfId="10287" priority="19319">
      <formula>$B1015="TN2321"</formula>
    </cfRule>
  </conditionalFormatting>
  <conditionalFormatting sqref="S1015">
    <cfRule type="expression" dxfId="10286" priority="19280">
      <formula>$B1015="StatMechThermo"</formula>
    </cfRule>
    <cfRule type="expression" dxfId="10285" priority="19281">
      <formula>$B1015="TN1531TW"</formula>
    </cfRule>
    <cfRule type="expression" dxfId="10284" priority="19282">
      <formula>$B1015="AESB1320TN"</formula>
    </cfRule>
    <cfRule type="expression" dxfId="10283" priority="19283">
      <formula>$B1015="NB1142"</formula>
    </cfRule>
    <cfRule type="expression" dxfId="10282" priority="19284">
      <formula>$B1015="EE1P11"</formula>
    </cfRule>
    <cfRule type="expression" dxfId="10281" priority="19285">
      <formula>$B1015="TN2054"</formula>
    </cfRule>
    <cfRule type="expression" dxfId="10280" priority="19286">
      <formula>$B1015="TN1201"</formula>
    </cfRule>
    <cfRule type="expression" dxfId="10279" priority="19287">
      <formula>$B1015="TN1321"</formula>
    </cfRule>
    <cfRule type="expression" dxfId="10278" priority="19288">
      <formula>$B1015="TN4010TA"</formula>
    </cfRule>
    <cfRule type="expression" dxfId="10277" priority="19289">
      <formula>$B1015="TN2053"</formula>
    </cfRule>
    <cfRule type="expression" dxfId="10276" priority="19290">
      <formula>$B1015="TN2421"</formula>
    </cfRule>
    <cfRule type="expression" dxfId="10275" priority="19291">
      <formula>$B1015="TN1301"</formula>
    </cfRule>
    <cfRule type="expression" dxfId="10274" priority="19292">
      <formula>$B1015="TN1612TU"</formula>
    </cfRule>
    <cfRule type="expression" dxfId="10273" priority="19293">
      <formula>$B1015="TN1311"</formula>
    </cfRule>
    <cfRule type="expression" dxfId="10272" priority="19294">
      <formula>$B1015="TN1622"</formula>
    </cfRule>
    <cfRule type="expression" dxfId="10271" priority="19295">
      <formula>$B1015="EE1200"</formula>
    </cfRule>
    <cfRule type="expression" dxfId="10270" priority="19296">
      <formula>$B1015="TN2345"</formula>
    </cfRule>
    <cfRule type="expression" dxfId="10269" priority="19297">
      <formula>$B1015="AESB1320TN"</formula>
    </cfRule>
    <cfRule type="expression" dxfId="10268" priority="19298">
      <formula>$B1015="TN4110TA"</formula>
    </cfRule>
    <cfRule type="expression" dxfId="10267" priority="19299">
      <formula>$B1015="TN2321"</formula>
    </cfRule>
  </conditionalFormatting>
  <conditionalFormatting sqref="B1015">
    <cfRule type="expression" dxfId="10266" priority="19260">
      <formula>$B1015="StatMechThermo"</formula>
    </cfRule>
    <cfRule type="expression" dxfId="10265" priority="19261">
      <formula>$B1015="TN1531TW"</formula>
    </cfRule>
    <cfRule type="expression" dxfId="10264" priority="19262">
      <formula>$B1015="AESB1320TN"</formula>
    </cfRule>
    <cfRule type="expression" dxfId="10263" priority="19263">
      <formula>$B1015="NB1142"</formula>
    </cfRule>
    <cfRule type="expression" dxfId="10262" priority="19264">
      <formula>$B1015="EE1P11"</formula>
    </cfRule>
    <cfRule type="expression" dxfId="10261" priority="19265">
      <formula>$B1015="TN2054"</formula>
    </cfRule>
    <cfRule type="expression" dxfId="10260" priority="19266">
      <formula>$B1015="TN1201"</formula>
    </cfRule>
    <cfRule type="expression" dxfId="10259" priority="19267">
      <formula>$B1015="TN1321"</formula>
    </cfRule>
    <cfRule type="expression" dxfId="10258" priority="19268">
      <formula>$B1015="TN4010TA"</formula>
    </cfRule>
    <cfRule type="expression" dxfId="10257" priority="19269">
      <formula>$B1015="TN2053"</formula>
    </cfRule>
    <cfRule type="expression" dxfId="10256" priority="19270">
      <formula>$B1015="TN2421"</formula>
    </cfRule>
    <cfRule type="expression" dxfId="10255" priority="19271">
      <formula>$B1015="TN1301"</formula>
    </cfRule>
    <cfRule type="expression" dxfId="10254" priority="19272">
      <formula>$B1015="TN1612TU"</formula>
    </cfRule>
    <cfRule type="expression" dxfId="10253" priority="19273">
      <formula>$B1015="TN1311"</formula>
    </cfRule>
    <cfRule type="expression" dxfId="10252" priority="19274">
      <formula>$B1015="TN1622"</formula>
    </cfRule>
    <cfRule type="expression" dxfId="10251" priority="19275">
      <formula>$B1015="EE1200"</formula>
    </cfRule>
    <cfRule type="expression" dxfId="10250" priority="19276">
      <formula>$B1015="TN2345"</formula>
    </cfRule>
    <cfRule type="expression" dxfId="10249" priority="19277">
      <formula>$B1015="AESB1320TN"</formula>
    </cfRule>
    <cfRule type="expression" dxfId="10248" priority="19278">
      <formula>$B1015="TN4110TA"</formula>
    </cfRule>
    <cfRule type="expression" dxfId="10247" priority="19279">
      <formula>$B1015="TN2321"</formula>
    </cfRule>
  </conditionalFormatting>
  <conditionalFormatting sqref="B1020:B1141 S1020:S1139 G1020:G1141 K1020:M1141">
    <cfRule type="expression" dxfId="10246" priority="18385">
      <formula>$B1020="StatMechThermo"</formula>
    </cfRule>
    <cfRule type="expression" dxfId="10245" priority="18405">
      <formula>$B1020="TN1531TW"</formula>
    </cfRule>
    <cfRule type="expression" dxfId="10244" priority="18406">
      <formula>$B1020="AESB1320TN"</formula>
    </cfRule>
    <cfRule type="expression" dxfId="10243" priority="18407">
      <formula>$B1020="NB1142"</formula>
    </cfRule>
    <cfRule type="expression" dxfId="10242" priority="18408">
      <formula>$B1020="EE1P11"</formula>
    </cfRule>
    <cfRule type="expression" dxfId="10241" priority="18409">
      <formula>$B1020="TN2054"</formula>
    </cfRule>
    <cfRule type="expression" dxfId="10240" priority="18410">
      <formula>$B1020="TN1201"</formula>
    </cfRule>
    <cfRule type="expression" dxfId="10239" priority="18411">
      <formula>$B1020="TN1321"</formula>
    </cfRule>
    <cfRule type="expression" dxfId="10238" priority="18412">
      <formula>$B1020="TN4010TA"</formula>
    </cfRule>
    <cfRule type="expression" dxfId="10237" priority="18413">
      <formula>$B1020="TN2053"</formula>
    </cfRule>
    <cfRule type="expression" dxfId="10236" priority="18414">
      <formula>$B1020="TN2421"</formula>
    </cfRule>
    <cfRule type="expression" dxfId="10235" priority="18415">
      <formula>$B1020="TN1301"</formula>
    </cfRule>
    <cfRule type="expression" dxfId="10234" priority="18416">
      <formula>$B1020="TN1612TU"</formula>
    </cfRule>
    <cfRule type="expression" dxfId="10233" priority="18417">
      <formula>$B1020="TN1311"</formula>
    </cfRule>
    <cfRule type="expression" dxfId="10232" priority="18418">
      <formula>$B1020="TN1622"</formula>
    </cfRule>
    <cfRule type="expression" dxfId="10231" priority="18419">
      <formula>$B1020="EE1200"</formula>
    </cfRule>
    <cfRule type="expression" dxfId="10230" priority="18420">
      <formula>$B1020="TN2345"</formula>
    </cfRule>
    <cfRule type="expression" dxfId="10229" priority="18421">
      <formula>$B1020="AESB1320TN"</formula>
    </cfRule>
    <cfRule type="expression" dxfId="10228" priority="18422">
      <formula>$B1020="TN4110TA"</formula>
    </cfRule>
    <cfRule type="expression" dxfId="10227" priority="18423">
      <formula>$B1020="TN2321"</formula>
    </cfRule>
  </conditionalFormatting>
  <conditionalFormatting sqref="B1142 G1142 K1142:M1142">
    <cfRule type="expression" dxfId="10226" priority="18365">
      <formula>$B1142="StatMechThermo"</formula>
    </cfRule>
    <cfRule type="expression" dxfId="10225" priority="18366">
      <formula>$B1142="TN1531TW"</formula>
    </cfRule>
    <cfRule type="expression" dxfId="10224" priority="18367">
      <formula>$B1142="AESB1320TN"</formula>
    </cfRule>
    <cfRule type="expression" dxfId="10223" priority="18368">
      <formula>$B1142="NB1142"</formula>
    </cfRule>
    <cfRule type="expression" dxfId="10222" priority="18369">
      <formula>$B1142="EE1P11"</formula>
    </cfRule>
    <cfRule type="expression" dxfId="10221" priority="18370">
      <formula>$B1142="TN2054"</formula>
    </cfRule>
    <cfRule type="expression" dxfId="10220" priority="18371">
      <formula>$B1142="TN1201"</formula>
    </cfRule>
    <cfRule type="expression" dxfId="10219" priority="18372">
      <formula>$B1142="TN1321"</formula>
    </cfRule>
    <cfRule type="expression" dxfId="10218" priority="18373">
      <formula>$B1142="TN4010TA"</formula>
    </cfRule>
    <cfRule type="expression" dxfId="10217" priority="18374">
      <formula>$B1142="TN2053"</formula>
    </cfRule>
    <cfRule type="expression" dxfId="10216" priority="18375">
      <formula>$B1142="TN2421"</formula>
    </cfRule>
    <cfRule type="expression" dxfId="10215" priority="18376">
      <formula>$B1142="TN1301"</formula>
    </cfRule>
    <cfRule type="expression" dxfId="10214" priority="18377">
      <formula>$B1142="TN1612TU"</formula>
    </cfRule>
    <cfRule type="expression" dxfId="10213" priority="18378">
      <formula>$B1142="TN1311"</formula>
    </cfRule>
    <cfRule type="expression" dxfId="10212" priority="18379">
      <formula>$B1142="TN1622"</formula>
    </cfRule>
    <cfRule type="expression" dxfId="10211" priority="18380">
      <formula>$B1142="EE1200"</formula>
    </cfRule>
    <cfRule type="expression" dxfId="10210" priority="18381">
      <formula>$B1142="TN2345"</formula>
    </cfRule>
    <cfRule type="expression" dxfId="10209" priority="18382">
      <formula>$B1142="AESB1320TN"</formula>
    </cfRule>
    <cfRule type="expression" dxfId="10208" priority="18383">
      <formula>$B1142="TN4110TA"</formula>
    </cfRule>
    <cfRule type="expression" dxfId="10207" priority="18384">
      <formula>$B1142="TN2321"</formula>
    </cfRule>
  </conditionalFormatting>
  <conditionalFormatting sqref="B1143 G1143 K1143:M1143">
    <cfRule type="expression" dxfId="10206" priority="18345">
      <formula>$B1143="StatMechThermo"</formula>
    </cfRule>
    <cfRule type="expression" dxfId="10205" priority="18346">
      <formula>$B1143="TN1531TW"</formula>
    </cfRule>
    <cfRule type="expression" dxfId="10204" priority="18347">
      <formula>$B1143="AESB1320TN"</formula>
    </cfRule>
    <cfRule type="expression" dxfId="10203" priority="18348">
      <formula>$B1143="NB1142"</formula>
    </cfRule>
    <cfRule type="expression" dxfId="10202" priority="18349">
      <formula>$B1143="EE1P11"</formula>
    </cfRule>
    <cfRule type="expression" dxfId="10201" priority="18350">
      <formula>$B1143="TN2054"</formula>
    </cfRule>
    <cfRule type="expression" dxfId="10200" priority="18351">
      <formula>$B1143="TN1201"</formula>
    </cfRule>
    <cfRule type="expression" dxfId="10199" priority="18352">
      <formula>$B1143="TN1321"</formula>
    </cfRule>
    <cfRule type="expression" dxfId="10198" priority="18353">
      <formula>$B1143="TN4010TA"</formula>
    </cfRule>
    <cfRule type="expression" dxfId="10197" priority="18354">
      <formula>$B1143="TN2053"</formula>
    </cfRule>
    <cfRule type="expression" dxfId="10196" priority="18355">
      <formula>$B1143="TN2421"</formula>
    </cfRule>
    <cfRule type="expression" dxfId="10195" priority="18356">
      <formula>$B1143="TN1301"</formula>
    </cfRule>
    <cfRule type="expression" dxfId="10194" priority="18357">
      <formula>$B1143="TN1612TU"</formula>
    </cfRule>
    <cfRule type="expression" dxfId="10193" priority="18358">
      <formula>$B1143="TN1311"</formula>
    </cfRule>
    <cfRule type="expression" dxfId="10192" priority="18359">
      <formula>$B1143="TN1622"</formula>
    </cfRule>
    <cfRule type="expression" dxfId="10191" priority="18360">
      <formula>$B1143="EE1200"</formula>
    </cfRule>
    <cfRule type="expression" dxfId="10190" priority="18361">
      <formula>$B1143="TN2345"</formula>
    </cfRule>
    <cfRule type="expression" dxfId="10189" priority="18362">
      <formula>$B1143="AESB1320TN"</formula>
    </cfRule>
    <cfRule type="expression" dxfId="10188" priority="18363">
      <formula>$B1143="TN4110TA"</formula>
    </cfRule>
    <cfRule type="expression" dxfId="10187" priority="18364">
      <formula>$B1143="TN2321"</formula>
    </cfRule>
  </conditionalFormatting>
  <conditionalFormatting sqref="B1144 G1144 K1144:M1144">
    <cfRule type="expression" dxfId="10186" priority="18325">
      <formula>$B1144="StatMechThermo"</formula>
    </cfRule>
    <cfRule type="expression" dxfId="10185" priority="18326">
      <formula>$B1144="TN1531TW"</formula>
    </cfRule>
    <cfRule type="expression" dxfId="10184" priority="18327">
      <formula>$B1144="AESB1320TN"</formula>
    </cfRule>
    <cfRule type="expression" dxfId="10183" priority="18328">
      <formula>$B1144="NB1142"</formula>
    </cfRule>
    <cfRule type="expression" dxfId="10182" priority="18329">
      <formula>$B1144="EE1P11"</formula>
    </cfRule>
    <cfRule type="expression" dxfId="10181" priority="18330">
      <formula>$B1144="TN2054"</formula>
    </cfRule>
    <cfRule type="expression" dxfId="10180" priority="18331">
      <formula>$B1144="TN1201"</formula>
    </cfRule>
    <cfRule type="expression" dxfId="10179" priority="18332">
      <formula>$B1144="TN1321"</formula>
    </cfRule>
    <cfRule type="expression" dxfId="10178" priority="18333">
      <formula>$B1144="TN4010TA"</formula>
    </cfRule>
    <cfRule type="expression" dxfId="10177" priority="18334">
      <formula>$B1144="TN2053"</formula>
    </cfRule>
    <cfRule type="expression" dxfId="10176" priority="18335">
      <formula>$B1144="TN2421"</formula>
    </cfRule>
    <cfRule type="expression" dxfId="10175" priority="18336">
      <formula>$B1144="TN1301"</formula>
    </cfRule>
    <cfRule type="expression" dxfId="10174" priority="18337">
      <formula>$B1144="TN1612TU"</formula>
    </cfRule>
    <cfRule type="expression" dxfId="10173" priority="18338">
      <formula>$B1144="TN1311"</formula>
    </cfRule>
    <cfRule type="expression" dxfId="10172" priority="18339">
      <formula>$B1144="TN1622"</formula>
    </cfRule>
    <cfRule type="expression" dxfId="10171" priority="18340">
      <formula>$B1144="EE1200"</formula>
    </cfRule>
    <cfRule type="expression" dxfId="10170" priority="18341">
      <formula>$B1144="TN2345"</formula>
    </cfRule>
    <cfRule type="expression" dxfId="10169" priority="18342">
      <formula>$B1144="AESB1320TN"</formula>
    </cfRule>
    <cfRule type="expression" dxfId="10168" priority="18343">
      <formula>$B1144="TN4110TA"</formula>
    </cfRule>
    <cfRule type="expression" dxfId="10167" priority="18344">
      <formula>$B1144="TN2321"</formula>
    </cfRule>
  </conditionalFormatting>
  <conditionalFormatting sqref="M72">
    <cfRule type="expression" dxfId="10166" priority="18168">
      <formula>$B72="StatMechThermo"</formula>
    </cfRule>
    <cfRule type="expression" dxfId="10165" priority="18169">
      <formula>$B72="TN1531TW"</formula>
    </cfRule>
    <cfRule type="expression" dxfId="10164" priority="18170">
      <formula>$B72="AESB1320TN"</formula>
    </cfRule>
    <cfRule type="expression" dxfId="10163" priority="18171">
      <formula>$B72="NB1142"</formula>
    </cfRule>
    <cfRule type="expression" dxfId="10162" priority="18172">
      <formula>$B72="EE1P11"</formula>
    </cfRule>
    <cfRule type="expression" dxfId="10161" priority="18173">
      <formula>$B72="TN2054"</formula>
    </cfRule>
    <cfRule type="expression" dxfId="10160" priority="18174">
      <formula>$B72="TN1201"</formula>
    </cfRule>
    <cfRule type="expression" dxfId="10159" priority="18175">
      <formula>$B72="TN1321"</formula>
    </cfRule>
    <cfRule type="expression" dxfId="10158" priority="18176">
      <formula>$B72="TN4010TA"</formula>
    </cfRule>
    <cfRule type="expression" dxfId="10157" priority="18177">
      <formula>$B72="TN2053"</formula>
    </cfRule>
    <cfRule type="expression" dxfId="10156" priority="18178">
      <formula>$B72="TN2421"</formula>
    </cfRule>
    <cfRule type="expression" dxfId="10155" priority="18179">
      <formula>$B72="TN1301"</formula>
    </cfRule>
    <cfRule type="expression" dxfId="10154" priority="18180">
      <formula>$B72="TN1612TU"</formula>
    </cfRule>
    <cfRule type="expression" dxfId="10153" priority="18181">
      <formula>$B72="TN1311"</formula>
    </cfRule>
    <cfRule type="expression" dxfId="10152" priority="18182">
      <formula>$B72="TN1622"</formula>
    </cfRule>
    <cfRule type="expression" dxfId="10151" priority="18183">
      <formula>$B72="EE1200"</formula>
    </cfRule>
    <cfRule type="expression" dxfId="10150" priority="18184">
      <formula>$B72="TN2345"</formula>
    </cfRule>
    <cfRule type="expression" dxfId="10149" priority="18185">
      <formula>$B72="AESB1320TN"</formula>
    </cfRule>
    <cfRule type="expression" dxfId="10148" priority="18186">
      <formula>$B72="TN4110TA"</formula>
    </cfRule>
    <cfRule type="expression" dxfId="10147" priority="18187">
      <formula>$B72="TN2321"</formula>
    </cfRule>
  </conditionalFormatting>
  <conditionalFormatting sqref="M6:M71">
    <cfRule type="expression" dxfId="10146" priority="18148">
      <formula>$B6="StatMechThermo"</formula>
    </cfRule>
    <cfRule type="expression" dxfId="10145" priority="18149">
      <formula>$B6="TN1531TW"</formula>
    </cfRule>
    <cfRule type="expression" dxfId="10144" priority="18150">
      <formula>$B6="AESB1320TN"</formula>
    </cfRule>
    <cfRule type="expression" dxfId="10143" priority="18151">
      <formula>$B6="NB1142"</formula>
    </cfRule>
    <cfRule type="expression" dxfId="10142" priority="18152">
      <formula>$B6="EE1P11"</formula>
    </cfRule>
    <cfRule type="expression" dxfId="10141" priority="18153">
      <formula>$B6="TN2054"</formula>
    </cfRule>
    <cfRule type="expression" dxfId="10140" priority="18154">
      <formula>$B6="TN1201"</formula>
    </cfRule>
    <cfRule type="expression" dxfId="10139" priority="18155">
      <formula>$B6="TN1321"</formula>
    </cfRule>
    <cfRule type="expression" dxfId="10138" priority="18156">
      <formula>$B6="TN4010TA"</formula>
    </cfRule>
    <cfRule type="expression" dxfId="10137" priority="18157">
      <formula>$B6="TN2053"</formula>
    </cfRule>
    <cfRule type="expression" dxfId="10136" priority="18158">
      <formula>$B6="TN2421"</formula>
    </cfRule>
    <cfRule type="expression" dxfId="10135" priority="18159">
      <formula>$B6="TN1301"</formula>
    </cfRule>
    <cfRule type="expression" dxfId="10134" priority="18160">
      <formula>$B6="TN1612TU"</formula>
    </cfRule>
    <cfRule type="expression" dxfId="10133" priority="18161">
      <formula>$B6="TN1311"</formula>
    </cfRule>
    <cfRule type="expression" dxfId="10132" priority="18162">
      <formula>$B6="TN1622"</formula>
    </cfRule>
    <cfRule type="expression" dxfId="10131" priority="18163">
      <formula>$B6="EE1200"</formula>
    </cfRule>
    <cfRule type="expression" dxfId="10130" priority="18164">
      <formula>$B6="TN2345"</formula>
    </cfRule>
    <cfRule type="expression" dxfId="10129" priority="18165">
      <formula>$B6="AESB1320TN"</formula>
    </cfRule>
    <cfRule type="expression" dxfId="10128" priority="18166">
      <formula>$B6="TN4110TA"</formula>
    </cfRule>
    <cfRule type="expression" dxfId="10127" priority="18167">
      <formula>$B6="TN2321"</formula>
    </cfRule>
  </conditionalFormatting>
  <conditionalFormatting sqref="B1147 G1147 K1147:L1147">
    <cfRule type="expression" dxfId="10126" priority="18128">
      <formula>$B1147="StatMechThermo"</formula>
    </cfRule>
    <cfRule type="expression" dxfId="10125" priority="18129">
      <formula>$B1147="TN1531TW"</formula>
    </cfRule>
    <cfRule type="expression" dxfId="10124" priority="18130">
      <formula>$B1147="AESB1320TN"</formula>
    </cfRule>
    <cfRule type="expression" dxfId="10123" priority="18131">
      <formula>$B1147="NB1142"</formula>
    </cfRule>
    <cfRule type="expression" dxfId="10122" priority="18132">
      <formula>$B1147="EE1P11"</formula>
    </cfRule>
    <cfRule type="expression" dxfId="10121" priority="18133">
      <formula>$B1147="TN2054"</formula>
    </cfRule>
    <cfRule type="expression" dxfId="10120" priority="18134">
      <formula>$B1147="TN1201"</formula>
    </cfRule>
    <cfRule type="expression" dxfId="10119" priority="18135">
      <formula>$B1147="TN1321"</formula>
    </cfRule>
    <cfRule type="expression" dxfId="10118" priority="18136">
      <formula>$B1147="TN4010TA"</formula>
    </cfRule>
    <cfRule type="expression" dxfId="10117" priority="18137">
      <formula>$B1147="TN2053"</formula>
    </cfRule>
    <cfRule type="expression" dxfId="10116" priority="18138">
      <formula>$B1147="TN2421"</formula>
    </cfRule>
    <cfRule type="expression" dxfId="10115" priority="18139">
      <formula>$B1147="TN1301"</formula>
    </cfRule>
    <cfRule type="expression" dxfId="10114" priority="18140">
      <formula>$B1147="TN1612TU"</formula>
    </cfRule>
    <cfRule type="expression" dxfId="10113" priority="18141">
      <formula>$B1147="TN1311"</formula>
    </cfRule>
    <cfRule type="expression" dxfId="10112" priority="18142">
      <formula>$B1147="TN1622"</formula>
    </cfRule>
    <cfRule type="expression" dxfId="10111" priority="18143">
      <formula>$B1147="EE1200"</formula>
    </cfRule>
    <cfRule type="expression" dxfId="10110" priority="18144">
      <formula>$B1147="TN2345"</formula>
    </cfRule>
    <cfRule type="expression" dxfId="10109" priority="18145">
      <formula>$B1147="AESB1320TN"</formula>
    </cfRule>
    <cfRule type="expression" dxfId="10108" priority="18146">
      <formula>$B1147="TN4110TA"</formula>
    </cfRule>
    <cfRule type="expression" dxfId="10107" priority="18147">
      <formula>$B1147="TN2321"</formula>
    </cfRule>
  </conditionalFormatting>
  <conditionalFormatting sqref="M1147">
    <cfRule type="expression" dxfId="10106" priority="18108">
      <formula>$B1147="StatMechThermo"</formula>
    </cfRule>
    <cfRule type="expression" dxfId="10105" priority="18109">
      <formula>$B1147="TN1531TW"</formula>
    </cfRule>
    <cfRule type="expression" dxfId="10104" priority="18110">
      <formula>$B1147="AESB1320TN"</formula>
    </cfRule>
    <cfRule type="expression" dxfId="10103" priority="18111">
      <formula>$B1147="NB1142"</formula>
    </cfRule>
    <cfRule type="expression" dxfId="10102" priority="18112">
      <formula>$B1147="EE1P11"</formula>
    </cfRule>
    <cfRule type="expression" dxfId="10101" priority="18113">
      <formula>$B1147="TN2054"</formula>
    </cfRule>
    <cfRule type="expression" dxfId="10100" priority="18114">
      <formula>$B1147="TN1201"</formula>
    </cfRule>
    <cfRule type="expression" dxfId="10099" priority="18115">
      <formula>$B1147="TN1321"</formula>
    </cfRule>
    <cfRule type="expression" dxfId="10098" priority="18116">
      <formula>$B1147="TN4010TA"</formula>
    </cfRule>
    <cfRule type="expression" dxfId="10097" priority="18117">
      <formula>$B1147="TN2053"</formula>
    </cfRule>
    <cfRule type="expression" dxfId="10096" priority="18118">
      <formula>$B1147="TN2421"</formula>
    </cfRule>
    <cfRule type="expression" dxfId="10095" priority="18119">
      <formula>$B1147="TN1301"</formula>
    </cfRule>
    <cfRule type="expression" dxfId="10094" priority="18120">
      <formula>$B1147="TN1612TU"</formula>
    </cfRule>
    <cfRule type="expression" dxfId="10093" priority="18121">
      <formula>$B1147="TN1311"</formula>
    </cfRule>
    <cfRule type="expression" dxfId="10092" priority="18122">
      <formula>$B1147="TN1622"</formula>
    </cfRule>
    <cfRule type="expression" dxfId="10091" priority="18123">
      <formula>$B1147="EE1200"</formula>
    </cfRule>
    <cfRule type="expression" dxfId="10090" priority="18124">
      <formula>$B1147="TN2345"</formula>
    </cfRule>
    <cfRule type="expression" dxfId="10089" priority="18125">
      <formula>$B1147="AESB1320TN"</formula>
    </cfRule>
    <cfRule type="expression" dxfId="10088" priority="18126">
      <formula>$B1147="TN4110TA"</formula>
    </cfRule>
    <cfRule type="expression" dxfId="10087" priority="18127">
      <formula>$B1147="TN2321"</formula>
    </cfRule>
  </conditionalFormatting>
  <conditionalFormatting sqref="B1148 S1148 G1148 K1148:M1148">
    <cfRule type="expression" dxfId="10086" priority="18069">
      <formula>$B1148="StatMechThermo"</formula>
    </cfRule>
    <cfRule type="expression" dxfId="10085" priority="18089">
      <formula>$B1148="TN1531TW"</formula>
    </cfRule>
    <cfRule type="expression" dxfId="10084" priority="18090">
      <formula>$B1148="AESB1320TN"</formula>
    </cfRule>
    <cfRule type="expression" dxfId="10083" priority="18091">
      <formula>$B1148="NB1142"</formula>
    </cfRule>
    <cfRule type="expression" dxfId="10082" priority="18092">
      <formula>$B1148="EE1P11"</formula>
    </cfRule>
    <cfRule type="expression" dxfId="10081" priority="18093">
      <formula>$B1148="TN2054"</formula>
    </cfRule>
    <cfRule type="expression" dxfId="10080" priority="18094">
      <formula>$B1148="TN1201"</formula>
    </cfRule>
    <cfRule type="expression" dxfId="10079" priority="18095">
      <formula>$B1148="TN1321"</formula>
    </cfRule>
    <cfRule type="expression" dxfId="10078" priority="18096">
      <formula>$B1148="TN4010TA"</formula>
    </cfRule>
    <cfRule type="expression" dxfId="10077" priority="18097">
      <formula>$B1148="TN2053"</formula>
    </cfRule>
    <cfRule type="expression" dxfId="10076" priority="18098">
      <formula>$B1148="TN2421"</formula>
    </cfRule>
    <cfRule type="expression" dxfId="10075" priority="18099">
      <formula>$B1148="TN1301"</formula>
    </cfRule>
    <cfRule type="expression" dxfId="10074" priority="18100">
      <formula>$B1148="TN1612TU"</formula>
    </cfRule>
    <cfRule type="expression" dxfId="10073" priority="18101">
      <formula>$B1148="TN1311"</formula>
    </cfRule>
    <cfRule type="expression" dxfId="10072" priority="18102">
      <formula>$B1148="TN1622"</formula>
    </cfRule>
    <cfRule type="expression" dxfId="10071" priority="18103">
      <formula>$B1148="EE1200"</formula>
    </cfRule>
    <cfRule type="expression" dxfId="10070" priority="18104">
      <formula>$B1148="TN2345"</formula>
    </cfRule>
    <cfRule type="expression" dxfId="10069" priority="18105">
      <formula>$B1148="AESB1320TN"</formula>
    </cfRule>
    <cfRule type="expression" dxfId="10068" priority="18106">
      <formula>$B1148="TN4110TA"</formula>
    </cfRule>
    <cfRule type="expression" dxfId="10067" priority="18107">
      <formula>$B1148="TN2321"</formula>
    </cfRule>
  </conditionalFormatting>
  <conditionalFormatting sqref="B1149 S1149 G1149 K1149:L1149">
    <cfRule type="expression" dxfId="10066" priority="18030">
      <formula>$B1149="StatMechThermo"</formula>
    </cfRule>
    <cfRule type="expression" dxfId="10065" priority="18050">
      <formula>$B1149="TN1531TW"</formula>
    </cfRule>
    <cfRule type="expression" dxfId="10064" priority="18051">
      <formula>$B1149="AESB1320TN"</formula>
    </cfRule>
    <cfRule type="expression" dxfId="10063" priority="18052">
      <formula>$B1149="NB1142"</formula>
    </cfRule>
    <cfRule type="expression" dxfId="10062" priority="18053">
      <formula>$B1149="EE1P11"</formula>
    </cfRule>
    <cfRule type="expression" dxfId="10061" priority="18054">
      <formula>$B1149="TN2054"</formula>
    </cfRule>
    <cfRule type="expression" dxfId="10060" priority="18055">
      <formula>$B1149="TN1201"</formula>
    </cfRule>
    <cfRule type="expression" dxfId="10059" priority="18056">
      <formula>$B1149="TN1321"</formula>
    </cfRule>
    <cfRule type="expression" dxfId="10058" priority="18057">
      <formula>$B1149="TN4010TA"</formula>
    </cfRule>
    <cfRule type="expression" dxfId="10057" priority="18058">
      <formula>$B1149="TN2053"</formula>
    </cfRule>
    <cfRule type="expression" dxfId="10056" priority="18059">
      <formula>$B1149="TN2421"</formula>
    </cfRule>
    <cfRule type="expression" dxfId="10055" priority="18060">
      <formula>$B1149="TN1301"</formula>
    </cfRule>
    <cfRule type="expression" dxfId="10054" priority="18061">
      <formula>$B1149="TN1612TU"</formula>
    </cfRule>
    <cfRule type="expression" dxfId="10053" priority="18062">
      <formula>$B1149="TN1311"</formula>
    </cfRule>
    <cfRule type="expression" dxfId="10052" priority="18063">
      <formula>$B1149="TN1622"</formula>
    </cfRule>
    <cfRule type="expression" dxfId="10051" priority="18064">
      <formula>$B1149="EE1200"</formula>
    </cfRule>
    <cfRule type="expression" dxfId="10050" priority="18065">
      <formula>$B1149="TN2345"</formula>
    </cfRule>
    <cfRule type="expression" dxfId="10049" priority="18066">
      <formula>$B1149="AESB1320TN"</formula>
    </cfRule>
    <cfRule type="expression" dxfId="10048" priority="18067">
      <formula>$B1149="TN4110TA"</formula>
    </cfRule>
    <cfRule type="expression" dxfId="10047" priority="18068">
      <formula>$B1149="TN2321"</formula>
    </cfRule>
  </conditionalFormatting>
  <conditionalFormatting sqref="M1149">
    <cfRule type="expression" dxfId="10046" priority="18010">
      <formula>$B1149="StatMechThermo"</formula>
    </cfRule>
    <cfRule type="expression" dxfId="10045" priority="18011">
      <formula>$B1149="TN1531TW"</formula>
    </cfRule>
    <cfRule type="expression" dxfId="10044" priority="18012">
      <formula>$B1149="AESB1320TN"</formula>
    </cfRule>
    <cfRule type="expression" dxfId="10043" priority="18013">
      <formula>$B1149="NB1142"</formula>
    </cfRule>
    <cfRule type="expression" dxfId="10042" priority="18014">
      <formula>$B1149="EE1P11"</formula>
    </cfRule>
    <cfRule type="expression" dxfId="10041" priority="18015">
      <formula>$B1149="TN2054"</formula>
    </cfRule>
    <cfRule type="expression" dxfId="10040" priority="18016">
      <formula>$B1149="TN1201"</formula>
    </cfRule>
    <cfRule type="expression" dxfId="10039" priority="18017">
      <formula>$B1149="TN1321"</formula>
    </cfRule>
    <cfRule type="expression" dxfId="10038" priority="18018">
      <formula>$B1149="TN4010TA"</formula>
    </cfRule>
    <cfRule type="expression" dxfId="10037" priority="18019">
      <formula>$B1149="TN2053"</formula>
    </cfRule>
    <cfRule type="expression" dxfId="10036" priority="18020">
      <formula>$B1149="TN2421"</formula>
    </cfRule>
    <cfRule type="expression" dxfId="10035" priority="18021">
      <formula>$B1149="TN1301"</formula>
    </cfRule>
    <cfRule type="expression" dxfId="10034" priority="18022">
      <formula>$B1149="TN1612TU"</formula>
    </cfRule>
    <cfRule type="expression" dxfId="10033" priority="18023">
      <formula>$B1149="TN1311"</formula>
    </cfRule>
    <cfRule type="expression" dxfId="10032" priority="18024">
      <formula>$B1149="TN1622"</formula>
    </cfRule>
    <cfRule type="expression" dxfId="10031" priority="18025">
      <formula>$B1149="EE1200"</formula>
    </cfRule>
    <cfRule type="expression" dxfId="10030" priority="18026">
      <formula>$B1149="TN2345"</formula>
    </cfRule>
    <cfRule type="expression" dxfId="10029" priority="18027">
      <formula>$B1149="AESB1320TN"</formula>
    </cfRule>
    <cfRule type="expression" dxfId="10028" priority="18028">
      <formula>$B1149="TN4110TA"</formula>
    </cfRule>
    <cfRule type="expression" dxfId="10027" priority="18029">
      <formula>$B1149="TN2321"</formula>
    </cfRule>
  </conditionalFormatting>
  <conditionalFormatting sqref="B1150">
    <cfRule type="expression" dxfId="10026" priority="16417">
      <formula>$B1150="StatMechThermo"</formula>
    </cfRule>
    <cfRule type="expression" dxfId="10025" priority="16418">
      <formula>$B1150="TN1531TW"</formula>
    </cfRule>
    <cfRule type="expression" dxfId="10024" priority="16419">
      <formula>$B1150="AESB1320TN"</formula>
    </cfRule>
    <cfRule type="expression" dxfId="10023" priority="16420">
      <formula>$B1150="NB1142"</formula>
    </cfRule>
    <cfRule type="expression" dxfId="10022" priority="16421">
      <formula>$B1150="EE1P11"</formula>
    </cfRule>
    <cfRule type="expression" dxfId="10021" priority="16422">
      <formula>$B1150="TN2054"</formula>
    </cfRule>
    <cfRule type="expression" dxfId="10020" priority="16423">
      <formula>$B1150="TN1201"</formula>
    </cfRule>
    <cfRule type="expression" dxfId="10019" priority="16424">
      <formula>$B1150="TN1321"</formula>
    </cfRule>
    <cfRule type="expression" dxfId="10018" priority="16425">
      <formula>$B1150="TN4010TA"</formula>
    </cfRule>
    <cfRule type="expression" dxfId="10017" priority="16426">
      <formula>$B1150="TN2053"</formula>
    </cfRule>
    <cfRule type="expression" dxfId="10016" priority="16427">
      <formula>$B1150="TN2421"</formula>
    </cfRule>
    <cfRule type="expression" dxfId="10015" priority="16428">
      <formula>$B1150="TN1301"</formula>
    </cfRule>
    <cfRule type="expression" dxfId="10014" priority="16429">
      <formula>$B1150="TN1612TU"</formula>
    </cfRule>
    <cfRule type="expression" dxfId="10013" priority="16430">
      <formula>$B1150="TN1311"</formula>
    </cfRule>
    <cfRule type="expression" dxfId="10012" priority="16431">
      <formula>$B1150="TN1622"</formula>
    </cfRule>
    <cfRule type="expression" dxfId="10011" priority="16432">
      <formula>$B1150="EE1200"</formula>
    </cfRule>
    <cfRule type="expression" dxfId="10010" priority="16433">
      <formula>$B1150="TN2345"</formula>
    </cfRule>
    <cfRule type="expression" dxfId="10009" priority="16434">
      <formula>$B1150="AESB1320TN"</formula>
    </cfRule>
    <cfRule type="expression" dxfId="10008" priority="16435">
      <formula>$B1150="TN4110TA"</formula>
    </cfRule>
    <cfRule type="expression" dxfId="10007" priority="16436">
      <formula>$B1150="TN2321"</formula>
    </cfRule>
  </conditionalFormatting>
  <conditionalFormatting sqref="B1151">
    <cfRule type="expression" dxfId="10006" priority="16397">
      <formula>$B1151="StatMechThermo"</formula>
    </cfRule>
    <cfRule type="expression" dxfId="10005" priority="16398">
      <formula>$B1151="TN1531TW"</formula>
    </cfRule>
    <cfRule type="expression" dxfId="10004" priority="16399">
      <formula>$B1151="AESB1320TN"</formula>
    </cfRule>
    <cfRule type="expression" dxfId="10003" priority="16400">
      <formula>$B1151="NB1142"</formula>
    </cfRule>
    <cfRule type="expression" dxfId="10002" priority="16401">
      <formula>$B1151="EE1P11"</formula>
    </cfRule>
    <cfRule type="expression" dxfId="10001" priority="16402">
      <formula>$B1151="TN2054"</formula>
    </cfRule>
    <cfRule type="expression" dxfId="10000" priority="16403">
      <formula>$B1151="TN1201"</formula>
    </cfRule>
    <cfRule type="expression" dxfId="9999" priority="16404">
      <formula>$B1151="TN1321"</formula>
    </cfRule>
    <cfRule type="expression" dxfId="9998" priority="16405">
      <formula>$B1151="TN4010TA"</formula>
    </cfRule>
    <cfRule type="expression" dxfId="9997" priority="16406">
      <formula>$B1151="TN2053"</formula>
    </cfRule>
    <cfRule type="expression" dxfId="9996" priority="16407">
      <formula>$B1151="TN2421"</formula>
    </cfRule>
    <cfRule type="expression" dxfId="9995" priority="16408">
      <formula>$B1151="TN1301"</formula>
    </cfRule>
    <cfRule type="expression" dxfId="9994" priority="16409">
      <formula>$B1151="TN1612TU"</formula>
    </cfRule>
    <cfRule type="expression" dxfId="9993" priority="16410">
      <formula>$B1151="TN1311"</formula>
    </cfRule>
    <cfRule type="expression" dxfId="9992" priority="16411">
      <formula>$B1151="TN1622"</formula>
    </cfRule>
    <cfRule type="expression" dxfId="9991" priority="16412">
      <formula>$B1151="EE1200"</formula>
    </cfRule>
    <cfRule type="expression" dxfId="9990" priority="16413">
      <formula>$B1151="TN2345"</formula>
    </cfRule>
    <cfRule type="expression" dxfId="9989" priority="16414">
      <formula>$B1151="AESB1320TN"</formula>
    </cfRule>
    <cfRule type="expression" dxfId="9988" priority="16415">
      <formula>$B1151="TN4110TA"</formula>
    </cfRule>
    <cfRule type="expression" dxfId="9987" priority="16416">
      <formula>$B1151="TN2321"</formula>
    </cfRule>
  </conditionalFormatting>
  <conditionalFormatting sqref="B1152:B1155 S1155 B1188:B1341 B1160:B1186 B1157:B1158 B1345 B1347:B1351 S1347:S1351 S1345 S1188:S1341 S1160:S1186 S1152 G1347:G1351 G1345 G1157:G1158 G1188:G1341 G1152:G1155 G1160:G1186 K1160:L1167 K1172:L1172 K1152:L1155 K1168 K1173:M1186 K1188:M1341 K1169:M1171 K1157:L1158 K1345:M1345 K1347:M1351">
    <cfRule type="expression" dxfId="9986" priority="15860">
      <formula>$B1152="StatMechThermo"</formula>
    </cfRule>
    <cfRule type="expression" dxfId="9985" priority="15918">
      <formula>$B1152="TN1531TW"</formula>
    </cfRule>
    <cfRule type="expression" dxfId="9984" priority="15919">
      <formula>$B1152="AESB1320TN"</formula>
    </cfRule>
    <cfRule type="expression" dxfId="9983" priority="15920">
      <formula>$B1152="NB1142"</formula>
    </cfRule>
    <cfRule type="expression" dxfId="9982" priority="15921">
      <formula>$B1152="EE1P11"</formula>
    </cfRule>
    <cfRule type="expression" dxfId="9981" priority="15922">
      <formula>$B1152="TN2054"</formula>
    </cfRule>
    <cfRule type="expression" dxfId="9980" priority="15923">
      <formula>$B1152="TN1201"</formula>
    </cfRule>
    <cfRule type="expression" dxfId="9979" priority="15924">
      <formula>$B1152="TN1321"</formula>
    </cfRule>
    <cfRule type="expression" dxfId="9978" priority="15925">
      <formula>$B1152="TN4010TA"</formula>
    </cfRule>
    <cfRule type="expression" dxfId="9977" priority="15926">
      <formula>$B1152="TN2053"</formula>
    </cfRule>
    <cfRule type="expression" dxfId="9976" priority="15927">
      <formula>$B1152="TN2421"</formula>
    </cfRule>
    <cfRule type="expression" dxfId="9975" priority="15928">
      <formula>$B1152="TN1301"</formula>
    </cfRule>
    <cfRule type="expression" dxfId="9974" priority="15929">
      <formula>$B1152="TN1612TU"</formula>
    </cfRule>
    <cfRule type="expression" dxfId="9973" priority="15930">
      <formula>$B1152="TN1311"</formula>
    </cfRule>
    <cfRule type="expression" dxfId="9972" priority="15931">
      <formula>$B1152="TN1622"</formula>
    </cfRule>
    <cfRule type="expression" dxfId="9971" priority="15932">
      <formula>$B1152="EE1200"</formula>
    </cfRule>
    <cfRule type="expression" dxfId="9970" priority="15933">
      <formula>$B1152="TN2345"</formula>
    </cfRule>
    <cfRule type="expression" dxfId="9969" priority="15934">
      <formula>$B1152="AESB1320TN"</formula>
    </cfRule>
    <cfRule type="expression" dxfId="9968" priority="15935">
      <formula>$B1152="TN4110TA"</formula>
    </cfRule>
    <cfRule type="expression" dxfId="9967" priority="15936">
      <formula>$B1152="TN2321"</formula>
    </cfRule>
  </conditionalFormatting>
  <conditionalFormatting sqref="B1159">
    <cfRule type="expression" dxfId="9966" priority="15880">
      <formula>$B1159="TN1531TW"</formula>
    </cfRule>
    <cfRule type="expression" dxfId="9965" priority="15881">
      <formula>$B1159="AESB1320TN"</formula>
    </cfRule>
    <cfRule type="expression" dxfId="9964" priority="15882">
      <formula>$B1159="NB1142"</formula>
    </cfRule>
    <cfRule type="expression" dxfId="9963" priority="15883">
      <formula>$B1159="EE1P11"</formula>
    </cfRule>
    <cfRule type="expression" dxfId="9962" priority="15884">
      <formula>$B1159="TN2054"</formula>
    </cfRule>
    <cfRule type="expression" dxfId="9961" priority="15885">
      <formula>$B1159="TN1201"</formula>
    </cfRule>
    <cfRule type="expression" dxfId="9960" priority="15886">
      <formula>$B1159="TN1321"</formula>
    </cfRule>
    <cfRule type="expression" dxfId="9959" priority="15887">
      <formula>$B1159="TN4010TA"</formula>
    </cfRule>
    <cfRule type="expression" dxfId="9958" priority="15888">
      <formula>$B1159="TN2053"</formula>
    </cfRule>
    <cfRule type="expression" dxfId="9957" priority="15889">
      <formula>$B1159="TN2421"</formula>
    </cfRule>
    <cfRule type="expression" dxfId="9956" priority="15890">
      <formula>$B1159="TN1301"</formula>
    </cfRule>
    <cfRule type="expression" dxfId="9955" priority="15891">
      <formula>$B1159="TN1612TU"</formula>
    </cfRule>
    <cfRule type="expression" dxfId="9954" priority="15892">
      <formula>$B1159="TN1311"</formula>
    </cfRule>
    <cfRule type="expression" dxfId="9953" priority="15893">
      <formula>$B1159="TN1622"</formula>
    </cfRule>
    <cfRule type="expression" dxfId="9952" priority="15894">
      <formula>$B1159="EE1200"</formula>
    </cfRule>
    <cfRule type="expression" dxfId="9951" priority="15895">
      <formula>$B1159="TN2345"</formula>
    </cfRule>
    <cfRule type="expression" dxfId="9950" priority="15896">
      <formula>$B1159="AESB1320TN"</formula>
    </cfRule>
    <cfRule type="expression" dxfId="9949" priority="15897">
      <formula>$B1159="TN4110TA"</formula>
    </cfRule>
    <cfRule type="expression" dxfId="9948" priority="15898">
      <formula>$B1159="TN2321"</formula>
    </cfRule>
  </conditionalFormatting>
  <conditionalFormatting sqref="B1187 G1187 K1187:L1187">
    <cfRule type="expression" dxfId="9947" priority="15861">
      <formula>$B1187="TN1531TW"</formula>
    </cfRule>
    <cfRule type="expression" dxfId="9946" priority="15862">
      <formula>$B1187="AESB1320TN"</formula>
    </cfRule>
    <cfRule type="expression" dxfId="9945" priority="15863">
      <formula>$B1187="NB1142"</formula>
    </cfRule>
    <cfRule type="expression" dxfId="9944" priority="15864">
      <formula>$B1187="EE1P11"</formula>
    </cfRule>
    <cfRule type="expression" dxfId="9943" priority="15865">
      <formula>$B1187="TN2054"</formula>
    </cfRule>
    <cfRule type="expression" dxfId="9942" priority="15866">
      <formula>$B1187="TN1201"</formula>
    </cfRule>
    <cfRule type="expression" dxfId="9941" priority="15867">
      <formula>$B1187="TN1321"</formula>
    </cfRule>
    <cfRule type="expression" dxfId="9940" priority="15868">
      <formula>$B1187="TN4010TA"</formula>
    </cfRule>
    <cfRule type="expression" dxfId="9939" priority="15869">
      <formula>$B1187="TN2053"</formula>
    </cfRule>
    <cfRule type="expression" dxfId="9938" priority="15870">
      <formula>$B1187="TN2421"</formula>
    </cfRule>
    <cfRule type="expression" dxfId="9937" priority="15871">
      <formula>$B1187="TN1301"</formula>
    </cfRule>
    <cfRule type="expression" dxfId="9936" priority="15872">
      <formula>$B1187="TN1612TU"</formula>
    </cfRule>
    <cfRule type="expression" dxfId="9935" priority="15873">
      <formula>$B1187="TN1311"</formula>
    </cfRule>
    <cfRule type="expression" dxfId="9934" priority="15874">
      <formula>$B1187="TN1622"</formula>
    </cfRule>
    <cfRule type="expression" dxfId="9933" priority="15875">
      <formula>$B1187="EE1200"</formula>
    </cfRule>
    <cfRule type="expression" dxfId="9932" priority="15876">
      <formula>$B1187="TN2345"</formula>
    </cfRule>
    <cfRule type="expression" dxfId="9931" priority="15877">
      <formula>$B1187="AESB1320TN"</formula>
    </cfRule>
    <cfRule type="expression" dxfId="9930" priority="15878">
      <formula>$B1187="TN4110TA"</formula>
    </cfRule>
    <cfRule type="expression" dxfId="9929" priority="15879">
      <formula>$B1187="TN2321"</formula>
    </cfRule>
  </conditionalFormatting>
  <conditionalFormatting sqref="K1159:L1159">
    <cfRule type="expression" dxfId="9928" priority="15840">
      <formula>$B1159="StatMechThermo"</formula>
    </cfRule>
    <cfRule type="expression" dxfId="9927" priority="15841">
      <formula>$B1159="TN1531TW"</formula>
    </cfRule>
    <cfRule type="expression" dxfId="9926" priority="15842">
      <formula>$B1159="AESB1320TN"</formula>
    </cfRule>
    <cfRule type="expression" dxfId="9925" priority="15843">
      <formula>$B1159="NB1142"</formula>
    </cfRule>
    <cfRule type="expression" dxfId="9924" priority="15844">
      <formula>$B1159="EE1P11"</formula>
    </cfRule>
    <cfRule type="expression" dxfId="9923" priority="15845">
      <formula>$B1159="TN2054"</formula>
    </cfRule>
    <cfRule type="expression" dxfId="9922" priority="15846">
      <formula>$B1159="TN1201"</formula>
    </cfRule>
    <cfRule type="expression" dxfId="9921" priority="15847">
      <formula>$B1159="TN1321"</formula>
    </cfRule>
    <cfRule type="expression" dxfId="9920" priority="15848">
      <formula>$B1159="TN4010TA"</formula>
    </cfRule>
    <cfRule type="expression" dxfId="9919" priority="15849">
      <formula>$B1159="TN2053"</formula>
    </cfRule>
    <cfRule type="expression" dxfId="9918" priority="15850">
      <formula>$B1159="TN2421"</formula>
    </cfRule>
    <cfRule type="expression" dxfId="9917" priority="15851">
      <formula>$B1159="TN1301"</formula>
    </cfRule>
    <cfRule type="expression" dxfId="9916" priority="15852">
      <formula>$B1159="TN1612TU"</formula>
    </cfRule>
    <cfRule type="expression" dxfId="9915" priority="15853">
      <formula>$B1159="TN1311"</formula>
    </cfRule>
    <cfRule type="expression" dxfId="9914" priority="15854">
      <formula>$B1159="TN1622"</formula>
    </cfRule>
    <cfRule type="expression" dxfId="9913" priority="15855">
      <formula>$B1159="EE1200"</formula>
    </cfRule>
    <cfRule type="expression" dxfId="9912" priority="15856">
      <formula>$B1159="TN2345"</formula>
    </cfRule>
    <cfRule type="expression" dxfId="9911" priority="15857">
      <formula>$B1159="AESB1320TN"</formula>
    </cfRule>
    <cfRule type="expression" dxfId="9910" priority="15858">
      <formula>$B1159="TN4110TA"</formula>
    </cfRule>
    <cfRule type="expression" dxfId="9909" priority="15859">
      <formula>$B1159="TN2321"</formula>
    </cfRule>
  </conditionalFormatting>
  <conditionalFormatting sqref="M1163">
    <cfRule type="expression" dxfId="9908" priority="15820">
      <formula>$B1163="StatMechThermo"</formula>
    </cfRule>
    <cfRule type="expression" dxfId="9907" priority="15821">
      <formula>$B1163="TN1531TW"</formula>
    </cfRule>
    <cfRule type="expression" dxfId="9906" priority="15822">
      <formula>$B1163="AESB1320TN"</formula>
    </cfRule>
    <cfRule type="expression" dxfId="9905" priority="15823">
      <formula>$B1163="NB1142"</formula>
    </cfRule>
    <cfRule type="expression" dxfId="9904" priority="15824">
      <formula>$B1163="EE1P11"</formula>
    </cfRule>
    <cfRule type="expression" dxfId="9903" priority="15825">
      <formula>$B1163="TN2054"</formula>
    </cfRule>
    <cfRule type="expression" dxfId="9902" priority="15826">
      <formula>$B1163="TN1201"</formula>
    </cfRule>
    <cfRule type="expression" dxfId="9901" priority="15827">
      <formula>$B1163="TN1321"</formula>
    </cfRule>
    <cfRule type="expression" dxfId="9900" priority="15828">
      <formula>$B1163="TN4010TA"</formula>
    </cfRule>
    <cfRule type="expression" dxfId="9899" priority="15829">
      <formula>$B1163="TN2053"</formula>
    </cfRule>
    <cfRule type="expression" dxfId="9898" priority="15830">
      <formula>$B1163="TN2421"</formula>
    </cfRule>
    <cfRule type="expression" dxfId="9897" priority="15831">
      <formula>$B1163="TN1301"</formula>
    </cfRule>
    <cfRule type="expression" dxfId="9896" priority="15832">
      <formula>$B1163="TN1612TU"</formula>
    </cfRule>
    <cfRule type="expression" dxfId="9895" priority="15833">
      <formula>$B1163="TN1311"</formula>
    </cfRule>
    <cfRule type="expression" dxfId="9894" priority="15834">
      <formula>$B1163="TN1622"</formula>
    </cfRule>
    <cfRule type="expression" dxfId="9893" priority="15835">
      <formula>$B1163="EE1200"</formula>
    </cfRule>
    <cfRule type="expression" dxfId="9892" priority="15836">
      <formula>$B1163="TN2345"</formula>
    </cfRule>
    <cfRule type="expression" dxfId="9891" priority="15837">
      <formula>$B1163="AESB1320TN"</formula>
    </cfRule>
    <cfRule type="expression" dxfId="9890" priority="15838">
      <formula>$B1163="TN4110TA"</formula>
    </cfRule>
    <cfRule type="expression" dxfId="9889" priority="15839">
      <formula>$B1163="TN2321"</formula>
    </cfRule>
  </conditionalFormatting>
  <conditionalFormatting sqref="M1164">
    <cfRule type="expression" dxfId="9888" priority="15800">
      <formula>$B1164="StatMechThermo"</formula>
    </cfRule>
    <cfRule type="expression" dxfId="9887" priority="15801">
      <formula>$B1164="TN1531TW"</formula>
    </cfRule>
    <cfRule type="expression" dxfId="9886" priority="15802">
      <formula>$B1164="AESB1320TN"</formula>
    </cfRule>
    <cfRule type="expression" dxfId="9885" priority="15803">
      <formula>$B1164="NB1142"</formula>
    </cfRule>
    <cfRule type="expression" dxfId="9884" priority="15804">
      <formula>$B1164="EE1P11"</formula>
    </cfRule>
    <cfRule type="expression" dxfId="9883" priority="15805">
      <formula>$B1164="TN2054"</formula>
    </cfRule>
    <cfRule type="expression" dxfId="9882" priority="15806">
      <formula>$B1164="TN1201"</formula>
    </cfRule>
    <cfRule type="expression" dxfId="9881" priority="15807">
      <formula>$B1164="TN1321"</formula>
    </cfRule>
    <cfRule type="expression" dxfId="9880" priority="15808">
      <formula>$B1164="TN4010TA"</formula>
    </cfRule>
    <cfRule type="expression" dxfId="9879" priority="15809">
      <formula>$B1164="TN2053"</formula>
    </cfRule>
    <cfRule type="expression" dxfId="9878" priority="15810">
      <formula>$B1164="TN2421"</formula>
    </cfRule>
    <cfRule type="expression" dxfId="9877" priority="15811">
      <formula>$B1164="TN1301"</formula>
    </cfRule>
    <cfRule type="expression" dxfId="9876" priority="15812">
      <formula>$B1164="TN1612TU"</formula>
    </cfRule>
    <cfRule type="expression" dxfId="9875" priority="15813">
      <formula>$B1164="TN1311"</formula>
    </cfRule>
    <cfRule type="expression" dxfId="9874" priority="15814">
      <formula>$B1164="TN1622"</formula>
    </cfRule>
    <cfRule type="expression" dxfId="9873" priority="15815">
      <formula>$B1164="EE1200"</formula>
    </cfRule>
    <cfRule type="expression" dxfId="9872" priority="15816">
      <formula>$B1164="TN2345"</formula>
    </cfRule>
    <cfRule type="expression" dxfId="9871" priority="15817">
      <formula>$B1164="AESB1320TN"</formula>
    </cfRule>
    <cfRule type="expression" dxfId="9870" priority="15818">
      <formula>$B1164="TN4110TA"</formula>
    </cfRule>
    <cfRule type="expression" dxfId="9869" priority="15819">
      <formula>$B1164="TN2321"</formula>
    </cfRule>
  </conditionalFormatting>
  <conditionalFormatting sqref="M1161">
    <cfRule type="expression" dxfId="9868" priority="15780">
      <formula>$B1161="StatMechThermo"</formula>
    </cfRule>
    <cfRule type="expression" dxfId="9867" priority="15781">
      <formula>$B1161="TN1531TW"</formula>
    </cfRule>
    <cfRule type="expression" dxfId="9866" priority="15782">
      <formula>$B1161="AESB1320TN"</formula>
    </cfRule>
    <cfRule type="expression" dxfId="9865" priority="15783">
      <formula>$B1161="NB1142"</formula>
    </cfRule>
    <cfRule type="expression" dxfId="9864" priority="15784">
      <formula>$B1161="EE1P11"</formula>
    </cfRule>
    <cfRule type="expression" dxfId="9863" priority="15785">
      <formula>$B1161="TN2054"</formula>
    </cfRule>
    <cfRule type="expression" dxfId="9862" priority="15786">
      <formula>$B1161="TN1201"</formula>
    </cfRule>
    <cfRule type="expression" dxfId="9861" priority="15787">
      <formula>$B1161="TN1321"</formula>
    </cfRule>
    <cfRule type="expression" dxfId="9860" priority="15788">
      <formula>$B1161="TN4010TA"</formula>
    </cfRule>
    <cfRule type="expression" dxfId="9859" priority="15789">
      <formula>$B1161="TN2053"</formula>
    </cfRule>
    <cfRule type="expression" dxfId="9858" priority="15790">
      <formula>$B1161="TN2421"</formula>
    </cfRule>
    <cfRule type="expression" dxfId="9857" priority="15791">
      <formula>$B1161="TN1301"</formula>
    </cfRule>
    <cfRule type="expression" dxfId="9856" priority="15792">
      <formula>$B1161="TN1612TU"</formula>
    </cfRule>
    <cfRule type="expression" dxfId="9855" priority="15793">
      <formula>$B1161="TN1311"</formula>
    </cfRule>
    <cfRule type="expression" dxfId="9854" priority="15794">
      <formula>$B1161="TN1622"</formula>
    </cfRule>
    <cfRule type="expression" dxfId="9853" priority="15795">
      <formula>$B1161="EE1200"</formula>
    </cfRule>
    <cfRule type="expression" dxfId="9852" priority="15796">
      <formula>$B1161="TN2345"</formula>
    </cfRule>
    <cfRule type="expression" dxfId="9851" priority="15797">
      <formula>$B1161="AESB1320TN"</formula>
    </cfRule>
    <cfRule type="expression" dxfId="9850" priority="15798">
      <formula>$B1161="TN4110TA"</formula>
    </cfRule>
    <cfRule type="expression" dxfId="9849" priority="15799">
      <formula>$B1161="TN2321"</formula>
    </cfRule>
  </conditionalFormatting>
  <conditionalFormatting sqref="M1162">
    <cfRule type="expression" dxfId="9848" priority="15760">
      <formula>$B1162="StatMechThermo"</formula>
    </cfRule>
    <cfRule type="expression" dxfId="9847" priority="15761">
      <formula>$B1162="TN1531TW"</formula>
    </cfRule>
    <cfRule type="expression" dxfId="9846" priority="15762">
      <formula>$B1162="AESB1320TN"</formula>
    </cfRule>
    <cfRule type="expression" dxfId="9845" priority="15763">
      <formula>$B1162="NB1142"</formula>
    </cfRule>
    <cfRule type="expression" dxfId="9844" priority="15764">
      <formula>$B1162="EE1P11"</formula>
    </cfRule>
    <cfRule type="expression" dxfId="9843" priority="15765">
      <formula>$B1162="TN2054"</formula>
    </cfRule>
    <cfRule type="expression" dxfId="9842" priority="15766">
      <formula>$B1162="TN1201"</formula>
    </cfRule>
    <cfRule type="expression" dxfId="9841" priority="15767">
      <formula>$B1162="TN1321"</formula>
    </cfRule>
    <cfRule type="expression" dxfId="9840" priority="15768">
      <formula>$B1162="TN4010TA"</formula>
    </cfRule>
    <cfRule type="expression" dxfId="9839" priority="15769">
      <formula>$B1162="TN2053"</formula>
    </cfRule>
    <cfRule type="expression" dxfId="9838" priority="15770">
      <formula>$B1162="TN2421"</formula>
    </cfRule>
    <cfRule type="expression" dxfId="9837" priority="15771">
      <formula>$B1162="TN1301"</formula>
    </cfRule>
    <cfRule type="expression" dxfId="9836" priority="15772">
      <formula>$B1162="TN1612TU"</formula>
    </cfRule>
    <cfRule type="expression" dxfId="9835" priority="15773">
      <formula>$B1162="TN1311"</formula>
    </cfRule>
    <cfRule type="expression" dxfId="9834" priority="15774">
      <formula>$B1162="TN1622"</formula>
    </cfRule>
    <cfRule type="expression" dxfId="9833" priority="15775">
      <formula>$B1162="EE1200"</formula>
    </cfRule>
    <cfRule type="expression" dxfId="9832" priority="15776">
      <formula>$B1162="TN2345"</formula>
    </cfRule>
    <cfRule type="expression" dxfId="9831" priority="15777">
      <formula>$B1162="AESB1320TN"</formula>
    </cfRule>
    <cfRule type="expression" dxfId="9830" priority="15778">
      <formula>$B1162="TN4110TA"</formula>
    </cfRule>
    <cfRule type="expression" dxfId="9829" priority="15779">
      <formula>$B1162="TN2321"</formula>
    </cfRule>
  </conditionalFormatting>
  <conditionalFormatting sqref="M1165">
    <cfRule type="expression" dxfId="9828" priority="15740">
      <formula>$B1165="StatMechThermo"</formula>
    </cfRule>
    <cfRule type="expression" dxfId="9827" priority="15741">
      <formula>$B1165="TN1531TW"</formula>
    </cfRule>
    <cfRule type="expression" dxfId="9826" priority="15742">
      <formula>$B1165="AESB1320TN"</formula>
    </cfRule>
    <cfRule type="expression" dxfId="9825" priority="15743">
      <formula>$B1165="NB1142"</formula>
    </cfRule>
    <cfRule type="expression" dxfId="9824" priority="15744">
      <formula>$B1165="EE1P11"</formula>
    </cfRule>
    <cfRule type="expression" dxfId="9823" priority="15745">
      <formula>$B1165="TN2054"</formula>
    </cfRule>
    <cfRule type="expression" dxfId="9822" priority="15746">
      <formula>$B1165="TN1201"</formula>
    </cfRule>
    <cfRule type="expression" dxfId="9821" priority="15747">
      <formula>$B1165="TN1321"</formula>
    </cfRule>
    <cfRule type="expression" dxfId="9820" priority="15748">
      <formula>$B1165="TN4010TA"</formula>
    </cfRule>
    <cfRule type="expression" dxfId="9819" priority="15749">
      <formula>$B1165="TN2053"</formula>
    </cfRule>
    <cfRule type="expression" dxfId="9818" priority="15750">
      <formula>$B1165="TN2421"</formula>
    </cfRule>
    <cfRule type="expression" dxfId="9817" priority="15751">
      <formula>$B1165="TN1301"</formula>
    </cfRule>
    <cfRule type="expression" dxfId="9816" priority="15752">
      <formula>$B1165="TN1612TU"</formula>
    </cfRule>
    <cfRule type="expression" dxfId="9815" priority="15753">
      <formula>$B1165="TN1311"</formula>
    </cfRule>
    <cfRule type="expression" dxfId="9814" priority="15754">
      <formula>$B1165="TN1622"</formula>
    </cfRule>
    <cfRule type="expression" dxfId="9813" priority="15755">
      <formula>$B1165="EE1200"</formula>
    </cfRule>
    <cfRule type="expression" dxfId="9812" priority="15756">
      <formula>$B1165="TN2345"</formula>
    </cfRule>
    <cfRule type="expression" dxfId="9811" priority="15757">
      <formula>$B1165="AESB1320TN"</formula>
    </cfRule>
    <cfRule type="expression" dxfId="9810" priority="15758">
      <formula>$B1165="TN4110TA"</formula>
    </cfRule>
    <cfRule type="expression" dxfId="9809" priority="15759">
      <formula>$B1165="TN2321"</formula>
    </cfRule>
  </conditionalFormatting>
  <conditionalFormatting sqref="G1159">
    <cfRule type="expression" dxfId="9808" priority="15720">
      <formula>$B1159="StatMechThermo"</formula>
    </cfRule>
    <cfRule type="expression" dxfId="9807" priority="15721">
      <formula>$B1159="TN1531TW"</formula>
    </cfRule>
    <cfRule type="expression" dxfId="9806" priority="15722">
      <formula>$B1159="AESB1320TN"</formula>
    </cfRule>
    <cfRule type="expression" dxfId="9805" priority="15723">
      <formula>$B1159="NB1142"</formula>
    </cfRule>
    <cfRule type="expression" dxfId="9804" priority="15724">
      <formula>$B1159="EE1P11"</formula>
    </cfRule>
    <cfRule type="expression" dxfId="9803" priority="15725">
      <formula>$B1159="TN2054"</formula>
    </cfRule>
    <cfRule type="expression" dxfId="9802" priority="15726">
      <formula>$B1159="TN1201"</formula>
    </cfRule>
    <cfRule type="expression" dxfId="9801" priority="15727">
      <formula>$B1159="TN1321"</formula>
    </cfRule>
    <cfRule type="expression" dxfId="9800" priority="15728">
      <formula>$B1159="TN4010TA"</formula>
    </cfRule>
    <cfRule type="expression" dxfId="9799" priority="15729">
      <formula>$B1159="TN2053"</formula>
    </cfRule>
    <cfRule type="expression" dxfId="9798" priority="15730">
      <formula>$B1159="TN2421"</formula>
    </cfRule>
    <cfRule type="expression" dxfId="9797" priority="15731">
      <formula>$B1159="TN1301"</formula>
    </cfRule>
    <cfRule type="expression" dxfId="9796" priority="15732">
      <formula>$B1159="TN1612TU"</formula>
    </cfRule>
    <cfRule type="expression" dxfId="9795" priority="15733">
      <formula>$B1159="TN1311"</formula>
    </cfRule>
    <cfRule type="expression" dxfId="9794" priority="15734">
      <formula>$B1159="TN1622"</formula>
    </cfRule>
    <cfRule type="expression" dxfId="9793" priority="15735">
      <formula>$B1159="EE1200"</formula>
    </cfRule>
    <cfRule type="expression" dxfId="9792" priority="15736">
      <formula>$B1159="TN2345"</formula>
    </cfRule>
    <cfRule type="expression" dxfId="9791" priority="15737">
      <formula>$B1159="AESB1320TN"</formula>
    </cfRule>
    <cfRule type="expression" dxfId="9790" priority="15738">
      <formula>$B1159="TN4110TA"</formula>
    </cfRule>
    <cfRule type="expression" dxfId="9789" priority="15739">
      <formula>$B1159="TN2321"</formula>
    </cfRule>
  </conditionalFormatting>
  <conditionalFormatting sqref="B1156 G1156 K1156:L1156">
    <cfRule type="expression" dxfId="9788" priority="15700">
      <formula>$B1156="StatMechThermo"</formula>
    </cfRule>
    <cfRule type="expression" dxfId="9787" priority="15701">
      <formula>$B1156="TN1531TW"</formula>
    </cfRule>
    <cfRule type="expression" dxfId="9786" priority="15702">
      <formula>$B1156="AESB1320TN"</formula>
    </cfRule>
    <cfRule type="expression" dxfId="9785" priority="15703">
      <formula>$B1156="NB1142"</formula>
    </cfRule>
    <cfRule type="expression" dxfId="9784" priority="15704">
      <formula>$B1156="EE1P11"</formula>
    </cfRule>
    <cfRule type="expression" dxfId="9783" priority="15705">
      <formula>$B1156="TN2054"</formula>
    </cfRule>
    <cfRule type="expression" dxfId="9782" priority="15706">
      <formula>$B1156="TN1201"</formula>
    </cfRule>
    <cfRule type="expression" dxfId="9781" priority="15707">
      <formula>$B1156="TN1321"</formula>
    </cfRule>
    <cfRule type="expression" dxfId="9780" priority="15708">
      <formula>$B1156="TN4010TA"</formula>
    </cfRule>
    <cfRule type="expression" dxfId="9779" priority="15709">
      <formula>$B1156="TN2053"</formula>
    </cfRule>
    <cfRule type="expression" dxfId="9778" priority="15710">
      <formula>$B1156="TN2421"</formula>
    </cfRule>
    <cfRule type="expression" dxfId="9777" priority="15711">
      <formula>$B1156="TN1301"</formula>
    </cfRule>
    <cfRule type="expression" dxfId="9776" priority="15712">
      <formula>$B1156="TN1612TU"</formula>
    </cfRule>
    <cfRule type="expression" dxfId="9775" priority="15713">
      <formula>$B1156="TN1311"</formula>
    </cfRule>
    <cfRule type="expression" dxfId="9774" priority="15714">
      <formula>$B1156="TN1622"</formula>
    </cfRule>
    <cfRule type="expression" dxfId="9773" priority="15715">
      <formula>$B1156="EE1200"</formula>
    </cfRule>
    <cfRule type="expression" dxfId="9772" priority="15716">
      <formula>$B1156="TN2345"</formula>
    </cfRule>
    <cfRule type="expression" dxfId="9771" priority="15717">
      <formula>$B1156="AESB1320TN"</formula>
    </cfRule>
    <cfRule type="expression" dxfId="9770" priority="15718">
      <formula>$B1156="TN4110TA"</formula>
    </cfRule>
    <cfRule type="expression" dxfId="9769" priority="15719">
      <formula>$B1156="TN2321"</formula>
    </cfRule>
  </conditionalFormatting>
  <conditionalFormatting sqref="M1156">
    <cfRule type="expression" dxfId="9768" priority="15680">
      <formula>$B1156="StatMechThermo"</formula>
    </cfRule>
    <cfRule type="expression" dxfId="9767" priority="15681">
      <formula>$B1156="TN1531TW"</formula>
    </cfRule>
    <cfRule type="expression" dxfId="9766" priority="15682">
      <formula>$B1156="AESB1320TN"</formula>
    </cfRule>
    <cfRule type="expression" dxfId="9765" priority="15683">
      <formula>$B1156="NB1142"</formula>
    </cfRule>
    <cfRule type="expression" dxfId="9764" priority="15684">
      <formula>$B1156="EE1P11"</formula>
    </cfRule>
    <cfRule type="expression" dxfId="9763" priority="15685">
      <formula>$B1156="TN2054"</formula>
    </cfRule>
    <cfRule type="expression" dxfId="9762" priority="15686">
      <formula>$B1156="TN1201"</formula>
    </cfRule>
    <cfRule type="expression" dxfId="9761" priority="15687">
      <formula>$B1156="TN1321"</formula>
    </cfRule>
    <cfRule type="expression" dxfId="9760" priority="15688">
      <formula>$B1156="TN4010TA"</formula>
    </cfRule>
    <cfRule type="expression" dxfId="9759" priority="15689">
      <formula>$B1156="TN2053"</formula>
    </cfRule>
    <cfRule type="expression" dxfId="9758" priority="15690">
      <formula>$B1156="TN2421"</formula>
    </cfRule>
    <cfRule type="expression" dxfId="9757" priority="15691">
      <formula>$B1156="TN1301"</formula>
    </cfRule>
    <cfRule type="expression" dxfId="9756" priority="15692">
      <formula>$B1156="TN1612TU"</formula>
    </cfRule>
    <cfRule type="expression" dxfId="9755" priority="15693">
      <formula>$B1156="TN1311"</formula>
    </cfRule>
    <cfRule type="expression" dxfId="9754" priority="15694">
      <formula>$B1156="TN1622"</formula>
    </cfRule>
    <cfRule type="expression" dxfId="9753" priority="15695">
      <formula>$B1156="EE1200"</formula>
    </cfRule>
    <cfRule type="expression" dxfId="9752" priority="15696">
      <formula>$B1156="TN2345"</formula>
    </cfRule>
    <cfRule type="expression" dxfId="9751" priority="15697">
      <formula>$B1156="AESB1320TN"</formula>
    </cfRule>
    <cfRule type="expression" dxfId="9750" priority="15698">
      <formula>$B1156="TN4110TA"</formula>
    </cfRule>
    <cfRule type="expression" dxfId="9749" priority="15699">
      <formula>$B1156="TN2321"</formula>
    </cfRule>
  </conditionalFormatting>
  <conditionalFormatting sqref="S1156">
    <cfRule type="expression" dxfId="9748" priority="15621">
      <formula>$B1156="StatMechThermo"</formula>
    </cfRule>
    <cfRule type="expression" dxfId="9747" priority="15622">
      <formula>$B1156="TN1531TW"</formula>
    </cfRule>
    <cfRule type="expression" dxfId="9746" priority="15623">
      <formula>$B1156="AESB1320TN"</formula>
    </cfRule>
    <cfRule type="expression" dxfId="9745" priority="15624">
      <formula>$B1156="NB1142"</formula>
    </cfRule>
    <cfRule type="expression" dxfId="9744" priority="15625">
      <formula>$B1156="EE1P11"</formula>
    </cfRule>
    <cfRule type="expression" dxfId="9743" priority="15626">
      <formula>$B1156="TN2054"</formula>
    </cfRule>
    <cfRule type="expression" dxfId="9742" priority="15627">
      <formula>$B1156="TN1201"</formula>
    </cfRule>
    <cfRule type="expression" dxfId="9741" priority="15628">
      <formula>$B1156="TN1321"</formula>
    </cfRule>
    <cfRule type="expression" dxfId="9740" priority="15629">
      <formula>$B1156="TN4010TA"</formula>
    </cfRule>
    <cfRule type="expression" dxfId="9739" priority="15630">
      <formula>$B1156="TN2053"</formula>
    </cfRule>
    <cfRule type="expression" dxfId="9738" priority="15631">
      <formula>$B1156="TN2421"</formula>
    </cfRule>
    <cfRule type="expression" dxfId="9737" priority="15632">
      <formula>$B1156="TN1301"</formula>
    </cfRule>
    <cfRule type="expression" dxfId="9736" priority="15633">
      <formula>$B1156="TN1612TU"</formula>
    </cfRule>
    <cfRule type="expression" dxfId="9735" priority="15634">
      <formula>$B1156="TN1311"</formula>
    </cfRule>
    <cfRule type="expression" dxfId="9734" priority="15635">
      <formula>$B1156="TN1622"</formula>
    </cfRule>
    <cfRule type="expression" dxfId="9733" priority="15636">
      <formula>$B1156="EE1200"</formula>
    </cfRule>
    <cfRule type="expression" dxfId="9732" priority="15637">
      <formula>$B1156="TN2345"</formula>
    </cfRule>
    <cfRule type="expression" dxfId="9731" priority="15638">
      <formula>$B1156="AESB1320TN"</formula>
    </cfRule>
    <cfRule type="expression" dxfId="9730" priority="15639">
      <formula>$B1156="TN4110TA"</formula>
    </cfRule>
    <cfRule type="expression" dxfId="9729" priority="15640">
      <formula>$B1156="TN2321"</formula>
    </cfRule>
  </conditionalFormatting>
  <conditionalFormatting sqref="S1159">
    <cfRule type="expression" dxfId="9728" priority="15601">
      <formula>$B1159="StatMechThermo"</formula>
    </cfRule>
    <cfRule type="expression" dxfId="9727" priority="15602">
      <formula>$B1159="TN1531TW"</formula>
    </cfRule>
    <cfRule type="expression" dxfId="9726" priority="15603">
      <formula>$B1159="AESB1320TN"</formula>
    </cfRule>
    <cfRule type="expression" dxfId="9725" priority="15604">
      <formula>$B1159="NB1142"</formula>
    </cfRule>
    <cfRule type="expression" dxfId="9724" priority="15605">
      <formula>$B1159="EE1P11"</formula>
    </cfRule>
    <cfRule type="expression" dxfId="9723" priority="15606">
      <formula>$B1159="TN2054"</formula>
    </cfRule>
    <cfRule type="expression" dxfId="9722" priority="15607">
      <formula>$B1159="TN1201"</formula>
    </cfRule>
    <cfRule type="expression" dxfId="9721" priority="15608">
      <formula>$B1159="TN1321"</formula>
    </cfRule>
    <cfRule type="expression" dxfId="9720" priority="15609">
      <formula>$B1159="TN4010TA"</formula>
    </cfRule>
    <cfRule type="expression" dxfId="9719" priority="15610">
      <formula>$B1159="TN2053"</formula>
    </cfRule>
    <cfRule type="expression" dxfId="9718" priority="15611">
      <formula>$B1159="TN2421"</formula>
    </cfRule>
    <cfRule type="expression" dxfId="9717" priority="15612">
      <formula>$B1159="TN1301"</formula>
    </cfRule>
    <cfRule type="expression" dxfId="9716" priority="15613">
      <formula>$B1159="TN1612TU"</formula>
    </cfRule>
    <cfRule type="expression" dxfId="9715" priority="15614">
      <formula>$B1159="TN1311"</formula>
    </cfRule>
    <cfRule type="expression" dxfId="9714" priority="15615">
      <formula>$B1159="TN1622"</formula>
    </cfRule>
    <cfRule type="expression" dxfId="9713" priority="15616">
      <formula>$B1159="EE1200"</formula>
    </cfRule>
    <cfRule type="expression" dxfId="9712" priority="15617">
      <formula>$B1159="TN2345"</formula>
    </cfRule>
    <cfRule type="expression" dxfId="9711" priority="15618">
      <formula>$B1159="AESB1320TN"</formula>
    </cfRule>
    <cfRule type="expression" dxfId="9710" priority="15619">
      <formula>$B1159="TN4110TA"</formula>
    </cfRule>
    <cfRule type="expression" dxfId="9709" priority="15620">
      <formula>$B1159="TN2321"</formula>
    </cfRule>
  </conditionalFormatting>
  <conditionalFormatting sqref="L1168">
    <cfRule type="expression" dxfId="9708" priority="15581">
      <formula>$B1168="StatMechThermo"</formula>
    </cfRule>
    <cfRule type="expression" dxfId="9707" priority="15582">
      <formula>$B1168="TN1531TW"</formula>
    </cfRule>
    <cfRule type="expression" dxfId="9706" priority="15583">
      <formula>$B1168="AESB1320TN"</formula>
    </cfRule>
    <cfRule type="expression" dxfId="9705" priority="15584">
      <formula>$B1168="NB1142"</formula>
    </cfRule>
    <cfRule type="expression" dxfId="9704" priority="15585">
      <formula>$B1168="EE1P11"</formula>
    </cfRule>
    <cfRule type="expression" dxfId="9703" priority="15586">
      <formula>$B1168="TN2054"</formula>
    </cfRule>
    <cfRule type="expression" dxfId="9702" priority="15587">
      <formula>$B1168="TN1201"</formula>
    </cfRule>
    <cfRule type="expression" dxfId="9701" priority="15588">
      <formula>$B1168="TN1321"</formula>
    </cfRule>
    <cfRule type="expression" dxfId="9700" priority="15589">
      <formula>$B1168="TN4010TA"</formula>
    </cfRule>
    <cfRule type="expression" dxfId="9699" priority="15590">
      <formula>$B1168="TN2053"</formula>
    </cfRule>
    <cfRule type="expression" dxfId="9698" priority="15591">
      <formula>$B1168="TN2421"</formula>
    </cfRule>
    <cfRule type="expression" dxfId="9697" priority="15592">
      <formula>$B1168="TN1301"</formula>
    </cfRule>
    <cfRule type="expression" dxfId="9696" priority="15593">
      <formula>$B1168="TN1612TU"</formula>
    </cfRule>
    <cfRule type="expression" dxfId="9695" priority="15594">
      <formula>$B1168="TN1311"</formula>
    </cfRule>
    <cfRule type="expression" dxfId="9694" priority="15595">
      <formula>$B1168="TN1622"</formula>
    </cfRule>
    <cfRule type="expression" dxfId="9693" priority="15596">
      <formula>$B1168="EE1200"</formula>
    </cfRule>
    <cfRule type="expression" dxfId="9692" priority="15597">
      <formula>$B1168="TN2345"</formula>
    </cfRule>
    <cfRule type="expression" dxfId="9691" priority="15598">
      <formula>$B1168="AESB1320TN"</formula>
    </cfRule>
    <cfRule type="expression" dxfId="9690" priority="15599">
      <formula>$B1168="TN4110TA"</formula>
    </cfRule>
    <cfRule type="expression" dxfId="9689" priority="15600">
      <formula>$B1168="TN2321"</formula>
    </cfRule>
  </conditionalFormatting>
  <conditionalFormatting sqref="S1154">
    <cfRule type="expression" dxfId="9688" priority="15561">
      <formula>$B1154="StatMechThermo"</formula>
    </cfRule>
    <cfRule type="expression" dxfId="9687" priority="15562">
      <formula>$B1154="TN1531TW"</formula>
    </cfRule>
    <cfRule type="expression" dxfId="9686" priority="15563">
      <formula>$B1154="AESB1320TN"</formula>
    </cfRule>
    <cfRule type="expression" dxfId="9685" priority="15564">
      <formula>$B1154="NB1142"</formula>
    </cfRule>
    <cfRule type="expression" dxfId="9684" priority="15565">
      <formula>$B1154="EE1P11"</formula>
    </cfRule>
    <cfRule type="expression" dxfId="9683" priority="15566">
      <formula>$B1154="TN2054"</formula>
    </cfRule>
    <cfRule type="expression" dxfId="9682" priority="15567">
      <formula>$B1154="TN1201"</formula>
    </cfRule>
    <cfRule type="expression" dxfId="9681" priority="15568">
      <formula>$B1154="TN1321"</formula>
    </cfRule>
    <cfRule type="expression" dxfId="9680" priority="15569">
      <formula>$B1154="TN4010TA"</formula>
    </cfRule>
    <cfRule type="expression" dxfId="9679" priority="15570">
      <formula>$B1154="TN2053"</formula>
    </cfRule>
    <cfRule type="expression" dxfId="9678" priority="15571">
      <formula>$B1154="TN2421"</formula>
    </cfRule>
    <cfRule type="expression" dxfId="9677" priority="15572">
      <formula>$B1154="TN1301"</formula>
    </cfRule>
    <cfRule type="expression" dxfId="9676" priority="15573">
      <formula>$B1154="TN1612TU"</formula>
    </cfRule>
    <cfRule type="expression" dxfId="9675" priority="15574">
      <formula>$B1154="TN1311"</formula>
    </cfRule>
    <cfRule type="expression" dxfId="9674" priority="15575">
      <formula>$B1154="TN1622"</formula>
    </cfRule>
    <cfRule type="expression" dxfId="9673" priority="15576">
      <formula>$B1154="EE1200"</formula>
    </cfRule>
    <cfRule type="expression" dxfId="9672" priority="15577">
      <formula>$B1154="TN2345"</formula>
    </cfRule>
    <cfRule type="expression" dxfId="9671" priority="15578">
      <formula>$B1154="AESB1320TN"</formula>
    </cfRule>
    <cfRule type="expression" dxfId="9670" priority="15579">
      <formula>$B1154="TN4110TA"</formula>
    </cfRule>
    <cfRule type="expression" dxfId="9669" priority="15580">
      <formula>$B1154="TN2321"</formula>
    </cfRule>
  </conditionalFormatting>
  <conditionalFormatting sqref="S1157">
    <cfRule type="expression" dxfId="9668" priority="15541">
      <formula>$B1157="StatMechThermo"</formula>
    </cfRule>
    <cfRule type="expression" dxfId="9667" priority="15542">
      <formula>$B1157="TN1531TW"</formula>
    </cfRule>
    <cfRule type="expression" dxfId="9666" priority="15543">
      <formula>$B1157="AESB1320TN"</formula>
    </cfRule>
    <cfRule type="expression" dxfId="9665" priority="15544">
      <formula>$B1157="NB1142"</formula>
    </cfRule>
    <cfRule type="expression" dxfId="9664" priority="15545">
      <formula>$B1157="EE1P11"</formula>
    </cfRule>
    <cfRule type="expression" dxfId="9663" priority="15546">
      <formula>$B1157="TN2054"</formula>
    </cfRule>
    <cfRule type="expression" dxfId="9662" priority="15547">
      <formula>$B1157="TN1201"</formula>
    </cfRule>
    <cfRule type="expression" dxfId="9661" priority="15548">
      <formula>$B1157="TN1321"</formula>
    </cfRule>
    <cfRule type="expression" dxfId="9660" priority="15549">
      <formula>$B1157="TN4010TA"</formula>
    </cfRule>
    <cfRule type="expression" dxfId="9659" priority="15550">
      <formula>$B1157="TN2053"</formula>
    </cfRule>
    <cfRule type="expression" dxfId="9658" priority="15551">
      <formula>$B1157="TN2421"</formula>
    </cfRule>
    <cfRule type="expression" dxfId="9657" priority="15552">
      <formula>$B1157="TN1301"</formula>
    </cfRule>
    <cfRule type="expression" dxfId="9656" priority="15553">
      <formula>$B1157="TN1612TU"</formula>
    </cfRule>
    <cfRule type="expression" dxfId="9655" priority="15554">
      <formula>$B1157="TN1311"</formula>
    </cfRule>
    <cfRule type="expression" dxfId="9654" priority="15555">
      <formula>$B1157="TN1622"</formula>
    </cfRule>
    <cfRule type="expression" dxfId="9653" priority="15556">
      <formula>$B1157="EE1200"</formula>
    </cfRule>
    <cfRule type="expression" dxfId="9652" priority="15557">
      <formula>$B1157="TN2345"</formula>
    </cfRule>
    <cfRule type="expression" dxfId="9651" priority="15558">
      <formula>$B1157="AESB1320TN"</formula>
    </cfRule>
    <cfRule type="expression" dxfId="9650" priority="15559">
      <formula>$B1157="TN4110TA"</formula>
    </cfRule>
    <cfRule type="expression" dxfId="9649" priority="15560">
      <formula>$B1157="TN2321"</formula>
    </cfRule>
  </conditionalFormatting>
  <conditionalFormatting sqref="S1153">
    <cfRule type="expression" dxfId="9648" priority="15521">
      <formula>$B1153="StatMechThermo"</formula>
    </cfRule>
    <cfRule type="expression" dxfId="9647" priority="15522">
      <formula>$B1153="TN1531TW"</formula>
    </cfRule>
    <cfRule type="expression" dxfId="9646" priority="15523">
      <formula>$B1153="AESB1320TN"</formula>
    </cfRule>
    <cfRule type="expression" dxfId="9645" priority="15524">
      <formula>$B1153="NB1142"</formula>
    </cfRule>
    <cfRule type="expression" dxfId="9644" priority="15525">
      <formula>$B1153="EE1P11"</formula>
    </cfRule>
    <cfRule type="expression" dxfId="9643" priority="15526">
      <formula>$B1153="TN2054"</formula>
    </cfRule>
    <cfRule type="expression" dxfId="9642" priority="15527">
      <formula>$B1153="TN1201"</formula>
    </cfRule>
    <cfRule type="expression" dxfId="9641" priority="15528">
      <formula>$B1153="TN1321"</formula>
    </cfRule>
    <cfRule type="expression" dxfId="9640" priority="15529">
      <formula>$B1153="TN4010TA"</formula>
    </cfRule>
    <cfRule type="expression" dxfId="9639" priority="15530">
      <formula>$B1153="TN2053"</formula>
    </cfRule>
    <cfRule type="expression" dxfId="9638" priority="15531">
      <formula>$B1153="TN2421"</formula>
    </cfRule>
    <cfRule type="expression" dxfId="9637" priority="15532">
      <formula>$B1153="TN1301"</formula>
    </cfRule>
    <cfRule type="expression" dxfId="9636" priority="15533">
      <formula>$B1153="TN1612TU"</formula>
    </cfRule>
    <cfRule type="expression" dxfId="9635" priority="15534">
      <formula>$B1153="TN1311"</formula>
    </cfRule>
    <cfRule type="expression" dxfId="9634" priority="15535">
      <formula>$B1153="TN1622"</formula>
    </cfRule>
    <cfRule type="expression" dxfId="9633" priority="15536">
      <formula>$B1153="EE1200"</formula>
    </cfRule>
    <cfRule type="expression" dxfId="9632" priority="15537">
      <formula>$B1153="TN2345"</formula>
    </cfRule>
    <cfRule type="expression" dxfId="9631" priority="15538">
      <formula>$B1153="AESB1320TN"</formula>
    </cfRule>
    <cfRule type="expression" dxfId="9630" priority="15539">
      <formula>$B1153="TN4110TA"</formula>
    </cfRule>
    <cfRule type="expression" dxfId="9629" priority="15540">
      <formula>$B1153="TN2321"</formula>
    </cfRule>
  </conditionalFormatting>
  <conditionalFormatting sqref="S1158">
    <cfRule type="expression" dxfId="9628" priority="15501">
      <formula>$B1158="StatMechThermo"</formula>
    </cfRule>
    <cfRule type="expression" dxfId="9627" priority="15502">
      <formula>$B1158="TN1531TW"</formula>
    </cfRule>
    <cfRule type="expression" dxfId="9626" priority="15503">
      <formula>$B1158="AESB1320TN"</formula>
    </cfRule>
    <cfRule type="expression" dxfId="9625" priority="15504">
      <formula>$B1158="NB1142"</formula>
    </cfRule>
    <cfRule type="expression" dxfId="9624" priority="15505">
      <formula>$B1158="EE1P11"</formula>
    </cfRule>
    <cfRule type="expression" dxfId="9623" priority="15506">
      <formula>$B1158="TN2054"</formula>
    </cfRule>
    <cfRule type="expression" dxfId="9622" priority="15507">
      <formula>$B1158="TN1201"</formula>
    </cfRule>
    <cfRule type="expression" dxfId="9621" priority="15508">
      <formula>$B1158="TN1321"</formula>
    </cfRule>
    <cfRule type="expression" dxfId="9620" priority="15509">
      <formula>$B1158="TN4010TA"</formula>
    </cfRule>
    <cfRule type="expression" dxfId="9619" priority="15510">
      <formula>$B1158="TN2053"</formula>
    </cfRule>
    <cfRule type="expression" dxfId="9618" priority="15511">
      <formula>$B1158="TN2421"</formula>
    </cfRule>
    <cfRule type="expression" dxfId="9617" priority="15512">
      <formula>$B1158="TN1301"</formula>
    </cfRule>
    <cfRule type="expression" dxfId="9616" priority="15513">
      <formula>$B1158="TN1612TU"</formula>
    </cfRule>
    <cfRule type="expression" dxfId="9615" priority="15514">
      <formula>$B1158="TN1311"</formula>
    </cfRule>
    <cfRule type="expression" dxfId="9614" priority="15515">
      <formula>$B1158="TN1622"</formula>
    </cfRule>
    <cfRule type="expression" dxfId="9613" priority="15516">
      <formula>$B1158="EE1200"</formula>
    </cfRule>
    <cfRule type="expression" dxfId="9612" priority="15517">
      <formula>$B1158="TN2345"</formula>
    </cfRule>
    <cfRule type="expression" dxfId="9611" priority="15518">
      <formula>$B1158="AESB1320TN"</formula>
    </cfRule>
    <cfRule type="expression" dxfId="9610" priority="15519">
      <formula>$B1158="TN4110TA"</formula>
    </cfRule>
    <cfRule type="expression" dxfId="9609" priority="15520">
      <formula>$B1158="TN2321"</formula>
    </cfRule>
  </conditionalFormatting>
  <conditionalFormatting sqref="M1157">
    <cfRule type="expression" dxfId="9608" priority="15481">
      <formula>$B1157="StatMechThermo"</formula>
    </cfRule>
    <cfRule type="expression" dxfId="9607" priority="15482">
      <formula>$B1157="TN1531TW"</formula>
    </cfRule>
    <cfRule type="expression" dxfId="9606" priority="15483">
      <formula>$B1157="AESB1320TN"</formula>
    </cfRule>
    <cfRule type="expression" dxfId="9605" priority="15484">
      <formula>$B1157="NB1142"</formula>
    </cfRule>
    <cfRule type="expression" dxfId="9604" priority="15485">
      <formula>$B1157="EE1P11"</formula>
    </cfRule>
    <cfRule type="expression" dxfId="9603" priority="15486">
      <formula>$B1157="TN2054"</formula>
    </cfRule>
    <cfRule type="expression" dxfId="9602" priority="15487">
      <formula>$B1157="TN1201"</formula>
    </cfRule>
    <cfRule type="expression" dxfId="9601" priority="15488">
      <formula>$B1157="TN1321"</formula>
    </cfRule>
    <cfRule type="expression" dxfId="9600" priority="15489">
      <formula>$B1157="TN4010TA"</formula>
    </cfRule>
    <cfRule type="expression" dxfId="9599" priority="15490">
      <formula>$B1157="TN2053"</formula>
    </cfRule>
    <cfRule type="expression" dxfId="9598" priority="15491">
      <formula>$B1157="TN2421"</formula>
    </cfRule>
    <cfRule type="expression" dxfId="9597" priority="15492">
      <formula>$B1157="TN1301"</formula>
    </cfRule>
    <cfRule type="expression" dxfId="9596" priority="15493">
      <formula>$B1157="TN1612TU"</formula>
    </cfRule>
    <cfRule type="expression" dxfId="9595" priority="15494">
      <formula>$B1157="TN1311"</formula>
    </cfRule>
    <cfRule type="expression" dxfId="9594" priority="15495">
      <formula>$B1157="TN1622"</formula>
    </cfRule>
    <cfRule type="expression" dxfId="9593" priority="15496">
      <formula>$B1157="EE1200"</formula>
    </cfRule>
    <cfRule type="expression" dxfId="9592" priority="15497">
      <formula>$B1157="TN2345"</formula>
    </cfRule>
    <cfRule type="expression" dxfId="9591" priority="15498">
      <formula>$B1157="AESB1320TN"</formula>
    </cfRule>
    <cfRule type="expression" dxfId="9590" priority="15499">
      <formula>$B1157="TN4110TA"</formula>
    </cfRule>
    <cfRule type="expression" dxfId="9589" priority="15500">
      <formula>$B1157="TN2321"</formula>
    </cfRule>
  </conditionalFormatting>
  <conditionalFormatting sqref="M1153">
    <cfRule type="expression" dxfId="9588" priority="15461">
      <formula>$B1153="StatMechThermo"</formula>
    </cfRule>
    <cfRule type="expression" dxfId="9587" priority="15462">
      <formula>$B1153="TN1531TW"</formula>
    </cfRule>
    <cfRule type="expression" dxfId="9586" priority="15463">
      <formula>$B1153="AESB1320TN"</formula>
    </cfRule>
    <cfRule type="expression" dxfId="9585" priority="15464">
      <formula>$B1153="NB1142"</formula>
    </cfRule>
    <cfRule type="expression" dxfId="9584" priority="15465">
      <formula>$B1153="EE1P11"</formula>
    </cfRule>
    <cfRule type="expression" dxfId="9583" priority="15466">
      <formula>$B1153="TN2054"</formula>
    </cfRule>
    <cfRule type="expression" dxfId="9582" priority="15467">
      <formula>$B1153="TN1201"</formula>
    </cfRule>
    <cfRule type="expression" dxfId="9581" priority="15468">
      <formula>$B1153="TN1321"</formula>
    </cfRule>
    <cfRule type="expression" dxfId="9580" priority="15469">
      <formula>$B1153="TN4010TA"</formula>
    </cfRule>
    <cfRule type="expression" dxfId="9579" priority="15470">
      <formula>$B1153="TN2053"</formula>
    </cfRule>
    <cfRule type="expression" dxfId="9578" priority="15471">
      <formula>$B1153="TN2421"</formula>
    </cfRule>
    <cfRule type="expression" dxfId="9577" priority="15472">
      <formula>$B1153="TN1301"</formula>
    </cfRule>
    <cfRule type="expression" dxfId="9576" priority="15473">
      <formula>$B1153="TN1612TU"</formula>
    </cfRule>
    <cfRule type="expression" dxfId="9575" priority="15474">
      <formula>$B1153="TN1311"</formula>
    </cfRule>
    <cfRule type="expression" dxfId="9574" priority="15475">
      <formula>$B1153="TN1622"</formula>
    </cfRule>
    <cfRule type="expression" dxfId="9573" priority="15476">
      <formula>$B1153="EE1200"</formula>
    </cfRule>
    <cfRule type="expression" dxfId="9572" priority="15477">
      <formula>$B1153="TN2345"</formula>
    </cfRule>
    <cfRule type="expression" dxfId="9571" priority="15478">
      <formula>$B1153="AESB1320TN"</formula>
    </cfRule>
    <cfRule type="expression" dxfId="9570" priority="15479">
      <formula>$B1153="TN4110TA"</formula>
    </cfRule>
    <cfRule type="expression" dxfId="9569" priority="15480">
      <formula>$B1153="TN2321"</formula>
    </cfRule>
  </conditionalFormatting>
  <conditionalFormatting sqref="M1152">
    <cfRule type="expression" dxfId="9568" priority="15441">
      <formula>$B1152="StatMechThermo"</formula>
    </cfRule>
    <cfRule type="expression" dxfId="9567" priority="15442">
      <formula>$B1152="TN1531TW"</formula>
    </cfRule>
    <cfRule type="expression" dxfId="9566" priority="15443">
      <formula>$B1152="AESB1320TN"</formula>
    </cfRule>
    <cfRule type="expression" dxfId="9565" priority="15444">
      <formula>$B1152="NB1142"</formula>
    </cfRule>
    <cfRule type="expression" dxfId="9564" priority="15445">
      <formula>$B1152="EE1P11"</formula>
    </cfRule>
    <cfRule type="expression" dxfId="9563" priority="15446">
      <formula>$B1152="TN2054"</formula>
    </cfRule>
    <cfRule type="expression" dxfId="9562" priority="15447">
      <formula>$B1152="TN1201"</formula>
    </cfRule>
    <cfRule type="expression" dxfId="9561" priority="15448">
      <formula>$B1152="TN1321"</formula>
    </cfRule>
    <cfRule type="expression" dxfId="9560" priority="15449">
      <formula>$B1152="TN4010TA"</formula>
    </cfRule>
    <cfRule type="expression" dxfId="9559" priority="15450">
      <formula>$B1152="TN2053"</formula>
    </cfRule>
    <cfRule type="expression" dxfId="9558" priority="15451">
      <formula>$B1152="TN2421"</formula>
    </cfRule>
    <cfRule type="expression" dxfId="9557" priority="15452">
      <formula>$B1152="TN1301"</formula>
    </cfRule>
    <cfRule type="expression" dxfId="9556" priority="15453">
      <formula>$B1152="TN1612TU"</formula>
    </cfRule>
    <cfRule type="expression" dxfId="9555" priority="15454">
      <formula>$B1152="TN1311"</formula>
    </cfRule>
    <cfRule type="expression" dxfId="9554" priority="15455">
      <formula>$B1152="TN1622"</formula>
    </cfRule>
    <cfRule type="expression" dxfId="9553" priority="15456">
      <formula>$B1152="EE1200"</formula>
    </cfRule>
    <cfRule type="expression" dxfId="9552" priority="15457">
      <formula>$B1152="TN2345"</formula>
    </cfRule>
    <cfRule type="expression" dxfId="9551" priority="15458">
      <formula>$B1152="AESB1320TN"</formula>
    </cfRule>
    <cfRule type="expression" dxfId="9550" priority="15459">
      <formula>$B1152="TN4110TA"</formula>
    </cfRule>
    <cfRule type="expression" dxfId="9549" priority="15460">
      <formula>$B1152="TN2321"</formula>
    </cfRule>
  </conditionalFormatting>
  <conditionalFormatting sqref="S1187">
    <cfRule type="expression" dxfId="9548" priority="15421">
      <formula>$B1187="StatMechThermo"</formula>
    </cfRule>
    <cfRule type="expression" dxfId="9547" priority="15422">
      <formula>$B1187="TN1531TW"</formula>
    </cfRule>
    <cfRule type="expression" dxfId="9546" priority="15423">
      <formula>$B1187="AESB1320TN"</formula>
    </cfRule>
    <cfRule type="expression" dxfId="9545" priority="15424">
      <formula>$B1187="NB1142"</formula>
    </cfRule>
    <cfRule type="expression" dxfId="9544" priority="15425">
      <formula>$B1187="EE1P11"</formula>
    </cfRule>
    <cfRule type="expression" dxfId="9543" priority="15426">
      <formula>$B1187="TN2054"</formula>
    </cfRule>
    <cfRule type="expression" dxfId="9542" priority="15427">
      <formula>$B1187="TN1201"</formula>
    </cfRule>
    <cfRule type="expression" dxfId="9541" priority="15428">
      <formula>$B1187="TN1321"</formula>
    </cfRule>
    <cfRule type="expression" dxfId="9540" priority="15429">
      <formula>$B1187="TN4010TA"</formula>
    </cfRule>
    <cfRule type="expression" dxfId="9539" priority="15430">
      <formula>$B1187="TN2053"</formula>
    </cfRule>
    <cfRule type="expression" dxfId="9538" priority="15431">
      <formula>$B1187="TN2421"</formula>
    </cfRule>
    <cfRule type="expression" dxfId="9537" priority="15432">
      <formula>$B1187="TN1301"</formula>
    </cfRule>
    <cfRule type="expression" dxfId="9536" priority="15433">
      <formula>$B1187="TN1612TU"</formula>
    </cfRule>
    <cfRule type="expression" dxfId="9535" priority="15434">
      <formula>$B1187="TN1311"</formula>
    </cfRule>
    <cfRule type="expression" dxfId="9534" priority="15435">
      <formula>$B1187="TN1622"</formula>
    </cfRule>
    <cfRule type="expression" dxfId="9533" priority="15436">
      <formula>$B1187="EE1200"</formula>
    </cfRule>
    <cfRule type="expression" dxfId="9532" priority="15437">
      <formula>$B1187="TN2345"</formula>
    </cfRule>
    <cfRule type="expression" dxfId="9531" priority="15438">
      <formula>$B1187="AESB1320TN"</formula>
    </cfRule>
    <cfRule type="expression" dxfId="9530" priority="15439">
      <formula>$B1187="TN4110TA"</formula>
    </cfRule>
    <cfRule type="expression" dxfId="9529" priority="15440">
      <formula>$B1187="TN2321"</formula>
    </cfRule>
  </conditionalFormatting>
  <conditionalFormatting sqref="M1160">
    <cfRule type="expression" dxfId="9528" priority="15401">
      <formula>$B1160="StatMechThermo"</formula>
    </cfRule>
    <cfRule type="expression" dxfId="9527" priority="15402">
      <formula>$B1160="TN1531TW"</formula>
    </cfRule>
    <cfRule type="expression" dxfId="9526" priority="15403">
      <formula>$B1160="AESB1320TN"</formula>
    </cfRule>
    <cfRule type="expression" dxfId="9525" priority="15404">
      <formula>$B1160="NB1142"</formula>
    </cfRule>
    <cfRule type="expression" dxfId="9524" priority="15405">
      <formula>$B1160="EE1P11"</formula>
    </cfRule>
    <cfRule type="expression" dxfId="9523" priority="15406">
      <formula>$B1160="TN2054"</formula>
    </cfRule>
    <cfRule type="expression" dxfId="9522" priority="15407">
      <formula>$B1160="TN1201"</formula>
    </cfRule>
    <cfRule type="expression" dxfId="9521" priority="15408">
      <formula>$B1160="TN1321"</formula>
    </cfRule>
    <cfRule type="expression" dxfId="9520" priority="15409">
      <formula>$B1160="TN4010TA"</formula>
    </cfRule>
    <cfRule type="expression" dxfId="9519" priority="15410">
      <formula>$B1160="TN2053"</formula>
    </cfRule>
    <cfRule type="expression" dxfId="9518" priority="15411">
      <formula>$B1160="TN2421"</formula>
    </cfRule>
    <cfRule type="expression" dxfId="9517" priority="15412">
      <formula>$B1160="TN1301"</formula>
    </cfRule>
    <cfRule type="expression" dxfId="9516" priority="15413">
      <formula>$B1160="TN1612TU"</formula>
    </cfRule>
    <cfRule type="expression" dxfId="9515" priority="15414">
      <formula>$B1160="TN1311"</formula>
    </cfRule>
    <cfRule type="expression" dxfId="9514" priority="15415">
      <formula>$B1160="TN1622"</formula>
    </cfRule>
    <cfRule type="expression" dxfId="9513" priority="15416">
      <formula>$B1160="EE1200"</formula>
    </cfRule>
    <cfRule type="expression" dxfId="9512" priority="15417">
      <formula>$B1160="TN2345"</formula>
    </cfRule>
    <cfRule type="expression" dxfId="9511" priority="15418">
      <formula>$B1160="AESB1320TN"</formula>
    </cfRule>
    <cfRule type="expression" dxfId="9510" priority="15419">
      <formula>$B1160="TN4110TA"</formula>
    </cfRule>
    <cfRule type="expression" dxfId="9509" priority="15420">
      <formula>$B1160="TN2321"</formula>
    </cfRule>
  </conditionalFormatting>
  <conditionalFormatting sqref="M1158">
    <cfRule type="expression" dxfId="9508" priority="15381">
      <formula>$B1158="StatMechThermo"</formula>
    </cfRule>
    <cfRule type="expression" dxfId="9507" priority="15382">
      <formula>$B1158="TN1531TW"</formula>
    </cfRule>
    <cfRule type="expression" dxfId="9506" priority="15383">
      <formula>$B1158="AESB1320TN"</formula>
    </cfRule>
    <cfRule type="expression" dxfId="9505" priority="15384">
      <formula>$B1158="NB1142"</formula>
    </cfRule>
    <cfRule type="expression" dxfId="9504" priority="15385">
      <formula>$B1158="EE1P11"</formula>
    </cfRule>
    <cfRule type="expression" dxfId="9503" priority="15386">
      <formula>$B1158="TN2054"</formula>
    </cfRule>
    <cfRule type="expression" dxfId="9502" priority="15387">
      <formula>$B1158="TN1201"</formula>
    </cfRule>
    <cfRule type="expression" dxfId="9501" priority="15388">
      <formula>$B1158="TN1321"</formula>
    </cfRule>
    <cfRule type="expression" dxfId="9500" priority="15389">
      <formula>$B1158="TN4010TA"</formula>
    </cfRule>
    <cfRule type="expression" dxfId="9499" priority="15390">
      <formula>$B1158="TN2053"</formula>
    </cfRule>
    <cfRule type="expression" dxfId="9498" priority="15391">
      <formula>$B1158="TN2421"</formula>
    </cfRule>
    <cfRule type="expression" dxfId="9497" priority="15392">
      <formula>$B1158="TN1301"</formula>
    </cfRule>
    <cfRule type="expression" dxfId="9496" priority="15393">
      <formula>$B1158="TN1612TU"</formula>
    </cfRule>
    <cfRule type="expression" dxfId="9495" priority="15394">
      <formula>$B1158="TN1311"</formula>
    </cfRule>
    <cfRule type="expression" dxfId="9494" priority="15395">
      <formula>$B1158="TN1622"</formula>
    </cfRule>
    <cfRule type="expression" dxfId="9493" priority="15396">
      <formula>$B1158="EE1200"</formula>
    </cfRule>
    <cfRule type="expression" dxfId="9492" priority="15397">
      <formula>$B1158="TN2345"</formula>
    </cfRule>
    <cfRule type="expression" dxfId="9491" priority="15398">
      <formula>$B1158="AESB1320TN"</formula>
    </cfRule>
    <cfRule type="expression" dxfId="9490" priority="15399">
      <formula>$B1158="TN4110TA"</formula>
    </cfRule>
    <cfRule type="expression" dxfId="9489" priority="15400">
      <formula>$B1158="TN2321"</formula>
    </cfRule>
  </conditionalFormatting>
  <conditionalFormatting sqref="M1159">
    <cfRule type="expression" dxfId="9488" priority="15361">
      <formula>$B1159="StatMechThermo"</formula>
    </cfRule>
    <cfRule type="expression" dxfId="9487" priority="15362">
      <formula>$B1159="TN1531TW"</formula>
    </cfRule>
    <cfRule type="expression" dxfId="9486" priority="15363">
      <formula>$B1159="AESB1320TN"</formula>
    </cfRule>
    <cfRule type="expression" dxfId="9485" priority="15364">
      <formula>$B1159="NB1142"</formula>
    </cfRule>
    <cfRule type="expression" dxfId="9484" priority="15365">
      <formula>$B1159="EE1P11"</formula>
    </cfRule>
    <cfRule type="expression" dxfId="9483" priority="15366">
      <formula>$B1159="TN2054"</formula>
    </cfRule>
    <cfRule type="expression" dxfId="9482" priority="15367">
      <formula>$B1159="TN1201"</formula>
    </cfRule>
    <cfRule type="expression" dxfId="9481" priority="15368">
      <formula>$B1159="TN1321"</formula>
    </cfRule>
    <cfRule type="expression" dxfId="9480" priority="15369">
      <formula>$B1159="TN4010TA"</formula>
    </cfRule>
    <cfRule type="expression" dxfId="9479" priority="15370">
      <formula>$B1159="TN2053"</formula>
    </cfRule>
    <cfRule type="expression" dxfId="9478" priority="15371">
      <formula>$B1159="TN2421"</formula>
    </cfRule>
    <cfRule type="expression" dxfId="9477" priority="15372">
      <formula>$B1159="TN1301"</formula>
    </cfRule>
    <cfRule type="expression" dxfId="9476" priority="15373">
      <formula>$B1159="TN1612TU"</formula>
    </cfRule>
    <cfRule type="expression" dxfId="9475" priority="15374">
      <formula>$B1159="TN1311"</formula>
    </cfRule>
    <cfRule type="expression" dxfId="9474" priority="15375">
      <formula>$B1159="TN1622"</formula>
    </cfRule>
    <cfRule type="expression" dxfId="9473" priority="15376">
      <formula>$B1159="EE1200"</formula>
    </cfRule>
    <cfRule type="expression" dxfId="9472" priority="15377">
      <formula>$B1159="TN2345"</formula>
    </cfRule>
    <cfRule type="expression" dxfId="9471" priority="15378">
      <formula>$B1159="AESB1320TN"</formula>
    </cfRule>
    <cfRule type="expression" dxfId="9470" priority="15379">
      <formula>$B1159="TN4110TA"</formula>
    </cfRule>
    <cfRule type="expression" dxfId="9469" priority="15380">
      <formula>$B1159="TN2321"</formula>
    </cfRule>
  </conditionalFormatting>
  <conditionalFormatting sqref="M1155">
    <cfRule type="expression" dxfId="9468" priority="15341">
      <formula>$B1155="StatMechThermo"</formula>
    </cfRule>
    <cfRule type="expression" dxfId="9467" priority="15342">
      <formula>$B1155="TN1531TW"</formula>
    </cfRule>
    <cfRule type="expression" dxfId="9466" priority="15343">
      <formula>$B1155="AESB1320TN"</formula>
    </cfRule>
    <cfRule type="expression" dxfId="9465" priority="15344">
      <formula>$B1155="NB1142"</formula>
    </cfRule>
    <cfRule type="expression" dxfId="9464" priority="15345">
      <formula>$B1155="EE1P11"</formula>
    </cfRule>
    <cfRule type="expression" dxfId="9463" priority="15346">
      <formula>$B1155="TN2054"</formula>
    </cfRule>
    <cfRule type="expression" dxfId="9462" priority="15347">
      <formula>$B1155="TN1201"</formula>
    </cfRule>
    <cfRule type="expression" dxfId="9461" priority="15348">
      <formula>$B1155="TN1321"</formula>
    </cfRule>
    <cfRule type="expression" dxfId="9460" priority="15349">
      <formula>$B1155="TN4010TA"</formula>
    </cfRule>
    <cfRule type="expression" dxfId="9459" priority="15350">
      <formula>$B1155="TN2053"</formula>
    </cfRule>
    <cfRule type="expression" dxfId="9458" priority="15351">
      <formula>$B1155="TN2421"</formula>
    </cfRule>
    <cfRule type="expression" dxfId="9457" priority="15352">
      <formula>$B1155="TN1301"</formula>
    </cfRule>
    <cfRule type="expression" dxfId="9456" priority="15353">
      <formula>$B1155="TN1612TU"</formula>
    </cfRule>
    <cfRule type="expression" dxfId="9455" priority="15354">
      <formula>$B1155="TN1311"</formula>
    </cfRule>
    <cfRule type="expression" dxfId="9454" priority="15355">
      <formula>$B1155="TN1622"</formula>
    </cfRule>
    <cfRule type="expression" dxfId="9453" priority="15356">
      <formula>$B1155="EE1200"</formula>
    </cfRule>
    <cfRule type="expression" dxfId="9452" priority="15357">
      <formula>$B1155="TN2345"</formula>
    </cfRule>
    <cfRule type="expression" dxfId="9451" priority="15358">
      <formula>$B1155="AESB1320TN"</formula>
    </cfRule>
    <cfRule type="expression" dxfId="9450" priority="15359">
      <formula>$B1155="TN4110TA"</formula>
    </cfRule>
    <cfRule type="expression" dxfId="9449" priority="15360">
      <formula>$B1155="TN2321"</formula>
    </cfRule>
  </conditionalFormatting>
  <conditionalFormatting sqref="M1154">
    <cfRule type="expression" dxfId="9448" priority="15321">
      <formula>$B1154="StatMechThermo"</formula>
    </cfRule>
    <cfRule type="expression" dxfId="9447" priority="15322">
      <formula>$B1154="TN1531TW"</formula>
    </cfRule>
    <cfRule type="expression" dxfId="9446" priority="15323">
      <formula>$B1154="AESB1320TN"</formula>
    </cfRule>
    <cfRule type="expression" dxfId="9445" priority="15324">
      <formula>$B1154="NB1142"</formula>
    </cfRule>
    <cfRule type="expression" dxfId="9444" priority="15325">
      <formula>$B1154="EE1P11"</formula>
    </cfRule>
    <cfRule type="expression" dxfId="9443" priority="15326">
      <formula>$B1154="TN2054"</formula>
    </cfRule>
    <cfRule type="expression" dxfId="9442" priority="15327">
      <formula>$B1154="TN1201"</formula>
    </cfRule>
    <cfRule type="expression" dxfId="9441" priority="15328">
      <formula>$B1154="TN1321"</formula>
    </cfRule>
    <cfRule type="expression" dxfId="9440" priority="15329">
      <formula>$B1154="TN4010TA"</formula>
    </cfRule>
    <cfRule type="expression" dxfId="9439" priority="15330">
      <formula>$B1154="TN2053"</formula>
    </cfRule>
    <cfRule type="expression" dxfId="9438" priority="15331">
      <formula>$B1154="TN2421"</formula>
    </cfRule>
    <cfRule type="expression" dxfId="9437" priority="15332">
      <formula>$B1154="TN1301"</formula>
    </cfRule>
    <cfRule type="expression" dxfId="9436" priority="15333">
      <formula>$B1154="TN1612TU"</formula>
    </cfRule>
    <cfRule type="expression" dxfId="9435" priority="15334">
      <formula>$B1154="TN1311"</formula>
    </cfRule>
    <cfRule type="expression" dxfId="9434" priority="15335">
      <formula>$B1154="TN1622"</formula>
    </cfRule>
    <cfRule type="expression" dxfId="9433" priority="15336">
      <formula>$B1154="EE1200"</formula>
    </cfRule>
    <cfRule type="expression" dxfId="9432" priority="15337">
      <formula>$B1154="TN2345"</formula>
    </cfRule>
    <cfRule type="expression" dxfId="9431" priority="15338">
      <formula>$B1154="AESB1320TN"</formula>
    </cfRule>
    <cfRule type="expression" dxfId="9430" priority="15339">
      <formula>$B1154="TN4110TA"</formula>
    </cfRule>
    <cfRule type="expression" dxfId="9429" priority="15340">
      <formula>$B1154="TN2321"</formula>
    </cfRule>
  </conditionalFormatting>
  <conditionalFormatting sqref="M1172">
    <cfRule type="expression" dxfId="9428" priority="15301">
      <formula>$B1172="StatMechThermo"</formula>
    </cfRule>
    <cfRule type="expression" dxfId="9427" priority="15302">
      <formula>$B1172="TN1531TW"</formula>
    </cfRule>
    <cfRule type="expression" dxfId="9426" priority="15303">
      <formula>$B1172="AESB1320TN"</formula>
    </cfRule>
    <cfRule type="expression" dxfId="9425" priority="15304">
      <formula>$B1172="NB1142"</formula>
    </cfRule>
    <cfRule type="expression" dxfId="9424" priority="15305">
      <formula>$B1172="EE1P11"</formula>
    </cfRule>
    <cfRule type="expression" dxfId="9423" priority="15306">
      <formula>$B1172="TN2054"</formula>
    </cfRule>
    <cfRule type="expression" dxfId="9422" priority="15307">
      <formula>$B1172="TN1201"</formula>
    </cfRule>
    <cfRule type="expression" dxfId="9421" priority="15308">
      <formula>$B1172="TN1321"</formula>
    </cfRule>
    <cfRule type="expression" dxfId="9420" priority="15309">
      <formula>$B1172="TN4010TA"</formula>
    </cfRule>
    <cfRule type="expression" dxfId="9419" priority="15310">
      <formula>$B1172="TN2053"</formula>
    </cfRule>
    <cfRule type="expression" dxfId="9418" priority="15311">
      <formula>$B1172="TN2421"</formula>
    </cfRule>
    <cfRule type="expression" dxfId="9417" priority="15312">
      <formula>$B1172="TN1301"</formula>
    </cfRule>
    <cfRule type="expression" dxfId="9416" priority="15313">
      <formula>$B1172="TN1612TU"</formula>
    </cfRule>
    <cfRule type="expression" dxfId="9415" priority="15314">
      <formula>$B1172="TN1311"</formula>
    </cfRule>
    <cfRule type="expression" dxfId="9414" priority="15315">
      <formula>$B1172="TN1622"</formula>
    </cfRule>
    <cfRule type="expression" dxfId="9413" priority="15316">
      <formula>$B1172="EE1200"</formula>
    </cfRule>
    <cfRule type="expression" dxfId="9412" priority="15317">
      <formula>$B1172="TN2345"</formula>
    </cfRule>
    <cfRule type="expression" dxfId="9411" priority="15318">
      <formula>$B1172="AESB1320TN"</formula>
    </cfRule>
    <cfRule type="expression" dxfId="9410" priority="15319">
      <formula>$B1172="TN4110TA"</formula>
    </cfRule>
    <cfRule type="expression" dxfId="9409" priority="15320">
      <formula>$B1172="TN2321"</formula>
    </cfRule>
  </conditionalFormatting>
  <conditionalFormatting sqref="M1166">
    <cfRule type="expression" dxfId="9408" priority="15281">
      <formula>$B1166="StatMechThermo"</formula>
    </cfRule>
    <cfRule type="expression" dxfId="9407" priority="15282">
      <formula>$B1166="TN1531TW"</formula>
    </cfRule>
    <cfRule type="expression" dxfId="9406" priority="15283">
      <formula>$B1166="AESB1320TN"</formula>
    </cfRule>
    <cfRule type="expression" dxfId="9405" priority="15284">
      <formula>$B1166="NB1142"</formula>
    </cfRule>
    <cfRule type="expression" dxfId="9404" priority="15285">
      <formula>$B1166="EE1P11"</formula>
    </cfRule>
    <cfRule type="expression" dxfId="9403" priority="15286">
      <formula>$B1166="TN2054"</formula>
    </cfRule>
    <cfRule type="expression" dxfId="9402" priority="15287">
      <formula>$B1166="TN1201"</formula>
    </cfRule>
    <cfRule type="expression" dxfId="9401" priority="15288">
      <formula>$B1166="TN1321"</formula>
    </cfRule>
    <cfRule type="expression" dxfId="9400" priority="15289">
      <formula>$B1166="TN4010TA"</formula>
    </cfRule>
    <cfRule type="expression" dxfId="9399" priority="15290">
      <formula>$B1166="TN2053"</formula>
    </cfRule>
    <cfRule type="expression" dxfId="9398" priority="15291">
      <formula>$B1166="TN2421"</formula>
    </cfRule>
    <cfRule type="expression" dxfId="9397" priority="15292">
      <formula>$B1166="TN1301"</formula>
    </cfRule>
    <cfRule type="expression" dxfId="9396" priority="15293">
      <formula>$B1166="TN1612TU"</formula>
    </cfRule>
    <cfRule type="expression" dxfId="9395" priority="15294">
      <formula>$B1166="TN1311"</formula>
    </cfRule>
    <cfRule type="expression" dxfId="9394" priority="15295">
      <formula>$B1166="TN1622"</formula>
    </cfRule>
    <cfRule type="expression" dxfId="9393" priority="15296">
      <formula>$B1166="EE1200"</formula>
    </cfRule>
    <cfRule type="expression" dxfId="9392" priority="15297">
      <formula>$B1166="TN2345"</formula>
    </cfRule>
    <cfRule type="expression" dxfId="9391" priority="15298">
      <formula>$B1166="AESB1320TN"</formula>
    </cfRule>
    <cfRule type="expression" dxfId="9390" priority="15299">
      <formula>$B1166="TN4110TA"</formula>
    </cfRule>
    <cfRule type="expression" dxfId="9389" priority="15300">
      <formula>$B1166="TN2321"</formula>
    </cfRule>
  </conditionalFormatting>
  <conditionalFormatting sqref="M1167">
    <cfRule type="expression" dxfId="9388" priority="15261">
      <formula>$B1167="StatMechThermo"</formula>
    </cfRule>
    <cfRule type="expression" dxfId="9387" priority="15262">
      <formula>$B1167="TN1531TW"</formula>
    </cfRule>
    <cfRule type="expression" dxfId="9386" priority="15263">
      <formula>$B1167="AESB1320TN"</formula>
    </cfRule>
    <cfRule type="expression" dxfId="9385" priority="15264">
      <formula>$B1167="NB1142"</formula>
    </cfRule>
    <cfRule type="expression" dxfId="9384" priority="15265">
      <formula>$B1167="EE1P11"</formula>
    </cfRule>
    <cfRule type="expression" dxfId="9383" priority="15266">
      <formula>$B1167="TN2054"</formula>
    </cfRule>
    <cfRule type="expression" dxfId="9382" priority="15267">
      <formula>$B1167="TN1201"</formula>
    </cfRule>
    <cfRule type="expression" dxfId="9381" priority="15268">
      <formula>$B1167="TN1321"</formula>
    </cfRule>
    <cfRule type="expression" dxfId="9380" priority="15269">
      <formula>$B1167="TN4010TA"</formula>
    </cfRule>
    <cfRule type="expression" dxfId="9379" priority="15270">
      <formula>$B1167="TN2053"</formula>
    </cfRule>
    <cfRule type="expression" dxfId="9378" priority="15271">
      <formula>$B1167="TN2421"</formula>
    </cfRule>
    <cfRule type="expression" dxfId="9377" priority="15272">
      <formula>$B1167="TN1301"</formula>
    </cfRule>
    <cfRule type="expression" dxfId="9376" priority="15273">
      <formula>$B1167="TN1612TU"</formula>
    </cfRule>
    <cfRule type="expression" dxfId="9375" priority="15274">
      <formula>$B1167="TN1311"</formula>
    </cfRule>
    <cfRule type="expression" dxfId="9374" priority="15275">
      <formula>$B1167="TN1622"</formula>
    </cfRule>
    <cfRule type="expression" dxfId="9373" priority="15276">
      <formula>$B1167="EE1200"</formula>
    </cfRule>
    <cfRule type="expression" dxfId="9372" priority="15277">
      <formula>$B1167="TN2345"</formula>
    </cfRule>
    <cfRule type="expression" dxfId="9371" priority="15278">
      <formula>$B1167="AESB1320TN"</formula>
    </cfRule>
    <cfRule type="expression" dxfId="9370" priority="15279">
      <formula>$B1167="TN4110TA"</formula>
    </cfRule>
    <cfRule type="expression" dxfId="9369" priority="15280">
      <formula>$B1167="TN2321"</formula>
    </cfRule>
  </conditionalFormatting>
  <conditionalFormatting sqref="M1168">
    <cfRule type="expression" dxfId="9368" priority="15241">
      <formula>$B1168="StatMechThermo"</formula>
    </cfRule>
    <cfRule type="expression" dxfId="9367" priority="15242">
      <formula>$B1168="TN1531TW"</formula>
    </cfRule>
    <cfRule type="expression" dxfId="9366" priority="15243">
      <formula>$B1168="AESB1320TN"</formula>
    </cfRule>
    <cfRule type="expression" dxfId="9365" priority="15244">
      <formula>$B1168="NB1142"</formula>
    </cfRule>
    <cfRule type="expression" dxfId="9364" priority="15245">
      <formula>$B1168="EE1P11"</formula>
    </cfRule>
    <cfRule type="expression" dxfId="9363" priority="15246">
      <formula>$B1168="TN2054"</formula>
    </cfRule>
    <cfRule type="expression" dxfId="9362" priority="15247">
      <formula>$B1168="TN1201"</formula>
    </cfRule>
    <cfRule type="expression" dxfId="9361" priority="15248">
      <formula>$B1168="TN1321"</formula>
    </cfRule>
    <cfRule type="expression" dxfId="9360" priority="15249">
      <formula>$B1168="TN4010TA"</formula>
    </cfRule>
    <cfRule type="expression" dxfId="9359" priority="15250">
      <formula>$B1168="TN2053"</formula>
    </cfRule>
    <cfRule type="expression" dxfId="9358" priority="15251">
      <formula>$B1168="TN2421"</formula>
    </cfRule>
    <cfRule type="expression" dxfId="9357" priority="15252">
      <formula>$B1168="TN1301"</formula>
    </cfRule>
    <cfRule type="expression" dxfId="9356" priority="15253">
      <formula>$B1168="TN1612TU"</formula>
    </cfRule>
    <cfRule type="expression" dxfId="9355" priority="15254">
      <formula>$B1168="TN1311"</formula>
    </cfRule>
    <cfRule type="expression" dxfId="9354" priority="15255">
      <formula>$B1168="TN1622"</formula>
    </cfRule>
    <cfRule type="expression" dxfId="9353" priority="15256">
      <formula>$B1168="EE1200"</formula>
    </cfRule>
    <cfRule type="expression" dxfId="9352" priority="15257">
      <formula>$B1168="TN2345"</formula>
    </cfRule>
    <cfRule type="expression" dxfId="9351" priority="15258">
      <formula>$B1168="AESB1320TN"</formula>
    </cfRule>
    <cfRule type="expression" dxfId="9350" priority="15259">
      <formula>$B1168="TN4110TA"</formula>
    </cfRule>
    <cfRule type="expression" dxfId="9349" priority="15260">
      <formula>$B1168="TN2321"</formula>
    </cfRule>
  </conditionalFormatting>
  <conditionalFormatting sqref="M1187">
    <cfRule type="expression" dxfId="9348" priority="15221">
      <formula>$B1187="StatMechThermo"</formula>
    </cfRule>
    <cfRule type="expression" dxfId="9347" priority="15222">
      <formula>$B1187="TN1531TW"</formula>
    </cfRule>
    <cfRule type="expression" dxfId="9346" priority="15223">
      <formula>$B1187="AESB1320TN"</formula>
    </cfRule>
    <cfRule type="expression" dxfId="9345" priority="15224">
      <formula>$B1187="NB1142"</formula>
    </cfRule>
    <cfRule type="expression" dxfId="9344" priority="15225">
      <formula>$B1187="EE1P11"</formula>
    </cfRule>
    <cfRule type="expression" dxfId="9343" priority="15226">
      <formula>$B1187="TN2054"</formula>
    </cfRule>
    <cfRule type="expression" dxfId="9342" priority="15227">
      <formula>$B1187="TN1201"</formula>
    </cfRule>
    <cfRule type="expression" dxfId="9341" priority="15228">
      <formula>$B1187="TN1321"</formula>
    </cfRule>
    <cfRule type="expression" dxfId="9340" priority="15229">
      <formula>$B1187="TN4010TA"</formula>
    </cfRule>
    <cfRule type="expression" dxfId="9339" priority="15230">
      <formula>$B1187="TN2053"</formula>
    </cfRule>
    <cfRule type="expression" dxfId="9338" priority="15231">
      <formula>$B1187="TN2421"</formula>
    </cfRule>
    <cfRule type="expression" dxfId="9337" priority="15232">
      <formula>$B1187="TN1301"</formula>
    </cfRule>
    <cfRule type="expression" dxfId="9336" priority="15233">
      <formula>$B1187="TN1612TU"</formula>
    </cfRule>
    <cfRule type="expression" dxfId="9335" priority="15234">
      <formula>$B1187="TN1311"</formula>
    </cfRule>
    <cfRule type="expression" dxfId="9334" priority="15235">
      <formula>$B1187="TN1622"</formula>
    </cfRule>
    <cfRule type="expression" dxfId="9333" priority="15236">
      <formula>$B1187="EE1200"</formula>
    </cfRule>
    <cfRule type="expression" dxfId="9332" priority="15237">
      <formula>$B1187="TN2345"</formula>
    </cfRule>
    <cfRule type="expression" dxfId="9331" priority="15238">
      <formula>$B1187="AESB1320TN"</formula>
    </cfRule>
    <cfRule type="expression" dxfId="9330" priority="15239">
      <formula>$B1187="TN4110TA"</formula>
    </cfRule>
    <cfRule type="expression" dxfId="9329" priority="15240">
      <formula>$B1187="TN2321"</formula>
    </cfRule>
  </conditionalFormatting>
  <conditionalFormatting sqref="B1352:B1361 S1352:S1361 G1352:G1361 K1352:M1361">
    <cfRule type="expression" dxfId="9328" priority="15026">
      <formula>$B1352="StatMechThermo"</formula>
    </cfRule>
    <cfRule type="expression" dxfId="9327" priority="15046">
      <formula>$B1352="TN1531TW"</formula>
    </cfRule>
    <cfRule type="expression" dxfId="9326" priority="15047">
      <formula>$B1352="AESB1320TN"</formula>
    </cfRule>
    <cfRule type="expression" dxfId="9325" priority="15048">
      <formula>$B1352="NB1142"</formula>
    </cfRule>
    <cfRule type="expression" dxfId="9324" priority="15049">
      <formula>$B1352="EE1P11"</formula>
    </cfRule>
    <cfRule type="expression" dxfId="9323" priority="15050">
      <formula>$B1352="TN2054"</formula>
    </cfRule>
    <cfRule type="expression" dxfId="9322" priority="15051">
      <formula>$B1352="TN1201"</formula>
    </cfRule>
    <cfRule type="expression" dxfId="9321" priority="15052">
      <formula>$B1352="TN1321"</formula>
    </cfRule>
    <cfRule type="expression" dxfId="9320" priority="15053">
      <formula>$B1352="TN4010TA"</formula>
    </cfRule>
    <cfRule type="expression" dxfId="9319" priority="15054">
      <formula>$B1352="TN2053"</formula>
    </cfRule>
    <cfRule type="expression" dxfId="9318" priority="15055">
      <formula>$B1352="TN2421"</formula>
    </cfRule>
    <cfRule type="expression" dxfId="9317" priority="15056">
      <formula>$B1352="TN1301"</formula>
    </cfRule>
    <cfRule type="expression" dxfId="9316" priority="15057">
      <formula>$B1352="TN1612TU"</formula>
    </cfRule>
    <cfRule type="expression" dxfId="9315" priority="15058">
      <formula>$B1352="TN1311"</formula>
    </cfRule>
    <cfRule type="expression" dxfId="9314" priority="15059">
      <formula>$B1352="TN1622"</formula>
    </cfRule>
    <cfRule type="expression" dxfId="9313" priority="15060">
      <formula>$B1352="EE1200"</formula>
    </cfRule>
    <cfRule type="expression" dxfId="9312" priority="15061">
      <formula>$B1352="TN2345"</formula>
    </cfRule>
    <cfRule type="expression" dxfId="9311" priority="15062">
      <formula>$B1352="AESB1320TN"</formula>
    </cfRule>
    <cfRule type="expression" dxfId="9310" priority="15063">
      <formula>$B1352="TN4110TA"</formula>
    </cfRule>
    <cfRule type="expression" dxfId="9309" priority="15064">
      <formula>$B1352="TN2321"</formula>
    </cfRule>
  </conditionalFormatting>
  <conditionalFormatting sqref="B1362 K1362:M1362 S1362 G1362">
    <cfRule type="expression" dxfId="9308" priority="14987">
      <formula>$B1362="StatMechThermo"</formula>
    </cfRule>
    <cfRule type="expression" dxfId="9307" priority="15007">
      <formula>$B1362="TN1531TW"</formula>
    </cfRule>
    <cfRule type="expression" dxfId="9306" priority="15008">
      <formula>$B1362="AESB1320TN"</formula>
    </cfRule>
    <cfRule type="expression" dxfId="9305" priority="15009">
      <formula>$B1362="NB1142"</formula>
    </cfRule>
    <cfRule type="expression" dxfId="9304" priority="15010">
      <formula>$B1362="EE1P11"</formula>
    </cfRule>
    <cfRule type="expression" dxfId="9303" priority="15011">
      <formula>$B1362="TN2054"</formula>
    </cfRule>
    <cfRule type="expression" dxfId="9302" priority="15012">
      <formula>$B1362="TN1201"</formula>
    </cfRule>
    <cfRule type="expression" dxfId="9301" priority="15013">
      <formula>$B1362="TN1321"</formula>
    </cfRule>
    <cfRule type="expression" dxfId="9300" priority="15014">
      <formula>$B1362="TN4010TA"</formula>
    </cfRule>
    <cfRule type="expression" dxfId="9299" priority="15015">
      <formula>$B1362="TN2053"</formula>
    </cfRule>
    <cfRule type="expression" dxfId="9298" priority="15016">
      <formula>$B1362="TN2421"</formula>
    </cfRule>
    <cfRule type="expression" dxfId="9297" priority="15017">
      <formula>$B1362="TN1301"</formula>
    </cfRule>
    <cfRule type="expression" dxfId="9296" priority="15018">
      <formula>$B1362="TN1612TU"</formula>
    </cfRule>
    <cfRule type="expression" dxfId="9295" priority="15019">
      <formula>$B1362="TN1311"</formula>
    </cfRule>
    <cfRule type="expression" dxfId="9294" priority="15020">
      <formula>$B1362="TN1622"</formula>
    </cfRule>
    <cfRule type="expression" dxfId="9293" priority="15021">
      <formula>$B1362="EE1200"</formula>
    </cfRule>
    <cfRule type="expression" dxfId="9292" priority="15022">
      <formula>$B1362="TN2345"</formula>
    </cfRule>
    <cfRule type="expression" dxfId="9291" priority="15023">
      <formula>$B1362="AESB1320TN"</formula>
    </cfRule>
    <cfRule type="expression" dxfId="9290" priority="15024">
      <formula>$B1362="TN4110TA"</formula>
    </cfRule>
    <cfRule type="expression" dxfId="9289" priority="15025">
      <formula>$B1362="TN2321"</formula>
    </cfRule>
  </conditionalFormatting>
  <conditionalFormatting sqref="B1363 S1363 G1363 K1363:M1363">
    <cfRule type="expression" dxfId="9288" priority="14811">
      <formula>$B1363="StatMechThermo"</formula>
    </cfRule>
    <cfRule type="expression" dxfId="9287" priority="14831">
      <formula>$B1363="TN1531TW"</formula>
    </cfRule>
    <cfRule type="expression" dxfId="9286" priority="14832">
      <formula>$B1363="AESB1320TN"</formula>
    </cfRule>
    <cfRule type="expression" dxfId="9285" priority="14833">
      <formula>$B1363="NB1142"</formula>
    </cfRule>
    <cfRule type="expression" dxfId="9284" priority="14834">
      <formula>$B1363="EE1P11"</formula>
    </cfRule>
    <cfRule type="expression" dxfId="9283" priority="14835">
      <formula>$B1363="TN2054"</formula>
    </cfRule>
    <cfRule type="expression" dxfId="9282" priority="14836">
      <formula>$B1363="TN1201"</formula>
    </cfRule>
    <cfRule type="expression" dxfId="9281" priority="14837">
      <formula>$B1363="TN1321"</formula>
    </cfRule>
    <cfRule type="expression" dxfId="9280" priority="14838">
      <formula>$B1363="TN4010TA"</formula>
    </cfRule>
    <cfRule type="expression" dxfId="9279" priority="14839">
      <formula>$B1363="TN2053"</formula>
    </cfRule>
    <cfRule type="expression" dxfId="9278" priority="14840">
      <formula>$B1363="TN2421"</formula>
    </cfRule>
    <cfRule type="expression" dxfId="9277" priority="14841">
      <formula>$B1363="TN1301"</formula>
    </cfRule>
    <cfRule type="expression" dxfId="9276" priority="14842">
      <formula>$B1363="TN1612TU"</formula>
    </cfRule>
    <cfRule type="expression" dxfId="9275" priority="14843">
      <formula>$B1363="TN1311"</formula>
    </cfRule>
    <cfRule type="expression" dxfId="9274" priority="14844">
      <formula>$B1363="TN1622"</formula>
    </cfRule>
    <cfRule type="expression" dxfId="9273" priority="14845">
      <formula>$B1363="EE1200"</formula>
    </cfRule>
    <cfRule type="expression" dxfId="9272" priority="14846">
      <formula>$B1363="TN2345"</formula>
    </cfRule>
    <cfRule type="expression" dxfId="9271" priority="14847">
      <formula>$B1363="AESB1320TN"</formula>
    </cfRule>
    <cfRule type="expression" dxfId="9270" priority="14848">
      <formula>$B1363="TN4110TA"</formula>
    </cfRule>
    <cfRule type="expression" dxfId="9269" priority="14849">
      <formula>$B1363="TN2321"</formula>
    </cfRule>
  </conditionalFormatting>
  <conditionalFormatting sqref="B1342 G1342 K1342:L1342">
    <cfRule type="expression" dxfId="9268" priority="14633">
      <formula>$B1342="StatMechThermo"</formula>
    </cfRule>
    <cfRule type="expression" dxfId="9267" priority="14634">
      <formula>$B1342="TN1531TW"</formula>
    </cfRule>
    <cfRule type="expression" dxfId="9266" priority="14635">
      <formula>$B1342="AESB1320TN"</formula>
    </cfRule>
    <cfRule type="expression" dxfId="9265" priority="14636">
      <formula>$B1342="NB1142"</formula>
    </cfRule>
    <cfRule type="expression" dxfId="9264" priority="14637">
      <formula>$B1342="EE1P11"</formula>
    </cfRule>
    <cfRule type="expression" dxfId="9263" priority="14638">
      <formula>$B1342="TN2054"</formula>
    </cfRule>
    <cfRule type="expression" dxfId="9262" priority="14639">
      <formula>$B1342="TN1201"</formula>
    </cfRule>
    <cfRule type="expression" dxfId="9261" priority="14640">
      <formula>$B1342="TN1321"</formula>
    </cfRule>
    <cfRule type="expression" dxfId="9260" priority="14641">
      <formula>$B1342="TN4010TA"</formula>
    </cfRule>
    <cfRule type="expression" dxfId="9259" priority="14642">
      <formula>$B1342="TN2053"</formula>
    </cfRule>
    <cfRule type="expression" dxfId="9258" priority="14643">
      <formula>$B1342="TN2421"</formula>
    </cfRule>
    <cfRule type="expression" dxfId="9257" priority="14644">
      <formula>$B1342="TN1301"</formula>
    </cfRule>
    <cfRule type="expression" dxfId="9256" priority="14645">
      <formula>$B1342="TN1612TU"</formula>
    </cfRule>
    <cfRule type="expression" dxfId="9255" priority="14646">
      <formula>$B1342="TN1311"</formula>
    </cfRule>
    <cfRule type="expression" dxfId="9254" priority="14647">
      <formula>$B1342="TN1622"</formula>
    </cfRule>
    <cfRule type="expression" dxfId="9253" priority="14648">
      <formula>$B1342="EE1200"</formula>
    </cfRule>
    <cfRule type="expression" dxfId="9252" priority="14649">
      <formula>$B1342="TN2345"</formula>
    </cfRule>
    <cfRule type="expression" dxfId="9251" priority="14650">
      <formula>$B1342="AESB1320TN"</formula>
    </cfRule>
    <cfRule type="expression" dxfId="9250" priority="14651">
      <formula>$B1342="TN4110TA"</formula>
    </cfRule>
    <cfRule type="expression" dxfId="9249" priority="14652">
      <formula>$B1342="TN2321"</formula>
    </cfRule>
  </conditionalFormatting>
  <conditionalFormatting sqref="M1342">
    <cfRule type="expression" dxfId="9248" priority="14613">
      <formula>$B1342="StatMechThermo"</formula>
    </cfRule>
    <cfRule type="expression" dxfId="9247" priority="14614">
      <formula>$B1342="TN1531TW"</formula>
    </cfRule>
    <cfRule type="expression" dxfId="9246" priority="14615">
      <formula>$B1342="AESB1320TN"</formula>
    </cfRule>
    <cfRule type="expression" dxfId="9245" priority="14616">
      <formula>$B1342="NB1142"</formula>
    </cfRule>
    <cfRule type="expression" dxfId="9244" priority="14617">
      <formula>$B1342="EE1P11"</formula>
    </cfRule>
    <cfRule type="expression" dxfId="9243" priority="14618">
      <formula>$B1342="TN2054"</formula>
    </cfRule>
    <cfRule type="expression" dxfId="9242" priority="14619">
      <formula>$B1342="TN1201"</formula>
    </cfRule>
    <cfRule type="expression" dxfId="9241" priority="14620">
      <formula>$B1342="TN1321"</formula>
    </cfRule>
    <cfRule type="expression" dxfId="9240" priority="14621">
      <formula>$B1342="TN4010TA"</formula>
    </cfRule>
    <cfRule type="expression" dxfId="9239" priority="14622">
      <formula>$B1342="TN2053"</formula>
    </cfRule>
    <cfRule type="expression" dxfId="9238" priority="14623">
      <formula>$B1342="TN2421"</formula>
    </cfRule>
    <cfRule type="expression" dxfId="9237" priority="14624">
      <formula>$B1342="TN1301"</formula>
    </cfRule>
    <cfRule type="expression" dxfId="9236" priority="14625">
      <formula>$B1342="TN1612TU"</formula>
    </cfRule>
    <cfRule type="expression" dxfId="9235" priority="14626">
      <formula>$B1342="TN1311"</formula>
    </cfRule>
    <cfRule type="expression" dxfId="9234" priority="14627">
      <formula>$B1342="TN1622"</formula>
    </cfRule>
    <cfRule type="expression" dxfId="9233" priority="14628">
      <formula>$B1342="EE1200"</formula>
    </cfRule>
    <cfRule type="expression" dxfId="9232" priority="14629">
      <formula>$B1342="TN2345"</formula>
    </cfRule>
    <cfRule type="expression" dxfId="9231" priority="14630">
      <formula>$B1342="AESB1320TN"</formula>
    </cfRule>
    <cfRule type="expression" dxfId="9230" priority="14631">
      <formula>$B1342="TN4110TA"</formula>
    </cfRule>
    <cfRule type="expression" dxfId="9229" priority="14632">
      <formula>$B1342="TN2321"</formula>
    </cfRule>
  </conditionalFormatting>
  <conditionalFormatting sqref="S1342">
    <cfRule type="expression" dxfId="9228" priority="14554">
      <formula>$B1342="StatMechThermo"</formula>
    </cfRule>
    <cfRule type="expression" dxfId="9227" priority="14555">
      <formula>$B1342="TN1531TW"</formula>
    </cfRule>
    <cfRule type="expression" dxfId="9226" priority="14556">
      <formula>$B1342="AESB1320TN"</formula>
    </cfRule>
    <cfRule type="expression" dxfId="9225" priority="14557">
      <formula>$B1342="NB1142"</formula>
    </cfRule>
    <cfRule type="expression" dxfId="9224" priority="14558">
      <formula>$B1342="EE1P11"</formula>
    </cfRule>
    <cfRule type="expression" dxfId="9223" priority="14559">
      <formula>$B1342="TN2054"</formula>
    </cfRule>
    <cfRule type="expression" dxfId="9222" priority="14560">
      <formula>$B1342="TN1201"</formula>
    </cfRule>
    <cfRule type="expression" dxfId="9221" priority="14561">
      <formula>$B1342="TN1321"</formula>
    </cfRule>
    <cfRule type="expression" dxfId="9220" priority="14562">
      <formula>$B1342="TN4010TA"</formula>
    </cfRule>
    <cfRule type="expression" dxfId="9219" priority="14563">
      <formula>$B1342="TN2053"</formula>
    </cfRule>
    <cfRule type="expression" dxfId="9218" priority="14564">
      <formula>$B1342="TN2421"</formula>
    </cfRule>
    <cfRule type="expression" dxfId="9217" priority="14565">
      <formula>$B1342="TN1301"</formula>
    </cfRule>
    <cfRule type="expression" dxfId="9216" priority="14566">
      <formula>$B1342="TN1612TU"</formula>
    </cfRule>
    <cfRule type="expression" dxfId="9215" priority="14567">
      <formula>$B1342="TN1311"</formula>
    </cfRule>
    <cfRule type="expression" dxfId="9214" priority="14568">
      <formula>$B1342="TN1622"</formula>
    </cfRule>
    <cfRule type="expression" dxfId="9213" priority="14569">
      <formula>$B1342="EE1200"</formula>
    </cfRule>
    <cfRule type="expression" dxfId="9212" priority="14570">
      <formula>$B1342="TN2345"</formula>
    </cfRule>
    <cfRule type="expression" dxfId="9211" priority="14571">
      <formula>$B1342="AESB1320TN"</formula>
    </cfRule>
    <cfRule type="expression" dxfId="9210" priority="14572">
      <formula>$B1342="TN4110TA"</formula>
    </cfRule>
    <cfRule type="expression" dxfId="9209" priority="14573">
      <formula>$B1342="TN2321"</formula>
    </cfRule>
  </conditionalFormatting>
  <conditionalFormatting sqref="B1343 G1343 K1343:L1343">
    <cfRule type="expression" dxfId="9208" priority="14475">
      <formula>$B1343="StatMechThermo"</formula>
    </cfRule>
    <cfRule type="expression" dxfId="9207" priority="14476">
      <formula>$B1343="TN1531TW"</formula>
    </cfRule>
    <cfRule type="expression" dxfId="9206" priority="14477">
      <formula>$B1343="AESB1320TN"</formula>
    </cfRule>
    <cfRule type="expression" dxfId="9205" priority="14478">
      <formula>$B1343="NB1142"</formula>
    </cfRule>
    <cfRule type="expression" dxfId="9204" priority="14479">
      <formula>$B1343="EE1P11"</formula>
    </cfRule>
    <cfRule type="expression" dxfId="9203" priority="14480">
      <formula>$B1343="TN2054"</formula>
    </cfRule>
    <cfRule type="expression" dxfId="9202" priority="14481">
      <formula>$B1343="TN1201"</formula>
    </cfRule>
    <cfRule type="expression" dxfId="9201" priority="14482">
      <formula>$B1343="TN1321"</formula>
    </cfRule>
    <cfRule type="expression" dxfId="9200" priority="14483">
      <formula>$B1343="TN4010TA"</formula>
    </cfRule>
    <cfRule type="expression" dxfId="9199" priority="14484">
      <formula>$B1343="TN2053"</formula>
    </cfRule>
    <cfRule type="expression" dxfId="9198" priority="14485">
      <formula>$B1343="TN2421"</formula>
    </cfRule>
    <cfRule type="expression" dxfId="9197" priority="14486">
      <formula>$B1343="TN1301"</formula>
    </cfRule>
    <cfRule type="expression" dxfId="9196" priority="14487">
      <formula>$B1343="TN1612TU"</formula>
    </cfRule>
    <cfRule type="expression" dxfId="9195" priority="14488">
      <formula>$B1343="TN1311"</formula>
    </cfRule>
    <cfRule type="expression" dxfId="9194" priority="14489">
      <formula>$B1343="TN1622"</formula>
    </cfRule>
    <cfRule type="expression" dxfId="9193" priority="14490">
      <formula>$B1343="EE1200"</formula>
    </cfRule>
    <cfRule type="expression" dxfId="9192" priority="14491">
      <formula>$B1343="TN2345"</formula>
    </cfRule>
    <cfRule type="expression" dxfId="9191" priority="14492">
      <formula>$B1343="AESB1320TN"</formula>
    </cfRule>
    <cfRule type="expression" dxfId="9190" priority="14493">
      <formula>$B1343="TN4110TA"</formula>
    </cfRule>
    <cfRule type="expression" dxfId="9189" priority="14494">
      <formula>$B1343="TN2321"</formula>
    </cfRule>
  </conditionalFormatting>
  <conditionalFormatting sqref="M1343">
    <cfRule type="expression" dxfId="9188" priority="14455">
      <formula>$B1343="StatMechThermo"</formula>
    </cfRule>
    <cfRule type="expression" dxfId="9187" priority="14456">
      <formula>$B1343="TN1531TW"</formula>
    </cfRule>
    <cfRule type="expression" dxfId="9186" priority="14457">
      <formula>$B1343="AESB1320TN"</formula>
    </cfRule>
    <cfRule type="expression" dxfId="9185" priority="14458">
      <formula>$B1343="NB1142"</formula>
    </cfRule>
    <cfRule type="expression" dxfId="9184" priority="14459">
      <formula>$B1343="EE1P11"</formula>
    </cfRule>
    <cfRule type="expression" dxfId="9183" priority="14460">
      <formula>$B1343="TN2054"</formula>
    </cfRule>
    <cfRule type="expression" dxfId="9182" priority="14461">
      <formula>$B1343="TN1201"</formula>
    </cfRule>
    <cfRule type="expression" dxfId="9181" priority="14462">
      <formula>$B1343="TN1321"</formula>
    </cfRule>
    <cfRule type="expression" dxfId="9180" priority="14463">
      <formula>$B1343="TN4010TA"</formula>
    </cfRule>
    <cfRule type="expression" dxfId="9179" priority="14464">
      <formula>$B1343="TN2053"</formula>
    </cfRule>
    <cfRule type="expression" dxfId="9178" priority="14465">
      <formula>$B1343="TN2421"</formula>
    </cfRule>
    <cfRule type="expression" dxfId="9177" priority="14466">
      <formula>$B1343="TN1301"</formula>
    </cfRule>
    <cfRule type="expression" dxfId="9176" priority="14467">
      <formula>$B1343="TN1612TU"</formula>
    </cfRule>
    <cfRule type="expression" dxfId="9175" priority="14468">
      <formula>$B1343="TN1311"</formula>
    </cfRule>
    <cfRule type="expression" dxfId="9174" priority="14469">
      <formula>$B1343="TN1622"</formula>
    </cfRule>
    <cfRule type="expression" dxfId="9173" priority="14470">
      <formula>$B1343="EE1200"</formula>
    </cfRule>
    <cfRule type="expression" dxfId="9172" priority="14471">
      <formula>$B1343="TN2345"</formula>
    </cfRule>
    <cfRule type="expression" dxfId="9171" priority="14472">
      <formula>$B1343="AESB1320TN"</formula>
    </cfRule>
    <cfRule type="expression" dxfId="9170" priority="14473">
      <formula>$B1343="TN4110TA"</formula>
    </cfRule>
    <cfRule type="expression" dxfId="9169" priority="14474">
      <formula>$B1343="TN2321"</formula>
    </cfRule>
  </conditionalFormatting>
  <conditionalFormatting sqref="S1343">
    <cfRule type="expression" dxfId="9168" priority="14396">
      <formula>$B1343="StatMechThermo"</formula>
    </cfRule>
    <cfRule type="expression" dxfId="9167" priority="14397">
      <formula>$B1343="TN1531TW"</formula>
    </cfRule>
    <cfRule type="expression" dxfId="9166" priority="14398">
      <formula>$B1343="AESB1320TN"</formula>
    </cfRule>
    <cfRule type="expression" dxfId="9165" priority="14399">
      <formula>$B1343="NB1142"</formula>
    </cfRule>
    <cfRule type="expression" dxfId="9164" priority="14400">
      <formula>$B1343="EE1P11"</formula>
    </cfRule>
    <cfRule type="expression" dxfId="9163" priority="14401">
      <formula>$B1343="TN2054"</formula>
    </cfRule>
    <cfRule type="expression" dxfId="9162" priority="14402">
      <formula>$B1343="TN1201"</formula>
    </cfRule>
    <cfRule type="expression" dxfId="9161" priority="14403">
      <formula>$B1343="TN1321"</formula>
    </cfRule>
    <cfRule type="expression" dxfId="9160" priority="14404">
      <formula>$B1343="TN4010TA"</formula>
    </cfRule>
    <cfRule type="expression" dxfId="9159" priority="14405">
      <formula>$B1343="TN2053"</formula>
    </cfRule>
    <cfRule type="expression" dxfId="9158" priority="14406">
      <formula>$B1343="TN2421"</formula>
    </cfRule>
    <cfRule type="expression" dxfId="9157" priority="14407">
      <formula>$B1343="TN1301"</formula>
    </cfRule>
    <cfRule type="expression" dxfId="9156" priority="14408">
      <formula>$B1343="TN1612TU"</formula>
    </cfRule>
    <cfRule type="expression" dxfId="9155" priority="14409">
      <formula>$B1343="TN1311"</formula>
    </cfRule>
    <cfRule type="expression" dxfId="9154" priority="14410">
      <formula>$B1343="TN1622"</formula>
    </cfRule>
    <cfRule type="expression" dxfId="9153" priority="14411">
      <formula>$B1343="EE1200"</formula>
    </cfRule>
    <cfRule type="expression" dxfId="9152" priority="14412">
      <formula>$B1343="TN2345"</formula>
    </cfRule>
    <cfRule type="expression" dxfId="9151" priority="14413">
      <formula>$B1343="AESB1320TN"</formula>
    </cfRule>
    <cfRule type="expression" dxfId="9150" priority="14414">
      <formula>$B1343="TN4110TA"</formula>
    </cfRule>
    <cfRule type="expression" dxfId="9149" priority="14415">
      <formula>$B1343="TN2321"</formula>
    </cfRule>
  </conditionalFormatting>
  <conditionalFormatting sqref="B1344 G1344 K1344:L1344">
    <cfRule type="expression" dxfId="9148" priority="14357">
      <formula>$B1344="StatMechThermo"</formula>
    </cfRule>
    <cfRule type="expression" dxfId="9147" priority="14358">
      <formula>$B1344="TN1531TW"</formula>
    </cfRule>
    <cfRule type="expression" dxfId="9146" priority="14359">
      <formula>$B1344="AESB1320TN"</formula>
    </cfRule>
    <cfRule type="expression" dxfId="9145" priority="14360">
      <formula>$B1344="NB1142"</formula>
    </cfRule>
    <cfRule type="expression" dxfId="9144" priority="14361">
      <formula>$B1344="EE1P11"</formula>
    </cfRule>
    <cfRule type="expression" dxfId="9143" priority="14362">
      <formula>$B1344="TN2054"</formula>
    </cfRule>
    <cfRule type="expression" dxfId="9142" priority="14363">
      <formula>$B1344="TN1201"</formula>
    </cfRule>
    <cfRule type="expression" dxfId="9141" priority="14364">
      <formula>$B1344="TN1321"</formula>
    </cfRule>
    <cfRule type="expression" dxfId="9140" priority="14365">
      <formula>$B1344="TN4010TA"</formula>
    </cfRule>
    <cfRule type="expression" dxfId="9139" priority="14366">
      <formula>$B1344="TN2053"</formula>
    </cfRule>
    <cfRule type="expression" dxfId="9138" priority="14367">
      <formula>$B1344="TN2421"</formula>
    </cfRule>
    <cfRule type="expression" dxfId="9137" priority="14368">
      <formula>$B1344="TN1301"</formula>
    </cfRule>
    <cfRule type="expression" dxfId="9136" priority="14369">
      <formula>$B1344="TN1612TU"</formula>
    </cfRule>
    <cfRule type="expression" dxfId="9135" priority="14370">
      <formula>$B1344="TN1311"</formula>
    </cfRule>
    <cfRule type="expression" dxfId="9134" priority="14371">
      <formula>$B1344="TN1622"</formula>
    </cfRule>
    <cfRule type="expression" dxfId="9133" priority="14372">
      <formula>$B1344="EE1200"</formula>
    </cfRule>
    <cfRule type="expression" dxfId="9132" priority="14373">
      <formula>$B1344="TN2345"</formula>
    </cfRule>
    <cfRule type="expression" dxfId="9131" priority="14374">
      <formula>$B1344="AESB1320TN"</formula>
    </cfRule>
    <cfRule type="expression" dxfId="9130" priority="14375">
      <formula>$B1344="TN4110TA"</formula>
    </cfRule>
    <cfRule type="expression" dxfId="9129" priority="14376">
      <formula>$B1344="TN2321"</formula>
    </cfRule>
  </conditionalFormatting>
  <conditionalFormatting sqref="M1344">
    <cfRule type="expression" dxfId="9128" priority="14337">
      <formula>$B1344="StatMechThermo"</formula>
    </cfRule>
    <cfRule type="expression" dxfId="9127" priority="14338">
      <formula>$B1344="TN1531TW"</formula>
    </cfRule>
    <cfRule type="expression" dxfId="9126" priority="14339">
      <formula>$B1344="AESB1320TN"</formula>
    </cfRule>
    <cfRule type="expression" dxfId="9125" priority="14340">
      <formula>$B1344="NB1142"</formula>
    </cfRule>
    <cfRule type="expression" dxfId="9124" priority="14341">
      <formula>$B1344="EE1P11"</formula>
    </cfRule>
    <cfRule type="expression" dxfId="9123" priority="14342">
      <formula>$B1344="TN2054"</formula>
    </cfRule>
    <cfRule type="expression" dxfId="9122" priority="14343">
      <formula>$B1344="TN1201"</formula>
    </cfRule>
    <cfRule type="expression" dxfId="9121" priority="14344">
      <formula>$B1344="TN1321"</formula>
    </cfRule>
    <cfRule type="expression" dxfId="9120" priority="14345">
      <formula>$B1344="TN4010TA"</formula>
    </cfRule>
    <cfRule type="expression" dxfId="9119" priority="14346">
      <formula>$B1344="TN2053"</formula>
    </cfRule>
    <cfRule type="expression" dxfId="9118" priority="14347">
      <formula>$B1344="TN2421"</formula>
    </cfRule>
    <cfRule type="expression" dxfId="9117" priority="14348">
      <formula>$B1344="TN1301"</formula>
    </cfRule>
    <cfRule type="expression" dxfId="9116" priority="14349">
      <formula>$B1344="TN1612TU"</formula>
    </cfRule>
    <cfRule type="expression" dxfId="9115" priority="14350">
      <formula>$B1344="TN1311"</formula>
    </cfRule>
    <cfRule type="expression" dxfId="9114" priority="14351">
      <formula>$B1344="TN1622"</formula>
    </cfRule>
    <cfRule type="expression" dxfId="9113" priority="14352">
      <formula>$B1344="EE1200"</formula>
    </cfRule>
    <cfRule type="expression" dxfId="9112" priority="14353">
      <formula>$B1344="TN2345"</formula>
    </cfRule>
    <cfRule type="expression" dxfId="9111" priority="14354">
      <formula>$B1344="AESB1320TN"</formula>
    </cfRule>
    <cfRule type="expression" dxfId="9110" priority="14355">
      <formula>$B1344="TN4110TA"</formula>
    </cfRule>
    <cfRule type="expression" dxfId="9109" priority="14356">
      <formula>$B1344="TN2321"</formula>
    </cfRule>
  </conditionalFormatting>
  <conditionalFormatting sqref="S1344">
    <cfRule type="expression" dxfId="9108" priority="14278">
      <formula>$B1344="StatMechThermo"</formula>
    </cfRule>
    <cfRule type="expression" dxfId="9107" priority="14279">
      <formula>$B1344="TN1531TW"</formula>
    </cfRule>
    <cfRule type="expression" dxfId="9106" priority="14280">
      <formula>$B1344="AESB1320TN"</formula>
    </cfRule>
    <cfRule type="expression" dxfId="9105" priority="14281">
      <formula>$B1344="NB1142"</formula>
    </cfRule>
    <cfRule type="expression" dxfId="9104" priority="14282">
      <formula>$B1344="EE1P11"</formula>
    </cfRule>
    <cfRule type="expression" dxfId="9103" priority="14283">
      <formula>$B1344="TN2054"</formula>
    </cfRule>
    <cfRule type="expression" dxfId="9102" priority="14284">
      <formula>$B1344="TN1201"</formula>
    </cfRule>
    <cfRule type="expression" dxfId="9101" priority="14285">
      <formula>$B1344="TN1321"</formula>
    </cfRule>
    <cfRule type="expression" dxfId="9100" priority="14286">
      <formula>$B1344="TN4010TA"</formula>
    </cfRule>
    <cfRule type="expression" dxfId="9099" priority="14287">
      <formula>$B1344="TN2053"</formula>
    </cfRule>
    <cfRule type="expression" dxfId="9098" priority="14288">
      <formula>$B1344="TN2421"</formula>
    </cfRule>
    <cfRule type="expression" dxfId="9097" priority="14289">
      <formula>$B1344="TN1301"</formula>
    </cfRule>
    <cfRule type="expression" dxfId="9096" priority="14290">
      <formula>$B1344="TN1612TU"</formula>
    </cfRule>
    <cfRule type="expression" dxfId="9095" priority="14291">
      <formula>$B1344="TN1311"</formula>
    </cfRule>
    <cfRule type="expression" dxfId="9094" priority="14292">
      <formula>$B1344="TN1622"</formula>
    </cfRule>
    <cfRule type="expression" dxfId="9093" priority="14293">
      <formula>$B1344="EE1200"</formula>
    </cfRule>
    <cfRule type="expression" dxfId="9092" priority="14294">
      <formula>$B1344="TN2345"</formula>
    </cfRule>
    <cfRule type="expression" dxfId="9091" priority="14295">
      <formula>$B1344="AESB1320TN"</formula>
    </cfRule>
    <cfRule type="expression" dxfId="9090" priority="14296">
      <formula>$B1344="TN4110TA"</formula>
    </cfRule>
    <cfRule type="expression" dxfId="9089" priority="14297">
      <formula>$B1344="TN2321"</formula>
    </cfRule>
  </conditionalFormatting>
  <conditionalFormatting sqref="B1346 S1346 G1346 K1346:M1346">
    <cfRule type="expression" dxfId="9088" priority="14239">
      <formula>$B1346="StatMechThermo"</formula>
    </cfRule>
    <cfRule type="expression" dxfId="9087" priority="14259">
      <formula>$B1346="TN1531TW"</formula>
    </cfRule>
    <cfRule type="expression" dxfId="9086" priority="14260">
      <formula>$B1346="AESB1320TN"</formula>
    </cfRule>
    <cfRule type="expression" dxfId="9085" priority="14261">
      <formula>$B1346="NB1142"</formula>
    </cfRule>
    <cfRule type="expression" dxfId="9084" priority="14262">
      <formula>$B1346="EE1P11"</formula>
    </cfRule>
    <cfRule type="expression" dxfId="9083" priority="14263">
      <formula>$B1346="TN2054"</formula>
    </cfRule>
    <cfRule type="expression" dxfId="9082" priority="14264">
      <formula>$B1346="TN1201"</formula>
    </cfRule>
    <cfRule type="expression" dxfId="9081" priority="14265">
      <formula>$B1346="TN1321"</formula>
    </cfRule>
    <cfRule type="expression" dxfId="9080" priority="14266">
      <formula>$B1346="TN4010TA"</formula>
    </cfRule>
    <cfRule type="expression" dxfId="9079" priority="14267">
      <formula>$B1346="TN2053"</formula>
    </cfRule>
    <cfRule type="expression" dxfId="9078" priority="14268">
      <formula>$B1346="TN2421"</formula>
    </cfRule>
    <cfRule type="expression" dxfId="9077" priority="14269">
      <formula>$B1346="TN1301"</formula>
    </cfRule>
    <cfRule type="expression" dxfId="9076" priority="14270">
      <formula>$B1346="TN1612TU"</formula>
    </cfRule>
    <cfRule type="expression" dxfId="9075" priority="14271">
      <formula>$B1346="TN1311"</formula>
    </cfRule>
    <cfRule type="expression" dxfId="9074" priority="14272">
      <formula>$B1346="TN1622"</formula>
    </cfRule>
    <cfRule type="expression" dxfId="9073" priority="14273">
      <formula>$B1346="EE1200"</formula>
    </cfRule>
    <cfRule type="expression" dxfId="9072" priority="14274">
      <formula>$B1346="TN2345"</formula>
    </cfRule>
    <cfRule type="expression" dxfId="9071" priority="14275">
      <formula>$B1346="AESB1320TN"</formula>
    </cfRule>
    <cfRule type="expression" dxfId="9070" priority="14276">
      <formula>$B1346="TN4110TA"</formula>
    </cfRule>
    <cfRule type="expression" dxfId="9069" priority="14277">
      <formula>$B1346="TN2321"</formula>
    </cfRule>
  </conditionalFormatting>
  <conditionalFormatting sqref="B1365:B1366 B1368:B1372 B1377:B1403 B1374:B1375 B1405:B1540 B1543 B1548:B1555 S1548:S1555 S1543 S1405:S1540 S1374:S1375 S1377:S1403 S1368:S1372 S1365:S1366 G1548:G1555 G1543 G1405:G1540 G1374:G1375 G1368:G1372 G1377:G1403 G1365:G1366 K1365:L1366 K1377:L1384 K1389:L1389 K1368:L1372 K1385 K1390:M1403 K1386:M1388 K1374:L1375 K1405:M1540 K1543:M1543 K1548:M1555">
    <cfRule type="expression" dxfId="9068" priority="14162">
      <formula>$B1365="StatMechThermo"</formula>
    </cfRule>
    <cfRule type="expression" dxfId="9067" priority="14220">
      <formula>$B1365="TN1531TW"</formula>
    </cfRule>
    <cfRule type="expression" dxfId="9066" priority="14221">
      <formula>$B1365="AESB1320TN"</formula>
    </cfRule>
    <cfRule type="expression" dxfId="9065" priority="14222">
      <formula>$B1365="NB1142"</formula>
    </cfRule>
    <cfRule type="expression" dxfId="9064" priority="14223">
      <formula>$B1365="EE1P11"</formula>
    </cfRule>
    <cfRule type="expression" dxfId="9063" priority="14224">
      <formula>$B1365="TN2054"</formula>
    </cfRule>
    <cfRule type="expression" dxfId="9062" priority="14225">
      <formula>$B1365="TN1201"</formula>
    </cfRule>
    <cfRule type="expression" dxfId="9061" priority="14226">
      <formula>$B1365="TN1321"</formula>
    </cfRule>
    <cfRule type="expression" dxfId="9060" priority="14227">
      <formula>$B1365="TN4010TA"</formula>
    </cfRule>
    <cfRule type="expression" dxfId="9059" priority="14228">
      <formula>$B1365="TN2053"</formula>
    </cfRule>
    <cfRule type="expression" dxfId="9058" priority="14229">
      <formula>$B1365="TN2421"</formula>
    </cfRule>
    <cfRule type="expression" dxfId="9057" priority="14230">
      <formula>$B1365="TN1301"</formula>
    </cfRule>
    <cfRule type="expression" dxfId="9056" priority="14231">
      <formula>$B1365="TN1612TU"</formula>
    </cfRule>
    <cfRule type="expression" dxfId="9055" priority="14232">
      <formula>$B1365="TN1311"</formula>
    </cfRule>
    <cfRule type="expression" dxfId="9054" priority="14233">
      <formula>$B1365="TN1622"</formula>
    </cfRule>
    <cfRule type="expression" dxfId="9053" priority="14234">
      <formula>$B1365="EE1200"</formula>
    </cfRule>
    <cfRule type="expression" dxfId="9052" priority="14235">
      <formula>$B1365="TN2345"</formula>
    </cfRule>
    <cfRule type="expression" dxfId="9051" priority="14236">
      <formula>$B1365="AESB1320TN"</formula>
    </cfRule>
    <cfRule type="expression" dxfId="9050" priority="14237">
      <formula>$B1365="TN4110TA"</formula>
    </cfRule>
    <cfRule type="expression" dxfId="9049" priority="14238">
      <formula>$B1365="TN2321"</formula>
    </cfRule>
  </conditionalFormatting>
  <conditionalFormatting sqref="G1364 S1364">
    <cfRule type="expression" dxfId="9048" priority="14201">
      <formula>$B1364="TN1531TW"</formula>
    </cfRule>
    <cfRule type="expression" dxfId="9047" priority="14202">
      <formula>$B1364="AESB1320TN"</formula>
    </cfRule>
    <cfRule type="expression" dxfId="9046" priority="14203">
      <formula>$B1364="NB1142"</formula>
    </cfRule>
    <cfRule type="expression" dxfId="9045" priority="14204">
      <formula>$B1364="EE1P11"</formula>
    </cfRule>
    <cfRule type="expression" dxfId="9044" priority="14205">
      <formula>$B1364="TN2054"</formula>
    </cfRule>
    <cfRule type="expression" dxfId="9043" priority="14206">
      <formula>$B1364="TN1201"</formula>
    </cfRule>
    <cfRule type="expression" dxfId="9042" priority="14207">
      <formula>$B1364="TN1321"</formula>
    </cfRule>
    <cfRule type="expression" dxfId="9041" priority="14208">
      <formula>$B1364="TN4010TA"</formula>
    </cfRule>
    <cfRule type="expression" dxfId="9040" priority="14209">
      <formula>$B1364="TN2053"</formula>
    </cfRule>
    <cfRule type="expression" dxfId="9039" priority="14210">
      <formula>$B1364="TN2421"</formula>
    </cfRule>
    <cfRule type="expression" dxfId="9038" priority="14211">
      <formula>$B1364="TN1301"</formula>
    </cfRule>
    <cfRule type="expression" dxfId="9037" priority="14212">
      <formula>$B1364="TN1612TU"</formula>
    </cfRule>
    <cfRule type="expression" dxfId="9036" priority="14213">
      <formula>$B1364="TN1311"</formula>
    </cfRule>
    <cfRule type="expression" dxfId="9035" priority="14214">
      <formula>$B1364="TN1622"</formula>
    </cfRule>
    <cfRule type="expression" dxfId="9034" priority="14215">
      <formula>$B1364="EE1200"</formula>
    </cfRule>
    <cfRule type="expression" dxfId="9033" priority="14216">
      <formula>$B1364="TN2345"</formula>
    </cfRule>
    <cfRule type="expression" dxfId="9032" priority="14217">
      <formula>$B1364="AESB1320TN"</formula>
    </cfRule>
    <cfRule type="expression" dxfId="9031" priority="14218">
      <formula>$B1364="TN4110TA"</formula>
    </cfRule>
    <cfRule type="expression" dxfId="9030" priority="14219">
      <formula>$B1364="TN2321"</formula>
    </cfRule>
  </conditionalFormatting>
  <conditionalFormatting sqref="B1376 S1376">
    <cfRule type="expression" dxfId="9029" priority="14182">
      <formula>$B1376="TN1531TW"</formula>
    </cfRule>
    <cfRule type="expression" dxfId="9028" priority="14183">
      <formula>$B1376="AESB1320TN"</formula>
    </cfRule>
    <cfRule type="expression" dxfId="9027" priority="14184">
      <formula>$B1376="NB1142"</formula>
    </cfRule>
    <cfRule type="expression" dxfId="9026" priority="14185">
      <formula>$B1376="EE1P11"</formula>
    </cfRule>
    <cfRule type="expression" dxfId="9025" priority="14186">
      <formula>$B1376="TN2054"</formula>
    </cfRule>
    <cfRule type="expression" dxfId="9024" priority="14187">
      <formula>$B1376="TN1201"</formula>
    </cfRule>
    <cfRule type="expression" dxfId="9023" priority="14188">
      <formula>$B1376="TN1321"</formula>
    </cfRule>
    <cfRule type="expression" dxfId="9022" priority="14189">
      <formula>$B1376="TN4010TA"</formula>
    </cfRule>
    <cfRule type="expression" dxfId="9021" priority="14190">
      <formula>$B1376="TN2053"</formula>
    </cfRule>
    <cfRule type="expression" dxfId="9020" priority="14191">
      <formula>$B1376="TN2421"</formula>
    </cfRule>
    <cfRule type="expression" dxfId="9019" priority="14192">
      <formula>$B1376="TN1301"</formula>
    </cfRule>
    <cfRule type="expression" dxfId="9018" priority="14193">
      <formula>$B1376="TN1612TU"</formula>
    </cfRule>
    <cfRule type="expression" dxfId="9017" priority="14194">
      <formula>$B1376="TN1311"</formula>
    </cfRule>
    <cfRule type="expression" dxfId="9016" priority="14195">
      <formula>$B1376="TN1622"</formula>
    </cfRule>
    <cfRule type="expression" dxfId="9015" priority="14196">
      <formula>$B1376="EE1200"</formula>
    </cfRule>
    <cfRule type="expression" dxfId="9014" priority="14197">
      <formula>$B1376="TN2345"</formula>
    </cfRule>
    <cfRule type="expression" dxfId="9013" priority="14198">
      <formula>$B1376="AESB1320TN"</formula>
    </cfRule>
    <cfRule type="expression" dxfId="9012" priority="14199">
      <formula>$B1376="TN4110TA"</formula>
    </cfRule>
    <cfRule type="expression" dxfId="9011" priority="14200">
      <formula>$B1376="TN2321"</formula>
    </cfRule>
  </conditionalFormatting>
  <conditionalFormatting sqref="B1404 S1404 G1404 K1404:L1404">
    <cfRule type="expression" dxfId="9010" priority="14163">
      <formula>$B1404="TN1531TW"</formula>
    </cfRule>
    <cfRule type="expression" dxfId="9009" priority="14164">
      <formula>$B1404="AESB1320TN"</formula>
    </cfRule>
    <cfRule type="expression" dxfId="9008" priority="14165">
      <formula>$B1404="NB1142"</formula>
    </cfRule>
    <cfRule type="expression" dxfId="9007" priority="14166">
      <formula>$B1404="EE1P11"</formula>
    </cfRule>
    <cfRule type="expression" dxfId="9006" priority="14167">
      <formula>$B1404="TN2054"</formula>
    </cfRule>
    <cfRule type="expression" dxfId="9005" priority="14168">
      <formula>$B1404="TN1201"</formula>
    </cfRule>
    <cfRule type="expression" dxfId="9004" priority="14169">
      <formula>$B1404="TN1321"</formula>
    </cfRule>
    <cfRule type="expression" dxfId="9003" priority="14170">
      <formula>$B1404="TN4010TA"</formula>
    </cfRule>
    <cfRule type="expression" dxfId="9002" priority="14171">
      <formula>$B1404="TN2053"</formula>
    </cfRule>
    <cfRule type="expression" dxfId="9001" priority="14172">
      <formula>$B1404="TN2421"</formula>
    </cfRule>
    <cfRule type="expression" dxfId="9000" priority="14173">
      <formula>$B1404="TN1301"</formula>
    </cfRule>
    <cfRule type="expression" dxfId="8999" priority="14174">
      <formula>$B1404="TN1612TU"</formula>
    </cfRule>
    <cfRule type="expression" dxfId="8998" priority="14175">
      <formula>$B1404="TN1311"</formula>
    </cfRule>
    <cfRule type="expression" dxfId="8997" priority="14176">
      <formula>$B1404="TN1622"</formula>
    </cfRule>
    <cfRule type="expression" dxfId="8996" priority="14177">
      <formula>$B1404="EE1200"</formula>
    </cfRule>
    <cfRule type="expression" dxfId="8995" priority="14178">
      <formula>$B1404="TN2345"</formula>
    </cfRule>
    <cfRule type="expression" dxfId="8994" priority="14179">
      <formula>$B1404="AESB1320TN"</formula>
    </cfRule>
    <cfRule type="expression" dxfId="8993" priority="14180">
      <formula>$B1404="TN4110TA"</formula>
    </cfRule>
    <cfRule type="expression" dxfId="8992" priority="14181">
      <formula>$B1404="TN2321"</formula>
    </cfRule>
  </conditionalFormatting>
  <conditionalFormatting sqref="G1367">
    <cfRule type="expression" dxfId="8991" priority="14082">
      <formula>$B1367="StatMechThermo"</formula>
    </cfRule>
    <cfRule type="expression" dxfId="8990" priority="14083">
      <formula>$B1367="TN1531TW"</formula>
    </cfRule>
    <cfRule type="expression" dxfId="8989" priority="14084">
      <formula>$B1367="AESB1320TN"</formula>
    </cfRule>
    <cfRule type="expression" dxfId="8988" priority="14085">
      <formula>$B1367="NB1142"</formula>
    </cfRule>
    <cfRule type="expression" dxfId="8987" priority="14086">
      <formula>$B1367="EE1P11"</formula>
    </cfRule>
    <cfRule type="expression" dxfId="8986" priority="14087">
      <formula>$B1367="TN2054"</formula>
    </cfRule>
    <cfRule type="expression" dxfId="8985" priority="14088">
      <formula>$B1367="TN1201"</formula>
    </cfRule>
    <cfRule type="expression" dxfId="8984" priority="14089">
      <formula>$B1367="TN1321"</formula>
    </cfRule>
    <cfRule type="expression" dxfId="8983" priority="14090">
      <formula>$B1367="TN4010TA"</formula>
    </cfRule>
    <cfRule type="expression" dxfId="8982" priority="14091">
      <formula>$B1367="TN2053"</formula>
    </cfRule>
    <cfRule type="expression" dxfId="8981" priority="14092">
      <formula>$B1367="TN2421"</formula>
    </cfRule>
    <cfRule type="expression" dxfId="8980" priority="14093">
      <formula>$B1367="TN1301"</formula>
    </cfRule>
    <cfRule type="expression" dxfId="8979" priority="14094">
      <formula>$B1367="TN1612TU"</formula>
    </cfRule>
    <cfRule type="expression" dxfId="8978" priority="14095">
      <formula>$B1367="TN1311"</formula>
    </cfRule>
    <cfRule type="expression" dxfId="8977" priority="14096">
      <formula>$B1367="TN1622"</formula>
    </cfRule>
    <cfRule type="expression" dxfId="8976" priority="14097">
      <formula>$B1367="EE1200"</formula>
    </cfRule>
    <cfRule type="expression" dxfId="8975" priority="14098">
      <formula>$B1367="TN2345"</formula>
    </cfRule>
    <cfRule type="expression" dxfId="8974" priority="14099">
      <formula>$B1367="AESB1320TN"</formula>
    </cfRule>
    <cfRule type="expression" dxfId="8973" priority="14100">
      <formula>$B1367="TN4110TA"</formula>
    </cfRule>
    <cfRule type="expression" dxfId="8972" priority="14101">
      <formula>$B1367="TN2321"</formula>
    </cfRule>
  </conditionalFormatting>
  <conditionalFormatting sqref="S1367">
    <cfRule type="expression" dxfId="8971" priority="14062">
      <formula>$B1367="StatMechThermo"</formula>
    </cfRule>
    <cfRule type="expression" dxfId="8970" priority="14063">
      <formula>$B1367="TN1531TW"</formula>
    </cfRule>
    <cfRule type="expression" dxfId="8969" priority="14064">
      <formula>$B1367="AESB1320TN"</formula>
    </cfRule>
    <cfRule type="expression" dxfId="8968" priority="14065">
      <formula>$B1367="NB1142"</formula>
    </cfRule>
    <cfRule type="expression" dxfId="8967" priority="14066">
      <formula>$B1367="EE1P11"</formula>
    </cfRule>
    <cfRule type="expression" dxfId="8966" priority="14067">
      <formula>$B1367="TN2054"</formula>
    </cfRule>
    <cfRule type="expression" dxfId="8965" priority="14068">
      <formula>$B1367="TN1201"</formula>
    </cfRule>
    <cfRule type="expression" dxfId="8964" priority="14069">
      <formula>$B1367="TN1321"</formula>
    </cfRule>
    <cfRule type="expression" dxfId="8963" priority="14070">
      <formula>$B1367="TN4010TA"</formula>
    </cfRule>
    <cfRule type="expression" dxfId="8962" priority="14071">
      <formula>$B1367="TN2053"</formula>
    </cfRule>
    <cfRule type="expression" dxfId="8961" priority="14072">
      <formula>$B1367="TN2421"</formula>
    </cfRule>
    <cfRule type="expression" dxfId="8960" priority="14073">
      <formula>$B1367="TN1301"</formula>
    </cfRule>
    <cfRule type="expression" dxfId="8959" priority="14074">
      <formula>$B1367="TN1612TU"</formula>
    </cfRule>
    <cfRule type="expression" dxfId="8958" priority="14075">
      <formula>$B1367="TN1311"</formula>
    </cfRule>
    <cfRule type="expression" dxfId="8957" priority="14076">
      <formula>$B1367="TN1622"</formula>
    </cfRule>
    <cfRule type="expression" dxfId="8956" priority="14077">
      <formula>$B1367="EE1200"</formula>
    </cfRule>
    <cfRule type="expression" dxfId="8955" priority="14078">
      <formula>$B1367="TN2345"</formula>
    </cfRule>
    <cfRule type="expression" dxfId="8954" priority="14079">
      <formula>$B1367="AESB1320TN"</formula>
    </cfRule>
    <cfRule type="expression" dxfId="8953" priority="14080">
      <formula>$B1367="TN4110TA"</formula>
    </cfRule>
    <cfRule type="expression" dxfId="8952" priority="14081">
      <formula>$B1367="TN2321"</formula>
    </cfRule>
  </conditionalFormatting>
  <conditionalFormatting sqref="B1367">
    <cfRule type="expression" dxfId="8951" priority="13982">
      <formula>$B1367="StatMechThermo"</formula>
    </cfRule>
    <cfRule type="expression" dxfId="8950" priority="13983">
      <formula>$B1367="TN1531TW"</formula>
    </cfRule>
    <cfRule type="expression" dxfId="8949" priority="13984">
      <formula>$B1367="AESB1320TN"</formula>
    </cfRule>
    <cfRule type="expression" dxfId="8948" priority="13985">
      <formula>$B1367="NB1142"</formula>
    </cfRule>
    <cfRule type="expression" dxfId="8947" priority="13986">
      <formula>$B1367="EE1P11"</formula>
    </cfRule>
    <cfRule type="expression" dxfId="8946" priority="13987">
      <formula>$B1367="TN2054"</formula>
    </cfRule>
    <cfRule type="expression" dxfId="8945" priority="13988">
      <formula>$B1367="TN1201"</formula>
    </cfRule>
    <cfRule type="expression" dxfId="8944" priority="13989">
      <formula>$B1367="TN1321"</formula>
    </cfRule>
    <cfRule type="expression" dxfId="8943" priority="13990">
      <formula>$B1367="TN4010TA"</formula>
    </cfRule>
    <cfRule type="expression" dxfId="8942" priority="13991">
      <formula>$B1367="TN2053"</formula>
    </cfRule>
    <cfRule type="expression" dxfId="8941" priority="13992">
      <formula>$B1367="TN2421"</formula>
    </cfRule>
    <cfRule type="expression" dxfId="8940" priority="13993">
      <formula>$B1367="TN1301"</formula>
    </cfRule>
    <cfRule type="expression" dxfId="8939" priority="13994">
      <formula>$B1367="TN1612TU"</formula>
    </cfRule>
    <cfRule type="expression" dxfId="8938" priority="13995">
      <formula>$B1367="TN1311"</formula>
    </cfRule>
    <cfRule type="expression" dxfId="8937" priority="13996">
      <formula>$B1367="TN1622"</formula>
    </cfRule>
    <cfRule type="expression" dxfId="8936" priority="13997">
      <formula>$B1367="EE1200"</formula>
    </cfRule>
    <cfRule type="expression" dxfId="8935" priority="13998">
      <formula>$B1367="TN2345"</formula>
    </cfRule>
    <cfRule type="expression" dxfId="8934" priority="13999">
      <formula>$B1367="AESB1320TN"</formula>
    </cfRule>
    <cfRule type="expression" dxfId="8933" priority="14000">
      <formula>$B1367="TN4110TA"</formula>
    </cfRule>
    <cfRule type="expression" dxfId="8932" priority="14001">
      <formula>$B1367="TN2321"</formula>
    </cfRule>
  </conditionalFormatting>
  <conditionalFormatting sqref="B1364">
    <cfRule type="expression" dxfId="8931" priority="13962">
      <formula>$B1364="StatMechThermo"</formula>
    </cfRule>
    <cfRule type="expression" dxfId="8930" priority="13963">
      <formula>$B1364="TN1531TW"</formula>
    </cfRule>
    <cfRule type="expression" dxfId="8929" priority="13964">
      <formula>$B1364="AESB1320TN"</formula>
    </cfRule>
    <cfRule type="expression" dxfId="8928" priority="13965">
      <formula>$B1364="NB1142"</formula>
    </cfRule>
    <cfRule type="expression" dxfId="8927" priority="13966">
      <formula>$B1364="EE1P11"</formula>
    </cfRule>
    <cfRule type="expression" dxfId="8926" priority="13967">
      <formula>$B1364="TN2054"</formula>
    </cfRule>
    <cfRule type="expression" dxfId="8925" priority="13968">
      <formula>$B1364="TN1201"</formula>
    </cfRule>
    <cfRule type="expression" dxfId="8924" priority="13969">
      <formula>$B1364="TN1321"</formula>
    </cfRule>
    <cfRule type="expression" dxfId="8923" priority="13970">
      <formula>$B1364="TN4010TA"</formula>
    </cfRule>
    <cfRule type="expression" dxfId="8922" priority="13971">
      <formula>$B1364="TN2053"</formula>
    </cfRule>
    <cfRule type="expression" dxfId="8921" priority="13972">
      <formula>$B1364="TN2421"</formula>
    </cfRule>
    <cfRule type="expression" dxfId="8920" priority="13973">
      <formula>$B1364="TN1301"</formula>
    </cfRule>
    <cfRule type="expression" dxfId="8919" priority="13974">
      <formula>$B1364="TN1612TU"</formula>
    </cfRule>
    <cfRule type="expression" dxfId="8918" priority="13975">
      <formula>$B1364="TN1311"</formula>
    </cfRule>
    <cfRule type="expression" dxfId="8917" priority="13976">
      <formula>$B1364="TN1622"</formula>
    </cfRule>
    <cfRule type="expression" dxfId="8916" priority="13977">
      <formula>$B1364="EE1200"</formula>
    </cfRule>
    <cfRule type="expression" dxfId="8915" priority="13978">
      <formula>$B1364="TN2345"</formula>
    </cfRule>
    <cfRule type="expression" dxfId="8914" priority="13979">
      <formula>$B1364="AESB1320TN"</formula>
    </cfRule>
    <cfRule type="expression" dxfId="8913" priority="13980">
      <formula>$B1364="TN4110TA"</formula>
    </cfRule>
    <cfRule type="expression" dxfId="8912" priority="13981">
      <formula>$B1364="TN2321"</formula>
    </cfRule>
  </conditionalFormatting>
  <conditionalFormatting sqref="K1364">
    <cfRule type="expression" dxfId="8911" priority="13942">
      <formula>$B1364="StatMechThermo"</formula>
    </cfRule>
    <cfRule type="expression" dxfId="8910" priority="13943">
      <formula>$B1364="TN1531TW"</formula>
    </cfRule>
    <cfRule type="expression" dxfId="8909" priority="13944">
      <formula>$B1364="AESB1320TN"</formula>
    </cfRule>
    <cfRule type="expression" dxfId="8908" priority="13945">
      <formula>$B1364="NB1142"</formula>
    </cfRule>
    <cfRule type="expression" dxfId="8907" priority="13946">
      <formula>$B1364="EE1P11"</formula>
    </cfRule>
    <cfRule type="expression" dxfId="8906" priority="13947">
      <formula>$B1364="TN2054"</formula>
    </cfRule>
    <cfRule type="expression" dxfId="8905" priority="13948">
      <formula>$B1364="TN1201"</formula>
    </cfRule>
    <cfRule type="expression" dxfId="8904" priority="13949">
      <formula>$B1364="TN1321"</formula>
    </cfRule>
    <cfRule type="expression" dxfId="8903" priority="13950">
      <formula>$B1364="TN4010TA"</formula>
    </cfRule>
    <cfRule type="expression" dxfId="8902" priority="13951">
      <formula>$B1364="TN2053"</formula>
    </cfRule>
    <cfRule type="expression" dxfId="8901" priority="13952">
      <formula>$B1364="TN2421"</formula>
    </cfRule>
    <cfRule type="expression" dxfId="8900" priority="13953">
      <formula>$B1364="TN1301"</formula>
    </cfRule>
    <cfRule type="expression" dxfId="8899" priority="13954">
      <formula>$B1364="TN1612TU"</formula>
    </cfRule>
    <cfRule type="expression" dxfId="8898" priority="13955">
      <formula>$B1364="TN1311"</formula>
    </cfRule>
    <cfRule type="expression" dxfId="8897" priority="13956">
      <formula>$B1364="TN1622"</formula>
    </cfRule>
    <cfRule type="expression" dxfId="8896" priority="13957">
      <formula>$B1364="EE1200"</formula>
    </cfRule>
    <cfRule type="expression" dxfId="8895" priority="13958">
      <formula>$B1364="TN2345"</formula>
    </cfRule>
    <cfRule type="expression" dxfId="8894" priority="13959">
      <formula>$B1364="AESB1320TN"</formula>
    </cfRule>
    <cfRule type="expression" dxfId="8893" priority="13960">
      <formula>$B1364="TN4110TA"</formula>
    </cfRule>
    <cfRule type="expression" dxfId="8892" priority="13961">
      <formula>$B1364="TN2321"</formula>
    </cfRule>
  </conditionalFormatting>
  <conditionalFormatting sqref="L1364">
    <cfRule type="expression" dxfId="8891" priority="13922">
      <formula>$B1364="StatMechThermo"</formula>
    </cfRule>
    <cfRule type="expression" dxfId="8890" priority="13923">
      <formula>$B1364="TN1531TW"</formula>
    </cfRule>
    <cfRule type="expression" dxfId="8889" priority="13924">
      <formula>$B1364="AESB1320TN"</formula>
    </cfRule>
    <cfRule type="expression" dxfId="8888" priority="13925">
      <formula>$B1364="NB1142"</formula>
    </cfRule>
    <cfRule type="expression" dxfId="8887" priority="13926">
      <formula>$B1364="EE1P11"</formula>
    </cfRule>
    <cfRule type="expression" dxfId="8886" priority="13927">
      <formula>$B1364="TN2054"</formula>
    </cfRule>
    <cfRule type="expression" dxfId="8885" priority="13928">
      <formula>$B1364="TN1201"</formula>
    </cfRule>
    <cfRule type="expression" dxfId="8884" priority="13929">
      <formula>$B1364="TN1321"</formula>
    </cfRule>
    <cfRule type="expression" dxfId="8883" priority="13930">
      <formula>$B1364="TN4010TA"</formula>
    </cfRule>
    <cfRule type="expression" dxfId="8882" priority="13931">
      <formula>$B1364="TN2053"</formula>
    </cfRule>
    <cfRule type="expression" dxfId="8881" priority="13932">
      <formula>$B1364="TN2421"</formula>
    </cfRule>
    <cfRule type="expression" dxfId="8880" priority="13933">
      <formula>$B1364="TN1301"</formula>
    </cfRule>
    <cfRule type="expression" dxfId="8879" priority="13934">
      <formula>$B1364="TN1612TU"</formula>
    </cfRule>
    <cfRule type="expression" dxfId="8878" priority="13935">
      <formula>$B1364="TN1311"</formula>
    </cfRule>
    <cfRule type="expression" dxfId="8877" priority="13936">
      <formula>$B1364="TN1622"</formula>
    </cfRule>
    <cfRule type="expression" dxfId="8876" priority="13937">
      <formula>$B1364="EE1200"</formula>
    </cfRule>
    <cfRule type="expression" dxfId="8875" priority="13938">
      <formula>$B1364="TN2345"</formula>
    </cfRule>
    <cfRule type="expression" dxfId="8874" priority="13939">
      <formula>$B1364="AESB1320TN"</formula>
    </cfRule>
    <cfRule type="expression" dxfId="8873" priority="13940">
      <formula>$B1364="TN4110TA"</formula>
    </cfRule>
    <cfRule type="expression" dxfId="8872" priority="13941">
      <formula>$B1364="TN2321"</formula>
    </cfRule>
  </conditionalFormatting>
  <conditionalFormatting sqref="K1367:L1367">
    <cfRule type="expression" dxfId="8871" priority="13902">
      <formula>$B1367="StatMechThermo"</formula>
    </cfRule>
    <cfRule type="expression" dxfId="8870" priority="13903">
      <formula>$B1367="TN1531TW"</formula>
    </cfRule>
    <cfRule type="expression" dxfId="8869" priority="13904">
      <formula>$B1367="AESB1320TN"</formula>
    </cfRule>
    <cfRule type="expression" dxfId="8868" priority="13905">
      <formula>$B1367="NB1142"</formula>
    </cfRule>
    <cfRule type="expression" dxfId="8867" priority="13906">
      <formula>$B1367="EE1P11"</formula>
    </cfRule>
    <cfRule type="expression" dxfId="8866" priority="13907">
      <formula>$B1367="TN2054"</formula>
    </cfRule>
    <cfRule type="expression" dxfId="8865" priority="13908">
      <formula>$B1367="TN1201"</formula>
    </cfRule>
    <cfRule type="expression" dxfId="8864" priority="13909">
      <formula>$B1367="TN1321"</formula>
    </cfRule>
    <cfRule type="expression" dxfId="8863" priority="13910">
      <formula>$B1367="TN4010TA"</formula>
    </cfRule>
    <cfRule type="expression" dxfId="8862" priority="13911">
      <formula>$B1367="TN2053"</formula>
    </cfRule>
    <cfRule type="expression" dxfId="8861" priority="13912">
      <formula>$B1367="TN2421"</formula>
    </cfRule>
    <cfRule type="expression" dxfId="8860" priority="13913">
      <formula>$B1367="TN1301"</formula>
    </cfRule>
    <cfRule type="expression" dxfId="8859" priority="13914">
      <formula>$B1367="TN1612TU"</formula>
    </cfRule>
    <cfRule type="expression" dxfId="8858" priority="13915">
      <formula>$B1367="TN1311"</formula>
    </cfRule>
    <cfRule type="expression" dxfId="8857" priority="13916">
      <formula>$B1367="TN1622"</formula>
    </cfRule>
    <cfRule type="expression" dxfId="8856" priority="13917">
      <formula>$B1367="EE1200"</formula>
    </cfRule>
    <cfRule type="expression" dxfId="8855" priority="13918">
      <formula>$B1367="TN2345"</formula>
    </cfRule>
    <cfRule type="expression" dxfId="8854" priority="13919">
      <formula>$B1367="AESB1320TN"</formula>
    </cfRule>
    <cfRule type="expression" dxfId="8853" priority="13920">
      <formula>$B1367="TN4110TA"</formula>
    </cfRule>
    <cfRule type="expression" dxfId="8852" priority="13921">
      <formula>$B1367="TN2321"</formula>
    </cfRule>
  </conditionalFormatting>
  <conditionalFormatting sqref="K1376:L1376">
    <cfRule type="expression" dxfId="8851" priority="13882">
      <formula>$B1376="StatMechThermo"</formula>
    </cfRule>
    <cfRule type="expression" dxfId="8850" priority="13883">
      <formula>$B1376="TN1531TW"</formula>
    </cfRule>
    <cfRule type="expression" dxfId="8849" priority="13884">
      <formula>$B1376="AESB1320TN"</formula>
    </cfRule>
    <cfRule type="expression" dxfId="8848" priority="13885">
      <formula>$B1376="NB1142"</formula>
    </cfRule>
    <cfRule type="expression" dxfId="8847" priority="13886">
      <formula>$B1376="EE1P11"</formula>
    </cfRule>
    <cfRule type="expression" dxfId="8846" priority="13887">
      <formula>$B1376="TN2054"</formula>
    </cfRule>
    <cfRule type="expression" dxfId="8845" priority="13888">
      <formula>$B1376="TN1201"</formula>
    </cfRule>
    <cfRule type="expression" dxfId="8844" priority="13889">
      <formula>$B1376="TN1321"</formula>
    </cfRule>
    <cfRule type="expression" dxfId="8843" priority="13890">
      <formula>$B1376="TN4010TA"</formula>
    </cfRule>
    <cfRule type="expression" dxfId="8842" priority="13891">
      <formula>$B1376="TN2053"</formula>
    </cfRule>
    <cfRule type="expression" dxfId="8841" priority="13892">
      <formula>$B1376="TN2421"</formula>
    </cfRule>
    <cfRule type="expression" dxfId="8840" priority="13893">
      <formula>$B1376="TN1301"</formula>
    </cfRule>
    <cfRule type="expression" dxfId="8839" priority="13894">
      <formula>$B1376="TN1612TU"</formula>
    </cfRule>
    <cfRule type="expression" dxfId="8838" priority="13895">
      <formula>$B1376="TN1311"</formula>
    </cfRule>
    <cfRule type="expression" dxfId="8837" priority="13896">
      <formula>$B1376="TN1622"</formula>
    </cfRule>
    <cfRule type="expression" dxfId="8836" priority="13897">
      <formula>$B1376="EE1200"</formula>
    </cfRule>
    <cfRule type="expression" dxfId="8835" priority="13898">
      <formula>$B1376="TN2345"</formula>
    </cfRule>
    <cfRule type="expression" dxfId="8834" priority="13899">
      <formula>$B1376="AESB1320TN"</formula>
    </cfRule>
    <cfRule type="expression" dxfId="8833" priority="13900">
      <formula>$B1376="TN4110TA"</formula>
    </cfRule>
    <cfRule type="expression" dxfId="8832" priority="13901">
      <formula>$B1376="TN2321"</formula>
    </cfRule>
  </conditionalFormatting>
  <conditionalFormatting sqref="M1380">
    <cfRule type="expression" dxfId="8831" priority="13862">
      <formula>$B1380="StatMechThermo"</formula>
    </cfRule>
    <cfRule type="expression" dxfId="8830" priority="13863">
      <formula>$B1380="TN1531TW"</formula>
    </cfRule>
    <cfRule type="expression" dxfId="8829" priority="13864">
      <formula>$B1380="AESB1320TN"</formula>
    </cfRule>
    <cfRule type="expression" dxfId="8828" priority="13865">
      <formula>$B1380="NB1142"</formula>
    </cfRule>
    <cfRule type="expression" dxfId="8827" priority="13866">
      <formula>$B1380="EE1P11"</formula>
    </cfRule>
    <cfRule type="expression" dxfId="8826" priority="13867">
      <formula>$B1380="TN2054"</formula>
    </cfRule>
    <cfRule type="expression" dxfId="8825" priority="13868">
      <formula>$B1380="TN1201"</formula>
    </cfRule>
    <cfRule type="expression" dxfId="8824" priority="13869">
      <formula>$B1380="TN1321"</formula>
    </cfRule>
    <cfRule type="expression" dxfId="8823" priority="13870">
      <formula>$B1380="TN4010TA"</formula>
    </cfRule>
    <cfRule type="expression" dxfId="8822" priority="13871">
      <formula>$B1380="TN2053"</formula>
    </cfRule>
    <cfRule type="expression" dxfId="8821" priority="13872">
      <formula>$B1380="TN2421"</formula>
    </cfRule>
    <cfRule type="expression" dxfId="8820" priority="13873">
      <formula>$B1380="TN1301"</formula>
    </cfRule>
    <cfRule type="expression" dxfId="8819" priority="13874">
      <formula>$B1380="TN1612TU"</formula>
    </cfRule>
    <cfRule type="expression" dxfId="8818" priority="13875">
      <formula>$B1380="TN1311"</formula>
    </cfRule>
    <cfRule type="expression" dxfId="8817" priority="13876">
      <formula>$B1380="TN1622"</formula>
    </cfRule>
    <cfRule type="expression" dxfId="8816" priority="13877">
      <formula>$B1380="EE1200"</formula>
    </cfRule>
    <cfRule type="expression" dxfId="8815" priority="13878">
      <formula>$B1380="TN2345"</formula>
    </cfRule>
    <cfRule type="expression" dxfId="8814" priority="13879">
      <formula>$B1380="AESB1320TN"</formula>
    </cfRule>
    <cfRule type="expression" dxfId="8813" priority="13880">
      <formula>$B1380="TN4110TA"</formula>
    </cfRule>
    <cfRule type="expression" dxfId="8812" priority="13881">
      <formula>$B1380="TN2321"</formula>
    </cfRule>
  </conditionalFormatting>
  <conditionalFormatting sqref="M1381">
    <cfRule type="expression" dxfId="8811" priority="13842">
      <formula>$B1381="StatMechThermo"</formula>
    </cfRule>
    <cfRule type="expression" dxfId="8810" priority="13843">
      <formula>$B1381="TN1531TW"</formula>
    </cfRule>
    <cfRule type="expression" dxfId="8809" priority="13844">
      <formula>$B1381="AESB1320TN"</formula>
    </cfRule>
    <cfRule type="expression" dxfId="8808" priority="13845">
      <formula>$B1381="NB1142"</formula>
    </cfRule>
    <cfRule type="expression" dxfId="8807" priority="13846">
      <formula>$B1381="EE1P11"</formula>
    </cfRule>
    <cfRule type="expression" dxfId="8806" priority="13847">
      <formula>$B1381="TN2054"</formula>
    </cfRule>
    <cfRule type="expression" dxfId="8805" priority="13848">
      <formula>$B1381="TN1201"</formula>
    </cfRule>
    <cfRule type="expression" dxfId="8804" priority="13849">
      <formula>$B1381="TN1321"</formula>
    </cfRule>
    <cfRule type="expression" dxfId="8803" priority="13850">
      <formula>$B1381="TN4010TA"</formula>
    </cfRule>
    <cfRule type="expression" dxfId="8802" priority="13851">
      <formula>$B1381="TN2053"</formula>
    </cfRule>
    <cfRule type="expression" dxfId="8801" priority="13852">
      <formula>$B1381="TN2421"</formula>
    </cfRule>
    <cfRule type="expression" dxfId="8800" priority="13853">
      <formula>$B1381="TN1301"</formula>
    </cfRule>
    <cfRule type="expression" dxfId="8799" priority="13854">
      <formula>$B1381="TN1612TU"</formula>
    </cfRule>
    <cfRule type="expression" dxfId="8798" priority="13855">
      <formula>$B1381="TN1311"</formula>
    </cfRule>
    <cfRule type="expression" dxfId="8797" priority="13856">
      <formula>$B1381="TN1622"</formula>
    </cfRule>
    <cfRule type="expression" dxfId="8796" priority="13857">
      <formula>$B1381="EE1200"</formula>
    </cfRule>
    <cfRule type="expression" dxfId="8795" priority="13858">
      <formula>$B1381="TN2345"</formula>
    </cfRule>
    <cfRule type="expression" dxfId="8794" priority="13859">
      <formula>$B1381="AESB1320TN"</formula>
    </cfRule>
    <cfRule type="expression" dxfId="8793" priority="13860">
      <formula>$B1381="TN4110TA"</formula>
    </cfRule>
    <cfRule type="expression" dxfId="8792" priority="13861">
      <formula>$B1381="TN2321"</formula>
    </cfRule>
  </conditionalFormatting>
  <conditionalFormatting sqref="M1378">
    <cfRule type="expression" dxfId="8791" priority="13822">
      <formula>$B1378="StatMechThermo"</formula>
    </cfRule>
    <cfRule type="expression" dxfId="8790" priority="13823">
      <formula>$B1378="TN1531TW"</formula>
    </cfRule>
    <cfRule type="expression" dxfId="8789" priority="13824">
      <formula>$B1378="AESB1320TN"</formula>
    </cfRule>
    <cfRule type="expression" dxfId="8788" priority="13825">
      <formula>$B1378="NB1142"</formula>
    </cfRule>
    <cfRule type="expression" dxfId="8787" priority="13826">
      <formula>$B1378="EE1P11"</formula>
    </cfRule>
    <cfRule type="expression" dxfId="8786" priority="13827">
      <formula>$B1378="TN2054"</formula>
    </cfRule>
    <cfRule type="expression" dxfId="8785" priority="13828">
      <formula>$B1378="TN1201"</formula>
    </cfRule>
    <cfRule type="expression" dxfId="8784" priority="13829">
      <formula>$B1378="TN1321"</formula>
    </cfRule>
    <cfRule type="expression" dxfId="8783" priority="13830">
      <formula>$B1378="TN4010TA"</formula>
    </cfRule>
    <cfRule type="expression" dxfId="8782" priority="13831">
      <formula>$B1378="TN2053"</formula>
    </cfRule>
    <cfRule type="expression" dxfId="8781" priority="13832">
      <formula>$B1378="TN2421"</formula>
    </cfRule>
    <cfRule type="expression" dxfId="8780" priority="13833">
      <formula>$B1378="TN1301"</formula>
    </cfRule>
    <cfRule type="expression" dxfId="8779" priority="13834">
      <formula>$B1378="TN1612TU"</formula>
    </cfRule>
    <cfRule type="expression" dxfId="8778" priority="13835">
      <formula>$B1378="TN1311"</formula>
    </cfRule>
    <cfRule type="expression" dxfId="8777" priority="13836">
      <formula>$B1378="TN1622"</formula>
    </cfRule>
    <cfRule type="expression" dxfId="8776" priority="13837">
      <formula>$B1378="EE1200"</formula>
    </cfRule>
    <cfRule type="expression" dxfId="8775" priority="13838">
      <formula>$B1378="TN2345"</formula>
    </cfRule>
    <cfRule type="expression" dxfId="8774" priority="13839">
      <formula>$B1378="AESB1320TN"</formula>
    </cfRule>
    <cfRule type="expression" dxfId="8773" priority="13840">
      <formula>$B1378="TN4110TA"</formula>
    </cfRule>
    <cfRule type="expression" dxfId="8772" priority="13841">
      <formula>$B1378="TN2321"</formula>
    </cfRule>
  </conditionalFormatting>
  <conditionalFormatting sqref="M1368">
    <cfRule type="expression" dxfId="8771" priority="13802">
      <formula>$B1368="StatMechThermo"</formula>
    </cfRule>
    <cfRule type="expression" dxfId="8770" priority="13803">
      <formula>$B1368="TN1531TW"</formula>
    </cfRule>
    <cfRule type="expression" dxfId="8769" priority="13804">
      <formula>$B1368="AESB1320TN"</formula>
    </cfRule>
    <cfRule type="expression" dxfId="8768" priority="13805">
      <formula>$B1368="NB1142"</formula>
    </cfRule>
    <cfRule type="expression" dxfId="8767" priority="13806">
      <formula>$B1368="EE1P11"</formula>
    </cfRule>
    <cfRule type="expression" dxfId="8766" priority="13807">
      <formula>$B1368="TN2054"</formula>
    </cfRule>
    <cfRule type="expression" dxfId="8765" priority="13808">
      <formula>$B1368="TN1201"</formula>
    </cfRule>
    <cfRule type="expression" dxfId="8764" priority="13809">
      <formula>$B1368="TN1321"</formula>
    </cfRule>
    <cfRule type="expression" dxfId="8763" priority="13810">
      <formula>$B1368="TN4010TA"</formula>
    </cfRule>
    <cfRule type="expression" dxfId="8762" priority="13811">
      <formula>$B1368="TN2053"</formula>
    </cfRule>
    <cfRule type="expression" dxfId="8761" priority="13812">
      <formula>$B1368="TN2421"</formula>
    </cfRule>
    <cfRule type="expression" dxfId="8760" priority="13813">
      <formula>$B1368="TN1301"</formula>
    </cfRule>
    <cfRule type="expression" dxfId="8759" priority="13814">
      <formula>$B1368="TN1612TU"</formula>
    </cfRule>
    <cfRule type="expression" dxfId="8758" priority="13815">
      <formula>$B1368="TN1311"</formula>
    </cfRule>
    <cfRule type="expression" dxfId="8757" priority="13816">
      <formula>$B1368="TN1622"</formula>
    </cfRule>
    <cfRule type="expression" dxfId="8756" priority="13817">
      <formula>$B1368="EE1200"</formula>
    </cfRule>
    <cfRule type="expression" dxfId="8755" priority="13818">
      <formula>$B1368="TN2345"</formula>
    </cfRule>
    <cfRule type="expression" dxfId="8754" priority="13819">
      <formula>$B1368="AESB1320TN"</formula>
    </cfRule>
    <cfRule type="expression" dxfId="8753" priority="13820">
      <formula>$B1368="TN4110TA"</formula>
    </cfRule>
    <cfRule type="expression" dxfId="8752" priority="13821">
      <formula>$B1368="TN2321"</formula>
    </cfRule>
  </conditionalFormatting>
  <conditionalFormatting sqref="M1379">
    <cfRule type="expression" dxfId="8751" priority="13782">
      <formula>$B1379="StatMechThermo"</formula>
    </cfRule>
    <cfRule type="expression" dxfId="8750" priority="13783">
      <formula>$B1379="TN1531TW"</formula>
    </cfRule>
    <cfRule type="expression" dxfId="8749" priority="13784">
      <formula>$B1379="AESB1320TN"</formula>
    </cfRule>
    <cfRule type="expression" dxfId="8748" priority="13785">
      <formula>$B1379="NB1142"</formula>
    </cfRule>
    <cfRule type="expression" dxfId="8747" priority="13786">
      <formula>$B1379="EE1P11"</formula>
    </cfRule>
    <cfRule type="expression" dxfId="8746" priority="13787">
      <formula>$B1379="TN2054"</formula>
    </cfRule>
    <cfRule type="expression" dxfId="8745" priority="13788">
      <formula>$B1379="TN1201"</formula>
    </cfRule>
    <cfRule type="expression" dxfId="8744" priority="13789">
      <formula>$B1379="TN1321"</formula>
    </cfRule>
    <cfRule type="expression" dxfId="8743" priority="13790">
      <formula>$B1379="TN4010TA"</formula>
    </cfRule>
    <cfRule type="expression" dxfId="8742" priority="13791">
      <formula>$B1379="TN2053"</formula>
    </cfRule>
    <cfRule type="expression" dxfId="8741" priority="13792">
      <formula>$B1379="TN2421"</formula>
    </cfRule>
    <cfRule type="expression" dxfId="8740" priority="13793">
      <formula>$B1379="TN1301"</formula>
    </cfRule>
    <cfRule type="expression" dxfId="8739" priority="13794">
      <formula>$B1379="TN1612TU"</formula>
    </cfRule>
    <cfRule type="expression" dxfId="8738" priority="13795">
      <formula>$B1379="TN1311"</formula>
    </cfRule>
    <cfRule type="expression" dxfId="8737" priority="13796">
      <formula>$B1379="TN1622"</formula>
    </cfRule>
    <cfRule type="expression" dxfId="8736" priority="13797">
      <formula>$B1379="EE1200"</formula>
    </cfRule>
    <cfRule type="expression" dxfId="8735" priority="13798">
      <formula>$B1379="TN2345"</formula>
    </cfRule>
    <cfRule type="expression" dxfId="8734" priority="13799">
      <formula>$B1379="AESB1320TN"</formula>
    </cfRule>
    <cfRule type="expression" dxfId="8733" priority="13800">
      <formula>$B1379="TN4110TA"</formula>
    </cfRule>
    <cfRule type="expression" dxfId="8732" priority="13801">
      <formula>$B1379="TN2321"</formula>
    </cfRule>
  </conditionalFormatting>
  <conditionalFormatting sqref="M1382">
    <cfRule type="expression" dxfId="8731" priority="13762">
      <formula>$B1382="StatMechThermo"</formula>
    </cfRule>
    <cfRule type="expression" dxfId="8730" priority="13763">
      <formula>$B1382="TN1531TW"</formula>
    </cfRule>
    <cfRule type="expression" dxfId="8729" priority="13764">
      <formula>$B1382="AESB1320TN"</formula>
    </cfRule>
    <cfRule type="expression" dxfId="8728" priority="13765">
      <formula>$B1382="NB1142"</formula>
    </cfRule>
    <cfRule type="expression" dxfId="8727" priority="13766">
      <formula>$B1382="EE1P11"</formula>
    </cfRule>
    <cfRule type="expression" dxfId="8726" priority="13767">
      <formula>$B1382="TN2054"</formula>
    </cfRule>
    <cfRule type="expression" dxfId="8725" priority="13768">
      <formula>$B1382="TN1201"</formula>
    </cfRule>
    <cfRule type="expression" dxfId="8724" priority="13769">
      <formula>$B1382="TN1321"</formula>
    </cfRule>
    <cfRule type="expression" dxfId="8723" priority="13770">
      <formula>$B1382="TN4010TA"</formula>
    </cfRule>
    <cfRule type="expression" dxfId="8722" priority="13771">
      <formula>$B1382="TN2053"</formula>
    </cfRule>
    <cfRule type="expression" dxfId="8721" priority="13772">
      <formula>$B1382="TN2421"</formula>
    </cfRule>
    <cfRule type="expression" dxfId="8720" priority="13773">
      <formula>$B1382="TN1301"</formula>
    </cfRule>
    <cfRule type="expression" dxfId="8719" priority="13774">
      <formula>$B1382="TN1612TU"</formula>
    </cfRule>
    <cfRule type="expression" dxfId="8718" priority="13775">
      <formula>$B1382="TN1311"</formula>
    </cfRule>
    <cfRule type="expression" dxfId="8717" priority="13776">
      <formula>$B1382="TN1622"</formula>
    </cfRule>
    <cfRule type="expression" dxfId="8716" priority="13777">
      <formula>$B1382="EE1200"</formula>
    </cfRule>
    <cfRule type="expression" dxfId="8715" priority="13778">
      <formula>$B1382="TN2345"</formula>
    </cfRule>
    <cfRule type="expression" dxfId="8714" priority="13779">
      <formula>$B1382="AESB1320TN"</formula>
    </cfRule>
    <cfRule type="expression" dxfId="8713" priority="13780">
      <formula>$B1382="TN4110TA"</formula>
    </cfRule>
    <cfRule type="expression" dxfId="8712" priority="13781">
      <formula>$B1382="TN2321"</formula>
    </cfRule>
  </conditionalFormatting>
  <conditionalFormatting sqref="G1376">
    <cfRule type="expression" dxfId="8711" priority="13742">
      <formula>$B1376="StatMechThermo"</formula>
    </cfRule>
    <cfRule type="expression" dxfId="8710" priority="13743">
      <formula>$B1376="TN1531TW"</formula>
    </cfRule>
    <cfRule type="expression" dxfId="8709" priority="13744">
      <formula>$B1376="AESB1320TN"</formula>
    </cfRule>
    <cfRule type="expression" dxfId="8708" priority="13745">
      <formula>$B1376="NB1142"</formula>
    </cfRule>
    <cfRule type="expression" dxfId="8707" priority="13746">
      <formula>$B1376="EE1P11"</formula>
    </cfRule>
    <cfRule type="expression" dxfId="8706" priority="13747">
      <formula>$B1376="TN2054"</formula>
    </cfRule>
    <cfRule type="expression" dxfId="8705" priority="13748">
      <formula>$B1376="TN1201"</formula>
    </cfRule>
    <cfRule type="expression" dxfId="8704" priority="13749">
      <formula>$B1376="TN1321"</formula>
    </cfRule>
    <cfRule type="expression" dxfId="8703" priority="13750">
      <formula>$B1376="TN4010TA"</formula>
    </cfRule>
    <cfRule type="expression" dxfId="8702" priority="13751">
      <formula>$B1376="TN2053"</formula>
    </cfRule>
    <cfRule type="expression" dxfId="8701" priority="13752">
      <formula>$B1376="TN2421"</formula>
    </cfRule>
    <cfRule type="expression" dxfId="8700" priority="13753">
      <formula>$B1376="TN1301"</formula>
    </cfRule>
    <cfRule type="expression" dxfId="8699" priority="13754">
      <formula>$B1376="TN1612TU"</formula>
    </cfRule>
    <cfRule type="expression" dxfId="8698" priority="13755">
      <formula>$B1376="TN1311"</formula>
    </cfRule>
    <cfRule type="expression" dxfId="8697" priority="13756">
      <formula>$B1376="TN1622"</formula>
    </cfRule>
    <cfRule type="expression" dxfId="8696" priority="13757">
      <formula>$B1376="EE1200"</formula>
    </cfRule>
    <cfRule type="expression" dxfId="8695" priority="13758">
      <formula>$B1376="TN2345"</formula>
    </cfRule>
    <cfRule type="expression" dxfId="8694" priority="13759">
      <formula>$B1376="AESB1320TN"</formula>
    </cfRule>
    <cfRule type="expression" dxfId="8693" priority="13760">
      <formula>$B1376="TN4110TA"</formula>
    </cfRule>
    <cfRule type="expression" dxfId="8692" priority="13761">
      <formula>$B1376="TN2321"</formula>
    </cfRule>
  </conditionalFormatting>
  <conditionalFormatting sqref="B1373 S1373 G1373 K1373:L1373">
    <cfRule type="expression" dxfId="8691" priority="13722">
      <formula>$B1373="StatMechThermo"</formula>
    </cfRule>
    <cfRule type="expression" dxfId="8690" priority="13723">
      <formula>$B1373="TN1531TW"</formula>
    </cfRule>
    <cfRule type="expression" dxfId="8689" priority="13724">
      <formula>$B1373="AESB1320TN"</formula>
    </cfRule>
    <cfRule type="expression" dxfId="8688" priority="13725">
      <formula>$B1373="NB1142"</formula>
    </cfRule>
    <cfRule type="expression" dxfId="8687" priority="13726">
      <formula>$B1373="EE1P11"</formula>
    </cfRule>
    <cfRule type="expression" dxfId="8686" priority="13727">
      <formula>$B1373="TN2054"</formula>
    </cfRule>
    <cfRule type="expression" dxfId="8685" priority="13728">
      <formula>$B1373="TN1201"</formula>
    </cfRule>
    <cfRule type="expression" dxfId="8684" priority="13729">
      <formula>$B1373="TN1321"</formula>
    </cfRule>
    <cfRule type="expression" dxfId="8683" priority="13730">
      <formula>$B1373="TN4010TA"</formula>
    </cfRule>
    <cfRule type="expression" dxfId="8682" priority="13731">
      <formula>$B1373="TN2053"</formula>
    </cfRule>
    <cfRule type="expression" dxfId="8681" priority="13732">
      <formula>$B1373="TN2421"</formula>
    </cfRule>
    <cfRule type="expression" dxfId="8680" priority="13733">
      <formula>$B1373="TN1301"</formula>
    </cfRule>
    <cfRule type="expression" dxfId="8679" priority="13734">
      <formula>$B1373="TN1612TU"</formula>
    </cfRule>
    <cfRule type="expression" dxfId="8678" priority="13735">
      <formula>$B1373="TN1311"</formula>
    </cfRule>
    <cfRule type="expression" dxfId="8677" priority="13736">
      <formula>$B1373="TN1622"</formula>
    </cfRule>
    <cfRule type="expression" dxfId="8676" priority="13737">
      <formula>$B1373="EE1200"</formula>
    </cfRule>
    <cfRule type="expression" dxfId="8675" priority="13738">
      <formula>$B1373="TN2345"</formula>
    </cfRule>
    <cfRule type="expression" dxfId="8674" priority="13739">
      <formula>$B1373="AESB1320TN"</formula>
    </cfRule>
    <cfRule type="expression" dxfId="8673" priority="13740">
      <formula>$B1373="TN4110TA"</formula>
    </cfRule>
    <cfRule type="expression" dxfId="8672" priority="13741">
      <formula>$B1373="TN2321"</formula>
    </cfRule>
  </conditionalFormatting>
  <conditionalFormatting sqref="M1373">
    <cfRule type="expression" dxfId="8671" priority="13702">
      <formula>$B1373="StatMechThermo"</formula>
    </cfRule>
    <cfRule type="expression" dxfId="8670" priority="13703">
      <formula>$B1373="TN1531TW"</formula>
    </cfRule>
    <cfRule type="expression" dxfId="8669" priority="13704">
      <formula>$B1373="AESB1320TN"</formula>
    </cfRule>
    <cfRule type="expression" dxfId="8668" priority="13705">
      <formula>$B1373="NB1142"</formula>
    </cfRule>
    <cfRule type="expression" dxfId="8667" priority="13706">
      <formula>$B1373="EE1P11"</formula>
    </cfRule>
    <cfRule type="expression" dxfId="8666" priority="13707">
      <formula>$B1373="TN2054"</formula>
    </cfRule>
    <cfRule type="expression" dxfId="8665" priority="13708">
      <formula>$B1373="TN1201"</formula>
    </cfRule>
    <cfRule type="expression" dxfId="8664" priority="13709">
      <formula>$B1373="TN1321"</formula>
    </cfRule>
    <cfRule type="expression" dxfId="8663" priority="13710">
      <formula>$B1373="TN4010TA"</formula>
    </cfRule>
    <cfRule type="expression" dxfId="8662" priority="13711">
      <formula>$B1373="TN2053"</formula>
    </cfRule>
    <cfRule type="expression" dxfId="8661" priority="13712">
      <formula>$B1373="TN2421"</formula>
    </cfRule>
    <cfRule type="expression" dxfId="8660" priority="13713">
      <formula>$B1373="TN1301"</formula>
    </cfRule>
    <cfRule type="expression" dxfId="8659" priority="13714">
      <formula>$B1373="TN1612TU"</formula>
    </cfRule>
    <cfRule type="expression" dxfId="8658" priority="13715">
      <formula>$B1373="TN1311"</formula>
    </cfRule>
    <cfRule type="expression" dxfId="8657" priority="13716">
      <formula>$B1373="TN1622"</formula>
    </cfRule>
    <cfRule type="expression" dxfId="8656" priority="13717">
      <formula>$B1373="EE1200"</formula>
    </cfRule>
    <cfRule type="expression" dxfId="8655" priority="13718">
      <formula>$B1373="TN2345"</formula>
    </cfRule>
    <cfRule type="expression" dxfId="8654" priority="13719">
      <formula>$B1373="AESB1320TN"</formula>
    </cfRule>
    <cfRule type="expression" dxfId="8653" priority="13720">
      <formula>$B1373="TN4110TA"</formula>
    </cfRule>
    <cfRule type="expression" dxfId="8652" priority="13721">
      <formula>$B1373="TN2321"</formula>
    </cfRule>
  </conditionalFormatting>
  <conditionalFormatting sqref="L1385">
    <cfRule type="expression" dxfId="8651" priority="13682">
      <formula>$B1385="StatMechThermo"</formula>
    </cfRule>
    <cfRule type="expression" dxfId="8650" priority="13683">
      <formula>$B1385="TN1531TW"</formula>
    </cfRule>
    <cfRule type="expression" dxfId="8649" priority="13684">
      <formula>$B1385="AESB1320TN"</formula>
    </cfRule>
    <cfRule type="expression" dxfId="8648" priority="13685">
      <formula>$B1385="NB1142"</formula>
    </cfRule>
    <cfRule type="expression" dxfId="8647" priority="13686">
      <formula>$B1385="EE1P11"</formula>
    </cfRule>
    <cfRule type="expression" dxfId="8646" priority="13687">
      <formula>$B1385="TN2054"</formula>
    </cfRule>
    <cfRule type="expression" dxfId="8645" priority="13688">
      <formula>$B1385="TN1201"</formula>
    </cfRule>
    <cfRule type="expression" dxfId="8644" priority="13689">
      <formula>$B1385="TN1321"</formula>
    </cfRule>
    <cfRule type="expression" dxfId="8643" priority="13690">
      <formula>$B1385="TN4010TA"</formula>
    </cfRule>
    <cfRule type="expression" dxfId="8642" priority="13691">
      <formula>$B1385="TN2053"</formula>
    </cfRule>
    <cfRule type="expression" dxfId="8641" priority="13692">
      <formula>$B1385="TN2421"</formula>
    </cfRule>
    <cfRule type="expression" dxfId="8640" priority="13693">
      <formula>$B1385="TN1301"</formula>
    </cfRule>
    <cfRule type="expression" dxfId="8639" priority="13694">
      <formula>$B1385="TN1612TU"</formula>
    </cfRule>
    <cfRule type="expression" dxfId="8638" priority="13695">
      <formula>$B1385="TN1311"</formula>
    </cfRule>
    <cfRule type="expression" dxfId="8637" priority="13696">
      <formula>$B1385="TN1622"</formula>
    </cfRule>
    <cfRule type="expression" dxfId="8636" priority="13697">
      <formula>$B1385="EE1200"</formula>
    </cfRule>
    <cfRule type="expression" dxfId="8635" priority="13698">
      <formula>$B1385="TN2345"</formula>
    </cfRule>
    <cfRule type="expression" dxfId="8634" priority="13699">
      <formula>$B1385="AESB1320TN"</formula>
    </cfRule>
    <cfRule type="expression" dxfId="8633" priority="13700">
      <formula>$B1385="TN4110TA"</formula>
    </cfRule>
    <cfRule type="expression" dxfId="8632" priority="13701">
      <formula>$B1385="TN2321"</formula>
    </cfRule>
  </conditionalFormatting>
  <conditionalFormatting sqref="M1374">
    <cfRule type="expression" dxfId="8631" priority="13662">
      <formula>$B1374="StatMechThermo"</formula>
    </cfRule>
    <cfRule type="expression" dxfId="8630" priority="13663">
      <formula>$B1374="TN1531TW"</formula>
    </cfRule>
    <cfRule type="expression" dxfId="8629" priority="13664">
      <formula>$B1374="AESB1320TN"</formula>
    </cfRule>
    <cfRule type="expression" dxfId="8628" priority="13665">
      <formula>$B1374="NB1142"</formula>
    </cfRule>
    <cfRule type="expression" dxfId="8627" priority="13666">
      <formula>$B1374="EE1P11"</formula>
    </cfRule>
    <cfRule type="expression" dxfId="8626" priority="13667">
      <formula>$B1374="TN2054"</formula>
    </cfRule>
    <cfRule type="expression" dxfId="8625" priority="13668">
      <formula>$B1374="TN1201"</formula>
    </cfRule>
    <cfRule type="expression" dxfId="8624" priority="13669">
      <formula>$B1374="TN1321"</formula>
    </cfRule>
    <cfRule type="expression" dxfId="8623" priority="13670">
      <formula>$B1374="TN4010TA"</formula>
    </cfRule>
    <cfRule type="expression" dxfId="8622" priority="13671">
      <formula>$B1374="TN2053"</formula>
    </cfRule>
    <cfRule type="expression" dxfId="8621" priority="13672">
      <formula>$B1374="TN2421"</formula>
    </cfRule>
    <cfRule type="expression" dxfId="8620" priority="13673">
      <formula>$B1374="TN1301"</formula>
    </cfRule>
    <cfRule type="expression" dxfId="8619" priority="13674">
      <formula>$B1374="TN1612TU"</formula>
    </cfRule>
    <cfRule type="expression" dxfId="8618" priority="13675">
      <formula>$B1374="TN1311"</formula>
    </cfRule>
    <cfRule type="expression" dxfId="8617" priority="13676">
      <formula>$B1374="TN1622"</formula>
    </cfRule>
    <cfRule type="expression" dxfId="8616" priority="13677">
      <formula>$B1374="EE1200"</formula>
    </cfRule>
    <cfRule type="expression" dxfId="8615" priority="13678">
      <formula>$B1374="TN2345"</formula>
    </cfRule>
    <cfRule type="expression" dxfId="8614" priority="13679">
      <formula>$B1374="AESB1320TN"</formula>
    </cfRule>
    <cfRule type="expression" dxfId="8613" priority="13680">
      <formula>$B1374="TN4110TA"</formula>
    </cfRule>
    <cfRule type="expression" dxfId="8612" priority="13681">
      <formula>$B1374="TN2321"</formula>
    </cfRule>
  </conditionalFormatting>
  <conditionalFormatting sqref="M1370">
    <cfRule type="expression" dxfId="8611" priority="13642">
      <formula>$B1370="StatMechThermo"</formula>
    </cfRule>
    <cfRule type="expression" dxfId="8610" priority="13643">
      <formula>$B1370="TN1531TW"</formula>
    </cfRule>
    <cfRule type="expression" dxfId="8609" priority="13644">
      <formula>$B1370="AESB1320TN"</formula>
    </cfRule>
    <cfRule type="expression" dxfId="8608" priority="13645">
      <formula>$B1370="NB1142"</formula>
    </cfRule>
    <cfRule type="expression" dxfId="8607" priority="13646">
      <formula>$B1370="EE1P11"</formula>
    </cfRule>
    <cfRule type="expression" dxfId="8606" priority="13647">
      <formula>$B1370="TN2054"</formula>
    </cfRule>
    <cfRule type="expression" dxfId="8605" priority="13648">
      <formula>$B1370="TN1201"</formula>
    </cfRule>
    <cfRule type="expression" dxfId="8604" priority="13649">
      <formula>$B1370="TN1321"</formula>
    </cfRule>
    <cfRule type="expression" dxfId="8603" priority="13650">
      <formula>$B1370="TN4010TA"</formula>
    </cfRule>
    <cfRule type="expression" dxfId="8602" priority="13651">
      <formula>$B1370="TN2053"</formula>
    </cfRule>
    <cfRule type="expression" dxfId="8601" priority="13652">
      <formula>$B1370="TN2421"</formula>
    </cfRule>
    <cfRule type="expression" dxfId="8600" priority="13653">
      <formula>$B1370="TN1301"</formula>
    </cfRule>
    <cfRule type="expression" dxfId="8599" priority="13654">
      <formula>$B1370="TN1612TU"</formula>
    </cfRule>
    <cfRule type="expression" dxfId="8598" priority="13655">
      <formula>$B1370="TN1311"</formula>
    </cfRule>
    <cfRule type="expression" dxfId="8597" priority="13656">
      <formula>$B1370="TN1622"</formula>
    </cfRule>
    <cfRule type="expression" dxfId="8596" priority="13657">
      <formula>$B1370="EE1200"</formula>
    </cfRule>
    <cfRule type="expression" dxfId="8595" priority="13658">
      <formula>$B1370="TN2345"</formula>
    </cfRule>
    <cfRule type="expression" dxfId="8594" priority="13659">
      <formula>$B1370="AESB1320TN"</formula>
    </cfRule>
    <cfRule type="expression" dxfId="8593" priority="13660">
      <formula>$B1370="TN4110TA"</formula>
    </cfRule>
    <cfRule type="expression" dxfId="8592" priority="13661">
      <formula>$B1370="TN2321"</formula>
    </cfRule>
  </conditionalFormatting>
  <conditionalFormatting sqref="M1366">
    <cfRule type="expression" dxfId="8591" priority="13622">
      <formula>$B1366="StatMechThermo"</formula>
    </cfRule>
    <cfRule type="expression" dxfId="8590" priority="13623">
      <formula>$B1366="TN1531TW"</formula>
    </cfRule>
    <cfRule type="expression" dxfId="8589" priority="13624">
      <formula>$B1366="AESB1320TN"</formula>
    </cfRule>
    <cfRule type="expression" dxfId="8588" priority="13625">
      <formula>$B1366="NB1142"</formula>
    </cfRule>
    <cfRule type="expression" dxfId="8587" priority="13626">
      <formula>$B1366="EE1P11"</formula>
    </cfRule>
    <cfRule type="expression" dxfId="8586" priority="13627">
      <formula>$B1366="TN2054"</formula>
    </cfRule>
    <cfRule type="expression" dxfId="8585" priority="13628">
      <formula>$B1366="TN1201"</formula>
    </cfRule>
    <cfRule type="expression" dxfId="8584" priority="13629">
      <formula>$B1366="TN1321"</formula>
    </cfRule>
    <cfRule type="expression" dxfId="8583" priority="13630">
      <formula>$B1366="TN4010TA"</formula>
    </cfRule>
    <cfRule type="expression" dxfId="8582" priority="13631">
      <formula>$B1366="TN2053"</formula>
    </cfRule>
    <cfRule type="expression" dxfId="8581" priority="13632">
      <formula>$B1366="TN2421"</formula>
    </cfRule>
    <cfRule type="expression" dxfId="8580" priority="13633">
      <formula>$B1366="TN1301"</formula>
    </cfRule>
    <cfRule type="expression" dxfId="8579" priority="13634">
      <formula>$B1366="TN1612TU"</formula>
    </cfRule>
    <cfRule type="expression" dxfId="8578" priority="13635">
      <formula>$B1366="TN1311"</formula>
    </cfRule>
    <cfRule type="expression" dxfId="8577" priority="13636">
      <formula>$B1366="TN1622"</formula>
    </cfRule>
    <cfRule type="expression" dxfId="8576" priority="13637">
      <formula>$B1366="EE1200"</formula>
    </cfRule>
    <cfRule type="expression" dxfId="8575" priority="13638">
      <formula>$B1366="TN2345"</formula>
    </cfRule>
    <cfRule type="expression" dxfId="8574" priority="13639">
      <formula>$B1366="AESB1320TN"</formula>
    </cfRule>
    <cfRule type="expression" dxfId="8573" priority="13640">
      <formula>$B1366="TN4110TA"</formula>
    </cfRule>
    <cfRule type="expression" dxfId="8572" priority="13641">
      <formula>$B1366="TN2321"</formula>
    </cfRule>
  </conditionalFormatting>
  <conditionalFormatting sqref="M1369">
    <cfRule type="expression" dxfId="8571" priority="13602">
      <formula>$B1369="StatMechThermo"</formula>
    </cfRule>
    <cfRule type="expression" dxfId="8570" priority="13603">
      <formula>$B1369="TN1531TW"</formula>
    </cfRule>
    <cfRule type="expression" dxfId="8569" priority="13604">
      <formula>$B1369="AESB1320TN"</formula>
    </cfRule>
    <cfRule type="expression" dxfId="8568" priority="13605">
      <formula>$B1369="NB1142"</formula>
    </cfRule>
    <cfRule type="expression" dxfId="8567" priority="13606">
      <formula>$B1369="EE1P11"</formula>
    </cfRule>
    <cfRule type="expression" dxfId="8566" priority="13607">
      <formula>$B1369="TN2054"</formula>
    </cfRule>
    <cfRule type="expression" dxfId="8565" priority="13608">
      <formula>$B1369="TN1201"</formula>
    </cfRule>
    <cfRule type="expression" dxfId="8564" priority="13609">
      <formula>$B1369="TN1321"</formula>
    </cfRule>
    <cfRule type="expression" dxfId="8563" priority="13610">
      <formula>$B1369="TN4010TA"</formula>
    </cfRule>
    <cfRule type="expression" dxfId="8562" priority="13611">
      <formula>$B1369="TN2053"</formula>
    </cfRule>
    <cfRule type="expression" dxfId="8561" priority="13612">
      <formula>$B1369="TN2421"</formula>
    </cfRule>
    <cfRule type="expression" dxfId="8560" priority="13613">
      <formula>$B1369="TN1301"</formula>
    </cfRule>
    <cfRule type="expression" dxfId="8559" priority="13614">
      <formula>$B1369="TN1612TU"</formula>
    </cfRule>
    <cfRule type="expression" dxfId="8558" priority="13615">
      <formula>$B1369="TN1311"</formula>
    </cfRule>
    <cfRule type="expression" dxfId="8557" priority="13616">
      <formula>$B1369="TN1622"</formula>
    </cfRule>
    <cfRule type="expression" dxfId="8556" priority="13617">
      <formula>$B1369="EE1200"</formula>
    </cfRule>
    <cfRule type="expression" dxfId="8555" priority="13618">
      <formula>$B1369="TN2345"</formula>
    </cfRule>
    <cfRule type="expression" dxfId="8554" priority="13619">
      <formula>$B1369="AESB1320TN"</formula>
    </cfRule>
    <cfRule type="expression" dxfId="8553" priority="13620">
      <formula>$B1369="TN4110TA"</formula>
    </cfRule>
    <cfRule type="expression" dxfId="8552" priority="13621">
      <formula>$B1369="TN2321"</formula>
    </cfRule>
  </conditionalFormatting>
  <conditionalFormatting sqref="M1377">
    <cfRule type="expression" dxfId="8551" priority="13582">
      <formula>$B1377="StatMechThermo"</formula>
    </cfRule>
    <cfRule type="expression" dxfId="8550" priority="13583">
      <formula>$B1377="TN1531TW"</formula>
    </cfRule>
    <cfRule type="expression" dxfId="8549" priority="13584">
      <formula>$B1377="AESB1320TN"</formula>
    </cfRule>
    <cfRule type="expression" dxfId="8548" priority="13585">
      <formula>$B1377="NB1142"</formula>
    </cfRule>
    <cfRule type="expression" dxfId="8547" priority="13586">
      <formula>$B1377="EE1P11"</formula>
    </cfRule>
    <cfRule type="expression" dxfId="8546" priority="13587">
      <formula>$B1377="TN2054"</formula>
    </cfRule>
    <cfRule type="expression" dxfId="8545" priority="13588">
      <formula>$B1377="TN1201"</formula>
    </cfRule>
    <cfRule type="expression" dxfId="8544" priority="13589">
      <formula>$B1377="TN1321"</formula>
    </cfRule>
    <cfRule type="expression" dxfId="8543" priority="13590">
      <formula>$B1377="TN4010TA"</formula>
    </cfRule>
    <cfRule type="expression" dxfId="8542" priority="13591">
      <formula>$B1377="TN2053"</formula>
    </cfRule>
    <cfRule type="expression" dxfId="8541" priority="13592">
      <formula>$B1377="TN2421"</formula>
    </cfRule>
    <cfRule type="expression" dxfId="8540" priority="13593">
      <formula>$B1377="TN1301"</formula>
    </cfRule>
    <cfRule type="expression" dxfId="8539" priority="13594">
      <formula>$B1377="TN1612TU"</formula>
    </cfRule>
    <cfRule type="expression" dxfId="8538" priority="13595">
      <formula>$B1377="TN1311"</formula>
    </cfRule>
    <cfRule type="expression" dxfId="8537" priority="13596">
      <formula>$B1377="TN1622"</formula>
    </cfRule>
    <cfRule type="expression" dxfId="8536" priority="13597">
      <formula>$B1377="EE1200"</formula>
    </cfRule>
    <cfRule type="expression" dxfId="8535" priority="13598">
      <formula>$B1377="TN2345"</formula>
    </cfRule>
    <cfRule type="expression" dxfId="8534" priority="13599">
      <formula>$B1377="AESB1320TN"</formula>
    </cfRule>
    <cfRule type="expression" dxfId="8533" priority="13600">
      <formula>$B1377="TN4110TA"</formula>
    </cfRule>
    <cfRule type="expression" dxfId="8532" priority="13601">
      <formula>$B1377="TN2321"</formula>
    </cfRule>
  </conditionalFormatting>
  <conditionalFormatting sqref="M1375">
    <cfRule type="expression" dxfId="8531" priority="13562">
      <formula>$B1375="StatMechThermo"</formula>
    </cfRule>
    <cfRule type="expression" dxfId="8530" priority="13563">
      <formula>$B1375="TN1531TW"</formula>
    </cfRule>
    <cfRule type="expression" dxfId="8529" priority="13564">
      <formula>$B1375="AESB1320TN"</formula>
    </cfRule>
    <cfRule type="expression" dxfId="8528" priority="13565">
      <formula>$B1375="NB1142"</formula>
    </cfRule>
    <cfRule type="expression" dxfId="8527" priority="13566">
      <formula>$B1375="EE1P11"</formula>
    </cfRule>
    <cfRule type="expression" dxfId="8526" priority="13567">
      <formula>$B1375="TN2054"</formula>
    </cfRule>
    <cfRule type="expression" dxfId="8525" priority="13568">
      <formula>$B1375="TN1201"</formula>
    </cfRule>
    <cfRule type="expression" dxfId="8524" priority="13569">
      <formula>$B1375="TN1321"</formula>
    </cfRule>
    <cfRule type="expression" dxfId="8523" priority="13570">
      <formula>$B1375="TN4010TA"</formula>
    </cfRule>
    <cfRule type="expression" dxfId="8522" priority="13571">
      <formula>$B1375="TN2053"</formula>
    </cfRule>
    <cfRule type="expression" dxfId="8521" priority="13572">
      <formula>$B1375="TN2421"</formula>
    </cfRule>
    <cfRule type="expression" dxfId="8520" priority="13573">
      <formula>$B1375="TN1301"</formula>
    </cfRule>
    <cfRule type="expression" dxfId="8519" priority="13574">
      <formula>$B1375="TN1612TU"</formula>
    </cfRule>
    <cfRule type="expression" dxfId="8518" priority="13575">
      <formula>$B1375="TN1311"</formula>
    </cfRule>
    <cfRule type="expression" dxfId="8517" priority="13576">
      <formula>$B1375="TN1622"</formula>
    </cfRule>
    <cfRule type="expression" dxfId="8516" priority="13577">
      <formula>$B1375="EE1200"</formula>
    </cfRule>
    <cfRule type="expression" dxfId="8515" priority="13578">
      <formula>$B1375="TN2345"</formula>
    </cfRule>
    <cfRule type="expression" dxfId="8514" priority="13579">
      <formula>$B1375="AESB1320TN"</formula>
    </cfRule>
    <cfRule type="expression" dxfId="8513" priority="13580">
      <formula>$B1375="TN4110TA"</formula>
    </cfRule>
    <cfRule type="expression" dxfId="8512" priority="13581">
      <formula>$B1375="TN2321"</formula>
    </cfRule>
  </conditionalFormatting>
  <conditionalFormatting sqref="M1376">
    <cfRule type="expression" dxfId="8511" priority="13542">
      <formula>$B1376="StatMechThermo"</formula>
    </cfRule>
    <cfRule type="expression" dxfId="8510" priority="13543">
      <formula>$B1376="TN1531TW"</formula>
    </cfRule>
    <cfRule type="expression" dxfId="8509" priority="13544">
      <formula>$B1376="AESB1320TN"</formula>
    </cfRule>
    <cfRule type="expression" dxfId="8508" priority="13545">
      <formula>$B1376="NB1142"</formula>
    </cfRule>
    <cfRule type="expression" dxfId="8507" priority="13546">
      <formula>$B1376="EE1P11"</formula>
    </cfRule>
    <cfRule type="expression" dxfId="8506" priority="13547">
      <formula>$B1376="TN2054"</formula>
    </cfRule>
    <cfRule type="expression" dxfId="8505" priority="13548">
      <formula>$B1376="TN1201"</formula>
    </cfRule>
    <cfRule type="expression" dxfId="8504" priority="13549">
      <formula>$B1376="TN1321"</formula>
    </cfRule>
    <cfRule type="expression" dxfId="8503" priority="13550">
      <formula>$B1376="TN4010TA"</formula>
    </cfRule>
    <cfRule type="expression" dxfId="8502" priority="13551">
      <formula>$B1376="TN2053"</formula>
    </cfRule>
    <cfRule type="expression" dxfId="8501" priority="13552">
      <formula>$B1376="TN2421"</formula>
    </cfRule>
    <cfRule type="expression" dxfId="8500" priority="13553">
      <formula>$B1376="TN1301"</formula>
    </cfRule>
    <cfRule type="expression" dxfId="8499" priority="13554">
      <formula>$B1376="TN1612TU"</formula>
    </cfRule>
    <cfRule type="expression" dxfId="8498" priority="13555">
      <formula>$B1376="TN1311"</formula>
    </cfRule>
    <cfRule type="expression" dxfId="8497" priority="13556">
      <formula>$B1376="TN1622"</formula>
    </cfRule>
    <cfRule type="expression" dxfId="8496" priority="13557">
      <formula>$B1376="EE1200"</formula>
    </cfRule>
    <cfRule type="expression" dxfId="8495" priority="13558">
      <formula>$B1376="TN2345"</formula>
    </cfRule>
    <cfRule type="expression" dxfId="8494" priority="13559">
      <formula>$B1376="AESB1320TN"</formula>
    </cfRule>
    <cfRule type="expression" dxfId="8493" priority="13560">
      <formula>$B1376="TN4110TA"</formula>
    </cfRule>
    <cfRule type="expression" dxfId="8492" priority="13561">
      <formula>$B1376="TN2321"</formula>
    </cfRule>
  </conditionalFormatting>
  <conditionalFormatting sqref="M1372">
    <cfRule type="expression" dxfId="8491" priority="13522">
      <formula>$B1372="StatMechThermo"</formula>
    </cfRule>
    <cfRule type="expression" dxfId="8490" priority="13523">
      <formula>$B1372="TN1531TW"</formula>
    </cfRule>
    <cfRule type="expression" dxfId="8489" priority="13524">
      <formula>$B1372="AESB1320TN"</formula>
    </cfRule>
    <cfRule type="expression" dxfId="8488" priority="13525">
      <formula>$B1372="NB1142"</formula>
    </cfRule>
    <cfRule type="expression" dxfId="8487" priority="13526">
      <formula>$B1372="EE1P11"</formula>
    </cfRule>
    <cfRule type="expression" dxfId="8486" priority="13527">
      <formula>$B1372="TN2054"</formula>
    </cfRule>
    <cfRule type="expression" dxfId="8485" priority="13528">
      <formula>$B1372="TN1201"</formula>
    </cfRule>
    <cfRule type="expression" dxfId="8484" priority="13529">
      <formula>$B1372="TN1321"</formula>
    </cfRule>
    <cfRule type="expression" dxfId="8483" priority="13530">
      <formula>$B1372="TN4010TA"</formula>
    </cfRule>
    <cfRule type="expression" dxfId="8482" priority="13531">
      <formula>$B1372="TN2053"</formula>
    </cfRule>
    <cfRule type="expression" dxfId="8481" priority="13532">
      <formula>$B1372="TN2421"</formula>
    </cfRule>
    <cfRule type="expression" dxfId="8480" priority="13533">
      <formula>$B1372="TN1301"</formula>
    </cfRule>
    <cfRule type="expression" dxfId="8479" priority="13534">
      <formula>$B1372="TN1612TU"</formula>
    </cfRule>
    <cfRule type="expression" dxfId="8478" priority="13535">
      <formula>$B1372="TN1311"</formula>
    </cfRule>
    <cfRule type="expression" dxfId="8477" priority="13536">
      <formula>$B1372="TN1622"</formula>
    </cfRule>
    <cfRule type="expression" dxfId="8476" priority="13537">
      <formula>$B1372="EE1200"</formula>
    </cfRule>
    <cfRule type="expression" dxfId="8475" priority="13538">
      <formula>$B1372="TN2345"</formula>
    </cfRule>
    <cfRule type="expression" dxfId="8474" priority="13539">
      <formula>$B1372="AESB1320TN"</formula>
    </cfRule>
    <cfRule type="expression" dxfId="8473" priority="13540">
      <formula>$B1372="TN4110TA"</formula>
    </cfRule>
    <cfRule type="expression" dxfId="8472" priority="13541">
      <formula>$B1372="TN2321"</formula>
    </cfRule>
  </conditionalFormatting>
  <conditionalFormatting sqref="M1371">
    <cfRule type="expression" dxfId="8471" priority="13502">
      <formula>$B1371="StatMechThermo"</formula>
    </cfRule>
    <cfRule type="expression" dxfId="8470" priority="13503">
      <formula>$B1371="TN1531TW"</formula>
    </cfRule>
    <cfRule type="expression" dxfId="8469" priority="13504">
      <formula>$B1371="AESB1320TN"</formula>
    </cfRule>
    <cfRule type="expression" dxfId="8468" priority="13505">
      <formula>$B1371="NB1142"</formula>
    </cfRule>
    <cfRule type="expression" dxfId="8467" priority="13506">
      <formula>$B1371="EE1P11"</formula>
    </cfRule>
    <cfRule type="expression" dxfId="8466" priority="13507">
      <formula>$B1371="TN2054"</formula>
    </cfRule>
    <cfRule type="expression" dxfId="8465" priority="13508">
      <formula>$B1371="TN1201"</formula>
    </cfRule>
    <cfRule type="expression" dxfId="8464" priority="13509">
      <formula>$B1371="TN1321"</formula>
    </cfRule>
    <cfRule type="expression" dxfId="8463" priority="13510">
      <formula>$B1371="TN4010TA"</formula>
    </cfRule>
    <cfRule type="expression" dxfId="8462" priority="13511">
      <formula>$B1371="TN2053"</formula>
    </cfRule>
    <cfRule type="expression" dxfId="8461" priority="13512">
      <formula>$B1371="TN2421"</formula>
    </cfRule>
    <cfRule type="expression" dxfId="8460" priority="13513">
      <formula>$B1371="TN1301"</formula>
    </cfRule>
    <cfRule type="expression" dxfId="8459" priority="13514">
      <formula>$B1371="TN1612TU"</formula>
    </cfRule>
    <cfRule type="expression" dxfId="8458" priority="13515">
      <formula>$B1371="TN1311"</formula>
    </cfRule>
    <cfRule type="expression" dxfId="8457" priority="13516">
      <formula>$B1371="TN1622"</formula>
    </cfRule>
    <cfRule type="expression" dxfId="8456" priority="13517">
      <formula>$B1371="EE1200"</formula>
    </cfRule>
    <cfRule type="expression" dxfId="8455" priority="13518">
      <formula>$B1371="TN2345"</formula>
    </cfRule>
    <cfRule type="expression" dxfId="8454" priority="13519">
      <formula>$B1371="AESB1320TN"</formula>
    </cfRule>
    <cfRule type="expression" dxfId="8453" priority="13520">
      <formula>$B1371="TN4110TA"</formula>
    </cfRule>
    <cfRule type="expression" dxfId="8452" priority="13521">
      <formula>$B1371="TN2321"</formula>
    </cfRule>
  </conditionalFormatting>
  <conditionalFormatting sqref="M1389">
    <cfRule type="expression" dxfId="8451" priority="13482">
      <formula>$B1389="StatMechThermo"</formula>
    </cfRule>
    <cfRule type="expression" dxfId="8450" priority="13483">
      <formula>$B1389="TN1531TW"</formula>
    </cfRule>
    <cfRule type="expression" dxfId="8449" priority="13484">
      <formula>$B1389="AESB1320TN"</formula>
    </cfRule>
    <cfRule type="expression" dxfId="8448" priority="13485">
      <formula>$B1389="NB1142"</formula>
    </cfRule>
    <cfRule type="expression" dxfId="8447" priority="13486">
      <formula>$B1389="EE1P11"</formula>
    </cfRule>
    <cfRule type="expression" dxfId="8446" priority="13487">
      <formula>$B1389="TN2054"</formula>
    </cfRule>
    <cfRule type="expression" dxfId="8445" priority="13488">
      <formula>$B1389="TN1201"</formula>
    </cfRule>
    <cfRule type="expression" dxfId="8444" priority="13489">
      <formula>$B1389="TN1321"</formula>
    </cfRule>
    <cfRule type="expression" dxfId="8443" priority="13490">
      <formula>$B1389="TN4010TA"</formula>
    </cfRule>
    <cfRule type="expression" dxfId="8442" priority="13491">
      <formula>$B1389="TN2053"</formula>
    </cfRule>
    <cfRule type="expression" dxfId="8441" priority="13492">
      <formula>$B1389="TN2421"</formula>
    </cfRule>
    <cfRule type="expression" dxfId="8440" priority="13493">
      <formula>$B1389="TN1301"</formula>
    </cfRule>
    <cfRule type="expression" dxfId="8439" priority="13494">
      <formula>$B1389="TN1612TU"</formula>
    </cfRule>
    <cfRule type="expression" dxfId="8438" priority="13495">
      <formula>$B1389="TN1311"</formula>
    </cfRule>
    <cfRule type="expression" dxfId="8437" priority="13496">
      <formula>$B1389="TN1622"</formula>
    </cfRule>
    <cfRule type="expression" dxfId="8436" priority="13497">
      <formula>$B1389="EE1200"</formula>
    </cfRule>
    <cfRule type="expression" dxfId="8435" priority="13498">
      <formula>$B1389="TN2345"</formula>
    </cfRule>
    <cfRule type="expression" dxfId="8434" priority="13499">
      <formula>$B1389="AESB1320TN"</formula>
    </cfRule>
    <cfRule type="expression" dxfId="8433" priority="13500">
      <formula>$B1389="TN4110TA"</formula>
    </cfRule>
    <cfRule type="expression" dxfId="8432" priority="13501">
      <formula>$B1389="TN2321"</formula>
    </cfRule>
  </conditionalFormatting>
  <conditionalFormatting sqref="M1383">
    <cfRule type="expression" dxfId="8431" priority="13462">
      <formula>$B1383="StatMechThermo"</formula>
    </cfRule>
    <cfRule type="expression" dxfId="8430" priority="13463">
      <formula>$B1383="TN1531TW"</formula>
    </cfRule>
    <cfRule type="expression" dxfId="8429" priority="13464">
      <formula>$B1383="AESB1320TN"</formula>
    </cfRule>
    <cfRule type="expression" dxfId="8428" priority="13465">
      <formula>$B1383="NB1142"</formula>
    </cfRule>
    <cfRule type="expression" dxfId="8427" priority="13466">
      <formula>$B1383="EE1P11"</formula>
    </cfRule>
    <cfRule type="expression" dxfId="8426" priority="13467">
      <formula>$B1383="TN2054"</formula>
    </cfRule>
    <cfRule type="expression" dxfId="8425" priority="13468">
      <formula>$B1383="TN1201"</formula>
    </cfRule>
    <cfRule type="expression" dxfId="8424" priority="13469">
      <formula>$B1383="TN1321"</formula>
    </cfRule>
    <cfRule type="expression" dxfId="8423" priority="13470">
      <formula>$B1383="TN4010TA"</formula>
    </cfRule>
    <cfRule type="expression" dxfId="8422" priority="13471">
      <formula>$B1383="TN2053"</formula>
    </cfRule>
    <cfRule type="expression" dxfId="8421" priority="13472">
      <formula>$B1383="TN2421"</formula>
    </cfRule>
    <cfRule type="expression" dxfId="8420" priority="13473">
      <formula>$B1383="TN1301"</formula>
    </cfRule>
    <cfRule type="expression" dxfId="8419" priority="13474">
      <formula>$B1383="TN1612TU"</formula>
    </cfRule>
    <cfRule type="expression" dxfId="8418" priority="13475">
      <formula>$B1383="TN1311"</formula>
    </cfRule>
    <cfRule type="expression" dxfId="8417" priority="13476">
      <formula>$B1383="TN1622"</formula>
    </cfRule>
    <cfRule type="expression" dxfId="8416" priority="13477">
      <formula>$B1383="EE1200"</formula>
    </cfRule>
    <cfRule type="expression" dxfId="8415" priority="13478">
      <formula>$B1383="TN2345"</formula>
    </cfRule>
    <cfRule type="expression" dxfId="8414" priority="13479">
      <formula>$B1383="AESB1320TN"</formula>
    </cfRule>
    <cfRule type="expression" dxfId="8413" priority="13480">
      <formula>$B1383="TN4110TA"</formula>
    </cfRule>
    <cfRule type="expression" dxfId="8412" priority="13481">
      <formula>$B1383="TN2321"</formula>
    </cfRule>
  </conditionalFormatting>
  <conditionalFormatting sqref="M1384">
    <cfRule type="expression" dxfId="8411" priority="13442">
      <formula>$B1384="StatMechThermo"</formula>
    </cfRule>
    <cfRule type="expression" dxfId="8410" priority="13443">
      <formula>$B1384="TN1531TW"</formula>
    </cfRule>
    <cfRule type="expression" dxfId="8409" priority="13444">
      <formula>$B1384="AESB1320TN"</formula>
    </cfRule>
    <cfRule type="expression" dxfId="8408" priority="13445">
      <formula>$B1384="NB1142"</formula>
    </cfRule>
    <cfRule type="expression" dxfId="8407" priority="13446">
      <formula>$B1384="EE1P11"</formula>
    </cfRule>
    <cfRule type="expression" dxfId="8406" priority="13447">
      <formula>$B1384="TN2054"</formula>
    </cfRule>
    <cfRule type="expression" dxfId="8405" priority="13448">
      <formula>$B1384="TN1201"</formula>
    </cfRule>
    <cfRule type="expression" dxfId="8404" priority="13449">
      <formula>$B1384="TN1321"</formula>
    </cfRule>
    <cfRule type="expression" dxfId="8403" priority="13450">
      <formula>$B1384="TN4010TA"</formula>
    </cfRule>
    <cfRule type="expression" dxfId="8402" priority="13451">
      <formula>$B1384="TN2053"</formula>
    </cfRule>
    <cfRule type="expression" dxfId="8401" priority="13452">
      <formula>$B1384="TN2421"</formula>
    </cfRule>
    <cfRule type="expression" dxfId="8400" priority="13453">
      <formula>$B1384="TN1301"</formula>
    </cfRule>
    <cfRule type="expression" dxfId="8399" priority="13454">
      <formula>$B1384="TN1612TU"</formula>
    </cfRule>
    <cfRule type="expression" dxfId="8398" priority="13455">
      <formula>$B1384="TN1311"</formula>
    </cfRule>
    <cfRule type="expression" dxfId="8397" priority="13456">
      <formula>$B1384="TN1622"</formula>
    </cfRule>
    <cfRule type="expression" dxfId="8396" priority="13457">
      <formula>$B1384="EE1200"</formula>
    </cfRule>
    <cfRule type="expression" dxfId="8395" priority="13458">
      <formula>$B1384="TN2345"</formula>
    </cfRule>
    <cfRule type="expression" dxfId="8394" priority="13459">
      <formula>$B1384="AESB1320TN"</formula>
    </cfRule>
    <cfRule type="expression" dxfId="8393" priority="13460">
      <formula>$B1384="TN4110TA"</formula>
    </cfRule>
    <cfRule type="expression" dxfId="8392" priority="13461">
      <formula>$B1384="TN2321"</formula>
    </cfRule>
  </conditionalFormatting>
  <conditionalFormatting sqref="M1385">
    <cfRule type="expression" dxfId="8391" priority="13422">
      <formula>$B1385="StatMechThermo"</formula>
    </cfRule>
    <cfRule type="expression" dxfId="8390" priority="13423">
      <formula>$B1385="TN1531TW"</formula>
    </cfRule>
    <cfRule type="expression" dxfId="8389" priority="13424">
      <formula>$B1385="AESB1320TN"</formula>
    </cfRule>
    <cfRule type="expression" dxfId="8388" priority="13425">
      <formula>$B1385="NB1142"</formula>
    </cfRule>
    <cfRule type="expression" dxfId="8387" priority="13426">
      <formula>$B1385="EE1P11"</formula>
    </cfRule>
    <cfRule type="expression" dxfId="8386" priority="13427">
      <formula>$B1385="TN2054"</formula>
    </cfRule>
    <cfRule type="expression" dxfId="8385" priority="13428">
      <formula>$B1385="TN1201"</formula>
    </cfRule>
    <cfRule type="expression" dxfId="8384" priority="13429">
      <formula>$B1385="TN1321"</formula>
    </cfRule>
    <cfRule type="expression" dxfId="8383" priority="13430">
      <formula>$B1385="TN4010TA"</formula>
    </cfRule>
    <cfRule type="expression" dxfId="8382" priority="13431">
      <formula>$B1385="TN2053"</formula>
    </cfRule>
    <cfRule type="expression" dxfId="8381" priority="13432">
      <formula>$B1385="TN2421"</formula>
    </cfRule>
    <cfRule type="expression" dxfId="8380" priority="13433">
      <formula>$B1385="TN1301"</formula>
    </cfRule>
    <cfRule type="expression" dxfId="8379" priority="13434">
      <formula>$B1385="TN1612TU"</formula>
    </cfRule>
    <cfRule type="expression" dxfId="8378" priority="13435">
      <formula>$B1385="TN1311"</formula>
    </cfRule>
    <cfRule type="expression" dxfId="8377" priority="13436">
      <formula>$B1385="TN1622"</formula>
    </cfRule>
    <cfRule type="expression" dxfId="8376" priority="13437">
      <formula>$B1385="EE1200"</formula>
    </cfRule>
    <cfRule type="expression" dxfId="8375" priority="13438">
      <formula>$B1385="TN2345"</formula>
    </cfRule>
    <cfRule type="expression" dxfId="8374" priority="13439">
      <formula>$B1385="AESB1320TN"</formula>
    </cfRule>
    <cfRule type="expression" dxfId="8373" priority="13440">
      <formula>$B1385="TN4110TA"</formula>
    </cfRule>
    <cfRule type="expression" dxfId="8372" priority="13441">
      <formula>$B1385="TN2321"</formula>
    </cfRule>
  </conditionalFormatting>
  <conditionalFormatting sqref="M1404">
    <cfRule type="expression" dxfId="8371" priority="13402">
      <formula>$B1404="StatMechThermo"</formula>
    </cfRule>
    <cfRule type="expression" dxfId="8370" priority="13403">
      <formula>$B1404="TN1531TW"</formula>
    </cfRule>
    <cfRule type="expression" dxfId="8369" priority="13404">
      <formula>$B1404="AESB1320TN"</formula>
    </cfRule>
    <cfRule type="expression" dxfId="8368" priority="13405">
      <formula>$B1404="NB1142"</formula>
    </cfRule>
    <cfRule type="expression" dxfId="8367" priority="13406">
      <formula>$B1404="EE1P11"</formula>
    </cfRule>
    <cfRule type="expression" dxfId="8366" priority="13407">
      <formula>$B1404="TN2054"</formula>
    </cfRule>
    <cfRule type="expression" dxfId="8365" priority="13408">
      <formula>$B1404="TN1201"</formula>
    </cfRule>
    <cfRule type="expression" dxfId="8364" priority="13409">
      <formula>$B1404="TN1321"</formula>
    </cfRule>
    <cfRule type="expression" dxfId="8363" priority="13410">
      <formula>$B1404="TN4010TA"</formula>
    </cfRule>
    <cfRule type="expression" dxfId="8362" priority="13411">
      <formula>$B1404="TN2053"</formula>
    </cfRule>
    <cfRule type="expression" dxfId="8361" priority="13412">
      <formula>$B1404="TN2421"</formula>
    </cfRule>
    <cfRule type="expression" dxfId="8360" priority="13413">
      <formula>$B1404="TN1301"</formula>
    </cfRule>
    <cfRule type="expression" dxfId="8359" priority="13414">
      <formula>$B1404="TN1612TU"</formula>
    </cfRule>
    <cfRule type="expression" dxfId="8358" priority="13415">
      <formula>$B1404="TN1311"</formula>
    </cfRule>
    <cfRule type="expression" dxfId="8357" priority="13416">
      <formula>$B1404="TN1622"</formula>
    </cfRule>
    <cfRule type="expression" dxfId="8356" priority="13417">
      <formula>$B1404="EE1200"</formula>
    </cfRule>
    <cfRule type="expression" dxfId="8355" priority="13418">
      <formula>$B1404="TN2345"</formula>
    </cfRule>
    <cfRule type="expression" dxfId="8354" priority="13419">
      <formula>$B1404="AESB1320TN"</formula>
    </cfRule>
    <cfRule type="expression" dxfId="8353" priority="13420">
      <formula>$B1404="TN4110TA"</formula>
    </cfRule>
    <cfRule type="expression" dxfId="8352" priority="13421">
      <formula>$B1404="TN2321"</formula>
    </cfRule>
  </conditionalFormatting>
  <conditionalFormatting sqref="M1367">
    <cfRule type="expression" dxfId="8351" priority="13382">
      <formula>$B1367="StatMechThermo"</formula>
    </cfRule>
    <cfRule type="expression" dxfId="8350" priority="13383">
      <formula>$B1367="TN1531TW"</formula>
    </cfRule>
    <cfRule type="expression" dxfId="8349" priority="13384">
      <formula>$B1367="AESB1320TN"</formula>
    </cfRule>
    <cfRule type="expression" dxfId="8348" priority="13385">
      <formula>$B1367="NB1142"</formula>
    </cfRule>
    <cfRule type="expression" dxfId="8347" priority="13386">
      <formula>$B1367="EE1P11"</formula>
    </cfRule>
    <cfRule type="expression" dxfId="8346" priority="13387">
      <formula>$B1367="TN2054"</formula>
    </cfRule>
    <cfRule type="expression" dxfId="8345" priority="13388">
      <formula>$B1367="TN1201"</formula>
    </cfRule>
    <cfRule type="expression" dxfId="8344" priority="13389">
      <formula>$B1367="TN1321"</formula>
    </cfRule>
    <cfRule type="expression" dxfId="8343" priority="13390">
      <formula>$B1367="TN4010TA"</formula>
    </cfRule>
    <cfRule type="expression" dxfId="8342" priority="13391">
      <formula>$B1367="TN2053"</formula>
    </cfRule>
    <cfRule type="expression" dxfId="8341" priority="13392">
      <formula>$B1367="TN2421"</formula>
    </cfRule>
    <cfRule type="expression" dxfId="8340" priority="13393">
      <formula>$B1367="TN1301"</formula>
    </cfRule>
    <cfRule type="expression" dxfId="8339" priority="13394">
      <formula>$B1367="TN1612TU"</formula>
    </cfRule>
    <cfRule type="expression" dxfId="8338" priority="13395">
      <formula>$B1367="TN1311"</formula>
    </cfRule>
    <cfRule type="expression" dxfId="8337" priority="13396">
      <formula>$B1367="TN1622"</formula>
    </cfRule>
    <cfRule type="expression" dxfId="8336" priority="13397">
      <formula>$B1367="EE1200"</formula>
    </cfRule>
    <cfRule type="expression" dxfId="8335" priority="13398">
      <formula>$B1367="TN2345"</formula>
    </cfRule>
    <cfRule type="expression" dxfId="8334" priority="13399">
      <formula>$B1367="AESB1320TN"</formula>
    </cfRule>
    <cfRule type="expression" dxfId="8333" priority="13400">
      <formula>$B1367="TN4110TA"</formula>
    </cfRule>
    <cfRule type="expression" dxfId="8332" priority="13401">
      <formula>$B1367="TN2321"</formula>
    </cfRule>
  </conditionalFormatting>
  <conditionalFormatting sqref="M1365">
    <cfRule type="expression" dxfId="8331" priority="13362">
      <formula>$B1365="StatMechThermo"</formula>
    </cfRule>
    <cfRule type="expression" dxfId="8330" priority="13363">
      <formula>$B1365="TN1531TW"</formula>
    </cfRule>
    <cfRule type="expression" dxfId="8329" priority="13364">
      <formula>$B1365="AESB1320TN"</formula>
    </cfRule>
    <cfRule type="expression" dxfId="8328" priority="13365">
      <formula>$B1365="NB1142"</formula>
    </cfRule>
    <cfRule type="expression" dxfId="8327" priority="13366">
      <formula>$B1365="EE1P11"</formula>
    </cfRule>
    <cfRule type="expression" dxfId="8326" priority="13367">
      <formula>$B1365="TN2054"</formula>
    </cfRule>
    <cfRule type="expression" dxfId="8325" priority="13368">
      <formula>$B1365="TN1201"</formula>
    </cfRule>
    <cfRule type="expression" dxfId="8324" priority="13369">
      <formula>$B1365="TN1321"</formula>
    </cfRule>
    <cfRule type="expression" dxfId="8323" priority="13370">
      <formula>$B1365="TN4010TA"</formula>
    </cfRule>
    <cfRule type="expression" dxfId="8322" priority="13371">
      <formula>$B1365="TN2053"</formula>
    </cfRule>
    <cfRule type="expression" dxfId="8321" priority="13372">
      <formula>$B1365="TN2421"</formula>
    </cfRule>
    <cfRule type="expression" dxfId="8320" priority="13373">
      <formula>$B1365="TN1301"</formula>
    </cfRule>
    <cfRule type="expression" dxfId="8319" priority="13374">
      <formula>$B1365="TN1612TU"</formula>
    </cfRule>
    <cfRule type="expression" dxfId="8318" priority="13375">
      <formula>$B1365="TN1311"</formula>
    </cfRule>
    <cfRule type="expression" dxfId="8317" priority="13376">
      <formula>$B1365="TN1622"</formula>
    </cfRule>
    <cfRule type="expression" dxfId="8316" priority="13377">
      <formula>$B1365="EE1200"</formula>
    </cfRule>
    <cfRule type="expression" dxfId="8315" priority="13378">
      <formula>$B1365="TN2345"</formula>
    </cfRule>
    <cfRule type="expression" dxfId="8314" priority="13379">
      <formula>$B1365="AESB1320TN"</formula>
    </cfRule>
    <cfRule type="expression" dxfId="8313" priority="13380">
      <formula>$B1365="TN4110TA"</formula>
    </cfRule>
    <cfRule type="expression" dxfId="8312" priority="13381">
      <formula>$B1365="TN2321"</formula>
    </cfRule>
  </conditionalFormatting>
  <conditionalFormatting sqref="M1364">
    <cfRule type="expression" dxfId="8311" priority="13342">
      <formula>$B1364="StatMechThermo"</formula>
    </cfRule>
    <cfRule type="expression" dxfId="8310" priority="13343">
      <formula>$B1364="TN1531TW"</formula>
    </cfRule>
    <cfRule type="expression" dxfId="8309" priority="13344">
      <formula>$B1364="AESB1320TN"</formula>
    </cfRule>
    <cfRule type="expression" dxfId="8308" priority="13345">
      <formula>$B1364="NB1142"</formula>
    </cfRule>
    <cfRule type="expression" dxfId="8307" priority="13346">
      <formula>$B1364="EE1P11"</formula>
    </cfRule>
    <cfRule type="expression" dxfId="8306" priority="13347">
      <formula>$B1364="TN2054"</formula>
    </cfRule>
    <cfRule type="expression" dxfId="8305" priority="13348">
      <formula>$B1364="TN1201"</formula>
    </cfRule>
    <cfRule type="expression" dxfId="8304" priority="13349">
      <formula>$B1364="TN1321"</formula>
    </cfRule>
    <cfRule type="expression" dxfId="8303" priority="13350">
      <formula>$B1364="TN4010TA"</formula>
    </cfRule>
    <cfRule type="expression" dxfId="8302" priority="13351">
      <formula>$B1364="TN2053"</formula>
    </cfRule>
    <cfRule type="expression" dxfId="8301" priority="13352">
      <formula>$B1364="TN2421"</formula>
    </cfRule>
    <cfRule type="expression" dxfId="8300" priority="13353">
      <formula>$B1364="TN1301"</formula>
    </cfRule>
    <cfRule type="expression" dxfId="8299" priority="13354">
      <formula>$B1364="TN1612TU"</formula>
    </cfRule>
    <cfRule type="expression" dxfId="8298" priority="13355">
      <formula>$B1364="TN1311"</formula>
    </cfRule>
    <cfRule type="expression" dxfId="8297" priority="13356">
      <formula>$B1364="TN1622"</formula>
    </cfRule>
    <cfRule type="expression" dxfId="8296" priority="13357">
      <formula>$B1364="EE1200"</formula>
    </cfRule>
    <cfRule type="expression" dxfId="8295" priority="13358">
      <formula>$B1364="TN2345"</formula>
    </cfRule>
    <cfRule type="expression" dxfId="8294" priority="13359">
      <formula>$B1364="AESB1320TN"</formula>
    </cfRule>
    <cfRule type="expression" dxfId="8293" priority="13360">
      <formula>$B1364="TN4110TA"</formula>
    </cfRule>
    <cfRule type="expression" dxfId="8292" priority="13361">
      <formula>$B1364="TN2321"</formula>
    </cfRule>
  </conditionalFormatting>
  <conditionalFormatting sqref="S357:S358">
    <cfRule type="expression" dxfId="8291" priority="13283">
      <formula>$B357="StatMechThermo"</formula>
    </cfRule>
    <cfRule type="expression" dxfId="8290" priority="13284">
      <formula>$B357="TN1531TW"</formula>
    </cfRule>
    <cfRule type="expression" dxfId="8289" priority="13285">
      <formula>$B357="AESB1320TN"</formula>
    </cfRule>
    <cfRule type="expression" dxfId="8288" priority="13286">
      <formula>$B357="NB1142"</formula>
    </cfRule>
    <cfRule type="expression" dxfId="8287" priority="13287">
      <formula>$B357="EE1P11"</formula>
    </cfRule>
    <cfRule type="expression" dxfId="8286" priority="13288">
      <formula>$B357="TN2054"</formula>
    </cfRule>
    <cfRule type="expression" dxfId="8285" priority="13289">
      <formula>$B357="TN1201"</formula>
    </cfRule>
    <cfRule type="expression" dxfId="8284" priority="13290">
      <formula>$B357="TN1321"</formula>
    </cfRule>
    <cfRule type="expression" dxfId="8283" priority="13291">
      <formula>$B357="TN4010TA"</formula>
    </cfRule>
    <cfRule type="expression" dxfId="8282" priority="13292">
      <formula>$B357="TN2053"</formula>
    </cfRule>
    <cfRule type="expression" dxfId="8281" priority="13293">
      <formula>$B357="TN2421"</formula>
    </cfRule>
    <cfRule type="expression" dxfId="8280" priority="13294">
      <formula>$B357="TN1301"</formula>
    </cfRule>
    <cfRule type="expression" dxfId="8279" priority="13295">
      <formula>$B357="TN1612TU"</formula>
    </cfRule>
    <cfRule type="expression" dxfId="8278" priority="13296">
      <formula>$B357="TN1311"</formula>
    </cfRule>
    <cfRule type="expression" dxfId="8277" priority="13297">
      <formula>$B357="TN1622"</formula>
    </cfRule>
    <cfRule type="expression" dxfId="8276" priority="13298">
      <formula>$B357="EE1200"</formula>
    </cfRule>
    <cfRule type="expression" dxfId="8275" priority="13299">
      <formula>$B357="TN2345"</formula>
    </cfRule>
    <cfRule type="expression" dxfId="8274" priority="13300">
      <formula>$B357="AESB1320TN"</formula>
    </cfRule>
    <cfRule type="expression" dxfId="8273" priority="13301">
      <formula>$B357="TN4110TA"</formula>
    </cfRule>
    <cfRule type="expression" dxfId="8272" priority="13302">
      <formula>$B357="TN2321"</formula>
    </cfRule>
  </conditionalFormatting>
  <conditionalFormatting sqref="S353:S356">
    <cfRule type="expression" dxfId="8271" priority="13263">
      <formula>$B353="StatMechThermo"</formula>
    </cfRule>
    <cfRule type="expression" dxfId="8270" priority="13264">
      <formula>$B353="TN1531TW"</formula>
    </cfRule>
    <cfRule type="expression" dxfId="8269" priority="13265">
      <formula>$B353="AESB1320TN"</formula>
    </cfRule>
    <cfRule type="expression" dxfId="8268" priority="13266">
      <formula>$B353="NB1142"</formula>
    </cfRule>
    <cfRule type="expression" dxfId="8267" priority="13267">
      <formula>$B353="EE1P11"</formula>
    </cfRule>
    <cfRule type="expression" dxfId="8266" priority="13268">
      <formula>$B353="TN2054"</formula>
    </cfRule>
    <cfRule type="expression" dxfId="8265" priority="13269">
      <formula>$B353="TN1201"</formula>
    </cfRule>
    <cfRule type="expression" dxfId="8264" priority="13270">
      <formula>$B353="TN1321"</formula>
    </cfRule>
    <cfRule type="expression" dxfId="8263" priority="13271">
      <formula>$B353="TN4010TA"</formula>
    </cfRule>
    <cfRule type="expression" dxfId="8262" priority="13272">
      <formula>$B353="TN2053"</formula>
    </cfRule>
    <cfRule type="expression" dxfId="8261" priority="13273">
      <formula>$B353="TN2421"</formula>
    </cfRule>
    <cfRule type="expression" dxfId="8260" priority="13274">
      <formula>$B353="TN1301"</formula>
    </cfRule>
    <cfRule type="expression" dxfId="8259" priority="13275">
      <formula>$B353="TN1612TU"</formula>
    </cfRule>
    <cfRule type="expression" dxfId="8258" priority="13276">
      <formula>$B353="TN1311"</formula>
    </cfRule>
    <cfRule type="expression" dxfId="8257" priority="13277">
      <formula>$B353="TN1622"</formula>
    </cfRule>
    <cfRule type="expression" dxfId="8256" priority="13278">
      <formula>$B353="EE1200"</formula>
    </cfRule>
    <cfRule type="expression" dxfId="8255" priority="13279">
      <formula>$B353="TN2345"</formula>
    </cfRule>
    <cfRule type="expression" dxfId="8254" priority="13280">
      <formula>$B353="AESB1320TN"</formula>
    </cfRule>
    <cfRule type="expression" dxfId="8253" priority="13281">
      <formula>$B353="TN4110TA"</formula>
    </cfRule>
    <cfRule type="expression" dxfId="8252" priority="13282">
      <formula>$B353="TN2321"</formula>
    </cfRule>
  </conditionalFormatting>
  <conditionalFormatting sqref="S349:S352">
    <cfRule type="expression" dxfId="8251" priority="13243">
      <formula>$B349="StatMechThermo"</formula>
    </cfRule>
    <cfRule type="expression" dxfId="8250" priority="13244">
      <formula>$B349="TN1531TW"</formula>
    </cfRule>
    <cfRule type="expression" dxfId="8249" priority="13245">
      <formula>$B349="AESB1320TN"</formula>
    </cfRule>
    <cfRule type="expression" dxfId="8248" priority="13246">
      <formula>$B349="NB1142"</formula>
    </cfRule>
    <cfRule type="expression" dxfId="8247" priority="13247">
      <formula>$B349="EE1P11"</formula>
    </cfRule>
    <cfRule type="expression" dxfId="8246" priority="13248">
      <formula>$B349="TN2054"</formula>
    </cfRule>
    <cfRule type="expression" dxfId="8245" priority="13249">
      <formula>$B349="TN1201"</formula>
    </cfRule>
    <cfRule type="expression" dxfId="8244" priority="13250">
      <formula>$B349="TN1321"</formula>
    </cfRule>
    <cfRule type="expression" dxfId="8243" priority="13251">
      <formula>$B349="TN4010TA"</formula>
    </cfRule>
    <cfRule type="expression" dxfId="8242" priority="13252">
      <formula>$B349="TN2053"</formula>
    </cfRule>
    <cfRule type="expression" dxfId="8241" priority="13253">
      <formula>$B349="TN2421"</formula>
    </cfRule>
    <cfRule type="expression" dxfId="8240" priority="13254">
      <formula>$B349="TN1301"</formula>
    </cfRule>
    <cfRule type="expression" dxfId="8239" priority="13255">
      <formula>$B349="TN1612TU"</formula>
    </cfRule>
    <cfRule type="expression" dxfId="8238" priority="13256">
      <formula>$B349="TN1311"</formula>
    </cfRule>
    <cfRule type="expression" dxfId="8237" priority="13257">
      <formula>$B349="TN1622"</formula>
    </cfRule>
    <cfRule type="expression" dxfId="8236" priority="13258">
      <formula>$B349="EE1200"</formula>
    </cfRule>
    <cfRule type="expression" dxfId="8235" priority="13259">
      <formula>$B349="TN2345"</formula>
    </cfRule>
    <cfRule type="expression" dxfId="8234" priority="13260">
      <formula>$B349="AESB1320TN"</formula>
    </cfRule>
    <cfRule type="expression" dxfId="8233" priority="13261">
      <formula>$B349="TN4110TA"</formula>
    </cfRule>
    <cfRule type="expression" dxfId="8232" priority="13262">
      <formula>$B349="TN2321"</formula>
    </cfRule>
  </conditionalFormatting>
  <conditionalFormatting sqref="S340:S344">
    <cfRule type="expression" dxfId="8231" priority="13223">
      <formula>$B340="StatMechThermo"</formula>
    </cfRule>
    <cfRule type="expression" dxfId="8230" priority="13224">
      <formula>$B340="TN1531TW"</formula>
    </cfRule>
    <cfRule type="expression" dxfId="8229" priority="13225">
      <formula>$B340="AESB1320TN"</formula>
    </cfRule>
    <cfRule type="expression" dxfId="8228" priority="13226">
      <formula>$B340="NB1142"</formula>
    </cfRule>
    <cfRule type="expression" dxfId="8227" priority="13227">
      <formula>$B340="EE1P11"</formula>
    </cfRule>
    <cfRule type="expression" dxfId="8226" priority="13228">
      <formula>$B340="TN2054"</formula>
    </cfRule>
    <cfRule type="expression" dxfId="8225" priority="13229">
      <formula>$B340="TN1201"</formula>
    </cfRule>
    <cfRule type="expression" dxfId="8224" priority="13230">
      <formula>$B340="TN1321"</formula>
    </cfRule>
    <cfRule type="expression" dxfId="8223" priority="13231">
      <formula>$B340="TN4010TA"</formula>
    </cfRule>
    <cfRule type="expression" dxfId="8222" priority="13232">
      <formula>$B340="TN2053"</formula>
    </cfRule>
    <cfRule type="expression" dxfId="8221" priority="13233">
      <formula>$B340="TN2421"</formula>
    </cfRule>
    <cfRule type="expression" dxfId="8220" priority="13234">
      <formula>$B340="TN1301"</formula>
    </cfRule>
    <cfRule type="expression" dxfId="8219" priority="13235">
      <formula>$B340="TN1612TU"</formula>
    </cfRule>
    <cfRule type="expression" dxfId="8218" priority="13236">
      <formula>$B340="TN1311"</formula>
    </cfRule>
    <cfRule type="expression" dxfId="8217" priority="13237">
      <formula>$B340="TN1622"</formula>
    </cfRule>
    <cfRule type="expression" dxfId="8216" priority="13238">
      <formula>$B340="EE1200"</formula>
    </cfRule>
    <cfRule type="expression" dxfId="8215" priority="13239">
      <formula>$B340="TN2345"</formula>
    </cfRule>
    <cfRule type="expression" dxfId="8214" priority="13240">
      <formula>$B340="AESB1320TN"</formula>
    </cfRule>
    <cfRule type="expression" dxfId="8213" priority="13241">
      <formula>$B340="TN4110TA"</formula>
    </cfRule>
    <cfRule type="expression" dxfId="8212" priority="13242">
      <formula>$B340="TN2321"</formula>
    </cfRule>
  </conditionalFormatting>
  <conditionalFormatting sqref="S345:S348">
    <cfRule type="expression" dxfId="8211" priority="13203">
      <formula>$B345="StatMechThermo"</formula>
    </cfRule>
    <cfRule type="expression" dxfId="8210" priority="13204">
      <formula>$B345="TN1531TW"</formula>
    </cfRule>
    <cfRule type="expression" dxfId="8209" priority="13205">
      <formula>$B345="AESB1320TN"</formula>
    </cfRule>
    <cfRule type="expression" dxfId="8208" priority="13206">
      <formula>$B345="NB1142"</formula>
    </cfRule>
    <cfRule type="expression" dxfId="8207" priority="13207">
      <formula>$B345="EE1P11"</formula>
    </cfRule>
    <cfRule type="expression" dxfId="8206" priority="13208">
      <formula>$B345="TN2054"</formula>
    </cfRule>
    <cfRule type="expression" dxfId="8205" priority="13209">
      <formula>$B345="TN1201"</formula>
    </cfRule>
    <cfRule type="expression" dxfId="8204" priority="13210">
      <formula>$B345="TN1321"</formula>
    </cfRule>
    <cfRule type="expression" dxfId="8203" priority="13211">
      <formula>$B345="TN4010TA"</formula>
    </cfRule>
    <cfRule type="expression" dxfId="8202" priority="13212">
      <formula>$B345="TN2053"</formula>
    </cfRule>
    <cfRule type="expression" dxfId="8201" priority="13213">
      <formula>$B345="TN2421"</formula>
    </cfRule>
    <cfRule type="expression" dxfId="8200" priority="13214">
      <formula>$B345="TN1301"</formula>
    </cfRule>
    <cfRule type="expression" dxfId="8199" priority="13215">
      <formula>$B345="TN1612TU"</formula>
    </cfRule>
    <cfRule type="expression" dxfId="8198" priority="13216">
      <formula>$B345="TN1311"</formula>
    </cfRule>
    <cfRule type="expression" dxfId="8197" priority="13217">
      <formula>$B345="TN1622"</formula>
    </cfRule>
    <cfRule type="expression" dxfId="8196" priority="13218">
      <formula>$B345="EE1200"</formula>
    </cfRule>
    <cfRule type="expression" dxfId="8195" priority="13219">
      <formula>$B345="TN2345"</formula>
    </cfRule>
    <cfRule type="expression" dxfId="8194" priority="13220">
      <formula>$B345="AESB1320TN"</formula>
    </cfRule>
    <cfRule type="expression" dxfId="8193" priority="13221">
      <formula>$B345="TN4110TA"</formula>
    </cfRule>
    <cfRule type="expression" dxfId="8192" priority="13222">
      <formula>$B345="TN2321"</formula>
    </cfRule>
  </conditionalFormatting>
  <conditionalFormatting sqref="S337:S339">
    <cfRule type="expression" dxfId="8191" priority="13183">
      <formula>$B337="StatMechThermo"</formula>
    </cfRule>
    <cfRule type="expression" dxfId="8190" priority="13184">
      <formula>$B337="TN1531TW"</formula>
    </cfRule>
    <cfRule type="expression" dxfId="8189" priority="13185">
      <formula>$B337="AESB1320TN"</formula>
    </cfRule>
    <cfRule type="expression" dxfId="8188" priority="13186">
      <formula>$B337="NB1142"</formula>
    </cfRule>
    <cfRule type="expression" dxfId="8187" priority="13187">
      <formula>$B337="EE1P11"</formula>
    </cfRule>
    <cfRule type="expression" dxfId="8186" priority="13188">
      <formula>$B337="TN2054"</formula>
    </cfRule>
    <cfRule type="expression" dxfId="8185" priority="13189">
      <formula>$B337="TN1201"</formula>
    </cfRule>
    <cfRule type="expression" dxfId="8184" priority="13190">
      <formula>$B337="TN1321"</formula>
    </cfRule>
    <cfRule type="expression" dxfId="8183" priority="13191">
      <formula>$B337="TN4010TA"</formula>
    </cfRule>
    <cfRule type="expression" dxfId="8182" priority="13192">
      <formula>$B337="TN2053"</formula>
    </cfRule>
    <cfRule type="expression" dxfId="8181" priority="13193">
      <formula>$B337="TN2421"</formula>
    </cfRule>
    <cfRule type="expression" dxfId="8180" priority="13194">
      <formula>$B337="TN1301"</formula>
    </cfRule>
    <cfRule type="expression" dxfId="8179" priority="13195">
      <formula>$B337="TN1612TU"</formula>
    </cfRule>
    <cfRule type="expression" dxfId="8178" priority="13196">
      <formula>$B337="TN1311"</formula>
    </cfRule>
    <cfRule type="expression" dxfId="8177" priority="13197">
      <formula>$B337="TN1622"</formula>
    </cfRule>
    <cfRule type="expression" dxfId="8176" priority="13198">
      <formula>$B337="EE1200"</formula>
    </cfRule>
    <cfRule type="expression" dxfId="8175" priority="13199">
      <formula>$B337="TN2345"</formula>
    </cfRule>
    <cfRule type="expression" dxfId="8174" priority="13200">
      <formula>$B337="AESB1320TN"</formula>
    </cfRule>
    <cfRule type="expression" dxfId="8173" priority="13201">
      <formula>$B337="TN4110TA"</formula>
    </cfRule>
    <cfRule type="expression" dxfId="8172" priority="13202">
      <formula>$B337="TN2321"</formula>
    </cfRule>
  </conditionalFormatting>
  <conditionalFormatting sqref="S326:S332">
    <cfRule type="expression" dxfId="8171" priority="13163">
      <formula>$B326="StatMechThermo"</formula>
    </cfRule>
    <cfRule type="expression" dxfId="8170" priority="13164">
      <formula>$B326="TN1531TW"</formula>
    </cfRule>
    <cfRule type="expression" dxfId="8169" priority="13165">
      <formula>$B326="AESB1320TN"</formula>
    </cfRule>
    <cfRule type="expression" dxfId="8168" priority="13166">
      <formula>$B326="NB1142"</formula>
    </cfRule>
    <cfRule type="expression" dxfId="8167" priority="13167">
      <formula>$B326="EE1P11"</formula>
    </cfRule>
    <cfRule type="expression" dxfId="8166" priority="13168">
      <formula>$B326="TN2054"</formula>
    </cfRule>
    <cfRule type="expression" dxfId="8165" priority="13169">
      <formula>$B326="TN1201"</formula>
    </cfRule>
    <cfRule type="expression" dxfId="8164" priority="13170">
      <formula>$B326="TN1321"</formula>
    </cfRule>
    <cfRule type="expression" dxfId="8163" priority="13171">
      <formula>$B326="TN4010TA"</formula>
    </cfRule>
    <cfRule type="expression" dxfId="8162" priority="13172">
      <formula>$B326="TN2053"</formula>
    </cfRule>
    <cfRule type="expression" dxfId="8161" priority="13173">
      <formula>$B326="TN2421"</formula>
    </cfRule>
    <cfRule type="expression" dxfId="8160" priority="13174">
      <formula>$B326="TN1301"</formula>
    </cfRule>
    <cfRule type="expression" dxfId="8159" priority="13175">
      <formula>$B326="TN1612TU"</formula>
    </cfRule>
    <cfRule type="expression" dxfId="8158" priority="13176">
      <formula>$B326="TN1311"</formula>
    </cfRule>
    <cfRule type="expression" dxfId="8157" priority="13177">
      <formula>$B326="TN1622"</formula>
    </cfRule>
    <cfRule type="expression" dxfId="8156" priority="13178">
      <formula>$B326="EE1200"</formula>
    </cfRule>
    <cfRule type="expression" dxfId="8155" priority="13179">
      <formula>$B326="TN2345"</formula>
    </cfRule>
    <cfRule type="expression" dxfId="8154" priority="13180">
      <formula>$B326="AESB1320TN"</formula>
    </cfRule>
    <cfRule type="expression" dxfId="8153" priority="13181">
      <formula>$B326="TN4110TA"</formula>
    </cfRule>
    <cfRule type="expression" dxfId="8152" priority="13182">
      <formula>$B326="TN2321"</formula>
    </cfRule>
  </conditionalFormatting>
  <conditionalFormatting sqref="S319:S324">
    <cfRule type="expression" dxfId="8151" priority="13143">
      <formula>$B319="StatMechThermo"</formula>
    </cfRule>
    <cfRule type="expression" dxfId="8150" priority="13144">
      <formula>$B319="TN1531TW"</formula>
    </cfRule>
    <cfRule type="expression" dxfId="8149" priority="13145">
      <formula>$B319="AESB1320TN"</formula>
    </cfRule>
    <cfRule type="expression" dxfId="8148" priority="13146">
      <formula>$B319="NB1142"</formula>
    </cfRule>
    <cfRule type="expression" dxfId="8147" priority="13147">
      <formula>$B319="EE1P11"</formula>
    </cfRule>
    <cfRule type="expression" dxfId="8146" priority="13148">
      <formula>$B319="TN2054"</formula>
    </cfRule>
    <cfRule type="expression" dxfId="8145" priority="13149">
      <formula>$B319="TN1201"</formula>
    </cfRule>
    <cfRule type="expression" dxfId="8144" priority="13150">
      <formula>$B319="TN1321"</formula>
    </cfRule>
    <cfRule type="expression" dxfId="8143" priority="13151">
      <formula>$B319="TN4010TA"</formula>
    </cfRule>
    <cfRule type="expression" dxfId="8142" priority="13152">
      <formula>$B319="TN2053"</formula>
    </cfRule>
    <cfRule type="expression" dxfId="8141" priority="13153">
      <formula>$B319="TN2421"</formula>
    </cfRule>
    <cfRule type="expression" dxfId="8140" priority="13154">
      <formula>$B319="TN1301"</formula>
    </cfRule>
    <cfRule type="expression" dxfId="8139" priority="13155">
      <formula>$B319="TN1612TU"</formula>
    </cfRule>
    <cfRule type="expression" dxfId="8138" priority="13156">
      <formula>$B319="TN1311"</formula>
    </cfRule>
    <cfRule type="expression" dxfId="8137" priority="13157">
      <formula>$B319="TN1622"</formula>
    </cfRule>
    <cfRule type="expression" dxfId="8136" priority="13158">
      <formula>$B319="EE1200"</formula>
    </cfRule>
    <cfRule type="expression" dxfId="8135" priority="13159">
      <formula>$B319="TN2345"</formula>
    </cfRule>
    <cfRule type="expression" dxfId="8134" priority="13160">
      <formula>$B319="AESB1320TN"</formula>
    </cfRule>
    <cfRule type="expression" dxfId="8133" priority="13161">
      <formula>$B319="TN4110TA"</formula>
    </cfRule>
    <cfRule type="expression" dxfId="8132" priority="13162">
      <formula>$B319="TN2321"</formula>
    </cfRule>
  </conditionalFormatting>
  <conditionalFormatting sqref="S317:S318">
    <cfRule type="expression" dxfId="8131" priority="13123">
      <formula>$B317="StatMechThermo"</formula>
    </cfRule>
    <cfRule type="expression" dxfId="8130" priority="13124">
      <formula>$B317="TN1531TW"</formula>
    </cfRule>
    <cfRule type="expression" dxfId="8129" priority="13125">
      <formula>$B317="AESB1320TN"</formula>
    </cfRule>
    <cfRule type="expression" dxfId="8128" priority="13126">
      <formula>$B317="NB1142"</formula>
    </cfRule>
    <cfRule type="expression" dxfId="8127" priority="13127">
      <formula>$B317="EE1P11"</formula>
    </cfRule>
    <cfRule type="expression" dxfId="8126" priority="13128">
      <formula>$B317="TN2054"</formula>
    </cfRule>
    <cfRule type="expression" dxfId="8125" priority="13129">
      <formula>$B317="TN1201"</formula>
    </cfRule>
    <cfRule type="expression" dxfId="8124" priority="13130">
      <formula>$B317="TN1321"</formula>
    </cfRule>
    <cfRule type="expression" dxfId="8123" priority="13131">
      <formula>$B317="TN4010TA"</formula>
    </cfRule>
    <cfRule type="expression" dxfId="8122" priority="13132">
      <formula>$B317="TN2053"</formula>
    </cfRule>
    <cfRule type="expression" dxfId="8121" priority="13133">
      <formula>$B317="TN2421"</formula>
    </cfRule>
    <cfRule type="expression" dxfId="8120" priority="13134">
      <formula>$B317="TN1301"</formula>
    </cfRule>
    <cfRule type="expression" dxfId="8119" priority="13135">
      <formula>$B317="TN1612TU"</formula>
    </cfRule>
    <cfRule type="expression" dxfId="8118" priority="13136">
      <formula>$B317="TN1311"</formula>
    </cfRule>
    <cfRule type="expression" dxfId="8117" priority="13137">
      <formula>$B317="TN1622"</formula>
    </cfRule>
    <cfRule type="expression" dxfId="8116" priority="13138">
      <formula>$B317="EE1200"</formula>
    </cfRule>
    <cfRule type="expression" dxfId="8115" priority="13139">
      <formula>$B317="TN2345"</formula>
    </cfRule>
    <cfRule type="expression" dxfId="8114" priority="13140">
      <formula>$B317="AESB1320TN"</formula>
    </cfRule>
    <cfRule type="expression" dxfId="8113" priority="13141">
      <formula>$B317="TN4110TA"</formula>
    </cfRule>
    <cfRule type="expression" dxfId="8112" priority="13142">
      <formula>$B317="TN2321"</formula>
    </cfRule>
  </conditionalFormatting>
  <conditionalFormatting sqref="S313:S316">
    <cfRule type="expression" dxfId="8111" priority="13103">
      <formula>$B313="StatMechThermo"</formula>
    </cfRule>
    <cfRule type="expression" dxfId="8110" priority="13104">
      <formula>$B313="TN1531TW"</formula>
    </cfRule>
    <cfRule type="expression" dxfId="8109" priority="13105">
      <formula>$B313="AESB1320TN"</formula>
    </cfRule>
    <cfRule type="expression" dxfId="8108" priority="13106">
      <formula>$B313="NB1142"</formula>
    </cfRule>
    <cfRule type="expression" dxfId="8107" priority="13107">
      <formula>$B313="EE1P11"</formula>
    </cfRule>
    <cfRule type="expression" dxfId="8106" priority="13108">
      <formula>$B313="TN2054"</formula>
    </cfRule>
    <cfRule type="expression" dxfId="8105" priority="13109">
      <formula>$B313="TN1201"</formula>
    </cfRule>
    <cfRule type="expression" dxfId="8104" priority="13110">
      <formula>$B313="TN1321"</formula>
    </cfRule>
    <cfRule type="expression" dxfId="8103" priority="13111">
      <formula>$B313="TN4010TA"</formula>
    </cfRule>
    <cfRule type="expression" dxfId="8102" priority="13112">
      <formula>$B313="TN2053"</formula>
    </cfRule>
    <cfRule type="expression" dxfId="8101" priority="13113">
      <formula>$B313="TN2421"</formula>
    </cfRule>
    <cfRule type="expression" dxfId="8100" priority="13114">
      <formula>$B313="TN1301"</formula>
    </cfRule>
    <cfRule type="expression" dxfId="8099" priority="13115">
      <formula>$B313="TN1612TU"</formula>
    </cfRule>
    <cfRule type="expression" dxfId="8098" priority="13116">
      <formula>$B313="TN1311"</formula>
    </cfRule>
    <cfRule type="expression" dxfId="8097" priority="13117">
      <formula>$B313="TN1622"</formula>
    </cfRule>
    <cfRule type="expression" dxfId="8096" priority="13118">
      <formula>$B313="EE1200"</formula>
    </cfRule>
    <cfRule type="expression" dxfId="8095" priority="13119">
      <formula>$B313="TN2345"</formula>
    </cfRule>
    <cfRule type="expression" dxfId="8094" priority="13120">
      <formula>$B313="AESB1320TN"</formula>
    </cfRule>
    <cfRule type="expression" dxfId="8093" priority="13121">
      <formula>$B313="TN4110TA"</formula>
    </cfRule>
    <cfRule type="expression" dxfId="8092" priority="13122">
      <formula>$B313="TN2321"</formula>
    </cfRule>
  </conditionalFormatting>
  <conditionalFormatting sqref="S308:S312">
    <cfRule type="expression" dxfId="8091" priority="13083">
      <formula>$B308="StatMechThermo"</formula>
    </cfRule>
    <cfRule type="expression" dxfId="8090" priority="13084">
      <formula>$B308="TN1531TW"</formula>
    </cfRule>
    <cfRule type="expression" dxfId="8089" priority="13085">
      <formula>$B308="AESB1320TN"</formula>
    </cfRule>
    <cfRule type="expression" dxfId="8088" priority="13086">
      <formula>$B308="NB1142"</formula>
    </cfRule>
    <cfRule type="expression" dxfId="8087" priority="13087">
      <formula>$B308="EE1P11"</formula>
    </cfRule>
    <cfRule type="expression" dxfId="8086" priority="13088">
      <formula>$B308="TN2054"</formula>
    </cfRule>
    <cfRule type="expression" dxfId="8085" priority="13089">
      <formula>$B308="TN1201"</formula>
    </cfRule>
    <cfRule type="expression" dxfId="8084" priority="13090">
      <formula>$B308="TN1321"</formula>
    </cfRule>
    <cfRule type="expression" dxfId="8083" priority="13091">
      <formula>$B308="TN4010TA"</formula>
    </cfRule>
    <cfRule type="expression" dxfId="8082" priority="13092">
      <formula>$B308="TN2053"</formula>
    </cfRule>
    <cfRule type="expression" dxfId="8081" priority="13093">
      <formula>$B308="TN2421"</formula>
    </cfRule>
    <cfRule type="expression" dxfId="8080" priority="13094">
      <formula>$B308="TN1301"</formula>
    </cfRule>
    <cfRule type="expression" dxfId="8079" priority="13095">
      <formula>$B308="TN1612TU"</formula>
    </cfRule>
    <cfRule type="expression" dxfId="8078" priority="13096">
      <formula>$B308="TN1311"</formula>
    </cfRule>
    <cfRule type="expression" dxfId="8077" priority="13097">
      <formula>$B308="TN1622"</formula>
    </cfRule>
    <cfRule type="expression" dxfId="8076" priority="13098">
      <formula>$B308="EE1200"</formula>
    </cfRule>
    <cfRule type="expression" dxfId="8075" priority="13099">
      <formula>$B308="TN2345"</formula>
    </cfRule>
    <cfRule type="expression" dxfId="8074" priority="13100">
      <formula>$B308="AESB1320TN"</formula>
    </cfRule>
    <cfRule type="expression" dxfId="8073" priority="13101">
      <formula>$B308="TN4110TA"</formula>
    </cfRule>
    <cfRule type="expression" dxfId="8072" priority="13102">
      <formula>$B308="TN2321"</formula>
    </cfRule>
  </conditionalFormatting>
  <conditionalFormatting sqref="S305:S307">
    <cfRule type="expression" dxfId="8071" priority="13063">
      <formula>$B305="StatMechThermo"</formula>
    </cfRule>
    <cfRule type="expression" dxfId="8070" priority="13064">
      <formula>$B305="TN1531TW"</formula>
    </cfRule>
    <cfRule type="expression" dxfId="8069" priority="13065">
      <formula>$B305="AESB1320TN"</formula>
    </cfRule>
    <cfRule type="expression" dxfId="8068" priority="13066">
      <formula>$B305="NB1142"</formula>
    </cfRule>
    <cfRule type="expression" dxfId="8067" priority="13067">
      <formula>$B305="EE1P11"</formula>
    </cfRule>
    <cfRule type="expression" dxfId="8066" priority="13068">
      <formula>$B305="TN2054"</formula>
    </cfRule>
    <cfRule type="expression" dxfId="8065" priority="13069">
      <formula>$B305="TN1201"</formula>
    </cfRule>
    <cfRule type="expression" dxfId="8064" priority="13070">
      <formula>$B305="TN1321"</formula>
    </cfRule>
    <cfRule type="expression" dxfId="8063" priority="13071">
      <formula>$B305="TN4010TA"</formula>
    </cfRule>
    <cfRule type="expression" dxfId="8062" priority="13072">
      <formula>$B305="TN2053"</formula>
    </cfRule>
    <cfRule type="expression" dxfId="8061" priority="13073">
      <formula>$B305="TN2421"</formula>
    </cfRule>
    <cfRule type="expression" dxfId="8060" priority="13074">
      <formula>$B305="TN1301"</formula>
    </cfRule>
    <cfRule type="expression" dxfId="8059" priority="13075">
      <formula>$B305="TN1612TU"</formula>
    </cfRule>
    <cfRule type="expression" dxfId="8058" priority="13076">
      <formula>$B305="TN1311"</formula>
    </cfRule>
    <cfRule type="expression" dxfId="8057" priority="13077">
      <formula>$B305="TN1622"</formula>
    </cfRule>
    <cfRule type="expression" dxfId="8056" priority="13078">
      <formula>$B305="EE1200"</formula>
    </cfRule>
    <cfRule type="expression" dxfId="8055" priority="13079">
      <formula>$B305="TN2345"</formula>
    </cfRule>
    <cfRule type="expression" dxfId="8054" priority="13080">
      <formula>$B305="AESB1320TN"</formula>
    </cfRule>
    <cfRule type="expression" dxfId="8053" priority="13081">
      <formula>$B305="TN4110TA"</formula>
    </cfRule>
    <cfRule type="expression" dxfId="8052" priority="13082">
      <formula>$B305="TN2321"</formula>
    </cfRule>
  </conditionalFormatting>
  <conditionalFormatting sqref="S286:S304">
    <cfRule type="expression" dxfId="8051" priority="13043">
      <formula>$B286="StatMechThermo"</formula>
    </cfRule>
    <cfRule type="expression" dxfId="8050" priority="13044">
      <formula>$B286="TN1531TW"</formula>
    </cfRule>
    <cfRule type="expression" dxfId="8049" priority="13045">
      <formula>$B286="AESB1320TN"</formula>
    </cfRule>
    <cfRule type="expression" dxfId="8048" priority="13046">
      <formula>$B286="NB1142"</formula>
    </cfRule>
    <cfRule type="expression" dxfId="8047" priority="13047">
      <formula>$B286="EE1P11"</formula>
    </cfRule>
    <cfRule type="expression" dxfId="8046" priority="13048">
      <formula>$B286="TN2054"</formula>
    </cfRule>
    <cfRule type="expression" dxfId="8045" priority="13049">
      <formula>$B286="TN1201"</formula>
    </cfRule>
    <cfRule type="expression" dxfId="8044" priority="13050">
      <formula>$B286="TN1321"</formula>
    </cfRule>
    <cfRule type="expression" dxfId="8043" priority="13051">
      <formula>$B286="TN4010TA"</formula>
    </cfRule>
    <cfRule type="expression" dxfId="8042" priority="13052">
      <formula>$B286="TN2053"</formula>
    </cfRule>
    <cfRule type="expression" dxfId="8041" priority="13053">
      <formula>$B286="TN2421"</formula>
    </cfRule>
    <cfRule type="expression" dxfId="8040" priority="13054">
      <formula>$B286="TN1301"</formula>
    </cfRule>
    <cfRule type="expression" dxfId="8039" priority="13055">
      <formula>$B286="TN1612TU"</formula>
    </cfRule>
    <cfRule type="expression" dxfId="8038" priority="13056">
      <formula>$B286="TN1311"</formula>
    </cfRule>
    <cfRule type="expression" dxfId="8037" priority="13057">
      <formula>$B286="TN1622"</formula>
    </cfRule>
    <cfRule type="expression" dxfId="8036" priority="13058">
      <formula>$B286="EE1200"</formula>
    </cfRule>
    <cfRule type="expression" dxfId="8035" priority="13059">
      <formula>$B286="TN2345"</formula>
    </cfRule>
    <cfRule type="expression" dxfId="8034" priority="13060">
      <formula>$B286="AESB1320TN"</formula>
    </cfRule>
    <cfRule type="expression" dxfId="8033" priority="13061">
      <formula>$B286="TN4110TA"</formula>
    </cfRule>
    <cfRule type="expression" dxfId="8032" priority="13062">
      <formula>$B286="TN2321"</formula>
    </cfRule>
  </conditionalFormatting>
  <conditionalFormatting sqref="S268:S270">
    <cfRule type="expression" dxfId="8031" priority="13023">
      <formula>$B268="StatMechThermo"</formula>
    </cfRule>
    <cfRule type="expression" dxfId="8030" priority="13024">
      <formula>$B268="TN1531TW"</formula>
    </cfRule>
    <cfRule type="expression" dxfId="8029" priority="13025">
      <formula>$B268="AESB1320TN"</formula>
    </cfRule>
    <cfRule type="expression" dxfId="8028" priority="13026">
      <formula>$B268="NB1142"</formula>
    </cfRule>
    <cfRule type="expression" dxfId="8027" priority="13027">
      <formula>$B268="EE1P11"</formula>
    </cfRule>
    <cfRule type="expression" dxfId="8026" priority="13028">
      <formula>$B268="TN2054"</formula>
    </cfRule>
    <cfRule type="expression" dxfId="8025" priority="13029">
      <formula>$B268="TN1201"</formula>
    </cfRule>
    <cfRule type="expression" dxfId="8024" priority="13030">
      <formula>$B268="TN1321"</formula>
    </cfRule>
    <cfRule type="expression" dxfId="8023" priority="13031">
      <formula>$B268="TN4010TA"</formula>
    </cfRule>
    <cfRule type="expression" dxfId="8022" priority="13032">
      <formula>$B268="TN2053"</formula>
    </cfRule>
    <cfRule type="expression" dxfId="8021" priority="13033">
      <formula>$B268="TN2421"</formula>
    </cfRule>
    <cfRule type="expression" dxfId="8020" priority="13034">
      <formula>$B268="TN1301"</formula>
    </cfRule>
    <cfRule type="expression" dxfId="8019" priority="13035">
      <formula>$B268="TN1612TU"</formula>
    </cfRule>
    <cfRule type="expression" dxfId="8018" priority="13036">
      <formula>$B268="TN1311"</formula>
    </cfRule>
    <cfRule type="expression" dxfId="8017" priority="13037">
      <formula>$B268="TN1622"</formula>
    </cfRule>
    <cfRule type="expression" dxfId="8016" priority="13038">
      <formula>$B268="EE1200"</formula>
    </cfRule>
    <cfRule type="expression" dxfId="8015" priority="13039">
      <formula>$B268="TN2345"</formula>
    </cfRule>
    <cfRule type="expression" dxfId="8014" priority="13040">
      <formula>$B268="AESB1320TN"</formula>
    </cfRule>
    <cfRule type="expression" dxfId="8013" priority="13041">
      <formula>$B268="TN4110TA"</formula>
    </cfRule>
    <cfRule type="expression" dxfId="8012" priority="13042">
      <formula>$B268="TN2321"</formula>
    </cfRule>
  </conditionalFormatting>
  <conditionalFormatting sqref="S272">
    <cfRule type="expression" dxfId="8011" priority="13003">
      <formula>$B272="StatMechThermo"</formula>
    </cfRule>
    <cfRule type="expression" dxfId="8010" priority="13004">
      <formula>$B272="TN1531TW"</formula>
    </cfRule>
    <cfRule type="expression" dxfId="8009" priority="13005">
      <formula>$B272="AESB1320TN"</formula>
    </cfRule>
    <cfRule type="expression" dxfId="8008" priority="13006">
      <formula>$B272="NB1142"</formula>
    </cfRule>
    <cfRule type="expression" dxfId="8007" priority="13007">
      <formula>$B272="EE1P11"</formula>
    </cfRule>
    <cfRule type="expression" dxfId="8006" priority="13008">
      <formula>$B272="TN2054"</formula>
    </cfRule>
    <cfRule type="expression" dxfId="8005" priority="13009">
      <formula>$B272="TN1201"</formula>
    </cfRule>
    <cfRule type="expression" dxfId="8004" priority="13010">
      <formula>$B272="TN1321"</formula>
    </cfRule>
    <cfRule type="expression" dxfId="8003" priority="13011">
      <formula>$B272="TN4010TA"</formula>
    </cfRule>
    <cfRule type="expression" dxfId="8002" priority="13012">
      <formula>$B272="TN2053"</formula>
    </cfRule>
    <cfRule type="expression" dxfId="8001" priority="13013">
      <formula>$B272="TN2421"</formula>
    </cfRule>
    <cfRule type="expression" dxfId="8000" priority="13014">
      <formula>$B272="TN1301"</formula>
    </cfRule>
    <cfRule type="expression" dxfId="7999" priority="13015">
      <formula>$B272="TN1612TU"</formula>
    </cfRule>
    <cfRule type="expression" dxfId="7998" priority="13016">
      <formula>$B272="TN1311"</formula>
    </cfRule>
    <cfRule type="expression" dxfId="7997" priority="13017">
      <formula>$B272="TN1622"</formula>
    </cfRule>
    <cfRule type="expression" dxfId="7996" priority="13018">
      <formula>$B272="EE1200"</formula>
    </cfRule>
    <cfRule type="expression" dxfId="7995" priority="13019">
      <formula>$B272="TN2345"</formula>
    </cfRule>
    <cfRule type="expression" dxfId="7994" priority="13020">
      <formula>$B272="AESB1320TN"</formula>
    </cfRule>
    <cfRule type="expression" dxfId="7993" priority="13021">
      <formula>$B272="TN4110TA"</formula>
    </cfRule>
    <cfRule type="expression" dxfId="7992" priority="13022">
      <formula>$B272="TN2321"</formula>
    </cfRule>
  </conditionalFormatting>
  <conditionalFormatting sqref="S271">
    <cfRule type="expression" dxfId="7991" priority="12983">
      <formula>$B271="StatMechThermo"</formula>
    </cfRule>
    <cfRule type="expression" dxfId="7990" priority="12984">
      <formula>$B271="TN1531TW"</formula>
    </cfRule>
    <cfRule type="expression" dxfId="7989" priority="12985">
      <formula>$B271="AESB1320TN"</formula>
    </cfRule>
    <cfRule type="expression" dxfId="7988" priority="12986">
      <formula>$B271="NB1142"</formula>
    </cfRule>
    <cfRule type="expression" dxfId="7987" priority="12987">
      <formula>$B271="EE1P11"</formula>
    </cfRule>
    <cfRule type="expression" dxfId="7986" priority="12988">
      <formula>$B271="TN2054"</formula>
    </cfRule>
    <cfRule type="expression" dxfId="7985" priority="12989">
      <formula>$B271="TN1201"</formula>
    </cfRule>
    <cfRule type="expression" dxfId="7984" priority="12990">
      <formula>$B271="TN1321"</formula>
    </cfRule>
    <cfRule type="expression" dxfId="7983" priority="12991">
      <formula>$B271="TN4010TA"</formula>
    </cfRule>
    <cfRule type="expression" dxfId="7982" priority="12992">
      <formula>$B271="TN2053"</formula>
    </cfRule>
    <cfRule type="expression" dxfId="7981" priority="12993">
      <formula>$B271="TN2421"</formula>
    </cfRule>
    <cfRule type="expression" dxfId="7980" priority="12994">
      <formula>$B271="TN1301"</formula>
    </cfRule>
    <cfRule type="expression" dxfId="7979" priority="12995">
      <formula>$B271="TN1612TU"</formula>
    </cfRule>
    <cfRule type="expression" dxfId="7978" priority="12996">
      <formula>$B271="TN1311"</formula>
    </cfRule>
    <cfRule type="expression" dxfId="7977" priority="12997">
      <formula>$B271="TN1622"</formula>
    </cfRule>
    <cfRule type="expression" dxfId="7976" priority="12998">
      <formula>$B271="EE1200"</formula>
    </cfRule>
    <cfRule type="expression" dxfId="7975" priority="12999">
      <formula>$B271="TN2345"</formula>
    </cfRule>
    <cfRule type="expression" dxfId="7974" priority="13000">
      <formula>$B271="AESB1320TN"</formula>
    </cfRule>
    <cfRule type="expression" dxfId="7973" priority="13001">
      <formula>$B271="TN4110TA"</formula>
    </cfRule>
    <cfRule type="expression" dxfId="7972" priority="13002">
      <formula>$B271="TN2321"</formula>
    </cfRule>
  </conditionalFormatting>
  <conditionalFormatting sqref="S285">
    <cfRule type="expression" dxfId="7971" priority="12963">
      <formula>$B285="StatMechThermo"</formula>
    </cfRule>
    <cfRule type="expression" dxfId="7970" priority="12964">
      <formula>$B285="TN1531TW"</formula>
    </cfRule>
    <cfRule type="expression" dxfId="7969" priority="12965">
      <formula>$B285="AESB1320TN"</formula>
    </cfRule>
    <cfRule type="expression" dxfId="7968" priority="12966">
      <formula>$B285="NB1142"</formula>
    </cfRule>
    <cfRule type="expression" dxfId="7967" priority="12967">
      <formula>$B285="EE1P11"</formula>
    </cfRule>
    <cfRule type="expression" dxfId="7966" priority="12968">
      <formula>$B285="TN2054"</formula>
    </cfRule>
    <cfRule type="expression" dxfId="7965" priority="12969">
      <formula>$B285="TN1201"</formula>
    </cfRule>
    <cfRule type="expression" dxfId="7964" priority="12970">
      <formula>$B285="TN1321"</formula>
    </cfRule>
    <cfRule type="expression" dxfId="7963" priority="12971">
      <formula>$B285="TN4010TA"</formula>
    </cfRule>
    <cfRule type="expression" dxfId="7962" priority="12972">
      <formula>$B285="TN2053"</formula>
    </cfRule>
    <cfRule type="expression" dxfId="7961" priority="12973">
      <formula>$B285="TN2421"</formula>
    </cfRule>
    <cfRule type="expression" dxfId="7960" priority="12974">
      <formula>$B285="TN1301"</formula>
    </cfRule>
    <cfRule type="expression" dxfId="7959" priority="12975">
      <formula>$B285="TN1612TU"</formula>
    </cfRule>
    <cfRule type="expression" dxfId="7958" priority="12976">
      <formula>$B285="TN1311"</formula>
    </cfRule>
    <cfRule type="expression" dxfId="7957" priority="12977">
      <formula>$B285="TN1622"</formula>
    </cfRule>
    <cfRule type="expression" dxfId="7956" priority="12978">
      <formula>$B285="EE1200"</formula>
    </cfRule>
    <cfRule type="expression" dxfId="7955" priority="12979">
      <formula>$B285="TN2345"</formula>
    </cfRule>
    <cfRule type="expression" dxfId="7954" priority="12980">
      <formula>$B285="AESB1320TN"</formula>
    </cfRule>
    <cfRule type="expression" dxfId="7953" priority="12981">
      <formula>$B285="TN4110TA"</formula>
    </cfRule>
    <cfRule type="expression" dxfId="7952" priority="12982">
      <formula>$B285="TN2321"</formula>
    </cfRule>
  </conditionalFormatting>
  <conditionalFormatting sqref="S216:S228">
    <cfRule type="expression" dxfId="7951" priority="12903">
      <formula>$B216="StatMechThermo"</formula>
    </cfRule>
    <cfRule type="expression" dxfId="7950" priority="12904">
      <formula>$B216="TN1531TW"</formula>
    </cfRule>
    <cfRule type="expression" dxfId="7949" priority="12905">
      <formula>$B216="AESB1320TN"</formula>
    </cfRule>
    <cfRule type="expression" dxfId="7948" priority="12906">
      <formula>$B216="NB1142"</formula>
    </cfRule>
    <cfRule type="expression" dxfId="7947" priority="12907">
      <formula>$B216="EE1P11"</formula>
    </cfRule>
    <cfRule type="expression" dxfId="7946" priority="12908">
      <formula>$B216="TN2054"</formula>
    </cfRule>
    <cfRule type="expression" dxfId="7945" priority="12909">
      <formula>$B216="TN1201"</formula>
    </cfRule>
    <cfRule type="expression" dxfId="7944" priority="12910">
      <formula>$B216="TN1321"</formula>
    </cfRule>
    <cfRule type="expression" dxfId="7943" priority="12911">
      <formula>$B216="TN4010TA"</formula>
    </cfRule>
    <cfRule type="expression" dxfId="7942" priority="12912">
      <formula>$B216="TN2053"</formula>
    </cfRule>
    <cfRule type="expression" dxfId="7941" priority="12913">
      <formula>$B216="TN2421"</formula>
    </cfRule>
    <cfRule type="expression" dxfId="7940" priority="12914">
      <formula>$B216="TN1301"</formula>
    </cfRule>
    <cfRule type="expression" dxfId="7939" priority="12915">
      <formula>$B216="TN1612TU"</formula>
    </cfRule>
    <cfRule type="expression" dxfId="7938" priority="12916">
      <formula>$B216="TN1311"</formula>
    </cfRule>
    <cfRule type="expression" dxfId="7937" priority="12917">
      <formula>$B216="TN1622"</formula>
    </cfRule>
    <cfRule type="expression" dxfId="7936" priority="12918">
      <formula>$B216="EE1200"</formula>
    </cfRule>
    <cfRule type="expression" dxfId="7935" priority="12919">
      <formula>$B216="TN2345"</formula>
    </cfRule>
    <cfRule type="expression" dxfId="7934" priority="12920">
      <formula>$B216="AESB1320TN"</formula>
    </cfRule>
    <cfRule type="expression" dxfId="7933" priority="12921">
      <formula>$B216="TN4110TA"</formula>
    </cfRule>
    <cfRule type="expression" dxfId="7932" priority="12922">
      <formula>$B216="TN2321"</formula>
    </cfRule>
  </conditionalFormatting>
  <conditionalFormatting sqref="S215">
    <cfRule type="expression" dxfId="7931" priority="12883">
      <formula>$B215="StatMechThermo"</formula>
    </cfRule>
    <cfRule type="expression" dxfId="7930" priority="12884">
      <formula>$B215="TN1531TW"</formula>
    </cfRule>
    <cfRule type="expression" dxfId="7929" priority="12885">
      <formula>$B215="AESB1320TN"</formula>
    </cfRule>
    <cfRule type="expression" dxfId="7928" priority="12886">
      <formula>$B215="NB1142"</formula>
    </cfRule>
    <cfRule type="expression" dxfId="7927" priority="12887">
      <formula>$B215="EE1P11"</formula>
    </cfRule>
    <cfRule type="expression" dxfId="7926" priority="12888">
      <formula>$B215="TN2054"</formula>
    </cfRule>
    <cfRule type="expression" dxfId="7925" priority="12889">
      <formula>$B215="TN1201"</formula>
    </cfRule>
    <cfRule type="expression" dxfId="7924" priority="12890">
      <formula>$B215="TN1321"</formula>
    </cfRule>
    <cfRule type="expression" dxfId="7923" priority="12891">
      <formula>$B215="TN4010TA"</formula>
    </cfRule>
    <cfRule type="expression" dxfId="7922" priority="12892">
      <formula>$B215="TN2053"</formula>
    </cfRule>
    <cfRule type="expression" dxfId="7921" priority="12893">
      <formula>$B215="TN2421"</formula>
    </cfRule>
    <cfRule type="expression" dxfId="7920" priority="12894">
      <formula>$B215="TN1301"</formula>
    </cfRule>
    <cfRule type="expression" dxfId="7919" priority="12895">
      <formula>$B215="TN1612TU"</formula>
    </cfRule>
    <cfRule type="expression" dxfId="7918" priority="12896">
      <formula>$B215="TN1311"</formula>
    </cfRule>
    <cfRule type="expression" dxfId="7917" priority="12897">
      <formula>$B215="TN1622"</formula>
    </cfRule>
    <cfRule type="expression" dxfId="7916" priority="12898">
      <formula>$B215="EE1200"</formula>
    </cfRule>
    <cfRule type="expression" dxfId="7915" priority="12899">
      <formula>$B215="TN2345"</formula>
    </cfRule>
    <cfRule type="expression" dxfId="7914" priority="12900">
      <formula>$B215="AESB1320TN"</formula>
    </cfRule>
    <cfRule type="expression" dxfId="7913" priority="12901">
      <formula>$B215="TN4110TA"</formula>
    </cfRule>
    <cfRule type="expression" dxfId="7912" priority="12902">
      <formula>$B215="TN2321"</formula>
    </cfRule>
  </conditionalFormatting>
  <conditionalFormatting sqref="S214">
    <cfRule type="expression" dxfId="7911" priority="12863">
      <formula>$B214="StatMechThermo"</formula>
    </cfRule>
    <cfRule type="expression" dxfId="7910" priority="12864">
      <formula>$B214="TN1531TW"</formula>
    </cfRule>
    <cfRule type="expression" dxfId="7909" priority="12865">
      <formula>$B214="AESB1320TN"</formula>
    </cfRule>
    <cfRule type="expression" dxfId="7908" priority="12866">
      <formula>$B214="NB1142"</formula>
    </cfRule>
    <cfRule type="expression" dxfId="7907" priority="12867">
      <formula>$B214="EE1P11"</formula>
    </cfRule>
    <cfRule type="expression" dxfId="7906" priority="12868">
      <formula>$B214="TN2054"</formula>
    </cfRule>
    <cfRule type="expression" dxfId="7905" priority="12869">
      <formula>$B214="TN1201"</formula>
    </cfRule>
    <cfRule type="expression" dxfId="7904" priority="12870">
      <formula>$B214="TN1321"</formula>
    </cfRule>
    <cfRule type="expression" dxfId="7903" priority="12871">
      <formula>$B214="TN4010TA"</formula>
    </cfRule>
    <cfRule type="expression" dxfId="7902" priority="12872">
      <formula>$B214="TN2053"</formula>
    </cfRule>
    <cfRule type="expression" dxfId="7901" priority="12873">
      <formula>$B214="TN2421"</formula>
    </cfRule>
    <cfRule type="expression" dxfId="7900" priority="12874">
      <formula>$B214="TN1301"</formula>
    </cfRule>
    <cfRule type="expression" dxfId="7899" priority="12875">
      <formula>$B214="TN1612TU"</formula>
    </cfRule>
    <cfRule type="expression" dxfId="7898" priority="12876">
      <formula>$B214="TN1311"</formula>
    </cfRule>
    <cfRule type="expression" dxfId="7897" priority="12877">
      <formula>$B214="TN1622"</formula>
    </cfRule>
    <cfRule type="expression" dxfId="7896" priority="12878">
      <formula>$B214="EE1200"</formula>
    </cfRule>
    <cfRule type="expression" dxfId="7895" priority="12879">
      <formula>$B214="TN2345"</formula>
    </cfRule>
    <cfRule type="expression" dxfId="7894" priority="12880">
      <formula>$B214="AESB1320TN"</formula>
    </cfRule>
    <cfRule type="expression" dxfId="7893" priority="12881">
      <formula>$B214="TN4110TA"</formula>
    </cfRule>
    <cfRule type="expression" dxfId="7892" priority="12882">
      <formula>$B214="TN2321"</formula>
    </cfRule>
  </conditionalFormatting>
  <conditionalFormatting sqref="S229:S236">
    <cfRule type="expression" dxfId="7891" priority="12843">
      <formula>$B229="StatMechThermo"</formula>
    </cfRule>
    <cfRule type="expression" dxfId="7890" priority="12844">
      <formula>$B229="TN1531TW"</formula>
    </cfRule>
    <cfRule type="expression" dxfId="7889" priority="12845">
      <formula>$B229="AESB1320TN"</formula>
    </cfRule>
    <cfRule type="expression" dxfId="7888" priority="12846">
      <formula>$B229="NB1142"</formula>
    </cfRule>
    <cfRule type="expression" dxfId="7887" priority="12847">
      <formula>$B229="EE1P11"</formula>
    </cfRule>
    <cfRule type="expression" dxfId="7886" priority="12848">
      <formula>$B229="TN2054"</formula>
    </cfRule>
    <cfRule type="expression" dxfId="7885" priority="12849">
      <formula>$B229="TN1201"</formula>
    </cfRule>
    <cfRule type="expression" dxfId="7884" priority="12850">
      <formula>$B229="TN1321"</formula>
    </cfRule>
    <cfRule type="expression" dxfId="7883" priority="12851">
      <formula>$B229="TN4010TA"</formula>
    </cfRule>
    <cfRule type="expression" dxfId="7882" priority="12852">
      <formula>$B229="TN2053"</formula>
    </cfRule>
    <cfRule type="expression" dxfId="7881" priority="12853">
      <formula>$B229="TN2421"</formula>
    </cfRule>
    <cfRule type="expression" dxfId="7880" priority="12854">
      <formula>$B229="TN1301"</formula>
    </cfRule>
    <cfRule type="expression" dxfId="7879" priority="12855">
      <formula>$B229="TN1612TU"</formula>
    </cfRule>
    <cfRule type="expression" dxfId="7878" priority="12856">
      <formula>$B229="TN1311"</formula>
    </cfRule>
    <cfRule type="expression" dxfId="7877" priority="12857">
      <formula>$B229="TN1622"</formula>
    </cfRule>
    <cfRule type="expression" dxfId="7876" priority="12858">
      <formula>$B229="EE1200"</formula>
    </cfRule>
    <cfRule type="expression" dxfId="7875" priority="12859">
      <formula>$B229="TN2345"</formula>
    </cfRule>
    <cfRule type="expression" dxfId="7874" priority="12860">
      <formula>$B229="AESB1320TN"</formula>
    </cfRule>
    <cfRule type="expression" dxfId="7873" priority="12861">
      <formula>$B229="TN4110TA"</formula>
    </cfRule>
    <cfRule type="expression" dxfId="7872" priority="12862">
      <formula>$B229="TN2321"</formula>
    </cfRule>
  </conditionalFormatting>
  <conditionalFormatting sqref="S208 S203:S205">
    <cfRule type="expression" dxfId="7871" priority="12804">
      <formula>$B203="StatMechThermo"</formula>
    </cfRule>
    <cfRule type="expression" dxfId="7870" priority="12824">
      <formula>$B203="TN1531TW"</formula>
    </cfRule>
    <cfRule type="expression" dxfId="7869" priority="12825">
      <formula>$B203="AESB1320TN"</formula>
    </cfRule>
    <cfRule type="expression" dxfId="7868" priority="12826">
      <formula>$B203="NB1142"</formula>
    </cfRule>
    <cfRule type="expression" dxfId="7867" priority="12827">
      <formula>$B203="EE1P11"</formula>
    </cfRule>
    <cfRule type="expression" dxfId="7866" priority="12828">
      <formula>$B203="TN2054"</formula>
    </cfRule>
    <cfRule type="expression" dxfId="7865" priority="12829">
      <formula>$B203="TN1201"</formula>
    </cfRule>
    <cfRule type="expression" dxfId="7864" priority="12830">
      <formula>$B203="TN1321"</formula>
    </cfRule>
    <cfRule type="expression" dxfId="7863" priority="12831">
      <formula>$B203="TN4010TA"</formula>
    </cfRule>
    <cfRule type="expression" dxfId="7862" priority="12832">
      <formula>$B203="TN2053"</formula>
    </cfRule>
    <cfRule type="expression" dxfId="7861" priority="12833">
      <formula>$B203="TN2421"</formula>
    </cfRule>
    <cfRule type="expression" dxfId="7860" priority="12834">
      <formula>$B203="TN1301"</formula>
    </cfRule>
    <cfRule type="expression" dxfId="7859" priority="12835">
      <formula>$B203="TN1612TU"</formula>
    </cfRule>
    <cfRule type="expression" dxfId="7858" priority="12836">
      <formula>$B203="TN1311"</formula>
    </cfRule>
    <cfRule type="expression" dxfId="7857" priority="12837">
      <formula>$B203="TN1622"</formula>
    </cfRule>
    <cfRule type="expression" dxfId="7856" priority="12838">
      <formula>$B203="EE1200"</formula>
    </cfRule>
    <cfRule type="expression" dxfId="7855" priority="12839">
      <formula>$B203="TN2345"</formula>
    </cfRule>
    <cfRule type="expression" dxfId="7854" priority="12840">
      <formula>$B203="AESB1320TN"</formula>
    </cfRule>
    <cfRule type="expression" dxfId="7853" priority="12841">
      <formula>$B203="TN4110TA"</formula>
    </cfRule>
    <cfRule type="expression" dxfId="7852" priority="12842">
      <formula>$B203="TN2321"</formula>
    </cfRule>
  </conditionalFormatting>
  <conditionalFormatting sqref="S206">
    <cfRule type="expression" dxfId="7851" priority="12784">
      <formula>$B206="StatMechThermo"</formula>
    </cfRule>
    <cfRule type="expression" dxfId="7850" priority="12785">
      <formula>$B206="TN1531TW"</formula>
    </cfRule>
    <cfRule type="expression" dxfId="7849" priority="12786">
      <formula>$B206="AESB1320TN"</formula>
    </cfRule>
    <cfRule type="expression" dxfId="7848" priority="12787">
      <formula>$B206="NB1142"</formula>
    </cfRule>
    <cfRule type="expression" dxfId="7847" priority="12788">
      <formula>$B206="EE1P11"</formula>
    </cfRule>
    <cfRule type="expression" dxfId="7846" priority="12789">
      <formula>$B206="TN2054"</formula>
    </cfRule>
    <cfRule type="expression" dxfId="7845" priority="12790">
      <formula>$B206="TN1201"</formula>
    </cfRule>
    <cfRule type="expression" dxfId="7844" priority="12791">
      <formula>$B206="TN1321"</formula>
    </cfRule>
    <cfRule type="expression" dxfId="7843" priority="12792">
      <formula>$B206="TN4010TA"</formula>
    </cfRule>
    <cfRule type="expression" dxfId="7842" priority="12793">
      <formula>$B206="TN2053"</formula>
    </cfRule>
    <cfRule type="expression" dxfId="7841" priority="12794">
      <formula>$B206="TN2421"</formula>
    </cfRule>
    <cfRule type="expression" dxfId="7840" priority="12795">
      <formula>$B206="TN1301"</formula>
    </cfRule>
    <cfRule type="expression" dxfId="7839" priority="12796">
      <formula>$B206="TN1612TU"</formula>
    </cfRule>
    <cfRule type="expression" dxfId="7838" priority="12797">
      <formula>$B206="TN1311"</formula>
    </cfRule>
    <cfRule type="expression" dxfId="7837" priority="12798">
      <formula>$B206="TN1622"</formula>
    </cfRule>
    <cfRule type="expression" dxfId="7836" priority="12799">
      <formula>$B206="EE1200"</formula>
    </cfRule>
    <cfRule type="expression" dxfId="7835" priority="12800">
      <formula>$B206="TN2345"</formula>
    </cfRule>
    <cfRule type="expression" dxfId="7834" priority="12801">
      <formula>$B206="AESB1320TN"</formula>
    </cfRule>
    <cfRule type="expression" dxfId="7833" priority="12802">
      <formula>$B206="TN4110TA"</formula>
    </cfRule>
    <cfRule type="expression" dxfId="7832" priority="12803">
      <formula>$B206="TN2321"</formula>
    </cfRule>
  </conditionalFormatting>
  <conditionalFormatting sqref="S207">
    <cfRule type="expression" dxfId="7831" priority="12764">
      <formula>$B207="StatMechThermo"</formula>
    </cfRule>
    <cfRule type="expression" dxfId="7830" priority="12765">
      <formula>$B207="TN1531TW"</formula>
    </cfRule>
    <cfRule type="expression" dxfId="7829" priority="12766">
      <formula>$B207="AESB1320TN"</formula>
    </cfRule>
    <cfRule type="expression" dxfId="7828" priority="12767">
      <formula>$B207="NB1142"</formula>
    </cfRule>
    <cfRule type="expression" dxfId="7827" priority="12768">
      <formula>$B207="EE1P11"</formula>
    </cfRule>
    <cfRule type="expression" dxfId="7826" priority="12769">
      <formula>$B207="TN2054"</formula>
    </cfRule>
    <cfRule type="expression" dxfId="7825" priority="12770">
      <formula>$B207="TN1201"</formula>
    </cfRule>
    <cfRule type="expression" dxfId="7824" priority="12771">
      <formula>$B207="TN1321"</formula>
    </cfRule>
    <cfRule type="expression" dxfId="7823" priority="12772">
      <formula>$B207="TN4010TA"</formula>
    </cfRule>
    <cfRule type="expression" dxfId="7822" priority="12773">
      <formula>$B207="TN2053"</formula>
    </cfRule>
    <cfRule type="expression" dxfId="7821" priority="12774">
      <formula>$B207="TN2421"</formula>
    </cfRule>
    <cfRule type="expression" dxfId="7820" priority="12775">
      <formula>$B207="TN1301"</formula>
    </cfRule>
    <cfRule type="expression" dxfId="7819" priority="12776">
      <formula>$B207="TN1612TU"</formula>
    </cfRule>
    <cfRule type="expression" dxfId="7818" priority="12777">
      <formula>$B207="TN1311"</formula>
    </cfRule>
    <cfRule type="expression" dxfId="7817" priority="12778">
      <formula>$B207="TN1622"</formula>
    </cfRule>
    <cfRule type="expression" dxfId="7816" priority="12779">
      <formula>$B207="EE1200"</formula>
    </cfRule>
    <cfRule type="expression" dxfId="7815" priority="12780">
      <formula>$B207="TN2345"</formula>
    </cfRule>
    <cfRule type="expression" dxfId="7814" priority="12781">
      <formula>$B207="AESB1320TN"</formula>
    </cfRule>
    <cfRule type="expression" dxfId="7813" priority="12782">
      <formula>$B207="TN4110TA"</formula>
    </cfRule>
    <cfRule type="expression" dxfId="7812" priority="12783">
      <formula>$B207="TN2321"</formula>
    </cfRule>
  </conditionalFormatting>
  <conditionalFormatting sqref="S213">
    <cfRule type="expression" dxfId="7811" priority="12724">
      <formula>$B213="StatMechThermo"</formula>
    </cfRule>
    <cfRule type="expression" dxfId="7810" priority="12725">
      <formula>$B213="TN1531TW"</formula>
    </cfRule>
    <cfRule type="expression" dxfId="7809" priority="12726">
      <formula>$B213="AESB1320TN"</formula>
    </cfRule>
    <cfRule type="expression" dxfId="7808" priority="12727">
      <formula>$B213="NB1142"</formula>
    </cfRule>
    <cfRule type="expression" dxfId="7807" priority="12728">
      <formula>$B213="EE1P11"</formula>
    </cfRule>
    <cfRule type="expression" dxfId="7806" priority="12729">
      <formula>$B213="TN2054"</formula>
    </cfRule>
    <cfRule type="expression" dxfId="7805" priority="12730">
      <formula>$B213="TN1201"</formula>
    </cfRule>
    <cfRule type="expression" dxfId="7804" priority="12731">
      <formula>$B213="TN1321"</formula>
    </cfRule>
    <cfRule type="expression" dxfId="7803" priority="12732">
      <formula>$B213="TN4010TA"</formula>
    </cfRule>
    <cfRule type="expression" dxfId="7802" priority="12733">
      <formula>$B213="TN2053"</formula>
    </cfRule>
    <cfRule type="expression" dxfId="7801" priority="12734">
      <formula>$B213="TN2421"</formula>
    </cfRule>
    <cfRule type="expression" dxfId="7800" priority="12735">
      <formula>$B213="TN1301"</formula>
    </cfRule>
    <cfRule type="expression" dxfId="7799" priority="12736">
      <formula>$B213="TN1612TU"</formula>
    </cfRule>
    <cfRule type="expression" dxfId="7798" priority="12737">
      <formula>$B213="TN1311"</formula>
    </cfRule>
    <cfRule type="expression" dxfId="7797" priority="12738">
      <formula>$B213="TN1622"</formula>
    </cfRule>
    <cfRule type="expression" dxfId="7796" priority="12739">
      <formula>$B213="EE1200"</formula>
    </cfRule>
    <cfRule type="expression" dxfId="7795" priority="12740">
      <formula>$B213="TN2345"</formula>
    </cfRule>
    <cfRule type="expression" dxfId="7794" priority="12741">
      <formula>$B213="AESB1320TN"</formula>
    </cfRule>
    <cfRule type="expression" dxfId="7793" priority="12742">
      <formula>$B213="TN4110TA"</formula>
    </cfRule>
    <cfRule type="expression" dxfId="7792" priority="12743">
      <formula>$B213="TN2321"</formula>
    </cfRule>
  </conditionalFormatting>
  <conditionalFormatting sqref="S209">
    <cfRule type="expression" dxfId="7791" priority="12704">
      <formula>$B209="StatMechThermo"</formula>
    </cfRule>
    <cfRule type="expression" dxfId="7790" priority="12705">
      <formula>$B209="TN1531TW"</formula>
    </cfRule>
    <cfRule type="expression" dxfId="7789" priority="12706">
      <formula>$B209="AESB1320TN"</formula>
    </cfRule>
    <cfRule type="expression" dxfId="7788" priority="12707">
      <formula>$B209="NB1142"</formula>
    </cfRule>
    <cfRule type="expression" dxfId="7787" priority="12708">
      <formula>$B209="EE1P11"</formula>
    </cfRule>
    <cfRule type="expression" dxfId="7786" priority="12709">
      <formula>$B209="TN2054"</formula>
    </cfRule>
    <cfRule type="expression" dxfId="7785" priority="12710">
      <formula>$B209="TN1201"</formula>
    </cfRule>
    <cfRule type="expression" dxfId="7784" priority="12711">
      <formula>$B209="TN1321"</formula>
    </cfRule>
    <cfRule type="expression" dxfId="7783" priority="12712">
      <formula>$B209="TN4010TA"</formula>
    </cfRule>
    <cfRule type="expression" dxfId="7782" priority="12713">
      <formula>$B209="TN2053"</formula>
    </cfRule>
    <cfRule type="expression" dxfId="7781" priority="12714">
      <formula>$B209="TN2421"</formula>
    </cfRule>
    <cfRule type="expression" dxfId="7780" priority="12715">
      <formula>$B209="TN1301"</formula>
    </cfRule>
    <cfRule type="expression" dxfId="7779" priority="12716">
      <formula>$B209="TN1612TU"</formula>
    </cfRule>
    <cfRule type="expression" dxfId="7778" priority="12717">
      <formula>$B209="TN1311"</formula>
    </cfRule>
    <cfRule type="expression" dxfId="7777" priority="12718">
      <formula>$B209="TN1622"</formula>
    </cfRule>
    <cfRule type="expression" dxfId="7776" priority="12719">
      <formula>$B209="EE1200"</formula>
    </cfRule>
    <cfRule type="expression" dxfId="7775" priority="12720">
      <formula>$B209="TN2345"</formula>
    </cfRule>
    <cfRule type="expression" dxfId="7774" priority="12721">
      <formula>$B209="AESB1320TN"</formula>
    </cfRule>
    <cfRule type="expression" dxfId="7773" priority="12722">
      <formula>$B209="TN4110TA"</formula>
    </cfRule>
    <cfRule type="expression" dxfId="7772" priority="12723">
      <formula>$B209="TN2321"</formula>
    </cfRule>
  </conditionalFormatting>
  <conditionalFormatting sqref="S212">
    <cfRule type="expression" dxfId="7771" priority="12684">
      <formula>$B212="StatMechThermo"</formula>
    </cfRule>
    <cfRule type="expression" dxfId="7770" priority="12685">
      <formula>$B212="TN1531TW"</formula>
    </cfRule>
    <cfRule type="expression" dxfId="7769" priority="12686">
      <formula>$B212="AESB1320TN"</formula>
    </cfRule>
    <cfRule type="expression" dxfId="7768" priority="12687">
      <formula>$B212="NB1142"</formula>
    </cfRule>
    <cfRule type="expression" dxfId="7767" priority="12688">
      <formula>$B212="EE1P11"</formula>
    </cfRule>
    <cfRule type="expression" dxfId="7766" priority="12689">
      <formula>$B212="TN2054"</formula>
    </cfRule>
    <cfRule type="expression" dxfId="7765" priority="12690">
      <formula>$B212="TN1201"</formula>
    </cfRule>
    <cfRule type="expression" dxfId="7764" priority="12691">
      <formula>$B212="TN1321"</formula>
    </cfRule>
    <cfRule type="expression" dxfId="7763" priority="12692">
      <formula>$B212="TN4010TA"</formula>
    </cfRule>
    <cfRule type="expression" dxfId="7762" priority="12693">
      <formula>$B212="TN2053"</formula>
    </cfRule>
    <cfRule type="expression" dxfId="7761" priority="12694">
      <formula>$B212="TN2421"</formula>
    </cfRule>
    <cfRule type="expression" dxfId="7760" priority="12695">
      <formula>$B212="TN1301"</formula>
    </cfRule>
    <cfRule type="expression" dxfId="7759" priority="12696">
      <formula>$B212="TN1612TU"</formula>
    </cfRule>
    <cfRule type="expression" dxfId="7758" priority="12697">
      <formula>$B212="TN1311"</formula>
    </cfRule>
    <cfRule type="expression" dxfId="7757" priority="12698">
      <formula>$B212="TN1622"</formula>
    </cfRule>
    <cfRule type="expression" dxfId="7756" priority="12699">
      <formula>$B212="EE1200"</formula>
    </cfRule>
    <cfRule type="expression" dxfId="7755" priority="12700">
      <formula>$B212="TN2345"</formula>
    </cfRule>
    <cfRule type="expression" dxfId="7754" priority="12701">
      <formula>$B212="AESB1320TN"</formula>
    </cfRule>
    <cfRule type="expression" dxfId="7753" priority="12702">
      <formula>$B212="TN4110TA"</formula>
    </cfRule>
    <cfRule type="expression" dxfId="7752" priority="12703">
      <formula>$B212="TN2321"</formula>
    </cfRule>
  </conditionalFormatting>
  <conditionalFormatting sqref="S177:S180 S169">
    <cfRule type="expression" dxfId="7751" priority="12664">
      <formula>$B169="StatMechThermo"</formula>
    </cfRule>
    <cfRule type="expression" dxfId="7750" priority="12665">
      <formula>$B169="TN1531TW"</formula>
    </cfRule>
    <cfRule type="expression" dxfId="7749" priority="12666">
      <formula>$B169="AESB1320TN"</formula>
    </cfRule>
    <cfRule type="expression" dxfId="7748" priority="12667">
      <formula>$B169="NB1142"</formula>
    </cfRule>
    <cfRule type="expression" dxfId="7747" priority="12668">
      <formula>$B169="EE1P11"</formula>
    </cfRule>
    <cfRule type="expression" dxfId="7746" priority="12669">
      <formula>$B169="TN2054"</formula>
    </cfRule>
    <cfRule type="expression" dxfId="7745" priority="12670">
      <formula>$B169="TN1201"</formula>
    </cfRule>
    <cfRule type="expression" dxfId="7744" priority="12671">
      <formula>$B169="TN1321"</formula>
    </cfRule>
    <cfRule type="expression" dxfId="7743" priority="12672">
      <formula>$B169="TN4010TA"</formula>
    </cfRule>
    <cfRule type="expression" dxfId="7742" priority="12673">
      <formula>$B169="TN2053"</formula>
    </cfRule>
    <cfRule type="expression" dxfId="7741" priority="12674">
      <formula>$B169="TN2421"</formula>
    </cfRule>
    <cfRule type="expression" dxfId="7740" priority="12675">
      <formula>$B169="TN1301"</formula>
    </cfRule>
    <cfRule type="expression" dxfId="7739" priority="12676">
      <formula>$B169="TN1612TU"</formula>
    </cfRule>
    <cfRule type="expression" dxfId="7738" priority="12677">
      <formula>$B169="TN1311"</formula>
    </cfRule>
    <cfRule type="expression" dxfId="7737" priority="12678">
      <formula>$B169="TN1622"</formula>
    </cfRule>
    <cfRule type="expression" dxfId="7736" priority="12679">
      <formula>$B169="EE1200"</formula>
    </cfRule>
    <cfRule type="expression" dxfId="7735" priority="12680">
      <formula>$B169="TN2345"</formula>
    </cfRule>
    <cfRule type="expression" dxfId="7734" priority="12681">
      <formula>$B169="AESB1320TN"</formula>
    </cfRule>
    <cfRule type="expression" dxfId="7733" priority="12682">
      <formula>$B169="TN4110TA"</formula>
    </cfRule>
    <cfRule type="expression" dxfId="7732" priority="12683">
      <formula>$B169="TN2321"</formula>
    </cfRule>
  </conditionalFormatting>
  <conditionalFormatting sqref="S201:S202">
    <cfRule type="expression" dxfId="7731" priority="12644">
      <formula>$B201="StatMechThermo"</formula>
    </cfRule>
    <cfRule type="expression" dxfId="7730" priority="12645">
      <formula>$B201="TN1531TW"</formula>
    </cfRule>
    <cfRule type="expression" dxfId="7729" priority="12646">
      <formula>$B201="AESB1320TN"</formula>
    </cfRule>
    <cfRule type="expression" dxfId="7728" priority="12647">
      <formula>$B201="NB1142"</formula>
    </cfRule>
    <cfRule type="expression" dxfId="7727" priority="12648">
      <formula>$B201="EE1P11"</formula>
    </cfRule>
    <cfRule type="expression" dxfId="7726" priority="12649">
      <formula>$B201="TN2054"</formula>
    </cfRule>
    <cfRule type="expression" dxfId="7725" priority="12650">
      <formula>$B201="TN1201"</formula>
    </cfRule>
    <cfRule type="expression" dxfId="7724" priority="12651">
      <formula>$B201="TN1321"</formula>
    </cfRule>
    <cfRule type="expression" dxfId="7723" priority="12652">
      <formula>$B201="TN4010TA"</formula>
    </cfRule>
    <cfRule type="expression" dxfId="7722" priority="12653">
      <formula>$B201="TN2053"</formula>
    </cfRule>
    <cfRule type="expression" dxfId="7721" priority="12654">
      <formula>$B201="TN2421"</formula>
    </cfRule>
    <cfRule type="expression" dxfId="7720" priority="12655">
      <formula>$B201="TN1301"</formula>
    </cfRule>
    <cfRule type="expression" dxfId="7719" priority="12656">
      <formula>$B201="TN1612TU"</formula>
    </cfRule>
    <cfRule type="expression" dxfId="7718" priority="12657">
      <formula>$B201="TN1311"</formula>
    </cfRule>
    <cfRule type="expression" dxfId="7717" priority="12658">
      <formula>$B201="TN1622"</formula>
    </cfRule>
    <cfRule type="expression" dxfId="7716" priority="12659">
      <formula>$B201="EE1200"</formula>
    </cfRule>
    <cfRule type="expression" dxfId="7715" priority="12660">
      <formula>$B201="TN2345"</formula>
    </cfRule>
    <cfRule type="expression" dxfId="7714" priority="12661">
      <formula>$B201="AESB1320TN"</formula>
    </cfRule>
    <cfRule type="expression" dxfId="7713" priority="12662">
      <formula>$B201="TN4110TA"</formula>
    </cfRule>
    <cfRule type="expression" dxfId="7712" priority="12663">
      <formula>$B201="TN2321"</formula>
    </cfRule>
  </conditionalFormatting>
  <conditionalFormatting sqref="S197:S200">
    <cfRule type="expression" dxfId="7711" priority="12624">
      <formula>$B197="StatMechThermo"</formula>
    </cfRule>
    <cfRule type="expression" dxfId="7710" priority="12625">
      <formula>$B197="TN1531TW"</formula>
    </cfRule>
    <cfRule type="expression" dxfId="7709" priority="12626">
      <formula>$B197="AESB1320TN"</formula>
    </cfRule>
    <cfRule type="expression" dxfId="7708" priority="12627">
      <formula>$B197="NB1142"</formula>
    </cfRule>
    <cfRule type="expression" dxfId="7707" priority="12628">
      <formula>$B197="EE1P11"</formula>
    </cfRule>
    <cfRule type="expression" dxfId="7706" priority="12629">
      <formula>$B197="TN2054"</formula>
    </cfRule>
    <cfRule type="expression" dxfId="7705" priority="12630">
      <formula>$B197="TN1201"</formula>
    </cfRule>
    <cfRule type="expression" dxfId="7704" priority="12631">
      <formula>$B197="TN1321"</formula>
    </cfRule>
    <cfRule type="expression" dxfId="7703" priority="12632">
      <formula>$B197="TN4010TA"</formula>
    </cfRule>
    <cfRule type="expression" dxfId="7702" priority="12633">
      <formula>$B197="TN2053"</formula>
    </cfRule>
    <cfRule type="expression" dxfId="7701" priority="12634">
      <formula>$B197="TN2421"</formula>
    </cfRule>
    <cfRule type="expression" dxfId="7700" priority="12635">
      <formula>$B197="TN1301"</formula>
    </cfRule>
    <cfRule type="expression" dxfId="7699" priority="12636">
      <formula>$B197="TN1612TU"</formula>
    </cfRule>
    <cfRule type="expression" dxfId="7698" priority="12637">
      <formula>$B197="TN1311"</formula>
    </cfRule>
    <cfRule type="expression" dxfId="7697" priority="12638">
      <formula>$B197="TN1622"</formula>
    </cfRule>
    <cfRule type="expression" dxfId="7696" priority="12639">
      <formula>$B197="EE1200"</formula>
    </cfRule>
    <cfRule type="expression" dxfId="7695" priority="12640">
      <formula>$B197="TN2345"</formula>
    </cfRule>
    <cfRule type="expression" dxfId="7694" priority="12641">
      <formula>$B197="AESB1320TN"</formula>
    </cfRule>
    <cfRule type="expression" dxfId="7693" priority="12642">
      <formula>$B197="TN4110TA"</formula>
    </cfRule>
    <cfRule type="expression" dxfId="7692" priority="12643">
      <formula>$B197="TN2321"</formula>
    </cfRule>
  </conditionalFormatting>
  <conditionalFormatting sqref="S193:S196">
    <cfRule type="expression" dxfId="7691" priority="12604">
      <formula>$B193="StatMechThermo"</formula>
    </cfRule>
    <cfRule type="expression" dxfId="7690" priority="12605">
      <formula>$B193="TN1531TW"</formula>
    </cfRule>
    <cfRule type="expression" dxfId="7689" priority="12606">
      <formula>$B193="AESB1320TN"</formula>
    </cfRule>
    <cfRule type="expression" dxfId="7688" priority="12607">
      <formula>$B193="NB1142"</formula>
    </cfRule>
    <cfRule type="expression" dxfId="7687" priority="12608">
      <formula>$B193="EE1P11"</formula>
    </cfRule>
    <cfRule type="expression" dxfId="7686" priority="12609">
      <formula>$B193="TN2054"</formula>
    </cfRule>
    <cfRule type="expression" dxfId="7685" priority="12610">
      <formula>$B193="TN1201"</formula>
    </cfRule>
    <cfRule type="expression" dxfId="7684" priority="12611">
      <formula>$B193="TN1321"</formula>
    </cfRule>
    <cfRule type="expression" dxfId="7683" priority="12612">
      <formula>$B193="TN4010TA"</formula>
    </cfRule>
    <cfRule type="expression" dxfId="7682" priority="12613">
      <formula>$B193="TN2053"</formula>
    </cfRule>
    <cfRule type="expression" dxfId="7681" priority="12614">
      <formula>$B193="TN2421"</formula>
    </cfRule>
    <cfRule type="expression" dxfId="7680" priority="12615">
      <formula>$B193="TN1301"</formula>
    </cfRule>
    <cfRule type="expression" dxfId="7679" priority="12616">
      <formula>$B193="TN1612TU"</formula>
    </cfRule>
    <cfRule type="expression" dxfId="7678" priority="12617">
      <formula>$B193="TN1311"</formula>
    </cfRule>
    <cfRule type="expression" dxfId="7677" priority="12618">
      <formula>$B193="TN1622"</formula>
    </cfRule>
    <cfRule type="expression" dxfId="7676" priority="12619">
      <formula>$B193="EE1200"</formula>
    </cfRule>
    <cfRule type="expression" dxfId="7675" priority="12620">
      <formula>$B193="TN2345"</formula>
    </cfRule>
    <cfRule type="expression" dxfId="7674" priority="12621">
      <formula>$B193="AESB1320TN"</formula>
    </cfRule>
    <cfRule type="expression" dxfId="7673" priority="12622">
      <formula>$B193="TN4110TA"</formula>
    </cfRule>
    <cfRule type="expression" dxfId="7672" priority="12623">
      <formula>$B193="TN2321"</formula>
    </cfRule>
  </conditionalFormatting>
  <conditionalFormatting sqref="S184:S188">
    <cfRule type="expression" dxfId="7671" priority="12584">
      <formula>$B184="StatMechThermo"</formula>
    </cfRule>
    <cfRule type="expression" dxfId="7670" priority="12585">
      <formula>$B184="TN1531TW"</formula>
    </cfRule>
    <cfRule type="expression" dxfId="7669" priority="12586">
      <formula>$B184="AESB1320TN"</formula>
    </cfRule>
    <cfRule type="expression" dxfId="7668" priority="12587">
      <formula>$B184="NB1142"</formula>
    </cfRule>
    <cfRule type="expression" dxfId="7667" priority="12588">
      <formula>$B184="EE1P11"</formula>
    </cfRule>
    <cfRule type="expression" dxfId="7666" priority="12589">
      <formula>$B184="TN2054"</formula>
    </cfRule>
    <cfRule type="expression" dxfId="7665" priority="12590">
      <formula>$B184="TN1201"</formula>
    </cfRule>
    <cfRule type="expression" dxfId="7664" priority="12591">
      <formula>$B184="TN1321"</formula>
    </cfRule>
    <cfRule type="expression" dxfId="7663" priority="12592">
      <formula>$B184="TN4010TA"</formula>
    </cfRule>
    <cfRule type="expression" dxfId="7662" priority="12593">
      <formula>$B184="TN2053"</formula>
    </cfRule>
    <cfRule type="expression" dxfId="7661" priority="12594">
      <formula>$B184="TN2421"</formula>
    </cfRule>
    <cfRule type="expression" dxfId="7660" priority="12595">
      <formula>$B184="TN1301"</formula>
    </cfRule>
    <cfRule type="expression" dxfId="7659" priority="12596">
      <formula>$B184="TN1612TU"</formula>
    </cfRule>
    <cfRule type="expression" dxfId="7658" priority="12597">
      <formula>$B184="TN1311"</formula>
    </cfRule>
    <cfRule type="expression" dxfId="7657" priority="12598">
      <formula>$B184="TN1622"</formula>
    </cfRule>
    <cfRule type="expression" dxfId="7656" priority="12599">
      <formula>$B184="EE1200"</formula>
    </cfRule>
    <cfRule type="expression" dxfId="7655" priority="12600">
      <formula>$B184="TN2345"</formula>
    </cfRule>
    <cfRule type="expression" dxfId="7654" priority="12601">
      <formula>$B184="AESB1320TN"</formula>
    </cfRule>
    <cfRule type="expression" dxfId="7653" priority="12602">
      <formula>$B184="TN4110TA"</formula>
    </cfRule>
    <cfRule type="expression" dxfId="7652" priority="12603">
      <formula>$B184="TN2321"</formula>
    </cfRule>
  </conditionalFormatting>
  <conditionalFormatting sqref="S189:S192">
    <cfRule type="expression" dxfId="7651" priority="12564">
      <formula>$B189="StatMechThermo"</formula>
    </cfRule>
    <cfRule type="expression" dxfId="7650" priority="12565">
      <formula>$B189="TN1531TW"</formula>
    </cfRule>
    <cfRule type="expression" dxfId="7649" priority="12566">
      <formula>$B189="AESB1320TN"</formula>
    </cfRule>
    <cfRule type="expression" dxfId="7648" priority="12567">
      <formula>$B189="NB1142"</formula>
    </cfRule>
    <cfRule type="expression" dxfId="7647" priority="12568">
      <formula>$B189="EE1P11"</formula>
    </cfRule>
    <cfRule type="expression" dxfId="7646" priority="12569">
      <formula>$B189="TN2054"</formula>
    </cfRule>
    <cfRule type="expression" dxfId="7645" priority="12570">
      <formula>$B189="TN1201"</formula>
    </cfRule>
    <cfRule type="expression" dxfId="7644" priority="12571">
      <formula>$B189="TN1321"</formula>
    </cfRule>
    <cfRule type="expression" dxfId="7643" priority="12572">
      <formula>$B189="TN4010TA"</formula>
    </cfRule>
    <cfRule type="expression" dxfId="7642" priority="12573">
      <formula>$B189="TN2053"</formula>
    </cfRule>
    <cfRule type="expression" dxfId="7641" priority="12574">
      <formula>$B189="TN2421"</formula>
    </cfRule>
    <cfRule type="expression" dxfId="7640" priority="12575">
      <formula>$B189="TN1301"</formula>
    </cfRule>
    <cfRule type="expression" dxfId="7639" priority="12576">
      <formula>$B189="TN1612TU"</formula>
    </cfRule>
    <cfRule type="expression" dxfId="7638" priority="12577">
      <formula>$B189="TN1311"</formula>
    </cfRule>
    <cfRule type="expression" dxfId="7637" priority="12578">
      <formula>$B189="TN1622"</formula>
    </cfRule>
    <cfRule type="expression" dxfId="7636" priority="12579">
      <formula>$B189="EE1200"</formula>
    </cfRule>
    <cfRule type="expression" dxfId="7635" priority="12580">
      <formula>$B189="TN2345"</formula>
    </cfRule>
    <cfRule type="expression" dxfId="7634" priority="12581">
      <formula>$B189="AESB1320TN"</formula>
    </cfRule>
    <cfRule type="expression" dxfId="7633" priority="12582">
      <formula>$B189="TN4110TA"</formula>
    </cfRule>
    <cfRule type="expression" dxfId="7632" priority="12583">
      <formula>$B189="TN2321"</formula>
    </cfRule>
  </conditionalFormatting>
  <conditionalFormatting sqref="S181:S183">
    <cfRule type="expression" dxfId="7631" priority="12544">
      <formula>$B181="StatMechThermo"</formula>
    </cfRule>
    <cfRule type="expression" dxfId="7630" priority="12545">
      <formula>$B181="TN1531TW"</formula>
    </cfRule>
    <cfRule type="expression" dxfId="7629" priority="12546">
      <formula>$B181="AESB1320TN"</formula>
    </cfRule>
    <cfRule type="expression" dxfId="7628" priority="12547">
      <formula>$B181="NB1142"</formula>
    </cfRule>
    <cfRule type="expression" dxfId="7627" priority="12548">
      <formula>$B181="EE1P11"</formula>
    </cfRule>
    <cfRule type="expression" dxfId="7626" priority="12549">
      <formula>$B181="TN2054"</formula>
    </cfRule>
    <cfRule type="expression" dxfId="7625" priority="12550">
      <formula>$B181="TN1201"</formula>
    </cfRule>
    <cfRule type="expression" dxfId="7624" priority="12551">
      <formula>$B181="TN1321"</formula>
    </cfRule>
    <cfRule type="expression" dxfId="7623" priority="12552">
      <formula>$B181="TN4010TA"</formula>
    </cfRule>
    <cfRule type="expression" dxfId="7622" priority="12553">
      <formula>$B181="TN2053"</formula>
    </cfRule>
    <cfRule type="expression" dxfId="7621" priority="12554">
      <formula>$B181="TN2421"</formula>
    </cfRule>
    <cfRule type="expression" dxfId="7620" priority="12555">
      <formula>$B181="TN1301"</formula>
    </cfRule>
    <cfRule type="expression" dxfId="7619" priority="12556">
      <formula>$B181="TN1612TU"</formula>
    </cfRule>
    <cfRule type="expression" dxfId="7618" priority="12557">
      <formula>$B181="TN1311"</formula>
    </cfRule>
    <cfRule type="expression" dxfId="7617" priority="12558">
      <formula>$B181="TN1622"</formula>
    </cfRule>
    <cfRule type="expression" dxfId="7616" priority="12559">
      <formula>$B181="EE1200"</formula>
    </cfRule>
    <cfRule type="expression" dxfId="7615" priority="12560">
      <formula>$B181="TN2345"</formula>
    </cfRule>
    <cfRule type="expression" dxfId="7614" priority="12561">
      <formula>$B181="AESB1320TN"</formula>
    </cfRule>
    <cfRule type="expression" dxfId="7613" priority="12562">
      <formula>$B181="TN4110TA"</formula>
    </cfRule>
    <cfRule type="expression" dxfId="7612" priority="12563">
      <formula>$B181="TN2321"</formula>
    </cfRule>
  </conditionalFormatting>
  <conditionalFormatting sqref="S170:S176">
    <cfRule type="expression" dxfId="7611" priority="12524">
      <formula>$B170="StatMechThermo"</formula>
    </cfRule>
    <cfRule type="expression" dxfId="7610" priority="12525">
      <formula>$B170="TN1531TW"</formula>
    </cfRule>
    <cfRule type="expression" dxfId="7609" priority="12526">
      <formula>$B170="AESB1320TN"</formula>
    </cfRule>
    <cfRule type="expression" dxfId="7608" priority="12527">
      <formula>$B170="NB1142"</formula>
    </cfRule>
    <cfRule type="expression" dxfId="7607" priority="12528">
      <formula>$B170="EE1P11"</formula>
    </cfRule>
    <cfRule type="expression" dxfId="7606" priority="12529">
      <formula>$B170="TN2054"</formula>
    </cfRule>
    <cfRule type="expression" dxfId="7605" priority="12530">
      <formula>$B170="TN1201"</formula>
    </cfRule>
    <cfRule type="expression" dxfId="7604" priority="12531">
      <formula>$B170="TN1321"</formula>
    </cfRule>
    <cfRule type="expression" dxfId="7603" priority="12532">
      <formula>$B170="TN4010TA"</formula>
    </cfRule>
    <cfRule type="expression" dxfId="7602" priority="12533">
      <formula>$B170="TN2053"</formula>
    </cfRule>
    <cfRule type="expression" dxfId="7601" priority="12534">
      <formula>$B170="TN2421"</formula>
    </cfRule>
    <cfRule type="expression" dxfId="7600" priority="12535">
      <formula>$B170="TN1301"</formula>
    </cfRule>
    <cfRule type="expression" dxfId="7599" priority="12536">
      <formula>$B170="TN1612TU"</formula>
    </cfRule>
    <cfRule type="expression" dxfId="7598" priority="12537">
      <formula>$B170="TN1311"</formula>
    </cfRule>
    <cfRule type="expression" dxfId="7597" priority="12538">
      <formula>$B170="TN1622"</formula>
    </cfRule>
    <cfRule type="expression" dxfId="7596" priority="12539">
      <formula>$B170="EE1200"</formula>
    </cfRule>
    <cfRule type="expression" dxfId="7595" priority="12540">
      <formula>$B170="TN2345"</formula>
    </cfRule>
    <cfRule type="expression" dxfId="7594" priority="12541">
      <formula>$B170="AESB1320TN"</formula>
    </cfRule>
    <cfRule type="expression" dxfId="7593" priority="12542">
      <formula>$B170="TN4110TA"</formula>
    </cfRule>
    <cfRule type="expression" dxfId="7592" priority="12543">
      <formula>$B170="TN2321"</formula>
    </cfRule>
  </conditionalFormatting>
  <conditionalFormatting sqref="S163:S168">
    <cfRule type="expression" dxfId="7591" priority="12504">
      <formula>$B163="StatMechThermo"</formula>
    </cfRule>
    <cfRule type="expression" dxfId="7590" priority="12505">
      <formula>$B163="TN1531TW"</formula>
    </cfRule>
    <cfRule type="expression" dxfId="7589" priority="12506">
      <formula>$B163="AESB1320TN"</formula>
    </cfRule>
    <cfRule type="expression" dxfId="7588" priority="12507">
      <formula>$B163="NB1142"</formula>
    </cfRule>
    <cfRule type="expression" dxfId="7587" priority="12508">
      <formula>$B163="EE1P11"</formula>
    </cfRule>
    <cfRule type="expression" dxfId="7586" priority="12509">
      <formula>$B163="TN2054"</formula>
    </cfRule>
    <cfRule type="expression" dxfId="7585" priority="12510">
      <formula>$B163="TN1201"</formula>
    </cfRule>
    <cfRule type="expression" dxfId="7584" priority="12511">
      <formula>$B163="TN1321"</formula>
    </cfRule>
    <cfRule type="expression" dxfId="7583" priority="12512">
      <formula>$B163="TN4010TA"</formula>
    </cfRule>
    <cfRule type="expression" dxfId="7582" priority="12513">
      <formula>$B163="TN2053"</formula>
    </cfRule>
    <cfRule type="expression" dxfId="7581" priority="12514">
      <formula>$B163="TN2421"</formula>
    </cfRule>
    <cfRule type="expression" dxfId="7580" priority="12515">
      <formula>$B163="TN1301"</formula>
    </cfRule>
    <cfRule type="expression" dxfId="7579" priority="12516">
      <formula>$B163="TN1612TU"</formula>
    </cfRule>
    <cfRule type="expression" dxfId="7578" priority="12517">
      <formula>$B163="TN1311"</formula>
    </cfRule>
    <cfRule type="expression" dxfId="7577" priority="12518">
      <formula>$B163="TN1622"</formula>
    </cfRule>
    <cfRule type="expression" dxfId="7576" priority="12519">
      <formula>$B163="EE1200"</formula>
    </cfRule>
    <cfRule type="expression" dxfId="7575" priority="12520">
      <formula>$B163="TN2345"</formula>
    </cfRule>
    <cfRule type="expression" dxfId="7574" priority="12521">
      <formula>$B163="AESB1320TN"</formula>
    </cfRule>
    <cfRule type="expression" dxfId="7573" priority="12522">
      <formula>$B163="TN4110TA"</formula>
    </cfRule>
    <cfRule type="expression" dxfId="7572" priority="12523">
      <formula>$B163="TN2321"</formula>
    </cfRule>
  </conditionalFormatting>
  <conditionalFormatting sqref="S161:S162">
    <cfRule type="expression" dxfId="7571" priority="12484">
      <formula>$B161="StatMechThermo"</formula>
    </cfRule>
    <cfRule type="expression" dxfId="7570" priority="12485">
      <formula>$B161="TN1531TW"</formula>
    </cfRule>
    <cfRule type="expression" dxfId="7569" priority="12486">
      <formula>$B161="AESB1320TN"</formula>
    </cfRule>
    <cfRule type="expression" dxfId="7568" priority="12487">
      <formula>$B161="NB1142"</formula>
    </cfRule>
    <cfRule type="expression" dxfId="7567" priority="12488">
      <formula>$B161="EE1P11"</formula>
    </cfRule>
    <cfRule type="expression" dxfId="7566" priority="12489">
      <formula>$B161="TN2054"</formula>
    </cfRule>
    <cfRule type="expression" dxfId="7565" priority="12490">
      <formula>$B161="TN1201"</formula>
    </cfRule>
    <cfRule type="expression" dxfId="7564" priority="12491">
      <formula>$B161="TN1321"</formula>
    </cfRule>
    <cfRule type="expression" dxfId="7563" priority="12492">
      <formula>$B161="TN4010TA"</formula>
    </cfRule>
    <cfRule type="expression" dxfId="7562" priority="12493">
      <formula>$B161="TN2053"</formula>
    </cfRule>
    <cfRule type="expression" dxfId="7561" priority="12494">
      <formula>$B161="TN2421"</formula>
    </cfRule>
    <cfRule type="expression" dxfId="7560" priority="12495">
      <formula>$B161="TN1301"</formula>
    </cfRule>
    <cfRule type="expression" dxfId="7559" priority="12496">
      <formula>$B161="TN1612TU"</formula>
    </cfRule>
    <cfRule type="expression" dxfId="7558" priority="12497">
      <formula>$B161="TN1311"</formula>
    </cfRule>
    <cfRule type="expression" dxfId="7557" priority="12498">
      <formula>$B161="TN1622"</formula>
    </cfRule>
    <cfRule type="expression" dxfId="7556" priority="12499">
      <formula>$B161="EE1200"</formula>
    </cfRule>
    <cfRule type="expression" dxfId="7555" priority="12500">
      <formula>$B161="TN2345"</formula>
    </cfRule>
    <cfRule type="expression" dxfId="7554" priority="12501">
      <formula>$B161="AESB1320TN"</formula>
    </cfRule>
    <cfRule type="expression" dxfId="7553" priority="12502">
      <formula>$B161="TN4110TA"</formula>
    </cfRule>
    <cfRule type="expression" dxfId="7552" priority="12503">
      <formula>$B161="TN2321"</formula>
    </cfRule>
  </conditionalFormatting>
  <conditionalFormatting sqref="S157:S160">
    <cfRule type="expression" dxfId="7551" priority="12464">
      <formula>$B157="StatMechThermo"</formula>
    </cfRule>
    <cfRule type="expression" dxfId="7550" priority="12465">
      <formula>$B157="TN1531TW"</formula>
    </cfRule>
    <cfRule type="expression" dxfId="7549" priority="12466">
      <formula>$B157="AESB1320TN"</formula>
    </cfRule>
    <cfRule type="expression" dxfId="7548" priority="12467">
      <formula>$B157="NB1142"</formula>
    </cfRule>
    <cfRule type="expression" dxfId="7547" priority="12468">
      <formula>$B157="EE1P11"</formula>
    </cfRule>
    <cfRule type="expression" dxfId="7546" priority="12469">
      <formula>$B157="TN2054"</formula>
    </cfRule>
    <cfRule type="expression" dxfId="7545" priority="12470">
      <formula>$B157="TN1201"</formula>
    </cfRule>
    <cfRule type="expression" dxfId="7544" priority="12471">
      <formula>$B157="TN1321"</formula>
    </cfRule>
    <cfRule type="expression" dxfId="7543" priority="12472">
      <formula>$B157="TN4010TA"</formula>
    </cfRule>
    <cfRule type="expression" dxfId="7542" priority="12473">
      <formula>$B157="TN2053"</formula>
    </cfRule>
    <cfRule type="expression" dxfId="7541" priority="12474">
      <formula>$B157="TN2421"</formula>
    </cfRule>
    <cfRule type="expression" dxfId="7540" priority="12475">
      <formula>$B157="TN1301"</formula>
    </cfRule>
    <cfRule type="expression" dxfId="7539" priority="12476">
      <formula>$B157="TN1612TU"</formula>
    </cfRule>
    <cfRule type="expression" dxfId="7538" priority="12477">
      <formula>$B157="TN1311"</formula>
    </cfRule>
    <cfRule type="expression" dxfId="7537" priority="12478">
      <formula>$B157="TN1622"</formula>
    </cfRule>
    <cfRule type="expression" dxfId="7536" priority="12479">
      <formula>$B157="EE1200"</formula>
    </cfRule>
    <cfRule type="expression" dxfId="7535" priority="12480">
      <formula>$B157="TN2345"</formula>
    </cfRule>
    <cfRule type="expression" dxfId="7534" priority="12481">
      <formula>$B157="AESB1320TN"</formula>
    </cfRule>
    <cfRule type="expression" dxfId="7533" priority="12482">
      <formula>$B157="TN4110TA"</formula>
    </cfRule>
    <cfRule type="expression" dxfId="7532" priority="12483">
      <formula>$B157="TN2321"</formula>
    </cfRule>
  </conditionalFormatting>
  <conditionalFormatting sqref="S153:S156">
    <cfRule type="expression" dxfId="7531" priority="12444">
      <formula>$B153="StatMechThermo"</formula>
    </cfRule>
    <cfRule type="expression" dxfId="7530" priority="12445">
      <formula>$B153="TN1531TW"</formula>
    </cfRule>
    <cfRule type="expression" dxfId="7529" priority="12446">
      <formula>$B153="AESB1320TN"</formula>
    </cfRule>
    <cfRule type="expression" dxfId="7528" priority="12447">
      <formula>$B153="NB1142"</formula>
    </cfRule>
    <cfRule type="expression" dxfId="7527" priority="12448">
      <formula>$B153="EE1P11"</formula>
    </cfRule>
    <cfRule type="expression" dxfId="7526" priority="12449">
      <formula>$B153="TN2054"</formula>
    </cfRule>
    <cfRule type="expression" dxfId="7525" priority="12450">
      <formula>$B153="TN1201"</formula>
    </cfRule>
    <cfRule type="expression" dxfId="7524" priority="12451">
      <formula>$B153="TN1321"</formula>
    </cfRule>
    <cfRule type="expression" dxfId="7523" priority="12452">
      <formula>$B153="TN4010TA"</formula>
    </cfRule>
    <cfRule type="expression" dxfId="7522" priority="12453">
      <formula>$B153="TN2053"</formula>
    </cfRule>
    <cfRule type="expression" dxfId="7521" priority="12454">
      <formula>$B153="TN2421"</formula>
    </cfRule>
    <cfRule type="expression" dxfId="7520" priority="12455">
      <formula>$B153="TN1301"</formula>
    </cfRule>
    <cfRule type="expression" dxfId="7519" priority="12456">
      <formula>$B153="TN1612TU"</formula>
    </cfRule>
    <cfRule type="expression" dxfId="7518" priority="12457">
      <formula>$B153="TN1311"</formula>
    </cfRule>
    <cfRule type="expression" dxfId="7517" priority="12458">
      <formula>$B153="TN1622"</formula>
    </cfRule>
    <cfRule type="expression" dxfId="7516" priority="12459">
      <formula>$B153="EE1200"</formula>
    </cfRule>
    <cfRule type="expression" dxfId="7515" priority="12460">
      <formula>$B153="TN2345"</formula>
    </cfRule>
    <cfRule type="expression" dxfId="7514" priority="12461">
      <formula>$B153="AESB1320TN"</formula>
    </cfRule>
    <cfRule type="expression" dxfId="7513" priority="12462">
      <formula>$B153="TN4110TA"</formula>
    </cfRule>
    <cfRule type="expression" dxfId="7512" priority="12463">
      <formula>$B153="TN2321"</formula>
    </cfRule>
  </conditionalFormatting>
  <conditionalFormatting sqref="S149:S151">
    <cfRule type="expression" dxfId="7511" priority="12424">
      <formula>$B149="StatMechThermo"</formula>
    </cfRule>
    <cfRule type="expression" dxfId="7510" priority="12425">
      <formula>$B149="TN1531TW"</formula>
    </cfRule>
    <cfRule type="expression" dxfId="7509" priority="12426">
      <formula>$B149="AESB1320TN"</formula>
    </cfRule>
    <cfRule type="expression" dxfId="7508" priority="12427">
      <formula>$B149="NB1142"</formula>
    </cfRule>
    <cfRule type="expression" dxfId="7507" priority="12428">
      <formula>$B149="EE1P11"</formula>
    </cfRule>
    <cfRule type="expression" dxfId="7506" priority="12429">
      <formula>$B149="TN2054"</formula>
    </cfRule>
    <cfRule type="expression" dxfId="7505" priority="12430">
      <formula>$B149="TN1201"</formula>
    </cfRule>
    <cfRule type="expression" dxfId="7504" priority="12431">
      <formula>$B149="TN1321"</formula>
    </cfRule>
    <cfRule type="expression" dxfId="7503" priority="12432">
      <formula>$B149="TN4010TA"</formula>
    </cfRule>
    <cfRule type="expression" dxfId="7502" priority="12433">
      <formula>$B149="TN2053"</formula>
    </cfRule>
    <cfRule type="expression" dxfId="7501" priority="12434">
      <formula>$B149="TN2421"</formula>
    </cfRule>
    <cfRule type="expression" dxfId="7500" priority="12435">
      <formula>$B149="TN1301"</formula>
    </cfRule>
    <cfRule type="expression" dxfId="7499" priority="12436">
      <formula>$B149="TN1612TU"</formula>
    </cfRule>
    <cfRule type="expression" dxfId="7498" priority="12437">
      <formula>$B149="TN1311"</formula>
    </cfRule>
    <cfRule type="expression" dxfId="7497" priority="12438">
      <formula>$B149="TN1622"</formula>
    </cfRule>
    <cfRule type="expression" dxfId="7496" priority="12439">
      <formula>$B149="EE1200"</formula>
    </cfRule>
    <cfRule type="expression" dxfId="7495" priority="12440">
      <formula>$B149="TN2345"</formula>
    </cfRule>
    <cfRule type="expression" dxfId="7494" priority="12441">
      <formula>$B149="AESB1320TN"</formula>
    </cfRule>
    <cfRule type="expression" dxfId="7493" priority="12442">
      <formula>$B149="TN4110TA"</formula>
    </cfRule>
    <cfRule type="expression" dxfId="7492" priority="12443">
      <formula>$B149="TN2321"</formula>
    </cfRule>
  </conditionalFormatting>
  <conditionalFormatting sqref="S130:S148">
    <cfRule type="expression" dxfId="7491" priority="12404">
      <formula>$B130="StatMechThermo"</formula>
    </cfRule>
    <cfRule type="expression" dxfId="7490" priority="12405">
      <formula>$B130="TN1531TW"</formula>
    </cfRule>
    <cfRule type="expression" dxfId="7489" priority="12406">
      <formula>$B130="AESB1320TN"</formula>
    </cfRule>
    <cfRule type="expression" dxfId="7488" priority="12407">
      <formula>$B130="NB1142"</formula>
    </cfRule>
    <cfRule type="expression" dxfId="7487" priority="12408">
      <formula>$B130="EE1P11"</formula>
    </cfRule>
    <cfRule type="expression" dxfId="7486" priority="12409">
      <formula>$B130="TN2054"</formula>
    </cfRule>
    <cfRule type="expression" dxfId="7485" priority="12410">
      <formula>$B130="TN1201"</formula>
    </cfRule>
    <cfRule type="expression" dxfId="7484" priority="12411">
      <formula>$B130="TN1321"</formula>
    </cfRule>
    <cfRule type="expression" dxfId="7483" priority="12412">
      <formula>$B130="TN4010TA"</formula>
    </cfRule>
    <cfRule type="expression" dxfId="7482" priority="12413">
      <formula>$B130="TN2053"</formula>
    </cfRule>
    <cfRule type="expression" dxfId="7481" priority="12414">
      <formula>$B130="TN2421"</formula>
    </cfRule>
    <cfRule type="expression" dxfId="7480" priority="12415">
      <formula>$B130="TN1301"</formula>
    </cfRule>
    <cfRule type="expression" dxfId="7479" priority="12416">
      <formula>$B130="TN1612TU"</formula>
    </cfRule>
    <cfRule type="expression" dxfId="7478" priority="12417">
      <formula>$B130="TN1311"</formula>
    </cfRule>
    <cfRule type="expression" dxfId="7477" priority="12418">
      <formula>$B130="TN1622"</formula>
    </cfRule>
    <cfRule type="expression" dxfId="7476" priority="12419">
      <formula>$B130="EE1200"</formula>
    </cfRule>
    <cfRule type="expression" dxfId="7475" priority="12420">
      <formula>$B130="TN2345"</formula>
    </cfRule>
    <cfRule type="expression" dxfId="7474" priority="12421">
      <formula>$B130="AESB1320TN"</formula>
    </cfRule>
    <cfRule type="expression" dxfId="7473" priority="12422">
      <formula>$B130="TN4110TA"</formula>
    </cfRule>
    <cfRule type="expression" dxfId="7472" priority="12423">
      <formula>$B130="TN2321"</formula>
    </cfRule>
  </conditionalFormatting>
  <conditionalFormatting sqref="S116:S128 S111:S113">
    <cfRule type="expression" dxfId="7471" priority="12384">
      <formula>$B111="StatMechThermo"</formula>
    </cfRule>
    <cfRule type="expression" dxfId="7470" priority="12385">
      <formula>$B111="TN1531TW"</formula>
    </cfRule>
    <cfRule type="expression" dxfId="7469" priority="12386">
      <formula>$B111="AESB1320TN"</formula>
    </cfRule>
    <cfRule type="expression" dxfId="7468" priority="12387">
      <formula>$B111="NB1142"</formula>
    </cfRule>
    <cfRule type="expression" dxfId="7467" priority="12388">
      <formula>$B111="EE1P11"</formula>
    </cfRule>
    <cfRule type="expression" dxfId="7466" priority="12389">
      <formula>$B111="TN2054"</formula>
    </cfRule>
    <cfRule type="expression" dxfId="7465" priority="12390">
      <formula>$B111="TN1201"</formula>
    </cfRule>
    <cfRule type="expression" dxfId="7464" priority="12391">
      <formula>$B111="TN1321"</formula>
    </cfRule>
    <cfRule type="expression" dxfId="7463" priority="12392">
      <formula>$B111="TN4010TA"</formula>
    </cfRule>
    <cfRule type="expression" dxfId="7462" priority="12393">
      <formula>$B111="TN2053"</formula>
    </cfRule>
    <cfRule type="expression" dxfId="7461" priority="12394">
      <formula>$B111="TN2421"</formula>
    </cfRule>
    <cfRule type="expression" dxfId="7460" priority="12395">
      <formula>$B111="TN1301"</formula>
    </cfRule>
    <cfRule type="expression" dxfId="7459" priority="12396">
      <formula>$B111="TN1612TU"</formula>
    </cfRule>
    <cfRule type="expression" dxfId="7458" priority="12397">
      <formula>$B111="TN1311"</formula>
    </cfRule>
    <cfRule type="expression" dxfId="7457" priority="12398">
      <formula>$B111="TN1622"</formula>
    </cfRule>
    <cfRule type="expression" dxfId="7456" priority="12399">
      <formula>$B111="EE1200"</formula>
    </cfRule>
    <cfRule type="expression" dxfId="7455" priority="12400">
      <formula>$B111="TN2345"</formula>
    </cfRule>
    <cfRule type="expression" dxfId="7454" priority="12401">
      <formula>$B111="AESB1320TN"</formula>
    </cfRule>
    <cfRule type="expression" dxfId="7453" priority="12402">
      <formula>$B111="TN4110TA"</formula>
    </cfRule>
    <cfRule type="expression" dxfId="7452" priority="12403">
      <formula>$B111="TN2321"</formula>
    </cfRule>
  </conditionalFormatting>
  <conditionalFormatting sqref="S129">
    <cfRule type="expression" dxfId="7451" priority="12324">
      <formula>$B129="StatMechThermo"</formula>
    </cfRule>
    <cfRule type="expression" dxfId="7450" priority="12325">
      <formula>$B129="TN1531TW"</formula>
    </cfRule>
    <cfRule type="expression" dxfId="7449" priority="12326">
      <formula>$B129="AESB1320TN"</formula>
    </cfRule>
    <cfRule type="expression" dxfId="7448" priority="12327">
      <formula>$B129="NB1142"</formula>
    </cfRule>
    <cfRule type="expression" dxfId="7447" priority="12328">
      <formula>$B129="EE1P11"</formula>
    </cfRule>
    <cfRule type="expression" dxfId="7446" priority="12329">
      <formula>$B129="TN2054"</formula>
    </cfRule>
    <cfRule type="expression" dxfId="7445" priority="12330">
      <formula>$B129="TN1201"</formula>
    </cfRule>
    <cfRule type="expression" dxfId="7444" priority="12331">
      <formula>$B129="TN1321"</formula>
    </cfRule>
    <cfRule type="expression" dxfId="7443" priority="12332">
      <formula>$B129="TN4010TA"</formula>
    </cfRule>
    <cfRule type="expression" dxfId="7442" priority="12333">
      <formula>$B129="TN2053"</formula>
    </cfRule>
    <cfRule type="expression" dxfId="7441" priority="12334">
      <formula>$B129="TN2421"</formula>
    </cfRule>
    <cfRule type="expression" dxfId="7440" priority="12335">
      <formula>$B129="TN1301"</formula>
    </cfRule>
    <cfRule type="expression" dxfId="7439" priority="12336">
      <formula>$B129="TN1612TU"</formula>
    </cfRule>
    <cfRule type="expression" dxfId="7438" priority="12337">
      <formula>$B129="TN1311"</formula>
    </cfRule>
    <cfRule type="expression" dxfId="7437" priority="12338">
      <formula>$B129="TN1622"</formula>
    </cfRule>
    <cfRule type="expression" dxfId="7436" priority="12339">
      <formula>$B129="EE1200"</formula>
    </cfRule>
    <cfRule type="expression" dxfId="7435" priority="12340">
      <formula>$B129="TN2345"</formula>
    </cfRule>
    <cfRule type="expression" dxfId="7434" priority="12341">
      <formula>$B129="AESB1320TN"</formula>
    </cfRule>
    <cfRule type="expression" dxfId="7433" priority="12342">
      <formula>$B129="TN4110TA"</formula>
    </cfRule>
    <cfRule type="expression" dxfId="7432" priority="12343">
      <formula>$B129="TN2321"</formula>
    </cfRule>
  </conditionalFormatting>
  <conditionalFormatting sqref="S72:S73">
    <cfRule type="expression" dxfId="7431" priority="12165">
      <formula>$B72="StatMechThermo"</formula>
    </cfRule>
    <cfRule type="expression" dxfId="7430" priority="12185">
      <formula>$B72="TN1531TW"</formula>
    </cfRule>
    <cfRule type="expression" dxfId="7429" priority="12186">
      <formula>$B72="AESB1320TN"</formula>
    </cfRule>
    <cfRule type="expression" dxfId="7428" priority="12187">
      <formula>$B72="NB1142"</formula>
    </cfRule>
    <cfRule type="expression" dxfId="7427" priority="12188">
      <formula>$B72="EE1P11"</formula>
    </cfRule>
    <cfRule type="expression" dxfId="7426" priority="12189">
      <formula>$B72="TN2054"</formula>
    </cfRule>
    <cfRule type="expression" dxfId="7425" priority="12190">
      <formula>$B72="TN1201"</formula>
    </cfRule>
    <cfRule type="expression" dxfId="7424" priority="12191">
      <formula>$B72="TN1321"</formula>
    </cfRule>
    <cfRule type="expression" dxfId="7423" priority="12192">
      <formula>$B72="TN4010TA"</formula>
    </cfRule>
    <cfRule type="expression" dxfId="7422" priority="12193">
      <formula>$B72="TN2053"</formula>
    </cfRule>
    <cfRule type="expression" dxfId="7421" priority="12194">
      <formula>$B72="TN2421"</formula>
    </cfRule>
    <cfRule type="expression" dxfId="7420" priority="12195">
      <formula>$B72="TN1301"</formula>
    </cfRule>
    <cfRule type="expression" dxfId="7419" priority="12196">
      <formula>$B72="TN1612TU"</formula>
    </cfRule>
    <cfRule type="expression" dxfId="7418" priority="12197">
      <formula>$B72="TN1311"</formula>
    </cfRule>
    <cfRule type="expression" dxfId="7417" priority="12198">
      <formula>$B72="TN1622"</formula>
    </cfRule>
    <cfRule type="expression" dxfId="7416" priority="12199">
      <formula>$B72="EE1200"</formula>
    </cfRule>
    <cfRule type="expression" dxfId="7415" priority="12200">
      <formula>$B72="TN2345"</formula>
    </cfRule>
    <cfRule type="expression" dxfId="7414" priority="12201">
      <formula>$B72="AESB1320TN"</formula>
    </cfRule>
    <cfRule type="expression" dxfId="7413" priority="12202">
      <formula>$B72="TN4110TA"</formula>
    </cfRule>
    <cfRule type="expression" dxfId="7412" priority="12203">
      <formula>$B72="TN2321"</formula>
    </cfRule>
  </conditionalFormatting>
  <conditionalFormatting sqref="S7:S71">
    <cfRule type="expression" dxfId="7411" priority="12166">
      <formula>$B7="TN1531TW"</formula>
    </cfRule>
    <cfRule type="expression" dxfId="7410" priority="12167">
      <formula>$B7="AESB1320TN"</formula>
    </cfRule>
    <cfRule type="expression" dxfId="7409" priority="12168">
      <formula>$B7="NB1142"</formula>
    </cfRule>
    <cfRule type="expression" dxfId="7408" priority="12169">
      <formula>$B7="EE1P11"</formula>
    </cfRule>
    <cfRule type="expression" dxfId="7407" priority="12170">
      <formula>$B7="TN2054"</formula>
    </cfRule>
    <cfRule type="expression" dxfId="7406" priority="12171">
      <formula>$B7="TN1201"</formula>
    </cfRule>
    <cfRule type="expression" dxfId="7405" priority="12172">
      <formula>$B7="TN1321"</formula>
    </cfRule>
    <cfRule type="expression" dxfId="7404" priority="12173">
      <formula>$B7="TN4010TA"</formula>
    </cfRule>
    <cfRule type="expression" dxfId="7403" priority="12174">
      <formula>$B7="TN2053"</formula>
    </cfRule>
    <cfRule type="expression" dxfId="7402" priority="12175">
      <formula>$B7="TN2421"</formula>
    </cfRule>
    <cfRule type="expression" dxfId="7401" priority="12176">
      <formula>$B7="TN1301"</formula>
    </cfRule>
    <cfRule type="expression" dxfId="7400" priority="12177">
      <formula>$B7="TN1612TU"</formula>
    </cfRule>
    <cfRule type="expression" dxfId="7399" priority="12178">
      <formula>$B7="TN1311"</formula>
    </cfRule>
    <cfRule type="expression" dxfId="7398" priority="12179">
      <formula>$B7="TN1622"</formula>
    </cfRule>
    <cfRule type="expression" dxfId="7397" priority="12180">
      <formula>$B7="EE1200"</formula>
    </cfRule>
    <cfRule type="expression" dxfId="7396" priority="12181">
      <formula>$B7="TN2345"</formula>
    </cfRule>
    <cfRule type="expression" dxfId="7395" priority="12182">
      <formula>$B7="AESB1320TN"</formula>
    </cfRule>
    <cfRule type="expression" dxfId="7394" priority="12183">
      <formula>$B7="TN4110TA"</formula>
    </cfRule>
    <cfRule type="expression" dxfId="7393" priority="12184">
      <formula>$B7="TN2321"</formula>
    </cfRule>
  </conditionalFormatting>
  <conditionalFormatting sqref="S74">
    <cfRule type="expression" dxfId="7392" priority="12145">
      <formula>$B74="StatMechThermo"</formula>
    </cfRule>
    <cfRule type="expression" dxfId="7391" priority="12146">
      <formula>$B74="TN1531TW"</formula>
    </cfRule>
    <cfRule type="expression" dxfId="7390" priority="12147">
      <formula>$B74="AESB1320TN"</formula>
    </cfRule>
    <cfRule type="expression" dxfId="7389" priority="12148">
      <formula>$B74="NB1142"</formula>
    </cfRule>
    <cfRule type="expression" dxfId="7388" priority="12149">
      <formula>$B74="EE1P11"</formula>
    </cfRule>
    <cfRule type="expression" dxfId="7387" priority="12150">
      <formula>$B74="TN2054"</formula>
    </cfRule>
    <cfRule type="expression" dxfId="7386" priority="12151">
      <formula>$B74="TN1201"</formula>
    </cfRule>
    <cfRule type="expression" dxfId="7385" priority="12152">
      <formula>$B74="TN1321"</formula>
    </cfRule>
    <cfRule type="expression" dxfId="7384" priority="12153">
      <formula>$B74="TN4010TA"</formula>
    </cfRule>
    <cfRule type="expression" dxfId="7383" priority="12154">
      <formula>$B74="TN2053"</formula>
    </cfRule>
    <cfRule type="expression" dxfId="7382" priority="12155">
      <formula>$B74="TN2421"</formula>
    </cfRule>
    <cfRule type="expression" dxfId="7381" priority="12156">
      <formula>$B74="TN1301"</formula>
    </cfRule>
    <cfRule type="expression" dxfId="7380" priority="12157">
      <formula>$B74="TN1612TU"</formula>
    </cfRule>
    <cfRule type="expression" dxfId="7379" priority="12158">
      <formula>$B74="TN1311"</formula>
    </cfRule>
    <cfRule type="expression" dxfId="7378" priority="12159">
      <formula>$B74="TN1622"</formula>
    </cfRule>
    <cfRule type="expression" dxfId="7377" priority="12160">
      <formula>$B74="EE1200"</formula>
    </cfRule>
    <cfRule type="expression" dxfId="7376" priority="12161">
      <formula>$B74="TN2345"</formula>
    </cfRule>
    <cfRule type="expression" dxfId="7375" priority="12162">
      <formula>$B74="AESB1320TN"</formula>
    </cfRule>
    <cfRule type="expression" dxfId="7374" priority="12163">
      <formula>$B74="TN4110TA"</formula>
    </cfRule>
    <cfRule type="expression" dxfId="7373" priority="12164">
      <formula>$B74="TN2321"</formula>
    </cfRule>
  </conditionalFormatting>
  <conditionalFormatting sqref="B1541 G1541 K1541:M1541">
    <cfRule type="expression" dxfId="7372" priority="12006">
      <formula>$B1541="StatMechThermo"</formula>
    </cfRule>
    <cfRule type="expression" dxfId="7371" priority="12026">
      <formula>$B1541="TN1531TW"</formula>
    </cfRule>
    <cfRule type="expression" dxfId="7370" priority="12027">
      <formula>$B1541="AESB1320TN"</formula>
    </cfRule>
    <cfRule type="expression" dxfId="7369" priority="12028">
      <formula>$B1541="NB1142"</formula>
    </cfRule>
    <cfRule type="expression" dxfId="7368" priority="12029">
      <formula>$B1541="EE1P11"</formula>
    </cfRule>
    <cfRule type="expression" dxfId="7367" priority="12030">
      <formula>$B1541="TN2054"</formula>
    </cfRule>
    <cfRule type="expression" dxfId="7366" priority="12031">
      <formula>$B1541="TN1201"</formula>
    </cfRule>
    <cfRule type="expression" dxfId="7365" priority="12032">
      <formula>$B1541="TN1321"</formula>
    </cfRule>
    <cfRule type="expression" dxfId="7364" priority="12033">
      <formula>$B1541="TN4010TA"</formula>
    </cfRule>
    <cfRule type="expression" dxfId="7363" priority="12034">
      <formula>$B1541="TN2053"</formula>
    </cfRule>
    <cfRule type="expression" dxfId="7362" priority="12035">
      <formula>$B1541="TN2421"</formula>
    </cfRule>
    <cfRule type="expression" dxfId="7361" priority="12036">
      <formula>$B1541="TN1301"</formula>
    </cfRule>
    <cfRule type="expression" dxfId="7360" priority="12037">
      <formula>$B1541="TN1612TU"</formula>
    </cfRule>
    <cfRule type="expression" dxfId="7359" priority="12038">
      <formula>$B1541="TN1311"</formula>
    </cfRule>
    <cfRule type="expression" dxfId="7358" priority="12039">
      <formula>$B1541="TN1622"</formula>
    </cfRule>
    <cfRule type="expression" dxfId="7357" priority="12040">
      <formula>$B1541="EE1200"</formula>
    </cfRule>
    <cfRule type="expression" dxfId="7356" priority="12041">
      <formula>$B1541="TN2345"</formula>
    </cfRule>
    <cfRule type="expression" dxfId="7355" priority="12042">
      <formula>$B1541="AESB1320TN"</formula>
    </cfRule>
    <cfRule type="expression" dxfId="7354" priority="12043">
      <formula>$B1541="TN4110TA"</formula>
    </cfRule>
    <cfRule type="expression" dxfId="7353" priority="12044">
      <formula>$B1541="TN2321"</formula>
    </cfRule>
  </conditionalFormatting>
  <conditionalFormatting sqref="S1541">
    <cfRule type="expression" dxfId="7352" priority="11947">
      <formula>$B1541="StatMechThermo"</formula>
    </cfRule>
    <cfRule type="expression" dxfId="7351" priority="11948">
      <formula>$B1541="TN1531TW"</formula>
    </cfRule>
    <cfRule type="expression" dxfId="7350" priority="11949">
      <formula>$B1541="AESB1320TN"</formula>
    </cfRule>
    <cfRule type="expression" dxfId="7349" priority="11950">
      <formula>$B1541="NB1142"</formula>
    </cfRule>
    <cfRule type="expression" dxfId="7348" priority="11951">
      <formula>$B1541="EE1P11"</formula>
    </cfRule>
    <cfRule type="expression" dxfId="7347" priority="11952">
      <formula>$B1541="TN2054"</formula>
    </cfRule>
    <cfRule type="expression" dxfId="7346" priority="11953">
      <formula>$B1541="TN1201"</formula>
    </cfRule>
    <cfRule type="expression" dxfId="7345" priority="11954">
      <formula>$B1541="TN1321"</formula>
    </cfRule>
    <cfRule type="expression" dxfId="7344" priority="11955">
      <formula>$B1541="TN4010TA"</formula>
    </cfRule>
    <cfRule type="expression" dxfId="7343" priority="11956">
      <formula>$B1541="TN2053"</formula>
    </cfRule>
    <cfRule type="expression" dxfId="7342" priority="11957">
      <formula>$B1541="TN2421"</formula>
    </cfRule>
    <cfRule type="expression" dxfId="7341" priority="11958">
      <formula>$B1541="TN1301"</formula>
    </cfRule>
    <cfRule type="expression" dxfId="7340" priority="11959">
      <formula>$B1541="TN1612TU"</formula>
    </cfRule>
    <cfRule type="expression" dxfId="7339" priority="11960">
      <formula>$B1541="TN1311"</formula>
    </cfRule>
    <cfRule type="expression" dxfId="7338" priority="11961">
      <formula>$B1541="TN1622"</formula>
    </cfRule>
    <cfRule type="expression" dxfId="7337" priority="11962">
      <formula>$B1541="EE1200"</formula>
    </cfRule>
    <cfRule type="expression" dxfId="7336" priority="11963">
      <formula>$B1541="TN2345"</formula>
    </cfRule>
    <cfRule type="expression" dxfId="7335" priority="11964">
      <formula>$B1541="AESB1320TN"</formula>
    </cfRule>
    <cfRule type="expression" dxfId="7334" priority="11965">
      <formula>$B1541="TN4110TA"</formula>
    </cfRule>
    <cfRule type="expression" dxfId="7333" priority="11966">
      <formula>$B1541="TN2321"</formula>
    </cfRule>
  </conditionalFormatting>
  <conditionalFormatting sqref="B1542 G1542 K1542:M1542">
    <cfRule type="expression" dxfId="7332" priority="11908">
      <formula>$B1542="StatMechThermo"</formula>
    </cfRule>
    <cfRule type="expression" dxfId="7331" priority="11928">
      <formula>$B1542="TN1531TW"</formula>
    </cfRule>
    <cfRule type="expression" dxfId="7330" priority="11929">
      <formula>$B1542="AESB1320TN"</formula>
    </cfRule>
    <cfRule type="expression" dxfId="7329" priority="11930">
      <formula>$B1542="NB1142"</formula>
    </cfRule>
    <cfRule type="expression" dxfId="7328" priority="11931">
      <formula>$B1542="EE1P11"</formula>
    </cfRule>
    <cfRule type="expression" dxfId="7327" priority="11932">
      <formula>$B1542="TN2054"</formula>
    </cfRule>
    <cfRule type="expression" dxfId="7326" priority="11933">
      <formula>$B1542="TN1201"</formula>
    </cfRule>
    <cfRule type="expression" dxfId="7325" priority="11934">
      <formula>$B1542="TN1321"</formula>
    </cfRule>
    <cfRule type="expression" dxfId="7324" priority="11935">
      <formula>$B1542="TN4010TA"</formula>
    </cfRule>
    <cfRule type="expression" dxfId="7323" priority="11936">
      <formula>$B1542="TN2053"</formula>
    </cfRule>
    <cfRule type="expression" dxfId="7322" priority="11937">
      <formula>$B1542="TN2421"</formula>
    </cfRule>
    <cfRule type="expression" dxfId="7321" priority="11938">
      <formula>$B1542="TN1301"</formula>
    </cfRule>
    <cfRule type="expression" dxfId="7320" priority="11939">
      <formula>$B1542="TN1612TU"</formula>
    </cfRule>
    <cfRule type="expression" dxfId="7319" priority="11940">
      <formula>$B1542="TN1311"</formula>
    </cfRule>
    <cfRule type="expression" dxfId="7318" priority="11941">
      <formula>$B1542="TN1622"</formula>
    </cfRule>
    <cfRule type="expression" dxfId="7317" priority="11942">
      <formula>$B1542="EE1200"</formula>
    </cfRule>
    <cfRule type="expression" dxfId="7316" priority="11943">
      <formula>$B1542="TN2345"</formula>
    </cfRule>
    <cfRule type="expression" dxfId="7315" priority="11944">
      <formula>$B1542="AESB1320TN"</formula>
    </cfRule>
    <cfRule type="expression" dxfId="7314" priority="11945">
      <formula>$B1542="TN4110TA"</formula>
    </cfRule>
    <cfRule type="expression" dxfId="7313" priority="11946">
      <formula>$B1542="TN2321"</formula>
    </cfRule>
  </conditionalFormatting>
  <conditionalFormatting sqref="S1542">
    <cfRule type="expression" dxfId="7312" priority="11849">
      <formula>$B1542="StatMechThermo"</formula>
    </cfRule>
    <cfRule type="expression" dxfId="7311" priority="11850">
      <formula>$B1542="TN1531TW"</formula>
    </cfRule>
    <cfRule type="expression" dxfId="7310" priority="11851">
      <formula>$B1542="AESB1320TN"</formula>
    </cfRule>
    <cfRule type="expression" dxfId="7309" priority="11852">
      <formula>$B1542="NB1142"</formula>
    </cfRule>
    <cfRule type="expression" dxfId="7308" priority="11853">
      <formula>$B1542="EE1P11"</formula>
    </cfRule>
    <cfRule type="expression" dxfId="7307" priority="11854">
      <formula>$B1542="TN2054"</formula>
    </cfRule>
    <cfRule type="expression" dxfId="7306" priority="11855">
      <formula>$B1542="TN1201"</formula>
    </cfRule>
    <cfRule type="expression" dxfId="7305" priority="11856">
      <formula>$B1542="TN1321"</formula>
    </cfRule>
    <cfRule type="expression" dxfId="7304" priority="11857">
      <formula>$B1542="TN4010TA"</formula>
    </cfRule>
    <cfRule type="expression" dxfId="7303" priority="11858">
      <formula>$B1542="TN2053"</formula>
    </cfRule>
    <cfRule type="expression" dxfId="7302" priority="11859">
      <formula>$B1542="TN2421"</formula>
    </cfRule>
    <cfRule type="expression" dxfId="7301" priority="11860">
      <formula>$B1542="TN1301"</formula>
    </cfRule>
    <cfRule type="expression" dxfId="7300" priority="11861">
      <formula>$B1542="TN1612TU"</formula>
    </cfRule>
    <cfRule type="expression" dxfId="7299" priority="11862">
      <formula>$B1542="TN1311"</formula>
    </cfRule>
    <cfRule type="expression" dxfId="7298" priority="11863">
      <formula>$B1542="TN1622"</formula>
    </cfRule>
    <cfRule type="expression" dxfId="7297" priority="11864">
      <formula>$B1542="EE1200"</formula>
    </cfRule>
    <cfRule type="expression" dxfId="7296" priority="11865">
      <formula>$B1542="TN2345"</formula>
    </cfRule>
    <cfRule type="expression" dxfId="7295" priority="11866">
      <formula>$B1542="AESB1320TN"</formula>
    </cfRule>
    <cfRule type="expression" dxfId="7294" priority="11867">
      <formula>$B1542="TN4110TA"</formula>
    </cfRule>
    <cfRule type="expression" dxfId="7293" priority="11868">
      <formula>$B1542="TN2321"</formula>
    </cfRule>
  </conditionalFormatting>
  <conditionalFormatting sqref="B1544 G1544 K1544:M1544">
    <cfRule type="expression" dxfId="7292" priority="11712">
      <formula>$B1544="StatMechThermo"</formula>
    </cfRule>
    <cfRule type="expression" dxfId="7291" priority="11732">
      <formula>$B1544="TN1531TW"</formula>
    </cfRule>
    <cfRule type="expression" dxfId="7290" priority="11733">
      <formula>$B1544="AESB1320TN"</formula>
    </cfRule>
    <cfRule type="expression" dxfId="7289" priority="11734">
      <formula>$B1544="NB1142"</formula>
    </cfRule>
    <cfRule type="expression" dxfId="7288" priority="11735">
      <formula>$B1544="EE1P11"</formula>
    </cfRule>
    <cfRule type="expression" dxfId="7287" priority="11736">
      <formula>$B1544="TN2054"</formula>
    </cfRule>
    <cfRule type="expression" dxfId="7286" priority="11737">
      <formula>$B1544="TN1201"</formula>
    </cfRule>
    <cfRule type="expression" dxfId="7285" priority="11738">
      <formula>$B1544="TN1321"</formula>
    </cfRule>
    <cfRule type="expression" dxfId="7284" priority="11739">
      <formula>$B1544="TN4010TA"</formula>
    </cfRule>
    <cfRule type="expression" dxfId="7283" priority="11740">
      <formula>$B1544="TN2053"</formula>
    </cfRule>
    <cfRule type="expression" dxfId="7282" priority="11741">
      <formula>$B1544="TN2421"</formula>
    </cfRule>
    <cfRule type="expression" dxfId="7281" priority="11742">
      <formula>$B1544="TN1301"</formula>
    </cfRule>
    <cfRule type="expression" dxfId="7280" priority="11743">
      <formula>$B1544="TN1612TU"</formula>
    </cfRule>
    <cfRule type="expression" dxfId="7279" priority="11744">
      <formula>$B1544="TN1311"</formula>
    </cfRule>
    <cfRule type="expression" dxfId="7278" priority="11745">
      <formula>$B1544="TN1622"</formula>
    </cfRule>
    <cfRule type="expression" dxfId="7277" priority="11746">
      <formula>$B1544="EE1200"</formula>
    </cfRule>
    <cfRule type="expression" dxfId="7276" priority="11747">
      <formula>$B1544="TN2345"</formula>
    </cfRule>
    <cfRule type="expression" dxfId="7275" priority="11748">
      <formula>$B1544="AESB1320TN"</formula>
    </cfRule>
    <cfRule type="expression" dxfId="7274" priority="11749">
      <formula>$B1544="TN4110TA"</formula>
    </cfRule>
    <cfRule type="expression" dxfId="7273" priority="11750">
      <formula>$B1544="TN2321"</formula>
    </cfRule>
  </conditionalFormatting>
  <conditionalFormatting sqref="S1544">
    <cfRule type="expression" dxfId="7272" priority="11653">
      <formula>$B1544="StatMechThermo"</formula>
    </cfRule>
    <cfRule type="expression" dxfId="7271" priority="11654">
      <formula>$B1544="TN1531TW"</formula>
    </cfRule>
    <cfRule type="expression" dxfId="7270" priority="11655">
      <formula>$B1544="AESB1320TN"</formula>
    </cfRule>
    <cfRule type="expression" dxfId="7269" priority="11656">
      <formula>$B1544="NB1142"</formula>
    </cfRule>
    <cfRule type="expression" dxfId="7268" priority="11657">
      <formula>$B1544="EE1P11"</formula>
    </cfRule>
    <cfRule type="expression" dxfId="7267" priority="11658">
      <formula>$B1544="TN2054"</formula>
    </cfRule>
    <cfRule type="expression" dxfId="7266" priority="11659">
      <formula>$B1544="TN1201"</formula>
    </cfRule>
    <cfRule type="expression" dxfId="7265" priority="11660">
      <formula>$B1544="TN1321"</formula>
    </cfRule>
    <cfRule type="expression" dxfId="7264" priority="11661">
      <formula>$B1544="TN4010TA"</formula>
    </cfRule>
    <cfRule type="expression" dxfId="7263" priority="11662">
      <formula>$B1544="TN2053"</formula>
    </cfRule>
    <cfRule type="expression" dxfId="7262" priority="11663">
      <formula>$B1544="TN2421"</formula>
    </cfRule>
    <cfRule type="expression" dxfId="7261" priority="11664">
      <formula>$B1544="TN1301"</formula>
    </cfRule>
    <cfRule type="expression" dxfId="7260" priority="11665">
      <formula>$B1544="TN1612TU"</formula>
    </cfRule>
    <cfRule type="expression" dxfId="7259" priority="11666">
      <formula>$B1544="TN1311"</formula>
    </cfRule>
    <cfRule type="expression" dxfId="7258" priority="11667">
      <formula>$B1544="TN1622"</formula>
    </cfRule>
    <cfRule type="expression" dxfId="7257" priority="11668">
      <formula>$B1544="EE1200"</formula>
    </cfRule>
    <cfRule type="expression" dxfId="7256" priority="11669">
      <formula>$B1544="TN2345"</formula>
    </cfRule>
    <cfRule type="expression" dxfId="7255" priority="11670">
      <formula>$B1544="AESB1320TN"</formula>
    </cfRule>
    <cfRule type="expression" dxfId="7254" priority="11671">
      <formula>$B1544="TN4110TA"</formula>
    </cfRule>
    <cfRule type="expression" dxfId="7253" priority="11672">
      <formula>$B1544="TN2321"</formula>
    </cfRule>
  </conditionalFormatting>
  <conditionalFormatting sqref="B1545 G1545 K1545:M1545">
    <cfRule type="expression" dxfId="7252" priority="11614">
      <formula>$B1545="StatMechThermo"</formula>
    </cfRule>
    <cfRule type="expression" dxfId="7251" priority="11634">
      <formula>$B1545="TN1531TW"</formula>
    </cfRule>
    <cfRule type="expression" dxfId="7250" priority="11635">
      <formula>$B1545="AESB1320TN"</formula>
    </cfRule>
    <cfRule type="expression" dxfId="7249" priority="11636">
      <formula>$B1545="NB1142"</formula>
    </cfRule>
    <cfRule type="expression" dxfId="7248" priority="11637">
      <formula>$B1545="EE1P11"</formula>
    </cfRule>
    <cfRule type="expression" dxfId="7247" priority="11638">
      <formula>$B1545="TN2054"</formula>
    </cfRule>
    <cfRule type="expression" dxfId="7246" priority="11639">
      <formula>$B1545="TN1201"</formula>
    </cfRule>
    <cfRule type="expression" dxfId="7245" priority="11640">
      <formula>$B1545="TN1321"</formula>
    </cfRule>
    <cfRule type="expression" dxfId="7244" priority="11641">
      <formula>$B1545="TN4010TA"</formula>
    </cfRule>
    <cfRule type="expression" dxfId="7243" priority="11642">
      <formula>$B1545="TN2053"</formula>
    </cfRule>
    <cfRule type="expression" dxfId="7242" priority="11643">
      <formula>$B1545="TN2421"</formula>
    </cfRule>
    <cfRule type="expression" dxfId="7241" priority="11644">
      <formula>$B1545="TN1301"</formula>
    </cfRule>
    <cfRule type="expression" dxfId="7240" priority="11645">
      <formula>$B1545="TN1612TU"</formula>
    </cfRule>
    <cfRule type="expression" dxfId="7239" priority="11646">
      <formula>$B1545="TN1311"</formula>
    </cfRule>
    <cfRule type="expression" dxfId="7238" priority="11647">
      <formula>$B1545="TN1622"</formula>
    </cfRule>
    <cfRule type="expression" dxfId="7237" priority="11648">
      <formula>$B1545="EE1200"</formula>
    </cfRule>
    <cfRule type="expression" dxfId="7236" priority="11649">
      <formula>$B1545="TN2345"</formula>
    </cfRule>
    <cfRule type="expression" dxfId="7235" priority="11650">
      <formula>$B1545="AESB1320TN"</formula>
    </cfRule>
    <cfRule type="expression" dxfId="7234" priority="11651">
      <formula>$B1545="TN4110TA"</formula>
    </cfRule>
    <cfRule type="expression" dxfId="7233" priority="11652">
      <formula>$B1545="TN2321"</formula>
    </cfRule>
  </conditionalFormatting>
  <conditionalFormatting sqref="S1545">
    <cfRule type="expression" dxfId="7232" priority="11555">
      <formula>$B1545="StatMechThermo"</formula>
    </cfRule>
    <cfRule type="expression" dxfId="7231" priority="11556">
      <formula>$B1545="TN1531TW"</formula>
    </cfRule>
    <cfRule type="expression" dxfId="7230" priority="11557">
      <formula>$B1545="AESB1320TN"</formula>
    </cfRule>
    <cfRule type="expression" dxfId="7229" priority="11558">
      <formula>$B1545="NB1142"</formula>
    </cfRule>
    <cfRule type="expression" dxfId="7228" priority="11559">
      <formula>$B1545="EE1P11"</formula>
    </cfRule>
    <cfRule type="expression" dxfId="7227" priority="11560">
      <formula>$B1545="TN2054"</formula>
    </cfRule>
    <cfRule type="expression" dxfId="7226" priority="11561">
      <formula>$B1545="TN1201"</formula>
    </cfRule>
    <cfRule type="expression" dxfId="7225" priority="11562">
      <formula>$B1545="TN1321"</formula>
    </cfRule>
    <cfRule type="expression" dxfId="7224" priority="11563">
      <formula>$B1545="TN4010TA"</formula>
    </cfRule>
    <cfRule type="expression" dxfId="7223" priority="11564">
      <formula>$B1545="TN2053"</formula>
    </cfRule>
    <cfRule type="expression" dxfId="7222" priority="11565">
      <formula>$B1545="TN2421"</formula>
    </cfRule>
    <cfRule type="expression" dxfId="7221" priority="11566">
      <formula>$B1545="TN1301"</formula>
    </cfRule>
    <cfRule type="expression" dxfId="7220" priority="11567">
      <formula>$B1545="TN1612TU"</formula>
    </cfRule>
    <cfRule type="expression" dxfId="7219" priority="11568">
      <formula>$B1545="TN1311"</formula>
    </cfRule>
    <cfRule type="expression" dxfId="7218" priority="11569">
      <formula>$B1545="TN1622"</formula>
    </cfRule>
    <cfRule type="expression" dxfId="7217" priority="11570">
      <formula>$B1545="EE1200"</formula>
    </cfRule>
    <cfRule type="expression" dxfId="7216" priority="11571">
      <formula>$B1545="TN2345"</formula>
    </cfRule>
    <cfRule type="expression" dxfId="7215" priority="11572">
      <formula>$B1545="AESB1320TN"</formula>
    </cfRule>
    <cfRule type="expression" dxfId="7214" priority="11573">
      <formula>$B1545="TN4110TA"</formula>
    </cfRule>
    <cfRule type="expression" dxfId="7213" priority="11574">
      <formula>$B1545="TN2321"</formula>
    </cfRule>
  </conditionalFormatting>
  <conditionalFormatting sqref="B1546 G1546 K1546:M1546">
    <cfRule type="expression" dxfId="7212" priority="11516">
      <formula>$B1546="StatMechThermo"</formula>
    </cfRule>
    <cfRule type="expression" dxfId="7211" priority="11536">
      <formula>$B1546="TN1531TW"</formula>
    </cfRule>
    <cfRule type="expression" dxfId="7210" priority="11537">
      <formula>$B1546="AESB1320TN"</formula>
    </cfRule>
    <cfRule type="expression" dxfId="7209" priority="11538">
      <formula>$B1546="NB1142"</formula>
    </cfRule>
    <cfRule type="expression" dxfId="7208" priority="11539">
      <formula>$B1546="EE1P11"</formula>
    </cfRule>
    <cfRule type="expression" dxfId="7207" priority="11540">
      <formula>$B1546="TN2054"</formula>
    </cfRule>
    <cfRule type="expression" dxfId="7206" priority="11541">
      <formula>$B1546="TN1201"</formula>
    </cfRule>
    <cfRule type="expression" dxfId="7205" priority="11542">
      <formula>$B1546="TN1321"</formula>
    </cfRule>
    <cfRule type="expression" dxfId="7204" priority="11543">
      <formula>$B1546="TN4010TA"</formula>
    </cfRule>
    <cfRule type="expression" dxfId="7203" priority="11544">
      <formula>$B1546="TN2053"</formula>
    </cfRule>
    <cfRule type="expression" dxfId="7202" priority="11545">
      <formula>$B1546="TN2421"</formula>
    </cfRule>
    <cfRule type="expression" dxfId="7201" priority="11546">
      <formula>$B1546="TN1301"</formula>
    </cfRule>
    <cfRule type="expression" dxfId="7200" priority="11547">
      <formula>$B1546="TN1612TU"</formula>
    </cfRule>
    <cfRule type="expression" dxfId="7199" priority="11548">
      <formula>$B1546="TN1311"</formula>
    </cfRule>
    <cfRule type="expression" dxfId="7198" priority="11549">
      <formula>$B1546="TN1622"</formula>
    </cfRule>
    <cfRule type="expression" dxfId="7197" priority="11550">
      <formula>$B1546="EE1200"</formula>
    </cfRule>
    <cfRule type="expression" dxfId="7196" priority="11551">
      <formula>$B1546="TN2345"</formula>
    </cfRule>
    <cfRule type="expression" dxfId="7195" priority="11552">
      <formula>$B1546="AESB1320TN"</formula>
    </cfRule>
    <cfRule type="expression" dxfId="7194" priority="11553">
      <formula>$B1546="TN4110TA"</formula>
    </cfRule>
    <cfRule type="expression" dxfId="7193" priority="11554">
      <formula>$B1546="TN2321"</formula>
    </cfRule>
  </conditionalFormatting>
  <conditionalFormatting sqref="S1546">
    <cfRule type="expression" dxfId="7192" priority="11457">
      <formula>$B1546="StatMechThermo"</formula>
    </cfRule>
    <cfRule type="expression" dxfId="7191" priority="11458">
      <formula>$B1546="TN1531TW"</formula>
    </cfRule>
    <cfRule type="expression" dxfId="7190" priority="11459">
      <formula>$B1546="AESB1320TN"</formula>
    </cfRule>
    <cfRule type="expression" dxfId="7189" priority="11460">
      <formula>$B1546="NB1142"</formula>
    </cfRule>
    <cfRule type="expression" dxfId="7188" priority="11461">
      <formula>$B1546="EE1P11"</formula>
    </cfRule>
    <cfRule type="expression" dxfId="7187" priority="11462">
      <formula>$B1546="TN2054"</formula>
    </cfRule>
    <cfRule type="expression" dxfId="7186" priority="11463">
      <formula>$B1546="TN1201"</formula>
    </cfRule>
    <cfRule type="expression" dxfId="7185" priority="11464">
      <formula>$B1546="TN1321"</formula>
    </cfRule>
    <cfRule type="expression" dxfId="7184" priority="11465">
      <formula>$B1546="TN4010TA"</formula>
    </cfRule>
    <cfRule type="expression" dxfId="7183" priority="11466">
      <formula>$B1546="TN2053"</formula>
    </cfRule>
    <cfRule type="expression" dxfId="7182" priority="11467">
      <formula>$B1546="TN2421"</formula>
    </cfRule>
    <cfRule type="expression" dxfId="7181" priority="11468">
      <formula>$B1546="TN1301"</formula>
    </cfRule>
    <cfRule type="expression" dxfId="7180" priority="11469">
      <formula>$B1546="TN1612TU"</formula>
    </cfRule>
    <cfRule type="expression" dxfId="7179" priority="11470">
      <formula>$B1546="TN1311"</formula>
    </cfRule>
    <cfRule type="expression" dxfId="7178" priority="11471">
      <formula>$B1546="TN1622"</formula>
    </cfRule>
    <cfRule type="expression" dxfId="7177" priority="11472">
      <formula>$B1546="EE1200"</formula>
    </cfRule>
    <cfRule type="expression" dxfId="7176" priority="11473">
      <formula>$B1546="TN2345"</formula>
    </cfRule>
    <cfRule type="expression" dxfId="7175" priority="11474">
      <formula>$B1546="AESB1320TN"</formula>
    </cfRule>
    <cfRule type="expression" dxfId="7174" priority="11475">
      <formula>$B1546="TN4110TA"</formula>
    </cfRule>
    <cfRule type="expression" dxfId="7173" priority="11476">
      <formula>$B1546="TN2321"</formula>
    </cfRule>
  </conditionalFormatting>
  <conditionalFormatting sqref="B1547 G1547 K1547:M1547">
    <cfRule type="expression" dxfId="7172" priority="11418">
      <formula>$B1547="StatMechThermo"</formula>
    </cfRule>
    <cfRule type="expression" dxfId="7171" priority="11438">
      <formula>$B1547="TN1531TW"</formula>
    </cfRule>
    <cfRule type="expression" dxfId="7170" priority="11439">
      <formula>$B1547="AESB1320TN"</formula>
    </cfRule>
    <cfRule type="expression" dxfId="7169" priority="11440">
      <formula>$B1547="NB1142"</formula>
    </cfRule>
    <cfRule type="expression" dxfId="7168" priority="11441">
      <formula>$B1547="EE1P11"</formula>
    </cfRule>
    <cfRule type="expression" dxfId="7167" priority="11442">
      <formula>$B1547="TN2054"</formula>
    </cfRule>
    <cfRule type="expression" dxfId="7166" priority="11443">
      <formula>$B1547="TN1201"</formula>
    </cfRule>
    <cfRule type="expression" dxfId="7165" priority="11444">
      <formula>$B1547="TN1321"</formula>
    </cfRule>
    <cfRule type="expression" dxfId="7164" priority="11445">
      <formula>$B1547="TN4010TA"</formula>
    </cfRule>
    <cfRule type="expression" dxfId="7163" priority="11446">
      <formula>$B1547="TN2053"</formula>
    </cfRule>
    <cfRule type="expression" dxfId="7162" priority="11447">
      <formula>$B1547="TN2421"</formula>
    </cfRule>
    <cfRule type="expression" dxfId="7161" priority="11448">
      <formula>$B1547="TN1301"</formula>
    </cfRule>
    <cfRule type="expression" dxfId="7160" priority="11449">
      <formula>$B1547="TN1612TU"</formula>
    </cfRule>
    <cfRule type="expression" dxfId="7159" priority="11450">
      <formula>$B1547="TN1311"</formula>
    </cfRule>
    <cfRule type="expression" dxfId="7158" priority="11451">
      <formula>$B1547="TN1622"</formula>
    </cfRule>
    <cfRule type="expression" dxfId="7157" priority="11452">
      <formula>$B1547="EE1200"</formula>
    </cfRule>
    <cfRule type="expression" dxfId="7156" priority="11453">
      <formula>$B1547="TN2345"</formula>
    </cfRule>
    <cfRule type="expression" dxfId="7155" priority="11454">
      <formula>$B1547="AESB1320TN"</formula>
    </cfRule>
    <cfRule type="expression" dxfId="7154" priority="11455">
      <formula>$B1547="TN4110TA"</formula>
    </cfRule>
    <cfRule type="expression" dxfId="7153" priority="11456">
      <formula>$B1547="TN2321"</formula>
    </cfRule>
  </conditionalFormatting>
  <conditionalFormatting sqref="S1547">
    <cfRule type="expression" dxfId="7152" priority="11359">
      <formula>$B1547="StatMechThermo"</formula>
    </cfRule>
    <cfRule type="expression" dxfId="7151" priority="11360">
      <formula>$B1547="TN1531TW"</formula>
    </cfRule>
    <cfRule type="expression" dxfId="7150" priority="11361">
      <formula>$B1547="AESB1320TN"</formula>
    </cfRule>
    <cfRule type="expression" dxfId="7149" priority="11362">
      <formula>$B1547="NB1142"</formula>
    </cfRule>
    <cfRule type="expression" dxfId="7148" priority="11363">
      <formula>$B1547="EE1P11"</formula>
    </cfRule>
    <cfRule type="expression" dxfId="7147" priority="11364">
      <formula>$B1547="TN2054"</formula>
    </cfRule>
    <cfRule type="expression" dxfId="7146" priority="11365">
      <formula>$B1547="TN1201"</formula>
    </cfRule>
    <cfRule type="expression" dxfId="7145" priority="11366">
      <formula>$B1547="TN1321"</formula>
    </cfRule>
    <cfRule type="expression" dxfId="7144" priority="11367">
      <formula>$B1547="TN4010TA"</formula>
    </cfRule>
    <cfRule type="expression" dxfId="7143" priority="11368">
      <formula>$B1547="TN2053"</formula>
    </cfRule>
    <cfRule type="expression" dxfId="7142" priority="11369">
      <formula>$B1547="TN2421"</formula>
    </cfRule>
    <cfRule type="expression" dxfId="7141" priority="11370">
      <formula>$B1547="TN1301"</formula>
    </cfRule>
    <cfRule type="expression" dxfId="7140" priority="11371">
      <formula>$B1547="TN1612TU"</formula>
    </cfRule>
    <cfRule type="expression" dxfId="7139" priority="11372">
      <formula>$B1547="TN1311"</formula>
    </cfRule>
    <cfRule type="expression" dxfId="7138" priority="11373">
      <formula>$B1547="TN1622"</formula>
    </cfRule>
    <cfRule type="expression" dxfId="7137" priority="11374">
      <formula>$B1547="EE1200"</formula>
    </cfRule>
    <cfRule type="expression" dxfId="7136" priority="11375">
      <formula>$B1547="TN2345"</formula>
    </cfRule>
    <cfRule type="expression" dxfId="7135" priority="11376">
      <formula>$B1547="AESB1320TN"</formula>
    </cfRule>
    <cfRule type="expression" dxfId="7134" priority="11377">
      <formula>$B1547="TN4110TA"</formula>
    </cfRule>
    <cfRule type="expression" dxfId="7133" priority="11378">
      <formula>$B1547="TN2321"</formula>
    </cfRule>
  </conditionalFormatting>
  <conditionalFormatting sqref="B1556:B1578 S1556:S1578 G1577:G1578 G1556:G1575 K1556:M1578">
    <cfRule type="expression" dxfId="7132" priority="11320">
      <formula>$B1556="StatMechThermo"</formula>
    </cfRule>
    <cfRule type="expression" dxfId="7131" priority="11340">
      <formula>$B1556="TN1531TW"</formula>
    </cfRule>
    <cfRule type="expression" dxfId="7130" priority="11341">
      <formula>$B1556="AESB1320TN"</formula>
    </cfRule>
    <cfRule type="expression" dxfId="7129" priority="11342">
      <formula>$B1556="NB1142"</formula>
    </cfRule>
    <cfRule type="expression" dxfId="7128" priority="11343">
      <formula>$B1556="EE1P11"</formula>
    </cfRule>
    <cfRule type="expression" dxfId="7127" priority="11344">
      <formula>$B1556="TN2054"</formula>
    </cfRule>
    <cfRule type="expression" dxfId="7126" priority="11345">
      <formula>$B1556="TN1201"</formula>
    </cfRule>
    <cfRule type="expression" dxfId="7125" priority="11346">
      <formula>$B1556="TN1321"</formula>
    </cfRule>
    <cfRule type="expression" dxfId="7124" priority="11347">
      <formula>$B1556="TN4010TA"</formula>
    </cfRule>
    <cfRule type="expression" dxfId="7123" priority="11348">
      <formula>$B1556="TN2053"</formula>
    </cfRule>
    <cfRule type="expression" dxfId="7122" priority="11349">
      <formula>$B1556="TN2421"</formula>
    </cfRule>
    <cfRule type="expression" dxfId="7121" priority="11350">
      <formula>$B1556="TN1301"</formula>
    </cfRule>
    <cfRule type="expression" dxfId="7120" priority="11351">
      <formula>$B1556="TN1612TU"</formula>
    </cfRule>
    <cfRule type="expression" dxfId="7119" priority="11352">
      <formula>$B1556="TN1311"</formula>
    </cfRule>
    <cfRule type="expression" dxfId="7118" priority="11353">
      <formula>$B1556="TN1622"</formula>
    </cfRule>
    <cfRule type="expression" dxfId="7117" priority="11354">
      <formula>$B1556="EE1200"</formula>
    </cfRule>
    <cfRule type="expression" dxfId="7116" priority="11355">
      <formula>$B1556="TN2345"</formula>
    </cfRule>
    <cfRule type="expression" dxfId="7115" priority="11356">
      <formula>$B1556="AESB1320TN"</formula>
    </cfRule>
    <cfRule type="expression" dxfId="7114" priority="11357">
      <formula>$B1556="TN4110TA"</formula>
    </cfRule>
    <cfRule type="expression" dxfId="7113" priority="11358">
      <formula>$B1556="TN2321"</formula>
    </cfRule>
  </conditionalFormatting>
  <conditionalFormatting sqref="B1579:B1583 G1579:G1583 K1579:L1583">
    <cfRule type="expression" dxfId="7112" priority="11281">
      <formula>$B1579="StatMechThermo"</formula>
    </cfRule>
    <cfRule type="expression" dxfId="7111" priority="11301">
      <formula>$B1579="TN1531TW"</formula>
    </cfRule>
    <cfRule type="expression" dxfId="7110" priority="11302">
      <formula>$B1579="AESB1320TN"</formula>
    </cfRule>
    <cfRule type="expression" dxfId="7109" priority="11303">
      <formula>$B1579="NB1142"</formula>
    </cfRule>
    <cfRule type="expression" dxfId="7108" priority="11304">
      <formula>$B1579="EE1P11"</formula>
    </cfRule>
    <cfRule type="expression" dxfId="7107" priority="11305">
      <formula>$B1579="TN2054"</formula>
    </cfRule>
    <cfRule type="expression" dxfId="7106" priority="11306">
      <formula>$B1579="TN1201"</formula>
    </cfRule>
    <cfRule type="expression" dxfId="7105" priority="11307">
      <formula>$B1579="TN1321"</formula>
    </cfRule>
    <cfRule type="expression" dxfId="7104" priority="11308">
      <formula>$B1579="TN4010TA"</formula>
    </cfRule>
    <cfRule type="expression" dxfId="7103" priority="11309">
      <formula>$B1579="TN2053"</formula>
    </cfRule>
    <cfRule type="expression" dxfId="7102" priority="11310">
      <formula>$B1579="TN2421"</formula>
    </cfRule>
    <cfRule type="expression" dxfId="7101" priority="11311">
      <formula>$B1579="TN1301"</formula>
    </cfRule>
    <cfRule type="expression" dxfId="7100" priority="11312">
      <formula>$B1579="TN1612TU"</formula>
    </cfRule>
    <cfRule type="expression" dxfId="7099" priority="11313">
      <formula>$B1579="TN1311"</formula>
    </cfRule>
    <cfRule type="expression" dxfId="7098" priority="11314">
      <formula>$B1579="TN1622"</formula>
    </cfRule>
    <cfRule type="expression" dxfId="7097" priority="11315">
      <formula>$B1579="EE1200"</formula>
    </cfRule>
    <cfRule type="expression" dxfId="7096" priority="11316">
      <formula>$B1579="TN2345"</formula>
    </cfRule>
    <cfRule type="expression" dxfId="7095" priority="11317">
      <formula>$B1579="AESB1320TN"</formula>
    </cfRule>
    <cfRule type="expression" dxfId="7094" priority="11318">
      <formula>$B1579="TN4110TA"</formula>
    </cfRule>
    <cfRule type="expression" dxfId="7093" priority="11319">
      <formula>$B1579="TN2321"</formula>
    </cfRule>
  </conditionalFormatting>
  <conditionalFormatting sqref="S1580:S1583">
    <cfRule type="expression" dxfId="7092" priority="11222">
      <formula>$B1580="StatMechThermo"</formula>
    </cfRule>
    <cfRule type="expression" dxfId="7091" priority="11223">
      <formula>$B1580="TN1531TW"</formula>
    </cfRule>
    <cfRule type="expression" dxfId="7090" priority="11224">
      <formula>$B1580="AESB1320TN"</formula>
    </cfRule>
    <cfRule type="expression" dxfId="7089" priority="11225">
      <formula>$B1580="NB1142"</formula>
    </cfRule>
    <cfRule type="expression" dxfId="7088" priority="11226">
      <formula>$B1580="EE1P11"</formula>
    </cfRule>
    <cfRule type="expression" dxfId="7087" priority="11227">
      <formula>$B1580="TN2054"</formula>
    </cfRule>
    <cfRule type="expression" dxfId="7086" priority="11228">
      <formula>$B1580="TN1201"</formula>
    </cfRule>
    <cfRule type="expression" dxfId="7085" priority="11229">
      <formula>$B1580="TN1321"</formula>
    </cfRule>
    <cfRule type="expression" dxfId="7084" priority="11230">
      <formula>$B1580="TN4010TA"</formula>
    </cfRule>
    <cfRule type="expression" dxfId="7083" priority="11231">
      <formula>$B1580="TN2053"</formula>
    </cfRule>
    <cfRule type="expression" dxfId="7082" priority="11232">
      <formula>$B1580="TN2421"</formula>
    </cfRule>
    <cfRule type="expression" dxfId="7081" priority="11233">
      <formula>$B1580="TN1301"</formula>
    </cfRule>
    <cfRule type="expression" dxfId="7080" priority="11234">
      <formula>$B1580="TN1612TU"</formula>
    </cfRule>
    <cfRule type="expression" dxfId="7079" priority="11235">
      <formula>$B1580="TN1311"</formula>
    </cfRule>
    <cfRule type="expression" dxfId="7078" priority="11236">
      <formula>$B1580="TN1622"</formula>
    </cfRule>
    <cfRule type="expression" dxfId="7077" priority="11237">
      <formula>$B1580="EE1200"</formula>
    </cfRule>
    <cfRule type="expression" dxfId="7076" priority="11238">
      <formula>$B1580="TN2345"</formula>
    </cfRule>
    <cfRule type="expression" dxfId="7075" priority="11239">
      <formula>$B1580="AESB1320TN"</formula>
    </cfRule>
    <cfRule type="expression" dxfId="7074" priority="11240">
      <formula>$B1580="TN4110TA"</formula>
    </cfRule>
    <cfRule type="expression" dxfId="7073" priority="11241">
      <formula>$B1580="TN2321"</formula>
    </cfRule>
  </conditionalFormatting>
  <conditionalFormatting sqref="S152">
    <cfRule type="expression" dxfId="7072" priority="11202">
      <formula>$B152="StatMechThermo"</formula>
    </cfRule>
    <cfRule type="expression" dxfId="7071" priority="11203">
      <formula>$B152="TN1531TW"</formula>
    </cfRule>
    <cfRule type="expression" dxfId="7070" priority="11204">
      <formula>$B152="AESB1320TN"</formula>
    </cfRule>
    <cfRule type="expression" dxfId="7069" priority="11205">
      <formula>$B152="NB1142"</formula>
    </cfRule>
    <cfRule type="expression" dxfId="7068" priority="11206">
      <formula>$B152="EE1P11"</formula>
    </cfRule>
    <cfRule type="expression" dxfId="7067" priority="11207">
      <formula>$B152="TN2054"</formula>
    </cfRule>
    <cfRule type="expression" dxfId="7066" priority="11208">
      <formula>$B152="TN1201"</formula>
    </cfRule>
    <cfRule type="expression" dxfId="7065" priority="11209">
      <formula>$B152="TN1321"</formula>
    </cfRule>
    <cfRule type="expression" dxfId="7064" priority="11210">
      <formula>$B152="TN4010TA"</formula>
    </cfRule>
    <cfRule type="expression" dxfId="7063" priority="11211">
      <formula>$B152="TN2053"</formula>
    </cfRule>
    <cfRule type="expression" dxfId="7062" priority="11212">
      <formula>$B152="TN2421"</formula>
    </cfRule>
    <cfRule type="expression" dxfId="7061" priority="11213">
      <formula>$B152="TN1301"</formula>
    </cfRule>
    <cfRule type="expression" dxfId="7060" priority="11214">
      <formula>$B152="TN1612TU"</formula>
    </cfRule>
    <cfRule type="expression" dxfId="7059" priority="11215">
      <formula>$B152="TN1311"</formula>
    </cfRule>
    <cfRule type="expression" dxfId="7058" priority="11216">
      <formula>$B152="TN1622"</formula>
    </cfRule>
    <cfRule type="expression" dxfId="7057" priority="11217">
      <formula>$B152="EE1200"</formula>
    </cfRule>
    <cfRule type="expression" dxfId="7056" priority="11218">
      <formula>$B152="TN2345"</formula>
    </cfRule>
    <cfRule type="expression" dxfId="7055" priority="11219">
      <formula>$B152="AESB1320TN"</formula>
    </cfRule>
    <cfRule type="expression" dxfId="7054" priority="11220">
      <formula>$B152="TN4110TA"</formula>
    </cfRule>
    <cfRule type="expression" dxfId="7053" priority="11221">
      <formula>$B152="TN2321"</formula>
    </cfRule>
  </conditionalFormatting>
  <conditionalFormatting sqref="G1590:G1602 L1590:L1592 S1590:S1602 K1593:M1602">
    <cfRule type="expression" dxfId="7052" priority="11143">
      <formula>$B1590="StatMechThermo"</formula>
    </cfRule>
    <cfRule type="expression" dxfId="7051" priority="11163">
      <formula>$B1590="TN1531TW"</formula>
    </cfRule>
    <cfRule type="expression" dxfId="7050" priority="11164">
      <formula>$B1590="AESB1320TN"</formula>
    </cfRule>
    <cfRule type="expression" dxfId="7049" priority="11165">
      <formula>$B1590="NB1142"</formula>
    </cfRule>
    <cfRule type="expression" dxfId="7048" priority="11166">
      <formula>$B1590="EE1P11"</formula>
    </cfRule>
    <cfRule type="expression" dxfId="7047" priority="11167">
      <formula>$B1590="TN2054"</formula>
    </cfRule>
    <cfRule type="expression" dxfId="7046" priority="11168">
      <formula>$B1590="TN1201"</formula>
    </cfRule>
    <cfRule type="expression" dxfId="7045" priority="11169">
      <formula>$B1590="TN1321"</formula>
    </cfRule>
    <cfRule type="expression" dxfId="7044" priority="11170">
      <formula>$B1590="TN4010TA"</formula>
    </cfRule>
    <cfRule type="expression" dxfId="7043" priority="11171">
      <formula>$B1590="TN2053"</formula>
    </cfRule>
    <cfRule type="expression" dxfId="7042" priority="11172">
      <formula>$B1590="TN2421"</formula>
    </cfRule>
    <cfRule type="expression" dxfId="7041" priority="11173">
      <formula>$B1590="TN1301"</formula>
    </cfRule>
    <cfRule type="expression" dxfId="7040" priority="11174">
      <formula>$B1590="TN1612TU"</formula>
    </cfRule>
    <cfRule type="expression" dxfId="7039" priority="11175">
      <formula>$B1590="TN1311"</formula>
    </cfRule>
    <cfRule type="expression" dxfId="7038" priority="11176">
      <formula>$B1590="TN1622"</formula>
    </cfRule>
    <cfRule type="expression" dxfId="7037" priority="11177">
      <formula>$B1590="EE1200"</formula>
    </cfRule>
    <cfRule type="expression" dxfId="7036" priority="11178">
      <formula>$B1590="TN2345"</formula>
    </cfRule>
    <cfRule type="expression" dxfId="7035" priority="11179">
      <formula>$B1590="AESB1320TN"</formula>
    </cfRule>
    <cfRule type="expression" dxfId="7034" priority="11180">
      <formula>$B1590="TN4110TA"</formula>
    </cfRule>
    <cfRule type="expression" dxfId="7033" priority="11181">
      <formula>$B1590="TN2321"</formula>
    </cfRule>
  </conditionalFormatting>
  <conditionalFormatting sqref="G1584:G1589 L1584:L1589 S1584:S1589">
    <cfRule type="expression" dxfId="7032" priority="11123">
      <formula>$B1584="StatMechThermo"</formula>
    </cfRule>
    <cfRule type="expression" dxfId="7031" priority="11124">
      <formula>$B1584="TN1531TW"</formula>
    </cfRule>
    <cfRule type="expression" dxfId="7030" priority="11125">
      <formula>$B1584="AESB1320TN"</formula>
    </cfRule>
    <cfRule type="expression" dxfId="7029" priority="11126">
      <formula>$B1584="NB1142"</formula>
    </cfRule>
    <cfRule type="expression" dxfId="7028" priority="11127">
      <formula>$B1584="EE1P11"</formula>
    </cfRule>
    <cfRule type="expression" dxfId="7027" priority="11128">
      <formula>$B1584="TN2054"</formula>
    </cfRule>
    <cfRule type="expression" dxfId="7026" priority="11129">
      <formula>$B1584="TN1201"</formula>
    </cfRule>
    <cfRule type="expression" dxfId="7025" priority="11130">
      <formula>$B1584="TN1321"</formula>
    </cfRule>
    <cfRule type="expression" dxfId="7024" priority="11131">
      <formula>$B1584="TN4010TA"</formula>
    </cfRule>
    <cfRule type="expression" dxfId="7023" priority="11132">
      <formula>$B1584="TN2053"</formula>
    </cfRule>
    <cfRule type="expression" dxfId="7022" priority="11133">
      <formula>$B1584="TN2421"</formula>
    </cfRule>
    <cfRule type="expression" dxfId="7021" priority="11134">
      <formula>$B1584="TN1301"</formula>
    </cfRule>
    <cfRule type="expression" dxfId="7020" priority="11135">
      <formula>$B1584="TN1612TU"</formula>
    </cfRule>
    <cfRule type="expression" dxfId="7019" priority="11136">
      <formula>$B1584="TN1311"</formula>
    </cfRule>
    <cfRule type="expression" dxfId="7018" priority="11137">
      <formula>$B1584="TN1622"</formula>
    </cfRule>
    <cfRule type="expression" dxfId="7017" priority="11138">
      <formula>$B1584="EE1200"</formula>
    </cfRule>
    <cfRule type="expression" dxfId="7016" priority="11139">
      <formula>$B1584="TN2345"</formula>
    </cfRule>
    <cfRule type="expression" dxfId="7015" priority="11140">
      <formula>$B1584="AESB1320TN"</formula>
    </cfRule>
    <cfRule type="expression" dxfId="7014" priority="11141">
      <formula>$B1584="TN4110TA"</formula>
    </cfRule>
    <cfRule type="expression" dxfId="7013" priority="11142">
      <formula>$B1584="TN2321"</formula>
    </cfRule>
  </conditionalFormatting>
  <conditionalFormatting sqref="B1593">
    <cfRule type="expression" dxfId="7012" priority="10843">
      <formula>$B1593="StatMechThermo"</formula>
    </cfRule>
    <cfRule type="expression" dxfId="7011" priority="10844">
      <formula>$B1593="TN1531TW"</formula>
    </cfRule>
    <cfRule type="expression" dxfId="7010" priority="10845">
      <formula>$B1593="AESB1320TN"</formula>
    </cfRule>
    <cfRule type="expression" dxfId="7009" priority="10846">
      <formula>$B1593="NB1142"</formula>
    </cfRule>
    <cfRule type="expression" dxfId="7008" priority="10847">
      <formula>$B1593="EE1P11"</formula>
    </cfRule>
    <cfRule type="expression" dxfId="7007" priority="10848">
      <formula>$B1593="TN2054"</formula>
    </cfRule>
    <cfRule type="expression" dxfId="7006" priority="10849">
      <formula>$B1593="TN1201"</formula>
    </cfRule>
    <cfRule type="expression" dxfId="7005" priority="10850">
      <formula>$B1593="TN1321"</formula>
    </cfRule>
    <cfRule type="expression" dxfId="7004" priority="10851">
      <formula>$B1593="TN4010TA"</formula>
    </cfRule>
    <cfRule type="expression" dxfId="7003" priority="10852">
      <formula>$B1593="TN2053"</formula>
    </cfRule>
    <cfRule type="expression" dxfId="7002" priority="10853">
      <formula>$B1593="TN2421"</formula>
    </cfRule>
    <cfRule type="expression" dxfId="7001" priority="10854">
      <formula>$B1593="TN1301"</formula>
    </cfRule>
    <cfRule type="expression" dxfId="7000" priority="10855">
      <formula>$B1593="TN1612TU"</formula>
    </cfRule>
    <cfRule type="expression" dxfId="6999" priority="10856">
      <formula>$B1593="TN1311"</formula>
    </cfRule>
    <cfRule type="expression" dxfId="6998" priority="10857">
      <formula>$B1593="TN1622"</formula>
    </cfRule>
    <cfRule type="expression" dxfId="6997" priority="10858">
      <formula>$B1593="EE1200"</formula>
    </cfRule>
    <cfRule type="expression" dxfId="6996" priority="10859">
      <formula>$B1593="TN2345"</formula>
    </cfRule>
    <cfRule type="expression" dxfId="6995" priority="10860">
      <formula>$B1593="AESB1320TN"</formula>
    </cfRule>
    <cfRule type="expression" dxfId="6994" priority="10861">
      <formula>$B1593="TN4110TA"</formula>
    </cfRule>
    <cfRule type="expression" dxfId="6993" priority="10862">
      <formula>$B1593="TN2321"</formula>
    </cfRule>
  </conditionalFormatting>
  <conditionalFormatting sqref="B1594">
    <cfRule type="expression" dxfId="6992" priority="10823">
      <formula>$B1594="StatMechThermo"</formula>
    </cfRule>
    <cfRule type="expression" dxfId="6991" priority="10824">
      <formula>$B1594="TN1531TW"</formula>
    </cfRule>
    <cfRule type="expression" dxfId="6990" priority="10825">
      <formula>$B1594="AESB1320TN"</formula>
    </cfRule>
    <cfRule type="expression" dxfId="6989" priority="10826">
      <formula>$B1594="NB1142"</formula>
    </cfRule>
    <cfRule type="expression" dxfId="6988" priority="10827">
      <formula>$B1594="EE1P11"</formula>
    </cfRule>
    <cfRule type="expression" dxfId="6987" priority="10828">
      <formula>$B1594="TN2054"</formula>
    </cfRule>
    <cfRule type="expression" dxfId="6986" priority="10829">
      <formula>$B1594="TN1201"</formula>
    </cfRule>
    <cfRule type="expression" dxfId="6985" priority="10830">
      <formula>$B1594="TN1321"</formula>
    </cfRule>
    <cfRule type="expression" dxfId="6984" priority="10831">
      <formula>$B1594="TN4010TA"</formula>
    </cfRule>
    <cfRule type="expression" dxfId="6983" priority="10832">
      <formula>$B1594="TN2053"</formula>
    </cfRule>
    <cfRule type="expression" dxfId="6982" priority="10833">
      <formula>$B1594="TN2421"</formula>
    </cfRule>
    <cfRule type="expression" dxfId="6981" priority="10834">
      <formula>$B1594="TN1301"</formula>
    </cfRule>
    <cfRule type="expression" dxfId="6980" priority="10835">
      <formula>$B1594="TN1612TU"</formula>
    </cfRule>
    <cfRule type="expression" dxfId="6979" priority="10836">
      <formula>$B1594="TN1311"</formula>
    </cfRule>
    <cfRule type="expression" dxfId="6978" priority="10837">
      <formula>$B1594="TN1622"</formula>
    </cfRule>
    <cfRule type="expression" dxfId="6977" priority="10838">
      <formula>$B1594="EE1200"</formula>
    </cfRule>
    <cfRule type="expression" dxfId="6976" priority="10839">
      <formula>$B1594="TN2345"</formula>
    </cfRule>
    <cfRule type="expression" dxfId="6975" priority="10840">
      <formula>$B1594="AESB1320TN"</formula>
    </cfRule>
    <cfRule type="expression" dxfId="6974" priority="10841">
      <formula>$B1594="TN4110TA"</formula>
    </cfRule>
    <cfRule type="expression" dxfId="6973" priority="10842">
      <formula>$B1594="TN2321"</formula>
    </cfRule>
  </conditionalFormatting>
  <conditionalFormatting sqref="B1595">
    <cfRule type="expression" dxfId="6972" priority="10803">
      <formula>$B1595="StatMechThermo"</formula>
    </cfRule>
    <cfRule type="expression" dxfId="6971" priority="10804">
      <formula>$B1595="TN1531TW"</formula>
    </cfRule>
    <cfRule type="expression" dxfId="6970" priority="10805">
      <formula>$B1595="AESB1320TN"</formula>
    </cfRule>
    <cfRule type="expression" dxfId="6969" priority="10806">
      <formula>$B1595="NB1142"</formula>
    </cfRule>
    <cfRule type="expression" dxfId="6968" priority="10807">
      <formula>$B1595="EE1P11"</formula>
    </cfRule>
    <cfRule type="expression" dxfId="6967" priority="10808">
      <formula>$B1595="TN2054"</formula>
    </cfRule>
    <cfRule type="expression" dxfId="6966" priority="10809">
      <formula>$B1595="TN1201"</formula>
    </cfRule>
    <cfRule type="expression" dxfId="6965" priority="10810">
      <formula>$B1595="TN1321"</formula>
    </cfRule>
    <cfRule type="expression" dxfId="6964" priority="10811">
      <formula>$B1595="TN4010TA"</formula>
    </cfRule>
    <cfRule type="expression" dxfId="6963" priority="10812">
      <formula>$B1595="TN2053"</formula>
    </cfRule>
    <cfRule type="expression" dxfId="6962" priority="10813">
      <formula>$B1595="TN2421"</formula>
    </cfRule>
    <cfRule type="expression" dxfId="6961" priority="10814">
      <formula>$B1595="TN1301"</formula>
    </cfRule>
    <cfRule type="expression" dxfId="6960" priority="10815">
      <formula>$B1595="TN1612TU"</formula>
    </cfRule>
    <cfRule type="expression" dxfId="6959" priority="10816">
      <formula>$B1595="TN1311"</formula>
    </cfRule>
    <cfRule type="expression" dxfId="6958" priority="10817">
      <formula>$B1595="TN1622"</formula>
    </cfRule>
    <cfRule type="expression" dxfId="6957" priority="10818">
      <formula>$B1595="EE1200"</formula>
    </cfRule>
    <cfRule type="expression" dxfId="6956" priority="10819">
      <formula>$B1595="TN2345"</formula>
    </cfRule>
    <cfRule type="expression" dxfId="6955" priority="10820">
      <formula>$B1595="AESB1320TN"</formula>
    </cfRule>
    <cfRule type="expression" dxfId="6954" priority="10821">
      <formula>$B1595="TN4110TA"</formula>
    </cfRule>
    <cfRule type="expression" dxfId="6953" priority="10822">
      <formula>$B1595="TN2321"</formula>
    </cfRule>
  </conditionalFormatting>
  <conditionalFormatting sqref="B1596">
    <cfRule type="expression" dxfId="6952" priority="10783">
      <formula>$B1596="StatMechThermo"</formula>
    </cfRule>
    <cfRule type="expression" dxfId="6951" priority="10784">
      <formula>$B1596="TN1531TW"</formula>
    </cfRule>
    <cfRule type="expression" dxfId="6950" priority="10785">
      <formula>$B1596="AESB1320TN"</formula>
    </cfRule>
    <cfRule type="expression" dxfId="6949" priority="10786">
      <formula>$B1596="NB1142"</formula>
    </cfRule>
    <cfRule type="expression" dxfId="6948" priority="10787">
      <formula>$B1596="EE1P11"</formula>
    </cfRule>
    <cfRule type="expression" dxfId="6947" priority="10788">
      <formula>$B1596="TN2054"</formula>
    </cfRule>
    <cfRule type="expression" dxfId="6946" priority="10789">
      <formula>$B1596="TN1201"</formula>
    </cfRule>
    <cfRule type="expression" dxfId="6945" priority="10790">
      <formula>$B1596="TN1321"</formula>
    </cfRule>
    <cfRule type="expression" dxfId="6944" priority="10791">
      <formula>$B1596="TN4010TA"</formula>
    </cfRule>
    <cfRule type="expression" dxfId="6943" priority="10792">
      <formula>$B1596="TN2053"</formula>
    </cfRule>
    <cfRule type="expression" dxfId="6942" priority="10793">
      <formula>$B1596="TN2421"</formula>
    </cfRule>
    <cfRule type="expression" dxfId="6941" priority="10794">
      <formula>$B1596="TN1301"</formula>
    </cfRule>
    <cfRule type="expression" dxfId="6940" priority="10795">
      <formula>$B1596="TN1612TU"</formula>
    </cfRule>
    <cfRule type="expression" dxfId="6939" priority="10796">
      <formula>$B1596="TN1311"</formula>
    </cfRule>
    <cfRule type="expression" dxfId="6938" priority="10797">
      <formula>$B1596="TN1622"</formula>
    </cfRule>
    <cfRule type="expression" dxfId="6937" priority="10798">
      <formula>$B1596="EE1200"</formula>
    </cfRule>
    <cfRule type="expression" dxfId="6936" priority="10799">
      <formula>$B1596="TN2345"</formula>
    </cfRule>
    <cfRule type="expression" dxfId="6935" priority="10800">
      <formula>$B1596="AESB1320TN"</formula>
    </cfRule>
    <cfRule type="expression" dxfId="6934" priority="10801">
      <formula>$B1596="TN4110TA"</formula>
    </cfRule>
    <cfRule type="expression" dxfId="6933" priority="10802">
      <formula>$B1596="TN2321"</formula>
    </cfRule>
  </conditionalFormatting>
  <conditionalFormatting sqref="B1597">
    <cfRule type="expression" dxfId="6932" priority="10763">
      <formula>$B1597="StatMechThermo"</formula>
    </cfRule>
    <cfRule type="expression" dxfId="6931" priority="10764">
      <formula>$B1597="TN1531TW"</formula>
    </cfRule>
    <cfRule type="expression" dxfId="6930" priority="10765">
      <formula>$B1597="AESB1320TN"</formula>
    </cfRule>
    <cfRule type="expression" dxfId="6929" priority="10766">
      <formula>$B1597="NB1142"</formula>
    </cfRule>
    <cfRule type="expression" dxfId="6928" priority="10767">
      <formula>$B1597="EE1P11"</formula>
    </cfRule>
    <cfRule type="expression" dxfId="6927" priority="10768">
      <formula>$B1597="TN2054"</formula>
    </cfRule>
    <cfRule type="expression" dxfId="6926" priority="10769">
      <formula>$B1597="TN1201"</formula>
    </cfRule>
    <cfRule type="expression" dxfId="6925" priority="10770">
      <formula>$B1597="TN1321"</formula>
    </cfRule>
    <cfRule type="expression" dxfId="6924" priority="10771">
      <formula>$B1597="TN4010TA"</formula>
    </cfRule>
    <cfRule type="expression" dxfId="6923" priority="10772">
      <formula>$B1597="TN2053"</formula>
    </cfRule>
    <cfRule type="expression" dxfId="6922" priority="10773">
      <formula>$B1597="TN2421"</formula>
    </cfRule>
    <cfRule type="expression" dxfId="6921" priority="10774">
      <formula>$B1597="TN1301"</formula>
    </cfRule>
    <cfRule type="expression" dxfId="6920" priority="10775">
      <formula>$B1597="TN1612TU"</formula>
    </cfRule>
    <cfRule type="expression" dxfId="6919" priority="10776">
      <formula>$B1597="TN1311"</formula>
    </cfRule>
    <cfRule type="expression" dxfId="6918" priority="10777">
      <formula>$B1597="TN1622"</formula>
    </cfRule>
    <cfRule type="expression" dxfId="6917" priority="10778">
      <formula>$B1597="EE1200"</formula>
    </cfRule>
    <cfRule type="expression" dxfId="6916" priority="10779">
      <formula>$B1597="TN2345"</formula>
    </cfRule>
    <cfRule type="expression" dxfId="6915" priority="10780">
      <formula>$B1597="AESB1320TN"</formula>
    </cfRule>
    <cfRule type="expression" dxfId="6914" priority="10781">
      <formula>$B1597="TN4110TA"</formula>
    </cfRule>
    <cfRule type="expression" dxfId="6913" priority="10782">
      <formula>$B1597="TN2321"</formula>
    </cfRule>
  </conditionalFormatting>
  <conditionalFormatting sqref="B1598">
    <cfRule type="expression" dxfId="6912" priority="10743">
      <formula>$B1598="StatMechThermo"</formula>
    </cfRule>
    <cfRule type="expression" dxfId="6911" priority="10744">
      <formula>$B1598="TN1531TW"</formula>
    </cfRule>
    <cfRule type="expression" dxfId="6910" priority="10745">
      <formula>$B1598="AESB1320TN"</formula>
    </cfRule>
    <cfRule type="expression" dxfId="6909" priority="10746">
      <formula>$B1598="NB1142"</formula>
    </cfRule>
    <cfRule type="expression" dxfId="6908" priority="10747">
      <formula>$B1598="EE1P11"</formula>
    </cfRule>
    <cfRule type="expression" dxfId="6907" priority="10748">
      <formula>$B1598="TN2054"</formula>
    </cfRule>
    <cfRule type="expression" dxfId="6906" priority="10749">
      <formula>$B1598="TN1201"</formula>
    </cfRule>
    <cfRule type="expression" dxfId="6905" priority="10750">
      <formula>$B1598="TN1321"</formula>
    </cfRule>
    <cfRule type="expression" dxfId="6904" priority="10751">
      <formula>$B1598="TN4010TA"</formula>
    </cfRule>
    <cfRule type="expression" dxfId="6903" priority="10752">
      <formula>$B1598="TN2053"</formula>
    </cfRule>
    <cfRule type="expression" dxfId="6902" priority="10753">
      <formula>$B1598="TN2421"</formula>
    </cfRule>
    <cfRule type="expression" dxfId="6901" priority="10754">
      <formula>$B1598="TN1301"</formula>
    </cfRule>
    <cfRule type="expression" dxfId="6900" priority="10755">
      <formula>$B1598="TN1612TU"</formula>
    </cfRule>
    <cfRule type="expression" dxfId="6899" priority="10756">
      <formula>$B1598="TN1311"</formula>
    </cfRule>
    <cfRule type="expression" dxfId="6898" priority="10757">
      <formula>$B1598="TN1622"</formula>
    </cfRule>
    <cfRule type="expression" dxfId="6897" priority="10758">
      <formula>$B1598="EE1200"</formula>
    </cfRule>
    <cfRule type="expression" dxfId="6896" priority="10759">
      <formula>$B1598="TN2345"</formula>
    </cfRule>
    <cfRule type="expression" dxfId="6895" priority="10760">
      <formula>$B1598="AESB1320TN"</formula>
    </cfRule>
    <cfRule type="expression" dxfId="6894" priority="10761">
      <formula>$B1598="TN4110TA"</formula>
    </cfRule>
    <cfRule type="expression" dxfId="6893" priority="10762">
      <formula>$B1598="TN2321"</formula>
    </cfRule>
  </conditionalFormatting>
  <conditionalFormatting sqref="B1599">
    <cfRule type="expression" dxfId="6892" priority="10723">
      <formula>$B1599="StatMechThermo"</formula>
    </cfRule>
    <cfRule type="expression" dxfId="6891" priority="10724">
      <formula>$B1599="TN1531TW"</formula>
    </cfRule>
    <cfRule type="expression" dxfId="6890" priority="10725">
      <formula>$B1599="AESB1320TN"</formula>
    </cfRule>
    <cfRule type="expression" dxfId="6889" priority="10726">
      <formula>$B1599="NB1142"</formula>
    </cfRule>
    <cfRule type="expression" dxfId="6888" priority="10727">
      <formula>$B1599="EE1P11"</formula>
    </cfRule>
    <cfRule type="expression" dxfId="6887" priority="10728">
      <formula>$B1599="TN2054"</formula>
    </cfRule>
    <cfRule type="expression" dxfId="6886" priority="10729">
      <formula>$B1599="TN1201"</formula>
    </cfRule>
    <cfRule type="expression" dxfId="6885" priority="10730">
      <formula>$B1599="TN1321"</formula>
    </cfRule>
    <cfRule type="expression" dxfId="6884" priority="10731">
      <formula>$B1599="TN4010TA"</formula>
    </cfRule>
    <cfRule type="expression" dxfId="6883" priority="10732">
      <formula>$B1599="TN2053"</formula>
    </cfRule>
    <cfRule type="expression" dxfId="6882" priority="10733">
      <formula>$B1599="TN2421"</formula>
    </cfRule>
    <cfRule type="expression" dxfId="6881" priority="10734">
      <formula>$B1599="TN1301"</formula>
    </cfRule>
    <cfRule type="expression" dxfId="6880" priority="10735">
      <formula>$B1599="TN1612TU"</formula>
    </cfRule>
    <cfRule type="expression" dxfId="6879" priority="10736">
      <formula>$B1599="TN1311"</formula>
    </cfRule>
    <cfRule type="expression" dxfId="6878" priority="10737">
      <formula>$B1599="TN1622"</formula>
    </cfRule>
    <cfRule type="expression" dxfId="6877" priority="10738">
      <formula>$B1599="EE1200"</formula>
    </cfRule>
    <cfRule type="expression" dxfId="6876" priority="10739">
      <formula>$B1599="TN2345"</formula>
    </cfRule>
    <cfRule type="expression" dxfId="6875" priority="10740">
      <formula>$B1599="AESB1320TN"</formula>
    </cfRule>
    <cfRule type="expression" dxfId="6874" priority="10741">
      <formula>$B1599="TN4110TA"</formula>
    </cfRule>
    <cfRule type="expression" dxfId="6873" priority="10742">
      <formula>$B1599="TN2321"</formula>
    </cfRule>
  </conditionalFormatting>
  <conditionalFormatting sqref="B1600">
    <cfRule type="expression" dxfId="6872" priority="10703">
      <formula>$B1600="StatMechThermo"</formula>
    </cfRule>
    <cfRule type="expression" dxfId="6871" priority="10704">
      <formula>$B1600="TN1531TW"</formula>
    </cfRule>
    <cfRule type="expression" dxfId="6870" priority="10705">
      <formula>$B1600="AESB1320TN"</formula>
    </cfRule>
    <cfRule type="expression" dxfId="6869" priority="10706">
      <formula>$B1600="NB1142"</formula>
    </cfRule>
    <cfRule type="expression" dxfId="6868" priority="10707">
      <formula>$B1600="EE1P11"</formula>
    </cfRule>
    <cfRule type="expression" dxfId="6867" priority="10708">
      <formula>$B1600="TN2054"</formula>
    </cfRule>
    <cfRule type="expression" dxfId="6866" priority="10709">
      <formula>$B1600="TN1201"</formula>
    </cfRule>
    <cfRule type="expression" dxfId="6865" priority="10710">
      <formula>$B1600="TN1321"</formula>
    </cfRule>
    <cfRule type="expression" dxfId="6864" priority="10711">
      <formula>$B1600="TN4010TA"</formula>
    </cfRule>
    <cfRule type="expression" dxfId="6863" priority="10712">
      <formula>$B1600="TN2053"</formula>
    </cfRule>
    <cfRule type="expression" dxfId="6862" priority="10713">
      <formula>$B1600="TN2421"</formula>
    </cfRule>
    <cfRule type="expression" dxfId="6861" priority="10714">
      <formula>$B1600="TN1301"</formula>
    </cfRule>
    <cfRule type="expression" dxfId="6860" priority="10715">
      <formula>$B1600="TN1612TU"</formula>
    </cfRule>
    <cfRule type="expression" dxfId="6859" priority="10716">
      <formula>$B1600="TN1311"</formula>
    </cfRule>
    <cfRule type="expression" dxfId="6858" priority="10717">
      <formula>$B1600="TN1622"</formula>
    </cfRule>
    <cfRule type="expression" dxfId="6857" priority="10718">
      <formula>$B1600="EE1200"</formula>
    </cfRule>
    <cfRule type="expression" dxfId="6856" priority="10719">
      <formula>$B1600="TN2345"</formula>
    </cfRule>
    <cfRule type="expression" dxfId="6855" priority="10720">
      <formula>$B1600="AESB1320TN"</formula>
    </cfRule>
    <cfRule type="expression" dxfId="6854" priority="10721">
      <formula>$B1600="TN4110TA"</formula>
    </cfRule>
    <cfRule type="expression" dxfId="6853" priority="10722">
      <formula>$B1600="TN2321"</formula>
    </cfRule>
  </conditionalFormatting>
  <conditionalFormatting sqref="B1601">
    <cfRule type="expression" dxfId="6852" priority="10683">
      <formula>$B1601="StatMechThermo"</formula>
    </cfRule>
    <cfRule type="expression" dxfId="6851" priority="10684">
      <formula>$B1601="TN1531TW"</formula>
    </cfRule>
    <cfRule type="expression" dxfId="6850" priority="10685">
      <formula>$B1601="AESB1320TN"</formula>
    </cfRule>
    <cfRule type="expression" dxfId="6849" priority="10686">
      <formula>$B1601="NB1142"</formula>
    </cfRule>
    <cfRule type="expression" dxfId="6848" priority="10687">
      <formula>$B1601="EE1P11"</formula>
    </cfRule>
    <cfRule type="expression" dxfId="6847" priority="10688">
      <formula>$B1601="TN2054"</formula>
    </cfRule>
    <cfRule type="expression" dxfId="6846" priority="10689">
      <formula>$B1601="TN1201"</formula>
    </cfRule>
    <cfRule type="expression" dxfId="6845" priority="10690">
      <formula>$B1601="TN1321"</formula>
    </cfRule>
    <cfRule type="expression" dxfId="6844" priority="10691">
      <formula>$B1601="TN4010TA"</formula>
    </cfRule>
    <cfRule type="expression" dxfId="6843" priority="10692">
      <formula>$B1601="TN2053"</formula>
    </cfRule>
    <cfRule type="expression" dxfId="6842" priority="10693">
      <formula>$B1601="TN2421"</formula>
    </cfRule>
    <cfRule type="expression" dxfId="6841" priority="10694">
      <formula>$B1601="TN1301"</formula>
    </cfRule>
    <cfRule type="expression" dxfId="6840" priority="10695">
      <formula>$B1601="TN1612TU"</formula>
    </cfRule>
    <cfRule type="expression" dxfId="6839" priority="10696">
      <formula>$B1601="TN1311"</formula>
    </cfRule>
    <cfRule type="expression" dxfId="6838" priority="10697">
      <formula>$B1601="TN1622"</formula>
    </cfRule>
    <cfRule type="expression" dxfId="6837" priority="10698">
      <formula>$B1601="EE1200"</formula>
    </cfRule>
    <cfRule type="expression" dxfId="6836" priority="10699">
      <formula>$B1601="TN2345"</formula>
    </cfRule>
    <cfRule type="expression" dxfId="6835" priority="10700">
      <formula>$B1601="AESB1320TN"</formula>
    </cfRule>
    <cfRule type="expression" dxfId="6834" priority="10701">
      <formula>$B1601="TN4110TA"</formula>
    </cfRule>
    <cfRule type="expression" dxfId="6833" priority="10702">
      <formula>$B1601="TN2321"</formula>
    </cfRule>
  </conditionalFormatting>
  <conditionalFormatting sqref="B1602">
    <cfRule type="expression" dxfId="6832" priority="10663">
      <formula>$B1602="StatMechThermo"</formula>
    </cfRule>
    <cfRule type="expression" dxfId="6831" priority="10664">
      <formula>$B1602="TN1531TW"</formula>
    </cfRule>
    <cfRule type="expression" dxfId="6830" priority="10665">
      <formula>$B1602="AESB1320TN"</formula>
    </cfRule>
    <cfRule type="expression" dxfId="6829" priority="10666">
      <formula>$B1602="NB1142"</formula>
    </cfRule>
    <cfRule type="expression" dxfId="6828" priority="10667">
      <formula>$B1602="EE1P11"</formula>
    </cfRule>
    <cfRule type="expression" dxfId="6827" priority="10668">
      <formula>$B1602="TN2054"</formula>
    </cfRule>
    <cfRule type="expression" dxfId="6826" priority="10669">
      <formula>$B1602="TN1201"</formula>
    </cfRule>
    <cfRule type="expression" dxfId="6825" priority="10670">
      <formula>$B1602="TN1321"</formula>
    </cfRule>
    <cfRule type="expression" dxfId="6824" priority="10671">
      <formula>$B1602="TN4010TA"</formula>
    </cfRule>
    <cfRule type="expression" dxfId="6823" priority="10672">
      <formula>$B1602="TN2053"</formula>
    </cfRule>
    <cfRule type="expression" dxfId="6822" priority="10673">
      <formula>$B1602="TN2421"</formula>
    </cfRule>
    <cfRule type="expression" dxfId="6821" priority="10674">
      <formula>$B1602="TN1301"</formula>
    </cfRule>
    <cfRule type="expression" dxfId="6820" priority="10675">
      <formula>$B1602="TN1612TU"</formula>
    </cfRule>
    <cfRule type="expression" dxfId="6819" priority="10676">
      <formula>$B1602="TN1311"</formula>
    </cfRule>
    <cfRule type="expression" dxfId="6818" priority="10677">
      <formula>$B1602="TN1622"</formula>
    </cfRule>
    <cfRule type="expression" dxfId="6817" priority="10678">
      <formula>$B1602="EE1200"</formula>
    </cfRule>
    <cfRule type="expression" dxfId="6816" priority="10679">
      <formula>$B1602="TN2345"</formula>
    </cfRule>
    <cfRule type="expression" dxfId="6815" priority="10680">
      <formula>$B1602="AESB1320TN"</formula>
    </cfRule>
    <cfRule type="expression" dxfId="6814" priority="10681">
      <formula>$B1602="TN4110TA"</formula>
    </cfRule>
    <cfRule type="expression" dxfId="6813" priority="10682">
      <formula>$B1602="TN2321"</formula>
    </cfRule>
  </conditionalFormatting>
  <conditionalFormatting sqref="G1576">
    <cfRule type="expression" dxfId="6812" priority="10283">
      <formula>$B1576="StatMechThermo"</formula>
    </cfRule>
    <cfRule type="expression" dxfId="6811" priority="10284">
      <formula>$B1576="TN1531TW"</formula>
    </cfRule>
    <cfRule type="expression" dxfId="6810" priority="10285">
      <formula>$B1576="AESB1320TN"</formula>
    </cfRule>
    <cfRule type="expression" dxfId="6809" priority="10286">
      <formula>$B1576="NB1142"</formula>
    </cfRule>
    <cfRule type="expression" dxfId="6808" priority="10287">
      <formula>$B1576="EE1P11"</formula>
    </cfRule>
    <cfRule type="expression" dxfId="6807" priority="10288">
      <formula>$B1576="TN2054"</formula>
    </cfRule>
    <cfRule type="expression" dxfId="6806" priority="10289">
      <formula>$B1576="TN1201"</formula>
    </cfRule>
    <cfRule type="expression" dxfId="6805" priority="10290">
      <formula>$B1576="TN1321"</formula>
    </cfRule>
    <cfRule type="expression" dxfId="6804" priority="10291">
      <formula>$B1576="TN4010TA"</formula>
    </cfRule>
    <cfRule type="expression" dxfId="6803" priority="10292">
      <formula>$B1576="TN2053"</formula>
    </cfRule>
    <cfRule type="expression" dxfId="6802" priority="10293">
      <formula>$B1576="TN2421"</formula>
    </cfRule>
    <cfRule type="expression" dxfId="6801" priority="10294">
      <formula>$B1576="TN1301"</formula>
    </cfRule>
    <cfRule type="expression" dxfId="6800" priority="10295">
      <formula>$B1576="TN1612TU"</formula>
    </cfRule>
    <cfRule type="expression" dxfId="6799" priority="10296">
      <formula>$B1576="TN1311"</formula>
    </cfRule>
    <cfRule type="expression" dxfId="6798" priority="10297">
      <formula>$B1576="TN1622"</formula>
    </cfRule>
    <cfRule type="expression" dxfId="6797" priority="10298">
      <formula>$B1576="EE1200"</formula>
    </cfRule>
    <cfRule type="expression" dxfId="6796" priority="10299">
      <formula>$B1576="TN2345"</formula>
    </cfRule>
    <cfRule type="expression" dxfId="6795" priority="10300">
      <formula>$B1576="AESB1320TN"</formula>
    </cfRule>
    <cfRule type="expression" dxfId="6794" priority="10301">
      <formula>$B1576="TN4110TA"</formula>
    </cfRule>
    <cfRule type="expression" dxfId="6793" priority="10302">
      <formula>$B1576="TN2321"</formula>
    </cfRule>
  </conditionalFormatting>
  <conditionalFormatting sqref="M1579">
    <cfRule type="expression" dxfId="6792" priority="10263">
      <formula>$B1579="StatMechThermo"</formula>
    </cfRule>
    <cfRule type="expression" dxfId="6791" priority="10264">
      <formula>$B1579="TN1531TW"</formula>
    </cfRule>
    <cfRule type="expression" dxfId="6790" priority="10265">
      <formula>$B1579="AESB1320TN"</formula>
    </cfRule>
    <cfRule type="expression" dxfId="6789" priority="10266">
      <formula>$B1579="NB1142"</formula>
    </cfRule>
    <cfRule type="expression" dxfId="6788" priority="10267">
      <formula>$B1579="EE1P11"</formula>
    </cfRule>
    <cfRule type="expression" dxfId="6787" priority="10268">
      <formula>$B1579="TN2054"</formula>
    </cfRule>
    <cfRule type="expression" dxfId="6786" priority="10269">
      <formula>$B1579="TN1201"</formula>
    </cfRule>
    <cfRule type="expression" dxfId="6785" priority="10270">
      <formula>$B1579="TN1321"</formula>
    </cfRule>
    <cfRule type="expression" dxfId="6784" priority="10271">
      <formula>$B1579="TN4010TA"</formula>
    </cfRule>
    <cfRule type="expression" dxfId="6783" priority="10272">
      <formula>$B1579="TN2053"</formula>
    </cfRule>
    <cfRule type="expression" dxfId="6782" priority="10273">
      <formula>$B1579="TN2421"</formula>
    </cfRule>
    <cfRule type="expression" dxfId="6781" priority="10274">
      <formula>$B1579="TN1301"</formula>
    </cfRule>
    <cfRule type="expression" dxfId="6780" priority="10275">
      <formula>$B1579="TN1612TU"</formula>
    </cfRule>
    <cfRule type="expression" dxfId="6779" priority="10276">
      <formula>$B1579="TN1311"</formula>
    </cfRule>
    <cfRule type="expression" dxfId="6778" priority="10277">
      <formula>$B1579="TN1622"</formula>
    </cfRule>
    <cfRule type="expression" dxfId="6777" priority="10278">
      <formula>$B1579="EE1200"</formula>
    </cfRule>
    <cfRule type="expression" dxfId="6776" priority="10279">
      <formula>$B1579="TN2345"</formula>
    </cfRule>
    <cfRule type="expression" dxfId="6775" priority="10280">
      <formula>$B1579="AESB1320TN"</formula>
    </cfRule>
    <cfRule type="expression" dxfId="6774" priority="10281">
      <formula>$B1579="TN4110TA"</formula>
    </cfRule>
    <cfRule type="expression" dxfId="6773" priority="10282">
      <formula>$B1579="TN2321"</formula>
    </cfRule>
  </conditionalFormatting>
  <conditionalFormatting sqref="S1579">
    <cfRule type="expression" dxfId="6772" priority="10243">
      <formula>$B1579="StatMechThermo"</formula>
    </cfRule>
    <cfRule type="expression" dxfId="6771" priority="10244">
      <formula>$B1579="TN1531TW"</formula>
    </cfRule>
    <cfRule type="expression" dxfId="6770" priority="10245">
      <formula>$B1579="AESB1320TN"</formula>
    </cfRule>
    <cfRule type="expression" dxfId="6769" priority="10246">
      <formula>$B1579="NB1142"</formula>
    </cfRule>
    <cfRule type="expression" dxfId="6768" priority="10247">
      <formula>$B1579="EE1P11"</formula>
    </cfRule>
    <cfRule type="expression" dxfId="6767" priority="10248">
      <formula>$B1579="TN2054"</formula>
    </cfRule>
    <cfRule type="expression" dxfId="6766" priority="10249">
      <formula>$B1579="TN1201"</formula>
    </cfRule>
    <cfRule type="expression" dxfId="6765" priority="10250">
      <formula>$B1579="TN1321"</formula>
    </cfRule>
    <cfRule type="expression" dxfId="6764" priority="10251">
      <formula>$B1579="TN4010TA"</formula>
    </cfRule>
    <cfRule type="expression" dxfId="6763" priority="10252">
      <formula>$B1579="TN2053"</formula>
    </cfRule>
    <cfRule type="expression" dxfId="6762" priority="10253">
      <formula>$B1579="TN2421"</formula>
    </cfRule>
    <cfRule type="expression" dxfId="6761" priority="10254">
      <formula>$B1579="TN1301"</formula>
    </cfRule>
    <cfRule type="expression" dxfId="6760" priority="10255">
      <formula>$B1579="TN1612TU"</formula>
    </cfRule>
    <cfRule type="expression" dxfId="6759" priority="10256">
      <formula>$B1579="TN1311"</formula>
    </cfRule>
    <cfRule type="expression" dxfId="6758" priority="10257">
      <formula>$B1579="TN1622"</formula>
    </cfRule>
    <cfRule type="expression" dxfId="6757" priority="10258">
      <formula>$B1579="EE1200"</formula>
    </cfRule>
    <cfRule type="expression" dxfId="6756" priority="10259">
      <formula>$B1579="TN2345"</formula>
    </cfRule>
    <cfRule type="expression" dxfId="6755" priority="10260">
      <formula>$B1579="AESB1320TN"</formula>
    </cfRule>
    <cfRule type="expression" dxfId="6754" priority="10261">
      <formula>$B1579="TN4110TA"</formula>
    </cfRule>
    <cfRule type="expression" dxfId="6753" priority="10262">
      <formula>$B1579="TN2321"</formula>
    </cfRule>
  </conditionalFormatting>
  <conditionalFormatting sqref="M1580">
    <cfRule type="expression" dxfId="6752" priority="10223">
      <formula>$B1580="StatMechThermo"</formula>
    </cfRule>
    <cfRule type="expression" dxfId="6751" priority="10224">
      <formula>$B1580="TN1531TW"</formula>
    </cfRule>
    <cfRule type="expression" dxfId="6750" priority="10225">
      <formula>$B1580="AESB1320TN"</formula>
    </cfRule>
    <cfRule type="expression" dxfId="6749" priority="10226">
      <formula>$B1580="NB1142"</formula>
    </cfRule>
    <cfRule type="expression" dxfId="6748" priority="10227">
      <formula>$B1580="EE1P11"</formula>
    </cfRule>
    <cfRule type="expression" dxfId="6747" priority="10228">
      <formula>$B1580="TN2054"</formula>
    </cfRule>
    <cfRule type="expression" dxfId="6746" priority="10229">
      <formula>$B1580="TN1201"</formula>
    </cfRule>
    <cfRule type="expression" dxfId="6745" priority="10230">
      <formula>$B1580="TN1321"</formula>
    </cfRule>
    <cfRule type="expression" dxfId="6744" priority="10231">
      <formula>$B1580="TN4010TA"</formula>
    </cfRule>
    <cfRule type="expression" dxfId="6743" priority="10232">
      <formula>$B1580="TN2053"</formula>
    </cfRule>
    <cfRule type="expression" dxfId="6742" priority="10233">
      <formula>$B1580="TN2421"</formula>
    </cfRule>
    <cfRule type="expression" dxfId="6741" priority="10234">
      <formula>$B1580="TN1301"</formula>
    </cfRule>
    <cfRule type="expression" dxfId="6740" priority="10235">
      <formula>$B1580="TN1612TU"</formula>
    </cfRule>
    <cfRule type="expression" dxfId="6739" priority="10236">
      <formula>$B1580="TN1311"</formula>
    </cfRule>
    <cfRule type="expression" dxfId="6738" priority="10237">
      <formula>$B1580="TN1622"</formula>
    </cfRule>
    <cfRule type="expression" dxfId="6737" priority="10238">
      <formula>$B1580="EE1200"</formula>
    </cfRule>
    <cfRule type="expression" dxfId="6736" priority="10239">
      <formula>$B1580="TN2345"</formula>
    </cfRule>
    <cfRule type="expression" dxfId="6735" priority="10240">
      <formula>$B1580="AESB1320TN"</formula>
    </cfRule>
    <cfRule type="expression" dxfId="6734" priority="10241">
      <formula>$B1580="TN4110TA"</formula>
    </cfRule>
    <cfRule type="expression" dxfId="6733" priority="10242">
      <formula>$B1580="TN2321"</formula>
    </cfRule>
  </conditionalFormatting>
  <conditionalFormatting sqref="B1584">
    <cfRule type="expression" dxfId="6732" priority="10203">
      <formula>$B1584="StatMechThermo"</formula>
    </cfRule>
    <cfRule type="expression" dxfId="6731" priority="10204">
      <formula>$B1584="TN1531TW"</formula>
    </cfRule>
    <cfRule type="expression" dxfId="6730" priority="10205">
      <formula>$B1584="AESB1320TN"</formula>
    </cfRule>
    <cfRule type="expression" dxfId="6729" priority="10206">
      <formula>$B1584="NB1142"</formula>
    </cfRule>
    <cfRule type="expression" dxfId="6728" priority="10207">
      <formula>$B1584="EE1P11"</formula>
    </cfRule>
    <cfRule type="expression" dxfId="6727" priority="10208">
      <formula>$B1584="TN2054"</formula>
    </cfRule>
    <cfRule type="expression" dxfId="6726" priority="10209">
      <formula>$B1584="TN1201"</formula>
    </cfRule>
    <cfRule type="expression" dxfId="6725" priority="10210">
      <formula>$B1584="TN1321"</formula>
    </cfRule>
    <cfRule type="expression" dxfId="6724" priority="10211">
      <formula>$B1584="TN4010TA"</formula>
    </cfRule>
    <cfRule type="expression" dxfId="6723" priority="10212">
      <formula>$B1584="TN2053"</formula>
    </cfRule>
    <cfRule type="expression" dxfId="6722" priority="10213">
      <formula>$B1584="TN2421"</formula>
    </cfRule>
    <cfRule type="expression" dxfId="6721" priority="10214">
      <formula>$B1584="TN1301"</formula>
    </cfRule>
    <cfRule type="expression" dxfId="6720" priority="10215">
      <formula>$B1584="TN1612TU"</formula>
    </cfRule>
    <cfRule type="expression" dxfId="6719" priority="10216">
      <formula>$B1584="TN1311"</formula>
    </cfRule>
    <cfRule type="expression" dxfId="6718" priority="10217">
      <formula>$B1584="TN1622"</formula>
    </cfRule>
    <cfRule type="expression" dxfId="6717" priority="10218">
      <formula>$B1584="EE1200"</formula>
    </cfRule>
    <cfRule type="expression" dxfId="6716" priority="10219">
      <formula>$B1584="TN2345"</formula>
    </cfRule>
    <cfRule type="expression" dxfId="6715" priority="10220">
      <formula>$B1584="AESB1320TN"</formula>
    </cfRule>
    <cfRule type="expression" dxfId="6714" priority="10221">
      <formula>$B1584="TN4110TA"</formula>
    </cfRule>
    <cfRule type="expression" dxfId="6713" priority="10222">
      <formula>$B1584="TN2321"</formula>
    </cfRule>
  </conditionalFormatting>
  <conditionalFormatting sqref="B1585">
    <cfRule type="expression" dxfId="6712" priority="10183">
      <formula>$B1585="StatMechThermo"</formula>
    </cfRule>
    <cfRule type="expression" dxfId="6711" priority="10184">
      <formula>$B1585="TN1531TW"</formula>
    </cfRule>
    <cfRule type="expression" dxfId="6710" priority="10185">
      <formula>$B1585="AESB1320TN"</formula>
    </cfRule>
    <cfRule type="expression" dxfId="6709" priority="10186">
      <formula>$B1585="NB1142"</formula>
    </cfRule>
    <cfRule type="expression" dxfId="6708" priority="10187">
      <formula>$B1585="EE1P11"</formula>
    </cfRule>
    <cfRule type="expression" dxfId="6707" priority="10188">
      <formula>$B1585="TN2054"</formula>
    </cfRule>
    <cfRule type="expression" dxfId="6706" priority="10189">
      <formula>$B1585="TN1201"</formula>
    </cfRule>
    <cfRule type="expression" dxfId="6705" priority="10190">
      <formula>$B1585="TN1321"</formula>
    </cfRule>
    <cfRule type="expression" dxfId="6704" priority="10191">
      <formula>$B1585="TN4010TA"</formula>
    </cfRule>
    <cfRule type="expression" dxfId="6703" priority="10192">
      <formula>$B1585="TN2053"</formula>
    </cfRule>
    <cfRule type="expression" dxfId="6702" priority="10193">
      <formula>$B1585="TN2421"</formula>
    </cfRule>
    <cfRule type="expression" dxfId="6701" priority="10194">
      <formula>$B1585="TN1301"</formula>
    </cfRule>
    <cfRule type="expression" dxfId="6700" priority="10195">
      <formula>$B1585="TN1612TU"</formula>
    </cfRule>
    <cfRule type="expression" dxfId="6699" priority="10196">
      <formula>$B1585="TN1311"</formula>
    </cfRule>
    <cfRule type="expression" dxfId="6698" priority="10197">
      <formula>$B1585="TN1622"</formula>
    </cfRule>
    <cfRule type="expression" dxfId="6697" priority="10198">
      <formula>$B1585="EE1200"</formula>
    </cfRule>
    <cfRule type="expression" dxfId="6696" priority="10199">
      <formula>$B1585="TN2345"</formula>
    </cfRule>
    <cfRule type="expression" dxfId="6695" priority="10200">
      <formula>$B1585="AESB1320TN"</formula>
    </cfRule>
    <cfRule type="expression" dxfId="6694" priority="10201">
      <formula>$B1585="TN4110TA"</formula>
    </cfRule>
    <cfRule type="expression" dxfId="6693" priority="10202">
      <formula>$B1585="TN2321"</formula>
    </cfRule>
  </conditionalFormatting>
  <conditionalFormatting sqref="B1586">
    <cfRule type="expression" dxfId="6692" priority="10163">
      <formula>$B1586="StatMechThermo"</formula>
    </cfRule>
    <cfRule type="expression" dxfId="6691" priority="10164">
      <formula>$B1586="TN1531TW"</formula>
    </cfRule>
    <cfRule type="expression" dxfId="6690" priority="10165">
      <formula>$B1586="AESB1320TN"</formula>
    </cfRule>
    <cfRule type="expression" dxfId="6689" priority="10166">
      <formula>$B1586="NB1142"</formula>
    </cfRule>
    <cfRule type="expression" dxfId="6688" priority="10167">
      <formula>$B1586="EE1P11"</formula>
    </cfRule>
    <cfRule type="expression" dxfId="6687" priority="10168">
      <formula>$B1586="TN2054"</formula>
    </cfRule>
    <cfRule type="expression" dxfId="6686" priority="10169">
      <formula>$B1586="TN1201"</formula>
    </cfRule>
    <cfRule type="expression" dxfId="6685" priority="10170">
      <formula>$B1586="TN1321"</formula>
    </cfRule>
    <cfRule type="expression" dxfId="6684" priority="10171">
      <formula>$B1586="TN4010TA"</formula>
    </cfRule>
    <cfRule type="expression" dxfId="6683" priority="10172">
      <formula>$B1586="TN2053"</formula>
    </cfRule>
    <cfRule type="expression" dxfId="6682" priority="10173">
      <formula>$B1586="TN2421"</formula>
    </cfRule>
    <cfRule type="expression" dxfId="6681" priority="10174">
      <formula>$B1586="TN1301"</formula>
    </cfRule>
    <cfRule type="expression" dxfId="6680" priority="10175">
      <formula>$B1586="TN1612TU"</formula>
    </cfRule>
    <cfRule type="expression" dxfId="6679" priority="10176">
      <formula>$B1586="TN1311"</formula>
    </cfRule>
    <cfRule type="expression" dxfId="6678" priority="10177">
      <formula>$B1586="TN1622"</formula>
    </cfRule>
    <cfRule type="expression" dxfId="6677" priority="10178">
      <formula>$B1586="EE1200"</formula>
    </cfRule>
    <cfRule type="expression" dxfId="6676" priority="10179">
      <formula>$B1586="TN2345"</formula>
    </cfRule>
    <cfRule type="expression" dxfId="6675" priority="10180">
      <formula>$B1586="AESB1320TN"</formula>
    </cfRule>
    <cfRule type="expression" dxfId="6674" priority="10181">
      <formula>$B1586="TN4110TA"</formula>
    </cfRule>
    <cfRule type="expression" dxfId="6673" priority="10182">
      <formula>$B1586="TN2321"</formula>
    </cfRule>
  </conditionalFormatting>
  <conditionalFormatting sqref="B1587">
    <cfRule type="expression" dxfId="6672" priority="10143">
      <formula>$B1587="StatMechThermo"</formula>
    </cfRule>
    <cfRule type="expression" dxfId="6671" priority="10144">
      <formula>$B1587="TN1531TW"</formula>
    </cfRule>
    <cfRule type="expression" dxfId="6670" priority="10145">
      <formula>$B1587="AESB1320TN"</formula>
    </cfRule>
    <cfRule type="expression" dxfId="6669" priority="10146">
      <formula>$B1587="NB1142"</formula>
    </cfRule>
    <cfRule type="expression" dxfId="6668" priority="10147">
      <formula>$B1587="EE1P11"</formula>
    </cfRule>
    <cfRule type="expression" dxfId="6667" priority="10148">
      <formula>$B1587="TN2054"</formula>
    </cfRule>
    <cfRule type="expression" dxfId="6666" priority="10149">
      <formula>$B1587="TN1201"</formula>
    </cfRule>
    <cfRule type="expression" dxfId="6665" priority="10150">
      <formula>$B1587="TN1321"</formula>
    </cfRule>
    <cfRule type="expression" dxfId="6664" priority="10151">
      <formula>$B1587="TN4010TA"</formula>
    </cfRule>
    <cfRule type="expression" dxfId="6663" priority="10152">
      <formula>$B1587="TN2053"</formula>
    </cfRule>
    <cfRule type="expression" dxfId="6662" priority="10153">
      <formula>$B1587="TN2421"</formula>
    </cfRule>
    <cfRule type="expression" dxfId="6661" priority="10154">
      <formula>$B1587="TN1301"</formula>
    </cfRule>
    <cfRule type="expression" dxfId="6660" priority="10155">
      <formula>$B1587="TN1612TU"</formula>
    </cfRule>
    <cfRule type="expression" dxfId="6659" priority="10156">
      <formula>$B1587="TN1311"</formula>
    </cfRule>
    <cfRule type="expression" dxfId="6658" priority="10157">
      <formula>$B1587="TN1622"</formula>
    </cfRule>
    <cfRule type="expression" dxfId="6657" priority="10158">
      <formula>$B1587="EE1200"</formula>
    </cfRule>
    <cfRule type="expression" dxfId="6656" priority="10159">
      <formula>$B1587="TN2345"</formula>
    </cfRule>
    <cfRule type="expression" dxfId="6655" priority="10160">
      <formula>$B1587="AESB1320TN"</formula>
    </cfRule>
    <cfRule type="expression" dxfId="6654" priority="10161">
      <formula>$B1587="TN4110TA"</formula>
    </cfRule>
    <cfRule type="expression" dxfId="6653" priority="10162">
      <formula>$B1587="TN2321"</formula>
    </cfRule>
  </conditionalFormatting>
  <conditionalFormatting sqref="B1588">
    <cfRule type="expression" dxfId="6652" priority="10123">
      <formula>$B1588="StatMechThermo"</formula>
    </cfRule>
    <cfRule type="expression" dxfId="6651" priority="10124">
      <formula>$B1588="TN1531TW"</formula>
    </cfRule>
    <cfRule type="expression" dxfId="6650" priority="10125">
      <formula>$B1588="AESB1320TN"</formula>
    </cfRule>
    <cfRule type="expression" dxfId="6649" priority="10126">
      <formula>$B1588="NB1142"</formula>
    </cfRule>
    <cfRule type="expression" dxfId="6648" priority="10127">
      <formula>$B1588="EE1P11"</formula>
    </cfRule>
    <cfRule type="expression" dxfId="6647" priority="10128">
      <formula>$B1588="TN2054"</formula>
    </cfRule>
    <cfRule type="expression" dxfId="6646" priority="10129">
      <formula>$B1588="TN1201"</formula>
    </cfRule>
    <cfRule type="expression" dxfId="6645" priority="10130">
      <formula>$B1588="TN1321"</formula>
    </cfRule>
    <cfRule type="expression" dxfId="6644" priority="10131">
      <formula>$B1588="TN4010TA"</formula>
    </cfRule>
    <cfRule type="expression" dxfId="6643" priority="10132">
      <formula>$B1588="TN2053"</formula>
    </cfRule>
    <cfRule type="expression" dxfId="6642" priority="10133">
      <formula>$B1588="TN2421"</formula>
    </cfRule>
    <cfRule type="expression" dxfId="6641" priority="10134">
      <formula>$B1588="TN1301"</formula>
    </cfRule>
    <cfRule type="expression" dxfId="6640" priority="10135">
      <formula>$B1588="TN1612TU"</formula>
    </cfRule>
    <cfRule type="expression" dxfId="6639" priority="10136">
      <formula>$B1588="TN1311"</formula>
    </cfRule>
    <cfRule type="expression" dxfId="6638" priority="10137">
      <formula>$B1588="TN1622"</formula>
    </cfRule>
    <cfRule type="expression" dxfId="6637" priority="10138">
      <formula>$B1588="EE1200"</formula>
    </cfRule>
    <cfRule type="expression" dxfId="6636" priority="10139">
      <formula>$B1588="TN2345"</formula>
    </cfRule>
    <cfRule type="expression" dxfId="6635" priority="10140">
      <formula>$B1588="AESB1320TN"</formula>
    </cfRule>
    <cfRule type="expression" dxfId="6634" priority="10141">
      <formula>$B1588="TN4110TA"</formula>
    </cfRule>
    <cfRule type="expression" dxfId="6633" priority="10142">
      <formula>$B1588="TN2321"</formula>
    </cfRule>
  </conditionalFormatting>
  <conditionalFormatting sqref="B1589">
    <cfRule type="expression" dxfId="6632" priority="10103">
      <formula>$B1589="StatMechThermo"</formula>
    </cfRule>
    <cfRule type="expression" dxfId="6631" priority="10104">
      <formula>$B1589="TN1531TW"</formula>
    </cfRule>
    <cfRule type="expression" dxfId="6630" priority="10105">
      <formula>$B1589="AESB1320TN"</formula>
    </cfRule>
    <cfRule type="expression" dxfId="6629" priority="10106">
      <formula>$B1589="NB1142"</formula>
    </cfRule>
    <cfRule type="expression" dxfId="6628" priority="10107">
      <formula>$B1589="EE1P11"</formula>
    </cfRule>
    <cfRule type="expression" dxfId="6627" priority="10108">
      <formula>$B1589="TN2054"</formula>
    </cfRule>
    <cfRule type="expression" dxfId="6626" priority="10109">
      <formula>$B1589="TN1201"</formula>
    </cfRule>
    <cfRule type="expression" dxfId="6625" priority="10110">
      <formula>$B1589="TN1321"</formula>
    </cfRule>
    <cfRule type="expression" dxfId="6624" priority="10111">
      <formula>$B1589="TN4010TA"</formula>
    </cfRule>
    <cfRule type="expression" dxfId="6623" priority="10112">
      <formula>$B1589="TN2053"</formula>
    </cfRule>
    <cfRule type="expression" dxfId="6622" priority="10113">
      <formula>$B1589="TN2421"</formula>
    </cfRule>
    <cfRule type="expression" dxfId="6621" priority="10114">
      <formula>$B1589="TN1301"</formula>
    </cfRule>
    <cfRule type="expression" dxfId="6620" priority="10115">
      <formula>$B1589="TN1612TU"</formula>
    </cfRule>
    <cfRule type="expression" dxfId="6619" priority="10116">
      <formula>$B1589="TN1311"</formula>
    </cfRule>
    <cfRule type="expression" dxfId="6618" priority="10117">
      <formula>$B1589="TN1622"</formula>
    </cfRule>
    <cfRule type="expression" dxfId="6617" priority="10118">
      <formula>$B1589="EE1200"</formula>
    </cfRule>
    <cfRule type="expression" dxfId="6616" priority="10119">
      <formula>$B1589="TN2345"</formula>
    </cfRule>
    <cfRule type="expression" dxfId="6615" priority="10120">
      <formula>$B1589="AESB1320TN"</formula>
    </cfRule>
    <cfRule type="expression" dxfId="6614" priority="10121">
      <formula>$B1589="TN4110TA"</formula>
    </cfRule>
    <cfRule type="expression" dxfId="6613" priority="10122">
      <formula>$B1589="TN2321"</formula>
    </cfRule>
  </conditionalFormatting>
  <conditionalFormatting sqref="B1590">
    <cfRule type="expression" dxfId="6612" priority="10083">
      <formula>$B1590="StatMechThermo"</formula>
    </cfRule>
    <cfRule type="expression" dxfId="6611" priority="10084">
      <formula>$B1590="TN1531TW"</formula>
    </cfRule>
    <cfRule type="expression" dxfId="6610" priority="10085">
      <formula>$B1590="AESB1320TN"</formula>
    </cfRule>
    <cfRule type="expression" dxfId="6609" priority="10086">
      <formula>$B1590="NB1142"</formula>
    </cfRule>
    <cfRule type="expression" dxfId="6608" priority="10087">
      <formula>$B1590="EE1P11"</formula>
    </cfRule>
    <cfRule type="expression" dxfId="6607" priority="10088">
      <formula>$B1590="TN2054"</formula>
    </cfRule>
    <cfRule type="expression" dxfId="6606" priority="10089">
      <formula>$B1590="TN1201"</formula>
    </cfRule>
    <cfRule type="expression" dxfId="6605" priority="10090">
      <formula>$B1590="TN1321"</formula>
    </cfRule>
    <cfRule type="expression" dxfId="6604" priority="10091">
      <formula>$B1590="TN4010TA"</formula>
    </cfRule>
    <cfRule type="expression" dxfId="6603" priority="10092">
      <formula>$B1590="TN2053"</formula>
    </cfRule>
    <cfRule type="expression" dxfId="6602" priority="10093">
      <formula>$B1590="TN2421"</formula>
    </cfRule>
    <cfRule type="expression" dxfId="6601" priority="10094">
      <formula>$B1590="TN1301"</formula>
    </cfRule>
    <cfRule type="expression" dxfId="6600" priority="10095">
      <formula>$B1590="TN1612TU"</formula>
    </cfRule>
    <cfRule type="expression" dxfId="6599" priority="10096">
      <formula>$B1590="TN1311"</formula>
    </cfRule>
    <cfRule type="expression" dxfId="6598" priority="10097">
      <formula>$B1590="TN1622"</formula>
    </cfRule>
    <cfRule type="expression" dxfId="6597" priority="10098">
      <formula>$B1590="EE1200"</formula>
    </cfRule>
    <cfRule type="expression" dxfId="6596" priority="10099">
      <formula>$B1590="TN2345"</formula>
    </cfRule>
    <cfRule type="expression" dxfId="6595" priority="10100">
      <formula>$B1590="AESB1320TN"</formula>
    </cfRule>
    <cfRule type="expression" dxfId="6594" priority="10101">
      <formula>$B1590="TN4110TA"</formula>
    </cfRule>
    <cfRule type="expression" dxfId="6593" priority="10102">
      <formula>$B1590="TN2321"</formula>
    </cfRule>
  </conditionalFormatting>
  <conditionalFormatting sqref="B1591">
    <cfRule type="expression" dxfId="6592" priority="10063">
      <formula>$B1591="StatMechThermo"</formula>
    </cfRule>
    <cfRule type="expression" dxfId="6591" priority="10064">
      <formula>$B1591="TN1531TW"</formula>
    </cfRule>
    <cfRule type="expression" dxfId="6590" priority="10065">
      <formula>$B1591="AESB1320TN"</formula>
    </cfRule>
    <cfRule type="expression" dxfId="6589" priority="10066">
      <formula>$B1591="NB1142"</formula>
    </cfRule>
    <cfRule type="expression" dxfId="6588" priority="10067">
      <formula>$B1591="EE1P11"</formula>
    </cfRule>
    <cfRule type="expression" dxfId="6587" priority="10068">
      <formula>$B1591="TN2054"</formula>
    </cfRule>
    <cfRule type="expression" dxfId="6586" priority="10069">
      <formula>$B1591="TN1201"</formula>
    </cfRule>
    <cfRule type="expression" dxfId="6585" priority="10070">
      <formula>$B1591="TN1321"</formula>
    </cfRule>
    <cfRule type="expression" dxfId="6584" priority="10071">
      <formula>$B1591="TN4010TA"</formula>
    </cfRule>
    <cfRule type="expression" dxfId="6583" priority="10072">
      <formula>$B1591="TN2053"</formula>
    </cfRule>
    <cfRule type="expression" dxfId="6582" priority="10073">
      <formula>$B1591="TN2421"</formula>
    </cfRule>
    <cfRule type="expression" dxfId="6581" priority="10074">
      <formula>$B1591="TN1301"</formula>
    </cfRule>
    <cfRule type="expression" dxfId="6580" priority="10075">
      <formula>$B1591="TN1612TU"</formula>
    </cfRule>
    <cfRule type="expression" dxfId="6579" priority="10076">
      <formula>$B1591="TN1311"</formula>
    </cfRule>
    <cfRule type="expression" dxfId="6578" priority="10077">
      <formula>$B1591="TN1622"</formula>
    </cfRule>
    <cfRule type="expression" dxfId="6577" priority="10078">
      <formula>$B1591="EE1200"</formula>
    </cfRule>
    <cfRule type="expression" dxfId="6576" priority="10079">
      <formula>$B1591="TN2345"</formula>
    </cfRule>
    <cfRule type="expression" dxfId="6575" priority="10080">
      <formula>$B1591="AESB1320TN"</formula>
    </cfRule>
    <cfRule type="expression" dxfId="6574" priority="10081">
      <formula>$B1591="TN4110TA"</formula>
    </cfRule>
    <cfRule type="expression" dxfId="6573" priority="10082">
      <formula>$B1591="TN2321"</formula>
    </cfRule>
  </conditionalFormatting>
  <conditionalFormatting sqref="B1592">
    <cfRule type="expression" dxfId="6572" priority="10043">
      <formula>$B1592="StatMechThermo"</formula>
    </cfRule>
    <cfRule type="expression" dxfId="6571" priority="10044">
      <formula>$B1592="TN1531TW"</formula>
    </cfRule>
    <cfRule type="expression" dxfId="6570" priority="10045">
      <formula>$B1592="AESB1320TN"</formula>
    </cfRule>
    <cfRule type="expression" dxfId="6569" priority="10046">
      <formula>$B1592="NB1142"</formula>
    </cfRule>
    <cfRule type="expression" dxfId="6568" priority="10047">
      <formula>$B1592="EE1P11"</formula>
    </cfRule>
    <cfRule type="expression" dxfId="6567" priority="10048">
      <formula>$B1592="TN2054"</formula>
    </cfRule>
    <cfRule type="expression" dxfId="6566" priority="10049">
      <formula>$B1592="TN1201"</formula>
    </cfRule>
    <cfRule type="expression" dxfId="6565" priority="10050">
      <formula>$B1592="TN1321"</formula>
    </cfRule>
    <cfRule type="expression" dxfId="6564" priority="10051">
      <formula>$B1592="TN4010TA"</formula>
    </cfRule>
    <cfRule type="expression" dxfId="6563" priority="10052">
      <formula>$B1592="TN2053"</formula>
    </cfRule>
    <cfRule type="expression" dxfId="6562" priority="10053">
      <formula>$B1592="TN2421"</formula>
    </cfRule>
    <cfRule type="expression" dxfId="6561" priority="10054">
      <formula>$B1592="TN1301"</formula>
    </cfRule>
    <cfRule type="expression" dxfId="6560" priority="10055">
      <formula>$B1592="TN1612TU"</formula>
    </cfRule>
    <cfRule type="expression" dxfId="6559" priority="10056">
      <formula>$B1592="TN1311"</formula>
    </cfRule>
    <cfRule type="expression" dxfId="6558" priority="10057">
      <formula>$B1592="TN1622"</formula>
    </cfRule>
    <cfRule type="expression" dxfId="6557" priority="10058">
      <formula>$B1592="EE1200"</formula>
    </cfRule>
    <cfRule type="expression" dxfId="6556" priority="10059">
      <formula>$B1592="TN2345"</formula>
    </cfRule>
    <cfRule type="expression" dxfId="6555" priority="10060">
      <formula>$B1592="AESB1320TN"</formula>
    </cfRule>
    <cfRule type="expression" dxfId="6554" priority="10061">
      <formula>$B1592="TN4110TA"</formula>
    </cfRule>
    <cfRule type="expression" dxfId="6553" priority="10062">
      <formula>$B1592="TN2321"</formula>
    </cfRule>
  </conditionalFormatting>
  <conditionalFormatting sqref="K1584">
    <cfRule type="expression" dxfId="6552" priority="10023">
      <formula>$B1584="StatMechThermo"</formula>
    </cfRule>
    <cfRule type="expression" dxfId="6551" priority="10024">
      <formula>$B1584="TN1531TW"</formula>
    </cfRule>
    <cfRule type="expression" dxfId="6550" priority="10025">
      <formula>$B1584="AESB1320TN"</formula>
    </cfRule>
    <cfRule type="expression" dxfId="6549" priority="10026">
      <formula>$B1584="NB1142"</formula>
    </cfRule>
    <cfRule type="expression" dxfId="6548" priority="10027">
      <formula>$B1584="EE1P11"</formula>
    </cfRule>
    <cfRule type="expression" dxfId="6547" priority="10028">
      <formula>$B1584="TN2054"</formula>
    </cfRule>
    <cfRule type="expression" dxfId="6546" priority="10029">
      <formula>$B1584="TN1201"</formula>
    </cfRule>
    <cfRule type="expression" dxfId="6545" priority="10030">
      <formula>$B1584="TN1321"</formula>
    </cfRule>
    <cfRule type="expression" dxfId="6544" priority="10031">
      <formula>$B1584="TN4010TA"</formula>
    </cfRule>
    <cfRule type="expression" dxfId="6543" priority="10032">
      <formula>$B1584="TN2053"</formula>
    </cfRule>
    <cfRule type="expression" dxfId="6542" priority="10033">
      <formula>$B1584="TN2421"</formula>
    </cfRule>
    <cfRule type="expression" dxfId="6541" priority="10034">
      <formula>$B1584="TN1301"</formula>
    </cfRule>
    <cfRule type="expression" dxfId="6540" priority="10035">
      <formula>$B1584="TN1612TU"</formula>
    </cfRule>
    <cfRule type="expression" dxfId="6539" priority="10036">
      <formula>$B1584="TN1311"</formula>
    </cfRule>
    <cfRule type="expression" dxfId="6538" priority="10037">
      <formula>$B1584="TN1622"</formula>
    </cfRule>
    <cfRule type="expression" dxfId="6537" priority="10038">
      <formula>$B1584="EE1200"</formula>
    </cfRule>
    <cfRule type="expression" dxfId="6536" priority="10039">
      <formula>$B1584="TN2345"</formula>
    </cfRule>
    <cfRule type="expression" dxfId="6535" priority="10040">
      <formula>$B1584="AESB1320TN"</formula>
    </cfRule>
    <cfRule type="expression" dxfId="6534" priority="10041">
      <formula>$B1584="TN4110TA"</formula>
    </cfRule>
    <cfRule type="expression" dxfId="6533" priority="10042">
      <formula>$B1584="TN2321"</formula>
    </cfRule>
  </conditionalFormatting>
  <conditionalFormatting sqref="K1585">
    <cfRule type="expression" dxfId="6532" priority="10003">
      <formula>$B1585="StatMechThermo"</formula>
    </cfRule>
    <cfRule type="expression" dxfId="6531" priority="10004">
      <formula>$B1585="TN1531TW"</formula>
    </cfRule>
    <cfRule type="expression" dxfId="6530" priority="10005">
      <formula>$B1585="AESB1320TN"</formula>
    </cfRule>
    <cfRule type="expression" dxfId="6529" priority="10006">
      <formula>$B1585="NB1142"</formula>
    </cfRule>
    <cfRule type="expression" dxfId="6528" priority="10007">
      <formula>$B1585="EE1P11"</formula>
    </cfRule>
    <cfRule type="expression" dxfId="6527" priority="10008">
      <formula>$B1585="TN2054"</formula>
    </cfRule>
    <cfRule type="expression" dxfId="6526" priority="10009">
      <formula>$B1585="TN1201"</formula>
    </cfRule>
    <cfRule type="expression" dxfId="6525" priority="10010">
      <formula>$B1585="TN1321"</formula>
    </cfRule>
    <cfRule type="expression" dxfId="6524" priority="10011">
      <formula>$B1585="TN4010TA"</formula>
    </cfRule>
    <cfRule type="expression" dxfId="6523" priority="10012">
      <formula>$B1585="TN2053"</formula>
    </cfRule>
    <cfRule type="expression" dxfId="6522" priority="10013">
      <formula>$B1585="TN2421"</formula>
    </cfRule>
    <cfRule type="expression" dxfId="6521" priority="10014">
      <formula>$B1585="TN1301"</formula>
    </cfRule>
    <cfRule type="expression" dxfId="6520" priority="10015">
      <formula>$B1585="TN1612TU"</formula>
    </cfRule>
    <cfRule type="expression" dxfId="6519" priority="10016">
      <formula>$B1585="TN1311"</formula>
    </cfRule>
    <cfRule type="expression" dxfId="6518" priority="10017">
      <formula>$B1585="TN1622"</formula>
    </cfRule>
    <cfRule type="expression" dxfId="6517" priority="10018">
      <formula>$B1585="EE1200"</formula>
    </cfRule>
    <cfRule type="expression" dxfId="6516" priority="10019">
      <formula>$B1585="TN2345"</formula>
    </cfRule>
    <cfRule type="expression" dxfId="6515" priority="10020">
      <formula>$B1585="AESB1320TN"</formula>
    </cfRule>
    <cfRule type="expression" dxfId="6514" priority="10021">
      <formula>$B1585="TN4110TA"</formula>
    </cfRule>
    <cfRule type="expression" dxfId="6513" priority="10022">
      <formula>$B1585="TN2321"</formula>
    </cfRule>
  </conditionalFormatting>
  <conditionalFormatting sqref="K1586">
    <cfRule type="expression" dxfId="6512" priority="9983">
      <formula>$B1586="StatMechThermo"</formula>
    </cfRule>
    <cfRule type="expression" dxfId="6511" priority="9984">
      <formula>$B1586="TN1531TW"</formula>
    </cfRule>
    <cfRule type="expression" dxfId="6510" priority="9985">
      <formula>$B1586="AESB1320TN"</formula>
    </cfRule>
    <cfRule type="expression" dxfId="6509" priority="9986">
      <formula>$B1586="NB1142"</formula>
    </cfRule>
    <cfRule type="expression" dxfId="6508" priority="9987">
      <formula>$B1586="EE1P11"</formula>
    </cfRule>
    <cfRule type="expression" dxfId="6507" priority="9988">
      <formula>$B1586="TN2054"</formula>
    </cfRule>
    <cfRule type="expression" dxfId="6506" priority="9989">
      <formula>$B1586="TN1201"</formula>
    </cfRule>
    <cfRule type="expression" dxfId="6505" priority="9990">
      <formula>$B1586="TN1321"</formula>
    </cfRule>
    <cfRule type="expression" dxfId="6504" priority="9991">
      <formula>$B1586="TN4010TA"</formula>
    </cfRule>
    <cfRule type="expression" dxfId="6503" priority="9992">
      <formula>$B1586="TN2053"</formula>
    </cfRule>
    <cfRule type="expression" dxfId="6502" priority="9993">
      <formula>$B1586="TN2421"</formula>
    </cfRule>
    <cfRule type="expression" dxfId="6501" priority="9994">
      <formula>$B1586="TN1301"</formula>
    </cfRule>
    <cfRule type="expression" dxfId="6500" priority="9995">
      <formula>$B1586="TN1612TU"</formula>
    </cfRule>
    <cfRule type="expression" dxfId="6499" priority="9996">
      <formula>$B1586="TN1311"</formula>
    </cfRule>
    <cfRule type="expression" dxfId="6498" priority="9997">
      <formula>$B1586="TN1622"</formula>
    </cfRule>
    <cfRule type="expression" dxfId="6497" priority="9998">
      <formula>$B1586="EE1200"</formula>
    </cfRule>
    <cfRule type="expression" dxfId="6496" priority="9999">
      <formula>$B1586="TN2345"</formula>
    </cfRule>
    <cfRule type="expression" dxfId="6495" priority="10000">
      <formula>$B1586="AESB1320TN"</formula>
    </cfRule>
    <cfRule type="expression" dxfId="6494" priority="10001">
      <formula>$B1586="TN4110TA"</formula>
    </cfRule>
    <cfRule type="expression" dxfId="6493" priority="10002">
      <formula>$B1586="TN2321"</formula>
    </cfRule>
  </conditionalFormatting>
  <conditionalFormatting sqref="K1587">
    <cfRule type="expression" dxfId="6492" priority="9963">
      <formula>$B1587="StatMechThermo"</formula>
    </cfRule>
    <cfRule type="expression" dxfId="6491" priority="9964">
      <formula>$B1587="TN1531TW"</formula>
    </cfRule>
    <cfRule type="expression" dxfId="6490" priority="9965">
      <formula>$B1587="AESB1320TN"</formula>
    </cfRule>
    <cfRule type="expression" dxfId="6489" priority="9966">
      <formula>$B1587="NB1142"</formula>
    </cfRule>
    <cfRule type="expression" dxfId="6488" priority="9967">
      <formula>$B1587="EE1P11"</formula>
    </cfRule>
    <cfRule type="expression" dxfId="6487" priority="9968">
      <formula>$B1587="TN2054"</formula>
    </cfRule>
    <cfRule type="expression" dxfId="6486" priority="9969">
      <formula>$B1587="TN1201"</formula>
    </cfRule>
    <cfRule type="expression" dxfId="6485" priority="9970">
      <formula>$B1587="TN1321"</formula>
    </cfRule>
    <cfRule type="expression" dxfId="6484" priority="9971">
      <formula>$B1587="TN4010TA"</formula>
    </cfRule>
    <cfRule type="expression" dxfId="6483" priority="9972">
      <formula>$B1587="TN2053"</formula>
    </cfRule>
    <cfRule type="expression" dxfId="6482" priority="9973">
      <formula>$B1587="TN2421"</formula>
    </cfRule>
    <cfRule type="expression" dxfId="6481" priority="9974">
      <formula>$B1587="TN1301"</formula>
    </cfRule>
    <cfRule type="expression" dxfId="6480" priority="9975">
      <formula>$B1587="TN1612TU"</formula>
    </cfRule>
    <cfRule type="expression" dxfId="6479" priority="9976">
      <formula>$B1587="TN1311"</formula>
    </cfRule>
    <cfRule type="expression" dxfId="6478" priority="9977">
      <formula>$B1587="TN1622"</formula>
    </cfRule>
    <cfRule type="expression" dxfId="6477" priority="9978">
      <formula>$B1587="EE1200"</formula>
    </cfRule>
    <cfRule type="expression" dxfId="6476" priority="9979">
      <formula>$B1587="TN2345"</formula>
    </cfRule>
    <cfRule type="expression" dxfId="6475" priority="9980">
      <formula>$B1587="AESB1320TN"</formula>
    </cfRule>
    <cfRule type="expression" dxfId="6474" priority="9981">
      <formula>$B1587="TN4110TA"</formula>
    </cfRule>
    <cfRule type="expression" dxfId="6473" priority="9982">
      <formula>$B1587="TN2321"</formula>
    </cfRule>
  </conditionalFormatting>
  <conditionalFormatting sqref="K1588">
    <cfRule type="expression" dxfId="6472" priority="9943">
      <formula>$B1588="StatMechThermo"</formula>
    </cfRule>
    <cfRule type="expression" dxfId="6471" priority="9944">
      <formula>$B1588="TN1531TW"</formula>
    </cfRule>
    <cfRule type="expression" dxfId="6470" priority="9945">
      <formula>$B1588="AESB1320TN"</formula>
    </cfRule>
    <cfRule type="expression" dxfId="6469" priority="9946">
      <formula>$B1588="NB1142"</formula>
    </cfRule>
    <cfRule type="expression" dxfId="6468" priority="9947">
      <formula>$B1588="EE1P11"</formula>
    </cfRule>
    <cfRule type="expression" dxfId="6467" priority="9948">
      <formula>$B1588="TN2054"</formula>
    </cfRule>
    <cfRule type="expression" dxfId="6466" priority="9949">
      <formula>$B1588="TN1201"</formula>
    </cfRule>
    <cfRule type="expression" dxfId="6465" priority="9950">
      <formula>$B1588="TN1321"</formula>
    </cfRule>
    <cfRule type="expression" dxfId="6464" priority="9951">
      <formula>$B1588="TN4010TA"</formula>
    </cfRule>
    <cfRule type="expression" dxfId="6463" priority="9952">
      <formula>$B1588="TN2053"</formula>
    </cfRule>
    <cfRule type="expression" dxfId="6462" priority="9953">
      <formula>$B1588="TN2421"</formula>
    </cfRule>
    <cfRule type="expression" dxfId="6461" priority="9954">
      <formula>$B1588="TN1301"</formula>
    </cfRule>
    <cfRule type="expression" dxfId="6460" priority="9955">
      <formula>$B1588="TN1612TU"</formula>
    </cfRule>
    <cfRule type="expression" dxfId="6459" priority="9956">
      <formula>$B1588="TN1311"</formula>
    </cfRule>
    <cfRule type="expression" dxfId="6458" priority="9957">
      <formula>$B1588="TN1622"</formula>
    </cfRule>
    <cfRule type="expression" dxfId="6457" priority="9958">
      <formula>$B1588="EE1200"</formula>
    </cfRule>
    <cfRule type="expression" dxfId="6456" priority="9959">
      <formula>$B1588="TN2345"</formula>
    </cfRule>
    <cfRule type="expression" dxfId="6455" priority="9960">
      <formula>$B1588="AESB1320TN"</formula>
    </cfRule>
    <cfRule type="expression" dxfId="6454" priority="9961">
      <formula>$B1588="TN4110TA"</formula>
    </cfRule>
    <cfRule type="expression" dxfId="6453" priority="9962">
      <formula>$B1588="TN2321"</formula>
    </cfRule>
  </conditionalFormatting>
  <conditionalFormatting sqref="K1589">
    <cfRule type="expression" dxfId="6452" priority="9923">
      <formula>$B1589="StatMechThermo"</formula>
    </cfRule>
    <cfRule type="expression" dxfId="6451" priority="9924">
      <formula>$B1589="TN1531TW"</formula>
    </cfRule>
    <cfRule type="expression" dxfId="6450" priority="9925">
      <formula>$B1589="AESB1320TN"</formula>
    </cfRule>
    <cfRule type="expression" dxfId="6449" priority="9926">
      <formula>$B1589="NB1142"</formula>
    </cfRule>
    <cfRule type="expression" dxfId="6448" priority="9927">
      <formula>$B1589="EE1P11"</formula>
    </cfRule>
    <cfRule type="expression" dxfId="6447" priority="9928">
      <formula>$B1589="TN2054"</formula>
    </cfRule>
    <cfRule type="expression" dxfId="6446" priority="9929">
      <formula>$B1589="TN1201"</formula>
    </cfRule>
    <cfRule type="expression" dxfId="6445" priority="9930">
      <formula>$B1589="TN1321"</formula>
    </cfRule>
    <cfRule type="expression" dxfId="6444" priority="9931">
      <formula>$B1589="TN4010TA"</formula>
    </cfRule>
    <cfRule type="expression" dxfId="6443" priority="9932">
      <formula>$B1589="TN2053"</formula>
    </cfRule>
    <cfRule type="expression" dxfId="6442" priority="9933">
      <formula>$B1589="TN2421"</formula>
    </cfRule>
    <cfRule type="expression" dxfId="6441" priority="9934">
      <formula>$B1589="TN1301"</formula>
    </cfRule>
    <cfRule type="expression" dxfId="6440" priority="9935">
      <formula>$B1589="TN1612TU"</formula>
    </cfRule>
    <cfRule type="expression" dxfId="6439" priority="9936">
      <formula>$B1589="TN1311"</formula>
    </cfRule>
    <cfRule type="expression" dxfId="6438" priority="9937">
      <formula>$B1589="TN1622"</formula>
    </cfRule>
    <cfRule type="expression" dxfId="6437" priority="9938">
      <formula>$B1589="EE1200"</formula>
    </cfRule>
    <cfRule type="expression" dxfId="6436" priority="9939">
      <formula>$B1589="TN2345"</formula>
    </cfRule>
    <cfRule type="expression" dxfId="6435" priority="9940">
      <formula>$B1589="AESB1320TN"</formula>
    </cfRule>
    <cfRule type="expression" dxfId="6434" priority="9941">
      <formula>$B1589="TN4110TA"</formula>
    </cfRule>
    <cfRule type="expression" dxfId="6433" priority="9942">
      <formula>$B1589="TN2321"</formula>
    </cfRule>
  </conditionalFormatting>
  <conditionalFormatting sqref="K1590">
    <cfRule type="expression" dxfId="6432" priority="9903">
      <formula>$B1590="StatMechThermo"</formula>
    </cfRule>
    <cfRule type="expression" dxfId="6431" priority="9904">
      <formula>$B1590="TN1531TW"</formula>
    </cfRule>
    <cfRule type="expression" dxfId="6430" priority="9905">
      <formula>$B1590="AESB1320TN"</formula>
    </cfRule>
    <cfRule type="expression" dxfId="6429" priority="9906">
      <formula>$B1590="NB1142"</formula>
    </cfRule>
    <cfRule type="expression" dxfId="6428" priority="9907">
      <formula>$B1590="EE1P11"</formula>
    </cfRule>
    <cfRule type="expression" dxfId="6427" priority="9908">
      <formula>$B1590="TN2054"</formula>
    </cfRule>
    <cfRule type="expression" dxfId="6426" priority="9909">
      <formula>$B1590="TN1201"</formula>
    </cfRule>
    <cfRule type="expression" dxfId="6425" priority="9910">
      <formula>$B1590="TN1321"</formula>
    </cfRule>
    <cfRule type="expression" dxfId="6424" priority="9911">
      <formula>$B1590="TN4010TA"</formula>
    </cfRule>
    <cfRule type="expression" dxfId="6423" priority="9912">
      <formula>$B1590="TN2053"</formula>
    </cfRule>
    <cfRule type="expression" dxfId="6422" priority="9913">
      <formula>$B1590="TN2421"</formula>
    </cfRule>
    <cfRule type="expression" dxfId="6421" priority="9914">
      <formula>$B1590="TN1301"</formula>
    </cfRule>
    <cfRule type="expression" dxfId="6420" priority="9915">
      <formula>$B1590="TN1612TU"</formula>
    </cfRule>
    <cfRule type="expression" dxfId="6419" priority="9916">
      <formula>$B1590="TN1311"</formula>
    </cfRule>
    <cfRule type="expression" dxfId="6418" priority="9917">
      <formula>$B1590="TN1622"</formula>
    </cfRule>
    <cfRule type="expression" dxfId="6417" priority="9918">
      <formula>$B1590="EE1200"</formula>
    </cfRule>
    <cfRule type="expression" dxfId="6416" priority="9919">
      <formula>$B1590="TN2345"</formula>
    </cfRule>
    <cfRule type="expression" dxfId="6415" priority="9920">
      <formula>$B1590="AESB1320TN"</formula>
    </cfRule>
    <cfRule type="expression" dxfId="6414" priority="9921">
      <formula>$B1590="TN4110TA"</formula>
    </cfRule>
    <cfRule type="expression" dxfId="6413" priority="9922">
      <formula>$B1590="TN2321"</formula>
    </cfRule>
  </conditionalFormatting>
  <conditionalFormatting sqref="K1591">
    <cfRule type="expression" dxfId="6412" priority="9883">
      <formula>$B1591="StatMechThermo"</formula>
    </cfRule>
    <cfRule type="expression" dxfId="6411" priority="9884">
      <formula>$B1591="TN1531TW"</formula>
    </cfRule>
    <cfRule type="expression" dxfId="6410" priority="9885">
      <formula>$B1591="AESB1320TN"</formula>
    </cfRule>
    <cfRule type="expression" dxfId="6409" priority="9886">
      <formula>$B1591="NB1142"</formula>
    </cfRule>
    <cfRule type="expression" dxfId="6408" priority="9887">
      <formula>$B1591="EE1P11"</formula>
    </cfRule>
    <cfRule type="expression" dxfId="6407" priority="9888">
      <formula>$B1591="TN2054"</formula>
    </cfRule>
    <cfRule type="expression" dxfId="6406" priority="9889">
      <formula>$B1591="TN1201"</formula>
    </cfRule>
    <cfRule type="expression" dxfId="6405" priority="9890">
      <formula>$B1591="TN1321"</formula>
    </cfRule>
    <cfRule type="expression" dxfId="6404" priority="9891">
      <formula>$B1591="TN4010TA"</formula>
    </cfRule>
    <cfRule type="expression" dxfId="6403" priority="9892">
      <formula>$B1591="TN2053"</formula>
    </cfRule>
    <cfRule type="expression" dxfId="6402" priority="9893">
      <formula>$B1591="TN2421"</formula>
    </cfRule>
    <cfRule type="expression" dxfId="6401" priority="9894">
      <formula>$B1591="TN1301"</formula>
    </cfRule>
    <cfRule type="expression" dxfId="6400" priority="9895">
      <formula>$B1591="TN1612TU"</formula>
    </cfRule>
    <cfRule type="expression" dxfId="6399" priority="9896">
      <formula>$B1591="TN1311"</formula>
    </cfRule>
    <cfRule type="expression" dxfId="6398" priority="9897">
      <formula>$B1591="TN1622"</formula>
    </cfRule>
    <cfRule type="expression" dxfId="6397" priority="9898">
      <formula>$B1591="EE1200"</formula>
    </cfRule>
    <cfRule type="expression" dxfId="6396" priority="9899">
      <formula>$B1591="TN2345"</formula>
    </cfRule>
    <cfRule type="expression" dxfId="6395" priority="9900">
      <formula>$B1591="AESB1320TN"</formula>
    </cfRule>
    <cfRule type="expression" dxfId="6394" priority="9901">
      <formula>$B1591="TN4110TA"</formula>
    </cfRule>
    <cfRule type="expression" dxfId="6393" priority="9902">
      <formula>$B1591="TN2321"</formula>
    </cfRule>
  </conditionalFormatting>
  <conditionalFormatting sqref="K1592">
    <cfRule type="expression" dxfId="6392" priority="9863">
      <formula>$B1592="StatMechThermo"</formula>
    </cfRule>
    <cfRule type="expression" dxfId="6391" priority="9864">
      <formula>$B1592="TN1531TW"</formula>
    </cfRule>
    <cfRule type="expression" dxfId="6390" priority="9865">
      <formula>$B1592="AESB1320TN"</formula>
    </cfRule>
    <cfRule type="expression" dxfId="6389" priority="9866">
      <formula>$B1592="NB1142"</formula>
    </cfRule>
    <cfRule type="expression" dxfId="6388" priority="9867">
      <formula>$B1592="EE1P11"</formula>
    </cfRule>
    <cfRule type="expression" dxfId="6387" priority="9868">
      <formula>$B1592="TN2054"</formula>
    </cfRule>
    <cfRule type="expression" dxfId="6386" priority="9869">
      <formula>$B1592="TN1201"</formula>
    </cfRule>
    <cfRule type="expression" dxfId="6385" priority="9870">
      <formula>$B1592="TN1321"</formula>
    </cfRule>
    <cfRule type="expression" dxfId="6384" priority="9871">
      <formula>$B1592="TN4010TA"</formula>
    </cfRule>
    <cfRule type="expression" dxfId="6383" priority="9872">
      <formula>$B1592="TN2053"</formula>
    </cfRule>
    <cfRule type="expression" dxfId="6382" priority="9873">
      <formula>$B1592="TN2421"</formula>
    </cfRule>
    <cfRule type="expression" dxfId="6381" priority="9874">
      <formula>$B1592="TN1301"</formula>
    </cfRule>
    <cfRule type="expression" dxfId="6380" priority="9875">
      <formula>$B1592="TN1612TU"</formula>
    </cfRule>
    <cfRule type="expression" dxfId="6379" priority="9876">
      <formula>$B1592="TN1311"</formula>
    </cfRule>
    <cfRule type="expression" dxfId="6378" priority="9877">
      <formula>$B1592="TN1622"</formula>
    </cfRule>
    <cfRule type="expression" dxfId="6377" priority="9878">
      <formula>$B1592="EE1200"</formula>
    </cfRule>
    <cfRule type="expression" dxfId="6376" priority="9879">
      <formula>$B1592="TN2345"</formula>
    </cfRule>
    <cfRule type="expression" dxfId="6375" priority="9880">
      <formula>$B1592="AESB1320TN"</formula>
    </cfRule>
    <cfRule type="expression" dxfId="6374" priority="9881">
      <formula>$B1592="TN4110TA"</formula>
    </cfRule>
    <cfRule type="expression" dxfId="6373" priority="9882">
      <formula>$B1592="TN2321"</formula>
    </cfRule>
  </conditionalFormatting>
  <conditionalFormatting sqref="M1581">
    <cfRule type="expression" dxfId="6372" priority="9843">
      <formula>$B1581="StatMechThermo"</formula>
    </cfRule>
    <cfRule type="expression" dxfId="6371" priority="9844">
      <formula>$B1581="TN1531TW"</formula>
    </cfRule>
    <cfRule type="expression" dxfId="6370" priority="9845">
      <formula>$B1581="AESB1320TN"</formula>
    </cfRule>
    <cfRule type="expression" dxfId="6369" priority="9846">
      <formula>$B1581="NB1142"</formula>
    </cfRule>
    <cfRule type="expression" dxfId="6368" priority="9847">
      <formula>$B1581="EE1P11"</formula>
    </cfRule>
    <cfRule type="expression" dxfId="6367" priority="9848">
      <formula>$B1581="TN2054"</formula>
    </cfRule>
    <cfRule type="expression" dxfId="6366" priority="9849">
      <formula>$B1581="TN1201"</formula>
    </cfRule>
    <cfRule type="expression" dxfId="6365" priority="9850">
      <formula>$B1581="TN1321"</formula>
    </cfRule>
    <cfRule type="expression" dxfId="6364" priority="9851">
      <formula>$B1581="TN4010TA"</formula>
    </cfRule>
    <cfRule type="expression" dxfId="6363" priority="9852">
      <formula>$B1581="TN2053"</formula>
    </cfRule>
    <cfRule type="expression" dxfId="6362" priority="9853">
      <formula>$B1581="TN2421"</formula>
    </cfRule>
    <cfRule type="expression" dxfId="6361" priority="9854">
      <formula>$B1581="TN1301"</formula>
    </cfRule>
    <cfRule type="expression" dxfId="6360" priority="9855">
      <formula>$B1581="TN1612TU"</formula>
    </cfRule>
    <cfRule type="expression" dxfId="6359" priority="9856">
      <formula>$B1581="TN1311"</formula>
    </cfRule>
    <cfRule type="expression" dxfId="6358" priority="9857">
      <formula>$B1581="TN1622"</formula>
    </cfRule>
    <cfRule type="expression" dxfId="6357" priority="9858">
      <formula>$B1581="EE1200"</formula>
    </cfRule>
    <cfRule type="expression" dxfId="6356" priority="9859">
      <formula>$B1581="TN2345"</formula>
    </cfRule>
    <cfRule type="expression" dxfId="6355" priority="9860">
      <formula>$B1581="AESB1320TN"</formula>
    </cfRule>
    <cfRule type="expression" dxfId="6354" priority="9861">
      <formula>$B1581="TN4110TA"</formula>
    </cfRule>
    <cfRule type="expression" dxfId="6353" priority="9862">
      <formula>$B1581="TN2321"</formula>
    </cfRule>
  </conditionalFormatting>
  <conditionalFormatting sqref="M1582">
    <cfRule type="expression" dxfId="6352" priority="9823">
      <formula>$B1582="StatMechThermo"</formula>
    </cfRule>
    <cfRule type="expression" dxfId="6351" priority="9824">
      <formula>$B1582="TN1531TW"</formula>
    </cfRule>
    <cfRule type="expression" dxfId="6350" priority="9825">
      <formula>$B1582="AESB1320TN"</formula>
    </cfRule>
    <cfRule type="expression" dxfId="6349" priority="9826">
      <formula>$B1582="NB1142"</formula>
    </cfRule>
    <cfRule type="expression" dxfId="6348" priority="9827">
      <formula>$B1582="EE1P11"</formula>
    </cfRule>
    <cfRule type="expression" dxfId="6347" priority="9828">
      <formula>$B1582="TN2054"</formula>
    </cfRule>
    <cfRule type="expression" dxfId="6346" priority="9829">
      <formula>$B1582="TN1201"</formula>
    </cfRule>
    <cfRule type="expression" dxfId="6345" priority="9830">
      <formula>$B1582="TN1321"</formula>
    </cfRule>
    <cfRule type="expression" dxfId="6344" priority="9831">
      <formula>$B1582="TN4010TA"</formula>
    </cfRule>
    <cfRule type="expression" dxfId="6343" priority="9832">
      <formula>$B1582="TN2053"</formula>
    </cfRule>
    <cfRule type="expression" dxfId="6342" priority="9833">
      <formula>$B1582="TN2421"</formula>
    </cfRule>
    <cfRule type="expression" dxfId="6341" priority="9834">
      <formula>$B1582="TN1301"</formula>
    </cfRule>
    <cfRule type="expression" dxfId="6340" priority="9835">
      <formula>$B1582="TN1612TU"</formula>
    </cfRule>
    <cfRule type="expression" dxfId="6339" priority="9836">
      <formula>$B1582="TN1311"</formula>
    </cfRule>
    <cfRule type="expression" dxfId="6338" priority="9837">
      <formula>$B1582="TN1622"</formula>
    </cfRule>
    <cfRule type="expression" dxfId="6337" priority="9838">
      <formula>$B1582="EE1200"</formula>
    </cfRule>
    <cfRule type="expression" dxfId="6336" priority="9839">
      <formula>$B1582="TN2345"</formula>
    </cfRule>
    <cfRule type="expression" dxfId="6335" priority="9840">
      <formula>$B1582="AESB1320TN"</formula>
    </cfRule>
    <cfRule type="expression" dxfId="6334" priority="9841">
      <formula>$B1582="TN4110TA"</formula>
    </cfRule>
    <cfRule type="expression" dxfId="6333" priority="9842">
      <formula>$B1582="TN2321"</formula>
    </cfRule>
  </conditionalFormatting>
  <conditionalFormatting sqref="M1583">
    <cfRule type="expression" dxfId="6332" priority="9803">
      <formula>$B1583="StatMechThermo"</formula>
    </cfRule>
    <cfRule type="expression" dxfId="6331" priority="9804">
      <formula>$B1583="TN1531TW"</formula>
    </cfRule>
    <cfRule type="expression" dxfId="6330" priority="9805">
      <formula>$B1583="AESB1320TN"</formula>
    </cfRule>
    <cfRule type="expression" dxfId="6329" priority="9806">
      <formula>$B1583="NB1142"</formula>
    </cfRule>
    <cfRule type="expression" dxfId="6328" priority="9807">
      <formula>$B1583="EE1P11"</formula>
    </cfRule>
    <cfRule type="expression" dxfId="6327" priority="9808">
      <formula>$B1583="TN2054"</formula>
    </cfRule>
    <cfRule type="expression" dxfId="6326" priority="9809">
      <formula>$B1583="TN1201"</formula>
    </cfRule>
    <cfRule type="expression" dxfId="6325" priority="9810">
      <formula>$B1583="TN1321"</formula>
    </cfRule>
    <cfRule type="expression" dxfId="6324" priority="9811">
      <formula>$B1583="TN4010TA"</formula>
    </cfRule>
    <cfRule type="expression" dxfId="6323" priority="9812">
      <formula>$B1583="TN2053"</formula>
    </cfRule>
    <cfRule type="expression" dxfId="6322" priority="9813">
      <formula>$B1583="TN2421"</formula>
    </cfRule>
    <cfRule type="expression" dxfId="6321" priority="9814">
      <formula>$B1583="TN1301"</formula>
    </cfRule>
    <cfRule type="expression" dxfId="6320" priority="9815">
      <formula>$B1583="TN1612TU"</formula>
    </cfRule>
    <cfRule type="expression" dxfId="6319" priority="9816">
      <formula>$B1583="TN1311"</formula>
    </cfRule>
    <cfRule type="expression" dxfId="6318" priority="9817">
      <formula>$B1583="TN1622"</formula>
    </cfRule>
    <cfRule type="expression" dxfId="6317" priority="9818">
      <formula>$B1583="EE1200"</formula>
    </cfRule>
    <cfRule type="expression" dxfId="6316" priority="9819">
      <formula>$B1583="TN2345"</formula>
    </cfRule>
    <cfRule type="expression" dxfId="6315" priority="9820">
      <formula>$B1583="AESB1320TN"</formula>
    </cfRule>
    <cfRule type="expression" dxfId="6314" priority="9821">
      <formula>$B1583="TN4110TA"</formula>
    </cfRule>
    <cfRule type="expression" dxfId="6313" priority="9822">
      <formula>$B1583="TN2321"</formula>
    </cfRule>
  </conditionalFormatting>
  <conditionalFormatting sqref="M1584">
    <cfRule type="expression" dxfId="6312" priority="9783">
      <formula>$B1584="StatMechThermo"</formula>
    </cfRule>
    <cfRule type="expression" dxfId="6311" priority="9784">
      <formula>$B1584="TN1531TW"</formula>
    </cfRule>
    <cfRule type="expression" dxfId="6310" priority="9785">
      <formula>$B1584="AESB1320TN"</formula>
    </cfRule>
    <cfRule type="expression" dxfId="6309" priority="9786">
      <formula>$B1584="NB1142"</formula>
    </cfRule>
    <cfRule type="expression" dxfId="6308" priority="9787">
      <formula>$B1584="EE1P11"</formula>
    </cfRule>
    <cfRule type="expression" dxfId="6307" priority="9788">
      <formula>$B1584="TN2054"</formula>
    </cfRule>
    <cfRule type="expression" dxfId="6306" priority="9789">
      <formula>$B1584="TN1201"</formula>
    </cfRule>
    <cfRule type="expression" dxfId="6305" priority="9790">
      <formula>$B1584="TN1321"</formula>
    </cfRule>
    <cfRule type="expression" dxfId="6304" priority="9791">
      <formula>$B1584="TN4010TA"</formula>
    </cfRule>
    <cfRule type="expression" dxfId="6303" priority="9792">
      <formula>$B1584="TN2053"</formula>
    </cfRule>
    <cfRule type="expression" dxfId="6302" priority="9793">
      <formula>$B1584="TN2421"</formula>
    </cfRule>
    <cfRule type="expression" dxfId="6301" priority="9794">
      <formula>$B1584="TN1301"</formula>
    </cfRule>
    <cfRule type="expression" dxfId="6300" priority="9795">
      <formula>$B1584="TN1612TU"</formula>
    </cfRule>
    <cfRule type="expression" dxfId="6299" priority="9796">
      <formula>$B1584="TN1311"</formula>
    </cfRule>
    <cfRule type="expression" dxfId="6298" priority="9797">
      <formula>$B1584="TN1622"</formula>
    </cfRule>
    <cfRule type="expression" dxfId="6297" priority="9798">
      <formula>$B1584="EE1200"</formula>
    </cfRule>
    <cfRule type="expression" dxfId="6296" priority="9799">
      <formula>$B1584="TN2345"</formula>
    </cfRule>
    <cfRule type="expression" dxfId="6295" priority="9800">
      <formula>$B1584="AESB1320TN"</formula>
    </cfRule>
    <cfRule type="expression" dxfId="6294" priority="9801">
      <formula>$B1584="TN4110TA"</formula>
    </cfRule>
    <cfRule type="expression" dxfId="6293" priority="9802">
      <formula>$B1584="TN2321"</formula>
    </cfRule>
  </conditionalFormatting>
  <conditionalFormatting sqref="M1585">
    <cfRule type="expression" dxfId="6292" priority="9763">
      <formula>$B1585="StatMechThermo"</formula>
    </cfRule>
    <cfRule type="expression" dxfId="6291" priority="9764">
      <formula>$B1585="TN1531TW"</formula>
    </cfRule>
    <cfRule type="expression" dxfId="6290" priority="9765">
      <formula>$B1585="AESB1320TN"</formula>
    </cfRule>
    <cfRule type="expression" dxfId="6289" priority="9766">
      <formula>$B1585="NB1142"</formula>
    </cfRule>
    <cfRule type="expression" dxfId="6288" priority="9767">
      <formula>$B1585="EE1P11"</formula>
    </cfRule>
    <cfRule type="expression" dxfId="6287" priority="9768">
      <formula>$B1585="TN2054"</formula>
    </cfRule>
    <cfRule type="expression" dxfId="6286" priority="9769">
      <formula>$B1585="TN1201"</formula>
    </cfRule>
    <cfRule type="expression" dxfId="6285" priority="9770">
      <formula>$B1585="TN1321"</formula>
    </cfRule>
    <cfRule type="expression" dxfId="6284" priority="9771">
      <formula>$B1585="TN4010TA"</formula>
    </cfRule>
    <cfRule type="expression" dxfId="6283" priority="9772">
      <formula>$B1585="TN2053"</formula>
    </cfRule>
    <cfRule type="expression" dxfId="6282" priority="9773">
      <formula>$B1585="TN2421"</formula>
    </cfRule>
    <cfRule type="expression" dxfId="6281" priority="9774">
      <formula>$B1585="TN1301"</formula>
    </cfRule>
    <cfRule type="expression" dxfId="6280" priority="9775">
      <formula>$B1585="TN1612TU"</formula>
    </cfRule>
    <cfRule type="expression" dxfId="6279" priority="9776">
      <formula>$B1585="TN1311"</formula>
    </cfRule>
    <cfRule type="expression" dxfId="6278" priority="9777">
      <formula>$B1585="TN1622"</formula>
    </cfRule>
    <cfRule type="expression" dxfId="6277" priority="9778">
      <formula>$B1585="EE1200"</formula>
    </cfRule>
    <cfRule type="expression" dxfId="6276" priority="9779">
      <formula>$B1585="TN2345"</formula>
    </cfRule>
    <cfRule type="expression" dxfId="6275" priority="9780">
      <formula>$B1585="AESB1320TN"</formula>
    </cfRule>
    <cfRule type="expression" dxfId="6274" priority="9781">
      <formula>$B1585="TN4110TA"</formula>
    </cfRule>
    <cfRule type="expression" dxfId="6273" priority="9782">
      <formula>$B1585="TN2321"</formula>
    </cfRule>
  </conditionalFormatting>
  <conditionalFormatting sqref="M1586">
    <cfRule type="expression" dxfId="6272" priority="9743">
      <formula>$B1586="StatMechThermo"</formula>
    </cfRule>
    <cfRule type="expression" dxfId="6271" priority="9744">
      <formula>$B1586="TN1531TW"</formula>
    </cfRule>
    <cfRule type="expression" dxfId="6270" priority="9745">
      <formula>$B1586="AESB1320TN"</formula>
    </cfRule>
    <cfRule type="expression" dxfId="6269" priority="9746">
      <formula>$B1586="NB1142"</formula>
    </cfRule>
    <cfRule type="expression" dxfId="6268" priority="9747">
      <formula>$B1586="EE1P11"</formula>
    </cfRule>
    <cfRule type="expression" dxfId="6267" priority="9748">
      <formula>$B1586="TN2054"</formula>
    </cfRule>
    <cfRule type="expression" dxfId="6266" priority="9749">
      <formula>$B1586="TN1201"</formula>
    </cfRule>
    <cfRule type="expression" dxfId="6265" priority="9750">
      <formula>$B1586="TN1321"</formula>
    </cfRule>
    <cfRule type="expression" dxfId="6264" priority="9751">
      <formula>$B1586="TN4010TA"</formula>
    </cfRule>
    <cfRule type="expression" dxfId="6263" priority="9752">
      <formula>$B1586="TN2053"</formula>
    </cfRule>
    <cfRule type="expression" dxfId="6262" priority="9753">
      <formula>$B1586="TN2421"</formula>
    </cfRule>
    <cfRule type="expression" dxfId="6261" priority="9754">
      <formula>$B1586="TN1301"</formula>
    </cfRule>
    <cfRule type="expression" dxfId="6260" priority="9755">
      <formula>$B1586="TN1612TU"</formula>
    </cfRule>
    <cfRule type="expression" dxfId="6259" priority="9756">
      <formula>$B1586="TN1311"</formula>
    </cfRule>
    <cfRule type="expression" dxfId="6258" priority="9757">
      <formula>$B1586="TN1622"</formula>
    </cfRule>
    <cfRule type="expression" dxfId="6257" priority="9758">
      <formula>$B1586="EE1200"</formula>
    </cfRule>
    <cfRule type="expression" dxfId="6256" priority="9759">
      <formula>$B1586="TN2345"</formula>
    </cfRule>
    <cfRule type="expression" dxfId="6255" priority="9760">
      <formula>$B1586="AESB1320TN"</formula>
    </cfRule>
    <cfRule type="expression" dxfId="6254" priority="9761">
      <formula>$B1586="TN4110TA"</formula>
    </cfRule>
    <cfRule type="expression" dxfId="6253" priority="9762">
      <formula>$B1586="TN2321"</formula>
    </cfRule>
  </conditionalFormatting>
  <conditionalFormatting sqref="M1587">
    <cfRule type="expression" dxfId="6252" priority="9723">
      <formula>$B1587="StatMechThermo"</formula>
    </cfRule>
    <cfRule type="expression" dxfId="6251" priority="9724">
      <formula>$B1587="TN1531TW"</formula>
    </cfRule>
    <cfRule type="expression" dxfId="6250" priority="9725">
      <formula>$B1587="AESB1320TN"</formula>
    </cfRule>
    <cfRule type="expression" dxfId="6249" priority="9726">
      <formula>$B1587="NB1142"</formula>
    </cfRule>
    <cfRule type="expression" dxfId="6248" priority="9727">
      <formula>$B1587="EE1P11"</formula>
    </cfRule>
    <cfRule type="expression" dxfId="6247" priority="9728">
      <formula>$B1587="TN2054"</formula>
    </cfRule>
    <cfRule type="expression" dxfId="6246" priority="9729">
      <formula>$B1587="TN1201"</formula>
    </cfRule>
    <cfRule type="expression" dxfId="6245" priority="9730">
      <formula>$B1587="TN1321"</formula>
    </cfRule>
    <cfRule type="expression" dxfId="6244" priority="9731">
      <formula>$B1587="TN4010TA"</formula>
    </cfRule>
    <cfRule type="expression" dxfId="6243" priority="9732">
      <formula>$B1587="TN2053"</formula>
    </cfRule>
    <cfRule type="expression" dxfId="6242" priority="9733">
      <formula>$B1587="TN2421"</formula>
    </cfRule>
    <cfRule type="expression" dxfId="6241" priority="9734">
      <formula>$B1587="TN1301"</formula>
    </cfRule>
    <cfRule type="expression" dxfId="6240" priority="9735">
      <formula>$B1587="TN1612TU"</formula>
    </cfRule>
    <cfRule type="expression" dxfId="6239" priority="9736">
      <formula>$B1587="TN1311"</formula>
    </cfRule>
    <cfRule type="expression" dxfId="6238" priority="9737">
      <formula>$B1587="TN1622"</formula>
    </cfRule>
    <cfRule type="expression" dxfId="6237" priority="9738">
      <formula>$B1587="EE1200"</formula>
    </cfRule>
    <cfRule type="expression" dxfId="6236" priority="9739">
      <formula>$B1587="TN2345"</formula>
    </cfRule>
    <cfRule type="expression" dxfId="6235" priority="9740">
      <formula>$B1587="AESB1320TN"</formula>
    </cfRule>
    <cfRule type="expression" dxfId="6234" priority="9741">
      <formula>$B1587="TN4110TA"</formula>
    </cfRule>
    <cfRule type="expression" dxfId="6233" priority="9742">
      <formula>$B1587="TN2321"</formula>
    </cfRule>
  </conditionalFormatting>
  <conditionalFormatting sqref="M1588">
    <cfRule type="expression" dxfId="6232" priority="9703">
      <formula>$B1588="StatMechThermo"</formula>
    </cfRule>
    <cfRule type="expression" dxfId="6231" priority="9704">
      <formula>$B1588="TN1531TW"</formula>
    </cfRule>
    <cfRule type="expression" dxfId="6230" priority="9705">
      <formula>$B1588="AESB1320TN"</formula>
    </cfRule>
    <cfRule type="expression" dxfId="6229" priority="9706">
      <formula>$B1588="NB1142"</formula>
    </cfRule>
    <cfRule type="expression" dxfId="6228" priority="9707">
      <formula>$B1588="EE1P11"</formula>
    </cfRule>
    <cfRule type="expression" dxfId="6227" priority="9708">
      <formula>$B1588="TN2054"</formula>
    </cfRule>
    <cfRule type="expression" dxfId="6226" priority="9709">
      <formula>$B1588="TN1201"</formula>
    </cfRule>
    <cfRule type="expression" dxfId="6225" priority="9710">
      <formula>$B1588="TN1321"</formula>
    </cfRule>
    <cfRule type="expression" dxfId="6224" priority="9711">
      <formula>$B1588="TN4010TA"</formula>
    </cfRule>
    <cfRule type="expression" dxfId="6223" priority="9712">
      <formula>$B1588="TN2053"</formula>
    </cfRule>
    <cfRule type="expression" dxfId="6222" priority="9713">
      <formula>$B1588="TN2421"</formula>
    </cfRule>
    <cfRule type="expression" dxfId="6221" priority="9714">
      <formula>$B1588="TN1301"</formula>
    </cfRule>
    <cfRule type="expression" dxfId="6220" priority="9715">
      <formula>$B1588="TN1612TU"</formula>
    </cfRule>
    <cfRule type="expression" dxfId="6219" priority="9716">
      <formula>$B1588="TN1311"</formula>
    </cfRule>
    <cfRule type="expression" dxfId="6218" priority="9717">
      <formula>$B1588="TN1622"</formula>
    </cfRule>
    <cfRule type="expression" dxfId="6217" priority="9718">
      <formula>$B1588="EE1200"</formula>
    </cfRule>
    <cfRule type="expression" dxfId="6216" priority="9719">
      <formula>$B1588="TN2345"</formula>
    </cfRule>
    <cfRule type="expression" dxfId="6215" priority="9720">
      <formula>$B1588="AESB1320TN"</formula>
    </cfRule>
    <cfRule type="expression" dxfId="6214" priority="9721">
      <formula>$B1588="TN4110TA"</formula>
    </cfRule>
    <cfRule type="expression" dxfId="6213" priority="9722">
      <formula>$B1588="TN2321"</formula>
    </cfRule>
  </conditionalFormatting>
  <conditionalFormatting sqref="M1589">
    <cfRule type="expression" dxfId="6212" priority="9683">
      <formula>$B1589="StatMechThermo"</formula>
    </cfRule>
    <cfRule type="expression" dxfId="6211" priority="9684">
      <formula>$B1589="TN1531TW"</formula>
    </cfRule>
    <cfRule type="expression" dxfId="6210" priority="9685">
      <formula>$B1589="AESB1320TN"</formula>
    </cfRule>
    <cfRule type="expression" dxfId="6209" priority="9686">
      <formula>$B1589="NB1142"</formula>
    </cfRule>
    <cfRule type="expression" dxfId="6208" priority="9687">
      <formula>$B1589="EE1P11"</formula>
    </cfRule>
    <cfRule type="expression" dxfId="6207" priority="9688">
      <formula>$B1589="TN2054"</formula>
    </cfRule>
    <cfRule type="expression" dxfId="6206" priority="9689">
      <formula>$B1589="TN1201"</formula>
    </cfRule>
    <cfRule type="expression" dxfId="6205" priority="9690">
      <formula>$B1589="TN1321"</formula>
    </cfRule>
    <cfRule type="expression" dxfId="6204" priority="9691">
      <formula>$B1589="TN4010TA"</formula>
    </cfRule>
    <cfRule type="expression" dxfId="6203" priority="9692">
      <formula>$B1589="TN2053"</formula>
    </cfRule>
    <cfRule type="expression" dxfId="6202" priority="9693">
      <formula>$B1589="TN2421"</formula>
    </cfRule>
    <cfRule type="expression" dxfId="6201" priority="9694">
      <formula>$B1589="TN1301"</formula>
    </cfRule>
    <cfRule type="expression" dxfId="6200" priority="9695">
      <formula>$B1589="TN1612TU"</formula>
    </cfRule>
    <cfRule type="expression" dxfId="6199" priority="9696">
      <formula>$B1589="TN1311"</formula>
    </cfRule>
    <cfRule type="expression" dxfId="6198" priority="9697">
      <formula>$B1589="TN1622"</formula>
    </cfRule>
    <cfRule type="expression" dxfId="6197" priority="9698">
      <formula>$B1589="EE1200"</formula>
    </cfRule>
    <cfRule type="expression" dxfId="6196" priority="9699">
      <formula>$B1589="TN2345"</formula>
    </cfRule>
    <cfRule type="expression" dxfId="6195" priority="9700">
      <formula>$B1589="AESB1320TN"</formula>
    </cfRule>
    <cfRule type="expression" dxfId="6194" priority="9701">
      <formula>$B1589="TN4110TA"</formula>
    </cfRule>
    <cfRule type="expression" dxfId="6193" priority="9702">
      <formula>$B1589="TN2321"</formula>
    </cfRule>
  </conditionalFormatting>
  <conditionalFormatting sqref="M1590">
    <cfRule type="expression" dxfId="6192" priority="9663">
      <formula>$B1590="StatMechThermo"</formula>
    </cfRule>
    <cfRule type="expression" dxfId="6191" priority="9664">
      <formula>$B1590="TN1531TW"</formula>
    </cfRule>
    <cfRule type="expression" dxfId="6190" priority="9665">
      <formula>$B1590="AESB1320TN"</formula>
    </cfRule>
    <cfRule type="expression" dxfId="6189" priority="9666">
      <formula>$B1590="NB1142"</formula>
    </cfRule>
    <cfRule type="expression" dxfId="6188" priority="9667">
      <formula>$B1590="EE1P11"</formula>
    </cfRule>
    <cfRule type="expression" dxfId="6187" priority="9668">
      <formula>$B1590="TN2054"</formula>
    </cfRule>
    <cfRule type="expression" dxfId="6186" priority="9669">
      <formula>$B1590="TN1201"</formula>
    </cfRule>
    <cfRule type="expression" dxfId="6185" priority="9670">
      <formula>$B1590="TN1321"</formula>
    </cfRule>
    <cfRule type="expression" dxfId="6184" priority="9671">
      <formula>$B1590="TN4010TA"</formula>
    </cfRule>
    <cfRule type="expression" dxfId="6183" priority="9672">
      <formula>$B1590="TN2053"</formula>
    </cfRule>
    <cfRule type="expression" dxfId="6182" priority="9673">
      <formula>$B1590="TN2421"</formula>
    </cfRule>
    <cfRule type="expression" dxfId="6181" priority="9674">
      <formula>$B1590="TN1301"</formula>
    </cfRule>
    <cfRule type="expression" dxfId="6180" priority="9675">
      <formula>$B1590="TN1612TU"</formula>
    </cfRule>
    <cfRule type="expression" dxfId="6179" priority="9676">
      <formula>$B1590="TN1311"</formula>
    </cfRule>
    <cfRule type="expression" dxfId="6178" priority="9677">
      <formula>$B1590="TN1622"</formula>
    </cfRule>
    <cfRule type="expression" dxfId="6177" priority="9678">
      <formula>$B1590="EE1200"</formula>
    </cfRule>
    <cfRule type="expression" dxfId="6176" priority="9679">
      <formula>$B1590="TN2345"</formula>
    </cfRule>
    <cfRule type="expression" dxfId="6175" priority="9680">
      <formula>$B1590="AESB1320TN"</formula>
    </cfRule>
    <cfRule type="expression" dxfId="6174" priority="9681">
      <formula>$B1590="TN4110TA"</formula>
    </cfRule>
    <cfRule type="expression" dxfId="6173" priority="9682">
      <formula>$B1590="TN2321"</formula>
    </cfRule>
  </conditionalFormatting>
  <conditionalFormatting sqref="M1591">
    <cfRule type="expression" dxfId="6172" priority="9643">
      <formula>$B1591="StatMechThermo"</formula>
    </cfRule>
    <cfRule type="expression" dxfId="6171" priority="9644">
      <formula>$B1591="TN1531TW"</formula>
    </cfRule>
    <cfRule type="expression" dxfId="6170" priority="9645">
      <formula>$B1591="AESB1320TN"</formula>
    </cfRule>
    <cfRule type="expression" dxfId="6169" priority="9646">
      <formula>$B1591="NB1142"</formula>
    </cfRule>
    <cfRule type="expression" dxfId="6168" priority="9647">
      <formula>$B1591="EE1P11"</formula>
    </cfRule>
    <cfRule type="expression" dxfId="6167" priority="9648">
      <formula>$B1591="TN2054"</formula>
    </cfRule>
    <cfRule type="expression" dxfId="6166" priority="9649">
      <formula>$B1591="TN1201"</formula>
    </cfRule>
    <cfRule type="expression" dxfId="6165" priority="9650">
      <formula>$B1591="TN1321"</formula>
    </cfRule>
    <cfRule type="expression" dxfId="6164" priority="9651">
      <formula>$B1591="TN4010TA"</formula>
    </cfRule>
    <cfRule type="expression" dxfId="6163" priority="9652">
      <formula>$B1591="TN2053"</formula>
    </cfRule>
    <cfRule type="expression" dxfId="6162" priority="9653">
      <formula>$B1591="TN2421"</formula>
    </cfRule>
    <cfRule type="expression" dxfId="6161" priority="9654">
      <formula>$B1591="TN1301"</formula>
    </cfRule>
    <cfRule type="expression" dxfId="6160" priority="9655">
      <formula>$B1591="TN1612TU"</formula>
    </cfRule>
    <cfRule type="expression" dxfId="6159" priority="9656">
      <formula>$B1591="TN1311"</formula>
    </cfRule>
    <cfRule type="expression" dxfId="6158" priority="9657">
      <formula>$B1591="TN1622"</formula>
    </cfRule>
    <cfRule type="expression" dxfId="6157" priority="9658">
      <formula>$B1591="EE1200"</formula>
    </cfRule>
    <cfRule type="expression" dxfId="6156" priority="9659">
      <formula>$B1591="TN2345"</formula>
    </cfRule>
    <cfRule type="expression" dxfId="6155" priority="9660">
      <formula>$B1591="AESB1320TN"</formula>
    </cfRule>
    <cfRule type="expression" dxfId="6154" priority="9661">
      <formula>$B1591="TN4110TA"</formula>
    </cfRule>
    <cfRule type="expression" dxfId="6153" priority="9662">
      <formula>$B1591="TN2321"</formula>
    </cfRule>
  </conditionalFormatting>
  <conditionalFormatting sqref="M1592">
    <cfRule type="expression" dxfId="6152" priority="9623">
      <formula>$B1592="StatMechThermo"</formula>
    </cfRule>
    <cfRule type="expression" dxfId="6151" priority="9624">
      <formula>$B1592="TN1531TW"</formula>
    </cfRule>
    <cfRule type="expression" dxfId="6150" priority="9625">
      <formula>$B1592="AESB1320TN"</formula>
    </cfRule>
    <cfRule type="expression" dxfId="6149" priority="9626">
      <formula>$B1592="NB1142"</formula>
    </cfRule>
    <cfRule type="expression" dxfId="6148" priority="9627">
      <formula>$B1592="EE1P11"</formula>
    </cfRule>
    <cfRule type="expression" dxfId="6147" priority="9628">
      <formula>$B1592="TN2054"</formula>
    </cfRule>
    <cfRule type="expression" dxfId="6146" priority="9629">
      <formula>$B1592="TN1201"</formula>
    </cfRule>
    <cfRule type="expression" dxfId="6145" priority="9630">
      <formula>$B1592="TN1321"</formula>
    </cfRule>
    <cfRule type="expression" dxfId="6144" priority="9631">
      <formula>$B1592="TN4010TA"</formula>
    </cfRule>
    <cfRule type="expression" dxfId="6143" priority="9632">
      <formula>$B1592="TN2053"</formula>
    </cfRule>
    <cfRule type="expression" dxfId="6142" priority="9633">
      <formula>$B1592="TN2421"</formula>
    </cfRule>
    <cfRule type="expression" dxfId="6141" priority="9634">
      <formula>$B1592="TN1301"</formula>
    </cfRule>
    <cfRule type="expression" dxfId="6140" priority="9635">
      <formula>$B1592="TN1612TU"</formula>
    </cfRule>
    <cfRule type="expression" dxfId="6139" priority="9636">
      <formula>$B1592="TN1311"</formula>
    </cfRule>
    <cfRule type="expression" dxfId="6138" priority="9637">
      <formula>$B1592="TN1622"</formula>
    </cfRule>
    <cfRule type="expression" dxfId="6137" priority="9638">
      <formula>$B1592="EE1200"</formula>
    </cfRule>
    <cfRule type="expression" dxfId="6136" priority="9639">
      <formula>$B1592="TN2345"</formula>
    </cfRule>
    <cfRule type="expression" dxfId="6135" priority="9640">
      <formula>$B1592="AESB1320TN"</formula>
    </cfRule>
    <cfRule type="expression" dxfId="6134" priority="9641">
      <formula>$B1592="TN4110TA"</formula>
    </cfRule>
    <cfRule type="expression" dxfId="6133" priority="9642">
      <formula>$B1592="TN2321"</formula>
    </cfRule>
  </conditionalFormatting>
  <conditionalFormatting sqref="S114">
    <cfRule type="expression" dxfId="6132" priority="9603">
      <formula>$B114="StatMechThermo"</formula>
    </cfRule>
    <cfRule type="expression" dxfId="6131" priority="9604">
      <formula>$B114="TN1531TW"</formula>
    </cfRule>
    <cfRule type="expression" dxfId="6130" priority="9605">
      <formula>$B114="AESB1320TN"</formula>
    </cfRule>
    <cfRule type="expression" dxfId="6129" priority="9606">
      <formula>$B114="NB1142"</formula>
    </cfRule>
    <cfRule type="expression" dxfId="6128" priority="9607">
      <formula>$B114="EE1P11"</formula>
    </cfRule>
    <cfRule type="expression" dxfId="6127" priority="9608">
      <formula>$B114="TN2054"</formula>
    </cfRule>
    <cfRule type="expression" dxfId="6126" priority="9609">
      <formula>$B114="TN1201"</formula>
    </cfRule>
    <cfRule type="expression" dxfId="6125" priority="9610">
      <formula>$B114="TN1321"</formula>
    </cfRule>
    <cfRule type="expression" dxfId="6124" priority="9611">
      <formula>$B114="TN4010TA"</formula>
    </cfRule>
    <cfRule type="expression" dxfId="6123" priority="9612">
      <formula>$B114="TN2053"</formula>
    </cfRule>
    <cfRule type="expression" dxfId="6122" priority="9613">
      <formula>$B114="TN2421"</formula>
    </cfRule>
    <cfRule type="expression" dxfId="6121" priority="9614">
      <formula>$B114="TN1301"</formula>
    </cfRule>
    <cfRule type="expression" dxfId="6120" priority="9615">
      <formula>$B114="TN1612TU"</formula>
    </cfRule>
    <cfRule type="expression" dxfId="6119" priority="9616">
      <formula>$B114="TN1311"</formula>
    </cfRule>
    <cfRule type="expression" dxfId="6118" priority="9617">
      <formula>$B114="TN1622"</formula>
    </cfRule>
    <cfRule type="expression" dxfId="6117" priority="9618">
      <formula>$B114="EE1200"</formula>
    </cfRule>
    <cfRule type="expression" dxfId="6116" priority="9619">
      <formula>$B114="TN2345"</formula>
    </cfRule>
    <cfRule type="expression" dxfId="6115" priority="9620">
      <formula>$B114="AESB1320TN"</formula>
    </cfRule>
    <cfRule type="expression" dxfId="6114" priority="9621">
      <formula>$B114="TN4110TA"</formula>
    </cfRule>
    <cfRule type="expression" dxfId="6113" priority="9622">
      <formula>$B114="TN2321"</formula>
    </cfRule>
  </conditionalFormatting>
  <conditionalFormatting sqref="S115">
    <cfRule type="expression" dxfId="6112" priority="9583">
      <formula>$B115="StatMechThermo"</formula>
    </cfRule>
    <cfRule type="expression" dxfId="6111" priority="9584">
      <formula>$B115="TN1531TW"</formula>
    </cfRule>
    <cfRule type="expression" dxfId="6110" priority="9585">
      <formula>$B115="AESB1320TN"</formula>
    </cfRule>
    <cfRule type="expression" dxfId="6109" priority="9586">
      <formula>$B115="NB1142"</formula>
    </cfRule>
    <cfRule type="expression" dxfId="6108" priority="9587">
      <formula>$B115="EE1P11"</formula>
    </cfRule>
    <cfRule type="expression" dxfId="6107" priority="9588">
      <formula>$B115="TN2054"</formula>
    </cfRule>
    <cfRule type="expression" dxfId="6106" priority="9589">
      <formula>$B115="TN1201"</formula>
    </cfRule>
    <cfRule type="expression" dxfId="6105" priority="9590">
      <formula>$B115="TN1321"</formula>
    </cfRule>
    <cfRule type="expression" dxfId="6104" priority="9591">
      <formula>$B115="TN4010TA"</formula>
    </cfRule>
    <cfRule type="expression" dxfId="6103" priority="9592">
      <formula>$B115="TN2053"</formula>
    </cfRule>
    <cfRule type="expression" dxfId="6102" priority="9593">
      <formula>$B115="TN2421"</formula>
    </cfRule>
    <cfRule type="expression" dxfId="6101" priority="9594">
      <formula>$B115="TN1301"</formula>
    </cfRule>
    <cfRule type="expression" dxfId="6100" priority="9595">
      <formula>$B115="TN1612TU"</formula>
    </cfRule>
    <cfRule type="expression" dxfId="6099" priority="9596">
      <formula>$B115="TN1311"</formula>
    </cfRule>
    <cfRule type="expression" dxfId="6098" priority="9597">
      <formula>$B115="TN1622"</formula>
    </cfRule>
    <cfRule type="expression" dxfId="6097" priority="9598">
      <formula>$B115="EE1200"</formula>
    </cfRule>
    <cfRule type="expression" dxfId="6096" priority="9599">
      <formula>$B115="TN2345"</formula>
    </cfRule>
    <cfRule type="expression" dxfId="6095" priority="9600">
      <formula>$B115="AESB1320TN"</formula>
    </cfRule>
    <cfRule type="expression" dxfId="6094" priority="9601">
      <formula>$B115="TN4110TA"</formula>
    </cfRule>
    <cfRule type="expression" dxfId="6093" priority="9602">
      <formula>$B115="TN2321"</formula>
    </cfRule>
  </conditionalFormatting>
  <conditionalFormatting sqref="B1603:B1633 G1603:G1633 K1603:M1633">
    <cfRule type="expression" dxfId="6092" priority="9329">
      <formula>$B1603="StatMechThermo"</formula>
    </cfRule>
    <cfRule type="expression" dxfId="6091" priority="9349">
      <formula>$B1603="TN1531TW"</formula>
    </cfRule>
    <cfRule type="expression" dxfId="6090" priority="9350">
      <formula>$B1603="AESB1320TN"</formula>
    </cfRule>
    <cfRule type="expression" dxfId="6089" priority="9351">
      <formula>$B1603="NB1142"</formula>
    </cfRule>
    <cfRule type="expression" dxfId="6088" priority="9352">
      <formula>$B1603="EE1P11"</formula>
    </cfRule>
    <cfRule type="expression" dxfId="6087" priority="9353">
      <formula>$B1603="TN2054"</formula>
    </cfRule>
    <cfRule type="expression" dxfId="6086" priority="9354">
      <formula>$B1603="TN1201"</formula>
    </cfRule>
    <cfRule type="expression" dxfId="6085" priority="9355">
      <formula>$B1603="TN1321"</formula>
    </cfRule>
    <cfRule type="expression" dxfId="6084" priority="9356">
      <formula>$B1603="TN4010TA"</formula>
    </cfRule>
    <cfRule type="expression" dxfId="6083" priority="9357">
      <formula>$B1603="TN2053"</formula>
    </cfRule>
    <cfRule type="expression" dxfId="6082" priority="9358">
      <formula>$B1603="TN2421"</formula>
    </cfRule>
    <cfRule type="expression" dxfId="6081" priority="9359">
      <formula>$B1603="TN1301"</formula>
    </cfRule>
    <cfRule type="expression" dxfId="6080" priority="9360">
      <formula>$B1603="TN1612TU"</formula>
    </cfRule>
    <cfRule type="expression" dxfId="6079" priority="9361">
      <formula>$B1603="TN1311"</formula>
    </cfRule>
    <cfRule type="expression" dxfId="6078" priority="9362">
      <formula>$B1603="TN1622"</formula>
    </cfRule>
    <cfRule type="expression" dxfId="6077" priority="9363">
      <formula>$B1603="EE1200"</formula>
    </cfRule>
    <cfRule type="expression" dxfId="6076" priority="9364">
      <formula>$B1603="TN2345"</formula>
    </cfRule>
    <cfRule type="expression" dxfId="6075" priority="9365">
      <formula>$B1603="AESB1320TN"</formula>
    </cfRule>
    <cfRule type="expression" dxfId="6074" priority="9366">
      <formula>$B1603="TN4110TA"</formula>
    </cfRule>
    <cfRule type="expression" dxfId="6073" priority="9367">
      <formula>$B1603="TN2321"</formula>
    </cfRule>
  </conditionalFormatting>
  <conditionalFormatting sqref="S1624:S1633">
    <cfRule type="expression" dxfId="6072" priority="9270">
      <formula>$B1624="StatMechThermo"</formula>
    </cfRule>
    <cfRule type="expression" dxfId="6071" priority="9271">
      <formula>$B1624="TN1531TW"</formula>
    </cfRule>
    <cfRule type="expression" dxfId="6070" priority="9272">
      <formula>$B1624="AESB1320TN"</formula>
    </cfRule>
    <cfRule type="expression" dxfId="6069" priority="9273">
      <formula>$B1624="NB1142"</formula>
    </cfRule>
    <cfRule type="expression" dxfId="6068" priority="9274">
      <formula>$B1624="EE1P11"</formula>
    </cfRule>
    <cfRule type="expression" dxfId="6067" priority="9275">
      <formula>$B1624="TN2054"</formula>
    </cfRule>
    <cfRule type="expression" dxfId="6066" priority="9276">
      <formula>$B1624="TN1201"</formula>
    </cfRule>
    <cfRule type="expression" dxfId="6065" priority="9277">
      <formula>$B1624="TN1321"</formula>
    </cfRule>
    <cfRule type="expression" dxfId="6064" priority="9278">
      <formula>$B1624="TN4010TA"</formula>
    </cfRule>
    <cfRule type="expression" dxfId="6063" priority="9279">
      <formula>$B1624="TN2053"</formula>
    </cfRule>
    <cfRule type="expression" dxfId="6062" priority="9280">
      <formula>$B1624="TN2421"</formula>
    </cfRule>
    <cfRule type="expression" dxfId="6061" priority="9281">
      <formula>$B1624="TN1301"</formula>
    </cfRule>
    <cfRule type="expression" dxfId="6060" priority="9282">
      <formula>$B1624="TN1612TU"</formula>
    </cfRule>
    <cfRule type="expression" dxfId="6059" priority="9283">
      <formula>$B1624="TN1311"</formula>
    </cfRule>
    <cfRule type="expression" dxfId="6058" priority="9284">
      <formula>$B1624="TN1622"</formula>
    </cfRule>
    <cfRule type="expression" dxfId="6057" priority="9285">
      <formula>$B1624="EE1200"</formula>
    </cfRule>
    <cfRule type="expression" dxfId="6056" priority="9286">
      <formula>$B1624="TN2345"</formula>
    </cfRule>
    <cfRule type="expression" dxfId="6055" priority="9287">
      <formula>$B1624="AESB1320TN"</formula>
    </cfRule>
    <cfRule type="expression" dxfId="6054" priority="9288">
      <formula>$B1624="TN4110TA"</formula>
    </cfRule>
    <cfRule type="expression" dxfId="6053" priority="9289">
      <formula>$B1624="TN2321"</formula>
    </cfRule>
  </conditionalFormatting>
  <conditionalFormatting sqref="S1605:S1607 S1610:S1622">
    <cfRule type="expression" dxfId="6052" priority="9250">
      <formula>$B1605="StatMechThermo"</formula>
    </cfRule>
    <cfRule type="expression" dxfId="6051" priority="9251">
      <formula>$B1605="TN1531TW"</formula>
    </cfRule>
    <cfRule type="expression" dxfId="6050" priority="9252">
      <formula>$B1605="AESB1320TN"</formula>
    </cfRule>
    <cfRule type="expression" dxfId="6049" priority="9253">
      <formula>$B1605="NB1142"</formula>
    </cfRule>
    <cfRule type="expression" dxfId="6048" priority="9254">
      <formula>$B1605="EE1P11"</formula>
    </cfRule>
    <cfRule type="expression" dxfId="6047" priority="9255">
      <formula>$B1605="TN2054"</formula>
    </cfRule>
    <cfRule type="expression" dxfId="6046" priority="9256">
      <formula>$B1605="TN1201"</formula>
    </cfRule>
    <cfRule type="expression" dxfId="6045" priority="9257">
      <formula>$B1605="TN1321"</formula>
    </cfRule>
    <cfRule type="expression" dxfId="6044" priority="9258">
      <formula>$B1605="TN4010TA"</formula>
    </cfRule>
    <cfRule type="expression" dxfId="6043" priority="9259">
      <formula>$B1605="TN2053"</formula>
    </cfRule>
    <cfRule type="expression" dxfId="6042" priority="9260">
      <formula>$B1605="TN2421"</formula>
    </cfRule>
    <cfRule type="expression" dxfId="6041" priority="9261">
      <formula>$B1605="TN1301"</formula>
    </cfRule>
    <cfRule type="expression" dxfId="6040" priority="9262">
      <formula>$B1605="TN1612TU"</formula>
    </cfRule>
    <cfRule type="expression" dxfId="6039" priority="9263">
      <formula>$B1605="TN1311"</formula>
    </cfRule>
    <cfRule type="expression" dxfId="6038" priority="9264">
      <formula>$B1605="TN1622"</formula>
    </cfRule>
    <cfRule type="expression" dxfId="6037" priority="9265">
      <formula>$B1605="EE1200"</formula>
    </cfRule>
    <cfRule type="expression" dxfId="6036" priority="9266">
      <formula>$B1605="TN2345"</formula>
    </cfRule>
    <cfRule type="expression" dxfId="6035" priority="9267">
      <formula>$B1605="AESB1320TN"</formula>
    </cfRule>
    <cfRule type="expression" dxfId="6034" priority="9268">
      <formula>$B1605="TN4110TA"</formula>
    </cfRule>
    <cfRule type="expression" dxfId="6033" priority="9269">
      <formula>$B1605="TN2321"</formula>
    </cfRule>
  </conditionalFormatting>
  <conditionalFormatting sqref="S1609">
    <cfRule type="expression" dxfId="6032" priority="9230">
      <formula>$B1609="StatMechThermo"</formula>
    </cfRule>
    <cfRule type="expression" dxfId="6031" priority="9231">
      <formula>$B1609="TN1531TW"</formula>
    </cfRule>
    <cfRule type="expression" dxfId="6030" priority="9232">
      <formula>$B1609="AESB1320TN"</formula>
    </cfRule>
    <cfRule type="expression" dxfId="6029" priority="9233">
      <formula>$B1609="NB1142"</formula>
    </cfRule>
    <cfRule type="expression" dxfId="6028" priority="9234">
      <formula>$B1609="EE1P11"</formula>
    </cfRule>
    <cfRule type="expression" dxfId="6027" priority="9235">
      <formula>$B1609="TN2054"</formula>
    </cfRule>
    <cfRule type="expression" dxfId="6026" priority="9236">
      <formula>$B1609="TN1201"</formula>
    </cfRule>
    <cfRule type="expression" dxfId="6025" priority="9237">
      <formula>$B1609="TN1321"</formula>
    </cfRule>
    <cfRule type="expression" dxfId="6024" priority="9238">
      <formula>$B1609="TN4010TA"</formula>
    </cfRule>
    <cfRule type="expression" dxfId="6023" priority="9239">
      <formula>$B1609="TN2053"</formula>
    </cfRule>
    <cfRule type="expression" dxfId="6022" priority="9240">
      <formula>$B1609="TN2421"</formula>
    </cfRule>
    <cfRule type="expression" dxfId="6021" priority="9241">
      <formula>$B1609="TN1301"</formula>
    </cfRule>
    <cfRule type="expression" dxfId="6020" priority="9242">
      <formula>$B1609="TN1612TU"</formula>
    </cfRule>
    <cfRule type="expression" dxfId="6019" priority="9243">
      <formula>$B1609="TN1311"</formula>
    </cfRule>
    <cfRule type="expression" dxfId="6018" priority="9244">
      <formula>$B1609="TN1622"</formula>
    </cfRule>
    <cfRule type="expression" dxfId="6017" priority="9245">
      <formula>$B1609="EE1200"</formula>
    </cfRule>
    <cfRule type="expression" dxfId="6016" priority="9246">
      <formula>$B1609="TN2345"</formula>
    </cfRule>
    <cfRule type="expression" dxfId="6015" priority="9247">
      <formula>$B1609="AESB1320TN"</formula>
    </cfRule>
    <cfRule type="expression" dxfId="6014" priority="9248">
      <formula>$B1609="TN4110TA"</formula>
    </cfRule>
    <cfRule type="expression" dxfId="6013" priority="9249">
      <formula>$B1609="TN2321"</formula>
    </cfRule>
  </conditionalFormatting>
  <conditionalFormatting sqref="S1608">
    <cfRule type="expression" dxfId="6012" priority="9210">
      <formula>$B1608="StatMechThermo"</formula>
    </cfRule>
    <cfRule type="expression" dxfId="6011" priority="9211">
      <formula>$B1608="TN1531TW"</formula>
    </cfRule>
    <cfRule type="expression" dxfId="6010" priority="9212">
      <formula>$B1608="AESB1320TN"</formula>
    </cfRule>
    <cfRule type="expression" dxfId="6009" priority="9213">
      <formula>$B1608="NB1142"</formula>
    </cfRule>
    <cfRule type="expression" dxfId="6008" priority="9214">
      <formula>$B1608="EE1P11"</formula>
    </cfRule>
    <cfRule type="expression" dxfId="6007" priority="9215">
      <formula>$B1608="TN2054"</formula>
    </cfRule>
    <cfRule type="expression" dxfId="6006" priority="9216">
      <formula>$B1608="TN1201"</formula>
    </cfRule>
    <cfRule type="expression" dxfId="6005" priority="9217">
      <formula>$B1608="TN1321"</formula>
    </cfRule>
    <cfRule type="expression" dxfId="6004" priority="9218">
      <formula>$B1608="TN4010TA"</formula>
    </cfRule>
    <cfRule type="expression" dxfId="6003" priority="9219">
      <formula>$B1608="TN2053"</formula>
    </cfRule>
    <cfRule type="expression" dxfId="6002" priority="9220">
      <formula>$B1608="TN2421"</formula>
    </cfRule>
    <cfRule type="expression" dxfId="6001" priority="9221">
      <formula>$B1608="TN1301"</formula>
    </cfRule>
    <cfRule type="expression" dxfId="6000" priority="9222">
      <formula>$B1608="TN1612TU"</formula>
    </cfRule>
    <cfRule type="expression" dxfId="5999" priority="9223">
      <formula>$B1608="TN1311"</formula>
    </cfRule>
    <cfRule type="expression" dxfId="5998" priority="9224">
      <formula>$B1608="TN1622"</formula>
    </cfRule>
    <cfRule type="expression" dxfId="5997" priority="9225">
      <formula>$B1608="EE1200"</formula>
    </cfRule>
    <cfRule type="expression" dxfId="5996" priority="9226">
      <formula>$B1608="TN2345"</formula>
    </cfRule>
    <cfRule type="expression" dxfId="5995" priority="9227">
      <formula>$B1608="AESB1320TN"</formula>
    </cfRule>
    <cfRule type="expression" dxfId="5994" priority="9228">
      <formula>$B1608="TN4110TA"</formula>
    </cfRule>
    <cfRule type="expression" dxfId="5993" priority="9229">
      <formula>$B1608="TN2321"</formula>
    </cfRule>
  </conditionalFormatting>
  <conditionalFormatting sqref="S1623">
    <cfRule type="expression" dxfId="5992" priority="9190">
      <formula>$B1623="StatMechThermo"</formula>
    </cfRule>
    <cfRule type="expression" dxfId="5991" priority="9191">
      <formula>$B1623="TN1531TW"</formula>
    </cfRule>
    <cfRule type="expression" dxfId="5990" priority="9192">
      <formula>$B1623="AESB1320TN"</formula>
    </cfRule>
    <cfRule type="expression" dxfId="5989" priority="9193">
      <formula>$B1623="NB1142"</formula>
    </cfRule>
    <cfRule type="expression" dxfId="5988" priority="9194">
      <formula>$B1623="EE1P11"</formula>
    </cfRule>
    <cfRule type="expression" dxfId="5987" priority="9195">
      <formula>$B1623="TN2054"</formula>
    </cfRule>
    <cfRule type="expression" dxfId="5986" priority="9196">
      <formula>$B1623="TN1201"</formula>
    </cfRule>
    <cfRule type="expression" dxfId="5985" priority="9197">
      <formula>$B1623="TN1321"</formula>
    </cfRule>
    <cfRule type="expression" dxfId="5984" priority="9198">
      <formula>$B1623="TN4010TA"</formula>
    </cfRule>
    <cfRule type="expression" dxfId="5983" priority="9199">
      <formula>$B1623="TN2053"</formula>
    </cfRule>
    <cfRule type="expression" dxfId="5982" priority="9200">
      <formula>$B1623="TN2421"</formula>
    </cfRule>
    <cfRule type="expression" dxfId="5981" priority="9201">
      <formula>$B1623="TN1301"</formula>
    </cfRule>
    <cfRule type="expression" dxfId="5980" priority="9202">
      <formula>$B1623="TN1612TU"</formula>
    </cfRule>
    <cfRule type="expression" dxfId="5979" priority="9203">
      <formula>$B1623="TN1311"</formula>
    </cfRule>
    <cfRule type="expression" dxfId="5978" priority="9204">
      <formula>$B1623="TN1622"</formula>
    </cfRule>
    <cfRule type="expression" dxfId="5977" priority="9205">
      <formula>$B1623="EE1200"</formula>
    </cfRule>
    <cfRule type="expression" dxfId="5976" priority="9206">
      <formula>$B1623="TN2345"</formula>
    </cfRule>
    <cfRule type="expression" dxfId="5975" priority="9207">
      <formula>$B1623="AESB1320TN"</formula>
    </cfRule>
    <cfRule type="expression" dxfId="5974" priority="9208">
      <formula>$B1623="TN4110TA"</formula>
    </cfRule>
    <cfRule type="expression" dxfId="5973" priority="9209">
      <formula>$B1623="TN2321"</formula>
    </cfRule>
  </conditionalFormatting>
  <conditionalFormatting sqref="S1603:S1604">
    <cfRule type="expression" dxfId="5972" priority="9170">
      <formula>$B1603="StatMechThermo"</formula>
    </cfRule>
    <cfRule type="expression" dxfId="5971" priority="9171">
      <formula>$B1603="TN1531TW"</formula>
    </cfRule>
    <cfRule type="expression" dxfId="5970" priority="9172">
      <formula>$B1603="AESB1320TN"</formula>
    </cfRule>
    <cfRule type="expression" dxfId="5969" priority="9173">
      <formula>$B1603="NB1142"</formula>
    </cfRule>
    <cfRule type="expression" dxfId="5968" priority="9174">
      <formula>$B1603="EE1P11"</formula>
    </cfRule>
    <cfRule type="expression" dxfId="5967" priority="9175">
      <formula>$B1603="TN2054"</formula>
    </cfRule>
    <cfRule type="expression" dxfId="5966" priority="9176">
      <formula>$B1603="TN1201"</formula>
    </cfRule>
    <cfRule type="expression" dxfId="5965" priority="9177">
      <formula>$B1603="TN1321"</formula>
    </cfRule>
    <cfRule type="expression" dxfId="5964" priority="9178">
      <formula>$B1603="TN4010TA"</formula>
    </cfRule>
    <cfRule type="expression" dxfId="5963" priority="9179">
      <formula>$B1603="TN2053"</formula>
    </cfRule>
    <cfRule type="expression" dxfId="5962" priority="9180">
      <formula>$B1603="TN2421"</formula>
    </cfRule>
    <cfRule type="expression" dxfId="5961" priority="9181">
      <formula>$B1603="TN1301"</formula>
    </cfRule>
    <cfRule type="expression" dxfId="5960" priority="9182">
      <formula>$B1603="TN1612TU"</formula>
    </cfRule>
    <cfRule type="expression" dxfId="5959" priority="9183">
      <formula>$B1603="TN1311"</formula>
    </cfRule>
    <cfRule type="expression" dxfId="5958" priority="9184">
      <formula>$B1603="TN1622"</formula>
    </cfRule>
    <cfRule type="expression" dxfId="5957" priority="9185">
      <formula>$B1603="EE1200"</formula>
    </cfRule>
    <cfRule type="expression" dxfId="5956" priority="9186">
      <formula>$B1603="TN2345"</formula>
    </cfRule>
    <cfRule type="expression" dxfId="5955" priority="9187">
      <formula>$B1603="AESB1320TN"</formula>
    </cfRule>
    <cfRule type="expression" dxfId="5954" priority="9188">
      <formula>$B1603="TN4110TA"</formula>
    </cfRule>
    <cfRule type="expression" dxfId="5953" priority="9189">
      <formula>$B1603="TN2321"</formula>
    </cfRule>
  </conditionalFormatting>
  <conditionalFormatting sqref="B1635 G1635 K1635:L1635">
    <cfRule type="expression" dxfId="5952" priority="9013">
      <formula>$B1635="StatMechThermo"</formula>
    </cfRule>
    <cfRule type="expression" dxfId="5951" priority="9033">
      <formula>$B1635="TN1531TW"</formula>
    </cfRule>
    <cfRule type="expression" dxfId="5950" priority="9034">
      <formula>$B1635="AESB1320TN"</formula>
    </cfRule>
    <cfRule type="expression" dxfId="5949" priority="9035">
      <formula>$B1635="NB1142"</formula>
    </cfRule>
    <cfRule type="expression" dxfId="5948" priority="9036">
      <formula>$B1635="EE1P11"</formula>
    </cfRule>
    <cfRule type="expression" dxfId="5947" priority="9037">
      <formula>$B1635="TN2054"</formula>
    </cfRule>
    <cfRule type="expression" dxfId="5946" priority="9038">
      <formula>$B1635="TN1201"</formula>
    </cfRule>
    <cfRule type="expression" dxfId="5945" priority="9039">
      <formula>$B1635="TN1321"</formula>
    </cfRule>
    <cfRule type="expression" dxfId="5944" priority="9040">
      <formula>$B1635="TN4010TA"</formula>
    </cfRule>
    <cfRule type="expression" dxfId="5943" priority="9041">
      <formula>$B1635="TN2053"</formula>
    </cfRule>
    <cfRule type="expression" dxfId="5942" priority="9042">
      <formula>$B1635="TN2421"</formula>
    </cfRule>
    <cfRule type="expression" dxfId="5941" priority="9043">
      <formula>$B1635="TN1301"</formula>
    </cfRule>
    <cfRule type="expression" dxfId="5940" priority="9044">
      <formula>$B1635="TN1612TU"</formula>
    </cfRule>
    <cfRule type="expression" dxfId="5939" priority="9045">
      <formula>$B1635="TN1311"</formula>
    </cfRule>
    <cfRule type="expression" dxfId="5938" priority="9046">
      <formula>$B1635="TN1622"</formula>
    </cfRule>
    <cfRule type="expression" dxfId="5937" priority="9047">
      <formula>$B1635="EE1200"</formula>
    </cfRule>
    <cfRule type="expression" dxfId="5936" priority="9048">
      <formula>$B1635="TN2345"</formula>
    </cfRule>
    <cfRule type="expression" dxfId="5935" priority="9049">
      <formula>$B1635="AESB1320TN"</formula>
    </cfRule>
    <cfRule type="expression" dxfId="5934" priority="9050">
      <formula>$B1635="TN4110TA"</formula>
    </cfRule>
    <cfRule type="expression" dxfId="5933" priority="9051">
      <formula>$B1635="TN2321"</formula>
    </cfRule>
  </conditionalFormatting>
  <conditionalFormatting sqref="S1635">
    <cfRule type="expression" dxfId="5932" priority="8954">
      <formula>$B1635="StatMechThermo"</formula>
    </cfRule>
    <cfRule type="expression" dxfId="5931" priority="8955">
      <formula>$B1635="TN1531TW"</formula>
    </cfRule>
    <cfRule type="expression" dxfId="5930" priority="8956">
      <formula>$B1635="AESB1320TN"</formula>
    </cfRule>
    <cfRule type="expression" dxfId="5929" priority="8957">
      <formula>$B1635="NB1142"</formula>
    </cfRule>
    <cfRule type="expression" dxfId="5928" priority="8958">
      <formula>$B1635="EE1P11"</formula>
    </cfRule>
    <cfRule type="expression" dxfId="5927" priority="8959">
      <formula>$B1635="TN2054"</formula>
    </cfRule>
    <cfRule type="expression" dxfId="5926" priority="8960">
      <formula>$B1635="TN1201"</formula>
    </cfRule>
    <cfRule type="expression" dxfId="5925" priority="8961">
      <formula>$B1635="TN1321"</formula>
    </cfRule>
    <cfRule type="expression" dxfId="5924" priority="8962">
      <formula>$B1635="TN4010TA"</formula>
    </cfRule>
    <cfRule type="expression" dxfId="5923" priority="8963">
      <formula>$B1635="TN2053"</formula>
    </cfRule>
    <cfRule type="expression" dxfId="5922" priority="8964">
      <formula>$B1635="TN2421"</formula>
    </cfRule>
    <cfRule type="expression" dxfId="5921" priority="8965">
      <formula>$B1635="TN1301"</formula>
    </cfRule>
    <cfRule type="expression" dxfId="5920" priority="8966">
      <formula>$B1635="TN1612TU"</formula>
    </cfRule>
    <cfRule type="expression" dxfId="5919" priority="8967">
      <formula>$B1635="TN1311"</formula>
    </cfRule>
    <cfRule type="expression" dxfId="5918" priority="8968">
      <formula>$B1635="TN1622"</formula>
    </cfRule>
    <cfRule type="expression" dxfId="5917" priority="8969">
      <formula>$B1635="EE1200"</formula>
    </cfRule>
    <cfRule type="expression" dxfId="5916" priority="8970">
      <formula>$B1635="TN2345"</formula>
    </cfRule>
    <cfRule type="expression" dxfId="5915" priority="8971">
      <formula>$B1635="AESB1320TN"</formula>
    </cfRule>
    <cfRule type="expression" dxfId="5914" priority="8972">
      <formula>$B1635="TN4110TA"</formula>
    </cfRule>
    <cfRule type="expression" dxfId="5913" priority="8973">
      <formula>$B1635="TN2321"</formula>
    </cfRule>
  </conditionalFormatting>
  <conditionalFormatting sqref="M1635">
    <cfRule type="expression" dxfId="5912" priority="8934">
      <formula>$B1635="StatMechThermo"</formula>
    </cfRule>
    <cfRule type="expression" dxfId="5911" priority="8935">
      <formula>$B1635="TN1531TW"</formula>
    </cfRule>
    <cfRule type="expression" dxfId="5910" priority="8936">
      <formula>$B1635="AESB1320TN"</formula>
    </cfRule>
    <cfRule type="expression" dxfId="5909" priority="8937">
      <formula>$B1635="NB1142"</formula>
    </cfRule>
    <cfRule type="expression" dxfId="5908" priority="8938">
      <formula>$B1635="EE1P11"</formula>
    </cfRule>
    <cfRule type="expression" dxfId="5907" priority="8939">
      <formula>$B1635="TN2054"</formula>
    </cfRule>
    <cfRule type="expression" dxfId="5906" priority="8940">
      <formula>$B1635="TN1201"</formula>
    </cfRule>
    <cfRule type="expression" dxfId="5905" priority="8941">
      <formula>$B1635="TN1321"</formula>
    </cfRule>
    <cfRule type="expression" dxfId="5904" priority="8942">
      <formula>$B1635="TN4010TA"</formula>
    </cfRule>
    <cfRule type="expression" dxfId="5903" priority="8943">
      <formula>$B1635="TN2053"</formula>
    </cfRule>
    <cfRule type="expression" dxfId="5902" priority="8944">
      <formula>$B1635="TN2421"</formula>
    </cfRule>
    <cfRule type="expression" dxfId="5901" priority="8945">
      <formula>$B1635="TN1301"</formula>
    </cfRule>
    <cfRule type="expression" dxfId="5900" priority="8946">
      <formula>$B1635="TN1612TU"</formula>
    </cfRule>
    <cfRule type="expression" dxfId="5899" priority="8947">
      <formula>$B1635="TN1311"</formula>
    </cfRule>
    <cfRule type="expression" dxfId="5898" priority="8948">
      <formula>$B1635="TN1622"</formula>
    </cfRule>
    <cfRule type="expression" dxfId="5897" priority="8949">
      <formula>$B1635="EE1200"</formula>
    </cfRule>
    <cfRule type="expression" dxfId="5896" priority="8950">
      <formula>$B1635="TN2345"</formula>
    </cfRule>
    <cfRule type="expression" dxfId="5895" priority="8951">
      <formula>$B1635="AESB1320TN"</formula>
    </cfRule>
    <cfRule type="expression" dxfId="5894" priority="8952">
      <formula>$B1635="TN4110TA"</formula>
    </cfRule>
    <cfRule type="expression" dxfId="5893" priority="8953">
      <formula>$B1635="TN2321"</formula>
    </cfRule>
  </conditionalFormatting>
  <conditionalFormatting sqref="G1636 L1636 S1636">
    <cfRule type="expression" dxfId="5892" priority="8895">
      <formula>$B1636="StatMechThermo"</formula>
    </cfRule>
    <cfRule type="expression" dxfId="5891" priority="8915">
      <formula>$B1636="TN1531TW"</formula>
    </cfRule>
    <cfRule type="expression" dxfId="5890" priority="8916">
      <formula>$B1636="AESB1320TN"</formula>
    </cfRule>
    <cfRule type="expression" dxfId="5889" priority="8917">
      <formula>$B1636="NB1142"</formula>
    </cfRule>
    <cfRule type="expression" dxfId="5888" priority="8918">
      <formula>$B1636="EE1P11"</formula>
    </cfRule>
    <cfRule type="expression" dxfId="5887" priority="8919">
      <formula>$B1636="TN2054"</formula>
    </cfRule>
    <cfRule type="expression" dxfId="5886" priority="8920">
      <formula>$B1636="TN1201"</formula>
    </cfRule>
    <cfRule type="expression" dxfId="5885" priority="8921">
      <formula>$B1636="TN1321"</formula>
    </cfRule>
    <cfRule type="expression" dxfId="5884" priority="8922">
      <formula>$B1636="TN4010TA"</formula>
    </cfRule>
    <cfRule type="expression" dxfId="5883" priority="8923">
      <formula>$B1636="TN2053"</formula>
    </cfRule>
    <cfRule type="expression" dxfId="5882" priority="8924">
      <formula>$B1636="TN2421"</formula>
    </cfRule>
    <cfRule type="expression" dxfId="5881" priority="8925">
      <formula>$B1636="TN1301"</formula>
    </cfRule>
    <cfRule type="expression" dxfId="5880" priority="8926">
      <formula>$B1636="TN1612TU"</formula>
    </cfRule>
    <cfRule type="expression" dxfId="5879" priority="8927">
      <formula>$B1636="TN1311"</formula>
    </cfRule>
    <cfRule type="expression" dxfId="5878" priority="8928">
      <formula>$B1636="TN1622"</formula>
    </cfRule>
    <cfRule type="expression" dxfId="5877" priority="8929">
      <formula>$B1636="EE1200"</formula>
    </cfRule>
    <cfRule type="expression" dxfId="5876" priority="8930">
      <formula>$B1636="TN2345"</formula>
    </cfRule>
    <cfRule type="expression" dxfId="5875" priority="8931">
      <formula>$B1636="AESB1320TN"</formula>
    </cfRule>
    <cfRule type="expression" dxfId="5874" priority="8932">
      <formula>$B1636="TN4110TA"</formula>
    </cfRule>
    <cfRule type="expression" dxfId="5873" priority="8933">
      <formula>$B1636="TN2321"</formula>
    </cfRule>
  </conditionalFormatting>
  <conditionalFormatting sqref="B1636">
    <cfRule type="expression" dxfId="5872" priority="8875">
      <formula>$B1636="StatMechThermo"</formula>
    </cfRule>
    <cfRule type="expression" dxfId="5871" priority="8876">
      <formula>$B1636="TN1531TW"</formula>
    </cfRule>
    <cfRule type="expression" dxfId="5870" priority="8877">
      <formula>$B1636="AESB1320TN"</formula>
    </cfRule>
    <cfRule type="expression" dxfId="5869" priority="8878">
      <formula>$B1636="NB1142"</formula>
    </cfRule>
    <cfRule type="expression" dxfId="5868" priority="8879">
      <formula>$B1636="EE1P11"</formula>
    </cfRule>
    <cfRule type="expression" dxfId="5867" priority="8880">
      <formula>$B1636="TN2054"</formula>
    </cfRule>
    <cfRule type="expression" dxfId="5866" priority="8881">
      <formula>$B1636="TN1201"</formula>
    </cfRule>
    <cfRule type="expression" dxfId="5865" priority="8882">
      <formula>$B1636="TN1321"</formula>
    </cfRule>
    <cfRule type="expression" dxfId="5864" priority="8883">
      <formula>$B1636="TN4010TA"</formula>
    </cfRule>
    <cfRule type="expression" dxfId="5863" priority="8884">
      <formula>$B1636="TN2053"</formula>
    </cfRule>
    <cfRule type="expression" dxfId="5862" priority="8885">
      <formula>$B1636="TN2421"</formula>
    </cfRule>
    <cfRule type="expression" dxfId="5861" priority="8886">
      <formula>$B1636="TN1301"</formula>
    </cfRule>
    <cfRule type="expression" dxfId="5860" priority="8887">
      <formula>$B1636="TN1612TU"</formula>
    </cfRule>
    <cfRule type="expression" dxfId="5859" priority="8888">
      <formula>$B1636="TN1311"</formula>
    </cfRule>
    <cfRule type="expression" dxfId="5858" priority="8889">
      <formula>$B1636="TN1622"</formula>
    </cfRule>
    <cfRule type="expression" dxfId="5857" priority="8890">
      <formula>$B1636="EE1200"</formula>
    </cfRule>
    <cfRule type="expression" dxfId="5856" priority="8891">
      <formula>$B1636="TN2345"</formula>
    </cfRule>
    <cfRule type="expression" dxfId="5855" priority="8892">
      <formula>$B1636="AESB1320TN"</formula>
    </cfRule>
    <cfRule type="expression" dxfId="5854" priority="8893">
      <formula>$B1636="TN4110TA"</formula>
    </cfRule>
    <cfRule type="expression" dxfId="5853" priority="8894">
      <formula>$B1636="TN2321"</formula>
    </cfRule>
  </conditionalFormatting>
  <conditionalFormatting sqref="K1636">
    <cfRule type="expression" dxfId="5852" priority="8855">
      <formula>$B1636="StatMechThermo"</formula>
    </cfRule>
    <cfRule type="expression" dxfId="5851" priority="8856">
      <formula>$B1636="TN1531TW"</formula>
    </cfRule>
    <cfRule type="expression" dxfId="5850" priority="8857">
      <formula>$B1636="AESB1320TN"</formula>
    </cfRule>
    <cfRule type="expression" dxfId="5849" priority="8858">
      <formula>$B1636="NB1142"</formula>
    </cfRule>
    <cfRule type="expression" dxfId="5848" priority="8859">
      <formula>$B1636="EE1P11"</formula>
    </cfRule>
    <cfRule type="expression" dxfId="5847" priority="8860">
      <formula>$B1636="TN2054"</formula>
    </cfRule>
    <cfRule type="expression" dxfId="5846" priority="8861">
      <formula>$B1636="TN1201"</formula>
    </cfRule>
    <cfRule type="expression" dxfId="5845" priority="8862">
      <formula>$B1636="TN1321"</formula>
    </cfRule>
    <cfRule type="expression" dxfId="5844" priority="8863">
      <formula>$B1636="TN4010TA"</formula>
    </cfRule>
    <cfRule type="expression" dxfId="5843" priority="8864">
      <formula>$B1636="TN2053"</formula>
    </cfRule>
    <cfRule type="expression" dxfId="5842" priority="8865">
      <formula>$B1636="TN2421"</formula>
    </cfRule>
    <cfRule type="expression" dxfId="5841" priority="8866">
      <formula>$B1636="TN1301"</formula>
    </cfRule>
    <cfRule type="expression" dxfId="5840" priority="8867">
      <formula>$B1636="TN1612TU"</formula>
    </cfRule>
    <cfRule type="expression" dxfId="5839" priority="8868">
      <formula>$B1636="TN1311"</formula>
    </cfRule>
    <cfRule type="expression" dxfId="5838" priority="8869">
      <formula>$B1636="TN1622"</formula>
    </cfRule>
    <cfRule type="expression" dxfId="5837" priority="8870">
      <formula>$B1636="EE1200"</formula>
    </cfRule>
    <cfRule type="expression" dxfId="5836" priority="8871">
      <formula>$B1636="TN2345"</formula>
    </cfRule>
    <cfRule type="expression" dxfId="5835" priority="8872">
      <formula>$B1636="AESB1320TN"</formula>
    </cfRule>
    <cfRule type="expression" dxfId="5834" priority="8873">
      <formula>$B1636="TN4110TA"</formula>
    </cfRule>
    <cfRule type="expression" dxfId="5833" priority="8874">
      <formula>$B1636="TN2321"</formula>
    </cfRule>
  </conditionalFormatting>
  <conditionalFormatting sqref="M1636">
    <cfRule type="expression" dxfId="5832" priority="8835">
      <formula>$B1636="StatMechThermo"</formula>
    </cfRule>
    <cfRule type="expression" dxfId="5831" priority="8836">
      <formula>$B1636="TN1531TW"</formula>
    </cfRule>
    <cfRule type="expression" dxfId="5830" priority="8837">
      <formula>$B1636="AESB1320TN"</formula>
    </cfRule>
    <cfRule type="expression" dxfId="5829" priority="8838">
      <formula>$B1636="NB1142"</formula>
    </cfRule>
    <cfRule type="expression" dxfId="5828" priority="8839">
      <formula>$B1636="EE1P11"</formula>
    </cfRule>
    <cfRule type="expression" dxfId="5827" priority="8840">
      <formula>$B1636="TN2054"</formula>
    </cfRule>
    <cfRule type="expression" dxfId="5826" priority="8841">
      <formula>$B1636="TN1201"</formula>
    </cfRule>
    <cfRule type="expression" dxfId="5825" priority="8842">
      <formula>$B1636="TN1321"</formula>
    </cfRule>
    <cfRule type="expression" dxfId="5824" priority="8843">
      <formula>$B1636="TN4010TA"</formula>
    </cfRule>
    <cfRule type="expression" dxfId="5823" priority="8844">
      <formula>$B1636="TN2053"</formula>
    </cfRule>
    <cfRule type="expression" dxfId="5822" priority="8845">
      <formula>$B1636="TN2421"</formula>
    </cfRule>
    <cfRule type="expression" dxfId="5821" priority="8846">
      <formula>$B1636="TN1301"</formula>
    </cfRule>
    <cfRule type="expression" dxfId="5820" priority="8847">
      <formula>$B1636="TN1612TU"</formula>
    </cfRule>
    <cfRule type="expression" dxfId="5819" priority="8848">
      <formula>$B1636="TN1311"</formula>
    </cfRule>
    <cfRule type="expression" dxfId="5818" priority="8849">
      <formula>$B1636="TN1622"</formula>
    </cfRule>
    <cfRule type="expression" dxfId="5817" priority="8850">
      <formula>$B1636="EE1200"</formula>
    </cfRule>
    <cfRule type="expression" dxfId="5816" priority="8851">
      <formula>$B1636="TN2345"</formula>
    </cfRule>
    <cfRule type="expression" dxfId="5815" priority="8852">
      <formula>$B1636="AESB1320TN"</formula>
    </cfRule>
    <cfRule type="expression" dxfId="5814" priority="8853">
      <formula>$B1636="TN4110TA"</formula>
    </cfRule>
    <cfRule type="expression" dxfId="5813" priority="8854">
      <formula>$B1636="TN2321"</formula>
    </cfRule>
  </conditionalFormatting>
  <conditionalFormatting sqref="G1634 L1634:M1634">
    <cfRule type="expression" dxfId="5812" priority="8796">
      <formula>$B1634="StatMechThermo"</formula>
    </cfRule>
    <cfRule type="expression" dxfId="5811" priority="8816">
      <formula>$B1634="TN1531TW"</formula>
    </cfRule>
    <cfRule type="expression" dxfId="5810" priority="8817">
      <formula>$B1634="AESB1320TN"</formula>
    </cfRule>
    <cfRule type="expression" dxfId="5809" priority="8818">
      <formula>$B1634="NB1142"</formula>
    </cfRule>
    <cfRule type="expression" dxfId="5808" priority="8819">
      <formula>$B1634="EE1P11"</formula>
    </cfRule>
    <cfRule type="expression" dxfId="5807" priority="8820">
      <formula>$B1634="TN2054"</formula>
    </cfRule>
    <cfRule type="expression" dxfId="5806" priority="8821">
      <formula>$B1634="TN1201"</formula>
    </cfRule>
    <cfRule type="expression" dxfId="5805" priority="8822">
      <formula>$B1634="TN1321"</formula>
    </cfRule>
    <cfRule type="expression" dxfId="5804" priority="8823">
      <formula>$B1634="TN4010TA"</formula>
    </cfRule>
    <cfRule type="expression" dxfId="5803" priority="8824">
      <formula>$B1634="TN2053"</formula>
    </cfRule>
    <cfRule type="expression" dxfId="5802" priority="8825">
      <formula>$B1634="TN2421"</formula>
    </cfRule>
    <cfRule type="expression" dxfId="5801" priority="8826">
      <formula>$B1634="TN1301"</formula>
    </cfRule>
    <cfRule type="expression" dxfId="5800" priority="8827">
      <formula>$B1634="TN1612TU"</formula>
    </cfRule>
    <cfRule type="expression" dxfId="5799" priority="8828">
      <formula>$B1634="TN1311"</formula>
    </cfRule>
    <cfRule type="expression" dxfId="5798" priority="8829">
      <formula>$B1634="TN1622"</formula>
    </cfRule>
    <cfRule type="expression" dxfId="5797" priority="8830">
      <formula>$B1634="EE1200"</formula>
    </cfRule>
    <cfRule type="expression" dxfId="5796" priority="8831">
      <formula>$B1634="TN2345"</formula>
    </cfRule>
    <cfRule type="expression" dxfId="5795" priority="8832">
      <formula>$B1634="AESB1320TN"</formula>
    </cfRule>
    <cfRule type="expression" dxfId="5794" priority="8833">
      <formula>$B1634="TN4110TA"</formula>
    </cfRule>
    <cfRule type="expression" dxfId="5793" priority="8834">
      <formula>$B1634="TN2321"</formula>
    </cfRule>
  </conditionalFormatting>
  <conditionalFormatting sqref="S1634">
    <cfRule type="expression" dxfId="5792" priority="8737">
      <formula>$B1634="StatMechThermo"</formula>
    </cfRule>
    <cfRule type="expression" dxfId="5791" priority="8738">
      <formula>$B1634="TN1531TW"</formula>
    </cfRule>
    <cfRule type="expression" dxfId="5790" priority="8739">
      <formula>$B1634="AESB1320TN"</formula>
    </cfRule>
    <cfRule type="expression" dxfId="5789" priority="8740">
      <formula>$B1634="NB1142"</formula>
    </cfRule>
    <cfRule type="expression" dxfId="5788" priority="8741">
      <formula>$B1634="EE1P11"</formula>
    </cfRule>
    <cfRule type="expression" dxfId="5787" priority="8742">
      <formula>$B1634="TN2054"</formula>
    </cfRule>
    <cfRule type="expression" dxfId="5786" priority="8743">
      <formula>$B1634="TN1201"</formula>
    </cfRule>
    <cfRule type="expression" dxfId="5785" priority="8744">
      <formula>$B1634="TN1321"</formula>
    </cfRule>
    <cfRule type="expression" dxfId="5784" priority="8745">
      <formula>$B1634="TN4010TA"</formula>
    </cfRule>
    <cfRule type="expression" dxfId="5783" priority="8746">
      <formula>$B1634="TN2053"</formula>
    </cfRule>
    <cfRule type="expression" dxfId="5782" priority="8747">
      <formula>$B1634="TN2421"</formula>
    </cfRule>
    <cfRule type="expression" dxfId="5781" priority="8748">
      <formula>$B1634="TN1301"</formula>
    </cfRule>
    <cfRule type="expression" dxfId="5780" priority="8749">
      <formula>$B1634="TN1612TU"</formula>
    </cfRule>
    <cfRule type="expression" dxfId="5779" priority="8750">
      <formula>$B1634="TN1311"</formula>
    </cfRule>
    <cfRule type="expression" dxfId="5778" priority="8751">
      <formula>$B1634="TN1622"</formula>
    </cfRule>
    <cfRule type="expression" dxfId="5777" priority="8752">
      <formula>$B1634="EE1200"</formula>
    </cfRule>
    <cfRule type="expression" dxfId="5776" priority="8753">
      <formula>$B1634="TN2345"</formula>
    </cfRule>
    <cfRule type="expression" dxfId="5775" priority="8754">
      <formula>$B1634="AESB1320TN"</formula>
    </cfRule>
    <cfRule type="expression" dxfId="5774" priority="8755">
      <formula>$B1634="TN4110TA"</formula>
    </cfRule>
    <cfRule type="expression" dxfId="5773" priority="8756">
      <formula>$B1634="TN2321"</formula>
    </cfRule>
  </conditionalFormatting>
  <conditionalFormatting sqref="B1634">
    <cfRule type="expression" dxfId="5772" priority="8717">
      <formula>$B1634="StatMechThermo"</formula>
    </cfRule>
    <cfRule type="expression" dxfId="5771" priority="8718">
      <formula>$B1634="TN1531TW"</formula>
    </cfRule>
    <cfRule type="expression" dxfId="5770" priority="8719">
      <formula>$B1634="AESB1320TN"</formula>
    </cfRule>
    <cfRule type="expression" dxfId="5769" priority="8720">
      <formula>$B1634="NB1142"</formula>
    </cfRule>
    <cfRule type="expression" dxfId="5768" priority="8721">
      <formula>$B1634="EE1P11"</formula>
    </cfRule>
    <cfRule type="expression" dxfId="5767" priority="8722">
      <formula>$B1634="TN2054"</formula>
    </cfRule>
    <cfRule type="expression" dxfId="5766" priority="8723">
      <formula>$B1634="TN1201"</formula>
    </cfRule>
    <cfRule type="expression" dxfId="5765" priority="8724">
      <formula>$B1634="TN1321"</formula>
    </cfRule>
    <cfRule type="expression" dxfId="5764" priority="8725">
      <formula>$B1634="TN4010TA"</formula>
    </cfRule>
    <cfRule type="expression" dxfId="5763" priority="8726">
      <formula>$B1634="TN2053"</formula>
    </cfRule>
    <cfRule type="expression" dxfId="5762" priority="8727">
      <formula>$B1634="TN2421"</formula>
    </cfRule>
    <cfRule type="expression" dxfId="5761" priority="8728">
      <formula>$B1634="TN1301"</formula>
    </cfRule>
    <cfRule type="expression" dxfId="5760" priority="8729">
      <formula>$B1634="TN1612TU"</formula>
    </cfRule>
    <cfRule type="expression" dxfId="5759" priority="8730">
      <formula>$B1634="TN1311"</formula>
    </cfRule>
    <cfRule type="expression" dxfId="5758" priority="8731">
      <formula>$B1634="TN1622"</formula>
    </cfRule>
    <cfRule type="expression" dxfId="5757" priority="8732">
      <formula>$B1634="EE1200"</formula>
    </cfRule>
    <cfRule type="expression" dxfId="5756" priority="8733">
      <formula>$B1634="TN2345"</formula>
    </cfRule>
    <cfRule type="expression" dxfId="5755" priority="8734">
      <formula>$B1634="AESB1320TN"</formula>
    </cfRule>
    <cfRule type="expression" dxfId="5754" priority="8735">
      <formula>$B1634="TN4110TA"</formula>
    </cfRule>
    <cfRule type="expression" dxfId="5753" priority="8736">
      <formula>$B1634="TN2321"</formula>
    </cfRule>
  </conditionalFormatting>
  <conditionalFormatting sqref="K1634">
    <cfRule type="expression" dxfId="5752" priority="8697">
      <formula>$B1634="StatMechThermo"</formula>
    </cfRule>
    <cfRule type="expression" dxfId="5751" priority="8698">
      <formula>$B1634="TN1531TW"</formula>
    </cfRule>
    <cfRule type="expression" dxfId="5750" priority="8699">
      <formula>$B1634="AESB1320TN"</formula>
    </cfRule>
    <cfRule type="expression" dxfId="5749" priority="8700">
      <formula>$B1634="NB1142"</formula>
    </cfRule>
    <cfRule type="expression" dxfId="5748" priority="8701">
      <formula>$B1634="EE1P11"</formula>
    </cfRule>
    <cfRule type="expression" dxfId="5747" priority="8702">
      <formula>$B1634="TN2054"</formula>
    </cfRule>
    <cfRule type="expression" dxfId="5746" priority="8703">
      <formula>$B1634="TN1201"</formula>
    </cfRule>
    <cfRule type="expression" dxfId="5745" priority="8704">
      <formula>$B1634="TN1321"</formula>
    </cfRule>
    <cfRule type="expression" dxfId="5744" priority="8705">
      <formula>$B1634="TN4010TA"</formula>
    </cfRule>
    <cfRule type="expression" dxfId="5743" priority="8706">
      <formula>$B1634="TN2053"</formula>
    </cfRule>
    <cfRule type="expression" dxfId="5742" priority="8707">
      <formula>$B1634="TN2421"</formula>
    </cfRule>
    <cfRule type="expression" dxfId="5741" priority="8708">
      <formula>$B1634="TN1301"</formula>
    </cfRule>
    <cfRule type="expression" dxfId="5740" priority="8709">
      <formula>$B1634="TN1612TU"</formula>
    </cfRule>
    <cfRule type="expression" dxfId="5739" priority="8710">
      <formula>$B1634="TN1311"</formula>
    </cfRule>
    <cfRule type="expression" dxfId="5738" priority="8711">
      <formula>$B1634="TN1622"</formula>
    </cfRule>
    <cfRule type="expression" dxfId="5737" priority="8712">
      <formula>$B1634="EE1200"</formula>
    </cfRule>
    <cfRule type="expression" dxfId="5736" priority="8713">
      <formula>$B1634="TN2345"</formula>
    </cfRule>
    <cfRule type="expression" dxfId="5735" priority="8714">
      <formula>$B1634="AESB1320TN"</formula>
    </cfRule>
    <cfRule type="expression" dxfId="5734" priority="8715">
      <formula>$B1634="TN4110TA"</formula>
    </cfRule>
    <cfRule type="expression" dxfId="5733" priority="8716">
      <formula>$B1634="TN2321"</formula>
    </cfRule>
  </conditionalFormatting>
  <conditionalFormatting sqref="B1637:B1654 S1637:S1654 G1637:G1654 K1637:M1654">
    <cfRule type="expression" dxfId="5732" priority="8658">
      <formula>$B1637="StatMechThermo"</formula>
    </cfRule>
    <cfRule type="expression" dxfId="5731" priority="8678">
      <formula>$B1637="TN1531TW"</formula>
    </cfRule>
    <cfRule type="expression" dxfId="5730" priority="8679">
      <formula>$B1637="AESB1320TN"</formula>
    </cfRule>
    <cfRule type="expression" dxfId="5729" priority="8680">
      <formula>$B1637="NB1142"</formula>
    </cfRule>
    <cfRule type="expression" dxfId="5728" priority="8681">
      <formula>$B1637="EE1P11"</formula>
    </cfRule>
    <cfRule type="expression" dxfId="5727" priority="8682">
      <formula>$B1637="TN2054"</formula>
    </cfRule>
    <cfRule type="expression" dxfId="5726" priority="8683">
      <formula>$B1637="TN1201"</formula>
    </cfRule>
    <cfRule type="expression" dxfId="5725" priority="8684">
      <formula>$B1637="TN1321"</formula>
    </cfRule>
    <cfRule type="expression" dxfId="5724" priority="8685">
      <formula>$B1637="TN4010TA"</formula>
    </cfRule>
    <cfRule type="expression" dxfId="5723" priority="8686">
      <formula>$B1637="TN2053"</formula>
    </cfRule>
    <cfRule type="expression" dxfId="5722" priority="8687">
      <formula>$B1637="TN2421"</formula>
    </cfRule>
    <cfRule type="expression" dxfId="5721" priority="8688">
      <formula>$B1637="TN1301"</formula>
    </cfRule>
    <cfRule type="expression" dxfId="5720" priority="8689">
      <formula>$B1637="TN1612TU"</formula>
    </cfRule>
    <cfRule type="expression" dxfId="5719" priority="8690">
      <formula>$B1637="TN1311"</formula>
    </cfRule>
    <cfRule type="expression" dxfId="5718" priority="8691">
      <formula>$B1637="TN1622"</formula>
    </cfRule>
    <cfRule type="expression" dxfId="5717" priority="8692">
      <formula>$B1637="EE1200"</formula>
    </cfRule>
    <cfRule type="expression" dxfId="5716" priority="8693">
      <formula>$B1637="TN2345"</formula>
    </cfRule>
    <cfRule type="expression" dxfId="5715" priority="8694">
      <formula>$B1637="AESB1320TN"</formula>
    </cfRule>
    <cfRule type="expression" dxfId="5714" priority="8695">
      <formula>$B1637="TN4110TA"</formula>
    </cfRule>
    <cfRule type="expression" dxfId="5713" priority="8696">
      <formula>$B1637="TN2321"</formula>
    </cfRule>
  </conditionalFormatting>
  <conditionalFormatting sqref="M74">
    <cfRule type="expression" dxfId="5712" priority="8618">
      <formula>$B74="StatMechThermo"</formula>
    </cfRule>
    <cfRule type="expression" dxfId="5711" priority="8619">
      <formula>$B74="TN1531TW"</formula>
    </cfRule>
    <cfRule type="expression" dxfId="5710" priority="8620">
      <formula>$B74="AESB1320TN"</formula>
    </cfRule>
    <cfRule type="expression" dxfId="5709" priority="8621">
      <formula>$B74="NB1142"</formula>
    </cfRule>
    <cfRule type="expression" dxfId="5708" priority="8622">
      <formula>$B74="EE1P11"</formula>
    </cfRule>
    <cfRule type="expression" dxfId="5707" priority="8623">
      <formula>$B74="TN2054"</formula>
    </cfRule>
    <cfRule type="expression" dxfId="5706" priority="8624">
      <formula>$B74="TN1201"</formula>
    </cfRule>
    <cfRule type="expression" dxfId="5705" priority="8625">
      <formula>$B74="TN1321"</formula>
    </cfRule>
    <cfRule type="expression" dxfId="5704" priority="8626">
      <formula>$B74="TN4010TA"</formula>
    </cfRule>
    <cfRule type="expression" dxfId="5703" priority="8627">
      <formula>$B74="TN2053"</formula>
    </cfRule>
    <cfRule type="expression" dxfId="5702" priority="8628">
      <formula>$B74="TN2421"</formula>
    </cfRule>
    <cfRule type="expression" dxfId="5701" priority="8629">
      <formula>$B74="TN1301"</formula>
    </cfRule>
    <cfRule type="expression" dxfId="5700" priority="8630">
      <formula>$B74="TN1612TU"</formula>
    </cfRule>
    <cfRule type="expression" dxfId="5699" priority="8631">
      <formula>$B74="TN1311"</formula>
    </cfRule>
    <cfRule type="expression" dxfId="5698" priority="8632">
      <formula>$B74="TN1622"</formula>
    </cfRule>
    <cfRule type="expression" dxfId="5697" priority="8633">
      <formula>$B74="EE1200"</formula>
    </cfRule>
    <cfRule type="expression" dxfId="5696" priority="8634">
      <formula>$B74="TN2345"</formula>
    </cfRule>
    <cfRule type="expression" dxfId="5695" priority="8635">
      <formula>$B74="AESB1320TN"</formula>
    </cfRule>
    <cfRule type="expression" dxfId="5694" priority="8636">
      <formula>$B74="TN4110TA"</formula>
    </cfRule>
    <cfRule type="expression" dxfId="5693" priority="8637">
      <formula>$B74="TN2321"</formula>
    </cfRule>
  </conditionalFormatting>
  <conditionalFormatting sqref="B1655:B1670 G1655:G1670 K1655:M1670">
    <cfRule type="expression" dxfId="5692" priority="7379">
      <formula>$B1655="StatMechThermo"</formula>
    </cfRule>
    <cfRule type="expression" dxfId="5691" priority="7399">
      <formula>$B1655="TN1531TW"</formula>
    </cfRule>
    <cfRule type="expression" dxfId="5690" priority="7400">
      <formula>$B1655="AESB1320TN"</formula>
    </cfRule>
    <cfRule type="expression" dxfId="5689" priority="7401">
      <formula>$B1655="NB1142"</formula>
    </cfRule>
    <cfRule type="expression" dxfId="5688" priority="7402">
      <formula>$B1655="EE1P11"</formula>
    </cfRule>
    <cfRule type="expression" dxfId="5687" priority="7403">
      <formula>$B1655="TN2054"</formula>
    </cfRule>
    <cfRule type="expression" dxfId="5686" priority="7404">
      <formula>$B1655="TN1201"</formula>
    </cfRule>
    <cfRule type="expression" dxfId="5685" priority="7405">
      <formula>$B1655="TN1321"</formula>
    </cfRule>
    <cfRule type="expression" dxfId="5684" priority="7406">
      <formula>$B1655="TN4010TA"</formula>
    </cfRule>
    <cfRule type="expression" dxfId="5683" priority="7407">
      <formula>$B1655="TN2053"</formula>
    </cfRule>
    <cfRule type="expression" dxfId="5682" priority="7408">
      <formula>$B1655="TN2421"</formula>
    </cfRule>
    <cfRule type="expression" dxfId="5681" priority="7409">
      <formula>$B1655="TN1301"</formula>
    </cfRule>
    <cfRule type="expression" dxfId="5680" priority="7410">
      <formula>$B1655="TN1612TU"</formula>
    </cfRule>
    <cfRule type="expression" dxfId="5679" priority="7411">
      <formula>$B1655="TN1311"</formula>
    </cfRule>
    <cfRule type="expression" dxfId="5678" priority="7412">
      <formula>$B1655="TN1622"</formula>
    </cfRule>
    <cfRule type="expression" dxfId="5677" priority="7413">
      <formula>$B1655="EE1200"</formula>
    </cfRule>
    <cfRule type="expression" dxfId="5676" priority="7414">
      <formula>$B1655="TN2345"</formula>
    </cfRule>
    <cfRule type="expression" dxfId="5675" priority="7415">
      <formula>$B1655="AESB1320TN"</formula>
    </cfRule>
    <cfRule type="expression" dxfId="5674" priority="7416">
      <formula>$B1655="TN4110TA"</formula>
    </cfRule>
    <cfRule type="expression" dxfId="5673" priority="7417">
      <formula>$B1655="TN2321"</formula>
    </cfRule>
  </conditionalFormatting>
  <conditionalFormatting sqref="S1655:S1670">
    <cfRule type="expression" dxfId="5672" priority="7320">
      <formula>$B1655="StatMechThermo"</formula>
    </cfRule>
    <cfRule type="expression" dxfId="5671" priority="7321">
      <formula>$B1655="TN1531TW"</formula>
    </cfRule>
    <cfRule type="expression" dxfId="5670" priority="7322">
      <formula>$B1655="AESB1320TN"</formula>
    </cfRule>
    <cfRule type="expression" dxfId="5669" priority="7323">
      <formula>$B1655="NB1142"</formula>
    </cfRule>
    <cfRule type="expression" dxfId="5668" priority="7324">
      <formula>$B1655="EE1P11"</formula>
    </cfRule>
    <cfRule type="expression" dxfId="5667" priority="7325">
      <formula>$B1655="TN2054"</formula>
    </cfRule>
    <cfRule type="expression" dxfId="5666" priority="7326">
      <formula>$B1655="TN1201"</formula>
    </cfRule>
    <cfRule type="expression" dxfId="5665" priority="7327">
      <formula>$B1655="TN1321"</formula>
    </cfRule>
    <cfRule type="expression" dxfId="5664" priority="7328">
      <formula>$B1655="TN4010TA"</formula>
    </cfRule>
    <cfRule type="expression" dxfId="5663" priority="7329">
      <formula>$B1655="TN2053"</formula>
    </cfRule>
    <cfRule type="expression" dxfId="5662" priority="7330">
      <formula>$B1655="TN2421"</formula>
    </cfRule>
    <cfRule type="expression" dxfId="5661" priority="7331">
      <formula>$B1655="TN1301"</formula>
    </cfRule>
    <cfRule type="expression" dxfId="5660" priority="7332">
      <formula>$B1655="TN1612TU"</formula>
    </cfRule>
    <cfRule type="expression" dxfId="5659" priority="7333">
      <formula>$B1655="TN1311"</formula>
    </cfRule>
    <cfRule type="expression" dxfId="5658" priority="7334">
      <formula>$B1655="TN1622"</formula>
    </cfRule>
    <cfRule type="expression" dxfId="5657" priority="7335">
      <formula>$B1655="EE1200"</formula>
    </cfRule>
    <cfRule type="expression" dxfId="5656" priority="7336">
      <formula>$B1655="TN2345"</formula>
    </cfRule>
    <cfRule type="expression" dxfId="5655" priority="7337">
      <formula>$B1655="AESB1320TN"</formula>
    </cfRule>
    <cfRule type="expression" dxfId="5654" priority="7338">
      <formula>$B1655="TN4110TA"</formula>
    </cfRule>
    <cfRule type="expression" dxfId="5653" priority="7339">
      <formula>$B1655="TN2321"</formula>
    </cfRule>
  </conditionalFormatting>
  <conditionalFormatting sqref="B1671:B1676 G1671:G1676 K1671:M1676">
    <cfRule type="expression" dxfId="5652" priority="7281">
      <formula>$B1671="StatMechThermo"</formula>
    </cfRule>
    <cfRule type="expression" dxfId="5651" priority="7301">
      <formula>$B1671="TN1531TW"</formula>
    </cfRule>
    <cfRule type="expression" dxfId="5650" priority="7302">
      <formula>$B1671="AESB1320TN"</formula>
    </cfRule>
    <cfRule type="expression" dxfId="5649" priority="7303">
      <formula>$B1671="NB1142"</formula>
    </cfRule>
    <cfRule type="expression" dxfId="5648" priority="7304">
      <formula>$B1671="EE1P11"</formula>
    </cfRule>
    <cfRule type="expression" dxfId="5647" priority="7305">
      <formula>$B1671="TN2054"</formula>
    </cfRule>
    <cfRule type="expression" dxfId="5646" priority="7306">
      <formula>$B1671="TN1201"</formula>
    </cfRule>
    <cfRule type="expression" dxfId="5645" priority="7307">
      <formula>$B1671="TN1321"</formula>
    </cfRule>
    <cfRule type="expression" dxfId="5644" priority="7308">
      <formula>$B1671="TN4010TA"</formula>
    </cfRule>
    <cfRule type="expression" dxfId="5643" priority="7309">
      <formula>$B1671="TN2053"</formula>
    </cfRule>
    <cfRule type="expression" dxfId="5642" priority="7310">
      <formula>$B1671="TN2421"</formula>
    </cfRule>
    <cfRule type="expression" dxfId="5641" priority="7311">
      <formula>$B1671="TN1301"</formula>
    </cfRule>
    <cfRule type="expression" dxfId="5640" priority="7312">
      <formula>$B1671="TN1612TU"</formula>
    </cfRule>
    <cfRule type="expression" dxfId="5639" priority="7313">
      <formula>$B1671="TN1311"</formula>
    </cfRule>
    <cfRule type="expression" dxfId="5638" priority="7314">
      <formula>$B1671="TN1622"</formula>
    </cfRule>
    <cfRule type="expression" dxfId="5637" priority="7315">
      <formula>$B1671="EE1200"</formula>
    </cfRule>
    <cfRule type="expression" dxfId="5636" priority="7316">
      <formula>$B1671="TN2345"</formula>
    </cfRule>
    <cfRule type="expression" dxfId="5635" priority="7317">
      <formula>$B1671="AESB1320TN"</formula>
    </cfRule>
    <cfRule type="expression" dxfId="5634" priority="7318">
      <formula>$B1671="TN4110TA"</formula>
    </cfRule>
    <cfRule type="expression" dxfId="5633" priority="7319">
      <formula>$B1671="TN2321"</formula>
    </cfRule>
  </conditionalFormatting>
  <conditionalFormatting sqref="S1671:S1676">
    <cfRule type="expression" dxfId="5632" priority="7222">
      <formula>$B1671="StatMechThermo"</formula>
    </cfRule>
    <cfRule type="expression" dxfId="5631" priority="7223">
      <formula>$B1671="TN1531TW"</formula>
    </cfRule>
    <cfRule type="expression" dxfId="5630" priority="7224">
      <formula>$B1671="AESB1320TN"</formula>
    </cfRule>
    <cfRule type="expression" dxfId="5629" priority="7225">
      <formula>$B1671="NB1142"</formula>
    </cfRule>
    <cfRule type="expression" dxfId="5628" priority="7226">
      <formula>$B1671="EE1P11"</formula>
    </cfRule>
    <cfRule type="expression" dxfId="5627" priority="7227">
      <formula>$B1671="TN2054"</formula>
    </cfRule>
    <cfRule type="expression" dxfId="5626" priority="7228">
      <formula>$B1671="TN1201"</formula>
    </cfRule>
    <cfRule type="expression" dxfId="5625" priority="7229">
      <formula>$B1671="TN1321"</formula>
    </cfRule>
    <cfRule type="expression" dxfId="5624" priority="7230">
      <formula>$B1671="TN4010TA"</formula>
    </cfRule>
    <cfRule type="expression" dxfId="5623" priority="7231">
      <formula>$B1671="TN2053"</formula>
    </cfRule>
    <cfRule type="expression" dxfId="5622" priority="7232">
      <formula>$B1671="TN2421"</formula>
    </cfRule>
    <cfRule type="expression" dxfId="5621" priority="7233">
      <formula>$B1671="TN1301"</formula>
    </cfRule>
    <cfRule type="expression" dxfId="5620" priority="7234">
      <formula>$B1671="TN1612TU"</formula>
    </cfRule>
    <cfRule type="expression" dxfId="5619" priority="7235">
      <formula>$B1671="TN1311"</formula>
    </cfRule>
    <cfRule type="expression" dxfId="5618" priority="7236">
      <formula>$B1671="TN1622"</formula>
    </cfRule>
    <cfRule type="expression" dxfId="5617" priority="7237">
      <formula>$B1671="EE1200"</formula>
    </cfRule>
    <cfRule type="expression" dxfId="5616" priority="7238">
      <formula>$B1671="TN2345"</formula>
    </cfRule>
    <cfRule type="expression" dxfId="5615" priority="7239">
      <formula>$B1671="AESB1320TN"</formula>
    </cfRule>
    <cfRule type="expression" dxfId="5614" priority="7240">
      <formula>$B1671="TN4110TA"</formula>
    </cfRule>
    <cfRule type="expression" dxfId="5613" priority="7241">
      <formula>$B1671="TN2321"</formula>
    </cfRule>
  </conditionalFormatting>
  <conditionalFormatting sqref="B1677:B1691 G1677:G1691 K1677:M1691">
    <cfRule type="expression" dxfId="5612" priority="7183">
      <formula>$B1677="StatMechThermo"</formula>
    </cfRule>
    <cfRule type="expression" dxfId="5611" priority="7203">
      <formula>$B1677="TN1531TW"</formula>
    </cfRule>
    <cfRule type="expression" dxfId="5610" priority="7204">
      <formula>$B1677="AESB1320TN"</formula>
    </cfRule>
    <cfRule type="expression" dxfId="5609" priority="7205">
      <formula>$B1677="NB1142"</formula>
    </cfRule>
    <cfRule type="expression" dxfId="5608" priority="7206">
      <formula>$B1677="EE1P11"</formula>
    </cfRule>
    <cfRule type="expression" dxfId="5607" priority="7207">
      <formula>$B1677="TN2054"</formula>
    </cfRule>
    <cfRule type="expression" dxfId="5606" priority="7208">
      <formula>$B1677="TN1201"</formula>
    </cfRule>
    <cfRule type="expression" dxfId="5605" priority="7209">
      <formula>$B1677="TN1321"</formula>
    </cfRule>
    <cfRule type="expression" dxfId="5604" priority="7210">
      <formula>$B1677="TN4010TA"</formula>
    </cfRule>
    <cfRule type="expression" dxfId="5603" priority="7211">
      <formula>$B1677="TN2053"</formula>
    </cfRule>
    <cfRule type="expression" dxfId="5602" priority="7212">
      <formula>$B1677="TN2421"</formula>
    </cfRule>
    <cfRule type="expression" dxfId="5601" priority="7213">
      <formula>$B1677="TN1301"</formula>
    </cfRule>
    <cfRule type="expression" dxfId="5600" priority="7214">
      <formula>$B1677="TN1612TU"</formula>
    </cfRule>
    <cfRule type="expression" dxfId="5599" priority="7215">
      <formula>$B1677="TN1311"</formula>
    </cfRule>
    <cfRule type="expression" dxfId="5598" priority="7216">
      <formula>$B1677="TN1622"</formula>
    </cfRule>
    <cfRule type="expression" dxfId="5597" priority="7217">
      <formula>$B1677="EE1200"</formula>
    </cfRule>
    <cfRule type="expression" dxfId="5596" priority="7218">
      <formula>$B1677="TN2345"</formula>
    </cfRule>
    <cfRule type="expression" dxfId="5595" priority="7219">
      <formula>$B1677="AESB1320TN"</formula>
    </cfRule>
    <cfRule type="expression" dxfId="5594" priority="7220">
      <formula>$B1677="TN4110TA"</formula>
    </cfRule>
    <cfRule type="expression" dxfId="5593" priority="7221">
      <formula>$B1677="TN2321"</formula>
    </cfRule>
  </conditionalFormatting>
  <conditionalFormatting sqref="S1677:S1681">
    <cfRule type="expression" dxfId="5592" priority="7124">
      <formula>$B1677="StatMechThermo"</formula>
    </cfRule>
    <cfRule type="expression" dxfId="5591" priority="7125">
      <formula>$B1677="TN1531TW"</formula>
    </cfRule>
    <cfRule type="expression" dxfId="5590" priority="7126">
      <formula>$B1677="AESB1320TN"</formula>
    </cfRule>
    <cfRule type="expression" dxfId="5589" priority="7127">
      <formula>$B1677="NB1142"</formula>
    </cfRule>
    <cfRule type="expression" dxfId="5588" priority="7128">
      <formula>$B1677="EE1P11"</formula>
    </cfRule>
    <cfRule type="expression" dxfId="5587" priority="7129">
      <formula>$B1677="TN2054"</formula>
    </cfRule>
    <cfRule type="expression" dxfId="5586" priority="7130">
      <formula>$B1677="TN1201"</formula>
    </cfRule>
    <cfRule type="expression" dxfId="5585" priority="7131">
      <formula>$B1677="TN1321"</formula>
    </cfRule>
    <cfRule type="expression" dxfId="5584" priority="7132">
      <formula>$B1677="TN4010TA"</formula>
    </cfRule>
    <cfRule type="expression" dxfId="5583" priority="7133">
      <formula>$B1677="TN2053"</formula>
    </cfRule>
    <cfRule type="expression" dxfId="5582" priority="7134">
      <formula>$B1677="TN2421"</formula>
    </cfRule>
    <cfRule type="expression" dxfId="5581" priority="7135">
      <formula>$B1677="TN1301"</formula>
    </cfRule>
    <cfRule type="expression" dxfId="5580" priority="7136">
      <formula>$B1677="TN1612TU"</formula>
    </cfRule>
    <cfRule type="expression" dxfId="5579" priority="7137">
      <formula>$B1677="TN1311"</formula>
    </cfRule>
    <cfRule type="expression" dxfId="5578" priority="7138">
      <formula>$B1677="TN1622"</formula>
    </cfRule>
    <cfRule type="expression" dxfId="5577" priority="7139">
      <formula>$B1677="EE1200"</formula>
    </cfRule>
    <cfRule type="expression" dxfId="5576" priority="7140">
      <formula>$B1677="TN2345"</formula>
    </cfRule>
    <cfRule type="expression" dxfId="5575" priority="7141">
      <formula>$B1677="AESB1320TN"</formula>
    </cfRule>
    <cfRule type="expression" dxfId="5574" priority="7142">
      <formula>$B1677="TN4110TA"</formula>
    </cfRule>
    <cfRule type="expression" dxfId="5573" priority="7143">
      <formula>$B1677="TN2321"</formula>
    </cfRule>
  </conditionalFormatting>
  <conditionalFormatting sqref="S1682:S1686">
    <cfRule type="expression" dxfId="5572" priority="7104">
      <formula>$B1682="StatMechThermo"</formula>
    </cfRule>
    <cfRule type="expression" dxfId="5571" priority="7105">
      <formula>$B1682="TN1531TW"</formula>
    </cfRule>
    <cfRule type="expression" dxfId="5570" priority="7106">
      <formula>$B1682="AESB1320TN"</formula>
    </cfRule>
    <cfRule type="expression" dxfId="5569" priority="7107">
      <formula>$B1682="NB1142"</formula>
    </cfRule>
    <cfRule type="expression" dxfId="5568" priority="7108">
      <formula>$B1682="EE1P11"</formula>
    </cfRule>
    <cfRule type="expression" dxfId="5567" priority="7109">
      <formula>$B1682="TN2054"</formula>
    </cfRule>
    <cfRule type="expression" dxfId="5566" priority="7110">
      <formula>$B1682="TN1201"</formula>
    </cfRule>
    <cfRule type="expression" dxfId="5565" priority="7111">
      <formula>$B1682="TN1321"</formula>
    </cfRule>
    <cfRule type="expression" dxfId="5564" priority="7112">
      <formula>$B1682="TN4010TA"</formula>
    </cfRule>
    <cfRule type="expression" dxfId="5563" priority="7113">
      <formula>$B1682="TN2053"</formula>
    </cfRule>
    <cfRule type="expression" dxfId="5562" priority="7114">
      <formula>$B1682="TN2421"</formula>
    </cfRule>
    <cfRule type="expression" dxfId="5561" priority="7115">
      <formula>$B1682="TN1301"</formula>
    </cfRule>
    <cfRule type="expression" dxfId="5560" priority="7116">
      <formula>$B1682="TN1612TU"</formula>
    </cfRule>
    <cfRule type="expression" dxfId="5559" priority="7117">
      <formula>$B1682="TN1311"</formula>
    </cfRule>
    <cfRule type="expression" dxfId="5558" priority="7118">
      <formula>$B1682="TN1622"</formula>
    </cfRule>
    <cfRule type="expression" dxfId="5557" priority="7119">
      <formula>$B1682="EE1200"</formula>
    </cfRule>
    <cfRule type="expression" dxfId="5556" priority="7120">
      <formula>$B1682="TN2345"</formula>
    </cfRule>
    <cfRule type="expression" dxfId="5555" priority="7121">
      <formula>$B1682="AESB1320TN"</formula>
    </cfRule>
    <cfRule type="expression" dxfId="5554" priority="7122">
      <formula>$B1682="TN4110TA"</formula>
    </cfRule>
    <cfRule type="expression" dxfId="5553" priority="7123">
      <formula>$B1682="TN2321"</formula>
    </cfRule>
  </conditionalFormatting>
  <conditionalFormatting sqref="S1687:S1691">
    <cfRule type="expression" dxfId="5552" priority="7084">
      <formula>$B1687="StatMechThermo"</formula>
    </cfRule>
    <cfRule type="expression" dxfId="5551" priority="7085">
      <formula>$B1687="TN1531TW"</formula>
    </cfRule>
    <cfRule type="expression" dxfId="5550" priority="7086">
      <formula>$B1687="AESB1320TN"</formula>
    </cfRule>
    <cfRule type="expression" dxfId="5549" priority="7087">
      <formula>$B1687="NB1142"</formula>
    </cfRule>
    <cfRule type="expression" dxfId="5548" priority="7088">
      <formula>$B1687="EE1P11"</formula>
    </cfRule>
    <cfRule type="expression" dxfId="5547" priority="7089">
      <formula>$B1687="TN2054"</formula>
    </cfRule>
    <cfRule type="expression" dxfId="5546" priority="7090">
      <formula>$B1687="TN1201"</formula>
    </cfRule>
    <cfRule type="expression" dxfId="5545" priority="7091">
      <formula>$B1687="TN1321"</formula>
    </cfRule>
    <cfRule type="expression" dxfId="5544" priority="7092">
      <formula>$B1687="TN4010TA"</formula>
    </cfRule>
    <cfRule type="expression" dxfId="5543" priority="7093">
      <formula>$B1687="TN2053"</formula>
    </cfRule>
    <cfRule type="expression" dxfId="5542" priority="7094">
      <formula>$B1687="TN2421"</formula>
    </cfRule>
    <cfRule type="expression" dxfId="5541" priority="7095">
      <formula>$B1687="TN1301"</formula>
    </cfRule>
    <cfRule type="expression" dxfId="5540" priority="7096">
      <formula>$B1687="TN1612TU"</formula>
    </cfRule>
    <cfRule type="expression" dxfId="5539" priority="7097">
      <formula>$B1687="TN1311"</formula>
    </cfRule>
    <cfRule type="expression" dxfId="5538" priority="7098">
      <formula>$B1687="TN1622"</formula>
    </cfRule>
    <cfRule type="expression" dxfId="5537" priority="7099">
      <formula>$B1687="EE1200"</formula>
    </cfRule>
    <cfRule type="expression" dxfId="5536" priority="7100">
      <formula>$B1687="TN2345"</formula>
    </cfRule>
    <cfRule type="expression" dxfId="5535" priority="7101">
      <formula>$B1687="AESB1320TN"</formula>
    </cfRule>
    <cfRule type="expression" dxfId="5534" priority="7102">
      <formula>$B1687="TN4110TA"</formula>
    </cfRule>
    <cfRule type="expression" dxfId="5533" priority="7103">
      <formula>$B1687="TN2321"</formula>
    </cfRule>
  </conditionalFormatting>
  <conditionalFormatting sqref="B1692 G1692 K1692:M1692">
    <cfRule type="expression" dxfId="5532" priority="7025">
      <formula>$B1692="StatMechThermo"</formula>
    </cfRule>
    <cfRule type="expression" dxfId="5531" priority="7045">
      <formula>$B1692="TN1531TW"</formula>
    </cfRule>
    <cfRule type="expression" dxfId="5530" priority="7046">
      <formula>$B1692="AESB1320TN"</formula>
    </cfRule>
    <cfRule type="expression" dxfId="5529" priority="7047">
      <formula>$B1692="NB1142"</formula>
    </cfRule>
    <cfRule type="expression" dxfId="5528" priority="7048">
      <formula>$B1692="EE1P11"</formula>
    </cfRule>
    <cfRule type="expression" dxfId="5527" priority="7049">
      <formula>$B1692="TN2054"</formula>
    </cfRule>
    <cfRule type="expression" dxfId="5526" priority="7050">
      <formula>$B1692="TN1201"</formula>
    </cfRule>
    <cfRule type="expression" dxfId="5525" priority="7051">
      <formula>$B1692="TN1321"</formula>
    </cfRule>
    <cfRule type="expression" dxfId="5524" priority="7052">
      <formula>$B1692="TN4010TA"</formula>
    </cfRule>
    <cfRule type="expression" dxfId="5523" priority="7053">
      <formula>$B1692="TN2053"</formula>
    </cfRule>
    <cfRule type="expression" dxfId="5522" priority="7054">
      <formula>$B1692="TN2421"</formula>
    </cfRule>
    <cfRule type="expression" dxfId="5521" priority="7055">
      <formula>$B1692="TN1301"</formula>
    </cfRule>
    <cfRule type="expression" dxfId="5520" priority="7056">
      <formula>$B1692="TN1612TU"</formula>
    </cfRule>
    <cfRule type="expression" dxfId="5519" priority="7057">
      <formula>$B1692="TN1311"</formula>
    </cfRule>
    <cfRule type="expression" dxfId="5518" priority="7058">
      <formula>$B1692="TN1622"</formula>
    </cfRule>
    <cfRule type="expression" dxfId="5517" priority="7059">
      <formula>$B1692="EE1200"</formula>
    </cfRule>
    <cfRule type="expression" dxfId="5516" priority="7060">
      <formula>$B1692="TN2345"</formula>
    </cfRule>
    <cfRule type="expression" dxfId="5515" priority="7061">
      <formula>$B1692="AESB1320TN"</formula>
    </cfRule>
    <cfRule type="expression" dxfId="5514" priority="7062">
      <formula>$B1692="TN4110TA"</formula>
    </cfRule>
    <cfRule type="expression" dxfId="5513" priority="7063">
      <formula>$B1692="TN2321"</formula>
    </cfRule>
  </conditionalFormatting>
  <conditionalFormatting sqref="S1692">
    <cfRule type="expression" dxfId="5512" priority="6966">
      <formula>$B1692="StatMechThermo"</formula>
    </cfRule>
    <cfRule type="expression" dxfId="5511" priority="6967">
      <formula>$B1692="TN1531TW"</formula>
    </cfRule>
    <cfRule type="expression" dxfId="5510" priority="6968">
      <formula>$B1692="AESB1320TN"</formula>
    </cfRule>
    <cfRule type="expression" dxfId="5509" priority="6969">
      <formula>$B1692="NB1142"</formula>
    </cfRule>
    <cfRule type="expression" dxfId="5508" priority="6970">
      <formula>$B1692="EE1P11"</formula>
    </cfRule>
    <cfRule type="expression" dxfId="5507" priority="6971">
      <formula>$B1692="TN2054"</formula>
    </cfRule>
    <cfRule type="expression" dxfId="5506" priority="6972">
      <formula>$B1692="TN1201"</formula>
    </cfRule>
    <cfRule type="expression" dxfId="5505" priority="6973">
      <formula>$B1692="TN1321"</formula>
    </cfRule>
    <cfRule type="expression" dxfId="5504" priority="6974">
      <formula>$B1692="TN4010TA"</formula>
    </cfRule>
    <cfRule type="expression" dxfId="5503" priority="6975">
      <formula>$B1692="TN2053"</formula>
    </cfRule>
    <cfRule type="expression" dxfId="5502" priority="6976">
      <formula>$B1692="TN2421"</formula>
    </cfRule>
    <cfRule type="expression" dxfId="5501" priority="6977">
      <formula>$B1692="TN1301"</formula>
    </cfRule>
    <cfRule type="expression" dxfId="5500" priority="6978">
      <formula>$B1692="TN1612TU"</formula>
    </cfRule>
    <cfRule type="expression" dxfId="5499" priority="6979">
      <formula>$B1692="TN1311"</formula>
    </cfRule>
    <cfRule type="expression" dxfId="5498" priority="6980">
      <formula>$B1692="TN1622"</formula>
    </cfRule>
    <cfRule type="expression" dxfId="5497" priority="6981">
      <formula>$B1692="EE1200"</formula>
    </cfRule>
    <cfRule type="expression" dxfId="5496" priority="6982">
      <formula>$B1692="TN2345"</formula>
    </cfRule>
    <cfRule type="expression" dxfId="5495" priority="6983">
      <formula>$B1692="AESB1320TN"</formula>
    </cfRule>
    <cfRule type="expression" dxfId="5494" priority="6984">
      <formula>$B1692="TN4110TA"</formula>
    </cfRule>
    <cfRule type="expression" dxfId="5493" priority="6985">
      <formula>$B1692="TN2321"</formula>
    </cfRule>
  </conditionalFormatting>
  <conditionalFormatting sqref="B1693:B1830 G1693:G1830 K1693:M1830">
    <cfRule type="expression" dxfId="5492" priority="6927">
      <formula>$B1693="StatMechThermo"</formula>
    </cfRule>
    <cfRule type="expression" dxfId="5491" priority="6947">
      <formula>$B1693="TN1531TW"</formula>
    </cfRule>
    <cfRule type="expression" dxfId="5490" priority="6948">
      <formula>$B1693="AESB1320TN"</formula>
    </cfRule>
    <cfRule type="expression" dxfId="5489" priority="6949">
      <formula>$B1693="NB1142"</formula>
    </cfRule>
    <cfRule type="expression" dxfId="5488" priority="6950">
      <formula>$B1693="EE1P11"</formula>
    </cfRule>
    <cfRule type="expression" dxfId="5487" priority="6951">
      <formula>$B1693="TN2054"</formula>
    </cfRule>
    <cfRule type="expression" dxfId="5486" priority="6952">
      <formula>$B1693="TN1201"</formula>
    </cfRule>
    <cfRule type="expression" dxfId="5485" priority="6953">
      <formula>$B1693="TN1321"</formula>
    </cfRule>
    <cfRule type="expression" dxfId="5484" priority="6954">
      <formula>$B1693="TN4010TA"</formula>
    </cfRule>
    <cfRule type="expression" dxfId="5483" priority="6955">
      <formula>$B1693="TN2053"</formula>
    </cfRule>
    <cfRule type="expression" dxfId="5482" priority="6956">
      <formula>$B1693="TN2421"</formula>
    </cfRule>
    <cfRule type="expression" dxfId="5481" priority="6957">
      <formula>$B1693="TN1301"</formula>
    </cfRule>
    <cfRule type="expression" dxfId="5480" priority="6958">
      <formula>$B1693="TN1612TU"</formula>
    </cfRule>
    <cfRule type="expression" dxfId="5479" priority="6959">
      <formula>$B1693="TN1311"</formula>
    </cfRule>
    <cfRule type="expression" dxfId="5478" priority="6960">
      <formula>$B1693="TN1622"</formula>
    </cfRule>
    <cfRule type="expression" dxfId="5477" priority="6961">
      <formula>$B1693="EE1200"</formula>
    </cfRule>
    <cfRule type="expression" dxfId="5476" priority="6962">
      <formula>$B1693="TN2345"</formula>
    </cfRule>
    <cfRule type="expression" dxfId="5475" priority="6963">
      <formula>$B1693="AESB1320TN"</formula>
    </cfRule>
    <cfRule type="expression" dxfId="5474" priority="6964">
      <formula>$B1693="TN4110TA"</formula>
    </cfRule>
    <cfRule type="expression" dxfId="5473" priority="6965">
      <formula>$B1693="TN2321"</formula>
    </cfRule>
  </conditionalFormatting>
  <conditionalFormatting sqref="S1829:S1830">
    <cfRule type="expression" dxfId="5472" priority="6868">
      <formula>$B1829="StatMechThermo"</formula>
    </cfRule>
    <cfRule type="expression" dxfId="5471" priority="6869">
      <formula>$B1829="TN1531TW"</formula>
    </cfRule>
    <cfRule type="expression" dxfId="5470" priority="6870">
      <formula>$B1829="AESB1320TN"</formula>
    </cfRule>
    <cfRule type="expression" dxfId="5469" priority="6871">
      <formula>$B1829="NB1142"</formula>
    </cfRule>
    <cfRule type="expression" dxfId="5468" priority="6872">
      <formula>$B1829="EE1P11"</formula>
    </cfRule>
    <cfRule type="expression" dxfId="5467" priority="6873">
      <formula>$B1829="TN2054"</formula>
    </cfRule>
    <cfRule type="expression" dxfId="5466" priority="6874">
      <formula>$B1829="TN1201"</formula>
    </cfRule>
    <cfRule type="expression" dxfId="5465" priority="6875">
      <formula>$B1829="TN1321"</formula>
    </cfRule>
    <cfRule type="expression" dxfId="5464" priority="6876">
      <formula>$B1829="TN4010TA"</formula>
    </cfRule>
    <cfRule type="expression" dxfId="5463" priority="6877">
      <formula>$B1829="TN2053"</formula>
    </cfRule>
    <cfRule type="expression" dxfId="5462" priority="6878">
      <formula>$B1829="TN2421"</formula>
    </cfRule>
    <cfRule type="expression" dxfId="5461" priority="6879">
      <formula>$B1829="TN1301"</formula>
    </cfRule>
    <cfRule type="expression" dxfId="5460" priority="6880">
      <formula>$B1829="TN1612TU"</formula>
    </cfRule>
    <cfRule type="expression" dxfId="5459" priority="6881">
      <formula>$B1829="TN1311"</formula>
    </cfRule>
    <cfRule type="expression" dxfId="5458" priority="6882">
      <formula>$B1829="TN1622"</formula>
    </cfRule>
    <cfRule type="expression" dxfId="5457" priority="6883">
      <formula>$B1829="EE1200"</formula>
    </cfRule>
    <cfRule type="expression" dxfId="5456" priority="6884">
      <formula>$B1829="TN2345"</formula>
    </cfRule>
    <cfRule type="expression" dxfId="5455" priority="6885">
      <formula>$B1829="AESB1320TN"</formula>
    </cfRule>
    <cfRule type="expression" dxfId="5454" priority="6886">
      <formula>$B1829="TN4110TA"</formula>
    </cfRule>
    <cfRule type="expression" dxfId="5453" priority="6887">
      <formula>$B1829="TN2321"</formula>
    </cfRule>
  </conditionalFormatting>
  <conditionalFormatting sqref="S1808:S1820">
    <cfRule type="expression" dxfId="5452" priority="6848">
      <formula>$B1808="StatMechThermo"</formula>
    </cfRule>
    <cfRule type="expression" dxfId="5451" priority="6849">
      <formula>$B1808="TN1531TW"</formula>
    </cfRule>
    <cfRule type="expression" dxfId="5450" priority="6850">
      <formula>$B1808="AESB1320TN"</formula>
    </cfRule>
    <cfRule type="expression" dxfId="5449" priority="6851">
      <formula>$B1808="NB1142"</formula>
    </cfRule>
    <cfRule type="expression" dxfId="5448" priority="6852">
      <formula>$B1808="EE1P11"</formula>
    </cfRule>
    <cfRule type="expression" dxfId="5447" priority="6853">
      <formula>$B1808="TN2054"</formula>
    </cfRule>
    <cfRule type="expression" dxfId="5446" priority="6854">
      <formula>$B1808="TN1201"</formula>
    </cfRule>
    <cfRule type="expression" dxfId="5445" priority="6855">
      <formula>$B1808="TN1321"</formula>
    </cfRule>
    <cfRule type="expression" dxfId="5444" priority="6856">
      <formula>$B1808="TN4010TA"</formula>
    </cfRule>
    <cfRule type="expression" dxfId="5443" priority="6857">
      <formula>$B1808="TN2053"</formula>
    </cfRule>
    <cfRule type="expression" dxfId="5442" priority="6858">
      <formula>$B1808="TN2421"</formula>
    </cfRule>
    <cfRule type="expression" dxfId="5441" priority="6859">
      <formula>$B1808="TN1301"</formula>
    </cfRule>
    <cfRule type="expression" dxfId="5440" priority="6860">
      <formula>$B1808="TN1612TU"</formula>
    </cfRule>
    <cfRule type="expression" dxfId="5439" priority="6861">
      <formula>$B1808="TN1311"</formula>
    </cfRule>
    <cfRule type="expression" dxfId="5438" priority="6862">
      <formula>$B1808="TN1622"</formula>
    </cfRule>
    <cfRule type="expression" dxfId="5437" priority="6863">
      <formula>$B1808="EE1200"</formula>
    </cfRule>
    <cfRule type="expression" dxfId="5436" priority="6864">
      <formula>$B1808="TN2345"</formula>
    </cfRule>
    <cfRule type="expression" dxfId="5435" priority="6865">
      <formula>$B1808="AESB1320TN"</formula>
    </cfRule>
    <cfRule type="expression" dxfId="5434" priority="6866">
      <formula>$B1808="TN4110TA"</formula>
    </cfRule>
    <cfRule type="expression" dxfId="5433" priority="6867">
      <formula>$B1808="TN2321"</formula>
    </cfRule>
  </conditionalFormatting>
  <conditionalFormatting sqref="S1807">
    <cfRule type="expression" dxfId="5432" priority="6828">
      <formula>$B1807="StatMechThermo"</formula>
    </cfRule>
    <cfRule type="expression" dxfId="5431" priority="6829">
      <formula>$B1807="TN1531TW"</formula>
    </cfRule>
    <cfRule type="expression" dxfId="5430" priority="6830">
      <formula>$B1807="AESB1320TN"</formula>
    </cfRule>
    <cfRule type="expression" dxfId="5429" priority="6831">
      <formula>$B1807="NB1142"</formula>
    </cfRule>
    <cfRule type="expression" dxfId="5428" priority="6832">
      <formula>$B1807="EE1P11"</formula>
    </cfRule>
    <cfRule type="expression" dxfId="5427" priority="6833">
      <formula>$B1807="TN2054"</formula>
    </cfRule>
    <cfRule type="expression" dxfId="5426" priority="6834">
      <formula>$B1807="TN1201"</formula>
    </cfRule>
    <cfRule type="expression" dxfId="5425" priority="6835">
      <formula>$B1807="TN1321"</formula>
    </cfRule>
    <cfRule type="expression" dxfId="5424" priority="6836">
      <formula>$B1807="TN4010TA"</formula>
    </cfRule>
    <cfRule type="expression" dxfId="5423" priority="6837">
      <formula>$B1807="TN2053"</formula>
    </cfRule>
    <cfRule type="expression" dxfId="5422" priority="6838">
      <formula>$B1807="TN2421"</formula>
    </cfRule>
    <cfRule type="expression" dxfId="5421" priority="6839">
      <formula>$B1807="TN1301"</formula>
    </cfRule>
    <cfRule type="expression" dxfId="5420" priority="6840">
      <formula>$B1807="TN1612TU"</formula>
    </cfRule>
    <cfRule type="expression" dxfId="5419" priority="6841">
      <formula>$B1807="TN1311"</formula>
    </cfRule>
    <cfRule type="expression" dxfId="5418" priority="6842">
      <formula>$B1807="TN1622"</formula>
    </cfRule>
    <cfRule type="expression" dxfId="5417" priority="6843">
      <formula>$B1807="EE1200"</formula>
    </cfRule>
    <cfRule type="expression" dxfId="5416" priority="6844">
      <formula>$B1807="TN2345"</formula>
    </cfRule>
    <cfRule type="expression" dxfId="5415" priority="6845">
      <formula>$B1807="AESB1320TN"</formula>
    </cfRule>
    <cfRule type="expression" dxfId="5414" priority="6846">
      <formula>$B1807="TN4110TA"</formula>
    </cfRule>
    <cfRule type="expression" dxfId="5413" priority="6847">
      <formula>$B1807="TN2321"</formula>
    </cfRule>
  </conditionalFormatting>
  <conditionalFormatting sqref="S1806">
    <cfRule type="expression" dxfId="5412" priority="6808">
      <formula>$B1806="StatMechThermo"</formula>
    </cfRule>
    <cfRule type="expression" dxfId="5411" priority="6809">
      <formula>$B1806="TN1531TW"</formula>
    </cfRule>
    <cfRule type="expression" dxfId="5410" priority="6810">
      <formula>$B1806="AESB1320TN"</formula>
    </cfRule>
    <cfRule type="expression" dxfId="5409" priority="6811">
      <formula>$B1806="NB1142"</formula>
    </cfRule>
    <cfRule type="expression" dxfId="5408" priority="6812">
      <formula>$B1806="EE1P11"</formula>
    </cfRule>
    <cfRule type="expression" dxfId="5407" priority="6813">
      <formula>$B1806="TN2054"</formula>
    </cfRule>
    <cfRule type="expression" dxfId="5406" priority="6814">
      <formula>$B1806="TN1201"</formula>
    </cfRule>
    <cfRule type="expression" dxfId="5405" priority="6815">
      <formula>$B1806="TN1321"</formula>
    </cfRule>
    <cfRule type="expression" dxfId="5404" priority="6816">
      <formula>$B1806="TN4010TA"</formula>
    </cfRule>
    <cfRule type="expression" dxfId="5403" priority="6817">
      <formula>$B1806="TN2053"</formula>
    </cfRule>
    <cfRule type="expression" dxfId="5402" priority="6818">
      <formula>$B1806="TN2421"</formula>
    </cfRule>
    <cfRule type="expression" dxfId="5401" priority="6819">
      <formula>$B1806="TN1301"</formula>
    </cfRule>
    <cfRule type="expression" dxfId="5400" priority="6820">
      <formula>$B1806="TN1612TU"</formula>
    </cfRule>
    <cfRule type="expression" dxfId="5399" priority="6821">
      <formula>$B1806="TN1311"</formula>
    </cfRule>
    <cfRule type="expression" dxfId="5398" priority="6822">
      <formula>$B1806="TN1622"</formula>
    </cfRule>
    <cfRule type="expression" dxfId="5397" priority="6823">
      <formula>$B1806="EE1200"</formula>
    </cfRule>
    <cfRule type="expression" dxfId="5396" priority="6824">
      <formula>$B1806="TN2345"</formula>
    </cfRule>
    <cfRule type="expression" dxfId="5395" priority="6825">
      <formula>$B1806="AESB1320TN"</formula>
    </cfRule>
    <cfRule type="expression" dxfId="5394" priority="6826">
      <formula>$B1806="TN4110TA"</formula>
    </cfRule>
    <cfRule type="expression" dxfId="5393" priority="6827">
      <formula>$B1806="TN2321"</formula>
    </cfRule>
  </conditionalFormatting>
  <conditionalFormatting sqref="S1821:S1828">
    <cfRule type="expression" dxfId="5392" priority="6788">
      <formula>$B1821="StatMechThermo"</formula>
    </cfRule>
    <cfRule type="expression" dxfId="5391" priority="6789">
      <formula>$B1821="TN1531TW"</formula>
    </cfRule>
    <cfRule type="expression" dxfId="5390" priority="6790">
      <formula>$B1821="AESB1320TN"</formula>
    </cfRule>
    <cfRule type="expression" dxfId="5389" priority="6791">
      <formula>$B1821="NB1142"</formula>
    </cfRule>
    <cfRule type="expression" dxfId="5388" priority="6792">
      <formula>$B1821="EE1P11"</formula>
    </cfRule>
    <cfRule type="expression" dxfId="5387" priority="6793">
      <formula>$B1821="TN2054"</formula>
    </cfRule>
    <cfRule type="expression" dxfId="5386" priority="6794">
      <formula>$B1821="TN1201"</formula>
    </cfRule>
    <cfRule type="expression" dxfId="5385" priority="6795">
      <formula>$B1821="TN1321"</formula>
    </cfRule>
    <cfRule type="expression" dxfId="5384" priority="6796">
      <formula>$B1821="TN4010TA"</formula>
    </cfRule>
    <cfRule type="expression" dxfId="5383" priority="6797">
      <formula>$B1821="TN2053"</formula>
    </cfRule>
    <cfRule type="expression" dxfId="5382" priority="6798">
      <formula>$B1821="TN2421"</formula>
    </cfRule>
    <cfRule type="expression" dxfId="5381" priority="6799">
      <formula>$B1821="TN1301"</formula>
    </cfRule>
    <cfRule type="expression" dxfId="5380" priority="6800">
      <formula>$B1821="TN1612TU"</formula>
    </cfRule>
    <cfRule type="expression" dxfId="5379" priority="6801">
      <formula>$B1821="TN1311"</formula>
    </cfRule>
    <cfRule type="expression" dxfId="5378" priority="6802">
      <formula>$B1821="TN1622"</formula>
    </cfRule>
    <cfRule type="expression" dxfId="5377" priority="6803">
      <formula>$B1821="EE1200"</formula>
    </cfRule>
    <cfRule type="expression" dxfId="5376" priority="6804">
      <formula>$B1821="TN2345"</formula>
    </cfRule>
    <cfRule type="expression" dxfId="5375" priority="6805">
      <formula>$B1821="AESB1320TN"</formula>
    </cfRule>
    <cfRule type="expression" dxfId="5374" priority="6806">
      <formula>$B1821="TN4110TA"</formula>
    </cfRule>
    <cfRule type="expression" dxfId="5373" priority="6807">
      <formula>$B1821="TN2321"</formula>
    </cfRule>
  </conditionalFormatting>
  <conditionalFormatting sqref="S1800 S1803 S1796:S1797">
    <cfRule type="expression" dxfId="5372" priority="6749">
      <formula>$B1796="StatMechThermo"</formula>
    </cfRule>
    <cfRule type="expression" dxfId="5371" priority="6769">
      <formula>$B1796="TN1531TW"</formula>
    </cfRule>
    <cfRule type="expression" dxfId="5370" priority="6770">
      <formula>$B1796="AESB1320TN"</formula>
    </cfRule>
    <cfRule type="expression" dxfId="5369" priority="6771">
      <formula>$B1796="NB1142"</formula>
    </cfRule>
    <cfRule type="expression" dxfId="5368" priority="6772">
      <formula>$B1796="EE1P11"</formula>
    </cfRule>
    <cfRule type="expression" dxfId="5367" priority="6773">
      <formula>$B1796="TN2054"</formula>
    </cfRule>
    <cfRule type="expression" dxfId="5366" priority="6774">
      <formula>$B1796="TN1201"</formula>
    </cfRule>
    <cfRule type="expression" dxfId="5365" priority="6775">
      <formula>$B1796="TN1321"</formula>
    </cfRule>
    <cfRule type="expression" dxfId="5364" priority="6776">
      <formula>$B1796="TN4010TA"</formula>
    </cfRule>
    <cfRule type="expression" dxfId="5363" priority="6777">
      <formula>$B1796="TN2053"</formula>
    </cfRule>
    <cfRule type="expression" dxfId="5362" priority="6778">
      <formula>$B1796="TN2421"</formula>
    </cfRule>
    <cfRule type="expression" dxfId="5361" priority="6779">
      <formula>$B1796="TN1301"</formula>
    </cfRule>
    <cfRule type="expression" dxfId="5360" priority="6780">
      <formula>$B1796="TN1612TU"</formula>
    </cfRule>
    <cfRule type="expression" dxfId="5359" priority="6781">
      <formula>$B1796="TN1311"</formula>
    </cfRule>
    <cfRule type="expression" dxfId="5358" priority="6782">
      <formula>$B1796="TN1622"</formula>
    </cfRule>
    <cfRule type="expression" dxfId="5357" priority="6783">
      <formula>$B1796="EE1200"</formula>
    </cfRule>
    <cfRule type="expression" dxfId="5356" priority="6784">
      <formula>$B1796="TN2345"</formula>
    </cfRule>
    <cfRule type="expression" dxfId="5355" priority="6785">
      <formula>$B1796="AESB1320TN"</formula>
    </cfRule>
    <cfRule type="expression" dxfId="5354" priority="6786">
      <formula>$B1796="TN4110TA"</formula>
    </cfRule>
    <cfRule type="expression" dxfId="5353" priority="6787">
      <formula>$B1796="TN2321"</formula>
    </cfRule>
  </conditionalFormatting>
  <conditionalFormatting sqref="S1795">
    <cfRule type="expression" dxfId="5352" priority="6750">
      <formula>$B1795="TN1531TW"</formula>
    </cfRule>
    <cfRule type="expression" dxfId="5351" priority="6751">
      <formula>$B1795="AESB1320TN"</formula>
    </cfRule>
    <cfRule type="expression" dxfId="5350" priority="6752">
      <formula>$B1795="NB1142"</formula>
    </cfRule>
    <cfRule type="expression" dxfId="5349" priority="6753">
      <formula>$B1795="EE1P11"</formula>
    </cfRule>
    <cfRule type="expression" dxfId="5348" priority="6754">
      <formula>$B1795="TN2054"</formula>
    </cfRule>
    <cfRule type="expression" dxfId="5347" priority="6755">
      <formula>$B1795="TN1201"</formula>
    </cfRule>
    <cfRule type="expression" dxfId="5346" priority="6756">
      <formula>$B1795="TN1321"</formula>
    </cfRule>
    <cfRule type="expression" dxfId="5345" priority="6757">
      <formula>$B1795="TN4010TA"</formula>
    </cfRule>
    <cfRule type="expression" dxfId="5344" priority="6758">
      <formula>$B1795="TN2053"</formula>
    </cfRule>
    <cfRule type="expression" dxfId="5343" priority="6759">
      <formula>$B1795="TN2421"</formula>
    </cfRule>
    <cfRule type="expression" dxfId="5342" priority="6760">
      <formula>$B1795="TN1301"</formula>
    </cfRule>
    <cfRule type="expression" dxfId="5341" priority="6761">
      <formula>$B1795="TN1612TU"</formula>
    </cfRule>
    <cfRule type="expression" dxfId="5340" priority="6762">
      <formula>$B1795="TN1311"</formula>
    </cfRule>
    <cfRule type="expression" dxfId="5339" priority="6763">
      <formula>$B1795="TN1622"</formula>
    </cfRule>
    <cfRule type="expression" dxfId="5338" priority="6764">
      <formula>$B1795="EE1200"</formula>
    </cfRule>
    <cfRule type="expression" dxfId="5337" priority="6765">
      <formula>$B1795="TN2345"</formula>
    </cfRule>
    <cfRule type="expression" dxfId="5336" priority="6766">
      <formula>$B1795="AESB1320TN"</formula>
    </cfRule>
    <cfRule type="expression" dxfId="5335" priority="6767">
      <formula>$B1795="TN4110TA"</formula>
    </cfRule>
    <cfRule type="expression" dxfId="5334" priority="6768">
      <formula>$B1795="TN2321"</formula>
    </cfRule>
  </conditionalFormatting>
  <conditionalFormatting sqref="S1798">
    <cfRule type="expression" dxfId="5333" priority="6729">
      <formula>$B1798="StatMechThermo"</formula>
    </cfRule>
    <cfRule type="expression" dxfId="5332" priority="6730">
      <formula>$B1798="TN1531TW"</formula>
    </cfRule>
    <cfRule type="expression" dxfId="5331" priority="6731">
      <formula>$B1798="AESB1320TN"</formula>
    </cfRule>
    <cfRule type="expression" dxfId="5330" priority="6732">
      <formula>$B1798="NB1142"</formula>
    </cfRule>
    <cfRule type="expression" dxfId="5329" priority="6733">
      <formula>$B1798="EE1P11"</formula>
    </cfRule>
    <cfRule type="expression" dxfId="5328" priority="6734">
      <formula>$B1798="TN2054"</formula>
    </cfRule>
    <cfRule type="expression" dxfId="5327" priority="6735">
      <formula>$B1798="TN1201"</formula>
    </cfRule>
    <cfRule type="expression" dxfId="5326" priority="6736">
      <formula>$B1798="TN1321"</formula>
    </cfRule>
    <cfRule type="expression" dxfId="5325" priority="6737">
      <formula>$B1798="TN4010TA"</formula>
    </cfRule>
    <cfRule type="expression" dxfId="5324" priority="6738">
      <formula>$B1798="TN2053"</formula>
    </cfRule>
    <cfRule type="expression" dxfId="5323" priority="6739">
      <formula>$B1798="TN2421"</formula>
    </cfRule>
    <cfRule type="expression" dxfId="5322" priority="6740">
      <formula>$B1798="TN1301"</formula>
    </cfRule>
    <cfRule type="expression" dxfId="5321" priority="6741">
      <formula>$B1798="TN1612TU"</formula>
    </cfRule>
    <cfRule type="expression" dxfId="5320" priority="6742">
      <formula>$B1798="TN1311"</formula>
    </cfRule>
    <cfRule type="expression" dxfId="5319" priority="6743">
      <formula>$B1798="TN1622"</formula>
    </cfRule>
    <cfRule type="expression" dxfId="5318" priority="6744">
      <formula>$B1798="EE1200"</formula>
    </cfRule>
    <cfRule type="expression" dxfId="5317" priority="6745">
      <formula>$B1798="TN2345"</formula>
    </cfRule>
    <cfRule type="expression" dxfId="5316" priority="6746">
      <formula>$B1798="AESB1320TN"</formula>
    </cfRule>
    <cfRule type="expression" dxfId="5315" priority="6747">
      <formula>$B1798="TN4110TA"</formula>
    </cfRule>
    <cfRule type="expression" dxfId="5314" priority="6748">
      <formula>$B1798="TN2321"</formula>
    </cfRule>
  </conditionalFormatting>
  <conditionalFormatting sqref="S1799">
    <cfRule type="expression" dxfId="5313" priority="6709">
      <formula>$B1799="StatMechThermo"</formula>
    </cfRule>
    <cfRule type="expression" dxfId="5312" priority="6710">
      <formula>$B1799="TN1531TW"</formula>
    </cfRule>
    <cfRule type="expression" dxfId="5311" priority="6711">
      <formula>$B1799="AESB1320TN"</formula>
    </cfRule>
    <cfRule type="expression" dxfId="5310" priority="6712">
      <formula>$B1799="NB1142"</formula>
    </cfRule>
    <cfRule type="expression" dxfId="5309" priority="6713">
      <formula>$B1799="EE1P11"</formula>
    </cfRule>
    <cfRule type="expression" dxfId="5308" priority="6714">
      <formula>$B1799="TN2054"</formula>
    </cfRule>
    <cfRule type="expression" dxfId="5307" priority="6715">
      <formula>$B1799="TN1201"</formula>
    </cfRule>
    <cfRule type="expression" dxfId="5306" priority="6716">
      <formula>$B1799="TN1321"</formula>
    </cfRule>
    <cfRule type="expression" dxfId="5305" priority="6717">
      <formula>$B1799="TN4010TA"</formula>
    </cfRule>
    <cfRule type="expression" dxfId="5304" priority="6718">
      <formula>$B1799="TN2053"</formula>
    </cfRule>
    <cfRule type="expression" dxfId="5303" priority="6719">
      <formula>$B1799="TN2421"</formula>
    </cfRule>
    <cfRule type="expression" dxfId="5302" priority="6720">
      <formula>$B1799="TN1301"</formula>
    </cfRule>
    <cfRule type="expression" dxfId="5301" priority="6721">
      <formula>$B1799="TN1612TU"</formula>
    </cfRule>
    <cfRule type="expression" dxfId="5300" priority="6722">
      <formula>$B1799="TN1311"</formula>
    </cfRule>
    <cfRule type="expression" dxfId="5299" priority="6723">
      <formula>$B1799="TN1622"</formula>
    </cfRule>
    <cfRule type="expression" dxfId="5298" priority="6724">
      <formula>$B1799="EE1200"</formula>
    </cfRule>
    <cfRule type="expression" dxfId="5297" priority="6725">
      <formula>$B1799="TN2345"</formula>
    </cfRule>
    <cfRule type="expression" dxfId="5296" priority="6726">
      <formula>$B1799="AESB1320TN"</formula>
    </cfRule>
    <cfRule type="expression" dxfId="5295" priority="6727">
      <formula>$B1799="TN4110TA"</formula>
    </cfRule>
    <cfRule type="expression" dxfId="5294" priority="6728">
      <formula>$B1799="TN2321"</formula>
    </cfRule>
  </conditionalFormatting>
  <conditionalFormatting sqref="S1802">
    <cfRule type="expression" dxfId="5293" priority="6689">
      <formula>$B1802="StatMechThermo"</formula>
    </cfRule>
    <cfRule type="expression" dxfId="5292" priority="6690">
      <formula>$B1802="TN1531TW"</formula>
    </cfRule>
    <cfRule type="expression" dxfId="5291" priority="6691">
      <formula>$B1802="AESB1320TN"</formula>
    </cfRule>
    <cfRule type="expression" dxfId="5290" priority="6692">
      <formula>$B1802="NB1142"</formula>
    </cfRule>
    <cfRule type="expression" dxfId="5289" priority="6693">
      <formula>$B1802="EE1P11"</formula>
    </cfRule>
    <cfRule type="expression" dxfId="5288" priority="6694">
      <formula>$B1802="TN2054"</formula>
    </cfRule>
    <cfRule type="expression" dxfId="5287" priority="6695">
      <formula>$B1802="TN1201"</formula>
    </cfRule>
    <cfRule type="expression" dxfId="5286" priority="6696">
      <formula>$B1802="TN1321"</formula>
    </cfRule>
    <cfRule type="expression" dxfId="5285" priority="6697">
      <formula>$B1802="TN4010TA"</formula>
    </cfRule>
    <cfRule type="expression" dxfId="5284" priority="6698">
      <formula>$B1802="TN2053"</formula>
    </cfRule>
    <cfRule type="expression" dxfId="5283" priority="6699">
      <formula>$B1802="TN2421"</formula>
    </cfRule>
    <cfRule type="expression" dxfId="5282" priority="6700">
      <formula>$B1802="TN1301"</formula>
    </cfRule>
    <cfRule type="expression" dxfId="5281" priority="6701">
      <formula>$B1802="TN1612TU"</formula>
    </cfRule>
    <cfRule type="expression" dxfId="5280" priority="6702">
      <formula>$B1802="TN1311"</formula>
    </cfRule>
    <cfRule type="expression" dxfId="5279" priority="6703">
      <formula>$B1802="TN1622"</formula>
    </cfRule>
    <cfRule type="expression" dxfId="5278" priority="6704">
      <formula>$B1802="EE1200"</formula>
    </cfRule>
    <cfRule type="expression" dxfId="5277" priority="6705">
      <formula>$B1802="TN2345"</formula>
    </cfRule>
    <cfRule type="expression" dxfId="5276" priority="6706">
      <formula>$B1802="AESB1320TN"</formula>
    </cfRule>
    <cfRule type="expression" dxfId="5275" priority="6707">
      <formula>$B1802="TN4110TA"</formula>
    </cfRule>
    <cfRule type="expression" dxfId="5274" priority="6708">
      <formula>$B1802="TN2321"</formula>
    </cfRule>
  </conditionalFormatting>
  <conditionalFormatting sqref="S1805">
    <cfRule type="expression" dxfId="5273" priority="6669">
      <formula>$B1805="StatMechThermo"</formula>
    </cfRule>
    <cfRule type="expression" dxfId="5272" priority="6670">
      <formula>$B1805="TN1531TW"</formula>
    </cfRule>
    <cfRule type="expression" dxfId="5271" priority="6671">
      <formula>$B1805="AESB1320TN"</formula>
    </cfRule>
    <cfRule type="expression" dxfId="5270" priority="6672">
      <formula>$B1805="NB1142"</formula>
    </cfRule>
    <cfRule type="expression" dxfId="5269" priority="6673">
      <formula>$B1805="EE1P11"</formula>
    </cfRule>
    <cfRule type="expression" dxfId="5268" priority="6674">
      <formula>$B1805="TN2054"</formula>
    </cfRule>
    <cfRule type="expression" dxfId="5267" priority="6675">
      <formula>$B1805="TN1201"</formula>
    </cfRule>
    <cfRule type="expression" dxfId="5266" priority="6676">
      <formula>$B1805="TN1321"</formula>
    </cfRule>
    <cfRule type="expression" dxfId="5265" priority="6677">
      <formula>$B1805="TN4010TA"</formula>
    </cfRule>
    <cfRule type="expression" dxfId="5264" priority="6678">
      <formula>$B1805="TN2053"</formula>
    </cfRule>
    <cfRule type="expression" dxfId="5263" priority="6679">
      <formula>$B1805="TN2421"</formula>
    </cfRule>
    <cfRule type="expression" dxfId="5262" priority="6680">
      <formula>$B1805="TN1301"</formula>
    </cfRule>
    <cfRule type="expression" dxfId="5261" priority="6681">
      <formula>$B1805="TN1612TU"</formula>
    </cfRule>
    <cfRule type="expression" dxfId="5260" priority="6682">
      <formula>$B1805="TN1311"</formula>
    </cfRule>
    <cfRule type="expression" dxfId="5259" priority="6683">
      <formula>$B1805="TN1622"</formula>
    </cfRule>
    <cfRule type="expression" dxfId="5258" priority="6684">
      <formula>$B1805="EE1200"</formula>
    </cfRule>
    <cfRule type="expression" dxfId="5257" priority="6685">
      <formula>$B1805="TN2345"</formula>
    </cfRule>
    <cfRule type="expression" dxfId="5256" priority="6686">
      <formula>$B1805="AESB1320TN"</formula>
    </cfRule>
    <cfRule type="expression" dxfId="5255" priority="6687">
      <formula>$B1805="TN4110TA"</formula>
    </cfRule>
    <cfRule type="expression" dxfId="5254" priority="6688">
      <formula>$B1805="TN2321"</formula>
    </cfRule>
  </conditionalFormatting>
  <conditionalFormatting sqref="S1801">
    <cfRule type="expression" dxfId="5253" priority="6649">
      <formula>$B1801="StatMechThermo"</formula>
    </cfRule>
    <cfRule type="expression" dxfId="5252" priority="6650">
      <formula>$B1801="TN1531TW"</formula>
    </cfRule>
    <cfRule type="expression" dxfId="5251" priority="6651">
      <formula>$B1801="AESB1320TN"</formula>
    </cfRule>
    <cfRule type="expression" dxfId="5250" priority="6652">
      <formula>$B1801="NB1142"</formula>
    </cfRule>
    <cfRule type="expression" dxfId="5249" priority="6653">
      <formula>$B1801="EE1P11"</formula>
    </cfRule>
    <cfRule type="expression" dxfId="5248" priority="6654">
      <formula>$B1801="TN2054"</formula>
    </cfRule>
    <cfRule type="expression" dxfId="5247" priority="6655">
      <formula>$B1801="TN1201"</formula>
    </cfRule>
    <cfRule type="expression" dxfId="5246" priority="6656">
      <formula>$B1801="TN1321"</formula>
    </cfRule>
    <cfRule type="expression" dxfId="5245" priority="6657">
      <formula>$B1801="TN4010TA"</formula>
    </cfRule>
    <cfRule type="expression" dxfId="5244" priority="6658">
      <formula>$B1801="TN2053"</formula>
    </cfRule>
    <cfRule type="expression" dxfId="5243" priority="6659">
      <formula>$B1801="TN2421"</formula>
    </cfRule>
    <cfRule type="expression" dxfId="5242" priority="6660">
      <formula>$B1801="TN1301"</formula>
    </cfRule>
    <cfRule type="expression" dxfId="5241" priority="6661">
      <formula>$B1801="TN1612TU"</formula>
    </cfRule>
    <cfRule type="expression" dxfId="5240" priority="6662">
      <formula>$B1801="TN1311"</formula>
    </cfRule>
    <cfRule type="expression" dxfId="5239" priority="6663">
      <formula>$B1801="TN1622"</formula>
    </cfRule>
    <cfRule type="expression" dxfId="5238" priority="6664">
      <formula>$B1801="EE1200"</formula>
    </cfRule>
    <cfRule type="expression" dxfId="5237" priority="6665">
      <formula>$B1801="TN2345"</formula>
    </cfRule>
    <cfRule type="expression" dxfId="5236" priority="6666">
      <formula>$B1801="AESB1320TN"</formula>
    </cfRule>
    <cfRule type="expression" dxfId="5235" priority="6667">
      <formula>$B1801="TN4110TA"</formula>
    </cfRule>
    <cfRule type="expression" dxfId="5234" priority="6668">
      <formula>$B1801="TN2321"</formula>
    </cfRule>
  </conditionalFormatting>
  <conditionalFormatting sqref="S1804">
    <cfRule type="expression" dxfId="5233" priority="6629">
      <formula>$B1804="StatMechThermo"</formula>
    </cfRule>
    <cfRule type="expression" dxfId="5232" priority="6630">
      <formula>$B1804="TN1531TW"</formula>
    </cfRule>
    <cfRule type="expression" dxfId="5231" priority="6631">
      <formula>$B1804="AESB1320TN"</formula>
    </cfRule>
    <cfRule type="expression" dxfId="5230" priority="6632">
      <formula>$B1804="NB1142"</formula>
    </cfRule>
    <cfRule type="expression" dxfId="5229" priority="6633">
      <formula>$B1804="EE1P11"</formula>
    </cfRule>
    <cfRule type="expression" dxfId="5228" priority="6634">
      <formula>$B1804="TN2054"</formula>
    </cfRule>
    <cfRule type="expression" dxfId="5227" priority="6635">
      <formula>$B1804="TN1201"</formula>
    </cfRule>
    <cfRule type="expression" dxfId="5226" priority="6636">
      <formula>$B1804="TN1321"</formula>
    </cfRule>
    <cfRule type="expression" dxfId="5225" priority="6637">
      <formula>$B1804="TN4010TA"</formula>
    </cfRule>
    <cfRule type="expression" dxfId="5224" priority="6638">
      <formula>$B1804="TN2053"</formula>
    </cfRule>
    <cfRule type="expression" dxfId="5223" priority="6639">
      <formula>$B1804="TN2421"</formula>
    </cfRule>
    <cfRule type="expression" dxfId="5222" priority="6640">
      <formula>$B1804="TN1301"</formula>
    </cfRule>
    <cfRule type="expression" dxfId="5221" priority="6641">
      <formula>$B1804="TN1612TU"</formula>
    </cfRule>
    <cfRule type="expression" dxfId="5220" priority="6642">
      <formula>$B1804="TN1311"</formula>
    </cfRule>
    <cfRule type="expression" dxfId="5219" priority="6643">
      <formula>$B1804="TN1622"</formula>
    </cfRule>
    <cfRule type="expression" dxfId="5218" priority="6644">
      <formula>$B1804="EE1200"</formula>
    </cfRule>
    <cfRule type="expression" dxfId="5217" priority="6645">
      <formula>$B1804="TN2345"</formula>
    </cfRule>
    <cfRule type="expression" dxfId="5216" priority="6646">
      <formula>$B1804="AESB1320TN"</formula>
    </cfRule>
    <cfRule type="expression" dxfId="5215" priority="6647">
      <formula>$B1804="TN4110TA"</formula>
    </cfRule>
    <cfRule type="expression" dxfId="5214" priority="6648">
      <formula>$B1804="TN2321"</formula>
    </cfRule>
  </conditionalFormatting>
  <conditionalFormatting sqref="S1769:S1772 S1761">
    <cfRule type="expression" dxfId="5213" priority="6609">
      <formula>$B1761="StatMechThermo"</formula>
    </cfRule>
    <cfRule type="expression" dxfId="5212" priority="6610">
      <formula>$B1761="TN1531TW"</formula>
    </cfRule>
    <cfRule type="expression" dxfId="5211" priority="6611">
      <formula>$B1761="AESB1320TN"</formula>
    </cfRule>
    <cfRule type="expression" dxfId="5210" priority="6612">
      <formula>$B1761="NB1142"</formula>
    </cfRule>
    <cfRule type="expression" dxfId="5209" priority="6613">
      <formula>$B1761="EE1P11"</formula>
    </cfRule>
    <cfRule type="expression" dxfId="5208" priority="6614">
      <formula>$B1761="TN2054"</formula>
    </cfRule>
    <cfRule type="expression" dxfId="5207" priority="6615">
      <formula>$B1761="TN1201"</formula>
    </cfRule>
    <cfRule type="expression" dxfId="5206" priority="6616">
      <formula>$B1761="TN1321"</formula>
    </cfRule>
    <cfRule type="expression" dxfId="5205" priority="6617">
      <formula>$B1761="TN4010TA"</formula>
    </cfRule>
    <cfRule type="expression" dxfId="5204" priority="6618">
      <formula>$B1761="TN2053"</formula>
    </cfRule>
    <cfRule type="expression" dxfId="5203" priority="6619">
      <formula>$B1761="TN2421"</formula>
    </cfRule>
    <cfRule type="expression" dxfId="5202" priority="6620">
      <formula>$B1761="TN1301"</formula>
    </cfRule>
    <cfRule type="expression" dxfId="5201" priority="6621">
      <formula>$B1761="TN1612TU"</formula>
    </cfRule>
    <cfRule type="expression" dxfId="5200" priority="6622">
      <formula>$B1761="TN1311"</formula>
    </cfRule>
    <cfRule type="expression" dxfId="5199" priority="6623">
      <formula>$B1761="TN1622"</formula>
    </cfRule>
    <cfRule type="expression" dxfId="5198" priority="6624">
      <formula>$B1761="EE1200"</formula>
    </cfRule>
    <cfRule type="expression" dxfId="5197" priority="6625">
      <formula>$B1761="TN2345"</formula>
    </cfRule>
    <cfRule type="expression" dxfId="5196" priority="6626">
      <formula>$B1761="AESB1320TN"</formula>
    </cfRule>
    <cfRule type="expression" dxfId="5195" priority="6627">
      <formula>$B1761="TN4110TA"</formula>
    </cfRule>
    <cfRule type="expression" dxfId="5194" priority="6628">
      <formula>$B1761="TN2321"</formula>
    </cfRule>
  </conditionalFormatting>
  <conditionalFormatting sqref="S1793:S1794">
    <cfRule type="expression" dxfId="5193" priority="6589">
      <formula>$B1793="StatMechThermo"</formula>
    </cfRule>
    <cfRule type="expression" dxfId="5192" priority="6590">
      <formula>$B1793="TN1531TW"</formula>
    </cfRule>
    <cfRule type="expression" dxfId="5191" priority="6591">
      <formula>$B1793="AESB1320TN"</formula>
    </cfRule>
    <cfRule type="expression" dxfId="5190" priority="6592">
      <formula>$B1793="NB1142"</formula>
    </cfRule>
    <cfRule type="expression" dxfId="5189" priority="6593">
      <formula>$B1793="EE1P11"</formula>
    </cfRule>
    <cfRule type="expression" dxfId="5188" priority="6594">
      <formula>$B1793="TN2054"</formula>
    </cfRule>
    <cfRule type="expression" dxfId="5187" priority="6595">
      <formula>$B1793="TN1201"</formula>
    </cfRule>
    <cfRule type="expression" dxfId="5186" priority="6596">
      <formula>$B1793="TN1321"</formula>
    </cfRule>
    <cfRule type="expression" dxfId="5185" priority="6597">
      <formula>$B1793="TN4010TA"</formula>
    </cfRule>
    <cfRule type="expression" dxfId="5184" priority="6598">
      <formula>$B1793="TN2053"</formula>
    </cfRule>
    <cfRule type="expression" dxfId="5183" priority="6599">
      <formula>$B1793="TN2421"</formula>
    </cfRule>
    <cfRule type="expression" dxfId="5182" priority="6600">
      <formula>$B1793="TN1301"</formula>
    </cfRule>
    <cfRule type="expression" dxfId="5181" priority="6601">
      <formula>$B1793="TN1612TU"</formula>
    </cfRule>
    <cfRule type="expression" dxfId="5180" priority="6602">
      <formula>$B1793="TN1311"</formula>
    </cfRule>
    <cfRule type="expression" dxfId="5179" priority="6603">
      <formula>$B1793="TN1622"</formula>
    </cfRule>
    <cfRule type="expression" dxfId="5178" priority="6604">
      <formula>$B1793="EE1200"</formula>
    </cfRule>
    <cfRule type="expression" dxfId="5177" priority="6605">
      <formula>$B1793="TN2345"</formula>
    </cfRule>
    <cfRule type="expression" dxfId="5176" priority="6606">
      <formula>$B1793="AESB1320TN"</formula>
    </cfRule>
    <cfRule type="expression" dxfId="5175" priority="6607">
      <formula>$B1793="TN4110TA"</formula>
    </cfRule>
    <cfRule type="expression" dxfId="5174" priority="6608">
      <formula>$B1793="TN2321"</formula>
    </cfRule>
  </conditionalFormatting>
  <conditionalFormatting sqref="S1789:S1792">
    <cfRule type="expression" dxfId="5173" priority="6569">
      <formula>$B1789="StatMechThermo"</formula>
    </cfRule>
    <cfRule type="expression" dxfId="5172" priority="6570">
      <formula>$B1789="TN1531TW"</formula>
    </cfRule>
    <cfRule type="expression" dxfId="5171" priority="6571">
      <formula>$B1789="AESB1320TN"</formula>
    </cfRule>
    <cfRule type="expression" dxfId="5170" priority="6572">
      <formula>$B1789="NB1142"</formula>
    </cfRule>
    <cfRule type="expression" dxfId="5169" priority="6573">
      <formula>$B1789="EE1P11"</formula>
    </cfRule>
    <cfRule type="expression" dxfId="5168" priority="6574">
      <formula>$B1789="TN2054"</formula>
    </cfRule>
    <cfRule type="expression" dxfId="5167" priority="6575">
      <formula>$B1789="TN1201"</formula>
    </cfRule>
    <cfRule type="expression" dxfId="5166" priority="6576">
      <formula>$B1789="TN1321"</formula>
    </cfRule>
    <cfRule type="expression" dxfId="5165" priority="6577">
      <formula>$B1789="TN4010TA"</formula>
    </cfRule>
    <cfRule type="expression" dxfId="5164" priority="6578">
      <formula>$B1789="TN2053"</formula>
    </cfRule>
    <cfRule type="expression" dxfId="5163" priority="6579">
      <formula>$B1789="TN2421"</formula>
    </cfRule>
    <cfRule type="expression" dxfId="5162" priority="6580">
      <formula>$B1789="TN1301"</formula>
    </cfRule>
    <cfRule type="expression" dxfId="5161" priority="6581">
      <formula>$B1789="TN1612TU"</formula>
    </cfRule>
    <cfRule type="expression" dxfId="5160" priority="6582">
      <formula>$B1789="TN1311"</formula>
    </cfRule>
    <cfRule type="expression" dxfId="5159" priority="6583">
      <formula>$B1789="TN1622"</formula>
    </cfRule>
    <cfRule type="expression" dxfId="5158" priority="6584">
      <formula>$B1789="EE1200"</formula>
    </cfRule>
    <cfRule type="expression" dxfId="5157" priority="6585">
      <formula>$B1789="TN2345"</formula>
    </cfRule>
    <cfRule type="expression" dxfId="5156" priority="6586">
      <formula>$B1789="AESB1320TN"</formula>
    </cfRule>
    <cfRule type="expression" dxfId="5155" priority="6587">
      <formula>$B1789="TN4110TA"</formula>
    </cfRule>
    <cfRule type="expression" dxfId="5154" priority="6588">
      <formula>$B1789="TN2321"</formula>
    </cfRule>
  </conditionalFormatting>
  <conditionalFormatting sqref="S1785:S1788">
    <cfRule type="expression" dxfId="5153" priority="6549">
      <formula>$B1785="StatMechThermo"</formula>
    </cfRule>
    <cfRule type="expression" dxfId="5152" priority="6550">
      <formula>$B1785="TN1531TW"</formula>
    </cfRule>
    <cfRule type="expression" dxfId="5151" priority="6551">
      <formula>$B1785="AESB1320TN"</formula>
    </cfRule>
    <cfRule type="expression" dxfId="5150" priority="6552">
      <formula>$B1785="NB1142"</formula>
    </cfRule>
    <cfRule type="expression" dxfId="5149" priority="6553">
      <formula>$B1785="EE1P11"</formula>
    </cfRule>
    <cfRule type="expression" dxfId="5148" priority="6554">
      <formula>$B1785="TN2054"</formula>
    </cfRule>
    <cfRule type="expression" dxfId="5147" priority="6555">
      <formula>$B1785="TN1201"</formula>
    </cfRule>
    <cfRule type="expression" dxfId="5146" priority="6556">
      <formula>$B1785="TN1321"</formula>
    </cfRule>
    <cfRule type="expression" dxfId="5145" priority="6557">
      <formula>$B1785="TN4010TA"</formula>
    </cfRule>
    <cfRule type="expression" dxfId="5144" priority="6558">
      <formula>$B1785="TN2053"</formula>
    </cfRule>
    <cfRule type="expression" dxfId="5143" priority="6559">
      <formula>$B1785="TN2421"</formula>
    </cfRule>
    <cfRule type="expression" dxfId="5142" priority="6560">
      <formula>$B1785="TN1301"</formula>
    </cfRule>
    <cfRule type="expression" dxfId="5141" priority="6561">
      <formula>$B1785="TN1612TU"</formula>
    </cfRule>
    <cfRule type="expression" dxfId="5140" priority="6562">
      <formula>$B1785="TN1311"</formula>
    </cfRule>
    <cfRule type="expression" dxfId="5139" priority="6563">
      <formula>$B1785="TN1622"</formula>
    </cfRule>
    <cfRule type="expression" dxfId="5138" priority="6564">
      <formula>$B1785="EE1200"</formula>
    </cfRule>
    <cfRule type="expression" dxfId="5137" priority="6565">
      <formula>$B1785="TN2345"</formula>
    </cfRule>
    <cfRule type="expression" dxfId="5136" priority="6566">
      <formula>$B1785="AESB1320TN"</formula>
    </cfRule>
    <cfRule type="expression" dxfId="5135" priority="6567">
      <formula>$B1785="TN4110TA"</formula>
    </cfRule>
    <cfRule type="expression" dxfId="5134" priority="6568">
      <formula>$B1785="TN2321"</formula>
    </cfRule>
  </conditionalFormatting>
  <conditionalFormatting sqref="S1776:S1780">
    <cfRule type="expression" dxfId="5133" priority="6529">
      <formula>$B1776="StatMechThermo"</formula>
    </cfRule>
    <cfRule type="expression" dxfId="5132" priority="6530">
      <formula>$B1776="TN1531TW"</formula>
    </cfRule>
    <cfRule type="expression" dxfId="5131" priority="6531">
      <formula>$B1776="AESB1320TN"</formula>
    </cfRule>
    <cfRule type="expression" dxfId="5130" priority="6532">
      <formula>$B1776="NB1142"</formula>
    </cfRule>
    <cfRule type="expression" dxfId="5129" priority="6533">
      <formula>$B1776="EE1P11"</formula>
    </cfRule>
    <cfRule type="expression" dxfId="5128" priority="6534">
      <formula>$B1776="TN2054"</formula>
    </cfRule>
    <cfRule type="expression" dxfId="5127" priority="6535">
      <formula>$B1776="TN1201"</formula>
    </cfRule>
    <cfRule type="expression" dxfId="5126" priority="6536">
      <formula>$B1776="TN1321"</formula>
    </cfRule>
    <cfRule type="expression" dxfId="5125" priority="6537">
      <formula>$B1776="TN4010TA"</formula>
    </cfRule>
    <cfRule type="expression" dxfId="5124" priority="6538">
      <formula>$B1776="TN2053"</formula>
    </cfRule>
    <cfRule type="expression" dxfId="5123" priority="6539">
      <formula>$B1776="TN2421"</formula>
    </cfRule>
    <cfRule type="expression" dxfId="5122" priority="6540">
      <formula>$B1776="TN1301"</formula>
    </cfRule>
    <cfRule type="expression" dxfId="5121" priority="6541">
      <formula>$B1776="TN1612TU"</formula>
    </cfRule>
    <cfRule type="expression" dxfId="5120" priority="6542">
      <formula>$B1776="TN1311"</formula>
    </cfRule>
    <cfRule type="expression" dxfId="5119" priority="6543">
      <formula>$B1776="TN1622"</formula>
    </cfRule>
    <cfRule type="expression" dxfId="5118" priority="6544">
      <formula>$B1776="EE1200"</formula>
    </cfRule>
    <cfRule type="expression" dxfId="5117" priority="6545">
      <formula>$B1776="TN2345"</formula>
    </cfRule>
    <cfRule type="expression" dxfId="5116" priority="6546">
      <formula>$B1776="AESB1320TN"</formula>
    </cfRule>
    <cfRule type="expression" dxfId="5115" priority="6547">
      <formula>$B1776="TN4110TA"</formula>
    </cfRule>
    <cfRule type="expression" dxfId="5114" priority="6548">
      <formula>$B1776="TN2321"</formula>
    </cfRule>
  </conditionalFormatting>
  <conditionalFormatting sqref="S1781:S1784">
    <cfRule type="expression" dxfId="5113" priority="6509">
      <formula>$B1781="StatMechThermo"</formula>
    </cfRule>
    <cfRule type="expression" dxfId="5112" priority="6510">
      <formula>$B1781="TN1531TW"</formula>
    </cfRule>
    <cfRule type="expression" dxfId="5111" priority="6511">
      <formula>$B1781="AESB1320TN"</formula>
    </cfRule>
    <cfRule type="expression" dxfId="5110" priority="6512">
      <formula>$B1781="NB1142"</formula>
    </cfRule>
    <cfRule type="expression" dxfId="5109" priority="6513">
      <formula>$B1781="EE1P11"</formula>
    </cfRule>
    <cfRule type="expression" dxfId="5108" priority="6514">
      <formula>$B1781="TN2054"</formula>
    </cfRule>
    <cfRule type="expression" dxfId="5107" priority="6515">
      <formula>$B1781="TN1201"</formula>
    </cfRule>
    <cfRule type="expression" dxfId="5106" priority="6516">
      <formula>$B1781="TN1321"</formula>
    </cfRule>
    <cfRule type="expression" dxfId="5105" priority="6517">
      <formula>$B1781="TN4010TA"</formula>
    </cfRule>
    <cfRule type="expression" dxfId="5104" priority="6518">
      <formula>$B1781="TN2053"</formula>
    </cfRule>
    <cfRule type="expression" dxfId="5103" priority="6519">
      <formula>$B1781="TN2421"</formula>
    </cfRule>
    <cfRule type="expression" dxfId="5102" priority="6520">
      <formula>$B1781="TN1301"</formula>
    </cfRule>
    <cfRule type="expression" dxfId="5101" priority="6521">
      <formula>$B1781="TN1612TU"</formula>
    </cfRule>
    <cfRule type="expression" dxfId="5100" priority="6522">
      <formula>$B1781="TN1311"</formula>
    </cfRule>
    <cfRule type="expression" dxfId="5099" priority="6523">
      <formula>$B1781="TN1622"</formula>
    </cfRule>
    <cfRule type="expression" dxfId="5098" priority="6524">
      <formula>$B1781="EE1200"</formula>
    </cfRule>
    <cfRule type="expression" dxfId="5097" priority="6525">
      <formula>$B1781="TN2345"</formula>
    </cfRule>
    <cfRule type="expression" dxfId="5096" priority="6526">
      <formula>$B1781="AESB1320TN"</formula>
    </cfRule>
    <cfRule type="expression" dxfId="5095" priority="6527">
      <formula>$B1781="TN4110TA"</formula>
    </cfRule>
    <cfRule type="expression" dxfId="5094" priority="6528">
      <formula>$B1781="TN2321"</formula>
    </cfRule>
  </conditionalFormatting>
  <conditionalFormatting sqref="S1773:S1775">
    <cfRule type="expression" dxfId="5093" priority="6489">
      <formula>$B1773="StatMechThermo"</formula>
    </cfRule>
    <cfRule type="expression" dxfId="5092" priority="6490">
      <formula>$B1773="TN1531TW"</formula>
    </cfRule>
    <cfRule type="expression" dxfId="5091" priority="6491">
      <formula>$B1773="AESB1320TN"</formula>
    </cfRule>
    <cfRule type="expression" dxfId="5090" priority="6492">
      <formula>$B1773="NB1142"</formula>
    </cfRule>
    <cfRule type="expression" dxfId="5089" priority="6493">
      <formula>$B1773="EE1P11"</formula>
    </cfRule>
    <cfRule type="expression" dxfId="5088" priority="6494">
      <formula>$B1773="TN2054"</formula>
    </cfRule>
    <cfRule type="expression" dxfId="5087" priority="6495">
      <formula>$B1773="TN1201"</formula>
    </cfRule>
    <cfRule type="expression" dxfId="5086" priority="6496">
      <formula>$B1773="TN1321"</formula>
    </cfRule>
    <cfRule type="expression" dxfId="5085" priority="6497">
      <formula>$B1773="TN4010TA"</formula>
    </cfRule>
    <cfRule type="expression" dxfId="5084" priority="6498">
      <formula>$B1773="TN2053"</formula>
    </cfRule>
    <cfRule type="expression" dxfId="5083" priority="6499">
      <formula>$B1773="TN2421"</formula>
    </cfRule>
    <cfRule type="expression" dxfId="5082" priority="6500">
      <formula>$B1773="TN1301"</formula>
    </cfRule>
    <cfRule type="expression" dxfId="5081" priority="6501">
      <formula>$B1773="TN1612TU"</formula>
    </cfRule>
    <cfRule type="expression" dxfId="5080" priority="6502">
      <formula>$B1773="TN1311"</formula>
    </cfRule>
    <cfRule type="expression" dxfId="5079" priority="6503">
      <formula>$B1773="TN1622"</formula>
    </cfRule>
    <cfRule type="expression" dxfId="5078" priority="6504">
      <formula>$B1773="EE1200"</formula>
    </cfRule>
    <cfRule type="expression" dxfId="5077" priority="6505">
      <formula>$B1773="TN2345"</formula>
    </cfRule>
    <cfRule type="expression" dxfId="5076" priority="6506">
      <formula>$B1773="AESB1320TN"</formula>
    </cfRule>
    <cfRule type="expression" dxfId="5075" priority="6507">
      <formula>$B1773="TN4110TA"</formula>
    </cfRule>
    <cfRule type="expression" dxfId="5074" priority="6508">
      <formula>$B1773="TN2321"</formula>
    </cfRule>
  </conditionalFormatting>
  <conditionalFormatting sqref="S1762:S1768">
    <cfRule type="expression" dxfId="5073" priority="6469">
      <formula>$B1762="StatMechThermo"</formula>
    </cfRule>
    <cfRule type="expression" dxfId="5072" priority="6470">
      <formula>$B1762="TN1531TW"</formula>
    </cfRule>
    <cfRule type="expression" dxfId="5071" priority="6471">
      <formula>$B1762="AESB1320TN"</formula>
    </cfRule>
    <cfRule type="expression" dxfId="5070" priority="6472">
      <formula>$B1762="NB1142"</formula>
    </cfRule>
    <cfRule type="expression" dxfId="5069" priority="6473">
      <formula>$B1762="EE1P11"</formula>
    </cfRule>
    <cfRule type="expression" dxfId="5068" priority="6474">
      <formula>$B1762="TN2054"</formula>
    </cfRule>
    <cfRule type="expression" dxfId="5067" priority="6475">
      <formula>$B1762="TN1201"</formula>
    </cfRule>
    <cfRule type="expression" dxfId="5066" priority="6476">
      <formula>$B1762="TN1321"</formula>
    </cfRule>
    <cfRule type="expression" dxfId="5065" priority="6477">
      <formula>$B1762="TN4010TA"</formula>
    </cfRule>
    <cfRule type="expression" dxfId="5064" priority="6478">
      <formula>$B1762="TN2053"</formula>
    </cfRule>
    <cfRule type="expression" dxfId="5063" priority="6479">
      <formula>$B1762="TN2421"</formula>
    </cfRule>
    <cfRule type="expression" dxfId="5062" priority="6480">
      <formula>$B1762="TN1301"</formula>
    </cfRule>
    <cfRule type="expression" dxfId="5061" priority="6481">
      <formula>$B1762="TN1612TU"</formula>
    </cfRule>
    <cfRule type="expression" dxfId="5060" priority="6482">
      <formula>$B1762="TN1311"</formula>
    </cfRule>
    <cfRule type="expression" dxfId="5059" priority="6483">
      <formula>$B1762="TN1622"</formula>
    </cfRule>
    <cfRule type="expression" dxfId="5058" priority="6484">
      <formula>$B1762="EE1200"</formula>
    </cfRule>
    <cfRule type="expression" dxfId="5057" priority="6485">
      <formula>$B1762="TN2345"</formula>
    </cfRule>
    <cfRule type="expression" dxfId="5056" priority="6486">
      <formula>$B1762="AESB1320TN"</formula>
    </cfRule>
    <cfRule type="expression" dxfId="5055" priority="6487">
      <formula>$B1762="TN4110TA"</formula>
    </cfRule>
    <cfRule type="expression" dxfId="5054" priority="6488">
      <formula>$B1762="TN2321"</formula>
    </cfRule>
  </conditionalFormatting>
  <conditionalFormatting sqref="S1755:S1760">
    <cfRule type="expression" dxfId="5053" priority="6449">
      <formula>$B1755="StatMechThermo"</formula>
    </cfRule>
    <cfRule type="expression" dxfId="5052" priority="6450">
      <formula>$B1755="TN1531TW"</formula>
    </cfRule>
    <cfRule type="expression" dxfId="5051" priority="6451">
      <formula>$B1755="AESB1320TN"</formula>
    </cfRule>
    <cfRule type="expression" dxfId="5050" priority="6452">
      <formula>$B1755="NB1142"</formula>
    </cfRule>
    <cfRule type="expression" dxfId="5049" priority="6453">
      <formula>$B1755="EE1P11"</formula>
    </cfRule>
    <cfRule type="expression" dxfId="5048" priority="6454">
      <formula>$B1755="TN2054"</formula>
    </cfRule>
    <cfRule type="expression" dxfId="5047" priority="6455">
      <formula>$B1755="TN1201"</formula>
    </cfRule>
    <cfRule type="expression" dxfId="5046" priority="6456">
      <formula>$B1755="TN1321"</formula>
    </cfRule>
    <cfRule type="expression" dxfId="5045" priority="6457">
      <formula>$B1755="TN4010TA"</formula>
    </cfRule>
    <cfRule type="expression" dxfId="5044" priority="6458">
      <formula>$B1755="TN2053"</formula>
    </cfRule>
    <cfRule type="expression" dxfId="5043" priority="6459">
      <formula>$B1755="TN2421"</formula>
    </cfRule>
    <cfRule type="expression" dxfId="5042" priority="6460">
      <formula>$B1755="TN1301"</formula>
    </cfRule>
    <cfRule type="expression" dxfId="5041" priority="6461">
      <formula>$B1755="TN1612TU"</formula>
    </cfRule>
    <cfRule type="expression" dxfId="5040" priority="6462">
      <formula>$B1755="TN1311"</formula>
    </cfRule>
    <cfRule type="expression" dxfId="5039" priority="6463">
      <formula>$B1755="TN1622"</formula>
    </cfRule>
    <cfRule type="expression" dxfId="5038" priority="6464">
      <formula>$B1755="EE1200"</formula>
    </cfRule>
    <cfRule type="expression" dxfId="5037" priority="6465">
      <formula>$B1755="TN2345"</formula>
    </cfRule>
    <cfRule type="expression" dxfId="5036" priority="6466">
      <formula>$B1755="AESB1320TN"</formula>
    </cfRule>
    <cfRule type="expression" dxfId="5035" priority="6467">
      <formula>$B1755="TN4110TA"</formula>
    </cfRule>
    <cfRule type="expression" dxfId="5034" priority="6468">
      <formula>$B1755="TN2321"</formula>
    </cfRule>
  </conditionalFormatting>
  <conditionalFormatting sqref="S1753:S1754">
    <cfRule type="expression" dxfId="5033" priority="6429">
      <formula>$B1753="StatMechThermo"</formula>
    </cfRule>
    <cfRule type="expression" dxfId="5032" priority="6430">
      <formula>$B1753="TN1531TW"</formula>
    </cfRule>
    <cfRule type="expression" dxfId="5031" priority="6431">
      <formula>$B1753="AESB1320TN"</formula>
    </cfRule>
    <cfRule type="expression" dxfId="5030" priority="6432">
      <formula>$B1753="NB1142"</formula>
    </cfRule>
    <cfRule type="expression" dxfId="5029" priority="6433">
      <formula>$B1753="EE1P11"</formula>
    </cfRule>
    <cfRule type="expression" dxfId="5028" priority="6434">
      <formula>$B1753="TN2054"</formula>
    </cfRule>
    <cfRule type="expression" dxfId="5027" priority="6435">
      <formula>$B1753="TN1201"</formula>
    </cfRule>
    <cfRule type="expression" dxfId="5026" priority="6436">
      <formula>$B1753="TN1321"</formula>
    </cfRule>
    <cfRule type="expression" dxfId="5025" priority="6437">
      <formula>$B1753="TN4010TA"</formula>
    </cfRule>
    <cfRule type="expression" dxfId="5024" priority="6438">
      <formula>$B1753="TN2053"</formula>
    </cfRule>
    <cfRule type="expression" dxfId="5023" priority="6439">
      <formula>$B1753="TN2421"</formula>
    </cfRule>
    <cfRule type="expression" dxfId="5022" priority="6440">
      <formula>$B1753="TN1301"</formula>
    </cfRule>
    <cfRule type="expression" dxfId="5021" priority="6441">
      <formula>$B1753="TN1612TU"</formula>
    </cfRule>
    <cfRule type="expression" dxfId="5020" priority="6442">
      <formula>$B1753="TN1311"</formula>
    </cfRule>
    <cfRule type="expression" dxfId="5019" priority="6443">
      <formula>$B1753="TN1622"</formula>
    </cfRule>
    <cfRule type="expression" dxfId="5018" priority="6444">
      <formula>$B1753="EE1200"</formula>
    </cfRule>
    <cfRule type="expression" dxfId="5017" priority="6445">
      <formula>$B1753="TN2345"</formula>
    </cfRule>
    <cfRule type="expression" dxfId="5016" priority="6446">
      <formula>$B1753="AESB1320TN"</formula>
    </cfRule>
    <cfRule type="expression" dxfId="5015" priority="6447">
      <formula>$B1753="TN4110TA"</formula>
    </cfRule>
    <cfRule type="expression" dxfId="5014" priority="6448">
      <formula>$B1753="TN2321"</formula>
    </cfRule>
  </conditionalFormatting>
  <conditionalFormatting sqref="S1749:S1752">
    <cfRule type="expression" dxfId="5013" priority="6409">
      <formula>$B1749="StatMechThermo"</formula>
    </cfRule>
    <cfRule type="expression" dxfId="5012" priority="6410">
      <formula>$B1749="TN1531TW"</formula>
    </cfRule>
    <cfRule type="expression" dxfId="5011" priority="6411">
      <formula>$B1749="AESB1320TN"</formula>
    </cfRule>
    <cfRule type="expression" dxfId="5010" priority="6412">
      <formula>$B1749="NB1142"</formula>
    </cfRule>
    <cfRule type="expression" dxfId="5009" priority="6413">
      <formula>$B1749="EE1P11"</formula>
    </cfRule>
    <cfRule type="expression" dxfId="5008" priority="6414">
      <formula>$B1749="TN2054"</formula>
    </cfRule>
    <cfRule type="expression" dxfId="5007" priority="6415">
      <formula>$B1749="TN1201"</formula>
    </cfRule>
    <cfRule type="expression" dxfId="5006" priority="6416">
      <formula>$B1749="TN1321"</formula>
    </cfRule>
    <cfRule type="expression" dxfId="5005" priority="6417">
      <formula>$B1749="TN4010TA"</formula>
    </cfRule>
    <cfRule type="expression" dxfId="5004" priority="6418">
      <formula>$B1749="TN2053"</formula>
    </cfRule>
    <cfRule type="expression" dxfId="5003" priority="6419">
      <formula>$B1749="TN2421"</formula>
    </cfRule>
    <cfRule type="expression" dxfId="5002" priority="6420">
      <formula>$B1749="TN1301"</formula>
    </cfRule>
    <cfRule type="expression" dxfId="5001" priority="6421">
      <formula>$B1749="TN1612TU"</formula>
    </cfRule>
    <cfRule type="expression" dxfId="5000" priority="6422">
      <formula>$B1749="TN1311"</formula>
    </cfRule>
    <cfRule type="expression" dxfId="4999" priority="6423">
      <formula>$B1749="TN1622"</formula>
    </cfRule>
    <cfRule type="expression" dxfId="4998" priority="6424">
      <formula>$B1749="EE1200"</formula>
    </cfRule>
    <cfRule type="expression" dxfId="4997" priority="6425">
      <formula>$B1749="TN2345"</formula>
    </cfRule>
    <cfRule type="expression" dxfId="4996" priority="6426">
      <formula>$B1749="AESB1320TN"</formula>
    </cfRule>
    <cfRule type="expression" dxfId="4995" priority="6427">
      <formula>$B1749="TN4110TA"</formula>
    </cfRule>
    <cfRule type="expression" dxfId="4994" priority="6428">
      <formula>$B1749="TN2321"</formula>
    </cfRule>
  </conditionalFormatting>
  <conditionalFormatting sqref="S1745:S1748">
    <cfRule type="expression" dxfId="4993" priority="6389">
      <formula>$B1745="StatMechThermo"</formula>
    </cfRule>
    <cfRule type="expression" dxfId="4992" priority="6390">
      <formula>$B1745="TN1531TW"</formula>
    </cfRule>
    <cfRule type="expression" dxfId="4991" priority="6391">
      <formula>$B1745="AESB1320TN"</formula>
    </cfRule>
    <cfRule type="expression" dxfId="4990" priority="6392">
      <formula>$B1745="NB1142"</formula>
    </cfRule>
    <cfRule type="expression" dxfId="4989" priority="6393">
      <formula>$B1745="EE1P11"</formula>
    </cfRule>
    <cfRule type="expression" dxfId="4988" priority="6394">
      <formula>$B1745="TN2054"</formula>
    </cfRule>
    <cfRule type="expression" dxfId="4987" priority="6395">
      <formula>$B1745="TN1201"</formula>
    </cfRule>
    <cfRule type="expression" dxfId="4986" priority="6396">
      <formula>$B1745="TN1321"</formula>
    </cfRule>
    <cfRule type="expression" dxfId="4985" priority="6397">
      <formula>$B1745="TN4010TA"</formula>
    </cfRule>
    <cfRule type="expression" dxfId="4984" priority="6398">
      <formula>$B1745="TN2053"</formula>
    </cfRule>
    <cfRule type="expression" dxfId="4983" priority="6399">
      <formula>$B1745="TN2421"</formula>
    </cfRule>
    <cfRule type="expression" dxfId="4982" priority="6400">
      <formula>$B1745="TN1301"</formula>
    </cfRule>
    <cfRule type="expression" dxfId="4981" priority="6401">
      <formula>$B1745="TN1612TU"</formula>
    </cfRule>
    <cfRule type="expression" dxfId="4980" priority="6402">
      <formula>$B1745="TN1311"</formula>
    </cfRule>
    <cfRule type="expression" dxfId="4979" priority="6403">
      <formula>$B1745="TN1622"</formula>
    </cfRule>
    <cfRule type="expression" dxfId="4978" priority="6404">
      <formula>$B1745="EE1200"</formula>
    </cfRule>
    <cfRule type="expression" dxfId="4977" priority="6405">
      <formula>$B1745="TN2345"</formula>
    </cfRule>
    <cfRule type="expression" dxfId="4976" priority="6406">
      <formula>$B1745="AESB1320TN"</formula>
    </cfRule>
    <cfRule type="expression" dxfId="4975" priority="6407">
      <formula>$B1745="TN4110TA"</formula>
    </cfRule>
    <cfRule type="expression" dxfId="4974" priority="6408">
      <formula>$B1745="TN2321"</formula>
    </cfRule>
  </conditionalFormatting>
  <conditionalFormatting sqref="S1741:S1743">
    <cfRule type="expression" dxfId="4973" priority="6369">
      <formula>$B1741="StatMechThermo"</formula>
    </cfRule>
    <cfRule type="expression" dxfId="4972" priority="6370">
      <formula>$B1741="TN1531TW"</formula>
    </cfRule>
    <cfRule type="expression" dxfId="4971" priority="6371">
      <formula>$B1741="AESB1320TN"</formula>
    </cfRule>
    <cfRule type="expression" dxfId="4970" priority="6372">
      <formula>$B1741="NB1142"</formula>
    </cfRule>
    <cfRule type="expression" dxfId="4969" priority="6373">
      <formula>$B1741="EE1P11"</formula>
    </cfRule>
    <cfRule type="expression" dxfId="4968" priority="6374">
      <formula>$B1741="TN2054"</formula>
    </cfRule>
    <cfRule type="expression" dxfId="4967" priority="6375">
      <formula>$B1741="TN1201"</formula>
    </cfRule>
    <cfRule type="expression" dxfId="4966" priority="6376">
      <formula>$B1741="TN1321"</formula>
    </cfRule>
    <cfRule type="expression" dxfId="4965" priority="6377">
      <formula>$B1741="TN4010TA"</formula>
    </cfRule>
    <cfRule type="expression" dxfId="4964" priority="6378">
      <formula>$B1741="TN2053"</formula>
    </cfRule>
    <cfRule type="expression" dxfId="4963" priority="6379">
      <formula>$B1741="TN2421"</formula>
    </cfRule>
    <cfRule type="expression" dxfId="4962" priority="6380">
      <formula>$B1741="TN1301"</formula>
    </cfRule>
    <cfRule type="expression" dxfId="4961" priority="6381">
      <formula>$B1741="TN1612TU"</formula>
    </cfRule>
    <cfRule type="expression" dxfId="4960" priority="6382">
      <formula>$B1741="TN1311"</formula>
    </cfRule>
    <cfRule type="expression" dxfId="4959" priority="6383">
      <formula>$B1741="TN1622"</formula>
    </cfRule>
    <cfRule type="expression" dxfId="4958" priority="6384">
      <formula>$B1741="EE1200"</formula>
    </cfRule>
    <cfRule type="expression" dxfId="4957" priority="6385">
      <formula>$B1741="TN2345"</formula>
    </cfRule>
    <cfRule type="expression" dxfId="4956" priority="6386">
      <formula>$B1741="AESB1320TN"</formula>
    </cfRule>
    <cfRule type="expression" dxfId="4955" priority="6387">
      <formula>$B1741="TN4110TA"</formula>
    </cfRule>
    <cfRule type="expression" dxfId="4954" priority="6388">
      <formula>$B1741="TN2321"</formula>
    </cfRule>
  </conditionalFormatting>
  <conditionalFormatting sqref="S1722:S1740">
    <cfRule type="expression" dxfId="4953" priority="6349">
      <formula>$B1722="StatMechThermo"</formula>
    </cfRule>
    <cfRule type="expression" dxfId="4952" priority="6350">
      <formula>$B1722="TN1531TW"</formula>
    </cfRule>
    <cfRule type="expression" dxfId="4951" priority="6351">
      <formula>$B1722="AESB1320TN"</formula>
    </cfRule>
    <cfRule type="expression" dxfId="4950" priority="6352">
      <formula>$B1722="NB1142"</formula>
    </cfRule>
    <cfRule type="expression" dxfId="4949" priority="6353">
      <formula>$B1722="EE1P11"</formula>
    </cfRule>
    <cfRule type="expression" dxfId="4948" priority="6354">
      <formula>$B1722="TN2054"</formula>
    </cfRule>
    <cfRule type="expression" dxfId="4947" priority="6355">
      <formula>$B1722="TN1201"</formula>
    </cfRule>
    <cfRule type="expression" dxfId="4946" priority="6356">
      <formula>$B1722="TN1321"</formula>
    </cfRule>
    <cfRule type="expression" dxfId="4945" priority="6357">
      <formula>$B1722="TN4010TA"</formula>
    </cfRule>
    <cfRule type="expression" dxfId="4944" priority="6358">
      <formula>$B1722="TN2053"</formula>
    </cfRule>
    <cfRule type="expression" dxfId="4943" priority="6359">
      <formula>$B1722="TN2421"</formula>
    </cfRule>
    <cfRule type="expression" dxfId="4942" priority="6360">
      <formula>$B1722="TN1301"</formula>
    </cfRule>
    <cfRule type="expression" dxfId="4941" priority="6361">
      <formula>$B1722="TN1612TU"</formula>
    </cfRule>
    <cfRule type="expression" dxfId="4940" priority="6362">
      <formula>$B1722="TN1311"</formula>
    </cfRule>
    <cfRule type="expression" dxfId="4939" priority="6363">
      <formula>$B1722="TN1622"</formula>
    </cfRule>
    <cfRule type="expression" dxfId="4938" priority="6364">
      <formula>$B1722="EE1200"</formula>
    </cfRule>
    <cfRule type="expression" dxfId="4937" priority="6365">
      <formula>$B1722="TN2345"</formula>
    </cfRule>
    <cfRule type="expression" dxfId="4936" priority="6366">
      <formula>$B1722="AESB1320TN"</formula>
    </cfRule>
    <cfRule type="expression" dxfId="4935" priority="6367">
      <formula>$B1722="TN4110TA"</formula>
    </cfRule>
    <cfRule type="expression" dxfId="4934" priority="6368">
      <formula>$B1722="TN2321"</formula>
    </cfRule>
  </conditionalFormatting>
  <conditionalFormatting sqref="S1708:S1720 S1703:S1705">
    <cfRule type="expression" dxfId="4933" priority="6329">
      <formula>$B1703="StatMechThermo"</formula>
    </cfRule>
    <cfRule type="expression" dxfId="4932" priority="6330">
      <formula>$B1703="TN1531TW"</formula>
    </cfRule>
    <cfRule type="expression" dxfId="4931" priority="6331">
      <formula>$B1703="AESB1320TN"</formula>
    </cfRule>
    <cfRule type="expression" dxfId="4930" priority="6332">
      <formula>$B1703="NB1142"</formula>
    </cfRule>
    <cfRule type="expression" dxfId="4929" priority="6333">
      <formula>$B1703="EE1P11"</formula>
    </cfRule>
    <cfRule type="expression" dxfId="4928" priority="6334">
      <formula>$B1703="TN2054"</formula>
    </cfRule>
    <cfRule type="expression" dxfId="4927" priority="6335">
      <formula>$B1703="TN1201"</formula>
    </cfRule>
    <cfRule type="expression" dxfId="4926" priority="6336">
      <formula>$B1703="TN1321"</formula>
    </cfRule>
    <cfRule type="expression" dxfId="4925" priority="6337">
      <formula>$B1703="TN4010TA"</formula>
    </cfRule>
    <cfRule type="expression" dxfId="4924" priority="6338">
      <formula>$B1703="TN2053"</formula>
    </cfRule>
    <cfRule type="expression" dxfId="4923" priority="6339">
      <formula>$B1703="TN2421"</formula>
    </cfRule>
    <cfRule type="expression" dxfId="4922" priority="6340">
      <formula>$B1703="TN1301"</formula>
    </cfRule>
    <cfRule type="expression" dxfId="4921" priority="6341">
      <formula>$B1703="TN1612TU"</formula>
    </cfRule>
    <cfRule type="expression" dxfId="4920" priority="6342">
      <formula>$B1703="TN1311"</formula>
    </cfRule>
    <cfRule type="expression" dxfId="4919" priority="6343">
      <formula>$B1703="TN1622"</formula>
    </cfRule>
    <cfRule type="expression" dxfId="4918" priority="6344">
      <formula>$B1703="EE1200"</formula>
    </cfRule>
    <cfRule type="expression" dxfId="4917" priority="6345">
      <formula>$B1703="TN2345"</formula>
    </cfRule>
    <cfRule type="expression" dxfId="4916" priority="6346">
      <formula>$B1703="AESB1320TN"</formula>
    </cfRule>
    <cfRule type="expression" dxfId="4915" priority="6347">
      <formula>$B1703="TN4110TA"</formula>
    </cfRule>
    <cfRule type="expression" dxfId="4914" priority="6348">
      <formula>$B1703="TN2321"</formula>
    </cfRule>
  </conditionalFormatting>
  <conditionalFormatting sqref="S1721">
    <cfRule type="expression" dxfId="4913" priority="6309">
      <formula>$B1721="StatMechThermo"</formula>
    </cfRule>
    <cfRule type="expression" dxfId="4912" priority="6310">
      <formula>$B1721="TN1531TW"</formula>
    </cfRule>
    <cfRule type="expression" dxfId="4911" priority="6311">
      <formula>$B1721="AESB1320TN"</formula>
    </cfRule>
    <cfRule type="expression" dxfId="4910" priority="6312">
      <formula>$B1721="NB1142"</formula>
    </cfRule>
    <cfRule type="expression" dxfId="4909" priority="6313">
      <formula>$B1721="EE1P11"</formula>
    </cfRule>
    <cfRule type="expression" dxfId="4908" priority="6314">
      <formula>$B1721="TN2054"</formula>
    </cfRule>
    <cfRule type="expression" dxfId="4907" priority="6315">
      <formula>$B1721="TN1201"</formula>
    </cfRule>
    <cfRule type="expression" dxfId="4906" priority="6316">
      <formula>$B1721="TN1321"</formula>
    </cfRule>
    <cfRule type="expression" dxfId="4905" priority="6317">
      <formula>$B1721="TN4010TA"</formula>
    </cfRule>
    <cfRule type="expression" dxfId="4904" priority="6318">
      <formula>$B1721="TN2053"</formula>
    </cfRule>
    <cfRule type="expression" dxfId="4903" priority="6319">
      <formula>$B1721="TN2421"</formula>
    </cfRule>
    <cfRule type="expression" dxfId="4902" priority="6320">
      <formula>$B1721="TN1301"</formula>
    </cfRule>
    <cfRule type="expression" dxfId="4901" priority="6321">
      <formula>$B1721="TN1612TU"</formula>
    </cfRule>
    <cfRule type="expression" dxfId="4900" priority="6322">
      <formula>$B1721="TN1311"</formula>
    </cfRule>
    <cfRule type="expression" dxfId="4899" priority="6323">
      <formula>$B1721="TN1622"</formula>
    </cfRule>
    <cfRule type="expression" dxfId="4898" priority="6324">
      <formula>$B1721="EE1200"</formula>
    </cfRule>
    <cfRule type="expression" dxfId="4897" priority="6325">
      <formula>$B1721="TN2345"</formula>
    </cfRule>
    <cfRule type="expression" dxfId="4896" priority="6326">
      <formula>$B1721="AESB1320TN"</formula>
    </cfRule>
    <cfRule type="expression" dxfId="4895" priority="6327">
      <formula>$B1721="TN4110TA"</formula>
    </cfRule>
    <cfRule type="expression" dxfId="4894" priority="6328">
      <formula>$B1721="TN2321"</formula>
    </cfRule>
  </conditionalFormatting>
  <conditionalFormatting sqref="S1693:S1702">
    <cfRule type="expression" dxfId="4893" priority="6289">
      <formula>$B1693="StatMechThermo"</formula>
    </cfRule>
    <cfRule type="expression" dxfId="4892" priority="6290">
      <formula>$B1693="TN1531TW"</formula>
    </cfRule>
    <cfRule type="expression" dxfId="4891" priority="6291">
      <formula>$B1693="AESB1320TN"</formula>
    </cfRule>
    <cfRule type="expression" dxfId="4890" priority="6292">
      <formula>$B1693="NB1142"</formula>
    </cfRule>
    <cfRule type="expression" dxfId="4889" priority="6293">
      <formula>$B1693="EE1P11"</formula>
    </cfRule>
    <cfRule type="expression" dxfId="4888" priority="6294">
      <formula>$B1693="TN2054"</formula>
    </cfRule>
    <cfRule type="expression" dxfId="4887" priority="6295">
      <formula>$B1693="TN1201"</formula>
    </cfRule>
    <cfRule type="expression" dxfId="4886" priority="6296">
      <formula>$B1693="TN1321"</formula>
    </cfRule>
    <cfRule type="expression" dxfId="4885" priority="6297">
      <formula>$B1693="TN4010TA"</formula>
    </cfRule>
    <cfRule type="expression" dxfId="4884" priority="6298">
      <formula>$B1693="TN2053"</formula>
    </cfRule>
    <cfRule type="expression" dxfId="4883" priority="6299">
      <formula>$B1693="TN2421"</formula>
    </cfRule>
    <cfRule type="expression" dxfId="4882" priority="6300">
      <formula>$B1693="TN1301"</formula>
    </cfRule>
    <cfRule type="expression" dxfId="4881" priority="6301">
      <formula>$B1693="TN1612TU"</formula>
    </cfRule>
    <cfRule type="expression" dxfId="4880" priority="6302">
      <formula>$B1693="TN1311"</formula>
    </cfRule>
    <cfRule type="expression" dxfId="4879" priority="6303">
      <formula>$B1693="TN1622"</formula>
    </cfRule>
    <cfRule type="expression" dxfId="4878" priority="6304">
      <formula>$B1693="EE1200"</formula>
    </cfRule>
    <cfRule type="expression" dxfId="4877" priority="6305">
      <formula>$B1693="TN2345"</formula>
    </cfRule>
    <cfRule type="expression" dxfId="4876" priority="6306">
      <formula>$B1693="AESB1320TN"</formula>
    </cfRule>
    <cfRule type="expression" dxfId="4875" priority="6307">
      <formula>$B1693="TN4110TA"</formula>
    </cfRule>
    <cfRule type="expression" dxfId="4874" priority="6308">
      <formula>$B1693="TN2321"</formula>
    </cfRule>
  </conditionalFormatting>
  <conditionalFormatting sqref="S1744">
    <cfRule type="expression" dxfId="4873" priority="6269">
      <formula>$B1744="StatMechThermo"</formula>
    </cfRule>
    <cfRule type="expression" dxfId="4872" priority="6270">
      <formula>$B1744="TN1531TW"</formula>
    </cfRule>
    <cfRule type="expression" dxfId="4871" priority="6271">
      <formula>$B1744="AESB1320TN"</formula>
    </cfRule>
    <cfRule type="expression" dxfId="4870" priority="6272">
      <formula>$B1744="NB1142"</formula>
    </cfRule>
    <cfRule type="expression" dxfId="4869" priority="6273">
      <formula>$B1744="EE1P11"</formula>
    </cfRule>
    <cfRule type="expression" dxfId="4868" priority="6274">
      <formula>$B1744="TN2054"</formula>
    </cfRule>
    <cfRule type="expression" dxfId="4867" priority="6275">
      <formula>$B1744="TN1201"</formula>
    </cfRule>
    <cfRule type="expression" dxfId="4866" priority="6276">
      <formula>$B1744="TN1321"</formula>
    </cfRule>
    <cfRule type="expression" dxfId="4865" priority="6277">
      <formula>$B1744="TN4010TA"</formula>
    </cfRule>
    <cfRule type="expression" dxfId="4864" priority="6278">
      <formula>$B1744="TN2053"</formula>
    </cfRule>
    <cfRule type="expression" dxfId="4863" priority="6279">
      <formula>$B1744="TN2421"</formula>
    </cfRule>
    <cfRule type="expression" dxfId="4862" priority="6280">
      <formula>$B1744="TN1301"</formula>
    </cfRule>
    <cfRule type="expression" dxfId="4861" priority="6281">
      <formula>$B1744="TN1612TU"</formula>
    </cfRule>
    <cfRule type="expression" dxfId="4860" priority="6282">
      <formula>$B1744="TN1311"</formula>
    </cfRule>
    <cfRule type="expression" dxfId="4859" priority="6283">
      <formula>$B1744="TN1622"</formula>
    </cfRule>
    <cfRule type="expression" dxfId="4858" priority="6284">
      <formula>$B1744="EE1200"</formula>
    </cfRule>
    <cfRule type="expression" dxfId="4857" priority="6285">
      <formula>$B1744="TN2345"</formula>
    </cfRule>
    <cfRule type="expression" dxfId="4856" priority="6286">
      <formula>$B1744="AESB1320TN"</formula>
    </cfRule>
    <cfRule type="expression" dxfId="4855" priority="6287">
      <formula>$B1744="TN4110TA"</formula>
    </cfRule>
    <cfRule type="expression" dxfId="4854" priority="6288">
      <formula>$B1744="TN2321"</formula>
    </cfRule>
  </conditionalFormatting>
  <conditionalFormatting sqref="S1706">
    <cfRule type="expression" dxfId="4853" priority="6249">
      <formula>$B1706="StatMechThermo"</formula>
    </cfRule>
    <cfRule type="expression" dxfId="4852" priority="6250">
      <formula>$B1706="TN1531TW"</formula>
    </cfRule>
    <cfRule type="expression" dxfId="4851" priority="6251">
      <formula>$B1706="AESB1320TN"</formula>
    </cfRule>
    <cfRule type="expression" dxfId="4850" priority="6252">
      <formula>$B1706="NB1142"</formula>
    </cfRule>
    <cfRule type="expression" dxfId="4849" priority="6253">
      <formula>$B1706="EE1P11"</formula>
    </cfRule>
    <cfRule type="expression" dxfId="4848" priority="6254">
      <formula>$B1706="TN2054"</formula>
    </cfRule>
    <cfRule type="expression" dxfId="4847" priority="6255">
      <formula>$B1706="TN1201"</formula>
    </cfRule>
    <cfRule type="expression" dxfId="4846" priority="6256">
      <formula>$B1706="TN1321"</formula>
    </cfRule>
    <cfRule type="expression" dxfId="4845" priority="6257">
      <formula>$B1706="TN4010TA"</formula>
    </cfRule>
    <cfRule type="expression" dxfId="4844" priority="6258">
      <formula>$B1706="TN2053"</formula>
    </cfRule>
    <cfRule type="expression" dxfId="4843" priority="6259">
      <formula>$B1706="TN2421"</formula>
    </cfRule>
    <cfRule type="expression" dxfId="4842" priority="6260">
      <formula>$B1706="TN1301"</formula>
    </cfRule>
    <cfRule type="expression" dxfId="4841" priority="6261">
      <formula>$B1706="TN1612TU"</formula>
    </cfRule>
    <cfRule type="expression" dxfId="4840" priority="6262">
      <formula>$B1706="TN1311"</formula>
    </cfRule>
    <cfRule type="expression" dxfId="4839" priority="6263">
      <formula>$B1706="TN1622"</formula>
    </cfRule>
    <cfRule type="expression" dxfId="4838" priority="6264">
      <formula>$B1706="EE1200"</formula>
    </cfRule>
    <cfRule type="expression" dxfId="4837" priority="6265">
      <formula>$B1706="TN2345"</formula>
    </cfRule>
    <cfRule type="expression" dxfId="4836" priority="6266">
      <formula>$B1706="AESB1320TN"</formula>
    </cfRule>
    <cfRule type="expression" dxfId="4835" priority="6267">
      <formula>$B1706="TN4110TA"</formula>
    </cfRule>
    <cfRule type="expression" dxfId="4834" priority="6268">
      <formula>$B1706="TN2321"</formula>
    </cfRule>
  </conditionalFormatting>
  <conditionalFormatting sqref="S1707">
    <cfRule type="expression" dxfId="4833" priority="6229">
      <formula>$B1707="StatMechThermo"</formula>
    </cfRule>
    <cfRule type="expression" dxfId="4832" priority="6230">
      <formula>$B1707="TN1531TW"</formula>
    </cfRule>
    <cfRule type="expression" dxfId="4831" priority="6231">
      <formula>$B1707="AESB1320TN"</formula>
    </cfRule>
    <cfRule type="expression" dxfId="4830" priority="6232">
      <formula>$B1707="NB1142"</formula>
    </cfRule>
    <cfRule type="expression" dxfId="4829" priority="6233">
      <formula>$B1707="EE1P11"</formula>
    </cfRule>
    <cfRule type="expression" dxfId="4828" priority="6234">
      <formula>$B1707="TN2054"</formula>
    </cfRule>
    <cfRule type="expression" dxfId="4827" priority="6235">
      <formula>$B1707="TN1201"</formula>
    </cfRule>
    <cfRule type="expression" dxfId="4826" priority="6236">
      <formula>$B1707="TN1321"</formula>
    </cfRule>
    <cfRule type="expression" dxfId="4825" priority="6237">
      <formula>$B1707="TN4010TA"</formula>
    </cfRule>
    <cfRule type="expression" dxfId="4824" priority="6238">
      <formula>$B1707="TN2053"</formula>
    </cfRule>
    <cfRule type="expression" dxfId="4823" priority="6239">
      <formula>$B1707="TN2421"</formula>
    </cfRule>
    <cfRule type="expression" dxfId="4822" priority="6240">
      <formula>$B1707="TN1301"</formula>
    </cfRule>
    <cfRule type="expression" dxfId="4821" priority="6241">
      <formula>$B1707="TN1612TU"</formula>
    </cfRule>
    <cfRule type="expression" dxfId="4820" priority="6242">
      <formula>$B1707="TN1311"</formula>
    </cfRule>
    <cfRule type="expression" dxfId="4819" priority="6243">
      <formula>$B1707="TN1622"</formula>
    </cfRule>
    <cfRule type="expression" dxfId="4818" priority="6244">
      <formula>$B1707="EE1200"</formula>
    </cfRule>
    <cfRule type="expression" dxfId="4817" priority="6245">
      <formula>$B1707="TN2345"</formula>
    </cfRule>
    <cfRule type="expression" dxfId="4816" priority="6246">
      <formula>$B1707="AESB1320TN"</formula>
    </cfRule>
    <cfRule type="expression" dxfId="4815" priority="6247">
      <formula>$B1707="TN4110TA"</formula>
    </cfRule>
    <cfRule type="expression" dxfId="4814" priority="6248">
      <formula>$B1707="TN2321"</formula>
    </cfRule>
  </conditionalFormatting>
  <conditionalFormatting sqref="B1832:B1833 B1835:B1839 B1841:B1842 B1844:B1870 B1872:B2057 G1872:G2128 G1841:G1842 G1835:G1839 G1844:G1870 G1832:G1833 K1832:L1833 K1844:L1851 K1835:L1839 K1852 K1841:L1842 K1853:L1870 K1872:L1885 K1886:M2057">
    <cfRule type="expression" dxfId="4813" priority="5812">
      <formula>$B1832="StatMechThermo"</formula>
    </cfRule>
    <cfRule type="expression" dxfId="4812" priority="5870">
      <formula>$B1832="TN1531TW"</formula>
    </cfRule>
    <cfRule type="expression" dxfId="4811" priority="5871">
      <formula>$B1832="AESB1320TN"</formula>
    </cfRule>
    <cfRule type="expression" dxfId="4810" priority="5872">
      <formula>$B1832="NB1142"</formula>
    </cfRule>
    <cfRule type="expression" dxfId="4809" priority="5873">
      <formula>$B1832="EE1P11"</formula>
    </cfRule>
    <cfRule type="expression" dxfId="4808" priority="5874">
      <formula>$B1832="TN2054"</formula>
    </cfRule>
    <cfRule type="expression" dxfId="4807" priority="5875">
      <formula>$B1832="TN1201"</formula>
    </cfRule>
    <cfRule type="expression" dxfId="4806" priority="5876">
      <formula>$B1832="TN1321"</formula>
    </cfRule>
    <cfRule type="expression" dxfId="4805" priority="5877">
      <formula>$B1832="TN4010TA"</formula>
    </cfRule>
    <cfRule type="expression" dxfId="4804" priority="5878">
      <formula>$B1832="TN2053"</formula>
    </cfRule>
    <cfRule type="expression" dxfId="4803" priority="5879">
      <formula>$B1832="TN2421"</formula>
    </cfRule>
    <cfRule type="expression" dxfId="4802" priority="5880">
      <formula>$B1832="TN1301"</formula>
    </cfRule>
    <cfRule type="expression" dxfId="4801" priority="5881">
      <formula>$B1832="TN1612TU"</formula>
    </cfRule>
    <cfRule type="expression" dxfId="4800" priority="5882">
      <formula>$B1832="TN1311"</formula>
    </cfRule>
    <cfRule type="expression" dxfId="4799" priority="5883">
      <formula>$B1832="TN1622"</formula>
    </cfRule>
    <cfRule type="expression" dxfId="4798" priority="5884">
      <formula>$B1832="EE1200"</formula>
    </cfRule>
    <cfRule type="expression" dxfId="4797" priority="5885">
      <formula>$B1832="TN2345"</formula>
    </cfRule>
    <cfRule type="expression" dxfId="4796" priority="5886">
      <formula>$B1832="AESB1320TN"</formula>
    </cfRule>
    <cfRule type="expression" dxfId="4795" priority="5887">
      <formula>$B1832="TN4110TA"</formula>
    </cfRule>
    <cfRule type="expression" dxfId="4794" priority="5888">
      <formula>$B1832="TN2321"</formula>
    </cfRule>
  </conditionalFormatting>
  <conditionalFormatting sqref="G1831">
    <cfRule type="expression" dxfId="4793" priority="5851">
      <formula>$B1831="TN1531TW"</formula>
    </cfRule>
    <cfRule type="expression" dxfId="4792" priority="5852">
      <formula>$B1831="AESB1320TN"</formula>
    </cfRule>
    <cfRule type="expression" dxfId="4791" priority="5853">
      <formula>$B1831="NB1142"</formula>
    </cfRule>
    <cfRule type="expression" dxfId="4790" priority="5854">
      <formula>$B1831="EE1P11"</formula>
    </cfRule>
    <cfRule type="expression" dxfId="4789" priority="5855">
      <formula>$B1831="TN2054"</formula>
    </cfRule>
    <cfRule type="expression" dxfId="4788" priority="5856">
      <formula>$B1831="TN1201"</formula>
    </cfRule>
    <cfRule type="expression" dxfId="4787" priority="5857">
      <formula>$B1831="TN1321"</formula>
    </cfRule>
    <cfRule type="expression" dxfId="4786" priority="5858">
      <formula>$B1831="TN4010TA"</formula>
    </cfRule>
    <cfRule type="expression" dxfId="4785" priority="5859">
      <formula>$B1831="TN2053"</formula>
    </cfRule>
    <cfRule type="expression" dxfId="4784" priority="5860">
      <formula>$B1831="TN2421"</formula>
    </cfRule>
    <cfRule type="expression" dxfId="4783" priority="5861">
      <formula>$B1831="TN1301"</formula>
    </cfRule>
    <cfRule type="expression" dxfId="4782" priority="5862">
      <formula>$B1831="TN1612TU"</formula>
    </cfRule>
    <cfRule type="expression" dxfId="4781" priority="5863">
      <formula>$B1831="TN1311"</formula>
    </cfRule>
    <cfRule type="expression" dxfId="4780" priority="5864">
      <formula>$B1831="TN1622"</formula>
    </cfRule>
    <cfRule type="expression" dxfId="4779" priority="5865">
      <formula>$B1831="EE1200"</formula>
    </cfRule>
    <cfRule type="expression" dxfId="4778" priority="5866">
      <formula>$B1831="TN2345"</formula>
    </cfRule>
    <cfRule type="expression" dxfId="4777" priority="5867">
      <formula>$B1831="AESB1320TN"</formula>
    </cfRule>
    <cfRule type="expression" dxfId="4776" priority="5868">
      <formula>$B1831="TN4110TA"</formula>
    </cfRule>
    <cfRule type="expression" dxfId="4775" priority="5869">
      <formula>$B1831="TN2321"</formula>
    </cfRule>
  </conditionalFormatting>
  <conditionalFormatting sqref="B1843">
    <cfRule type="expression" dxfId="4774" priority="5832">
      <formula>$B1843="TN1531TW"</formula>
    </cfRule>
    <cfRule type="expression" dxfId="4773" priority="5833">
      <formula>$B1843="AESB1320TN"</formula>
    </cfRule>
    <cfRule type="expression" dxfId="4772" priority="5834">
      <formula>$B1843="NB1142"</formula>
    </cfRule>
    <cfRule type="expression" dxfId="4771" priority="5835">
      <formula>$B1843="EE1P11"</formula>
    </cfRule>
    <cfRule type="expression" dxfId="4770" priority="5836">
      <formula>$B1843="TN2054"</formula>
    </cfRule>
    <cfRule type="expression" dxfId="4769" priority="5837">
      <formula>$B1843="TN1201"</formula>
    </cfRule>
    <cfRule type="expression" dxfId="4768" priority="5838">
      <formula>$B1843="TN1321"</formula>
    </cfRule>
    <cfRule type="expression" dxfId="4767" priority="5839">
      <formula>$B1843="TN4010TA"</formula>
    </cfRule>
    <cfRule type="expression" dxfId="4766" priority="5840">
      <formula>$B1843="TN2053"</formula>
    </cfRule>
    <cfRule type="expression" dxfId="4765" priority="5841">
      <formula>$B1843="TN2421"</formula>
    </cfRule>
    <cfRule type="expression" dxfId="4764" priority="5842">
      <formula>$B1843="TN1301"</formula>
    </cfRule>
    <cfRule type="expression" dxfId="4763" priority="5843">
      <formula>$B1843="TN1612TU"</formula>
    </cfRule>
    <cfRule type="expression" dxfId="4762" priority="5844">
      <formula>$B1843="TN1311"</formula>
    </cfRule>
    <cfRule type="expression" dxfId="4761" priority="5845">
      <formula>$B1843="TN1622"</formula>
    </cfRule>
    <cfRule type="expression" dxfId="4760" priority="5846">
      <formula>$B1843="EE1200"</formula>
    </cfRule>
    <cfRule type="expression" dxfId="4759" priority="5847">
      <formula>$B1843="TN2345"</formula>
    </cfRule>
    <cfRule type="expression" dxfId="4758" priority="5848">
      <formula>$B1843="AESB1320TN"</formula>
    </cfRule>
    <cfRule type="expression" dxfId="4757" priority="5849">
      <formula>$B1843="TN4110TA"</formula>
    </cfRule>
    <cfRule type="expression" dxfId="4756" priority="5850">
      <formula>$B1843="TN2321"</formula>
    </cfRule>
  </conditionalFormatting>
  <conditionalFormatting sqref="B1871 G1871 K1871:L1871">
    <cfRule type="expression" dxfId="4755" priority="5813">
      <formula>$B1871="TN1531TW"</formula>
    </cfRule>
    <cfRule type="expression" dxfId="4754" priority="5814">
      <formula>$B1871="AESB1320TN"</formula>
    </cfRule>
    <cfRule type="expression" dxfId="4753" priority="5815">
      <formula>$B1871="NB1142"</formula>
    </cfRule>
    <cfRule type="expression" dxfId="4752" priority="5816">
      <formula>$B1871="EE1P11"</formula>
    </cfRule>
    <cfRule type="expression" dxfId="4751" priority="5817">
      <formula>$B1871="TN2054"</formula>
    </cfRule>
    <cfRule type="expression" dxfId="4750" priority="5818">
      <formula>$B1871="TN1201"</formula>
    </cfRule>
    <cfRule type="expression" dxfId="4749" priority="5819">
      <formula>$B1871="TN1321"</formula>
    </cfRule>
    <cfRule type="expression" dxfId="4748" priority="5820">
      <formula>$B1871="TN4010TA"</formula>
    </cfRule>
    <cfRule type="expression" dxfId="4747" priority="5821">
      <formula>$B1871="TN2053"</formula>
    </cfRule>
    <cfRule type="expression" dxfId="4746" priority="5822">
      <formula>$B1871="TN2421"</formula>
    </cfRule>
    <cfRule type="expression" dxfId="4745" priority="5823">
      <formula>$B1871="TN1301"</formula>
    </cfRule>
    <cfRule type="expression" dxfId="4744" priority="5824">
      <formula>$B1871="TN1612TU"</formula>
    </cfRule>
    <cfRule type="expression" dxfId="4743" priority="5825">
      <formula>$B1871="TN1311"</formula>
    </cfRule>
    <cfRule type="expression" dxfId="4742" priority="5826">
      <formula>$B1871="TN1622"</formula>
    </cfRule>
    <cfRule type="expression" dxfId="4741" priority="5827">
      <formula>$B1871="EE1200"</formula>
    </cfRule>
    <cfRule type="expression" dxfId="4740" priority="5828">
      <formula>$B1871="TN2345"</formula>
    </cfRule>
    <cfRule type="expression" dxfId="4739" priority="5829">
      <formula>$B1871="AESB1320TN"</formula>
    </cfRule>
    <cfRule type="expression" dxfId="4738" priority="5830">
      <formula>$B1871="TN4110TA"</formula>
    </cfRule>
    <cfRule type="expression" dxfId="4737" priority="5831">
      <formula>$B1871="TN2321"</formula>
    </cfRule>
  </conditionalFormatting>
  <conditionalFormatting sqref="G1834">
    <cfRule type="expression" dxfId="4736" priority="5732">
      <formula>$B1834="StatMechThermo"</formula>
    </cfRule>
    <cfRule type="expression" dxfId="4735" priority="5733">
      <formula>$B1834="TN1531TW"</formula>
    </cfRule>
    <cfRule type="expression" dxfId="4734" priority="5734">
      <formula>$B1834="AESB1320TN"</formula>
    </cfRule>
    <cfRule type="expression" dxfId="4733" priority="5735">
      <formula>$B1834="NB1142"</formula>
    </cfRule>
    <cfRule type="expression" dxfId="4732" priority="5736">
      <formula>$B1834="EE1P11"</formula>
    </cfRule>
    <cfRule type="expression" dxfId="4731" priority="5737">
      <formula>$B1834="TN2054"</formula>
    </cfRule>
    <cfRule type="expression" dxfId="4730" priority="5738">
      <formula>$B1834="TN1201"</formula>
    </cfRule>
    <cfRule type="expression" dxfId="4729" priority="5739">
      <formula>$B1834="TN1321"</formula>
    </cfRule>
    <cfRule type="expression" dxfId="4728" priority="5740">
      <formula>$B1834="TN4010TA"</formula>
    </cfRule>
    <cfRule type="expression" dxfId="4727" priority="5741">
      <formula>$B1834="TN2053"</formula>
    </cfRule>
    <cfRule type="expression" dxfId="4726" priority="5742">
      <formula>$B1834="TN2421"</formula>
    </cfRule>
    <cfRule type="expression" dxfId="4725" priority="5743">
      <formula>$B1834="TN1301"</formula>
    </cfRule>
    <cfRule type="expression" dxfId="4724" priority="5744">
      <formula>$B1834="TN1612TU"</formula>
    </cfRule>
    <cfRule type="expression" dxfId="4723" priority="5745">
      <formula>$B1834="TN1311"</formula>
    </cfRule>
    <cfRule type="expression" dxfId="4722" priority="5746">
      <formula>$B1834="TN1622"</formula>
    </cfRule>
    <cfRule type="expression" dxfId="4721" priority="5747">
      <formula>$B1834="EE1200"</formula>
    </cfRule>
    <cfRule type="expression" dxfId="4720" priority="5748">
      <formula>$B1834="TN2345"</formula>
    </cfRule>
    <cfRule type="expression" dxfId="4719" priority="5749">
      <formula>$B1834="AESB1320TN"</formula>
    </cfRule>
    <cfRule type="expression" dxfId="4718" priority="5750">
      <formula>$B1834="TN4110TA"</formula>
    </cfRule>
    <cfRule type="expression" dxfId="4717" priority="5751">
      <formula>$B1834="TN2321"</formula>
    </cfRule>
  </conditionalFormatting>
  <conditionalFormatting sqref="B1834">
    <cfRule type="expression" dxfId="4716" priority="5632">
      <formula>$B1834="StatMechThermo"</formula>
    </cfRule>
    <cfRule type="expression" dxfId="4715" priority="5633">
      <formula>$B1834="TN1531TW"</formula>
    </cfRule>
    <cfRule type="expression" dxfId="4714" priority="5634">
      <formula>$B1834="AESB1320TN"</formula>
    </cfRule>
    <cfRule type="expression" dxfId="4713" priority="5635">
      <formula>$B1834="NB1142"</formula>
    </cfRule>
    <cfRule type="expression" dxfId="4712" priority="5636">
      <formula>$B1834="EE1P11"</formula>
    </cfRule>
    <cfRule type="expression" dxfId="4711" priority="5637">
      <formula>$B1834="TN2054"</formula>
    </cfRule>
    <cfRule type="expression" dxfId="4710" priority="5638">
      <formula>$B1834="TN1201"</formula>
    </cfRule>
    <cfRule type="expression" dxfId="4709" priority="5639">
      <formula>$B1834="TN1321"</formula>
    </cfRule>
    <cfRule type="expression" dxfId="4708" priority="5640">
      <formula>$B1834="TN4010TA"</formula>
    </cfRule>
    <cfRule type="expression" dxfId="4707" priority="5641">
      <formula>$B1834="TN2053"</formula>
    </cfRule>
    <cfRule type="expression" dxfId="4706" priority="5642">
      <formula>$B1834="TN2421"</formula>
    </cfRule>
    <cfRule type="expression" dxfId="4705" priority="5643">
      <formula>$B1834="TN1301"</formula>
    </cfRule>
    <cfRule type="expression" dxfId="4704" priority="5644">
      <formula>$B1834="TN1612TU"</formula>
    </cfRule>
    <cfRule type="expression" dxfId="4703" priority="5645">
      <formula>$B1834="TN1311"</formula>
    </cfRule>
    <cfRule type="expression" dxfId="4702" priority="5646">
      <formula>$B1834="TN1622"</formula>
    </cfRule>
    <cfRule type="expression" dxfId="4701" priority="5647">
      <formula>$B1834="EE1200"</formula>
    </cfRule>
    <cfRule type="expression" dxfId="4700" priority="5648">
      <formula>$B1834="TN2345"</formula>
    </cfRule>
    <cfRule type="expression" dxfId="4699" priority="5649">
      <formula>$B1834="AESB1320TN"</formula>
    </cfRule>
    <cfRule type="expression" dxfId="4698" priority="5650">
      <formula>$B1834="TN4110TA"</formula>
    </cfRule>
    <cfRule type="expression" dxfId="4697" priority="5651">
      <formula>$B1834="TN2321"</formula>
    </cfRule>
  </conditionalFormatting>
  <conditionalFormatting sqref="B1831">
    <cfRule type="expression" dxfId="4696" priority="5612">
      <formula>$B1831="StatMechThermo"</formula>
    </cfRule>
    <cfRule type="expression" dxfId="4695" priority="5613">
      <formula>$B1831="TN1531TW"</formula>
    </cfRule>
    <cfRule type="expression" dxfId="4694" priority="5614">
      <formula>$B1831="AESB1320TN"</formula>
    </cfRule>
    <cfRule type="expression" dxfId="4693" priority="5615">
      <formula>$B1831="NB1142"</formula>
    </cfRule>
    <cfRule type="expression" dxfId="4692" priority="5616">
      <formula>$B1831="EE1P11"</formula>
    </cfRule>
    <cfRule type="expression" dxfId="4691" priority="5617">
      <formula>$B1831="TN2054"</formula>
    </cfRule>
    <cfRule type="expression" dxfId="4690" priority="5618">
      <formula>$B1831="TN1201"</formula>
    </cfRule>
    <cfRule type="expression" dxfId="4689" priority="5619">
      <formula>$B1831="TN1321"</formula>
    </cfRule>
    <cfRule type="expression" dxfId="4688" priority="5620">
      <formula>$B1831="TN4010TA"</formula>
    </cfRule>
    <cfRule type="expression" dxfId="4687" priority="5621">
      <formula>$B1831="TN2053"</formula>
    </cfRule>
    <cfRule type="expression" dxfId="4686" priority="5622">
      <formula>$B1831="TN2421"</formula>
    </cfRule>
    <cfRule type="expression" dxfId="4685" priority="5623">
      <formula>$B1831="TN1301"</formula>
    </cfRule>
    <cfRule type="expression" dxfId="4684" priority="5624">
      <formula>$B1831="TN1612TU"</formula>
    </cfRule>
    <cfRule type="expression" dxfId="4683" priority="5625">
      <formula>$B1831="TN1311"</formula>
    </cfRule>
    <cfRule type="expression" dxfId="4682" priority="5626">
      <formula>$B1831="TN1622"</formula>
    </cfRule>
    <cfRule type="expression" dxfId="4681" priority="5627">
      <formula>$B1831="EE1200"</formula>
    </cfRule>
    <cfRule type="expression" dxfId="4680" priority="5628">
      <formula>$B1831="TN2345"</formula>
    </cfRule>
    <cfRule type="expression" dxfId="4679" priority="5629">
      <formula>$B1831="AESB1320TN"</formula>
    </cfRule>
    <cfRule type="expression" dxfId="4678" priority="5630">
      <formula>$B1831="TN4110TA"</formula>
    </cfRule>
    <cfRule type="expression" dxfId="4677" priority="5631">
      <formula>$B1831="TN2321"</formula>
    </cfRule>
  </conditionalFormatting>
  <conditionalFormatting sqref="K1831">
    <cfRule type="expression" dxfId="4676" priority="5592">
      <formula>$B1831="StatMechThermo"</formula>
    </cfRule>
    <cfRule type="expression" dxfId="4675" priority="5593">
      <formula>$B1831="TN1531TW"</formula>
    </cfRule>
    <cfRule type="expression" dxfId="4674" priority="5594">
      <formula>$B1831="AESB1320TN"</formula>
    </cfRule>
    <cfRule type="expression" dxfId="4673" priority="5595">
      <formula>$B1831="NB1142"</formula>
    </cfRule>
    <cfRule type="expression" dxfId="4672" priority="5596">
      <formula>$B1831="EE1P11"</formula>
    </cfRule>
    <cfRule type="expression" dxfId="4671" priority="5597">
      <formula>$B1831="TN2054"</formula>
    </cfRule>
    <cfRule type="expression" dxfId="4670" priority="5598">
      <formula>$B1831="TN1201"</formula>
    </cfRule>
    <cfRule type="expression" dxfId="4669" priority="5599">
      <formula>$B1831="TN1321"</formula>
    </cfRule>
    <cfRule type="expression" dxfId="4668" priority="5600">
      <formula>$B1831="TN4010TA"</formula>
    </cfRule>
    <cfRule type="expression" dxfId="4667" priority="5601">
      <formula>$B1831="TN2053"</formula>
    </cfRule>
    <cfRule type="expression" dxfId="4666" priority="5602">
      <formula>$B1831="TN2421"</formula>
    </cfRule>
    <cfRule type="expression" dxfId="4665" priority="5603">
      <formula>$B1831="TN1301"</formula>
    </cfRule>
    <cfRule type="expression" dxfId="4664" priority="5604">
      <formula>$B1831="TN1612TU"</formula>
    </cfRule>
    <cfRule type="expression" dxfId="4663" priority="5605">
      <formula>$B1831="TN1311"</formula>
    </cfRule>
    <cfRule type="expression" dxfId="4662" priority="5606">
      <formula>$B1831="TN1622"</formula>
    </cfRule>
    <cfRule type="expression" dxfId="4661" priority="5607">
      <formula>$B1831="EE1200"</formula>
    </cfRule>
    <cfRule type="expression" dxfId="4660" priority="5608">
      <formula>$B1831="TN2345"</formula>
    </cfRule>
    <cfRule type="expression" dxfId="4659" priority="5609">
      <formula>$B1831="AESB1320TN"</formula>
    </cfRule>
    <cfRule type="expression" dxfId="4658" priority="5610">
      <formula>$B1831="TN4110TA"</formula>
    </cfRule>
    <cfRule type="expression" dxfId="4657" priority="5611">
      <formula>$B1831="TN2321"</formula>
    </cfRule>
  </conditionalFormatting>
  <conditionalFormatting sqref="L1831">
    <cfRule type="expression" dxfId="4656" priority="5572">
      <formula>$B1831="StatMechThermo"</formula>
    </cfRule>
    <cfRule type="expression" dxfId="4655" priority="5573">
      <formula>$B1831="TN1531TW"</formula>
    </cfRule>
    <cfRule type="expression" dxfId="4654" priority="5574">
      <formula>$B1831="AESB1320TN"</formula>
    </cfRule>
    <cfRule type="expression" dxfId="4653" priority="5575">
      <formula>$B1831="NB1142"</formula>
    </cfRule>
    <cfRule type="expression" dxfId="4652" priority="5576">
      <formula>$B1831="EE1P11"</formula>
    </cfRule>
    <cfRule type="expression" dxfId="4651" priority="5577">
      <formula>$B1831="TN2054"</formula>
    </cfRule>
    <cfRule type="expression" dxfId="4650" priority="5578">
      <formula>$B1831="TN1201"</formula>
    </cfRule>
    <cfRule type="expression" dxfId="4649" priority="5579">
      <formula>$B1831="TN1321"</formula>
    </cfRule>
    <cfRule type="expression" dxfId="4648" priority="5580">
      <formula>$B1831="TN4010TA"</formula>
    </cfRule>
    <cfRule type="expression" dxfId="4647" priority="5581">
      <formula>$B1831="TN2053"</formula>
    </cfRule>
    <cfRule type="expression" dxfId="4646" priority="5582">
      <formula>$B1831="TN2421"</formula>
    </cfRule>
    <cfRule type="expression" dxfId="4645" priority="5583">
      <formula>$B1831="TN1301"</formula>
    </cfRule>
    <cfRule type="expression" dxfId="4644" priority="5584">
      <formula>$B1831="TN1612TU"</formula>
    </cfRule>
    <cfRule type="expression" dxfId="4643" priority="5585">
      <formula>$B1831="TN1311"</formula>
    </cfRule>
    <cfRule type="expression" dxfId="4642" priority="5586">
      <formula>$B1831="TN1622"</formula>
    </cfRule>
    <cfRule type="expression" dxfId="4641" priority="5587">
      <formula>$B1831="EE1200"</formula>
    </cfRule>
    <cfRule type="expression" dxfId="4640" priority="5588">
      <formula>$B1831="TN2345"</formula>
    </cfRule>
    <cfRule type="expression" dxfId="4639" priority="5589">
      <formula>$B1831="AESB1320TN"</formula>
    </cfRule>
    <cfRule type="expression" dxfId="4638" priority="5590">
      <formula>$B1831="TN4110TA"</formula>
    </cfRule>
    <cfRule type="expression" dxfId="4637" priority="5591">
      <formula>$B1831="TN2321"</formula>
    </cfRule>
  </conditionalFormatting>
  <conditionalFormatting sqref="K1834:L1834">
    <cfRule type="expression" dxfId="4636" priority="5552">
      <formula>$B1834="StatMechThermo"</formula>
    </cfRule>
    <cfRule type="expression" dxfId="4635" priority="5553">
      <formula>$B1834="TN1531TW"</formula>
    </cfRule>
    <cfRule type="expression" dxfId="4634" priority="5554">
      <formula>$B1834="AESB1320TN"</formula>
    </cfRule>
    <cfRule type="expression" dxfId="4633" priority="5555">
      <formula>$B1834="NB1142"</formula>
    </cfRule>
    <cfRule type="expression" dxfId="4632" priority="5556">
      <formula>$B1834="EE1P11"</formula>
    </cfRule>
    <cfRule type="expression" dxfId="4631" priority="5557">
      <formula>$B1834="TN2054"</formula>
    </cfRule>
    <cfRule type="expression" dxfId="4630" priority="5558">
      <formula>$B1834="TN1201"</formula>
    </cfRule>
    <cfRule type="expression" dxfId="4629" priority="5559">
      <formula>$B1834="TN1321"</formula>
    </cfRule>
    <cfRule type="expression" dxfId="4628" priority="5560">
      <formula>$B1834="TN4010TA"</formula>
    </cfRule>
    <cfRule type="expression" dxfId="4627" priority="5561">
      <formula>$B1834="TN2053"</formula>
    </cfRule>
    <cfRule type="expression" dxfId="4626" priority="5562">
      <formula>$B1834="TN2421"</formula>
    </cfRule>
    <cfRule type="expression" dxfId="4625" priority="5563">
      <formula>$B1834="TN1301"</formula>
    </cfRule>
    <cfRule type="expression" dxfId="4624" priority="5564">
      <formula>$B1834="TN1612TU"</formula>
    </cfRule>
    <cfRule type="expression" dxfId="4623" priority="5565">
      <formula>$B1834="TN1311"</formula>
    </cfRule>
    <cfRule type="expression" dxfId="4622" priority="5566">
      <formula>$B1834="TN1622"</formula>
    </cfRule>
    <cfRule type="expression" dxfId="4621" priority="5567">
      <formula>$B1834="EE1200"</formula>
    </cfRule>
    <cfRule type="expression" dxfId="4620" priority="5568">
      <formula>$B1834="TN2345"</formula>
    </cfRule>
    <cfRule type="expression" dxfId="4619" priority="5569">
      <formula>$B1834="AESB1320TN"</formula>
    </cfRule>
    <cfRule type="expression" dxfId="4618" priority="5570">
      <formula>$B1834="TN4110TA"</formula>
    </cfRule>
    <cfRule type="expression" dxfId="4617" priority="5571">
      <formula>$B1834="TN2321"</formula>
    </cfRule>
  </conditionalFormatting>
  <conditionalFormatting sqref="K1843:L1843">
    <cfRule type="expression" dxfId="4616" priority="5532">
      <formula>$B1843="StatMechThermo"</formula>
    </cfRule>
    <cfRule type="expression" dxfId="4615" priority="5533">
      <formula>$B1843="TN1531TW"</formula>
    </cfRule>
    <cfRule type="expression" dxfId="4614" priority="5534">
      <formula>$B1843="AESB1320TN"</formula>
    </cfRule>
    <cfRule type="expression" dxfId="4613" priority="5535">
      <formula>$B1843="NB1142"</formula>
    </cfRule>
    <cfRule type="expression" dxfId="4612" priority="5536">
      <formula>$B1843="EE1P11"</formula>
    </cfRule>
    <cfRule type="expression" dxfId="4611" priority="5537">
      <formula>$B1843="TN2054"</formula>
    </cfRule>
    <cfRule type="expression" dxfId="4610" priority="5538">
      <formula>$B1843="TN1201"</formula>
    </cfRule>
    <cfRule type="expression" dxfId="4609" priority="5539">
      <formula>$B1843="TN1321"</formula>
    </cfRule>
    <cfRule type="expression" dxfId="4608" priority="5540">
      <formula>$B1843="TN4010TA"</formula>
    </cfRule>
    <cfRule type="expression" dxfId="4607" priority="5541">
      <formula>$B1843="TN2053"</formula>
    </cfRule>
    <cfRule type="expression" dxfId="4606" priority="5542">
      <formula>$B1843="TN2421"</formula>
    </cfRule>
    <cfRule type="expression" dxfId="4605" priority="5543">
      <formula>$B1843="TN1301"</formula>
    </cfRule>
    <cfRule type="expression" dxfId="4604" priority="5544">
      <formula>$B1843="TN1612TU"</formula>
    </cfRule>
    <cfRule type="expression" dxfId="4603" priority="5545">
      <formula>$B1843="TN1311"</formula>
    </cfRule>
    <cfRule type="expression" dxfId="4602" priority="5546">
      <formula>$B1843="TN1622"</formula>
    </cfRule>
    <cfRule type="expression" dxfId="4601" priority="5547">
      <formula>$B1843="EE1200"</formula>
    </cfRule>
    <cfRule type="expression" dxfId="4600" priority="5548">
      <formula>$B1843="TN2345"</formula>
    </cfRule>
    <cfRule type="expression" dxfId="4599" priority="5549">
      <formula>$B1843="AESB1320TN"</formula>
    </cfRule>
    <cfRule type="expression" dxfId="4598" priority="5550">
      <formula>$B1843="TN4110TA"</formula>
    </cfRule>
    <cfRule type="expression" dxfId="4597" priority="5551">
      <formula>$B1843="TN2321"</formula>
    </cfRule>
  </conditionalFormatting>
  <conditionalFormatting sqref="G1843">
    <cfRule type="expression" dxfId="4596" priority="5512">
      <formula>$B1843="StatMechThermo"</formula>
    </cfRule>
    <cfRule type="expression" dxfId="4595" priority="5513">
      <formula>$B1843="TN1531TW"</formula>
    </cfRule>
    <cfRule type="expression" dxfId="4594" priority="5514">
      <formula>$B1843="AESB1320TN"</formula>
    </cfRule>
    <cfRule type="expression" dxfId="4593" priority="5515">
      <formula>$B1843="NB1142"</formula>
    </cfRule>
    <cfRule type="expression" dxfId="4592" priority="5516">
      <formula>$B1843="EE1P11"</formula>
    </cfRule>
    <cfRule type="expression" dxfId="4591" priority="5517">
      <formula>$B1843="TN2054"</formula>
    </cfRule>
    <cfRule type="expression" dxfId="4590" priority="5518">
      <formula>$B1843="TN1201"</formula>
    </cfRule>
    <cfRule type="expression" dxfId="4589" priority="5519">
      <formula>$B1843="TN1321"</formula>
    </cfRule>
    <cfRule type="expression" dxfId="4588" priority="5520">
      <formula>$B1843="TN4010TA"</formula>
    </cfRule>
    <cfRule type="expression" dxfId="4587" priority="5521">
      <formula>$B1843="TN2053"</formula>
    </cfRule>
    <cfRule type="expression" dxfId="4586" priority="5522">
      <formula>$B1843="TN2421"</formula>
    </cfRule>
    <cfRule type="expression" dxfId="4585" priority="5523">
      <formula>$B1843="TN1301"</formula>
    </cfRule>
    <cfRule type="expression" dxfId="4584" priority="5524">
      <formula>$B1843="TN1612TU"</formula>
    </cfRule>
    <cfRule type="expression" dxfId="4583" priority="5525">
      <formula>$B1843="TN1311"</formula>
    </cfRule>
    <cfRule type="expression" dxfId="4582" priority="5526">
      <formula>$B1843="TN1622"</formula>
    </cfRule>
    <cfRule type="expression" dxfId="4581" priority="5527">
      <formula>$B1843="EE1200"</formula>
    </cfRule>
    <cfRule type="expression" dxfId="4580" priority="5528">
      <formula>$B1843="TN2345"</formula>
    </cfRule>
    <cfRule type="expression" dxfId="4579" priority="5529">
      <formula>$B1843="AESB1320TN"</formula>
    </cfRule>
    <cfRule type="expression" dxfId="4578" priority="5530">
      <formula>$B1843="TN4110TA"</formula>
    </cfRule>
    <cfRule type="expression" dxfId="4577" priority="5531">
      <formula>$B1843="TN2321"</formula>
    </cfRule>
  </conditionalFormatting>
  <conditionalFormatting sqref="B1840 G1840 K1840:L1840">
    <cfRule type="expression" dxfId="4576" priority="5492">
      <formula>$B1840="StatMechThermo"</formula>
    </cfRule>
    <cfRule type="expression" dxfId="4575" priority="5493">
      <formula>$B1840="TN1531TW"</formula>
    </cfRule>
    <cfRule type="expression" dxfId="4574" priority="5494">
      <formula>$B1840="AESB1320TN"</formula>
    </cfRule>
    <cfRule type="expression" dxfId="4573" priority="5495">
      <formula>$B1840="NB1142"</formula>
    </cfRule>
    <cfRule type="expression" dxfId="4572" priority="5496">
      <formula>$B1840="EE1P11"</formula>
    </cfRule>
    <cfRule type="expression" dxfId="4571" priority="5497">
      <formula>$B1840="TN2054"</formula>
    </cfRule>
    <cfRule type="expression" dxfId="4570" priority="5498">
      <formula>$B1840="TN1201"</formula>
    </cfRule>
    <cfRule type="expression" dxfId="4569" priority="5499">
      <formula>$B1840="TN1321"</formula>
    </cfRule>
    <cfRule type="expression" dxfId="4568" priority="5500">
      <formula>$B1840="TN4010TA"</formula>
    </cfRule>
    <cfRule type="expression" dxfId="4567" priority="5501">
      <formula>$B1840="TN2053"</formula>
    </cfRule>
    <cfRule type="expression" dxfId="4566" priority="5502">
      <formula>$B1840="TN2421"</formula>
    </cfRule>
    <cfRule type="expression" dxfId="4565" priority="5503">
      <formula>$B1840="TN1301"</formula>
    </cfRule>
    <cfRule type="expression" dxfId="4564" priority="5504">
      <formula>$B1840="TN1612TU"</formula>
    </cfRule>
    <cfRule type="expression" dxfId="4563" priority="5505">
      <formula>$B1840="TN1311"</formula>
    </cfRule>
    <cfRule type="expression" dxfId="4562" priority="5506">
      <formula>$B1840="TN1622"</formula>
    </cfRule>
    <cfRule type="expression" dxfId="4561" priority="5507">
      <formula>$B1840="EE1200"</formula>
    </cfRule>
    <cfRule type="expression" dxfId="4560" priority="5508">
      <formula>$B1840="TN2345"</formula>
    </cfRule>
    <cfRule type="expression" dxfId="4559" priority="5509">
      <formula>$B1840="AESB1320TN"</formula>
    </cfRule>
    <cfRule type="expression" dxfId="4558" priority="5510">
      <formula>$B1840="TN4110TA"</formula>
    </cfRule>
    <cfRule type="expression" dxfId="4557" priority="5511">
      <formula>$B1840="TN2321"</formula>
    </cfRule>
  </conditionalFormatting>
  <conditionalFormatting sqref="L1852">
    <cfRule type="expression" dxfId="4556" priority="5472">
      <formula>$B1852="StatMechThermo"</formula>
    </cfRule>
    <cfRule type="expression" dxfId="4555" priority="5473">
      <formula>$B1852="TN1531TW"</formula>
    </cfRule>
    <cfRule type="expression" dxfId="4554" priority="5474">
      <formula>$B1852="AESB1320TN"</formula>
    </cfRule>
    <cfRule type="expression" dxfId="4553" priority="5475">
      <formula>$B1852="NB1142"</formula>
    </cfRule>
    <cfRule type="expression" dxfId="4552" priority="5476">
      <formula>$B1852="EE1P11"</formula>
    </cfRule>
    <cfRule type="expression" dxfId="4551" priority="5477">
      <formula>$B1852="TN2054"</formula>
    </cfRule>
    <cfRule type="expression" dxfId="4550" priority="5478">
      <formula>$B1852="TN1201"</formula>
    </cfRule>
    <cfRule type="expression" dxfId="4549" priority="5479">
      <formula>$B1852="TN1321"</formula>
    </cfRule>
    <cfRule type="expression" dxfId="4548" priority="5480">
      <formula>$B1852="TN4010TA"</formula>
    </cfRule>
    <cfRule type="expression" dxfId="4547" priority="5481">
      <formula>$B1852="TN2053"</formula>
    </cfRule>
    <cfRule type="expression" dxfId="4546" priority="5482">
      <formula>$B1852="TN2421"</formula>
    </cfRule>
    <cfRule type="expression" dxfId="4545" priority="5483">
      <formula>$B1852="TN1301"</formula>
    </cfRule>
    <cfRule type="expression" dxfId="4544" priority="5484">
      <formula>$B1852="TN1612TU"</formula>
    </cfRule>
    <cfRule type="expression" dxfId="4543" priority="5485">
      <formula>$B1852="TN1311"</formula>
    </cfRule>
    <cfRule type="expression" dxfId="4542" priority="5486">
      <formula>$B1852="TN1622"</formula>
    </cfRule>
    <cfRule type="expression" dxfId="4541" priority="5487">
      <formula>$B1852="EE1200"</formula>
    </cfRule>
    <cfRule type="expression" dxfId="4540" priority="5488">
      <formula>$B1852="TN2345"</formula>
    </cfRule>
    <cfRule type="expression" dxfId="4539" priority="5489">
      <formula>$B1852="AESB1320TN"</formula>
    </cfRule>
    <cfRule type="expression" dxfId="4538" priority="5490">
      <formula>$B1852="TN4110TA"</formula>
    </cfRule>
    <cfRule type="expression" dxfId="4537" priority="5491">
      <formula>$B1852="TN2321"</formula>
    </cfRule>
  </conditionalFormatting>
  <conditionalFormatting sqref="M1832">
    <cfRule type="expression" dxfId="4536" priority="5452">
      <formula>$B1832="StatMechThermo"</formula>
    </cfRule>
    <cfRule type="expression" dxfId="4535" priority="5453">
      <formula>$B1832="TN1531TW"</formula>
    </cfRule>
    <cfRule type="expression" dxfId="4534" priority="5454">
      <formula>$B1832="AESB1320TN"</formula>
    </cfRule>
    <cfRule type="expression" dxfId="4533" priority="5455">
      <formula>$B1832="NB1142"</formula>
    </cfRule>
    <cfRule type="expression" dxfId="4532" priority="5456">
      <formula>$B1832="EE1P11"</formula>
    </cfRule>
    <cfRule type="expression" dxfId="4531" priority="5457">
      <formula>$B1832="TN2054"</formula>
    </cfRule>
    <cfRule type="expression" dxfId="4530" priority="5458">
      <formula>$B1832="TN1201"</formula>
    </cfRule>
    <cfRule type="expression" dxfId="4529" priority="5459">
      <formula>$B1832="TN1321"</formula>
    </cfRule>
    <cfRule type="expression" dxfId="4528" priority="5460">
      <formula>$B1832="TN4010TA"</formula>
    </cfRule>
    <cfRule type="expression" dxfId="4527" priority="5461">
      <formula>$B1832="TN2053"</formula>
    </cfRule>
    <cfRule type="expression" dxfId="4526" priority="5462">
      <formula>$B1832="TN2421"</formula>
    </cfRule>
    <cfRule type="expression" dxfId="4525" priority="5463">
      <formula>$B1832="TN1301"</formula>
    </cfRule>
    <cfRule type="expression" dxfId="4524" priority="5464">
      <formula>$B1832="TN1612TU"</formula>
    </cfRule>
    <cfRule type="expression" dxfId="4523" priority="5465">
      <formula>$B1832="TN1311"</formula>
    </cfRule>
    <cfRule type="expression" dxfId="4522" priority="5466">
      <formula>$B1832="TN1622"</formula>
    </cfRule>
    <cfRule type="expression" dxfId="4521" priority="5467">
      <formula>$B1832="EE1200"</formula>
    </cfRule>
    <cfRule type="expression" dxfId="4520" priority="5468">
      <formula>$B1832="TN2345"</formula>
    </cfRule>
    <cfRule type="expression" dxfId="4519" priority="5469">
      <formula>$B1832="AESB1320TN"</formula>
    </cfRule>
    <cfRule type="expression" dxfId="4518" priority="5470">
      <formula>$B1832="TN4110TA"</formula>
    </cfRule>
    <cfRule type="expression" dxfId="4517" priority="5471">
      <formula>$B1832="TN2321"</formula>
    </cfRule>
  </conditionalFormatting>
  <conditionalFormatting sqref="M1831">
    <cfRule type="expression" dxfId="4516" priority="5432">
      <formula>$B1831="StatMechThermo"</formula>
    </cfRule>
    <cfRule type="expression" dxfId="4515" priority="5433">
      <formula>$B1831="TN1531TW"</formula>
    </cfRule>
    <cfRule type="expression" dxfId="4514" priority="5434">
      <formula>$B1831="AESB1320TN"</formula>
    </cfRule>
    <cfRule type="expression" dxfId="4513" priority="5435">
      <formula>$B1831="NB1142"</formula>
    </cfRule>
    <cfRule type="expression" dxfId="4512" priority="5436">
      <formula>$B1831="EE1P11"</formula>
    </cfRule>
    <cfRule type="expression" dxfId="4511" priority="5437">
      <formula>$B1831="TN2054"</formula>
    </cfRule>
    <cfRule type="expression" dxfId="4510" priority="5438">
      <formula>$B1831="TN1201"</formula>
    </cfRule>
    <cfRule type="expression" dxfId="4509" priority="5439">
      <formula>$B1831="TN1321"</formula>
    </cfRule>
    <cfRule type="expression" dxfId="4508" priority="5440">
      <formula>$B1831="TN4010TA"</formula>
    </cfRule>
    <cfRule type="expression" dxfId="4507" priority="5441">
      <formula>$B1831="TN2053"</formula>
    </cfRule>
    <cfRule type="expression" dxfId="4506" priority="5442">
      <formula>$B1831="TN2421"</formula>
    </cfRule>
    <cfRule type="expression" dxfId="4505" priority="5443">
      <formula>$B1831="TN1301"</formula>
    </cfRule>
    <cfRule type="expression" dxfId="4504" priority="5444">
      <formula>$B1831="TN1612TU"</formula>
    </cfRule>
    <cfRule type="expression" dxfId="4503" priority="5445">
      <formula>$B1831="TN1311"</formula>
    </cfRule>
    <cfRule type="expression" dxfId="4502" priority="5446">
      <formula>$B1831="TN1622"</formula>
    </cfRule>
    <cfRule type="expression" dxfId="4501" priority="5447">
      <formula>$B1831="EE1200"</formula>
    </cfRule>
    <cfRule type="expression" dxfId="4500" priority="5448">
      <formula>$B1831="TN2345"</formula>
    </cfRule>
    <cfRule type="expression" dxfId="4499" priority="5449">
      <formula>$B1831="AESB1320TN"</formula>
    </cfRule>
    <cfRule type="expression" dxfId="4498" priority="5450">
      <formula>$B1831="TN4110TA"</formula>
    </cfRule>
    <cfRule type="expression" dxfId="4497" priority="5451">
      <formula>$B1831="TN2321"</formula>
    </cfRule>
  </conditionalFormatting>
  <conditionalFormatting sqref="S2037:S2049">
    <cfRule type="expression" dxfId="4496" priority="5373">
      <formula>$B2037="StatMechThermo"</formula>
    </cfRule>
    <cfRule type="expression" dxfId="4495" priority="5374">
      <formula>$B2037="TN1531TW"</formula>
    </cfRule>
    <cfRule type="expression" dxfId="4494" priority="5375">
      <formula>$B2037="AESB1320TN"</formula>
    </cfRule>
    <cfRule type="expression" dxfId="4493" priority="5376">
      <formula>$B2037="NB1142"</formula>
    </cfRule>
    <cfRule type="expression" dxfId="4492" priority="5377">
      <formula>$B2037="EE1P11"</formula>
    </cfRule>
    <cfRule type="expression" dxfId="4491" priority="5378">
      <formula>$B2037="TN2054"</formula>
    </cfRule>
    <cfRule type="expression" dxfId="4490" priority="5379">
      <formula>$B2037="TN1201"</formula>
    </cfRule>
    <cfRule type="expression" dxfId="4489" priority="5380">
      <formula>$B2037="TN1321"</formula>
    </cfRule>
    <cfRule type="expression" dxfId="4488" priority="5381">
      <formula>$B2037="TN4010TA"</formula>
    </cfRule>
    <cfRule type="expression" dxfId="4487" priority="5382">
      <formula>$B2037="TN2053"</formula>
    </cfRule>
    <cfRule type="expression" dxfId="4486" priority="5383">
      <formula>$B2037="TN2421"</formula>
    </cfRule>
    <cfRule type="expression" dxfId="4485" priority="5384">
      <formula>$B2037="TN1301"</formula>
    </cfRule>
    <cfRule type="expression" dxfId="4484" priority="5385">
      <formula>$B2037="TN1612TU"</formula>
    </cfRule>
    <cfRule type="expression" dxfId="4483" priority="5386">
      <formula>$B2037="TN1311"</formula>
    </cfRule>
    <cfRule type="expression" dxfId="4482" priority="5387">
      <formula>$B2037="TN1622"</formula>
    </cfRule>
    <cfRule type="expression" dxfId="4481" priority="5388">
      <formula>$B2037="EE1200"</formula>
    </cfRule>
    <cfRule type="expression" dxfId="4480" priority="5389">
      <formula>$B2037="TN2345"</formula>
    </cfRule>
    <cfRule type="expression" dxfId="4479" priority="5390">
      <formula>$B2037="AESB1320TN"</formula>
    </cfRule>
    <cfRule type="expression" dxfId="4478" priority="5391">
      <formula>$B2037="TN4110TA"</formula>
    </cfRule>
    <cfRule type="expression" dxfId="4477" priority="5392">
      <formula>$B2037="TN2321"</formula>
    </cfRule>
  </conditionalFormatting>
  <conditionalFormatting sqref="S2036">
    <cfRule type="expression" dxfId="4476" priority="5353">
      <formula>$B2036="StatMechThermo"</formula>
    </cfRule>
    <cfRule type="expression" dxfId="4475" priority="5354">
      <formula>$B2036="TN1531TW"</formula>
    </cfRule>
    <cfRule type="expression" dxfId="4474" priority="5355">
      <formula>$B2036="AESB1320TN"</formula>
    </cfRule>
    <cfRule type="expression" dxfId="4473" priority="5356">
      <formula>$B2036="NB1142"</formula>
    </cfRule>
    <cfRule type="expression" dxfId="4472" priority="5357">
      <formula>$B2036="EE1P11"</formula>
    </cfRule>
    <cfRule type="expression" dxfId="4471" priority="5358">
      <formula>$B2036="TN2054"</formula>
    </cfRule>
    <cfRule type="expression" dxfId="4470" priority="5359">
      <formula>$B2036="TN1201"</formula>
    </cfRule>
    <cfRule type="expression" dxfId="4469" priority="5360">
      <formula>$B2036="TN1321"</formula>
    </cfRule>
    <cfRule type="expression" dxfId="4468" priority="5361">
      <formula>$B2036="TN4010TA"</formula>
    </cfRule>
    <cfRule type="expression" dxfId="4467" priority="5362">
      <formula>$B2036="TN2053"</formula>
    </cfRule>
    <cfRule type="expression" dxfId="4466" priority="5363">
      <formula>$B2036="TN2421"</formula>
    </cfRule>
    <cfRule type="expression" dxfId="4465" priority="5364">
      <formula>$B2036="TN1301"</formula>
    </cfRule>
    <cfRule type="expression" dxfId="4464" priority="5365">
      <formula>$B2036="TN1612TU"</formula>
    </cfRule>
    <cfRule type="expression" dxfId="4463" priority="5366">
      <formula>$B2036="TN1311"</formula>
    </cfRule>
    <cfRule type="expression" dxfId="4462" priority="5367">
      <formula>$B2036="TN1622"</formula>
    </cfRule>
    <cfRule type="expression" dxfId="4461" priority="5368">
      <formula>$B2036="EE1200"</formula>
    </cfRule>
    <cfRule type="expression" dxfId="4460" priority="5369">
      <formula>$B2036="TN2345"</formula>
    </cfRule>
    <cfRule type="expression" dxfId="4459" priority="5370">
      <formula>$B2036="AESB1320TN"</formula>
    </cfRule>
    <cfRule type="expression" dxfId="4458" priority="5371">
      <formula>$B2036="TN4110TA"</formula>
    </cfRule>
    <cfRule type="expression" dxfId="4457" priority="5372">
      <formula>$B2036="TN2321"</formula>
    </cfRule>
  </conditionalFormatting>
  <conditionalFormatting sqref="S2035">
    <cfRule type="expression" dxfId="4456" priority="5333">
      <formula>$B2035="StatMechThermo"</formula>
    </cfRule>
    <cfRule type="expression" dxfId="4455" priority="5334">
      <formula>$B2035="TN1531TW"</formula>
    </cfRule>
    <cfRule type="expression" dxfId="4454" priority="5335">
      <formula>$B2035="AESB1320TN"</formula>
    </cfRule>
    <cfRule type="expression" dxfId="4453" priority="5336">
      <formula>$B2035="NB1142"</formula>
    </cfRule>
    <cfRule type="expression" dxfId="4452" priority="5337">
      <formula>$B2035="EE1P11"</formula>
    </cfRule>
    <cfRule type="expression" dxfId="4451" priority="5338">
      <formula>$B2035="TN2054"</formula>
    </cfRule>
    <cfRule type="expression" dxfId="4450" priority="5339">
      <formula>$B2035="TN1201"</formula>
    </cfRule>
    <cfRule type="expression" dxfId="4449" priority="5340">
      <formula>$B2035="TN1321"</formula>
    </cfRule>
    <cfRule type="expression" dxfId="4448" priority="5341">
      <formula>$B2035="TN4010TA"</formula>
    </cfRule>
    <cfRule type="expression" dxfId="4447" priority="5342">
      <formula>$B2035="TN2053"</formula>
    </cfRule>
    <cfRule type="expression" dxfId="4446" priority="5343">
      <formula>$B2035="TN2421"</formula>
    </cfRule>
    <cfRule type="expression" dxfId="4445" priority="5344">
      <formula>$B2035="TN1301"</formula>
    </cfRule>
    <cfRule type="expression" dxfId="4444" priority="5345">
      <formula>$B2035="TN1612TU"</formula>
    </cfRule>
    <cfRule type="expression" dxfId="4443" priority="5346">
      <formula>$B2035="TN1311"</formula>
    </cfRule>
    <cfRule type="expression" dxfId="4442" priority="5347">
      <formula>$B2035="TN1622"</formula>
    </cfRule>
    <cfRule type="expression" dxfId="4441" priority="5348">
      <formula>$B2035="EE1200"</formula>
    </cfRule>
    <cfRule type="expression" dxfId="4440" priority="5349">
      <formula>$B2035="TN2345"</formula>
    </cfRule>
    <cfRule type="expression" dxfId="4439" priority="5350">
      <formula>$B2035="AESB1320TN"</formula>
    </cfRule>
    <cfRule type="expression" dxfId="4438" priority="5351">
      <formula>$B2035="TN4110TA"</formula>
    </cfRule>
    <cfRule type="expression" dxfId="4437" priority="5352">
      <formula>$B2035="TN2321"</formula>
    </cfRule>
  </conditionalFormatting>
  <conditionalFormatting sqref="S2050:S2057">
    <cfRule type="expression" dxfId="4436" priority="5313">
      <formula>$B2050="StatMechThermo"</formula>
    </cfRule>
    <cfRule type="expression" dxfId="4435" priority="5314">
      <formula>$B2050="TN1531TW"</formula>
    </cfRule>
    <cfRule type="expression" dxfId="4434" priority="5315">
      <formula>$B2050="AESB1320TN"</formula>
    </cfRule>
    <cfRule type="expression" dxfId="4433" priority="5316">
      <formula>$B2050="NB1142"</formula>
    </cfRule>
    <cfRule type="expression" dxfId="4432" priority="5317">
      <formula>$B2050="EE1P11"</formula>
    </cfRule>
    <cfRule type="expression" dxfId="4431" priority="5318">
      <formula>$B2050="TN2054"</formula>
    </cfRule>
    <cfRule type="expression" dxfId="4430" priority="5319">
      <formula>$B2050="TN1201"</formula>
    </cfRule>
    <cfRule type="expression" dxfId="4429" priority="5320">
      <formula>$B2050="TN1321"</formula>
    </cfRule>
    <cfRule type="expression" dxfId="4428" priority="5321">
      <formula>$B2050="TN4010TA"</formula>
    </cfRule>
    <cfRule type="expression" dxfId="4427" priority="5322">
      <formula>$B2050="TN2053"</formula>
    </cfRule>
    <cfRule type="expression" dxfId="4426" priority="5323">
      <formula>$B2050="TN2421"</formula>
    </cfRule>
    <cfRule type="expression" dxfId="4425" priority="5324">
      <formula>$B2050="TN1301"</formula>
    </cfRule>
    <cfRule type="expression" dxfId="4424" priority="5325">
      <formula>$B2050="TN1612TU"</formula>
    </cfRule>
    <cfRule type="expression" dxfId="4423" priority="5326">
      <formula>$B2050="TN1311"</formula>
    </cfRule>
    <cfRule type="expression" dxfId="4422" priority="5327">
      <formula>$B2050="TN1622"</formula>
    </cfRule>
    <cfRule type="expression" dxfId="4421" priority="5328">
      <formula>$B2050="EE1200"</formula>
    </cfRule>
    <cfRule type="expression" dxfId="4420" priority="5329">
      <formula>$B2050="TN2345"</formula>
    </cfRule>
    <cfRule type="expression" dxfId="4419" priority="5330">
      <formula>$B2050="AESB1320TN"</formula>
    </cfRule>
    <cfRule type="expression" dxfId="4418" priority="5331">
      <formula>$B2050="TN4110TA"</formula>
    </cfRule>
    <cfRule type="expression" dxfId="4417" priority="5332">
      <formula>$B2050="TN2321"</formula>
    </cfRule>
  </conditionalFormatting>
  <conditionalFormatting sqref="S2029 S2032 S2025:S2026">
    <cfRule type="expression" dxfId="4416" priority="5274">
      <formula>$B2025="StatMechThermo"</formula>
    </cfRule>
    <cfRule type="expression" dxfId="4415" priority="5294">
      <formula>$B2025="TN1531TW"</formula>
    </cfRule>
    <cfRule type="expression" dxfId="4414" priority="5295">
      <formula>$B2025="AESB1320TN"</formula>
    </cfRule>
    <cfRule type="expression" dxfId="4413" priority="5296">
      <formula>$B2025="NB1142"</formula>
    </cfRule>
    <cfRule type="expression" dxfId="4412" priority="5297">
      <formula>$B2025="EE1P11"</formula>
    </cfRule>
    <cfRule type="expression" dxfId="4411" priority="5298">
      <formula>$B2025="TN2054"</formula>
    </cfRule>
    <cfRule type="expression" dxfId="4410" priority="5299">
      <formula>$B2025="TN1201"</formula>
    </cfRule>
    <cfRule type="expression" dxfId="4409" priority="5300">
      <formula>$B2025="TN1321"</formula>
    </cfRule>
    <cfRule type="expression" dxfId="4408" priority="5301">
      <formula>$B2025="TN4010TA"</formula>
    </cfRule>
    <cfRule type="expression" dxfId="4407" priority="5302">
      <formula>$B2025="TN2053"</formula>
    </cfRule>
    <cfRule type="expression" dxfId="4406" priority="5303">
      <formula>$B2025="TN2421"</formula>
    </cfRule>
    <cfRule type="expression" dxfId="4405" priority="5304">
      <formula>$B2025="TN1301"</formula>
    </cfRule>
    <cfRule type="expression" dxfId="4404" priority="5305">
      <formula>$B2025="TN1612TU"</formula>
    </cfRule>
    <cfRule type="expression" dxfId="4403" priority="5306">
      <formula>$B2025="TN1311"</formula>
    </cfRule>
    <cfRule type="expression" dxfId="4402" priority="5307">
      <formula>$B2025="TN1622"</formula>
    </cfRule>
    <cfRule type="expression" dxfId="4401" priority="5308">
      <formula>$B2025="EE1200"</formula>
    </cfRule>
    <cfRule type="expression" dxfId="4400" priority="5309">
      <formula>$B2025="TN2345"</formula>
    </cfRule>
    <cfRule type="expression" dxfId="4399" priority="5310">
      <formula>$B2025="AESB1320TN"</formula>
    </cfRule>
    <cfRule type="expression" dxfId="4398" priority="5311">
      <formula>$B2025="TN4110TA"</formula>
    </cfRule>
    <cfRule type="expression" dxfId="4397" priority="5312">
      <formula>$B2025="TN2321"</formula>
    </cfRule>
  </conditionalFormatting>
  <conditionalFormatting sqref="S2024">
    <cfRule type="expression" dxfId="4396" priority="5275">
      <formula>$B2024="TN1531TW"</formula>
    </cfRule>
    <cfRule type="expression" dxfId="4395" priority="5276">
      <formula>$B2024="AESB1320TN"</formula>
    </cfRule>
    <cfRule type="expression" dxfId="4394" priority="5277">
      <formula>$B2024="NB1142"</formula>
    </cfRule>
    <cfRule type="expression" dxfId="4393" priority="5278">
      <formula>$B2024="EE1P11"</formula>
    </cfRule>
    <cfRule type="expression" dxfId="4392" priority="5279">
      <formula>$B2024="TN2054"</formula>
    </cfRule>
    <cfRule type="expression" dxfId="4391" priority="5280">
      <formula>$B2024="TN1201"</formula>
    </cfRule>
    <cfRule type="expression" dxfId="4390" priority="5281">
      <formula>$B2024="TN1321"</formula>
    </cfRule>
    <cfRule type="expression" dxfId="4389" priority="5282">
      <formula>$B2024="TN4010TA"</formula>
    </cfRule>
    <cfRule type="expression" dxfId="4388" priority="5283">
      <formula>$B2024="TN2053"</formula>
    </cfRule>
    <cfRule type="expression" dxfId="4387" priority="5284">
      <formula>$B2024="TN2421"</formula>
    </cfRule>
    <cfRule type="expression" dxfId="4386" priority="5285">
      <formula>$B2024="TN1301"</formula>
    </cfRule>
    <cfRule type="expression" dxfId="4385" priority="5286">
      <formula>$B2024="TN1612TU"</formula>
    </cfRule>
    <cfRule type="expression" dxfId="4384" priority="5287">
      <formula>$B2024="TN1311"</formula>
    </cfRule>
    <cfRule type="expression" dxfId="4383" priority="5288">
      <formula>$B2024="TN1622"</formula>
    </cfRule>
    <cfRule type="expression" dxfId="4382" priority="5289">
      <formula>$B2024="EE1200"</formula>
    </cfRule>
    <cfRule type="expression" dxfId="4381" priority="5290">
      <formula>$B2024="TN2345"</formula>
    </cfRule>
    <cfRule type="expression" dxfId="4380" priority="5291">
      <formula>$B2024="AESB1320TN"</formula>
    </cfRule>
    <cfRule type="expression" dxfId="4379" priority="5292">
      <formula>$B2024="TN4110TA"</formula>
    </cfRule>
    <cfRule type="expression" dxfId="4378" priority="5293">
      <formula>$B2024="TN2321"</formula>
    </cfRule>
  </conditionalFormatting>
  <conditionalFormatting sqref="S2027">
    <cfRule type="expression" dxfId="4377" priority="5254">
      <formula>$B2027="StatMechThermo"</formula>
    </cfRule>
    <cfRule type="expression" dxfId="4376" priority="5255">
      <formula>$B2027="TN1531TW"</formula>
    </cfRule>
    <cfRule type="expression" dxfId="4375" priority="5256">
      <formula>$B2027="AESB1320TN"</formula>
    </cfRule>
    <cfRule type="expression" dxfId="4374" priority="5257">
      <formula>$B2027="NB1142"</formula>
    </cfRule>
    <cfRule type="expression" dxfId="4373" priority="5258">
      <formula>$B2027="EE1P11"</formula>
    </cfRule>
    <cfRule type="expression" dxfId="4372" priority="5259">
      <formula>$B2027="TN2054"</formula>
    </cfRule>
    <cfRule type="expression" dxfId="4371" priority="5260">
      <formula>$B2027="TN1201"</formula>
    </cfRule>
    <cfRule type="expression" dxfId="4370" priority="5261">
      <formula>$B2027="TN1321"</formula>
    </cfRule>
    <cfRule type="expression" dxfId="4369" priority="5262">
      <formula>$B2027="TN4010TA"</formula>
    </cfRule>
    <cfRule type="expression" dxfId="4368" priority="5263">
      <formula>$B2027="TN2053"</formula>
    </cfRule>
    <cfRule type="expression" dxfId="4367" priority="5264">
      <formula>$B2027="TN2421"</formula>
    </cfRule>
    <cfRule type="expression" dxfId="4366" priority="5265">
      <formula>$B2027="TN1301"</formula>
    </cfRule>
    <cfRule type="expression" dxfId="4365" priority="5266">
      <formula>$B2027="TN1612TU"</formula>
    </cfRule>
    <cfRule type="expression" dxfId="4364" priority="5267">
      <formula>$B2027="TN1311"</formula>
    </cfRule>
    <cfRule type="expression" dxfId="4363" priority="5268">
      <formula>$B2027="TN1622"</formula>
    </cfRule>
    <cfRule type="expression" dxfId="4362" priority="5269">
      <formula>$B2027="EE1200"</formula>
    </cfRule>
    <cfRule type="expression" dxfId="4361" priority="5270">
      <formula>$B2027="TN2345"</formula>
    </cfRule>
    <cfRule type="expression" dxfId="4360" priority="5271">
      <formula>$B2027="AESB1320TN"</formula>
    </cfRule>
    <cfRule type="expression" dxfId="4359" priority="5272">
      <formula>$B2027="TN4110TA"</formula>
    </cfRule>
    <cfRule type="expression" dxfId="4358" priority="5273">
      <formula>$B2027="TN2321"</formula>
    </cfRule>
  </conditionalFormatting>
  <conditionalFormatting sqref="S2028">
    <cfRule type="expression" dxfId="4357" priority="5234">
      <formula>$B2028="StatMechThermo"</formula>
    </cfRule>
    <cfRule type="expression" dxfId="4356" priority="5235">
      <formula>$B2028="TN1531TW"</formula>
    </cfRule>
    <cfRule type="expression" dxfId="4355" priority="5236">
      <formula>$B2028="AESB1320TN"</formula>
    </cfRule>
    <cfRule type="expression" dxfId="4354" priority="5237">
      <formula>$B2028="NB1142"</formula>
    </cfRule>
    <cfRule type="expression" dxfId="4353" priority="5238">
      <formula>$B2028="EE1P11"</formula>
    </cfRule>
    <cfRule type="expression" dxfId="4352" priority="5239">
      <formula>$B2028="TN2054"</formula>
    </cfRule>
    <cfRule type="expression" dxfId="4351" priority="5240">
      <formula>$B2028="TN1201"</formula>
    </cfRule>
    <cfRule type="expression" dxfId="4350" priority="5241">
      <formula>$B2028="TN1321"</formula>
    </cfRule>
    <cfRule type="expression" dxfId="4349" priority="5242">
      <formula>$B2028="TN4010TA"</formula>
    </cfRule>
    <cfRule type="expression" dxfId="4348" priority="5243">
      <formula>$B2028="TN2053"</formula>
    </cfRule>
    <cfRule type="expression" dxfId="4347" priority="5244">
      <formula>$B2028="TN2421"</formula>
    </cfRule>
    <cfRule type="expression" dxfId="4346" priority="5245">
      <formula>$B2028="TN1301"</formula>
    </cfRule>
    <cfRule type="expression" dxfId="4345" priority="5246">
      <formula>$B2028="TN1612TU"</formula>
    </cfRule>
    <cfRule type="expression" dxfId="4344" priority="5247">
      <formula>$B2028="TN1311"</formula>
    </cfRule>
    <cfRule type="expression" dxfId="4343" priority="5248">
      <formula>$B2028="TN1622"</formula>
    </cfRule>
    <cfRule type="expression" dxfId="4342" priority="5249">
      <formula>$B2028="EE1200"</formula>
    </cfRule>
    <cfRule type="expression" dxfId="4341" priority="5250">
      <formula>$B2028="TN2345"</formula>
    </cfRule>
    <cfRule type="expression" dxfId="4340" priority="5251">
      <formula>$B2028="AESB1320TN"</formula>
    </cfRule>
    <cfRule type="expression" dxfId="4339" priority="5252">
      <formula>$B2028="TN4110TA"</formula>
    </cfRule>
    <cfRule type="expression" dxfId="4338" priority="5253">
      <formula>$B2028="TN2321"</formula>
    </cfRule>
  </conditionalFormatting>
  <conditionalFormatting sqref="S2031">
    <cfRule type="expression" dxfId="4337" priority="5214">
      <formula>$B2031="StatMechThermo"</formula>
    </cfRule>
    <cfRule type="expression" dxfId="4336" priority="5215">
      <formula>$B2031="TN1531TW"</formula>
    </cfRule>
    <cfRule type="expression" dxfId="4335" priority="5216">
      <formula>$B2031="AESB1320TN"</formula>
    </cfRule>
    <cfRule type="expression" dxfId="4334" priority="5217">
      <formula>$B2031="NB1142"</formula>
    </cfRule>
    <cfRule type="expression" dxfId="4333" priority="5218">
      <formula>$B2031="EE1P11"</formula>
    </cfRule>
    <cfRule type="expression" dxfId="4332" priority="5219">
      <formula>$B2031="TN2054"</formula>
    </cfRule>
    <cfRule type="expression" dxfId="4331" priority="5220">
      <formula>$B2031="TN1201"</formula>
    </cfRule>
    <cfRule type="expression" dxfId="4330" priority="5221">
      <formula>$B2031="TN1321"</formula>
    </cfRule>
    <cfRule type="expression" dxfId="4329" priority="5222">
      <formula>$B2031="TN4010TA"</formula>
    </cfRule>
    <cfRule type="expression" dxfId="4328" priority="5223">
      <formula>$B2031="TN2053"</formula>
    </cfRule>
    <cfRule type="expression" dxfId="4327" priority="5224">
      <formula>$B2031="TN2421"</formula>
    </cfRule>
    <cfRule type="expression" dxfId="4326" priority="5225">
      <formula>$B2031="TN1301"</formula>
    </cfRule>
    <cfRule type="expression" dxfId="4325" priority="5226">
      <formula>$B2031="TN1612TU"</formula>
    </cfRule>
    <cfRule type="expression" dxfId="4324" priority="5227">
      <formula>$B2031="TN1311"</formula>
    </cfRule>
    <cfRule type="expression" dxfId="4323" priority="5228">
      <formula>$B2031="TN1622"</formula>
    </cfRule>
    <cfRule type="expression" dxfId="4322" priority="5229">
      <formula>$B2031="EE1200"</formula>
    </cfRule>
    <cfRule type="expression" dxfId="4321" priority="5230">
      <formula>$B2031="TN2345"</formula>
    </cfRule>
    <cfRule type="expression" dxfId="4320" priority="5231">
      <formula>$B2031="AESB1320TN"</formula>
    </cfRule>
    <cfRule type="expression" dxfId="4319" priority="5232">
      <formula>$B2031="TN4110TA"</formula>
    </cfRule>
    <cfRule type="expression" dxfId="4318" priority="5233">
      <formula>$B2031="TN2321"</formula>
    </cfRule>
  </conditionalFormatting>
  <conditionalFormatting sqref="S2034">
    <cfRule type="expression" dxfId="4317" priority="5194">
      <formula>$B2034="StatMechThermo"</formula>
    </cfRule>
    <cfRule type="expression" dxfId="4316" priority="5195">
      <formula>$B2034="TN1531TW"</formula>
    </cfRule>
    <cfRule type="expression" dxfId="4315" priority="5196">
      <formula>$B2034="AESB1320TN"</formula>
    </cfRule>
    <cfRule type="expression" dxfId="4314" priority="5197">
      <formula>$B2034="NB1142"</formula>
    </cfRule>
    <cfRule type="expression" dxfId="4313" priority="5198">
      <formula>$B2034="EE1P11"</formula>
    </cfRule>
    <cfRule type="expression" dxfId="4312" priority="5199">
      <formula>$B2034="TN2054"</formula>
    </cfRule>
    <cfRule type="expression" dxfId="4311" priority="5200">
      <formula>$B2034="TN1201"</formula>
    </cfRule>
    <cfRule type="expression" dxfId="4310" priority="5201">
      <formula>$B2034="TN1321"</formula>
    </cfRule>
    <cfRule type="expression" dxfId="4309" priority="5202">
      <formula>$B2034="TN4010TA"</formula>
    </cfRule>
    <cfRule type="expression" dxfId="4308" priority="5203">
      <formula>$B2034="TN2053"</formula>
    </cfRule>
    <cfRule type="expression" dxfId="4307" priority="5204">
      <formula>$B2034="TN2421"</formula>
    </cfRule>
    <cfRule type="expression" dxfId="4306" priority="5205">
      <formula>$B2034="TN1301"</formula>
    </cfRule>
    <cfRule type="expression" dxfId="4305" priority="5206">
      <formula>$B2034="TN1612TU"</formula>
    </cfRule>
    <cfRule type="expression" dxfId="4304" priority="5207">
      <formula>$B2034="TN1311"</formula>
    </cfRule>
    <cfRule type="expression" dxfId="4303" priority="5208">
      <formula>$B2034="TN1622"</formula>
    </cfRule>
    <cfRule type="expression" dxfId="4302" priority="5209">
      <formula>$B2034="EE1200"</formula>
    </cfRule>
    <cfRule type="expression" dxfId="4301" priority="5210">
      <formula>$B2034="TN2345"</formula>
    </cfRule>
    <cfRule type="expression" dxfId="4300" priority="5211">
      <formula>$B2034="AESB1320TN"</formula>
    </cfRule>
    <cfRule type="expression" dxfId="4299" priority="5212">
      <formula>$B2034="TN4110TA"</formula>
    </cfRule>
    <cfRule type="expression" dxfId="4298" priority="5213">
      <formula>$B2034="TN2321"</formula>
    </cfRule>
  </conditionalFormatting>
  <conditionalFormatting sqref="S2030">
    <cfRule type="expression" dxfId="4297" priority="5174">
      <formula>$B2030="StatMechThermo"</formula>
    </cfRule>
    <cfRule type="expression" dxfId="4296" priority="5175">
      <formula>$B2030="TN1531TW"</formula>
    </cfRule>
    <cfRule type="expression" dxfId="4295" priority="5176">
      <formula>$B2030="AESB1320TN"</formula>
    </cfRule>
    <cfRule type="expression" dxfId="4294" priority="5177">
      <formula>$B2030="NB1142"</formula>
    </cfRule>
    <cfRule type="expression" dxfId="4293" priority="5178">
      <formula>$B2030="EE1P11"</formula>
    </cfRule>
    <cfRule type="expression" dxfId="4292" priority="5179">
      <formula>$B2030="TN2054"</formula>
    </cfRule>
    <cfRule type="expression" dxfId="4291" priority="5180">
      <formula>$B2030="TN1201"</formula>
    </cfRule>
    <cfRule type="expression" dxfId="4290" priority="5181">
      <formula>$B2030="TN1321"</formula>
    </cfRule>
    <cfRule type="expression" dxfId="4289" priority="5182">
      <formula>$B2030="TN4010TA"</formula>
    </cfRule>
    <cfRule type="expression" dxfId="4288" priority="5183">
      <formula>$B2030="TN2053"</formula>
    </cfRule>
    <cfRule type="expression" dxfId="4287" priority="5184">
      <formula>$B2030="TN2421"</formula>
    </cfRule>
    <cfRule type="expression" dxfId="4286" priority="5185">
      <formula>$B2030="TN1301"</formula>
    </cfRule>
    <cfRule type="expression" dxfId="4285" priority="5186">
      <formula>$B2030="TN1612TU"</formula>
    </cfRule>
    <cfRule type="expression" dxfId="4284" priority="5187">
      <formula>$B2030="TN1311"</formula>
    </cfRule>
    <cfRule type="expression" dxfId="4283" priority="5188">
      <formula>$B2030="TN1622"</formula>
    </cfRule>
    <cfRule type="expression" dxfId="4282" priority="5189">
      <formula>$B2030="EE1200"</formula>
    </cfRule>
    <cfRule type="expression" dxfId="4281" priority="5190">
      <formula>$B2030="TN2345"</formula>
    </cfRule>
    <cfRule type="expression" dxfId="4280" priority="5191">
      <formula>$B2030="AESB1320TN"</formula>
    </cfRule>
    <cfRule type="expression" dxfId="4279" priority="5192">
      <formula>$B2030="TN4110TA"</formula>
    </cfRule>
    <cfRule type="expression" dxfId="4278" priority="5193">
      <formula>$B2030="TN2321"</formula>
    </cfRule>
  </conditionalFormatting>
  <conditionalFormatting sqref="S2033">
    <cfRule type="expression" dxfId="4277" priority="5154">
      <formula>$B2033="StatMechThermo"</formula>
    </cfRule>
    <cfRule type="expression" dxfId="4276" priority="5155">
      <formula>$B2033="TN1531TW"</formula>
    </cfRule>
    <cfRule type="expression" dxfId="4275" priority="5156">
      <formula>$B2033="AESB1320TN"</formula>
    </cfRule>
    <cfRule type="expression" dxfId="4274" priority="5157">
      <formula>$B2033="NB1142"</formula>
    </cfRule>
    <cfRule type="expression" dxfId="4273" priority="5158">
      <formula>$B2033="EE1P11"</formula>
    </cfRule>
    <cfRule type="expression" dxfId="4272" priority="5159">
      <formula>$B2033="TN2054"</formula>
    </cfRule>
    <cfRule type="expression" dxfId="4271" priority="5160">
      <formula>$B2033="TN1201"</formula>
    </cfRule>
    <cfRule type="expression" dxfId="4270" priority="5161">
      <formula>$B2033="TN1321"</formula>
    </cfRule>
    <cfRule type="expression" dxfId="4269" priority="5162">
      <formula>$B2033="TN4010TA"</formula>
    </cfRule>
    <cfRule type="expression" dxfId="4268" priority="5163">
      <formula>$B2033="TN2053"</formula>
    </cfRule>
    <cfRule type="expression" dxfId="4267" priority="5164">
      <formula>$B2033="TN2421"</formula>
    </cfRule>
    <cfRule type="expression" dxfId="4266" priority="5165">
      <formula>$B2033="TN1301"</formula>
    </cfRule>
    <cfRule type="expression" dxfId="4265" priority="5166">
      <formula>$B2033="TN1612TU"</formula>
    </cfRule>
    <cfRule type="expression" dxfId="4264" priority="5167">
      <formula>$B2033="TN1311"</formula>
    </cfRule>
    <cfRule type="expression" dxfId="4263" priority="5168">
      <formula>$B2033="TN1622"</formula>
    </cfRule>
    <cfRule type="expression" dxfId="4262" priority="5169">
      <formula>$B2033="EE1200"</formula>
    </cfRule>
    <cfRule type="expression" dxfId="4261" priority="5170">
      <formula>$B2033="TN2345"</formula>
    </cfRule>
    <cfRule type="expression" dxfId="4260" priority="5171">
      <formula>$B2033="AESB1320TN"</formula>
    </cfRule>
    <cfRule type="expression" dxfId="4259" priority="5172">
      <formula>$B2033="TN4110TA"</formula>
    </cfRule>
    <cfRule type="expression" dxfId="4258" priority="5173">
      <formula>$B2033="TN2321"</formula>
    </cfRule>
  </conditionalFormatting>
  <conditionalFormatting sqref="S1998:S2001 S1990">
    <cfRule type="expression" dxfId="4257" priority="5134">
      <formula>$B1990="StatMechThermo"</formula>
    </cfRule>
    <cfRule type="expression" dxfId="4256" priority="5135">
      <formula>$B1990="TN1531TW"</formula>
    </cfRule>
    <cfRule type="expression" dxfId="4255" priority="5136">
      <formula>$B1990="AESB1320TN"</formula>
    </cfRule>
    <cfRule type="expression" dxfId="4254" priority="5137">
      <formula>$B1990="NB1142"</formula>
    </cfRule>
    <cfRule type="expression" dxfId="4253" priority="5138">
      <formula>$B1990="EE1P11"</formula>
    </cfRule>
    <cfRule type="expression" dxfId="4252" priority="5139">
      <formula>$B1990="TN2054"</formula>
    </cfRule>
    <cfRule type="expression" dxfId="4251" priority="5140">
      <formula>$B1990="TN1201"</formula>
    </cfRule>
    <cfRule type="expression" dxfId="4250" priority="5141">
      <formula>$B1990="TN1321"</formula>
    </cfRule>
    <cfRule type="expression" dxfId="4249" priority="5142">
      <formula>$B1990="TN4010TA"</formula>
    </cfRule>
    <cfRule type="expression" dxfId="4248" priority="5143">
      <formula>$B1990="TN2053"</formula>
    </cfRule>
    <cfRule type="expression" dxfId="4247" priority="5144">
      <formula>$B1990="TN2421"</formula>
    </cfRule>
    <cfRule type="expression" dxfId="4246" priority="5145">
      <formula>$B1990="TN1301"</formula>
    </cfRule>
    <cfRule type="expression" dxfId="4245" priority="5146">
      <formula>$B1990="TN1612TU"</formula>
    </cfRule>
    <cfRule type="expression" dxfId="4244" priority="5147">
      <formula>$B1990="TN1311"</formula>
    </cfRule>
    <cfRule type="expression" dxfId="4243" priority="5148">
      <formula>$B1990="TN1622"</formula>
    </cfRule>
    <cfRule type="expression" dxfId="4242" priority="5149">
      <formula>$B1990="EE1200"</formula>
    </cfRule>
    <cfRule type="expression" dxfId="4241" priority="5150">
      <formula>$B1990="TN2345"</formula>
    </cfRule>
    <cfRule type="expression" dxfId="4240" priority="5151">
      <formula>$B1990="AESB1320TN"</formula>
    </cfRule>
    <cfRule type="expression" dxfId="4239" priority="5152">
      <formula>$B1990="TN4110TA"</formula>
    </cfRule>
    <cfRule type="expression" dxfId="4238" priority="5153">
      <formula>$B1990="TN2321"</formula>
    </cfRule>
  </conditionalFormatting>
  <conditionalFormatting sqref="S2022:S2023">
    <cfRule type="expression" dxfId="4237" priority="5114">
      <formula>$B2022="StatMechThermo"</formula>
    </cfRule>
    <cfRule type="expression" dxfId="4236" priority="5115">
      <formula>$B2022="TN1531TW"</formula>
    </cfRule>
    <cfRule type="expression" dxfId="4235" priority="5116">
      <formula>$B2022="AESB1320TN"</formula>
    </cfRule>
    <cfRule type="expression" dxfId="4234" priority="5117">
      <formula>$B2022="NB1142"</formula>
    </cfRule>
    <cfRule type="expression" dxfId="4233" priority="5118">
      <formula>$B2022="EE1P11"</formula>
    </cfRule>
    <cfRule type="expression" dxfId="4232" priority="5119">
      <formula>$B2022="TN2054"</formula>
    </cfRule>
    <cfRule type="expression" dxfId="4231" priority="5120">
      <formula>$B2022="TN1201"</formula>
    </cfRule>
    <cfRule type="expression" dxfId="4230" priority="5121">
      <formula>$B2022="TN1321"</formula>
    </cfRule>
    <cfRule type="expression" dxfId="4229" priority="5122">
      <formula>$B2022="TN4010TA"</formula>
    </cfRule>
    <cfRule type="expression" dxfId="4228" priority="5123">
      <formula>$B2022="TN2053"</formula>
    </cfRule>
    <cfRule type="expression" dxfId="4227" priority="5124">
      <formula>$B2022="TN2421"</formula>
    </cfRule>
    <cfRule type="expression" dxfId="4226" priority="5125">
      <formula>$B2022="TN1301"</formula>
    </cfRule>
    <cfRule type="expression" dxfId="4225" priority="5126">
      <formula>$B2022="TN1612TU"</formula>
    </cfRule>
    <cfRule type="expression" dxfId="4224" priority="5127">
      <formula>$B2022="TN1311"</formula>
    </cfRule>
    <cfRule type="expression" dxfId="4223" priority="5128">
      <formula>$B2022="TN1622"</formula>
    </cfRule>
    <cfRule type="expression" dxfId="4222" priority="5129">
      <formula>$B2022="EE1200"</formula>
    </cfRule>
    <cfRule type="expression" dxfId="4221" priority="5130">
      <formula>$B2022="TN2345"</formula>
    </cfRule>
    <cfRule type="expression" dxfId="4220" priority="5131">
      <formula>$B2022="AESB1320TN"</formula>
    </cfRule>
    <cfRule type="expression" dxfId="4219" priority="5132">
      <formula>$B2022="TN4110TA"</formula>
    </cfRule>
    <cfRule type="expression" dxfId="4218" priority="5133">
      <formula>$B2022="TN2321"</formula>
    </cfRule>
  </conditionalFormatting>
  <conditionalFormatting sqref="S2018:S2021">
    <cfRule type="expression" dxfId="4217" priority="5094">
      <formula>$B2018="StatMechThermo"</formula>
    </cfRule>
    <cfRule type="expression" dxfId="4216" priority="5095">
      <formula>$B2018="TN1531TW"</formula>
    </cfRule>
    <cfRule type="expression" dxfId="4215" priority="5096">
      <formula>$B2018="AESB1320TN"</formula>
    </cfRule>
    <cfRule type="expression" dxfId="4214" priority="5097">
      <formula>$B2018="NB1142"</formula>
    </cfRule>
    <cfRule type="expression" dxfId="4213" priority="5098">
      <formula>$B2018="EE1P11"</formula>
    </cfRule>
    <cfRule type="expression" dxfId="4212" priority="5099">
      <formula>$B2018="TN2054"</formula>
    </cfRule>
    <cfRule type="expression" dxfId="4211" priority="5100">
      <formula>$B2018="TN1201"</formula>
    </cfRule>
    <cfRule type="expression" dxfId="4210" priority="5101">
      <formula>$B2018="TN1321"</formula>
    </cfRule>
    <cfRule type="expression" dxfId="4209" priority="5102">
      <formula>$B2018="TN4010TA"</formula>
    </cfRule>
    <cfRule type="expression" dxfId="4208" priority="5103">
      <formula>$B2018="TN2053"</formula>
    </cfRule>
    <cfRule type="expression" dxfId="4207" priority="5104">
      <formula>$B2018="TN2421"</formula>
    </cfRule>
    <cfRule type="expression" dxfId="4206" priority="5105">
      <formula>$B2018="TN1301"</formula>
    </cfRule>
    <cfRule type="expression" dxfId="4205" priority="5106">
      <formula>$B2018="TN1612TU"</formula>
    </cfRule>
    <cfRule type="expression" dxfId="4204" priority="5107">
      <formula>$B2018="TN1311"</formula>
    </cfRule>
    <cfRule type="expression" dxfId="4203" priority="5108">
      <formula>$B2018="TN1622"</formula>
    </cfRule>
    <cfRule type="expression" dxfId="4202" priority="5109">
      <formula>$B2018="EE1200"</formula>
    </cfRule>
    <cfRule type="expression" dxfId="4201" priority="5110">
      <formula>$B2018="TN2345"</formula>
    </cfRule>
    <cfRule type="expression" dxfId="4200" priority="5111">
      <formula>$B2018="AESB1320TN"</formula>
    </cfRule>
    <cfRule type="expression" dxfId="4199" priority="5112">
      <formula>$B2018="TN4110TA"</formula>
    </cfRule>
    <cfRule type="expression" dxfId="4198" priority="5113">
      <formula>$B2018="TN2321"</formula>
    </cfRule>
  </conditionalFormatting>
  <conditionalFormatting sqref="S2014:S2017">
    <cfRule type="expression" dxfId="4197" priority="5074">
      <formula>$B2014="StatMechThermo"</formula>
    </cfRule>
    <cfRule type="expression" dxfId="4196" priority="5075">
      <formula>$B2014="TN1531TW"</formula>
    </cfRule>
    <cfRule type="expression" dxfId="4195" priority="5076">
      <formula>$B2014="AESB1320TN"</formula>
    </cfRule>
    <cfRule type="expression" dxfId="4194" priority="5077">
      <formula>$B2014="NB1142"</formula>
    </cfRule>
    <cfRule type="expression" dxfId="4193" priority="5078">
      <formula>$B2014="EE1P11"</formula>
    </cfRule>
    <cfRule type="expression" dxfId="4192" priority="5079">
      <formula>$B2014="TN2054"</formula>
    </cfRule>
    <cfRule type="expression" dxfId="4191" priority="5080">
      <formula>$B2014="TN1201"</formula>
    </cfRule>
    <cfRule type="expression" dxfId="4190" priority="5081">
      <formula>$B2014="TN1321"</formula>
    </cfRule>
    <cfRule type="expression" dxfId="4189" priority="5082">
      <formula>$B2014="TN4010TA"</formula>
    </cfRule>
    <cfRule type="expression" dxfId="4188" priority="5083">
      <formula>$B2014="TN2053"</formula>
    </cfRule>
    <cfRule type="expression" dxfId="4187" priority="5084">
      <formula>$B2014="TN2421"</formula>
    </cfRule>
    <cfRule type="expression" dxfId="4186" priority="5085">
      <formula>$B2014="TN1301"</formula>
    </cfRule>
    <cfRule type="expression" dxfId="4185" priority="5086">
      <formula>$B2014="TN1612TU"</formula>
    </cfRule>
    <cfRule type="expression" dxfId="4184" priority="5087">
      <formula>$B2014="TN1311"</formula>
    </cfRule>
    <cfRule type="expression" dxfId="4183" priority="5088">
      <formula>$B2014="TN1622"</formula>
    </cfRule>
    <cfRule type="expression" dxfId="4182" priority="5089">
      <formula>$B2014="EE1200"</formula>
    </cfRule>
    <cfRule type="expression" dxfId="4181" priority="5090">
      <formula>$B2014="TN2345"</formula>
    </cfRule>
    <cfRule type="expression" dxfId="4180" priority="5091">
      <formula>$B2014="AESB1320TN"</formula>
    </cfRule>
    <cfRule type="expression" dxfId="4179" priority="5092">
      <formula>$B2014="TN4110TA"</formula>
    </cfRule>
    <cfRule type="expression" dxfId="4178" priority="5093">
      <formula>$B2014="TN2321"</formula>
    </cfRule>
  </conditionalFormatting>
  <conditionalFormatting sqref="S2005:S2009">
    <cfRule type="expression" dxfId="4177" priority="5054">
      <formula>$B2005="StatMechThermo"</formula>
    </cfRule>
    <cfRule type="expression" dxfId="4176" priority="5055">
      <formula>$B2005="TN1531TW"</formula>
    </cfRule>
    <cfRule type="expression" dxfId="4175" priority="5056">
      <formula>$B2005="AESB1320TN"</formula>
    </cfRule>
    <cfRule type="expression" dxfId="4174" priority="5057">
      <formula>$B2005="NB1142"</formula>
    </cfRule>
    <cfRule type="expression" dxfId="4173" priority="5058">
      <formula>$B2005="EE1P11"</formula>
    </cfRule>
    <cfRule type="expression" dxfId="4172" priority="5059">
      <formula>$B2005="TN2054"</formula>
    </cfRule>
    <cfRule type="expression" dxfId="4171" priority="5060">
      <formula>$B2005="TN1201"</formula>
    </cfRule>
    <cfRule type="expression" dxfId="4170" priority="5061">
      <formula>$B2005="TN1321"</formula>
    </cfRule>
    <cfRule type="expression" dxfId="4169" priority="5062">
      <formula>$B2005="TN4010TA"</formula>
    </cfRule>
    <cfRule type="expression" dxfId="4168" priority="5063">
      <formula>$B2005="TN2053"</formula>
    </cfRule>
    <cfRule type="expression" dxfId="4167" priority="5064">
      <formula>$B2005="TN2421"</formula>
    </cfRule>
    <cfRule type="expression" dxfId="4166" priority="5065">
      <formula>$B2005="TN1301"</formula>
    </cfRule>
    <cfRule type="expression" dxfId="4165" priority="5066">
      <formula>$B2005="TN1612TU"</formula>
    </cfRule>
    <cfRule type="expression" dxfId="4164" priority="5067">
      <formula>$B2005="TN1311"</formula>
    </cfRule>
    <cfRule type="expression" dxfId="4163" priority="5068">
      <formula>$B2005="TN1622"</formula>
    </cfRule>
    <cfRule type="expression" dxfId="4162" priority="5069">
      <formula>$B2005="EE1200"</formula>
    </cfRule>
    <cfRule type="expression" dxfId="4161" priority="5070">
      <formula>$B2005="TN2345"</formula>
    </cfRule>
    <cfRule type="expression" dxfId="4160" priority="5071">
      <formula>$B2005="AESB1320TN"</formula>
    </cfRule>
    <cfRule type="expression" dxfId="4159" priority="5072">
      <formula>$B2005="TN4110TA"</formula>
    </cfRule>
    <cfRule type="expression" dxfId="4158" priority="5073">
      <formula>$B2005="TN2321"</formula>
    </cfRule>
  </conditionalFormatting>
  <conditionalFormatting sqref="S2010:S2013">
    <cfRule type="expression" dxfId="4157" priority="5034">
      <formula>$B2010="StatMechThermo"</formula>
    </cfRule>
    <cfRule type="expression" dxfId="4156" priority="5035">
      <formula>$B2010="TN1531TW"</formula>
    </cfRule>
    <cfRule type="expression" dxfId="4155" priority="5036">
      <formula>$B2010="AESB1320TN"</formula>
    </cfRule>
    <cfRule type="expression" dxfId="4154" priority="5037">
      <formula>$B2010="NB1142"</formula>
    </cfRule>
    <cfRule type="expression" dxfId="4153" priority="5038">
      <formula>$B2010="EE1P11"</formula>
    </cfRule>
    <cfRule type="expression" dxfId="4152" priority="5039">
      <formula>$B2010="TN2054"</formula>
    </cfRule>
    <cfRule type="expression" dxfId="4151" priority="5040">
      <formula>$B2010="TN1201"</formula>
    </cfRule>
    <cfRule type="expression" dxfId="4150" priority="5041">
      <formula>$B2010="TN1321"</formula>
    </cfRule>
    <cfRule type="expression" dxfId="4149" priority="5042">
      <formula>$B2010="TN4010TA"</formula>
    </cfRule>
    <cfRule type="expression" dxfId="4148" priority="5043">
      <formula>$B2010="TN2053"</formula>
    </cfRule>
    <cfRule type="expression" dxfId="4147" priority="5044">
      <formula>$B2010="TN2421"</formula>
    </cfRule>
    <cfRule type="expression" dxfId="4146" priority="5045">
      <formula>$B2010="TN1301"</formula>
    </cfRule>
    <cfRule type="expression" dxfId="4145" priority="5046">
      <formula>$B2010="TN1612TU"</formula>
    </cfRule>
    <cfRule type="expression" dxfId="4144" priority="5047">
      <formula>$B2010="TN1311"</formula>
    </cfRule>
    <cfRule type="expression" dxfId="4143" priority="5048">
      <formula>$B2010="TN1622"</formula>
    </cfRule>
    <cfRule type="expression" dxfId="4142" priority="5049">
      <formula>$B2010="EE1200"</formula>
    </cfRule>
    <cfRule type="expression" dxfId="4141" priority="5050">
      <formula>$B2010="TN2345"</formula>
    </cfRule>
    <cfRule type="expression" dxfId="4140" priority="5051">
      <formula>$B2010="AESB1320TN"</formula>
    </cfRule>
    <cfRule type="expression" dxfId="4139" priority="5052">
      <formula>$B2010="TN4110TA"</formula>
    </cfRule>
    <cfRule type="expression" dxfId="4138" priority="5053">
      <formula>$B2010="TN2321"</formula>
    </cfRule>
  </conditionalFormatting>
  <conditionalFormatting sqref="S2002:S2004">
    <cfRule type="expression" dxfId="4137" priority="5014">
      <formula>$B2002="StatMechThermo"</formula>
    </cfRule>
    <cfRule type="expression" dxfId="4136" priority="5015">
      <formula>$B2002="TN1531TW"</formula>
    </cfRule>
    <cfRule type="expression" dxfId="4135" priority="5016">
      <formula>$B2002="AESB1320TN"</formula>
    </cfRule>
    <cfRule type="expression" dxfId="4134" priority="5017">
      <formula>$B2002="NB1142"</formula>
    </cfRule>
    <cfRule type="expression" dxfId="4133" priority="5018">
      <formula>$B2002="EE1P11"</formula>
    </cfRule>
    <cfRule type="expression" dxfId="4132" priority="5019">
      <formula>$B2002="TN2054"</formula>
    </cfRule>
    <cfRule type="expression" dxfId="4131" priority="5020">
      <formula>$B2002="TN1201"</formula>
    </cfRule>
    <cfRule type="expression" dxfId="4130" priority="5021">
      <formula>$B2002="TN1321"</formula>
    </cfRule>
    <cfRule type="expression" dxfId="4129" priority="5022">
      <formula>$B2002="TN4010TA"</formula>
    </cfRule>
    <cfRule type="expression" dxfId="4128" priority="5023">
      <formula>$B2002="TN2053"</formula>
    </cfRule>
    <cfRule type="expression" dxfId="4127" priority="5024">
      <formula>$B2002="TN2421"</formula>
    </cfRule>
    <cfRule type="expression" dxfId="4126" priority="5025">
      <formula>$B2002="TN1301"</formula>
    </cfRule>
    <cfRule type="expression" dxfId="4125" priority="5026">
      <formula>$B2002="TN1612TU"</formula>
    </cfRule>
    <cfRule type="expression" dxfId="4124" priority="5027">
      <formula>$B2002="TN1311"</formula>
    </cfRule>
    <cfRule type="expression" dxfId="4123" priority="5028">
      <formula>$B2002="TN1622"</formula>
    </cfRule>
    <cfRule type="expression" dxfId="4122" priority="5029">
      <formula>$B2002="EE1200"</formula>
    </cfRule>
    <cfRule type="expression" dxfId="4121" priority="5030">
      <formula>$B2002="TN2345"</formula>
    </cfRule>
    <cfRule type="expression" dxfId="4120" priority="5031">
      <formula>$B2002="AESB1320TN"</formula>
    </cfRule>
    <cfRule type="expression" dxfId="4119" priority="5032">
      <formula>$B2002="TN4110TA"</formula>
    </cfRule>
    <cfRule type="expression" dxfId="4118" priority="5033">
      <formula>$B2002="TN2321"</formula>
    </cfRule>
  </conditionalFormatting>
  <conditionalFormatting sqref="S1991:S1997">
    <cfRule type="expression" dxfId="4117" priority="4994">
      <formula>$B1991="StatMechThermo"</formula>
    </cfRule>
    <cfRule type="expression" dxfId="4116" priority="4995">
      <formula>$B1991="TN1531TW"</formula>
    </cfRule>
    <cfRule type="expression" dxfId="4115" priority="4996">
      <formula>$B1991="AESB1320TN"</formula>
    </cfRule>
    <cfRule type="expression" dxfId="4114" priority="4997">
      <formula>$B1991="NB1142"</formula>
    </cfRule>
    <cfRule type="expression" dxfId="4113" priority="4998">
      <formula>$B1991="EE1P11"</formula>
    </cfRule>
    <cfRule type="expression" dxfId="4112" priority="4999">
      <formula>$B1991="TN2054"</formula>
    </cfRule>
    <cfRule type="expression" dxfId="4111" priority="5000">
      <formula>$B1991="TN1201"</formula>
    </cfRule>
    <cfRule type="expression" dxfId="4110" priority="5001">
      <formula>$B1991="TN1321"</formula>
    </cfRule>
    <cfRule type="expression" dxfId="4109" priority="5002">
      <formula>$B1991="TN4010TA"</formula>
    </cfRule>
    <cfRule type="expression" dxfId="4108" priority="5003">
      <formula>$B1991="TN2053"</formula>
    </cfRule>
    <cfRule type="expression" dxfId="4107" priority="5004">
      <formula>$B1991="TN2421"</formula>
    </cfRule>
    <cfRule type="expression" dxfId="4106" priority="5005">
      <formula>$B1991="TN1301"</formula>
    </cfRule>
    <cfRule type="expression" dxfId="4105" priority="5006">
      <formula>$B1991="TN1612TU"</formula>
    </cfRule>
    <cfRule type="expression" dxfId="4104" priority="5007">
      <formula>$B1991="TN1311"</formula>
    </cfRule>
    <cfRule type="expression" dxfId="4103" priority="5008">
      <formula>$B1991="TN1622"</formula>
    </cfRule>
    <cfRule type="expression" dxfId="4102" priority="5009">
      <formula>$B1991="EE1200"</formula>
    </cfRule>
    <cfRule type="expression" dxfId="4101" priority="5010">
      <formula>$B1991="TN2345"</formula>
    </cfRule>
    <cfRule type="expression" dxfId="4100" priority="5011">
      <formula>$B1991="AESB1320TN"</formula>
    </cfRule>
    <cfRule type="expression" dxfId="4099" priority="5012">
      <formula>$B1991="TN4110TA"</formula>
    </cfRule>
    <cfRule type="expression" dxfId="4098" priority="5013">
      <formula>$B1991="TN2321"</formula>
    </cfRule>
  </conditionalFormatting>
  <conditionalFormatting sqref="S1984:S1989">
    <cfRule type="expression" dxfId="4097" priority="4974">
      <formula>$B1984="StatMechThermo"</formula>
    </cfRule>
    <cfRule type="expression" dxfId="4096" priority="4975">
      <formula>$B1984="TN1531TW"</formula>
    </cfRule>
    <cfRule type="expression" dxfId="4095" priority="4976">
      <formula>$B1984="AESB1320TN"</formula>
    </cfRule>
    <cfRule type="expression" dxfId="4094" priority="4977">
      <formula>$B1984="NB1142"</formula>
    </cfRule>
    <cfRule type="expression" dxfId="4093" priority="4978">
      <formula>$B1984="EE1P11"</formula>
    </cfRule>
    <cfRule type="expression" dxfId="4092" priority="4979">
      <formula>$B1984="TN2054"</formula>
    </cfRule>
    <cfRule type="expression" dxfId="4091" priority="4980">
      <formula>$B1984="TN1201"</formula>
    </cfRule>
    <cfRule type="expression" dxfId="4090" priority="4981">
      <formula>$B1984="TN1321"</formula>
    </cfRule>
    <cfRule type="expression" dxfId="4089" priority="4982">
      <formula>$B1984="TN4010TA"</formula>
    </cfRule>
    <cfRule type="expression" dxfId="4088" priority="4983">
      <formula>$B1984="TN2053"</formula>
    </cfRule>
    <cfRule type="expression" dxfId="4087" priority="4984">
      <formula>$B1984="TN2421"</formula>
    </cfRule>
    <cfRule type="expression" dxfId="4086" priority="4985">
      <formula>$B1984="TN1301"</formula>
    </cfRule>
    <cfRule type="expression" dxfId="4085" priority="4986">
      <formula>$B1984="TN1612TU"</formula>
    </cfRule>
    <cfRule type="expression" dxfId="4084" priority="4987">
      <formula>$B1984="TN1311"</formula>
    </cfRule>
    <cfRule type="expression" dxfId="4083" priority="4988">
      <formula>$B1984="TN1622"</formula>
    </cfRule>
    <cfRule type="expression" dxfId="4082" priority="4989">
      <formula>$B1984="EE1200"</formula>
    </cfRule>
    <cfRule type="expression" dxfId="4081" priority="4990">
      <formula>$B1984="TN2345"</formula>
    </cfRule>
    <cfRule type="expression" dxfId="4080" priority="4991">
      <formula>$B1984="AESB1320TN"</formula>
    </cfRule>
    <cfRule type="expression" dxfId="4079" priority="4992">
      <formula>$B1984="TN4110TA"</formula>
    </cfRule>
    <cfRule type="expression" dxfId="4078" priority="4993">
      <formula>$B1984="TN2321"</formula>
    </cfRule>
  </conditionalFormatting>
  <conditionalFormatting sqref="S1982:S1983">
    <cfRule type="expression" dxfId="4077" priority="4954">
      <formula>$B1982="StatMechThermo"</formula>
    </cfRule>
    <cfRule type="expression" dxfId="4076" priority="4955">
      <formula>$B1982="TN1531TW"</formula>
    </cfRule>
    <cfRule type="expression" dxfId="4075" priority="4956">
      <formula>$B1982="AESB1320TN"</formula>
    </cfRule>
    <cfRule type="expression" dxfId="4074" priority="4957">
      <formula>$B1982="NB1142"</formula>
    </cfRule>
    <cfRule type="expression" dxfId="4073" priority="4958">
      <formula>$B1982="EE1P11"</formula>
    </cfRule>
    <cfRule type="expression" dxfId="4072" priority="4959">
      <formula>$B1982="TN2054"</formula>
    </cfRule>
    <cfRule type="expression" dxfId="4071" priority="4960">
      <formula>$B1982="TN1201"</formula>
    </cfRule>
    <cfRule type="expression" dxfId="4070" priority="4961">
      <formula>$B1982="TN1321"</formula>
    </cfRule>
    <cfRule type="expression" dxfId="4069" priority="4962">
      <formula>$B1982="TN4010TA"</formula>
    </cfRule>
    <cfRule type="expression" dxfId="4068" priority="4963">
      <formula>$B1982="TN2053"</formula>
    </cfRule>
    <cfRule type="expression" dxfId="4067" priority="4964">
      <formula>$B1982="TN2421"</formula>
    </cfRule>
    <cfRule type="expression" dxfId="4066" priority="4965">
      <formula>$B1982="TN1301"</formula>
    </cfRule>
    <cfRule type="expression" dxfId="4065" priority="4966">
      <formula>$B1982="TN1612TU"</formula>
    </cfRule>
    <cfRule type="expression" dxfId="4064" priority="4967">
      <formula>$B1982="TN1311"</formula>
    </cfRule>
    <cfRule type="expression" dxfId="4063" priority="4968">
      <formula>$B1982="TN1622"</formula>
    </cfRule>
    <cfRule type="expression" dxfId="4062" priority="4969">
      <formula>$B1982="EE1200"</formula>
    </cfRule>
    <cfRule type="expression" dxfId="4061" priority="4970">
      <formula>$B1982="TN2345"</formula>
    </cfRule>
    <cfRule type="expression" dxfId="4060" priority="4971">
      <formula>$B1982="AESB1320TN"</formula>
    </cfRule>
    <cfRule type="expression" dxfId="4059" priority="4972">
      <formula>$B1982="TN4110TA"</formula>
    </cfRule>
    <cfRule type="expression" dxfId="4058" priority="4973">
      <formula>$B1982="TN2321"</formula>
    </cfRule>
  </conditionalFormatting>
  <conditionalFormatting sqref="S1978:S1981">
    <cfRule type="expression" dxfId="4057" priority="4934">
      <formula>$B1978="StatMechThermo"</formula>
    </cfRule>
    <cfRule type="expression" dxfId="4056" priority="4935">
      <formula>$B1978="TN1531TW"</formula>
    </cfRule>
    <cfRule type="expression" dxfId="4055" priority="4936">
      <formula>$B1978="AESB1320TN"</formula>
    </cfRule>
    <cfRule type="expression" dxfId="4054" priority="4937">
      <formula>$B1978="NB1142"</formula>
    </cfRule>
    <cfRule type="expression" dxfId="4053" priority="4938">
      <formula>$B1978="EE1P11"</formula>
    </cfRule>
    <cfRule type="expression" dxfId="4052" priority="4939">
      <formula>$B1978="TN2054"</formula>
    </cfRule>
    <cfRule type="expression" dxfId="4051" priority="4940">
      <formula>$B1978="TN1201"</formula>
    </cfRule>
    <cfRule type="expression" dxfId="4050" priority="4941">
      <formula>$B1978="TN1321"</formula>
    </cfRule>
    <cfRule type="expression" dxfId="4049" priority="4942">
      <formula>$B1978="TN4010TA"</formula>
    </cfRule>
    <cfRule type="expression" dxfId="4048" priority="4943">
      <formula>$B1978="TN2053"</formula>
    </cfRule>
    <cfRule type="expression" dxfId="4047" priority="4944">
      <formula>$B1978="TN2421"</formula>
    </cfRule>
    <cfRule type="expression" dxfId="4046" priority="4945">
      <formula>$B1978="TN1301"</formula>
    </cfRule>
    <cfRule type="expression" dxfId="4045" priority="4946">
      <formula>$B1978="TN1612TU"</formula>
    </cfRule>
    <cfRule type="expression" dxfId="4044" priority="4947">
      <formula>$B1978="TN1311"</formula>
    </cfRule>
    <cfRule type="expression" dxfId="4043" priority="4948">
      <formula>$B1978="TN1622"</formula>
    </cfRule>
    <cfRule type="expression" dxfId="4042" priority="4949">
      <formula>$B1978="EE1200"</formula>
    </cfRule>
    <cfRule type="expression" dxfId="4041" priority="4950">
      <formula>$B1978="TN2345"</formula>
    </cfRule>
    <cfRule type="expression" dxfId="4040" priority="4951">
      <formula>$B1978="AESB1320TN"</formula>
    </cfRule>
    <cfRule type="expression" dxfId="4039" priority="4952">
      <formula>$B1978="TN4110TA"</formula>
    </cfRule>
    <cfRule type="expression" dxfId="4038" priority="4953">
      <formula>$B1978="TN2321"</formula>
    </cfRule>
  </conditionalFormatting>
  <conditionalFormatting sqref="S1974:S1977">
    <cfRule type="expression" dxfId="4037" priority="4914">
      <formula>$B1974="StatMechThermo"</formula>
    </cfRule>
    <cfRule type="expression" dxfId="4036" priority="4915">
      <formula>$B1974="TN1531TW"</formula>
    </cfRule>
    <cfRule type="expression" dxfId="4035" priority="4916">
      <formula>$B1974="AESB1320TN"</formula>
    </cfRule>
    <cfRule type="expression" dxfId="4034" priority="4917">
      <formula>$B1974="NB1142"</formula>
    </cfRule>
    <cfRule type="expression" dxfId="4033" priority="4918">
      <formula>$B1974="EE1P11"</formula>
    </cfRule>
    <cfRule type="expression" dxfId="4032" priority="4919">
      <formula>$B1974="TN2054"</formula>
    </cfRule>
    <cfRule type="expression" dxfId="4031" priority="4920">
      <formula>$B1974="TN1201"</formula>
    </cfRule>
    <cfRule type="expression" dxfId="4030" priority="4921">
      <formula>$B1974="TN1321"</formula>
    </cfRule>
    <cfRule type="expression" dxfId="4029" priority="4922">
      <formula>$B1974="TN4010TA"</formula>
    </cfRule>
    <cfRule type="expression" dxfId="4028" priority="4923">
      <formula>$B1974="TN2053"</formula>
    </cfRule>
    <cfRule type="expression" dxfId="4027" priority="4924">
      <formula>$B1974="TN2421"</formula>
    </cfRule>
    <cfRule type="expression" dxfId="4026" priority="4925">
      <formula>$B1974="TN1301"</formula>
    </cfRule>
    <cfRule type="expression" dxfId="4025" priority="4926">
      <formula>$B1974="TN1612TU"</formula>
    </cfRule>
    <cfRule type="expression" dxfId="4024" priority="4927">
      <formula>$B1974="TN1311"</formula>
    </cfRule>
    <cfRule type="expression" dxfId="4023" priority="4928">
      <formula>$B1974="TN1622"</formula>
    </cfRule>
    <cfRule type="expression" dxfId="4022" priority="4929">
      <formula>$B1974="EE1200"</formula>
    </cfRule>
    <cfRule type="expression" dxfId="4021" priority="4930">
      <formula>$B1974="TN2345"</formula>
    </cfRule>
    <cfRule type="expression" dxfId="4020" priority="4931">
      <formula>$B1974="AESB1320TN"</formula>
    </cfRule>
    <cfRule type="expression" dxfId="4019" priority="4932">
      <formula>$B1974="TN4110TA"</formula>
    </cfRule>
    <cfRule type="expression" dxfId="4018" priority="4933">
      <formula>$B1974="TN2321"</formula>
    </cfRule>
  </conditionalFormatting>
  <conditionalFormatting sqref="S1970:S1972">
    <cfRule type="expression" dxfId="4017" priority="4894">
      <formula>$B1970="StatMechThermo"</formula>
    </cfRule>
    <cfRule type="expression" dxfId="4016" priority="4895">
      <formula>$B1970="TN1531TW"</formula>
    </cfRule>
    <cfRule type="expression" dxfId="4015" priority="4896">
      <formula>$B1970="AESB1320TN"</formula>
    </cfRule>
    <cfRule type="expression" dxfId="4014" priority="4897">
      <formula>$B1970="NB1142"</formula>
    </cfRule>
    <cfRule type="expression" dxfId="4013" priority="4898">
      <formula>$B1970="EE1P11"</formula>
    </cfRule>
    <cfRule type="expression" dxfId="4012" priority="4899">
      <formula>$B1970="TN2054"</formula>
    </cfRule>
    <cfRule type="expression" dxfId="4011" priority="4900">
      <formula>$B1970="TN1201"</formula>
    </cfRule>
    <cfRule type="expression" dxfId="4010" priority="4901">
      <formula>$B1970="TN1321"</formula>
    </cfRule>
    <cfRule type="expression" dxfId="4009" priority="4902">
      <formula>$B1970="TN4010TA"</formula>
    </cfRule>
    <cfRule type="expression" dxfId="4008" priority="4903">
      <formula>$B1970="TN2053"</formula>
    </cfRule>
    <cfRule type="expression" dxfId="4007" priority="4904">
      <formula>$B1970="TN2421"</formula>
    </cfRule>
    <cfRule type="expression" dxfId="4006" priority="4905">
      <formula>$B1970="TN1301"</formula>
    </cfRule>
    <cfRule type="expression" dxfId="4005" priority="4906">
      <formula>$B1970="TN1612TU"</formula>
    </cfRule>
    <cfRule type="expression" dxfId="4004" priority="4907">
      <formula>$B1970="TN1311"</formula>
    </cfRule>
    <cfRule type="expression" dxfId="4003" priority="4908">
      <formula>$B1970="TN1622"</formula>
    </cfRule>
    <cfRule type="expression" dxfId="4002" priority="4909">
      <formula>$B1970="EE1200"</formula>
    </cfRule>
    <cfRule type="expression" dxfId="4001" priority="4910">
      <formula>$B1970="TN2345"</formula>
    </cfRule>
    <cfRule type="expression" dxfId="4000" priority="4911">
      <formula>$B1970="AESB1320TN"</formula>
    </cfRule>
    <cfRule type="expression" dxfId="3999" priority="4912">
      <formula>$B1970="TN4110TA"</formula>
    </cfRule>
    <cfRule type="expression" dxfId="3998" priority="4913">
      <formula>$B1970="TN2321"</formula>
    </cfRule>
  </conditionalFormatting>
  <conditionalFormatting sqref="S1951:S1969">
    <cfRule type="expression" dxfId="3997" priority="4874">
      <formula>$B1951="StatMechThermo"</formula>
    </cfRule>
    <cfRule type="expression" dxfId="3996" priority="4875">
      <formula>$B1951="TN1531TW"</formula>
    </cfRule>
    <cfRule type="expression" dxfId="3995" priority="4876">
      <formula>$B1951="AESB1320TN"</formula>
    </cfRule>
    <cfRule type="expression" dxfId="3994" priority="4877">
      <formula>$B1951="NB1142"</formula>
    </cfRule>
    <cfRule type="expression" dxfId="3993" priority="4878">
      <formula>$B1951="EE1P11"</formula>
    </cfRule>
    <cfRule type="expression" dxfId="3992" priority="4879">
      <formula>$B1951="TN2054"</formula>
    </cfRule>
    <cfRule type="expression" dxfId="3991" priority="4880">
      <formula>$B1951="TN1201"</formula>
    </cfRule>
    <cfRule type="expression" dxfId="3990" priority="4881">
      <formula>$B1951="TN1321"</formula>
    </cfRule>
    <cfRule type="expression" dxfId="3989" priority="4882">
      <formula>$B1951="TN4010TA"</formula>
    </cfRule>
    <cfRule type="expression" dxfId="3988" priority="4883">
      <formula>$B1951="TN2053"</formula>
    </cfRule>
    <cfRule type="expression" dxfId="3987" priority="4884">
      <formula>$B1951="TN2421"</formula>
    </cfRule>
    <cfRule type="expression" dxfId="3986" priority="4885">
      <formula>$B1951="TN1301"</formula>
    </cfRule>
    <cfRule type="expression" dxfId="3985" priority="4886">
      <formula>$B1951="TN1612TU"</formula>
    </cfRule>
    <cfRule type="expression" dxfId="3984" priority="4887">
      <formula>$B1951="TN1311"</formula>
    </cfRule>
    <cfRule type="expression" dxfId="3983" priority="4888">
      <formula>$B1951="TN1622"</formula>
    </cfRule>
    <cfRule type="expression" dxfId="3982" priority="4889">
      <formula>$B1951="EE1200"</formula>
    </cfRule>
    <cfRule type="expression" dxfId="3981" priority="4890">
      <formula>$B1951="TN2345"</formula>
    </cfRule>
    <cfRule type="expression" dxfId="3980" priority="4891">
      <formula>$B1951="AESB1320TN"</formula>
    </cfRule>
    <cfRule type="expression" dxfId="3979" priority="4892">
      <formula>$B1951="TN4110TA"</formula>
    </cfRule>
    <cfRule type="expression" dxfId="3978" priority="4893">
      <formula>$B1951="TN2321"</formula>
    </cfRule>
  </conditionalFormatting>
  <conditionalFormatting sqref="S1937:S1949 S1932:S1934">
    <cfRule type="expression" dxfId="3977" priority="4854">
      <formula>$B1932="StatMechThermo"</formula>
    </cfRule>
    <cfRule type="expression" dxfId="3976" priority="4855">
      <formula>$B1932="TN1531TW"</formula>
    </cfRule>
    <cfRule type="expression" dxfId="3975" priority="4856">
      <formula>$B1932="AESB1320TN"</formula>
    </cfRule>
    <cfRule type="expression" dxfId="3974" priority="4857">
      <formula>$B1932="NB1142"</formula>
    </cfRule>
    <cfRule type="expression" dxfId="3973" priority="4858">
      <formula>$B1932="EE1P11"</formula>
    </cfRule>
    <cfRule type="expression" dxfId="3972" priority="4859">
      <formula>$B1932="TN2054"</formula>
    </cfRule>
    <cfRule type="expression" dxfId="3971" priority="4860">
      <formula>$B1932="TN1201"</formula>
    </cfRule>
    <cfRule type="expression" dxfId="3970" priority="4861">
      <formula>$B1932="TN1321"</formula>
    </cfRule>
    <cfRule type="expression" dxfId="3969" priority="4862">
      <formula>$B1932="TN4010TA"</formula>
    </cfRule>
    <cfRule type="expression" dxfId="3968" priority="4863">
      <formula>$B1932="TN2053"</formula>
    </cfRule>
    <cfRule type="expression" dxfId="3967" priority="4864">
      <formula>$B1932="TN2421"</formula>
    </cfRule>
    <cfRule type="expression" dxfId="3966" priority="4865">
      <formula>$B1932="TN1301"</formula>
    </cfRule>
    <cfRule type="expression" dxfId="3965" priority="4866">
      <formula>$B1932="TN1612TU"</formula>
    </cfRule>
    <cfRule type="expression" dxfId="3964" priority="4867">
      <formula>$B1932="TN1311"</formula>
    </cfRule>
    <cfRule type="expression" dxfId="3963" priority="4868">
      <formula>$B1932="TN1622"</formula>
    </cfRule>
    <cfRule type="expression" dxfId="3962" priority="4869">
      <formula>$B1932="EE1200"</formula>
    </cfRule>
    <cfRule type="expression" dxfId="3961" priority="4870">
      <formula>$B1932="TN2345"</formula>
    </cfRule>
    <cfRule type="expression" dxfId="3960" priority="4871">
      <formula>$B1932="AESB1320TN"</formula>
    </cfRule>
    <cfRule type="expression" dxfId="3959" priority="4872">
      <formula>$B1932="TN4110TA"</formula>
    </cfRule>
    <cfRule type="expression" dxfId="3958" priority="4873">
      <formula>$B1932="TN2321"</formula>
    </cfRule>
  </conditionalFormatting>
  <conditionalFormatting sqref="S1950">
    <cfRule type="expression" dxfId="3957" priority="4834">
      <formula>$B1950="StatMechThermo"</formula>
    </cfRule>
    <cfRule type="expression" dxfId="3956" priority="4835">
      <formula>$B1950="TN1531TW"</formula>
    </cfRule>
    <cfRule type="expression" dxfId="3955" priority="4836">
      <formula>$B1950="AESB1320TN"</formula>
    </cfRule>
    <cfRule type="expression" dxfId="3954" priority="4837">
      <formula>$B1950="NB1142"</formula>
    </cfRule>
    <cfRule type="expression" dxfId="3953" priority="4838">
      <formula>$B1950="EE1P11"</formula>
    </cfRule>
    <cfRule type="expression" dxfId="3952" priority="4839">
      <formula>$B1950="TN2054"</formula>
    </cfRule>
    <cfRule type="expression" dxfId="3951" priority="4840">
      <formula>$B1950="TN1201"</formula>
    </cfRule>
    <cfRule type="expression" dxfId="3950" priority="4841">
      <formula>$B1950="TN1321"</formula>
    </cfRule>
    <cfRule type="expression" dxfId="3949" priority="4842">
      <formula>$B1950="TN4010TA"</formula>
    </cfRule>
    <cfRule type="expression" dxfId="3948" priority="4843">
      <formula>$B1950="TN2053"</formula>
    </cfRule>
    <cfRule type="expression" dxfId="3947" priority="4844">
      <formula>$B1950="TN2421"</formula>
    </cfRule>
    <cfRule type="expression" dxfId="3946" priority="4845">
      <formula>$B1950="TN1301"</formula>
    </cfRule>
    <cfRule type="expression" dxfId="3945" priority="4846">
      <formula>$B1950="TN1612TU"</formula>
    </cfRule>
    <cfRule type="expression" dxfId="3944" priority="4847">
      <formula>$B1950="TN1311"</formula>
    </cfRule>
    <cfRule type="expression" dxfId="3943" priority="4848">
      <formula>$B1950="TN1622"</formula>
    </cfRule>
    <cfRule type="expression" dxfId="3942" priority="4849">
      <formula>$B1950="EE1200"</formula>
    </cfRule>
    <cfRule type="expression" dxfId="3941" priority="4850">
      <formula>$B1950="TN2345"</formula>
    </cfRule>
    <cfRule type="expression" dxfId="3940" priority="4851">
      <formula>$B1950="AESB1320TN"</formula>
    </cfRule>
    <cfRule type="expression" dxfId="3939" priority="4852">
      <formula>$B1950="TN4110TA"</formula>
    </cfRule>
    <cfRule type="expression" dxfId="3938" priority="4853">
      <formula>$B1950="TN2321"</formula>
    </cfRule>
  </conditionalFormatting>
  <conditionalFormatting sqref="S1865:S1870 S1872:S1931">
    <cfRule type="expression" dxfId="3937" priority="4814">
      <formula>$B1865="StatMechThermo"</formula>
    </cfRule>
    <cfRule type="expression" dxfId="3936" priority="4815">
      <formula>$B1865="TN1531TW"</formula>
    </cfRule>
    <cfRule type="expression" dxfId="3935" priority="4816">
      <formula>$B1865="AESB1320TN"</formula>
    </cfRule>
    <cfRule type="expression" dxfId="3934" priority="4817">
      <formula>$B1865="NB1142"</formula>
    </cfRule>
    <cfRule type="expression" dxfId="3933" priority="4818">
      <formula>$B1865="EE1P11"</formula>
    </cfRule>
    <cfRule type="expression" dxfId="3932" priority="4819">
      <formula>$B1865="TN2054"</formula>
    </cfRule>
    <cfRule type="expression" dxfId="3931" priority="4820">
      <formula>$B1865="TN1201"</formula>
    </cfRule>
    <cfRule type="expression" dxfId="3930" priority="4821">
      <formula>$B1865="TN1321"</formula>
    </cfRule>
    <cfRule type="expression" dxfId="3929" priority="4822">
      <formula>$B1865="TN4010TA"</formula>
    </cfRule>
    <cfRule type="expression" dxfId="3928" priority="4823">
      <formula>$B1865="TN2053"</formula>
    </cfRule>
    <cfRule type="expression" dxfId="3927" priority="4824">
      <formula>$B1865="TN2421"</formula>
    </cfRule>
    <cfRule type="expression" dxfId="3926" priority="4825">
      <formula>$B1865="TN1301"</formula>
    </cfRule>
    <cfRule type="expression" dxfId="3925" priority="4826">
      <formula>$B1865="TN1612TU"</formula>
    </cfRule>
    <cfRule type="expression" dxfId="3924" priority="4827">
      <formula>$B1865="TN1311"</formula>
    </cfRule>
    <cfRule type="expression" dxfId="3923" priority="4828">
      <formula>$B1865="TN1622"</formula>
    </cfRule>
    <cfRule type="expression" dxfId="3922" priority="4829">
      <formula>$B1865="EE1200"</formula>
    </cfRule>
    <cfRule type="expression" dxfId="3921" priority="4830">
      <formula>$B1865="TN2345"</formula>
    </cfRule>
    <cfRule type="expression" dxfId="3920" priority="4831">
      <formula>$B1865="AESB1320TN"</formula>
    </cfRule>
    <cfRule type="expression" dxfId="3919" priority="4832">
      <formula>$B1865="TN4110TA"</formula>
    </cfRule>
    <cfRule type="expression" dxfId="3918" priority="4833">
      <formula>$B1865="TN2321"</formula>
    </cfRule>
  </conditionalFormatting>
  <conditionalFormatting sqref="S1871">
    <cfRule type="expression" dxfId="3917" priority="4794">
      <formula>$B1871="StatMechThermo"</formula>
    </cfRule>
    <cfRule type="expression" dxfId="3916" priority="4795">
      <formula>$B1871="TN1531TW"</formula>
    </cfRule>
    <cfRule type="expression" dxfId="3915" priority="4796">
      <formula>$B1871="AESB1320TN"</formula>
    </cfRule>
    <cfRule type="expression" dxfId="3914" priority="4797">
      <formula>$B1871="NB1142"</formula>
    </cfRule>
    <cfRule type="expression" dxfId="3913" priority="4798">
      <formula>$B1871="EE1P11"</formula>
    </cfRule>
    <cfRule type="expression" dxfId="3912" priority="4799">
      <formula>$B1871="TN2054"</formula>
    </cfRule>
    <cfRule type="expression" dxfId="3911" priority="4800">
      <formula>$B1871="TN1201"</formula>
    </cfRule>
    <cfRule type="expression" dxfId="3910" priority="4801">
      <formula>$B1871="TN1321"</formula>
    </cfRule>
    <cfRule type="expression" dxfId="3909" priority="4802">
      <formula>$B1871="TN4010TA"</formula>
    </cfRule>
    <cfRule type="expression" dxfId="3908" priority="4803">
      <formula>$B1871="TN2053"</formula>
    </cfRule>
    <cfRule type="expression" dxfId="3907" priority="4804">
      <formula>$B1871="TN2421"</formula>
    </cfRule>
    <cfRule type="expression" dxfId="3906" priority="4805">
      <formula>$B1871="TN1301"</formula>
    </cfRule>
    <cfRule type="expression" dxfId="3905" priority="4806">
      <formula>$B1871="TN1612TU"</formula>
    </cfRule>
    <cfRule type="expression" dxfId="3904" priority="4807">
      <formula>$B1871="TN1311"</formula>
    </cfRule>
    <cfRule type="expression" dxfId="3903" priority="4808">
      <formula>$B1871="TN1622"</formula>
    </cfRule>
    <cfRule type="expression" dxfId="3902" priority="4809">
      <formula>$B1871="EE1200"</formula>
    </cfRule>
    <cfRule type="expression" dxfId="3901" priority="4810">
      <formula>$B1871="TN2345"</formula>
    </cfRule>
    <cfRule type="expression" dxfId="3900" priority="4811">
      <formula>$B1871="AESB1320TN"</formula>
    </cfRule>
    <cfRule type="expression" dxfId="3899" priority="4812">
      <formula>$B1871="TN4110TA"</formula>
    </cfRule>
    <cfRule type="expression" dxfId="3898" priority="4813">
      <formula>$B1871="TN2321"</formula>
    </cfRule>
  </conditionalFormatting>
  <conditionalFormatting sqref="S1844:S1856">
    <cfRule type="expression" dxfId="3897" priority="4774">
      <formula>$B1844="StatMechThermo"</formula>
    </cfRule>
    <cfRule type="expression" dxfId="3896" priority="4775">
      <formula>$B1844="TN1531TW"</formula>
    </cfRule>
    <cfRule type="expression" dxfId="3895" priority="4776">
      <formula>$B1844="AESB1320TN"</formula>
    </cfRule>
    <cfRule type="expression" dxfId="3894" priority="4777">
      <formula>$B1844="NB1142"</formula>
    </cfRule>
    <cfRule type="expression" dxfId="3893" priority="4778">
      <formula>$B1844="EE1P11"</formula>
    </cfRule>
    <cfRule type="expression" dxfId="3892" priority="4779">
      <formula>$B1844="TN2054"</formula>
    </cfRule>
    <cfRule type="expression" dxfId="3891" priority="4780">
      <formula>$B1844="TN1201"</formula>
    </cfRule>
    <cfRule type="expression" dxfId="3890" priority="4781">
      <formula>$B1844="TN1321"</formula>
    </cfRule>
    <cfRule type="expression" dxfId="3889" priority="4782">
      <formula>$B1844="TN4010TA"</formula>
    </cfRule>
    <cfRule type="expression" dxfId="3888" priority="4783">
      <formula>$B1844="TN2053"</formula>
    </cfRule>
    <cfRule type="expression" dxfId="3887" priority="4784">
      <formula>$B1844="TN2421"</formula>
    </cfRule>
    <cfRule type="expression" dxfId="3886" priority="4785">
      <formula>$B1844="TN1301"</formula>
    </cfRule>
    <cfRule type="expression" dxfId="3885" priority="4786">
      <formula>$B1844="TN1612TU"</formula>
    </cfRule>
    <cfRule type="expression" dxfId="3884" priority="4787">
      <formula>$B1844="TN1311"</formula>
    </cfRule>
    <cfRule type="expression" dxfId="3883" priority="4788">
      <formula>$B1844="TN1622"</formula>
    </cfRule>
    <cfRule type="expression" dxfId="3882" priority="4789">
      <formula>$B1844="EE1200"</formula>
    </cfRule>
    <cfRule type="expression" dxfId="3881" priority="4790">
      <formula>$B1844="TN2345"</formula>
    </cfRule>
    <cfRule type="expression" dxfId="3880" priority="4791">
      <formula>$B1844="AESB1320TN"</formula>
    </cfRule>
    <cfRule type="expression" dxfId="3879" priority="4792">
      <formula>$B1844="TN4110TA"</formula>
    </cfRule>
    <cfRule type="expression" dxfId="3878" priority="4793">
      <formula>$B1844="TN2321"</formula>
    </cfRule>
  </conditionalFormatting>
  <conditionalFormatting sqref="S1842">
    <cfRule type="expression" dxfId="3877" priority="4754">
      <formula>$B1842="StatMechThermo"</formula>
    </cfRule>
    <cfRule type="expression" dxfId="3876" priority="4755">
      <formula>$B1842="TN1531TW"</formula>
    </cfRule>
    <cfRule type="expression" dxfId="3875" priority="4756">
      <formula>$B1842="AESB1320TN"</formula>
    </cfRule>
    <cfRule type="expression" dxfId="3874" priority="4757">
      <formula>$B1842="NB1142"</formula>
    </cfRule>
    <cfRule type="expression" dxfId="3873" priority="4758">
      <formula>$B1842="EE1P11"</formula>
    </cfRule>
    <cfRule type="expression" dxfId="3872" priority="4759">
      <formula>$B1842="TN2054"</formula>
    </cfRule>
    <cfRule type="expression" dxfId="3871" priority="4760">
      <formula>$B1842="TN1201"</formula>
    </cfRule>
    <cfRule type="expression" dxfId="3870" priority="4761">
      <formula>$B1842="TN1321"</formula>
    </cfRule>
    <cfRule type="expression" dxfId="3869" priority="4762">
      <formula>$B1842="TN4010TA"</formula>
    </cfRule>
    <cfRule type="expression" dxfId="3868" priority="4763">
      <formula>$B1842="TN2053"</formula>
    </cfRule>
    <cfRule type="expression" dxfId="3867" priority="4764">
      <formula>$B1842="TN2421"</formula>
    </cfRule>
    <cfRule type="expression" dxfId="3866" priority="4765">
      <formula>$B1842="TN1301"</formula>
    </cfRule>
    <cfRule type="expression" dxfId="3865" priority="4766">
      <formula>$B1842="TN1612TU"</formula>
    </cfRule>
    <cfRule type="expression" dxfId="3864" priority="4767">
      <formula>$B1842="TN1311"</formula>
    </cfRule>
    <cfRule type="expression" dxfId="3863" priority="4768">
      <formula>$B1842="TN1622"</formula>
    </cfRule>
    <cfRule type="expression" dxfId="3862" priority="4769">
      <formula>$B1842="EE1200"</formula>
    </cfRule>
    <cfRule type="expression" dxfId="3861" priority="4770">
      <formula>$B1842="TN2345"</formula>
    </cfRule>
    <cfRule type="expression" dxfId="3860" priority="4771">
      <formula>$B1842="AESB1320TN"</formula>
    </cfRule>
    <cfRule type="expression" dxfId="3859" priority="4772">
      <formula>$B1842="TN4110TA"</formula>
    </cfRule>
    <cfRule type="expression" dxfId="3858" priority="4773">
      <formula>$B1842="TN2321"</formula>
    </cfRule>
  </conditionalFormatting>
  <conditionalFormatting sqref="S1857:S1864">
    <cfRule type="expression" dxfId="3857" priority="4734">
      <formula>$B1857="StatMechThermo"</formula>
    </cfRule>
    <cfRule type="expression" dxfId="3856" priority="4735">
      <formula>$B1857="TN1531TW"</formula>
    </cfRule>
    <cfRule type="expression" dxfId="3855" priority="4736">
      <formula>$B1857="AESB1320TN"</formula>
    </cfRule>
    <cfRule type="expression" dxfId="3854" priority="4737">
      <formula>$B1857="NB1142"</formula>
    </cfRule>
    <cfRule type="expression" dxfId="3853" priority="4738">
      <formula>$B1857="EE1P11"</formula>
    </cfRule>
    <cfRule type="expression" dxfId="3852" priority="4739">
      <formula>$B1857="TN2054"</formula>
    </cfRule>
    <cfRule type="expression" dxfId="3851" priority="4740">
      <formula>$B1857="TN1201"</formula>
    </cfRule>
    <cfRule type="expression" dxfId="3850" priority="4741">
      <formula>$B1857="TN1321"</formula>
    </cfRule>
    <cfRule type="expression" dxfId="3849" priority="4742">
      <formula>$B1857="TN4010TA"</formula>
    </cfRule>
    <cfRule type="expression" dxfId="3848" priority="4743">
      <formula>$B1857="TN2053"</formula>
    </cfRule>
    <cfRule type="expression" dxfId="3847" priority="4744">
      <formula>$B1857="TN2421"</formula>
    </cfRule>
    <cfRule type="expression" dxfId="3846" priority="4745">
      <formula>$B1857="TN1301"</formula>
    </cfRule>
    <cfRule type="expression" dxfId="3845" priority="4746">
      <formula>$B1857="TN1612TU"</formula>
    </cfRule>
    <cfRule type="expression" dxfId="3844" priority="4747">
      <formula>$B1857="TN1311"</formula>
    </cfRule>
    <cfRule type="expression" dxfId="3843" priority="4748">
      <formula>$B1857="TN1622"</formula>
    </cfRule>
    <cfRule type="expression" dxfId="3842" priority="4749">
      <formula>$B1857="EE1200"</formula>
    </cfRule>
    <cfRule type="expression" dxfId="3841" priority="4750">
      <formula>$B1857="TN2345"</formula>
    </cfRule>
    <cfRule type="expression" dxfId="3840" priority="4751">
      <formula>$B1857="AESB1320TN"</formula>
    </cfRule>
    <cfRule type="expression" dxfId="3839" priority="4752">
      <formula>$B1857="TN4110TA"</formula>
    </cfRule>
    <cfRule type="expression" dxfId="3838" priority="4753">
      <formula>$B1857="TN2321"</formula>
    </cfRule>
  </conditionalFormatting>
  <conditionalFormatting sqref="S1836 S1839 S1832:S1833">
    <cfRule type="expression" dxfId="3837" priority="4695">
      <formula>$B1832="StatMechThermo"</formula>
    </cfRule>
    <cfRule type="expression" dxfId="3836" priority="4715">
      <formula>$B1832="TN1531TW"</formula>
    </cfRule>
    <cfRule type="expression" dxfId="3835" priority="4716">
      <formula>$B1832="AESB1320TN"</formula>
    </cfRule>
    <cfRule type="expression" dxfId="3834" priority="4717">
      <formula>$B1832="NB1142"</formula>
    </cfRule>
    <cfRule type="expression" dxfId="3833" priority="4718">
      <formula>$B1832="EE1P11"</formula>
    </cfRule>
    <cfRule type="expression" dxfId="3832" priority="4719">
      <formula>$B1832="TN2054"</formula>
    </cfRule>
    <cfRule type="expression" dxfId="3831" priority="4720">
      <formula>$B1832="TN1201"</formula>
    </cfRule>
    <cfRule type="expression" dxfId="3830" priority="4721">
      <formula>$B1832="TN1321"</formula>
    </cfRule>
    <cfRule type="expression" dxfId="3829" priority="4722">
      <formula>$B1832="TN4010TA"</formula>
    </cfRule>
    <cfRule type="expression" dxfId="3828" priority="4723">
      <formula>$B1832="TN2053"</formula>
    </cfRule>
    <cfRule type="expression" dxfId="3827" priority="4724">
      <formula>$B1832="TN2421"</formula>
    </cfRule>
    <cfRule type="expression" dxfId="3826" priority="4725">
      <formula>$B1832="TN1301"</formula>
    </cfRule>
    <cfRule type="expression" dxfId="3825" priority="4726">
      <formula>$B1832="TN1612TU"</formula>
    </cfRule>
    <cfRule type="expression" dxfId="3824" priority="4727">
      <formula>$B1832="TN1311"</formula>
    </cfRule>
    <cfRule type="expression" dxfId="3823" priority="4728">
      <formula>$B1832="TN1622"</formula>
    </cfRule>
    <cfRule type="expression" dxfId="3822" priority="4729">
      <formula>$B1832="EE1200"</formula>
    </cfRule>
    <cfRule type="expression" dxfId="3821" priority="4730">
      <formula>$B1832="TN2345"</formula>
    </cfRule>
    <cfRule type="expression" dxfId="3820" priority="4731">
      <formula>$B1832="AESB1320TN"</formula>
    </cfRule>
    <cfRule type="expression" dxfId="3819" priority="4732">
      <formula>$B1832="TN4110TA"</formula>
    </cfRule>
    <cfRule type="expression" dxfId="3818" priority="4733">
      <formula>$B1832="TN2321"</formula>
    </cfRule>
  </conditionalFormatting>
  <conditionalFormatting sqref="S1831">
    <cfRule type="expression" dxfId="3817" priority="4696">
      <formula>$B1831="TN1531TW"</formula>
    </cfRule>
    <cfRule type="expression" dxfId="3816" priority="4697">
      <formula>$B1831="AESB1320TN"</formula>
    </cfRule>
    <cfRule type="expression" dxfId="3815" priority="4698">
      <formula>$B1831="NB1142"</formula>
    </cfRule>
    <cfRule type="expression" dxfId="3814" priority="4699">
      <formula>$B1831="EE1P11"</formula>
    </cfRule>
    <cfRule type="expression" dxfId="3813" priority="4700">
      <formula>$B1831="TN2054"</formula>
    </cfRule>
    <cfRule type="expression" dxfId="3812" priority="4701">
      <formula>$B1831="TN1201"</formula>
    </cfRule>
    <cfRule type="expression" dxfId="3811" priority="4702">
      <formula>$B1831="TN1321"</formula>
    </cfRule>
    <cfRule type="expression" dxfId="3810" priority="4703">
      <formula>$B1831="TN4010TA"</formula>
    </cfRule>
    <cfRule type="expression" dxfId="3809" priority="4704">
      <formula>$B1831="TN2053"</formula>
    </cfRule>
    <cfRule type="expression" dxfId="3808" priority="4705">
      <formula>$B1831="TN2421"</formula>
    </cfRule>
    <cfRule type="expression" dxfId="3807" priority="4706">
      <formula>$B1831="TN1301"</formula>
    </cfRule>
    <cfRule type="expression" dxfId="3806" priority="4707">
      <formula>$B1831="TN1612TU"</formula>
    </cfRule>
    <cfRule type="expression" dxfId="3805" priority="4708">
      <formula>$B1831="TN1311"</formula>
    </cfRule>
    <cfRule type="expression" dxfId="3804" priority="4709">
      <formula>$B1831="TN1622"</formula>
    </cfRule>
    <cfRule type="expression" dxfId="3803" priority="4710">
      <formula>$B1831="EE1200"</formula>
    </cfRule>
    <cfRule type="expression" dxfId="3802" priority="4711">
      <formula>$B1831="TN2345"</formula>
    </cfRule>
    <cfRule type="expression" dxfId="3801" priority="4712">
      <formula>$B1831="AESB1320TN"</formula>
    </cfRule>
    <cfRule type="expression" dxfId="3800" priority="4713">
      <formula>$B1831="TN4110TA"</formula>
    </cfRule>
    <cfRule type="expression" dxfId="3799" priority="4714">
      <formula>$B1831="TN2321"</formula>
    </cfRule>
  </conditionalFormatting>
  <conditionalFormatting sqref="S1834">
    <cfRule type="expression" dxfId="3798" priority="4675">
      <formula>$B1834="StatMechThermo"</formula>
    </cfRule>
    <cfRule type="expression" dxfId="3797" priority="4676">
      <formula>$B1834="TN1531TW"</formula>
    </cfRule>
    <cfRule type="expression" dxfId="3796" priority="4677">
      <formula>$B1834="AESB1320TN"</formula>
    </cfRule>
    <cfRule type="expression" dxfId="3795" priority="4678">
      <formula>$B1834="NB1142"</formula>
    </cfRule>
    <cfRule type="expression" dxfId="3794" priority="4679">
      <formula>$B1834="EE1P11"</formula>
    </cfRule>
    <cfRule type="expression" dxfId="3793" priority="4680">
      <formula>$B1834="TN2054"</formula>
    </cfRule>
    <cfRule type="expression" dxfId="3792" priority="4681">
      <formula>$B1834="TN1201"</formula>
    </cfRule>
    <cfRule type="expression" dxfId="3791" priority="4682">
      <formula>$B1834="TN1321"</formula>
    </cfRule>
    <cfRule type="expression" dxfId="3790" priority="4683">
      <formula>$B1834="TN4010TA"</formula>
    </cfRule>
    <cfRule type="expression" dxfId="3789" priority="4684">
      <formula>$B1834="TN2053"</formula>
    </cfRule>
    <cfRule type="expression" dxfId="3788" priority="4685">
      <formula>$B1834="TN2421"</formula>
    </cfRule>
    <cfRule type="expression" dxfId="3787" priority="4686">
      <formula>$B1834="TN1301"</formula>
    </cfRule>
    <cfRule type="expression" dxfId="3786" priority="4687">
      <formula>$B1834="TN1612TU"</formula>
    </cfRule>
    <cfRule type="expression" dxfId="3785" priority="4688">
      <formula>$B1834="TN1311"</formula>
    </cfRule>
    <cfRule type="expression" dxfId="3784" priority="4689">
      <formula>$B1834="TN1622"</formula>
    </cfRule>
    <cfRule type="expression" dxfId="3783" priority="4690">
      <formula>$B1834="EE1200"</formula>
    </cfRule>
    <cfRule type="expression" dxfId="3782" priority="4691">
      <formula>$B1834="TN2345"</formula>
    </cfRule>
    <cfRule type="expression" dxfId="3781" priority="4692">
      <formula>$B1834="AESB1320TN"</formula>
    </cfRule>
    <cfRule type="expression" dxfId="3780" priority="4693">
      <formula>$B1834="TN4110TA"</formula>
    </cfRule>
    <cfRule type="expression" dxfId="3779" priority="4694">
      <formula>$B1834="TN2321"</formula>
    </cfRule>
  </conditionalFormatting>
  <conditionalFormatting sqref="S1835">
    <cfRule type="expression" dxfId="3778" priority="4655">
      <formula>$B1835="StatMechThermo"</formula>
    </cfRule>
    <cfRule type="expression" dxfId="3777" priority="4656">
      <formula>$B1835="TN1531TW"</formula>
    </cfRule>
    <cfRule type="expression" dxfId="3776" priority="4657">
      <formula>$B1835="AESB1320TN"</formula>
    </cfRule>
    <cfRule type="expression" dxfId="3775" priority="4658">
      <formula>$B1835="NB1142"</formula>
    </cfRule>
    <cfRule type="expression" dxfId="3774" priority="4659">
      <formula>$B1835="EE1P11"</formula>
    </cfRule>
    <cfRule type="expression" dxfId="3773" priority="4660">
      <formula>$B1835="TN2054"</formula>
    </cfRule>
    <cfRule type="expression" dxfId="3772" priority="4661">
      <formula>$B1835="TN1201"</formula>
    </cfRule>
    <cfRule type="expression" dxfId="3771" priority="4662">
      <formula>$B1835="TN1321"</formula>
    </cfRule>
    <cfRule type="expression" dxfId="3770" priority="4663">
      <formula>$B1835="TN4010TA"</formula>
    </cfRule>
    <cfRule type="expression" dxfId="3769" priority="4664">
      <formula>$B1835="TN2053"</formula>
    </cfRule>
    <cfRule type="expression" dxfId="3768" priority="4665">
      <formula>$B1835="TN2421"</formula>
    </cfRule>
    <cfRule type="expression" dxfId="3767" priority="4666">
      <formula>$B1835="TN1301"</formula>
    </cfRule>
    <cfRule type="expression" dxfId="3766" priority="4667">
      <formula>$B1835="TN1612TU"</formula>
    </cfRule>
    <cfRule type="expression" dxfId="3765" priority="4668">
      <formula>$B1835="TN1311"</formula>
    </cfRule>
    <cfRule type="expression" dxfId="3764" priority="4669">
      <formula>$B1835="TN1622"</formula>
    </cfRule>
    <cfRule type="expression" dxfId="3763" priority="4670">
      <formula>$B1835="EE1200"</formula>
    </cfRule>
    <cfRule type="expression" dxfId="3762" priority="4671">
      <formula>$B1835="TN2345"</formula>
    </cfRule>
    <cfRule type="expression" dxfId="3761" priority="4672">
      <formula>$B1835="AESB1320TN"</formula>
    </cfRule>
    <cfRule type="expression" dxfId="3760" priority="4673">
      <formula>$B1835="TN4110TA"</formula>
    </cfRule>
    <cfRule type="expression" dxfId="3759" priority="4674">
      <formula>$B1835="TN2321"</formula>
    </cfRule>
  </conditionalFormatting>
  <conditionalFormatting sqref="S1838">
    <cfRule type="expression" dxfId="3758" priority="4635">
      <formula>$B1838="StatMechThermo"</formula>
    </cfRule>
    <cfRule type="expression" dxfId="3757" priority="4636">
      <formula>$B1838="TN1531TW"</formula>
    </cfRule>
    <cfRule type="expression" dxfId="3756" priority="4637">
      <formula>$B1838="AESB1320TN"</formula>
    </cfRule>
    <cfRule type="expression" dxfId="3755" priority="4638">
      <formula>$B1838="NB1142"</formula>
    </cfRule>
    <cfRule type="expression" dxfId="3754" priority="4639">
      <formula>$B1838="EE1P11"</formula>
    </cfRule>
    <cfRule type="expression" dxfId="3753" priority="4640">
      <formula>$B1838="TN2054"</formula>
    </cfRule>
    <cfRule type="expression" dxfId="3752" priority="4641">
      <formula>$B1838="TN1201"</formula>
    </cfRule>
    <cfRule type="expression" dxfId="3751" priority="4642">
      <formula>$B1838="TN1321"</formula>
    </cfRule>
    <cfRule type="expression" dxfId="3750" priority="4643">
      <formula>$B1838="TN4010TA"</formula>
    </cfRule>
    <cfRule type="expression" dxfId="3749" priority="4644">
      <formula>$B1838="TN2053"</formula>
    </cfRule>
    <cfRule type="expression" dxfId="3748" priority="4645">
      <formula>$B1838="TN2421"</formula>
    </cfRule>
    <cfRule type="expression" dxfId="3747" priority="4646">
      <formula>$B1838="TN1301"</formula>
    </cfRule>
    <cfRule type="expression" dxfId="3746" priority="4647">
      <formula>$B1838="TN1612TU"</formula>
    </cfRule>
    <cfRule type="expression" dxfId="3745" priority="4648">
      <formula>$B1838="TN1311"</formula>
    </cfRule>
    <cfRule type="expression" dxfId="3744" priority="4649">
      <formula>$B1838="TN1622"</formula>
    </cfRule>
    <cfRule type="expression" dxfId="3743" priority="4650">
      <formula>$B1838="EE1200"</formula>
    </cfRule>
    <cfRule type="expression" dxfId="3742" priority="4651">
      <formula>$B1838="TN2345"</formula>
    </cfRule>
    <cfRule type="expression" dxfId="3741" priority="4652">
      <formula>$B1838="AESB1320TN"</formula>
    </cfRule>
    <cfRule type="expression" dxfId="3740" priority="4653">
      <formula>$B1838="TN4110TA"</formula>
    </cfRule>
    <cfRule type="expression" dxfId="3739" priority="4654">
      <formula>$B1838="TN2321"</formula>
    </cfRule>
  </conditionalFormatting>
  <conditionalFormatting sqref="S1841">
    <cfRule type="expression" dxfId="3738" priority="4615">
      <formula>$B1841="StatMechThermo"</formula>
    </cfRule>
    <cfRule type="expression" dxfId="3737" priority="4616">
      <formula>$B1841="TN1531TW"</formula>
    </cfRule>
    <cfRule type="expression" dxfId="3736" priority="4617">
      <formula>$B1841="AESB1320TN"</formula>
    </cfRule>
    <cfRule type="expression" dxfId="3735" priority="4618">
      <formula>$B1841="NB1142"</formula>
    </cfRule>
    <cfRule type="expression" dxfId="3734" priority="4619">
      <formula>$B1841="EE1P11"</formula>
    </cfRule>
    <cfRule type="expression" dxfId="3733" priority="4620">
      <formula>$B1841="TN2054"</formula>
    </cfRule>
    <cfRule type="expression" dxfId="3732" priority="4621">
      <formula>$B1841="TN1201"</formula>
    </cfRule>
    <cfRule type="expression" dxfId="3731" priority="4622">
      <formula>$B1841="TN1321"</formula>
    </cfRule>
    <cfRule type="expression" dxfId="3730" priority="4623">
      <formula>$B1841="TN4010TA"</formula>
    </cfRule>
    <cfRule type="expression" dxfId="3729" priority="4624">
      <formula>$B1841="TN2053"</formula>
    </cfRule>
    <cfRule type="expression" dxfId="3728" priority="4625">
      <formula>$B1841="TN2421"</formula>
    </cfRule>
    <cfRule type="expression" dxfId="3727" priority="4626">
      <formula>$B1841="TN1301"</formula>
    </cfRule>
    <cfRule type="expression" dxfId="3726" priority="4627">
      <formula>$B1841="TN1612TU"</formula>
    </cfRule>
    <cfRule type="expression" dxfId="3725" priority="4628">
      <formula>$B1841="TN1311"</formula>
    </cfRule>
    <cfRule type="expression" dxfId="3724" priority="4629">
      <formula>$B1841="TN1622"</formula>
    </cfRule>
    <cfRule type="expression" dxfId="3723" priority="4630">
      <formula>$B1841="EE1200"</formula>
    </cfRule>
    <cfRule type="expression" dxfId="3722" priority="4631">
      <formula>$B1841="TN2345"</formula>
    </cfRule>
    <cfRule type="expression" dxfId="3721" priority="4632">
      <formula>$B1841="AESB1320TN"</formula>
    </cfRule>
    <cfRule type="expression" dxfId="3720" priority="4633">
      <formula>$B1841="TN4110TA"</formula>
    </cfRule>
    <cfRule type="expression" dxfId="3719" priority="4634">
      <formula>$B1841="TN2321"</formula>
    </cfRule>
  </conditionalFormatting>
  <conditionalFormatting sqref="S1837">
    <cfRule type="expression" dxfId="3718" priority="4595">
      <formula>$B1837="StatMechThermo"</formula>
    </cfRule>
    <cfRule type="expression" dxfId="3717" priority="4596">
      <formula>$B1837="TN1531TW"</formula>
    </cfRule>
    <cfRule type="expression" dxfId="3716" priority="4597">
      <formula>$B1837="AESB1320TN"</formula>
    </cfRule>
    <cfRule type="expression" dxfId="3715" priority="4598">
      <formula>$B1837="NB1142"</formula>
    </cfRule>
    <cfRule type="expression" dxfId="3714" priority="4599">
      <formula>$B1837="EE1P11"</formula>
    </cfRule>
    <cfRule type="expression" dxfId="3713" priority="4600">
      <formula>$B1837="TN2054"</formula>
    </cfRule>
    <cfRule type="expression" dxfId="3712" priority="4601">
      <formula>$B1837="TN1201"</formula>
    </cfRule>
    <cfRule type="expression" dxfId="3711" priority="4602">
      <formula>$B1837="TN1321"</formula>
    </cfRule>
    <cfRule type="expression" dxfId="3710" priority="4603">
      <formula>$B1837="TN4010TA"</formula>
    </cfRule>
    <cfRule type="expression" dxfId="3709" priority="4604">
      <formula>$B1837="TN2053"</formula>
    </cfRule>
    <cfRule type="expression" dxfId="3708" priority="4605">
      <formula>$B1837="TN2421"</formula>
    </cfRule>
    <cfRule type="expression" dxfId="3707" priority="4606">
      <formula>$B1837="TN1301"</formula>
    </cfRule>
    <cfRule type="expression" dxfId="3706" priority="4607">
      <formula>$B1837="TN1612TU"</formula>
    </cfRule>
    <cfRule type="expression" dxfId="3705" priority="4608">
      <formula>$B1837="TN1311"</formula>
    </cfRule>
    <cfRule type="expression" dxfId="3704" priority="4609">
      <formula>$B1837="TN1622"</formula>
    </cfRule>
    <cfRule type="expression" dxfId="3703" priority="4610">
      <formula>$B1837="EE1200"</formula>
    </cfRule>
    <cfRule type="expression" dxfId="3702" priority="4611">
      <formula>$B1837="TN2345"</formula>
    </cfRule>
    <cfRule type="expression" dxfId="3701" priority="4612">
      <formula>$B1837="AESB1320TN"</formula>
    </cfRule>
    <cfRule type="expression" dxfId="3700" priority="4613">
      <formula>$B1837="TN4110TA"</formula>
    </cfRule>
    <cfRule type="expression" dxfId="3699" priority="4614">
      <formula>$B1837="TN2321"</formula>
    </cfRule>
  </conditionalFormatting>
  <conditionalFormatting sqref="S1840">
    <cfRule type="expression" dxfId="3698" priority="4575">
      <formula>$B1840="StatMechThermo"</formula>
    </cfRule>
    <cfRule type="expression" dxfId="3697" priority="4576">
      <formula>$B1840="TN1531TW"</formula>
    </cfRule>
    <cfRule type="expression" dxfId="3696" priority="4577">
      <formula>$B1840="AESB1320TN"</formula>
    </cfRule>
    <cfRule type="expression" dxfId="3695" priority="4578">
      <formula>$B1840="NB1142"</formula>
    </cfRule>
    <cfRule type="expression" dxfId="3694" priority="4579">
      <formula>$B1840="EE1P11"</formula>
    </cfRule>
    <cfRule type="expression" dxfId="3693" priority="4580">
      <formula>$B1840="TN2054"</formula>
    </cfRule>
    <cfRule type="expression" dxfId="3692" priority="4581">
      <formula>$B1840="TN1201"</formula>
    </cfRule>
    <cfRule type="expression" dxfId="3691" priority="4582">
      <formula>$B1840="TN1321"</formula>
    </cfRule>
    <cfRule type="expression" dxfId="3690" priority="4583">
      <formula>$B1840="TN4010TA"</formula>
    </cfRule>
    <cfRule type="expression" dxfId="3689" priority="4584">
      <formula>$B1840="TN2053"</formula>
    </cfRule>
    <cfRule type="expression" dxfId="3688" priority="4585">
      <formula>$B1840="TN2421"</formula>
    </cfRule>
    <cfRule type="expression" dxfId="3687" priority="4586">
      <formula>$B1840="TN1301"</formula>
    </cfRule>
    <cfRule type="expression" dxfId="3686" priority="4587">
      <formula>$B1840="TN1612TU"</formula>
    </cfRule>
    <cfRule type="expression" dxfId="3685" priority="4588">
      <formula>$B1840="TN1311"</formula>
    </cfRule>
    <cfRule type="expression" dxfId="3684" priority="4589">
      <formula>$B1840="TN1622"</formula>
    </cfRule>
    <cfRule type="expression" dxfId="3683" priority="4590">
      <formula>$B1840="EE1200"</formula>
    </cfRule>
    <cfRule type="expression" dxfId="3682" priority="4591">
      <formula>$B1840="TN2345"</formula>
    </cfRule>
    <cfRule type="expression" dxfId="3681" priority="4592">
      <formula>$B1840="AESB1320TN"</formula>
    </cfRule>
    <cfRule type="expression" dxfId="3680" priority="4593">
      <formula>$B1840="TN4110TA"</formula>
    </cfRule>
    <cfRule type="expression" dxfId="3679" priority="4594">
      <formula>$B1840="TN2321"</formula>
    </cfRule>
  </conditionalFormatting>
  <conditionalFormatting sqref="S1973">
    <cfRule type="expression" dxfId="3678" priority="4555">
      <formula>$B1973="StatMechThermo"</formula>
    </cfRule>
    <cfRule type="expression" dxfId="3677" priority="4556">
      <formula>$B1973="TN1531TW"</formula>
    </cfRule>
    <cfRule type="expression" dxfId="3676" priority="4557">
      <formula>$B1973="AESB1320TN"</formula>
    </cfRule>
    <cfRule type="expression" dxfId="3675" priority="4558">
      <formula>$B1973="NB1142"</formula>
    </cfRule>
    <cfRule type="expression" dxfId="3674" priority="4559">
      <formula>$B1973="EE1P11"</formula>
    </cfRule>
    <cfRule type="expression" dxfId="3673" priority="4560">
      <formula>$B1973="TN2054"</formula>
    </cfRule>
    <cfRule type="expression" dxfId="3672" priority="4561">
      <formula>$B1973="TN1201"</formula>
    </cfRule>
    <cfRule type="expression" dxfId="3671" priority="4562">
      <formula>$B1973="TN1321"</formula>
    </cfRule>
    <cfRule type="expression" dxfId="3670" priority="4563">
      <formula>$B1973="TN4010TA"</formula>
    </cfRule>
    <cfRule type="expression" dxfId="3669" priority="4564">
      <formula>$B1973="TN2053"</formula>
    </cfRule>
    <cfRule type="expression" dxfId="3668" priority="4565">
      <formula>$B1973="TN2421"</formula>
    </cfRule>
    <cfRule type="expression" dxfId="3667" priority="4566">
      <formula>$B1973="TN1301"</formula>
    </cfRule>
    <cfRule type="expression" dxfId="3666" priority="4567">
      <formula>$B1973="TN1612TU"</formula>
    </cfRule>
    <cfRule type="expression" dxfId="3665" priority="4568">
      <formula>$B1973="TN1311"</formula>
    </cfRule>
    <cfRule type="expression" dxfId="3664" priority="4569">
      <formula>$B1973="TN1622"</formula>
    </cfRule>
    <cfRule type="expression" dxfId="3663" priority="4570">
      <formula>$B1973="EE1200"</formula>
    </cfRule>
    <cfRule type="expression" dxfId="3662" priority="4571">
      <formula>$B1973="TN2345"</formula>
    </cfRule>
    <cfRule type="expression" dxfId="3661" priority="4572">
      <formula>$B1973="AESB1320TN"</formula>
    </cfRule>
    <cfRule type="expression" dxfId="3660" priority="4573">
      <formula>$B1973="TN4110TA"</formula>
    </cfRule>
    <cfRule type="expression" dxfId="3659" priority="4574">
      <formula>$B1973="TN2321"</formula>
    </cfRule>
  </conditionalFormatting>
  <conditionalFormatting sqref="S1935">
    <cfRule type="expression" dxfId="3658" priority="4535">
      <formula>$B1935="StatMechThermo"</formula>
    </cfRule>
    <cfRule type="expression" dxfId="3657" priority="4536">
      <formula>$B1935="TN1531TW"</formula>
    </cfRule>
    <cfRule type="expression" dxfId="3656" priority="4537">
      <formula>$B1935="AESB1320TN"</formula>
    </cfRule>
    <cfRule type="expression" dxfId="3655" priority="4538">
      <formula>$B1935="NB1142"</formula>
    </cfRule>
    <cfRule type="expression" dxfId="3654" priority="4539">
      <formula>$B1935="EE1P11"</formula>
    </cfRule>
    <cfRule type="expression" dxfId="3653" priority="4540">
      <formula>$B1935="TN2054"</formula>
    </cfRule>
    <cfRule type="expression" dxfId="3652" priority="4541">
      <formula>$B1935="TN1201"</formula>
    </cfRule>
    <cfRule type="expression" dxfId="3651" priority="4542">
      <formula>$B1935="TN1321"</formula>
    </cfRule>
    <cfRule type="expression" dxfId="3650" priority="4543">
      <formula>$B1935="TN4010TA"</formula>
    </cfRule>
    <cfRule type="expression" dxfId="3649" priority="4544">
      <formula>$B1935="TN2053"</formula>
    </cfRule>
    <cfRule type="expression" dxfId="3648" priority="4545">
      <formula>$B1935="TN2421"</formula>
    </cfRule>
    <cfRule type="expression" dxfId="3647" priority="4546">
      <formula>$B1935="TN1301"</formula>
    </cfRule>
    <cfRule type="expression" dxfId="3646" priority="4547">
      <formula>$B1935="TN1612TU"</formula>
    </cfRule>
    <cfRule type="expression" dxfId="3645" priority="4548">
      <formula>$B1935="TN1311"</formula>
    </cfRule>
    <cfRule type="expression" dxfId="3644" priority="4549">
      <formula>$B1935="TN1622"</formula>
    </cfRule>
    <cfRule type="expression" dxfId="3643" priority="4550">
      <formula>$B1935="EE1200"</formula>
    </cfRule>
    <cfRule type="expression" dxfId="3642" priority="4551">
      <formula>$B1935="TN2345"</formula>
    </cfRule>
    <cfRule type="expression" dxfId="3641" priority="4552">
      <formula>$B1935="AESB1320TN"</formula>
    </cfRule>
    <cfRule type="expression" dxfId="3640" priority="4553">
      <formula>$B1935="TN4110TA"</formula>
    </cfRule>
    <cfRule type="expression" dxfId="3639" priority="4554">
      <formula>$B1935="TN2321"</formula>
    </cfRule>
  </conditionalFormatting>
  <conditionalFormatting sqref="S1936">
    <cfRule type="expression" dxfId="3638" priority="4515">
      <formula>$B1936="StatMechThermo"</formula>
    </cfRule>
    <cfRule type="expression" dxfId="3637" priority="4516">
      <formula>$B1936="TN1531TW"</formula>
    </cfRule>
    <cfRule type="expression" dxfId="3636" priority="4517">
      <formula>$B1936="AESB1320TN"</formula>
    </cfRule>
    <cfRule type="expression" dxfId="3635" priority="4518">
      <formula>$B1936="NB1142"</formula>
    </cfRule>
    <cfRule type="expression" dxfId="3634" priority="4519">
      <formula>$B1936="EE1P11"</formula>
    </cfRule>
    <cfRule type="expression" dxfId="3633" priority="4520">
      <formula>$B1936="TN2054"</formula>
    </cfRule>
    <cfRule type="expression" dxfId="3632" priority="4521">
      <formula>$B1936="TN1201"</formula>
    </cfRule>
    <cfRule type="expression" dxfId="3631" priority="4522">
      <formula>$B1936="TN1321"</formula>
    </cfRule>
    <cfRule type="expression" dxfId="3630" priority="4523">
      <formula>$B1936="TN4010TA"</formula>
    </cfRule>
    <cfRule type="expression" dxfId="3629" priority="4524">
      <formula>$B1936="TN2053"</formula>
    </cfRule>
    <cfRule type="expression" dxfId="3628" priority="4525">
      <formula>$B1936="TN2421"</formula>
    </cfRule>
    <cfRule type="expression" dxfId="3627" priority="4526">
      <formula>$B1936="TN1301"</formula>
    </cfRule>
    <cfRule type="expression" dxfId="3626" priority="4527">
      <formula>$B1936="TN1612TU"</formula>
    </cfRule>
    <cfRule type="expression" dxfId="3625" priority="4528">
      <formula>$B1936="TN1311"</formula>
    </cfRule>
    <cfRule type="expression" dxfId="3624" priority="4529">
      <formula>$B1936="TN1622"</formula>
    </cfRule>
    <cfRule type="expression" dxfId="3623" priority="4530">
      <formula>$B1936="EE1200"</formula>
    </cfRule>
    <cfRule type="expression" dxfId="3622" priority="4531">
      <formula>$B1936="TN2345"</formula>
    </cfRule>
    <cfRule type="expression" dxfId="3621" priority="4532">
      <formula>$B1936="AESB1320TN"</formula>
    </cfRule>
    <cfRule type="expression" dxfId="3620" priority="4533">
      <formula>$B1936="TN4110TA"</formula>
    </cfRule>
    <cfRule type="expression" dxfId="3619" priority="4534">
      <formula>$B1936="TN2321"</formula>
    </cfRule>
  </conditionalFormatting>
  <conditionalFormatting sqref="S1843">
    <cfRule type="expression" dxfId="3618" priority="4496">
      <formula>$B1843="TN1531TW"</formula>
    </cfRule>
    <cfRule type="expression" dxfId="3617" priority="4497">
      <formula>$B1843="AESB1320TN"</formula>
    </cfRule>
    <cfRule type="expression" dxfId="3616" priority="4498">
      <formula>$B1843="NB1142"</formula>
    </cfRule>
    <cfRule type="expression" dxfId="3615" priority="4499">
      <formula>$B1843="EE1P11"</formula>
    </cfRule>
    <cfRule type="expression" dxfId="3614" priority="4500">
      <formula>$B1843="TN2054"</formula>
    </cfRule>
    <cfRule type="expression" dxfId="3613" priority="4501">
      <formula>$B1843="TN1201"</formula>
    </cfRule>
    <cfRule type="expression" dxfId="3612" priority="4502">
      <formula>$B1843="TN1321"</formula>
    </cfRule>
    <cfRule type="expression" dxfId="3611" priority="4503">
      <formula>$B1843="TN4010TA"</formula>
    </cfRule>
    <cfRule type="expression" dxfId="3610" priority="4504">
      <formula>$B1843="TN2053"</formula>
    </cfRule>
    <cfRule type="expression" dxfId="3609" priority="4505">
      <formula>$B1843="TN2421"</formula>
    </cfRule>
    <cfRule type="expression" dxfId="3608" priority="4506">
      <formula>$B1843="TN1301"</formula>
    </cfRule>
    <cfRule type="expression" dxfId="3607" priority="4507">
      <formula>$B1843="TN1612TU"</formula>
    </cfRule>
    <cfRule type="expression" dxfId="3606" priority="4508">
      <formula>$B1843="TN1311"</formula>
    </cfRule>
    <cfRule type="expression" dxfId="3605" priority="4509">
      <formula>$B1843="TN1622"</formula>
    </cfRule>
    <cfRule type="expression" dxfId="3604" priority="4510">
      <formula>$B1843="EE1200"</formula>
    </cfRule>
    <cfRule type="expression" dxfId="3603" priority="4511">
      <formula>$B1843="TN2345"</formula>
    </cfRule>
    <cfRule type="expression" dxfId="3602" priority="4512">
      <formula>$B1843="AESB1320TN"</formula>
    </cfRule>
    <cfRule type="expression" dxfId="3601" priority="4513">
      <formula>$B1843="TN4110TA"</formula>
    </cfRule>
    <cfRule type="expression" dxfId="3600" priority="4514">
      <formula>$B1843="TN2321"</formula>
    </cfRule>
  </conditionalFormatting>
  <conditionalFormatting sqref="M1833">
    <cfRule type="expression" dxfId="3599" priority="4476">
      <formula>$B1833="StatMechThermo"</formula>
    </cfRule>
    <cfRule type="expression" dxfId="3598" priority="4477">
      <formula>$B1833="TN1531TW"</formula>
    </cfRule>
    <cfRule type="expression" dxfId="3597" priority="4478">
      <formula>$B1833="AESB1320TN"</formula>
    </cfRule>
    <cfRule type="expression" dxfId="3596" priority="4479">
      <formula>$B1833="NB1142"</formula>
    </cfRule>
    <cfRule type="expression" dxfId="3595" priority="4480">
      <formula>$B1833="EE1P11"</formula>
    </cfRule>
    <cfRule type="expression" dxfId="3594" priority="4481">
      <formula>$B1833="TN2054"</formula>
    </cfRule>
    <cfRule type="expression" dxfId="3593" priority="4482">
      <formula>$B1833="TN1201"</formula>
    </cfRule>
    <cfRule type="expression" dxfId="3592" priority="4483">
      <formula>$B1833="TN1321"</formula>
    </cfRule>
    <cfRule type="expression" dxfId="3591" priority="4484">
      <formula>$B1833="TN4010TA"</formula>
    </cfRule>
    <cfRule type="expression" dxfId="3590" priority="4485">
      <formula>$B1833="TN2053"</formula>
    </cfRule>
    <cfRule type="expression" dxfId="3589" priority="4486">
      <formula>$B1833="TN2421"</formula>
    </cfRule>
    <cfRule type="expression" dxfId="3588" priority="4487">
      <formula>$B1833="TN1301"</formula>
    </cfRule>
    <cfRule type="expression" dxfId="3587" priority="4488">
      <formula>$B1833="TN1612TU"</formula>
    </cfRule>
    <cfRule type="expression" dxfId="3586" priority="4489">
      <formula>$B1833="TN1311"</formula>
    </cfRule>
    <cfRule type="expression" dxfId="3585" priority="4490">
      <formula>$B1833="TN1622"</formula>
    </cfRule>
    <cfRule type="expression" dxfId="3584" priority="4491">
      <formula>$B1833="EE1200"</formula>
    </cfRule>
    <cfRule type="expression" dxfId="3583" priority="4492">
      <formula>$B1833="TN2345"</formula>
    </cfRule>
    <cfRule type="expression" dxfId="3582" priority="4493">
      <formula>$B1833="AESB1320TN"</formula>
    </cfRule>
    <cfRule type="expression" dxfId="3581" priority="4494">
      <formula>$B1833="TN4110TA"</formula>
    </cfRule>
    <cfRule type="expression" dxfId="3580" priority="4495">
      <formula>$B1833="TN2321"</formula>
    </cfRule>
  </conditionalFormatting>
  <conditionalFormatting sqref="M1834">
    <cfRule type="expression" dxfId="3579" priority="4456">
      <formula>$B1834="StatMechThermo"</formula>
    </cfRule>
    <cfRule type="expression" dxfId="3578" priority="4457">
      <formula>$B1834="TN1531TW"</formula>
    </cfRule>
    <cfRule type="expression" dxfId="3577" priority="4458">
      <formula>$B1834="AESB1320TN"</formula>
    </cfRule>
    <cfRule type="expression" dxfId="3576" priority="4459">
      <formula>$B1834="NB1142"</formula>
    </cfRule>
    <cfRule type="expression" dxfId="3575" priority="4460">
      <formula>$B1834="EE1P11"</formula>
    </cfRule>
    <cfRule type="expression" dxfId="3574" priority="4461">
      <formula>$B1834="TN2054"</formula>
    </cfRule>
    <cfRule type="expression" dxfId="3573" priority="4462">
      <formula>$B1834="TN1201"</formula>
    </cfRule>
    <cfRule type="expression" dxfId="3572" priority="4463">
      <formula>$B1834="TN1321"</formula>
    </cfRule>
    <cfRule type="expression" dxfId="3571" priority="4464">
      <formula>$B1834="TN4010TA"</formula>
    </cfRule>
    <cfRule type="expression" dxfId="3570" priority="4465">
      <formula>$B1834="TN2053"</formula>
    </cfRule>
    <cfRule type="expression" dxfId="3569" priority="4466">
      <formula>$B1834="TN2421"</formula>
    </cfRule>
    <cfRule type="expression" dxfId="3568" priority="4467">
      <formula>$B1834="TN1301"</formula>
    </cfRule>
    <cfRule type="expression" dxfId="3567" priority="4468">
      <formula>$B1834="TN1612TU"</formula>
    </cfRule>
    <cfRule type="expression" dxfId="3566" priority="4469">
      <formula>$B1834="TN1311"</formula>
    </cfRule>
    <cfRule type="expression" dxfId="3565" priority="4470">
      <formula>$B1834="TN1622"</formula>
    </cfRule>
    <cfRule type="expression" dxfId="3564" priority="4471">
      <formula>$B1834="EE1200"</formula>
    </cfRule>
    <cfRule type="expression" dxfId="3563" priority="4472">
      <formula>$B1834="TN2345"</formula>
    </cfRule>
    <cfRule type="expression" dxfId="3562" priority="4473">
      <formula>$B1834="AESB1320TN"</formula>
    </cfRule>
    <cfRule type="expression" dxfId="3561" priority="4474">
      <formula>$B1834="TN4110TA"</formula>
    </cfRule>
    <cfRule type="expression" dxfId="3560" priority="4475">
      <formula>$B1834="TN2321"</formula>
    </cfRule>
  </conditionalFormatting>
  <conditionalFormatting sqref="M1835">
    <cfRule type="expression" dxfId="3559" priority="4436">
      <formula>$B1835="StatMechThermo"</formula>
    </cfRule>
    <cfRule type="expression" dxfId="3558" priority="4437">
      <formula>$B1835="TN1531TW"</formula>
    </cfRule>
    <cfRule type="expression" dxfId="3557" priority="4438">
      <formula>$B1835="AESB1320TN"</formula>
    </cfRule>
    <cfRule type="expression" dxfId="3556" priority="4439">
      <formula>$B1835="NB1142"</formula>
    </cfRule>
    <cfRule type="expression" dxfId="3555" priority="4440">
      <formula>$B1835="EE1P11"</formula>
    </cfRule>
    <cfRule type="expression" dxfId="3554" priority="4441">
      <formula>$B1835="TN2054"</formula>
    </cfRule>
    <cfRule type="expression" dxfId="3553" priority="4442">
      <formula>$B1835="TN1201"</formula>
    </cfRule>
    <cfRule type="expression" dxfId="3552" priority="4443">
      <formula>$B1835="TN1321"</formula>
    </cfRule>
    <cfRule type="expression" dxfId="3551" priority="4444">
      <formula>$B1835="TN4010TA"</formula>
    </cfRule>
    <cfRule type="expression" dxfId="3550" priority="4445">
      <formula>$B1835="TN2053"</formula>
    </cfRule>
    <cfRule type="expression" dxfId="3549" priority="4446">
      <formula>$B1835="TN2421"</formula>
    </cfRule>
    <cfRule type="expression" dxfId="3548" priority="4447">
      <formula>$B1835="TN1301"</formula>
    </cfRule>
    <cfRule type="expression" dxfId="3547" priority="4448">
      <formula>$B1835="TN1612TU"</formula>
    </cfRule>
    <cfRule type="expression" dxfId="3546" priority="4449">
      <formula>$B1835="TN1311"</formula>
    </cfRule>
    <cfRule type="expression" dxfId="3545" priority="4450">
      <formula>$B1835="TN1622"</formula>
    </cfRule>
    <cfRule type="expression" dxfId="3544" priority="4451">
      <formula>$B1835="EE1200"</formula>
    </cfRule>
    <cfRule type="expression" dxfId="3543" priority="4452">
      <formula>$B1835="TN2345"</formula>
    </cfRule>
    <cfRule type="expression" dxfId="3542" priority="4453">
      <formula>$B1835="AESB1320TN"</formula>
    </cfRule>
    <cfRule type="expression" dxfId="3541" priority="4454">
      <formula>$B1835="TN4110TA"</formula>
    </cfRule>
    <cfRule type="expression" dxfId="3540" priority="4455">
      <formula>$B1835="TN2321"</formula>
    </cfRule>
  </conditionalFormatting>
  <conditionalFormatting sqref="M1836">
    <cfRule type="expression" dxfId="3539" priority="4416">
      <formula>$B1836="StatMechThermo"</formula>
    </cfRule>
    <cfRule type="expression" dxfId="3538" priority="4417">
      <formula>$B1836="TN1531TW"</formula>
    </cfRule>
    <cfRule type="expression" dxfId="3537" priority="4418">
      <formula>$B1836="AESB1320TN"</formula>
    </cfRule>
    <cfRule type="expression" dxfId="3536" priority="4419">
      <formula>$B1836="NB1142"</formula>
    </cfRule>
    <cfRule type="expression" dxfId="3535" priority="4420">
      <formula>$B1836="EE1P11"</formula>
    </cfRule>
    <cfRule type="expression" dxfId="3534" priority="4421">
      <formula>$B1836="TN2054"</formula>
    </cfRule>
    <cfRule type="expression" dxfId="3533" priority="4422">
      <formula>$B1836="TN1201"</formula>
    </cfRule>
    <cfRule type="expression" dxfId="3532" priority="4423">
      <formula>$B1836="TN1321"</formula>
    </cfRule>
    <cfRule type="expression" dxfId="3531" priority="4424">
      <formula>$B1836="TN4010TA"</formula>
    </cfRule>
    <cfRule type="expression" dxfId="3530" priority="4425">
      <formula>$B1836="TN2053"</formula>
    </cfRule>
    <cfRule type="expression" dxfId="3529" priority="4426">
      <formula>$B1836="TN2421"</formula>
    </cfRule>
    <cfRule type="expression" dxfId="3528" priority="4427">
      <formula>$B1836="TN1301"</formula>
    </cfRule>
    <cfRule type="expression" dxfId="3527" priority="4428">
      <formula>$B1836="TN1612TU"</formula>
    </cfRule>
    <cfRule type="expression" dxfId="3526" priority="4429">
      <formula>$B1836="TN1311"</formula>
    </cfRule>
    <cfRule type="expression" dxfId="3525" priority="4430">
      <formula>$B1836="TN1622"</formula>
    </cfRule>
    <cfRule type="expression" dxfId="3524" priority="4431">
      <formula>$B1836="EE1200"</formula>
    </cfRule>
    <cfRule type="expression" dxfId="3523" priority="4432">
      <formula>$B1836="TN2345"</formula>
    </cfRule>
    <cfRule type="expression" dxfId="3522" priority="4433">
      <formula>$B1836="AESB1320TN"</formula>
    </cfRule>
    <cfRule type="expression" dxfId="3521" priority="4434">
      <formula>$B1836="TN4110TA"</formula>
    </cfRule>
    <cfRule type="expression" dxfId="3520" priority="4435">
      <formula>$B1836="TN2321"</formula>
    </cfRule>
  </conditionalFormatting>
  <conditionalFormatting sqref="M1837">
    <cfRule type="expression" dxfId="3519" priority="4396">
      <formula>$B1837="StatMechThermo"</formula>
    </cfRule>
    <cfRule type="expression" dxfId="3518" priority="4397">
      <formula>$B1837="TN1531TW"</formula>
    </cfRule>
    <cfRule type="expression" dxfId="3517" priority="4398">
      <formula>$B1837="AESB1320TN"</formula>
    </cfRule>
    <cfRule type="expression" dxfId="3516" priority="4399">
      <formula>$B1837="NB1142"</formula>
    </cfRule>
    <cfRule type="expression" dxfId="3515" priority="4400">
      <formula>$B1837="EE1P11"</formula>
    </cfRule>
    <cfRule type="expression" dxfId="3514" priority="4401">
      <formula>$B1837="TN2054"</formula>
    </cfRule>
    <cfRule type="expression" dxfId="3513" priority="4402">
      <formula>$B1837="TN1201"</formula>
    </cfRule>
    <cfRule type="expression" dxfId="3512" priority="4403">
      <formula>$B1837="TN1321"</formula>
    </cfRule>
    <cfRule type="expression" dxfId="3511" priority="4404">
      <formula>$B1837="TN4010TA"</formula>
    </cfRule>
    <cfRule type="expression" dxfId="3510" priority="4405">
      <formula>$B1837="TN2053"</formula>
    </cfRule>
    <cfRule type="expression" dxfId="3509" priority="4406">
      <formula>$B1837="TN2421"</formula>
    </cfRule>
    <cfRule type="expression" dxfId="3508" priority="4407">
      <formula>$B1837="TN1301"</formula>
    </cfRule>
    <cfRule type="expression" dxfId="3507" priority="4408">
      <formula>$B1837="TN1612TU"</formula>
    </cfRule>
    <cfRule type="expression" dxfId="3506" priority="4409">
      <formula>$B1837="TN1311"</formula>
    </cfRule>
    <cfRule type="expression" dxfId="3505" priority="4410">
      <formula>$B1837="TN1622"</formula>
    </cfRule>
    <cfRule type="expression" dxfId="3504" priority="4411">
      <formula>$B1837="EE1200"</formula>
    </cfRule>
    <cfRule type="expression" dxfId="3503" priority="4412">
      <formula>$B1837="TN2345"</formula>
    </cfRule>
    <cfRule type="expression" dxfId="3502" priority="4413">
      <formula>$B1837="AESB1320TN"</formula>
    </cfRule>
    <cfRule type="expression" dxfId="3501" priority="4414">
      <formula>$B1837="TN4110TA"</formula>
    </cfRule>
    <cfRule type="expression" dxfId="3500" priority="4415">
      <formula>$B1837="TN2321"</formula>
    </cfRule>
  </conditionalFormatting>
  <conditionalFormatting sqref="M1838">
    <cfRule type="expression" dxfId="3499" priority="4376">
      <formula>$B1838="StatMechThermo"</formula>
    </cfRule>
    <cfRule type="expression" dxfId="3498" priority="4377">
      <formula>$B1838="TN1531TW"</formula>
    </cfRule>
    <cfRule type="expression" dxfId="3497" priority="4378">
      <formula>$B1838="AESB1320TN"</formula>
    </cfRule>
    <cfRule type="expression" dxfId="3496" priority="4379">
      <formula>$B1838="NB1142"</formula>
    </cfRule>
    <cfRule type="expression" dxfId="3495" priority="4380">
      <formula>$B1838="EE1P11"</formula>
    </cfRule>
    <cfRule type="expression" dxfId="3494" priority="4381">
      <formula>$B1838="TN2054"</formula>
    </cfRule>
    <cfRule type="expression" dxfId="3493" priority="4382">
      <formula>$B1838="TN1201"</formula>
    </cfRule>
    <cfRule type="expression" dxfId="3492" priority="4383">
      <formula>$B1838="TN1321"</formula>
    </cfRule>
    <cfRule type="expression" dxfId="3491" priority="4384">
      <formula>$B1838="TN4010TA"</formula>
    </cfRule>
    <cfRule type="expression" dxfId="3490" priority="4385">
      <formula>$B1838="TN2053"</formula>
    </cfRule>
    <cfRule type="expression" dxfId="3489" priority="4386">
      <formula>$B1838="TN2421"</formula>
    </cfRule>
    <cfRule type="expression" dxfId="3488" priority="4387">
      <formula>$B1838="TN1301"</formula>
    </cfRule>
    <cfRule type="expression" dxfId="3487" priority="4388">
      <formula>$B1838="TN1612TU"</formula>
    </cfRule>
    <cfRule type="expression" dxfId="3486" priority="4389">
      <formula>$B1838="TN1311"</formula>
    </cfRule>
    <cfRule type="expression" dxfId="3485" priority="4390">
      <formula>$B1838="TN1622"</formula>
    </cfRule>
    <cfRule type="expression" dxfId="3484" priority="4391">
      <formula>$B1838="EE1200"</formula>
    </cfRule>
    <cfRule type="expression" dxfId="3483" priority="4392">
      <formula>$B1838="TN2345"</formula>
    </cfRule>
    <cfRule type="expression" dxfId="3482" priority="4393">
      <formula>$B1838="AESB1320TN"</formula>
    </cfRule>
    <cfRule type="expression" dxfId="3481" priority="4394">
      <formula>$B1838="TN4110TA"</formula>
    </cfRule>
    <cfRule type="expression" dxfId="3480" priority="4395">
      <formula>$B1838="TN2321"</formula>
    </cfRule>
  </conditionalFormatting>
  <conditionalFormatting sqref="M1839">
    <cfRule type="expression" dxfId="3479" priority="4356">
      <formula>$B1839="StatMechThermo"</formula>
    </cfRule>
    <cfRule type="expression" dxfId="3478" priority="4357">
      <formula>$B1839="TN1531TW"</formula>
    </cfRule>
    <cfRule type="expression" dxfId="3477" priority="4358">
      <formula>$B1839="AESB1320TN"</formula>
    </cfRule>
    <cfRule type="expression" dxfId="3476" priority="4359">
      <formula>$B1839="NB1142"</formula>
    </cfRule>
    <cfRule type="expression" dxfId="3475" priority="4360">
      <formula>$B1839="EE1P11"</formula>
    </cfRule>
    <cfRule type="expression" dxfId="3474" priority="4361">
      <formula>$B1839="TN2054"</formula>
    </cfRule>
    <cfRule type="expression" dxfId="3473" priority="4362">
      <formula>$B1839="TN1201"</formula>
    </cfRule>
    <cfRule type="expression" dxfId="3472" priority="4363">
      <formula>$B1839="TN1321"</formula>
    </cfRule>
    <cfRule type="expression" dxfId="3471" priority="4364">
      <formula>$B1839="TN4010TA"</formula>
    </cfRule>
    <cfRule type="expression" dxfId="3470" priority="4365">
      <formula>$B1839="TN2053"</formula>
    </cfRule>
    <cfRule type="expression" dxfId="3469" priority="4366">
      <formula>$B1839="TN2421"</formula>
    </cfRule>
    <cfRule type="expression" dxfId="3468" priority="4367">
      <formula>$B1839="TN1301"</formula>
    </cfRule>
    <cfRule type="expression" dxfId="3467" priority="4368">
      <formula>$B1839="TN1612TU"</formula>
    </cfRule>
    <cfRule type="expression" dxfId="3466" priority="4369">
      <formula>$B1839="TN1311"</formula>
    </cfRule>
    <cfRule type="expression" dxfId="3465" priority="4370">
      <formula>$B1839="TN1622"</formula>
    </cfRule>
    <cfRule type="expression" dxfId="3464" priority="4371">
      <formula>$B1839="EE1200"</formula>
    </cfRule>
    <cfRule type="expression" dxfId="3463" priority="4372">
      <formula>$B1839="TN2345"</formula>
    </cfRule>
    <cfRule type="expression" dxfId="3462" priority="4373">
      <formula>$B1839="AESB1320TN"</formula>
    </cfRule>
    <cfRule type="expression" dxfId="3461" priority="4374">
      <formula>$B1839="TN4110TA"</formula>
    </cfRule>
    <cfRule type="expression" dxfId="3460" priority="4375">
      <formula>$B1839="TN2321"</formula>
    </cfRule>
  </conditionalFormatting>
  <conditionalFormatting sqref="M1840">
    <cfRule type="expression" dxfId="3459" priority="4336">
      <formula>$B1840="StatMechThermo"</formula>
    </cfRule>
    <cfRule type="expression" dxfId="3458" priority="4337">
      <formula>$B1840="TN1531TW"</formula>
    </cfRule>
    <cfRule type="expression" dxfId="3457" priority="4338">
      <formula>$B1840="AESB1320TN"</formula>
    </cfRule>
    <cfRule type="expression" dxfId="3456" priority="4339">
      <formula>$B1840="NB1142"</formula>
    </cfRule>
    <cfRule type="expression" dxfId="3455" priority="4340">
      <formula>$B1840="EE1P11"</formula>
    </cfRule>
    <cfRule type="expression" dxfId="3454" priority="4341">
      <formula>$B1840="TN2054"</formula>
    </cfRule>
    <cfRule type="expression" dxfId="3453" priority="4342">
      <formula>$B1840="TN1201"</formula>
    </cfRule>
    <cfRule type="expression" dxfId="3452" priority="4343">
      <formula>$B1840="TN1321"</formula>
    </cfRule>
    <cfRule type="expression" dxfId="3451" priority="4344">
      <formula>$B1840="TN4010TA"</formula>
    </cfRule>
    <cfRule type="expression" dxfId="3450" priority="4345">
      <formula>$B1840="TN2053"</formula>
    </cfRule>
    <cfRule type="expression" dxfId="3449" priority="4346">
      <formula>$B1840="TN2421"</formula>
    </cfRule>
    <cfRule type="expression" dxfId="3448" priority="4347">
      <formula>$B1840="TN1301"</formula>
    </cfRule>
    <cfRule type="expression" dxfId="3447" priority="4348">
      <formula>$B1840="TN1612TU"</formula>
    </cfRule>
    <cfRule type="expression" dxfId="3446" priority="4349">
      <formula>$B1840="TN1311"</formula>
    </cfRule>
    <cfRule type="expression" dxfId="3445" priority="4350">
      <formula>$B1840="TN1622"</formula>
    </cfRule>
    <cfRule type="expression" dxfId="3444" priority="4351">
      <formula>$B1840="EE1200"</formula>
    </cfRule>
    <cfRule type="expression" dxfId="3443" priority="4352">
      <formula>$B1840="TN2345"</formula>
    </cfRule>
    <cfRule type="expression" dxfId="3442" priority="4353">
      <formula>$B1840="AESB1320TN"</formula>
    </cfRule>
    <cfRule type="expression" dxfId="3441" priority="4354">
      <formula>$B1840="TN4110TA"</formula>
    </cfRule>
    <cfRule type="expression" dxfId="3440" priority="4355">
      <formula>$B1840="TN2321"</formula>
    </cfRule>
  </conditionalFormatting>
  <conditionalFormatting sqref="M1841">
    <cfRule type="expression" dxfId="3439" priority="4316">
      <formula>$B1841="StatMechThermo"</formula>
    </cfRule>
    <cfRule type="expression" dxfId="3438" priority="4317">
      <formula>$B1841="TN1531TW"</formula>
    </cfRule>
    <cfRule type="expression" dxfId="3437" priority="4318">
      <formula>$B1841="AESB1320TN"</formula>
    </cfRule>
    <cfRule type="expression" dxfId="3436" priority="4319">
      <formula>$B1841="NB1142"</formula>
    </cfRule>
    <cfRule type="expression" dxfId="3435" priority="4320">
      <formula>$B1841="EE1P11"</formula>
    </cfRule>
    <cfRule type="expression" dxfId="3434" priority="4321">
      <formula>$B1841="TN2054"</formula>
    </cfRule>
    <cfRule type="expression" dxfId="3433" priority="4322">
      <formula>$B1841="TN1201"</formula>
    </cfRule>
    <cfRule type="expression" dxfId="3432" priority="4323">
      <formula>$B1841="TN1321"</formula>
    </cfRule>
    <cfRule type="expression" dxfId="3431" priority="4324">
      <formula>$B1841="TN4010TA"</formula>
    </cfRule>
    <cfRule type="expression" dxfId="3430" priority="4325">
      <formula>$B1841="TN2053"</formula>
    </cfRule>
    <cfRule type="expression" dxfId="3429" priority="4326">
      <formula>$B1841="TN2421"</formula>
    </cfRule>
    <cfRule type="expression" dxfId="3428" priority="4327">
      <formula>$B1841="TN1301"</formula>
    </cfRule>
    <cfRule type="expression" dxfId="3427" priority="4328">
      <formula>$B1841="TN1612TU"</formula>
    </cfRule>
    <cfRule type="expression" dxfId="3426" priority="4329">
      <formula>$B1841="TN1311"</formula>
    </cfRule>
    <cfRule type="expression" dxfId="3425" priority="4330">
      <formula>$B1841="TN1622"</formula>
    </cfRule>
    <cfRule type="expression" dxfId="3424" priority="4331">
      <formula>$B1841="EE1200"</formula>
    </cfRule>
    <cfRule type="expression" dxfId="3423" priority="4332">
      <formula>$B1841="TN2345"</formula>
    </cfRule>
    <cfRule type="expression" dxfId="3422" priority="4333">
      <formula>$B1841="AESB1320TN"</formula>
    </cfRule>
    <cfRule type="expression" dxfId="3421" priority="4334">
      <formula>$B1841="TN4110TA"</formula>
    </cfRule>
    <cfRule type="expression" dxfId="3420" priority="4335">
      <formula>$B1841="TN2321"</formula>
    </cfRule>
  </conditionalFormatting>
  <conditionalFormatting sqref="M1842">
    <cfRule type="expression" dxfId="3419" priority="4296">
      <formula>$B1842="StatMechThermo"</formula>
    </cfRule>
    <cfRule type="expression" dxfId="3418" priority="4297">
      <formula>$B1842="TN1531TW"</formula>
    </cfRule>
    <cfRule type="expression" dxfId="3417" priority="4298">
      <formula>$B1842="AESB1320TN"</formula>
    </cfRule>
    <cfRule type="expression" dxfId="3416" priority="4299">
      <formula>$B1842="NB1142"</formula>
    </cfRule>
    <cfRule type="expression" dxfId="3415" priority="4300">
      <formula>$B1842="EE1P11"</formula>
    </cfRule>
    <cfRule type="expression" dxfId="3414" priority="4301">
      <formula>$B1842="TN2054"</formula>
    </cfRule>
    <cfRule type="expression" dxfId="3413" priority="4302">
      <formula>$B1842="TN1201"</formula>
    </cfRule>
    <cfRule type="expression" dxfId="3412" priority="4303">
      <formula>$B1842="TN1321"</formula>
    </cfRule>
    <cfRule type="expression" dxfId="3411" priority="4304">
      <formula>$B1842="TN4010TA"</formula>
    </cfRule>
    <cfRule type="expression" dxfId="3410" priority="4305">
      <formula>$B1842="TN2053"</formula>
    </cfRule>
    <cfRule type="expression" dxfId="3409" priority="4306">
      <formula>$B1842="TN2421"</formula>
    </cfRule>
    <cfRule type="expression" dxfId="3408" priority="4307">
      <formula>$B1842="TN1301"</formula>
    </cfRule>
    <cfRule type="expression" dxfId="3407" priority="4308">
      <formula>$B1842="TN1612TU"</formula>
    </cfRule>
    <cfRule type="expression" dxfId="3406" priority="4309">
      <formula>$B1842="TN1311"</formula>
    </cfRule>
    <cfRule type="expression" dxfId="3405" priority="4310">
      <formula>$B1842="TN1622"</formula>
    </cfRule>
    <cfRule type="expression" dxfId="3404" priority="4311">
      <formula>$B1842="EE1200"</formula>
    </cfRule>
    <cfRule type="expression" dxfId="3403" priority="4312">
      <formula>$B1842="TN2345"</formula>
    </cfRule>
    <cfRule type="expression" dxfId="3402" priority="4313">
      <formula>$B1842="AESB1320TN"</formula>
    </cfRule>
    <cfRule type="expression" dxfId="3401" priority="4314">
      <formula>$B1842="TN4110TA"</formula>
    </cfRule>
    <cfRule type="expression" dxfId="3400" priority="4315">
      <formula>$B1842="TN2321"</formula>
    </cfRule>
  </conditionalFormatting>
  <conditionalFormatting sqref="M1843">
    <cfRule type="expression" dxfId="3399" priority="4276">
      <formula>$B1843="StatMechThermo"</formula>
    </cfRule>
    <cfRule type="expression" dxfId="3398" priority="4277">
      <formula>$B1843="TN1531TW"</formula>
    </cfRule>
    <cfRule type="expression" dxfId="3397" priority="4278">
      <formula>$B1843="AESB1320TN"</formula>
    </cfRule>
    <cfRule type="expression" dxfId="3396" priority="4279">
      <formula>$B1843="NB1142"</formula>
    </cfRule>
    <cfRule type="expression" dxfId="3395" priority="4280">
      <formula>$B1843="EE1P11"</formula>
    </cfRule>
    <cfRule type="expression" dxfId="3394" priority="4281">
      <formula>$B1843="TN2054"</formula>
    </cfRule>
    <cfRule type="expression" dxfId="3393" priority="4282">
      <formula>$B1843="TN1201"</formula>
    </cfRule>
    <cfRule type="expression" dxfId="3392" priority="4283">
      <formula>$B1843="TN1321"</formula>
    </cfRule>
    <cfRule type="expression" dxfId="3391" priority="4284">
      <formula>$B1843="TN4010TA"</formula>
    </cfRule>
    <cfRule type="expression" dxfId="3390" priority="4285">
      <formula>$B1843="TN2053"</formula>
    </cfRule>
    <cfRule type="expression" dxfId="3389" priority="4286">
      <formula>$B1843="TN2421"</formula>
    </cfRule>
    <cfRule type="expression" dxfId="3388" priority="4287">
      <formula>$B1843="TN1301"</formula>
    </cfRule>
    <cfRule type="expression" dxfId="3387" priority="4288">
      <formula>$B1843="TN1612TU"</formula>
    </cfRule>
    <cfRule type="expression" dxfId="3386" priority="4289">
      <formula>$B1843="TN1311"</formula>
    </cfRule>
    <cfRule type="expression" dxfId="3385" priority="4290">
      <formula>$B1843="TN1622"</formula>
    </cfRule>
    <cfRule type="expression" dxfId="3384" priority="4291">
      <formula>$B1843="EE1200"</formula>
    </cfRule>
    <cfRule type="expression" dxfId="3383" priority="4292">
      <formula>$B1843="TN2345"</formula>
    </cfRule>
    <cfRule type="expression" dxfId="3382" priority="4293">
      <formula>$B1843="AESB1320TN"</formula>
    </cfRule>
    <cfRule type="expression" dxfId="3381" priority="4294">
      <formula>$B1843="TN4110TA"</formula>
    </cfRule>
    <cfRule type="expression" dxfId="3380" priority="4295">
      <formula>$B1843="TN2321"</formula>
    </cfRule>
  </conditionalFormatting>
  <conditionalFormatting sqref="M1844">
    <cfRule type="expression" dxfId="3379" priority="4256">
      <formula>$B1844="StatMechThermo"</formula>
    </cfRule>
    <cfRule type="expression" dxfId="3378" priority="4257">
      <formula>$B1844="TN1531TW"</formula>
    </cfRule>
    <cfRule type="expression" dxfId="3377" priority="4258">
      <formula>$B1844="AESB1320TN"</formula>
    </cfRule>
    <cfRule type="expression" dxfId="3376" priority="4259">
      <formula>$B1844="NB1142"</formula>
    </cfRule>
    <cfRule type="expression" dxfId="3375" priority="4260">
      <formula>$B1844="EE1P11"</formula>
    </cfRule>
    <cfRule type="expression" dxfId="3374" priority="4261">
      <formula>$B1844="TN2054"</formula>
    </cfRule>
    <cfRule type="expression" dxfId="3373" priority="4262">
      <formula>$B1844="TN1201"</formula>
    </cfRule>
    <cfRule type="expression" dxfId="3372" priority="4263">
      <formula>$B1844="TN1321"</formula>
    </cfRule>
    <cfRule type="expression" dxfId="3371" priority="4264">
      <formula>$B1844="TN4010TA"</formula>
    </cfRule>
    <cfRule type="expression" dxfId="3370" priority="4265">
      <formula>$B1844="TN2053"</formula>
    </cfRule>
    <cfRule type="expression" dxfId="3369" priority="4266">
      <formula>$B1844="TN2421"</formula>
    </cfRule>
    <cfRule type="expression" dxfId="3368" priority="4267">
      <formula>$B1844="TN1301"</formula>
    </cfRule>
    <cfRule type="expression" dxfId="3367" priority="4268">
      <formula>$B1844="TN1612TU"</formula>
    </cfRule>
    <cfRule type="expression" dxfId="3366" priority="4269">
      <formula>$B1844="TN1311"</formula>
    </cfRule>
    <cfRule type="expression" dxfId="3365" priority="4270">
      <formula>$B1844="TN1622"</formula>
    </cfRule>
    <cfRule type="expression" dxfId="3364" priority="4271">
      <formula>$B1844="EE1200"</formula>
    </cfRule>
    <cfRule type="expression" dxfId="3363" priority="4272">
      <formula>$B1844="TN2345"</formula>
    </cfRule>
    <cfRule type="expression" dxfId="3362" priority="4273">
      <formula>$B1844="AESB1320TN"</formula>
    </cfRule>
    <cfRule type="expression" dxfId="3361" priority="4274">
      <formula>$B1844="TN4110TA"</formula>
    </cfRule>
    <cfRule type="expression" dxfId="3360" priority="4275">
      <formula>$B1844="TN2321"</formula>
    </cfRule>
  </conditionalFormatting>
  <conditionalFormatting sqref="M1845">
    <cfRule type="expression" dxfId="3359" priority="4236">
      <formula>$B1845="StatMechThermo"</formula>
    </cfRule>
    <cfRule type="expression" dxfId="3358" priority="4237">
      <formula>$B1845="TN1531TW"</formula>
    </cfRule>
    <cfRule type="expression" dxfId="3357" priority="4238">
      <formula>$B1845="AESB1320TN"</formula>
    </cfRule>
    <cfRule type="expression" dxfId="3356" priority="4239">
      <formula>$B1845="NB1142"</formula>
    </cfRule>
    <cfRule type="expression" dxfId="3355" priority="4240">
      <formula>$B1845="EE1P11"</formula>
    </cfRule>
    <cfRule type="expression" dxfId="3354" priority="4241">
      <formula>$B1845="TN2054"</formula>
    </cfRule>
    <cfRule type="expression" dxfId="3353" priority="4242">
      <formula>$B1845="TN1201"</formula>
    </cfRule>
    <cfRule type="expression" dxfId="3352" priority="4243">
      <formula>$B1845="TN1321"</formula>
    </cfRule>
    <cfRule type="expression" dxfId="3351" priority="4244">
      <formula>$B1845="TN4010TA"</formula>
    </cfRule>
    <cfRule type="expression" dxfId="3350" priority="4245">
      <formula>$B1845="TN2053"</formula>
    </cfRule>
    <cfRule type="expression" dxfId="3349" priority="4246">
      <formula>$B1845="TN2421"</formula>
    </cfRule>
    <cfRule type="expression" dxfId="3348" priority="4247">
      <formula>$B1845="TN1301"</formula>
    </cfRule>
    <cfRule type="expression" dxfId="3347" priority="4248">
      <formula>$B1845="TN1612TU"</formula>
    </cfRule>
    <cfRule type="expression" dxfId="3346" priority="4249">
      <formula>$B1845="TN1311"</formula>
    </cfRule>
    <cfRule type="expression" dxfId="3345" priority="4250">
      <formula>$B1845="TN1622"</formula>
    </cfRule>
    <cfRule type="expression" dxfId="3344" priority="4251">
      <formula>$B1845="EE1200"</formula>
    </cfRule>
    <cfRule type="expression" dxfId="3343" priority="4252">
      <formula>$B1845="TN2345"</formula>
    </cfRule>
    <cfRule type="expression" dxfId="3342" priority="4253">
      <formula>$B1845="AESB1320TN"</formula>
    </cfRule>
    <cfRule type="expression" dxfId="3341" priority="4254">
      <formula>$B1845="TN4110TA"</formula>
    </cfRule>
    <cfRule type="expression" dxfId="3340" priority="4255">
      <formula>$B1845="TN2321"</formula>
    </cfRule>
  </conditionalFormatting>
  <conditionalFormatting sqref="M1846">
    <cfRule type="expression" dxfId="3339" priority="4216">
      <formula>$B1846="StatMechThermo"</formula>
    </cfRule>
    <cfRule type="expression" dxfId="3338" priority="4217">
      <formula>$B1846="TN1531TW"</formula>
    </cfRule>
    <cfRule type="expression" dxfId="3337" priority="4218">
      <formula>$B1846="AESB1320TN"</formula>
    </cfRule>
    <cfRule type="expression" dxfId="3336" priority="4219">
      <formula>$B1846="NB1142"</formula>
    </cfRule>
    <cfRule type="expression" dxfId="3335" priority="4220">
      <formula>$B1846="EE1P11"</formula>
    </cfRule>
    <cfRule type="expression" dxfId="3334" priority="4221">
      <formula>$B1846="TN2054"</formula>
    </cfRule>
    <cfRule type="expression" dxfId="3333" priority="4222">
      <formula>$B1846="TN1201"</formula>
    </cfRule>
    <cfRule type="expression" dxfId="3332" priority="4223">
      <formula>$B1846="TN1321"</formula>
    </cfRule>
    <cfRule type="expression" dxfId="3331" priority="4224">
      <formula>$B1846="TN4010TA"</formula>
    </cfRule>
    <cfRule type="expression" dxfId="3330" priority="4225">
      <formula>$B1846="TN2053"</formula>
    </cfRule>
    <cfRule type="expression" dxfId="3329" priority="4226">
      <formula>$B1846="TN2421"</formula>
    </cfRule>
    <cfRule type="expression" dxfId="3328" priority="4227">
      <formula>$B1846="TN1301"</formula>
    </cfRule>
    <cfRule type="expression" dxfId="3327" priority="4228">
      <formula>$B1846="TN1612TU"</formula>
    </cfRule>
    <cfRule type="expression" dxfId="3326" priority="4229">
      <formula>$B1846="TN1311"</formula>
    </cfRule>
    <cfRule type="expression" dxfId="3325" priority="4230">
      <formula>$B1846="TN1622"</formula>
    </cfRule>
    <cfRule type="expression" dxfId="3324" priority="4231">
      <formula>$B1846="EE1200"</formula>
    </cfRule>
    <cfRule type="expression" dxfId="3323" priority="4232">
      <formula>$B1846="TN2345"</formula>
    </cfRule>
    <cfRule type="expression" dxfId="3322" priority="4233">
      <formula>$B1846="AESB1320TN"</formula>
    </cfRule>
    <cfRule type="expression" dxfId="3321" priority="4234">
      <formula>$B1846="TN4110TA"</formula>
    </cfRule>
    <cfRule type="expression" dxfId="3320" priority="4235">
      <formula>$B1846="TN2321"</formula>
    </cfRule>
  </conditionalFormatting>
  <conditionalFormatting sqref="M1847">
    <cfRule type="expression" dxfId="3319" priority="4196">
      <formula>$B1847="StatMechThermo"</formula>
    </cfRule>
    <cfRule type="expression" dxfId="3318" priority="4197">
      <formula>$B1847="TN1531TW"</formula>
    </cfRule>
    <cfRule type="expression" dxfId="3317" priority="4198">
      <formula>$B1847="AESB1320TN"</formula>
    </cfRule>
    <cfRule type="expression" dxfId="3316" priority="4199">
      <formula>$B1847="NB1142"</formula>
    </cfRule>
    <cfRule type="expression" dxfId="3315" priority="4200">
      <formula>$B1847="EE1P11"</formula>
    </cfRule>
    <cfRule type="expression" dxfId="3314" priority="4201">
      <formula>$B1847="TN2054"</formula>
    </cfRule>
    <cfRule type="expression" dxfId="3313" priority="4202">
      <formula>$B1847="TN1201"</formula>
    </cfRule>
    <cfRule type="expression" dxfId="3312" priority="4203">
      <formula>$B1847="TN1321"</formula>
    </cfRule>
    <cfRule type="expression" dxfId="3311" priority="4204">
      <formula>$B1847="TN4010TA"</formula>
    </cfRule>
    <cfRule type="expression" dxfId="3310" priority="4205">
      <formula>$B1847="TN2053"</formula>
    </cfRule>
    <cfRule type="expression" dxfId="3309" priority="4206">
      <formula>$B1847="TN2421"</formula>
    </cfRule>
    <cfRule type="expression" dxfId="3308" priority="4207">
      <formula>$B1847="TN1301"</formula>
    </cfRule>
    <cfRule type="expression" dxfId="3307" priority="4208">
      <formula>$B1847="TN1612TU"</formula>
    </cfRule>
    <cfRule type="expression" dxfId="3306" priority="4209">
      <formula>$B1847="TN1311"</formula>
    </cfRule>
    <cfRule type="expression" dxfId="3305" priority="4210">
      <formula>$B1847="TN1622"</formula>
    </cfRule>
    <cfRule type="expression" dxfId="3304" priority="4211">
      <formula>$B1847="EE1200"</formula>
    </cfRule>
    <cfRule type="expression" dxfId="3303" priority="4212">
      <formula>$B1847="TN2345"</formula>
    </cfRule>
    <cfRule type="expression" dxfId="3302" priority="4213">
      <formula>$B1847="AESB1320TN"</formula>
    </cfRule>
    <cfRule type="expression" dxfId="3301" priority="4214">
      <formula>$B1847="TN4110TA"</formula>
    </cfRule>
    <cfRule type="expression" dxfId="3300" priority="4215">
      <formula>$B1847="TN2321"</formula>
    </cfRule>
  </conditionalFormatting>
  <conditionalFormatting sqref="M1848">
    <cfRule type="expression" dxfId="3299" priority="4176">
      <formula>$B1848="StatMechThermo"</formula>
    </cfRule>
    <cfRule type="expression" dxfId="3298" priority="4177">
      <formula>$B1848="TN1531TW"</formula>
    </cfRule>
    <cfRule type="expression" dxfId="3297" priority="4178">
      <formula>$B1848="AESB1320TN"</formula>
    </cfRule>
    <cfRule type="expression" dxfId="3296" priority="4179">
      <formula>$B1848="NB1142"</formula>
    </cfRule>
    <cfRule type="expression" dxfId="3295" priority="4180">
      <formula>$B1848="EE1P11"</formula>
    </cfRule>
    <cfRule type="expression" dxfId="3294" priority="4181">
      <formula>$B1848="TN2054"</formula>
    </cfRule>
    <cfRule type="expression" dxfId="3293" priority="4182">
      <formula>$B1848="TN1201"</formula>
    </cfRule>
    <cfRule type="expression" dxfId="3292" priority="4183">
      <formula>$B1848="TN1321"</formula>
    </cfRule>
    <cfRule type="expression" dxfId="3291" priority="4184">
      <formula>$B1848="TN4010TA"</formula>
    </cfRule>
    <cfRule type="expression" dxfId="3290" priority="4185">
      <formula>$B1848="TN2053"</formula>
    </cfRule>
    <cfRule type="expression" dxfId="3289" priority="4186">
      <formula>$B1848="TN2421"</formula>
    </cfRule>
    <cfRule type="expression" dxfId="3288" priority="4187">
      <formula>$B1848="TN1301"</formula>
    </cfRule>
    <cfRule type="expression" dxfId="3287" priority="4188">
      <formula>$B1848="TN1612TU"</formula>
    </cfRule>
    <cfRule type="expression" dxfId="3286" priority="4189">
      <formula>$B1848="TN1311"</formula>
    </cfRule>
    <cfRule type="expression" dxfId="3285" priority="4190">
      <formula>$B1848="TN1622"</formula>
    </cfRule>
    <cfRule type="expression" dxfId="3284" priority="4191">
      <formula>$B1848="EE1200"</formula>
    </cfRule>
    <cfRule type="expression" dxfId="3283" priority="4192">
      <formula>$B1848="TN2345"</formula>
    </cfRule>
    <cfRule type="expression" dxfId="3282" priority="4193">
      <formula>$B1848="AESB1320TN"</formula>
    </cfRule>
    <cfRule type="expression" dxfId="3281" priority="4194">
      <formula>$B1848="TN4110TA"</formula>
    </cfRule>
    <cfRule type="expression" dxfId="3280" priority="4195">
      <formula>$B1848="TN2321"</formula>
    </cfRule>
  </conditionalFormatting>
  <conditionalFormatting sqref="M1849">
    <cfRule type="expression" dxfId="3279" priority="4156">
      <formula>$B1849="StatMechThermo"</formula>
    </cfRule>
    <cfRule type="expression" dxfId="3278" priority="4157">
      <formula>$B1849="TN1531TW"</formula>
    </cfRule>
    <cfRule type="expression" dxfId="3277" priority="4158">
      <formula>$B1849="AESB1320TN"</formula>
    </cfRule>
    <cfRule type="expression" dxfId="3276" priority="4159">
      <formula>$B1849="NB1142"</formula>
    </cfRule>
    <cfRule type="expression" dxfId="3275" priority="4160">
      <formula>$B1849="EE1P11"</formula>
    </cfRule>
    <cfRule type="expression" dxfId="3274" priority="4161">
      <formula>$B1849="TN2054"</formula>
    </cfRule>
    <cfRule type="expression" dxfId="3273" priority="4162">
      <formula>$B1849="TN1201"</formula>
    </cfRule>
    <cfRule type="expression" dxfId="3272" priority="4163">
      <formula>$B1849="TN1321"</formula>
    </cfRule>
    <cfRule type="expression" dxfId="3271" priority="4164">
      <formula>$B1849="TN4010TA"</formula>
    </cfRule>
    <cfRule type="expression" dxfId="3270" priority="4165">
      <formula>$B1849="TN2053"</formula>
    </cfRule>
    <cfRule type="expression" dxfId="3269" priority="4166">
      <formula>$B1849="TN2421"</formula>
    </cfRule>
    <cfRule type="expression" dxfId="3268" priority="4167">
      <formula>$B1849="TN1301"</formula>
    </cfRule>
    <cfRule type="expression" dxfId="3267" priority="4168">
      <formula>$B1849="TN1612TU"</formula>
    </cfRule>
    <cfRule type="expression" dxfId="3266" priority="4169">
      <formula>$B1849="TN1311"</formula>
    </cfRule>
    <cfRule type="expression" dxfId="3265" priority="4170">
      <formula>$B1849="TN1622"</formula>
    </cfRule>
    <cfRule type="expression" dxfId="3264" priority="4171">
      <formula>$B1849="EE1200"</formula>
    </cfRule>
    <cfRule type="expression" dxfId="3263" priority="4172">
      <formula>$B1849="TN2345"</formula>
    </cfRule>
    <cfRule type="expression" dxfId="3262" priority="4173">
      <formula>$B1849="AESB1320TN"</formula>
    </cfRule>
    <cfRule type="expression" dxfId="3261" priority="4174">
      <formula>$B1849="TN4110TA"</formula>
    </cfRule>
    <cfRule type="expression" dxfId="3260" priority="4175">
      <formula>$B1849="TN2321"</formula>
    </cfRule>
  </conditionalFormatting>
  <conditionalFormatting sqref="M1850">
    <cfRule type="expression" dxfId="3259" priority="4136">
      <formula>$B1850="StatMechThermo"</formula>
    </cfRule>
    <cfRule type="expression" dxfId="3258" priority="4137">
      <formula>$B1850="TN1531TW"</formula>
    </cfRule>
    <cfRule type="expression" dxfId="3257" priority="4138">
      <formula>$B1850="AESB1320TN"</formula>
    </cfRule>
    <cfRule type="expression" dxfId="3256" priority="4139">
      <formula>$B1850="NB1142"</formula>
    </cfRule>
    <cfRule type="expression" dxfId="3255" priority="4140">
      <formula>$B1850="EE1P11"</formula>
    </cfRule>
    <cfRule type="expression" dxfId="3254" priority="4141">
      <formula>$B1850="TN2054"</formula>
    </cfRule>
    <cfRule type="expression" dxfId="3253" priority="4142">
      <formula>$B1850="TN1201"</formula>
    </cfRule>
    <cfRule type="expression" dxfId="3252" priority="4143">
      <formula>$B1850="TN1321"</formula>
    </cfRule>
    <cfRule type="expression" dxfId="3251" priority="4144">
      <formula>$B1850="TN4010TA"</formula>
    </cfRule>
    <cfRule type="expression" dxfId="3250" priority="4145">
      <formula>$B1850="TN2053"</formula>
    </cfRule>
    <cfRule type="expression" dxfId="3249" priority="4146">
      <formula>$B1850="TN2421"</formula>
    </cfRule>
    <cfRule type="expression" dxfId="3248" priority="4147">
      <formula>$B1850="TN1301"</formula>
    </cfRule>
    <cfRule type="expression" dxfId="3247" priority="4148">
      <formula>$B1850="TN1612TU"</formula>
    </cfRule>
    <cfRule type="expression" dxfId="3246" priority="4149">
      <formula>$B1850="TN1311"</formula>
    </cfRule>
    <cfRule type="expression" dxfId="3245" priority="4150">
      <formula>$B1850="TN1622"</formula>
    </cfRule>
    <cfRule type="expression" dxfId="3244" priority="4151">
      <formula>$B1850="EE1200"</formula>
    </cfRule>
    <cfRule type="expression" dxfId="3243" priority="4152">
      <formula>$B1850="TN2345"</formula>
    </cfRule>
    <cfRule type="expression" dxfId="3242" priority="4153">
      <formula>$B1850="AESB1320TN"</formula>
    </cfRule>
    <cfRule type="expression" dxfId="3241" priority="4154">
      <formula>$B1850="TN4110TA"</formula>
    </cfRule>
    <cfRule type="expression" dxfId="3240" priority="4155">
      <formula>$B1850="TN2321"</formula>
    </cfRule>
  </conditionalFormatting>
  <conditionalFormatting sqref="M1851">
    <cfRule type="expression" dxfId="3239" priority="4116">
      <formula>$B1851="StatMechThermo"</formula>
    </cfRule>
    <cfRule type="expression" dxfId="3238" priority="4117">
      <formula>$B1851="TN1531TW"</formula>
    </cfRule>
    <cfRule type="expression" dxfId="3237" priority="4118">
      <formula>$B1851="AESB1320TN"</formula>
    </cfRule>
    <cfRule type="expression" dxfId="3236" priority="4119">
      <formula>$B1851="NB1142"</formula>
    </cfRule>
    <cfRule type="expression" dxfId="3235" priority="4120">
      <formula>$B1851="EE1P11"</formula>
    </cfRule>
    <cfRule type="expression" dxfId="3234" priority="4121">
      <formula>$B1851="TN2054"</formula>
    </cfRule>
    <cfRule type="expression" dxfId="3233" priority="4122">
      <formula>$B1851="TN1201"</formula>
    </cfRule>
    <cfRule type="expression" dxfId="3232" priority="4123">
      <formula>$B1851="TN1321"</formula>
    </cfRule>
    <cfRule type="expression" dxfId="3231" priority="4124">
      <formula>$B1851="TN4010TA"</formula>
    </cfRule>
    <cfRule type="expression" dxfId="3230" priority="4125">
      <formula>$B1851="TN2053"</formula>
    </cfRule>
    <cfRule type="expression" dxfId="3229" priority="4126">
      <formula>$B1851="TN2421"</formula>
    </cfRule>
    <cfRule type="expression" dxfId="3228" priority="4127">
      <formula>$B1851="TN1301"</formula>
    </cfRule>
    <cfRule type="expression" dxfId="3227" priority="4128">
      <formula>$B1851="TN1612TU"</formula>
    </cfRule>
    <cfRule type="expression" dxfId="3226" priority="4129">
      <formula>$B1851="TN1311"</formula>
    </cfRule>
    <cfRule type="expression" dxfId="3225" priority="4130">
      <formula>$B1851="TN1622"</formula>
    </cfRule>
    <cfRule type="expression" dxfId="3224" priority="4131">
      <formula>$B1851="EE1200"</formula>
    </cfRule>
    <cfRule type="expression" dxfId="3223" priority="4132">
      <formula>$B1851="TN2345"</formula>
    </cfRule>
    <cfRule type="expression" dxfId="3222" priority="4133">
      <formula>$B1851="AESB1320TN"</formula>
    </cfRule>
    <cfRule type="expression" dxfId="3221" priority="4134">
      <formula>$B1851="TN4110TA"</formula>
    </cfRule>
    <cfRule type="expression" dxfId="3220" priority="4135">
      <formula>$B1851="TN2321"</formula>
    </cfRule>
  </conditionalFormatting>
  <conditionalFormatting sqref="M1852">
    <cfRule type="expression" dxfId="3219" priority="4096">
      <formula>$B1852="StatMechThermo"</formula>
    </cfRule>
    <cfRule type="expression" dxfId="3218" priority="4097">
      <formula>$B1852="TN1531TW"</formula>
    </cfRule>
    <cfRule type="expression" dxfId="3217" priority="4098">
      <formula>$B1852="AESB1320TN"</formula>
    </cfRule>
    <cfRule type="expression" dxfId="3216" priority="4099">
      <formula>$B1852="NB1142"</formula>
    </cfRule>
    <cfRule type="expression" dxfId="3215" priority="4100">
      <formula>$B1852="EE1P11"</formula>
    </cfRule>
    <cfRule type="expression" dxfId="3214" priority="4101">
      <formula>$B1852="TN2054"</formula>
    </cfRule>
    <cfRule type="expression" dxfId="3213" priority="4102">
      <formula>$B1852="TN1201"</formula>
    </cfRule>
    <cfRule type="expression" dxfId="3212" priority="4103">
      <formula>$B1852="TN1321"</formula>
    </cfRule>
    <cfRule type="expression" dxfId="3211" priority="4104">
      <formula>$B1852="TN4010TA"</formula>
    </cfRule>
    <cfRule type="expression" dxfId="3210" priority="4105">
      <formula>$B1852="TN2053"</formula>
    </cfRule>
    <cfRule type="expression" dxfId="3209" priority="4106">
      <formula>$B1852="TN2421"</formula>
    </cfRule>
    <cfRule type="expression" dxfId="3208" priority="4107">
      <formula>$B1852="TN1301"</formula>
    </cfRule>
    <cfRule type="expression" dxfId="3207" priority="4108">
      <formula>$B1852="TN1612TU"</formula>
    </cfRule>
    <cfRule type="expression" dxfId="3206" priority="4109">
      <formula>$B1852="TN1311"</formula>
    </cfRule>
    <cfRule type="expression" dxfId="3205" priority="4110">
      <formula>$B1852="TN1622"</formula>
    </cfRule>
    <cfRule type="expression" dxfId="3204" priority="4111">
      <formula>$B1852="EE1200"</formula>
    </cfRule>
    <cfRule type="expression" dxfId="3203" priority="4112">
      <formula>$B1852="TN2345"</formula>
    </cfRule>
    <cfRule type="expression" dxfId="3202" priority="4113">
      <formula>$B1852="AESB1320TN"</formula>
    </cfRule>
    <cfRule type="expression" dxfId="3201" priority="4114">
      <formula>$B1852="TN4110TA"</formula>
    </cfRule>
    <cfRule type="expression" dxfId="3200" priority="4115">
      <formula>$B1852="TN2321"</formula>
    </cfRule>
  </conditionalFormatting>
  <conditionalFormatting sqref="M1853">
    <cfRule type="expression" dxfId="3199" priority="4076">
      <formula>$B1853="StatMechThermo"</formula>
    </cfRule>
    <cfRule type="expression" dxfId="3198" priority="4077">
      <formula>$B1853="TN1531TW"</formula>
    </cfRule>
    <cfRule type="expression" dxfId="3197" priority="4078">
      <formula>$B1853="AESB1320TN"</formula>
    </cfRule>
    <cfRule type="expression" dxfId="3196" priority="4079">
      <formula>$B1853="NB1142"</formula>
    </cfRule>
    <cfRule type="expression" dxfId="3195" priority="4080">
      <formula>$B1853="EE1P11"</formula>
    </cfRule>
    <cfRule type="expression" dxfId="3194" priority="4081">
      <formula>$B1853="TN2054"</formula>
    </cfRule>
    <cfRule type="expression" dxfId="3193" priority="4082">
      <formula>$B1853="TN1201"</formula>
    </cfRule>
    <cfRule type="expression" dxfId="3192" priority="4083">
      <formula>$B1853="TN1321"</formula>
    </cfRule>
    <cfRule type="expression" dxfId="3191" priority="4084">
      <formula>$B1853="TN4010TA"</formula>
    </cfRule>
    <cfRule type="expression" dxfId="3190" priority="4085">
      <formula>$B1853="TN2053"</formula>
    </cfRule>
    <cfRule type="expression" dxfId="3189" priority="4086">
      <formula>$B1853="TN2421"</formula>
    </cfRule>
    <cfRule type="expression" dxfId="3188" priority="4087">
      <formula>$B1853="TN1301"</formula>
    </cfRule>
    <cfRule type="expression" dxfId="3187" priority="4088">
      <formula>$B1853="TN1612TU"</formula>
    </cfRule>
    <cfRule type="expression" dxfId="3186" priority="4089">
      <formula>$B1853="TN1311"</formula>
    </cfRule>
    <cfRule type="expression" dxfId="3185" priority="4090">
      <formula>$B1853="TN1622"</formula>
    </cfRule>
    <cfRule type="expression" dxfId="3184" priority="4091">
      <formula>$B1853="EE1200"</formula>
    </cfRule>
    <cfRule type="expression" dxfId="3183" priority="4092">
      <formula>$B1853="TN2345"</formula>
    </cfRule>
    <cfRule type="expression" dxfId="3182" priority="4093">
      <formula>$B1853="AESB1320TN"</formula>
    </cfRule>
    <cfRule type="expression" dxfId="3181" priority="4094">
      <formula>$B1853="TN4110TA"</formula>
    </cfRule>
    <cfRule type="expression" dxfId="3180" priority="4095">
      <formula>$B1853="TN2321"</formula>
    </cfRule>
  </conditionalFormatting>
  <conditionalFormatting sqref="M1854">
    <cfRule type="expression" dxfId="3179" priority="4056">
      <formula>$B1854="StatMechThermo"</formula>
    </cfRule>
    <cfRule type="expression" dxfId="3178" priority="4057">
      <formula>$B1854="TN1531TW"</formula>
    </cfRule>
    <cfRule type="expression" dxfId="3177" priority="4058">
      <formula>$B1854="AESB1320TN"</formula>
    </cfRule>
    <cfRule type="expression" dxfId="3176" priority="4059">
      <formula>$B1854="NB1142"</formula>
    </cfRule>
    <cfRule type="expression" dxfId="3175" priority="4060">
      <formula>$B1854="EE1P11"</formula>
    </cfRule>
    <cfRule type="expression" dxfId="3174" priority="4061">
      <formula>$B1854="TN2054"</formula>
    </cfRule>
    <cfRule type="expression" dxfId="3173" priority="4062">
      <formula>$B1854="TN1201"</formula>
    </cfRule>
    <cfRule type="expression" dxfId="3172" priority="4063">
      <formula>$B1854="TN1321"</formula>
    </cfRule>
    <cfRule type="expression" dxfId="3171" priority="4064">
      <formula>$B1854="TN4010TA"</formula>
    </cfRule>
    <cfRule type="expression" dxfId="3170" priority="4065">
      <formula>$B1854="TN2053"</formula>
    </cfRule>
    <cfRule type="expression" dxfId="3169" priority="4066">
      <formula>$B1854="TN2421"</formula>
    </cfRule>
    <cfRule type="expression" dxfId="3168" priority="4067">
      <formula>$B1854="TN1301"</formula>
    </cfRule>
    <cfRule type="expression" dxfId="3167" priority="4068">
      <formula>$B1854="TN1612TU"</formula>
    </cfRule>
    <cfRule type="expression" dxfId="3166" priority="4069">
      <formula>$B1854="TN1311"</formula>
    </cfRule>
    <cfRule type="expression" dxfId="3165" priority="4070">
      <formula>$B1854="TN1622"</formula>
    </cfRule>
    <cfRule type="expression" dxfId="3164" priority="4071">
      <formula>$B1854="EE1200"</formula>
    </cfRule>
    <cfRule type="expression" dxfId="3163" priority="4072">
      <formula>$B1854="TN2345"</formula>
    </cfRule>
    <cfRule type="expression" dxfId="3162" priority="4073">
      <formula>$B1854="AESB1320TN"</formula>
    </cfRule>
    <cfRule type="expression" dxfId="3161" priority="4074">
      <formula>$B1854="TN4110TA"</formula>
    </cfRule>
    <cfRule type="expression" dxfId="3160" priority="4075">
      <formula>$B1854="TN2321"</formula>
    </cfRule>
  </conditionalFormatting>
  <conditionalFormatting sqref="M1855">
    <cfRule type="expression" dxfId="3159" priority="4036">
      <formula>$B1855="StatMechThermo"</formula>
    </cfRule>
    <cfRule type="expression" dxfId="3158" priority="4037">
      <formula>$B1855="TN1531TW"</formula>
    </cfRule>
    <cfRule type="expression" dxfId="3157" priority="4038">
      <formula>$B1855="AESB1320TN"</formula>
    </cfRule>
    <cfRule type="expression" dxfId="3156" priority="4039">
      <formula>$B1855="NB1142"</formula>
    </cfRule>
    <cfRule type="expression" dxfId="3155" priority="4040">
      <formula>$B1855="EE1P11"</formula>
    </cfRule>
    <cfRule type="expression" dxfId="3154" priority="4041">
      <formula>$B1855="TN2054"</formula>
    </cfRule>
    <cfRule type="expression" dxfId="3153" priority="4042">
      <formula>$B1855="TN1201"</formula>
    </cfRule>
    <cfRule type="expression" dxfId="3152" priority="4043">
      <formula>$B1855="TN1321"</formula>
    </cfRule>
    <cfRule type="expression" dxfId="3151" priority="4044">
      <formula>$B1855="TN4010TA"</formula>
    </cfRule>
    <cfRule type="expression" dxfId="3150" priority="4045">
      <formula>$B1855="TN2053"</formula>
    </cfRule>
    <cfRule type="expression" dxfId="3149" priority="4046">
      <formula>$B1855="TN2421"</formula>
    </cfRule>
    <cfRule type="expression" dxfId="3148" priority="4047">
      <formula>$B1855="TN1301"</formula>
    </cfRule>
    <cfRule type="expression" dxfId="3147" priority="4048">
      <formula>$B1855="TN1612TU"</formula>
    </cfRule>
    <cfRule type="expression" dxfId="3146" priority="4049">
      <formula>$B1855="TN1311"</formula>
    </cfRule>
    <cfRule type="expression" dxfId="3145" priority="4050">
      <formula>$B1855="TN1622"</formula>
    </cfRule>
    <cfRule type="expression" dxfId="3144" priority="4051">
      <formula>$B1855="EE1200"</formula>
    </cfRule>
    <cfRule type="expression" dxfId="3143" priority="4052">
      <formula>$B1855="TN2345"</formula>
    </cfRule>
    <cfRule type="expression" dxfId="3142" priority="4053">
      <formula>$B1855="AESB1320TN"</formula>
    </cfRule>
    <cfRule type="expression" dxfId="3141" priority="4054">
      <formula>$B1855="TN4110TA"</formula>
    </cfRule>
    <cfRule type="expression" dxfId="3140" priority="4055">
      <formula>$B1855="TN2321"</formula>
    </cfRule>
  </conditionalFormatting>
  <conditionalFormatting sqref="M1856">
    <cfRule type="expression" dxfId="3139" priority="4016">
      <formula>$B1856="StatMechThermo"</formula>
    </cfRule>
    <cfRule type="expression" dxfId="3138" priority="4017">
      <formula>$B1856="TN1531TW"</formula>
    </cfRule>
    <cfRule type="expression" dxfId="3137" priority="4018">
      <formula>$B1856="AESB1320TN"</formula>
    </cfRule>
    <cfRule type="expression" dxfId="3136" priority="4019">
      <formula>$B1856="NB1142"</formula>
    </cfRule>
    <cfRule type="expression" dxfId="3135" priority="4020">
      <formula>$B1856="EE1P11"</formula>
    </cfRule>
    <cfRule type="expression" dxfId="3134" priority="4021">
      <formula>$B1856="TN2054"</formula>
    </cfRule>
    <cfRule type="expression" dxfId="3133" priority="4022">
      <formula>$B1856="TN1201"</formula>
    </cfRule>
    <cfRule type="expression" dxfId="3132" priority="4023">
      <formula>$B1856="TN1321"</formula>
    </cfRule>
    <cfRule type="expression" dxfId="3131" priority="4024">
      <formula>$B1856="TN4010TA"</formula>
    </cfRule>
    <cfRule type="expression" dxfId="3130" priority="4025">
      <formula>$B1856="TN2053"</formula>
    </cfRule>
    <cfRule type="expression" dxfId="3129" priority="4026">
      <formula>$B1856="TN2421"</formula>
    </cfRule>
    <cfRule type="expression" dxfId="3128" priority="4027">
      <formula>$B1856="TN1301"</formula>
    </cfRule>
    <cfRule type="expression" dxfId="3127" priority="4028">
      <formula>$B1856="TN1612TU"</formula>
    </cfRule>
    <cfRule type="expression" dxfId="3126" priority="4029">
      <formula>$B1856="TN1311"</formula>
    </cfRule>
    <cfRule type="expression" dxfId="3125" priority="4030">
      <formula>$B1856="TN1622"</formula>
    </cfRule>
    <cfRule type="expression" dxfId="3124" priority="4031">
      <formula>$B1856="EE1200"</formula>
    </cfRule>
    <cfRule type="expression" dxfId="3123" priority="4032">
      <formula>$B1856="TN2345"</formula>
    </cfRule>
    <cfRule type="expression" dxfId="3122" priority="4033">
      <formula>$B1856="AESB1320TN"</formula>
    </cfRule>
    <cfRule type="expression" dxfId="3121" priority="4034">
      <formula>$B1856="TN4110TA"</formula>
    </cfRule>
    <cfRule type="expression" dxfId="3120" priority="4035">
      <formula>$B1856="TN2321"</formula>
    </cfRule>
  </conditionalFormatting>
  <conditionalFormatting sqref="M1857">
    <cfRule type="expression" dxfId="3119" priority="3996">
      <formula>$B1857="StatMechThermo"</formula>
    </cfRule>
    <cfRule type="expression" dxfId="3118" priority="3997">
      <formula>$B1857="TN1531TW"</formula>
    </cfRule>
    <cfRule type="expression" dxfId="3117" priority="3998">
      <formula>$B1857="AESB1320TN"</formula>
    </cfRule>
    <cfRule type="expression" dxfId="3116" priority="3999">
      <formula>$B1857="NB1142"</formula>
    </cfRule>
    <cfRule type="expression" dxfId="3115" priority="4000">
      <formula>$B1857="EE1P11"</formula>
    </cfRule>
    <cfRule type="expression" dxfId="3114" priority="4001">
      <formula>$B1857="TN2054"</formula>
    </cfRule>
    <cfRule type="expression" dxfId="3113" priority="4002">
      <formula>$B1857="TN1201"</formula>
    </cfRule>
    <cfRule type="expression" dxfId="3112" priority="4003">
      <formula>$B1857="TN1321"</formula>
    </cfRule>
    <cfRule type="expression" dxfId="3111" priority="4004">
      <formula>$B1857="TN4010TA"</formula>
    </cfRule>
    <cfRule type="expression" dxfId="3110" priority="4005">
      <formula>$B1857="TN2053"</formula>
    </cfRule>
    <cfRule type="expression" dxfId="3109" priority="4006">
      <formula>$B1857="TN2421"</formula>
    </cfRule>
    <cfRule type="expression" dxfId="3108" priority="4007">
      <formula>$B1857="TN1301"</formula>
    </cfRule>
    <cfRule type="expression" dxfId="3107" priority="4008">
      <formula>$B1857="TN1612TU"</formula>
    </cfRule>
    <cfRule type="expression" dxfId="3106" priority="4009">
      <formula>$B1857="TN1311"</formula>
    </cfRule>
    <cfRule type="expression" dxfId="3105" priority="4010">
      <formula>$B1857="TN1622"</formula>
    </cfRule>
    <cfRule type="expression" dxfId="3104" priority="4011">
      <formula>$B1857="EE1200"</formula>
    </cfRule>
    <cfRule type="expression" dxfId="3103" priority="4012">
      <formula>$B1857="TN2345"</formula>
    </cfRule>
    <cfRule type="expression" dxfId="3102" priority="4013">
      <formula>$B1857="AESB1320TN"</formula>
    </cfRule>
    <cfRule type="expression" dxfId="3101" priority="4014">
      <formula>$B1857="TN4110TA"</formula>
    </cfRule>
    <cfRule type="expression" dxfId="3100" priority="4015">
      <formula>$B1857="TN2321"</formula>
    </cfRule>
  </conditionalFormatting>
  <conditionalFormatting sqref="M1858">
    <cfRule type="expression" dxfId="3099" priority="3976">
      <formula>$B1858="StatMechThermo"</formula>
    </cfRule>
    <cfRule type="expression" dxfId="3098" priority="3977">
      <formula>$B1858="TN1531TW"</formula>
    </cfRule>
    <cfRule type="expression" dxfId="3097" priority="3978">
      <formula>$B1858="AESB1320TN"</formula>
    </cfRule>
    <cfRule type="expression" dxfId="3096" priority="3979">
      <formula>$B1858="NB1142"</formula>
    </cfRule>
    <cfRule type="expression" dxfId="3095" priority="3980">
      <formula>$B1858="EE1P11"</formula>
    </cfRule>
    <cfRule type="expression" dxfId="3094" priority="3981">
      <formula>$B1858="TN2054"</formula>
    </cfRule>
    <cfRule type="expression" dxfId="3093" priority="3982">
      <formula>$B1858="TN1201"</formula>
    </cfRule>
    <cfRule type="expression" dxfId="3092" priority="3983">
      <formula>$B1858="TN1321"</formula>
    </cfRule>
    <cfRule type="expression" dxfId="3091" priority="3984">
      <formula>$B1858="TN4010TA"</formula>
    </cfRule>
    <cfRule type="expression" dxfId="3090" priority="3985">
      <formula>$B1858="TN2053"</formula>
    </cfRule>
    <cfRule type="expression" dxfId="3089" priority="3986">
      <formula>$B1858="TN2421"</formula>
    </cfRule>
    <cfRule type="expression" dxfId="3088" priority="3987">
      <formula>$B1858="TN1301"</formula>
    </cfRule>
    <cfRule type="expression" dxfId="3087" priority="3988">
      <formula>$B1858="TN1612TU"</formula>
    </cfRule>
    <cfRule type="expression" dxfId="3086" priority="3989">
      <formula>$B1858="TN1311"</formula>
    </cfRule>
    <cfRule type="expression" dxfId="3085" priority="3990">
      <formula>$B1858="TN1622"</formula>
    </cfRule>
    <cfRule type="expression" dxfId="3084" priority="3991">
      <formula>$B1858="EE1200"</formula>
    </cfRule>
    <cfRule type="expression" dxfId="3083" priority="3992">
      <formula>$B1858="TN2345"</formula>
    </cfRule>
    <cfRule type="expression" dxfId="3082" priority="3993">
      <formula>$B1858="AESB1320TN"</formula>
    </cfRule>
    <cfRule type="expression" dxfId="3081" priority="3994">
      <formula>$B1858="TN4110TA"</formula>
    </cfRule>
    <cfRule type="expression" dxfId="3080" priority="3995">
      <formula>$B1858="TN2321"</formula>
    </cfRule>
  </conditionalFormatting>
  <conditionalFormatting sqref="M1859">
    <cfRule type="expression" dxfId="3079" priority="3956">
      <formula>$B1859="StatMechThermo"</formula>
    </cfRule>
    <cfRule type="expression" dxfId="3078" priority="3957">
      <formula>$B1859="TN1531TW"</formula>
    </cfRule>
    <cfRule type="expression" dxfId="3077" priority="3958">
      <formula>$B1859="AESB1320TN"</formula>
    </cfRule>
    <cfRule type="expression" dxfId="3076" priority="3959">
      <formula>$B1859="NB1142"</formula>
    </cfRule>
    <cfRule type="expression" dxfId="3075" priority="3960">
      <formula>$B1859="EE1P11"</formula>
    </cfRule>
    <cfRule type="expression" dxfId="3074" priority="3961">
      <formula>$B1859="TN2054"</formula>
    </cfRule>
    <cfRule type="expression" dxfId="3073" priority="3962">
      <formula>$B1859="TN1201"</formula>
    </cfRule>
    <cfRule type="expression" dxfId="3072" priority="3963">
      <formula>$B1859="TN1321"</formula>
    </cfRule>
    <cfRule type="expression" dxfId="3071" priority="3964">
      <formula>$B1859="TN4010TA"</formula>
    </cfRule>
    <cfRule type="expression" dxfId="3070" priority="3965">
      <formula>$B1859="TN2053"</formula>
    </cfRule>
    <cfRule type="expression" dxfId="3069" priority="3966">
      <formula>$B1859="TN2421"</formula>
    </cfRule>
    <cfRule type="expression" dxfId="3068" priority="3967">
      <formula>$B1859="TN1301"</formula>
    </cfRule>
    <cfRule type="expression" dxfId="3067" priority="3968">
      <formula>$B1859="TN1612TU"</formula>
    </cfRule>
    <cfRule type="expression" dxfId="3066" priority="3969">
      <formula>$B1859="TN1311"</formula>
    </cfRule>
    <cfRule type="expression" dxfId="3065" priority="3970">
      <formula>$B1859="TN1622"</formula>
    </cfRule>
    <cfRule type="expression" dxfId="3064" priority="3971">
      <formula>$B1859="EE1200"</formula>
    </cfRule>
    <cfRule type="expression" dxfId="3063" priority="3972">
      <formula>$B1859="TN2345"</formula>
    </cfRule>
    <cfRule type="expression" dxfId="3062" priority="3973">
      <formula>$B1859="AESB1320TN"</formula>
    </cfRule>
    <cfRule type="expression" dxfId="3061" priority="3974">
      <formula>$B1859="TN4110TA"</formula>
    </cfRule>
    <cfRule type="expression" dxfId="3060" priority="3975">
      <formula>$B1859="TN2321"</formula>
    </cfRule>
  </conditionalFormatting>
  <conditionalFormatting sqref="M1861">
    <cfRule type="expression" dxfId="3059" priority="3936">
      <formula>$B1861="StatMechThermo"</formula>
    </cfRule>
    <cfRule type="expression" dxfId="3058" priority="3937">
      <formula>$B1861="TN1531TW"</formula>
    </cfRule>
    <cfRule type="expression" dxfId="3057" priority="3938">
      <formula>$B1861="AESB1320TN"</formula>
    </cfRule>
    <cfRule type="expression" dxfId="3056" priority="3939">
      <formula>$B1861="NB1142"</formula>
    </cfRule>
    <cfRule type="expression" dxfId="3055" priority="3940">
      <formula>$B1861="EE1P11"</formula>
    </cfRule>
    <cfRule type="expression" dxfId="3054" priority="3941">
      <formula>$B1861="TN2054"</formula>
    </cfRule>
    <cfRule type="expression" dxfId="3053" priority="3942">
      <formula>$B1861="TN1201"</formula>
    </cfRule>
    <cfRule type="expression" dxfId="3052" priority="3943">
      <formula>$B1861="TN1321"</formula>
    </cfRule>
    <cfRule type="expression" dxfId="3051" priority="3944">
      <formula>$B1861="TN4010TA"</formula>
    </cfRule>
    <cfRule type="expression" dxfId="3050" priority="3945">
      <formula>$B1861="TN2053"</formula>
    </cfRule>
    <cfRule type="expression" dxfId="3049" priority="3946">
      <formula>$B1861="TN2421"</formula>
    </cfRule>
    <cfRule type="expression" dxfId="3048" priority="3947">
      <formula>$B1861="TN1301"</formula>
    </cfRule>
    <cfRule type="expression" dxfId="3047" priority="3948">
      <formula>$B1861="TN1612TU"</formula>
    </cfRule>
    <cfRule type="expression" dxfId="3046" priority="3949">
      <formula>$B1861="TN1311"</formula>
    </cfRule>
    <cfRule type="expression" dxfId="3045" priority="3950">
      <formula>$B1861="TN1622"</formula>
    </cfRule>
    <cfRule type="expression" dxfId="3044" priority="3951">
      <formula>$B1861="EE1200"</formula>
    </cfRule>
    <cfRule type="expression" dxfId="3043" priority="3952">
      <formula>$B1861="TN2345"</formula>
    </cfRule>
    <cfRule type="expression" dxfId="3042" priority="3953">
      <formula>$B1861="AESB1320TN"</formula>
    </cfRule>
    <cfRule type="expression" dxfId="3041" priority="3954">
      <formula>$B1861="TN4110TA"</formula>
    </cfRule>
    <cfRule type="expression" dxfId="3040" priority="3955">
      <formula>$B1861="TN2321"</formula>
    </cfRule>
  </conditionalFormatting>
  <conditionalFormatting sqref="M1862">
    <cfRule type="expression" dxfId="3039" priority="3916">
      <formula>$B1862="StatMechThermo"</formula>
    </cfRule>
    <cfRule type="expression" dxfId="3038" priority="3917">
      <formula>$B1862="TN1531TW"</formula>
    </cfRule>
    <cfRule type="expression" dxfId="3037" priority="3918">
      <formula>$B1862="AESB1320TN"</formula>
    </cfRule>
    <cfRule type="expression" dxfId="3036" priority="3919">
      <formula>$B1862="NB1142"</formula>
    </cfRule>
    <cfRule type="expression" dxfId="3035" priority="3920">
      <formula>$B1862="EE1P11"</formula>
    </cfRule>
    <cfRule type="expression" dxfId="3034" priority="3921">
      <formula>$B1862="TN2054"</formula>
    </cfRule>
    <cfRule type="expression" dxfId="3033" priority="3922">
      <formula>$B1862="TN1201"</formula>
    </cfRule>
    <cfRule type="expression" dxfId="3032" priority="3923">
      <formula>$B1862="TN1321"</formula>
    </cfRule>
    <cfRule type="expression" dxfId="3031" priority="3924">
      <formula>$B1862="TN4010TA"</formula>
    </cfRule>
    <cfRule type="expression" dxfId="3030" priority="3925">
      <formula>$B1862="TN2053"</formula>
    </cfRule>
    <cfRule type="expression" dxfId="3029" priority="3926">
      <formula>$B1862="TN2421"</formula>
    </cfRule>
    <cfRule type="expression" dxfId="3028" priority="3927">
      <formula>$B1862="TN1301"</formula>
    </cfRule>
    <cfRule type="expression" dxfId="3027" priority="3928">
      <formula>$B1862="TN1612TU"</formula>
    </cfRule>
    <cfRule type="expression" dxfId="3026" priority="3929">
      <formula>$B1862="TN1311"</formula>
    </cfRule>
    <cfRule type="expression" dxfId="3025" priority="3930">
      <formula>$B1862="TN1622"</formula>
    </cfRule>
    <cfRule type="expression" dxfId="3024" priority="3931">
      <formula>$B1862="EE1200"</formula>
    </cfRule>
    <cfRule type="expression" dxfId="3023" priority="3932">
      <formula>$B1862="TN2345"</formula>
    </cfRule>
    <cfRule type="expression" dxfId="3022" priority="3933">
      <formula>$B1862="AESB1320TN"</formula>
    </cfRule>
    <cfRule type="expression" dxfId="3021" priority="3934">
      <formula>$B1862="TN4110TA"</formula>
    </cfRule>
    <cfRule type="expression" dxfId="3020" priority="3935">
      <formula>$B1862="TN2321"</formula>
    </cfRule>
  </conditionalFormatting>
  <conditionalFormatting sqref="M1863">
    <cfRule type="expression" dxfId="3019" priority="3896">
      <formula>$B1863="StatMechThermo"</formula>
    </cfRule>
    <cfRule type="expression" dxfId="3018" priority="3897">
      <formula>$B1863="TN1531TW"</formula>
    </cfRule>
    <cfRule type="expression" dxfId="3017" priority="3898">
      <formula>$B1863="AESB1320TN"</formula>
    </cfRule>
    <cfRule type="expression" dxfId="3016" priority="3899">
      <formula>$B1863="NB1142"</formula>
    </cfRule>
    <cfRule type="expression" dxfId="3015" priority="3900">
      <formula>$B1863="EE1P11"</formula>
    </cfRule>
    <cfRule type="expression" dxfId="3014" priority="3901">
      <formula>$B1863="TN2054"</formula>
    </cfRule>
    <cfRule type="expression" dxfId="3013" priority="3902">
      <formula>$B1863="TN1201"</formula>
    </cfRule>
    <cfRule type="expression" dxfId="3012" priority="3903">
      <formula>$B1863="TN1321"</formula>
    </cfRule>
    <cfRule type="expression" dxfId="3011" priority="3904">
      <formula>$B1863="TN4010TA"</formula>
    </cfRule>
    <cfRule type="expression" dxfId="3010" priority="3905">
      <formula>$B1863="TN2053"</formula>
    </cfRule>
    <cfRule type="expression" dxfId="3009" priority="3906">
      <formula>$B1863="TN2421"</formula>
    </cfRule>
    <cfRule type="expression" dxfId="3008" priority="3907">
      <formula>$B1863="TN1301"</formula>
    </cfRule>
    <cfRule type="expression" dxfId="3007" priority="3908">
      <formula>$B1863="TN1612TU"</formula>
    </cfRule>
    <cfRule type="expression" dxfId="3006" priority="3909">
      <formula>$B1863="TN1311"</formula>
    </cfRule>
    <cfRule type="expression" dxfId="3005" priority="3910">
      <formula>$B1863="TN1622"</formula>
    </cfRule>
    <cfRule type="expression" dxfId="3004" priority="3911">
      <formula>$B1863="EE1200"</formula>
    </cfRule>
    <cfRule type="expression" dxfId="3003" priority="3912">
      <formula>$B1863="TN2345"</formula>
    </cfRule>
    <cfRule type="expression" dxfId="3002" priority="3913">
      <formula>$B1863="AESB1320TN"</formula>
    </cfRule>
    <cfRule type="expression" dxfId="3001" priority="3914">
      <formula>$B1863="TN4110TA"</formula>
    </cfRule>
    <cfRule type="expression" dxfId="3000" priority="3915">
      <formula>$B1863="TN2321"</formula>
    </cfRule>
  </conditionalFormatting>
  <conditionalFormatting sqref="M1864">
    <cfRule type="expression" dxfId="2999" priority="3876">
      <formula>$B1864="StatMechThermo"</formula>
    </cfRule>
    <cfRule type="expression" dxfId="2998" priority="3877">
      <formula>$B1864="TN1531TW"</formula>
    </cfRule>
    <cfRule type="expression" dxfId="2997" priority="3878">
      <formula>$B1864="AESB1320TN"</formula>
    </cfRule>
    <cfRule type="expression" dxfId="2996" priority="3879">
      <formula>$B1864="NB1142"</formula>
    </cfRule>
    <cfRule type="expression" dxfId="2995" priority="3880">
      <formula>$B1864="EE1P11"</formula>
    </cfRule>
    <cfRule type="expression" dxfId="2994" priority="3881">
      <formula>$B1864="TN2054"</formula>
    </cfRule>
    <cfRule type="expression" dxfId="2993" priority="3882">
      <formula>$B1864="TN1201"</formula>
    </cfRule>
    <cfRule type="expression" dxfId="2992" priority="3883">
      <formula>$B1864="TN1321"</formula>
    </cfRule>
    <cfRule type="expression" dxfId="2991" priority="3884">
      <formula>$B1864="TN4010TA"</formula>
    </cfRule>
    <cfRule type="expression" dxfId="2990" priority="3885">
      <formula>$B1864="TN2053"</formula>
    </cfRule>
    <cfRule type="expression" dxfId="2989" priority="3886">
      <formula>$B1864="TN2421"</formula>
    </cfRule>
    <cfRule type="expression" dxfId="2988" priority="3887">
      <formula>$B1864="TN1301"</formula>
    </cfRule>
    <cfRule type="expression" dxfId="2987" priority="3888">
      <formula>$B1864="TN1612TU"</formula>
    </cfRule>
    <cfRule type="expression" dxfId="2986" priority="3889">
      <formula>$B1864="TN1311"</formula>
    </cfRule>
    <cfRule type="expression" dxfId="2985" priority="3890">
      <formula>$B1864="TN1622"</formula>
    </cfRule>
    <cfRule type="expression" dxfId="2984" priority="3891">
      <formula>$B1864="EE1200"</formula>
    </cfRule>
    <cfRule type="expression" dxfId="2983" priority="3892">
      <formula>$B1864="TN2345"</formula>
    </cfRule>
    <cfRule type="expression" dxfId="2982" priority="3893">
      <formula>$B1864="AESB1320TN"</formula>
    </cfRule>
    <cfRule type="expression" dxfId="2981" priority="3894">
      <formula>$B1864="TN4110TA"</formula>
    </cfRule>
    <cfRule type="expression" dxfId="2980" priority="3895">
      <formula>$B1864="TN2321"</formula>
    </cfRule>
  </conditionalFormatting>
  <conditionalFormatting sqref="M1872">
    <cfRule type="expression" dxfId="2979" priority="3856">
      <formula>$B1872="StatMechThermo"</formula>
    </cfRule>
    <cfRule type="expression" dxfId="2978" priority="3857">
      <formula>$B1872="TN1531TW"</formula>
    </cfRule>
    <cfRule type="expression" dxfId="2977" priority="3858">
      <formula>$B1872="AESB1320TN"</formula>
    </cfRule>
    <cfRule type="expression" dxfId="2976" priority="3859">
      <formula>$B1872="NB1142"</formula>
    </cfRule>
    <cfRule type="expression" dxfId="2975" priority="3860">
      <formula>$B1872="EE1P11"</formula>
    </cfRule>
    <cfRule type="expression" dxfId="2974" priority="3861">
      <formula>$B1872="TN2054"</formula>
    </cfRule>
    <cfRule type="expression" dxfId="2973" priority="3862">
      <formula>$B1872="TN1201"</formula>
    </cfRule>
    <cfRule type="expression" dxfId="2972" priority="3863">
      <formula>$B1872="TN1321"</formula>
    </cfRule>
    <cfRule type="expression" dxfId="2971" priority="3864">
      <formula>$B1872="TN4010TA"</formula>
    </cfRule>
    <cfRule type="expression" dxfId="2970" priority="3865">
      <formula>$B1872="TN2053"</formula>
    </cfRule>
    <cfRule type="expression" dxfId="2969" priority="3866">
      <formula>$B1872="TN2421"</formula>
    </cfRule>
    <cfRule type="expression" dxfId="2968" priority="3867">
      <formula>$B1872="TN1301"</formula>
    </cfRule>
    <cfRule type="expression" dxfId="2967" priority="3868">
      <formula>$B1872="TN1612TU"</formula>
    </cfRule>
    <cfRule type="expression" dxfId="2966" priority="3869">
      <formula>$B1872="TN1311"</formula>
    </cfRule>
    <cfRule type="expression" dxfId="2965" priority="3870">
      <formula>$B1872="TN1622"</formula>
    </cfRule>
    <cfRule type="expression" dxfId="2964" priority="3871">
      <formula>$B1872="EE1200"</formula>
    </cfRule>
    <cfRule type="expression" dxfId="2963" priority="3872">
      <formula>$B1872="TN2345"</formula>
    </cfRule>
    <cfRule type="expression" dxfId="2962" priority="3873">
      <formula>$B1872="AESB1320TN"</formula>
    </cfRule>
    <cfRule type="expression" dxfId="2961" priority="3874">
      <formula>$B1872="TN4110TA"</formula>
    </cfRule>
    <cfRule type="expression" dxfId="2960" priority="3875">
      <formula>$B1872="TN2321"</formula>
    </cfRule>
  </conditionalFormatting>
  <conditionalFormatting sqref="M1873">
    <cfRule type="expression" dxfId="2959" priority="3836">
      <formula>$B1873="StatMechThermo"</formula>
    </cfRule>
    <cfRule type="expression" dxfId="2958" priority="3837">
      <formula>$B1873="TN1531TW"</formula>
    </cfRule>
    <cfRule type="expression" dxfId="2957" priority="3838">
      <formula>$B1873="AESB1320TN"</formula>
    </cfRule>
    <cfRule type="expression" dxfId="2956" priority="3839">
      <formula>$B1873="NB1142"</formula>
    </cfRule>
    <cfRule type="expression" dxfId="2955" priority="3840">
      <formula>$B1873="EE1P11"</formula>
    </cfRule>
    <cfRule type="expression" dxfId="2954" priority="3841">
      <formula>$B1873="TN2054"</formula>
    </cfRule>
    <cfRule type="expression" dxfId="2953" priority="3842">
      <formula>$B1873="TN1201"</formula>
    </cfRule>
    <cfRule type="expression" dxfId="2952" priority="3843">
      <formula>$B1873="TN1321"</formula>
    </cfRule>
    <cfRule type="expression" dxfId="2951" priority="3844">
      <formula>$B1873="TN4010TA"</formula>
    </cfRule>
    <cfRule type="expression" dxfId="2950" priority="3845">
      <formula>$B1873="TN2053"</formula>
    </cfRule>
    <cfRule type="expression" dxfId="2949" priority="3846">
      <formula>$B1873="TN2421"</formula>
    </cfRule>
    <cfRule type="expression" dxfId="2948" priority="3847">
      <formula>$B1873="TN1301"</formula>
    </cfRule>
    <cfRule type="expression" dxfId="2947" priority="3848">
      <formula>$B1873="TN1612TU"</formula>
    </cfRule>
    <cfRule type="expression" dxfId="2946" priority="3849">
      <formula>$B1873="TN1311"</formula>
    </cfRule>
    <cfRule type="expression" dxfId="2945" priority="3850">
      <formula>$B1873="TN1622"</formula>
    </cfRule>
    <cfRule type="expression" dxfId="2944" priority="3851">
      <formula>$B1873="EE1200"</formula>
    </cfRule>
    <cfRule type="expression" dxfId="2943" priority="3852">
      <formula>$B1873="TN2345"</formula>
    </cfRule>
    <cfRule type="expression" dxfId="2942" priority="3853">
      <formula>$B1873="AESB1320TN"</formula>
    </cfRule>
    <cfRule type="expression" dxfId="2941" priority="3854">
      <formula>$B1873="TN4110TA"</formula>
    </cfRule>
    <cfRule type="expression" dxfId="2940" priority="3855">
      <formula>$B1873="TN2321"</formula>
    </cfRule>
  </conditionalFormatting>
  <conditionalFormatting sqref="M1874">
    <cfRule type="expression" dxfId="2939" priority="3816">
      <formula>$B1874="StatMechThermo"</formula>
    </cfRule>
    <cfRule type="expression" dxfId="2938" priority="3817">
      <formula>$B1874="TN1531TW"</formula>
    </cfRule>
    <cfRule type="expression" dxfId="2937" priority="3818">
      <formula>$B1874="AESB1320TN"</formula>
    </cfRule>
    <cfRule type="expression" dxfId="2936" priority="3819">
      <formula>$B1874="NB1142"</formula>
    </cfRule>
    <cfRule type="expression" dxfId="2935" priority="3820">
      <formula>$B1874="EE1P11"</formula>
    </cfRule>
    <cfRule type="expression" dxfId="2934" priority="3821">
      <formula>$B1874="TN2054"</formula>
    </cfRule>
    <cfRule type="expression" dxfId="2933" priority="3822">
      <formula>$B1874="TN1201"</formula>
    </cfRule>
    <cfRule type="expression" dxfId="2932" priority="3823">
      <formula>$B1874="TN1321"</formula>
    </cfRule>
    <cfRule type="expression" dxfId="2931" priority="3824">
      <formula>$B1874="TN4010TA"</formula>
    </cfRule>
    <cfRule type="expression" dxfId="2930" priority="3825">
      <formula>$B1874="TN2053"</formula>
    </cfRule>
    <cfRule type="expression" dxfId="2929" priority="3826">
      <formula>$B1874="TN2421"</formula>
    </cfRule>
    <cfRule type="expression" dxfId="2928" priority="3827">
      <formula>$B1874="TN1301"</formula>
    </cfRule>
    <cfRule type="expression" dxfId="2927" priority="3828">
      <formula>$B1874="TN1612TU"</formula>
    </cfRule>
    <cfRule type="expression" dxfId="2926" priority="3829">
      <formula>$B1874="TN1311"</formula>
    </cfRule>
    <cfRule type="expression" dxfId="2925" priority="3830">
      <formula>$B1874="TN1622"</formula>
    </cfRule>
    <cfRule type="expression" dxfId="2924" priority="3831">
      <formula>$B1874="EE1200"</formula>
    </cfRule>
    <cfRule type="expression" dxfId="2923" priority="3832">
      <formula>$B1874="TN2345"</formula>
    </cfRule>
    <cfRule type="expression" dxfId="2922" priority="3833">
      <formula>$B1874="AESB1320TN"</formula>
    </cfRule>
    <cfRule type="expression" dxfId="2921" priority="3834">
      <formula>$B1874="TN4110TA"</formula>
    </cfRule>
    <cfRule type="expression" dxfId="2920" priority="3835">
      <formula>$B1874="TN2321"</formula>
    </cfRule>
  </conditionalFormatting>
  <conditionalFormatting sqref="M1876">
    <cfRule type="expression" dxfId="2919" priority="3796">
      <formula>$B1876="StatMechThermo"</formula>
    </cfRule>
    <cfRule type="expression" dxfId="2918" priority="3797">
      <formula>$B1876="TN1531TW"</formula>
    </cfRule>
    <cfRule type="expression" dxfId="2917" priority="3798">
      <formula>$B1876="AESB1320TN"</formula>
    </cfRule>
    <cfRule type="expression" dxfId="2916" priority="3799">
      <formula>$B1876="NB1142"</formula>
    </cfRule>
    <cfRule type="expression" dxfId="2915" priority="3800">
      <formula>$B1876="EE1P11"</formula>
    </cfRule>
    <cfRule type="expression" dxfId="2914" priority="3801">
      <formula>$B1876="TN2054"</formula>
    </cfRule>
    <cfRule type="expression" dxfId="2913" priority="3802">
      <formula>$B1876="TN1201"</formula>
    </cfRule>
    <cfRule type="expression" dxfId="2912" priority="3803">
      <formula>$B1876="TN1321"</formula>
    </cfRule>
    <cfRule type="expression" dxfId="2911" priority="3804">
      <formula>$B1876="TN4010TA"</formula>
    </cfRule>
    <cfRule type="expression" dxfId="2910" priority="3805">
      <formula>$B1876="TN2053"</formula>
    </cfRule>
    <cfRule type="expression" dxfId="2909" priority="3806">
      <formula>$B1876="TN2421"</formula>
    </cfRule>
    <cfRule type="expression" dxfId="2908" priority="3807">
      <formula>$B1876="TN1301"</formula>
    </cfRule>
    <cfRule type="expression" dxfId="2907" priority="3808">
      <formula>$B1876="TN1612TU"</formula>
    </cfRule>
    <cfRule type="expression" dxfId="2906" priority="3809">
      <formula>$B1876="TN1311"</formula>
    </cfRule>
    <cfRule type="expression" dxfId="2905" priority="3810">
      <formula>$B1876="TN1622"</formula>
    </cfRule>
    <cfRule type="expression" dxfId="2904" priority="3811">
      <formula>$B1876="EE1200"</formula>
    </cfRule>
    <cfRule type="expression" dxfId="2903" priority="3812">
      <formula>$B1876="TN2345"</formula>
    </cfRule>
    <cfRule type="expression" dxfId="2902" priority="3813">
      <formula>$B1876="AESB1320TN"</formula>
    </cfRule>
    <cfRule type="expression" dxfId="2901" priority="3814">
      <formula>$B1876="TN4110TA"</formula>
    </cfRule>
    <cfRule type="expression" dxfId="2900" priority="3815">
      <formula>$B1876="TN2321"</formula>
    </cfRule>
  </conditionalFormatting>
  <conditionalFormatting sqref="M1884">
    <cfRule type="expression" dxfId="2899" priority="3776">
      <formula>$B1884="StatMechThermo"</formula>
    </cfRule>
    <cfRule type="expression" dxfId="2898" priority="3777">
      <formula>$B1884="TN1531TW"</formula>
    </cfRule>
    <cfRule type="expression" dxfId="2897" priority="3778">
      <formula>$B1884="AESB1320TN"</formula>
    </cfRule>
    <cfRule type="expression" dxfId="2896" priority="3779">
      <formula>$B1884="NB1142"</formula>
    </cfRule>
    <cfRule type="expression" dxfId="2895" priority="3780">
      <formula>$B1884="EE1P11"</formula>
    </cfRule>
    <cfRule type="expression" dxfId="2894" priority="3781">
      <formula>$B1884="TN2054"</formula>
    </cfRule>
    <cfRule type="expression" dxfId="2893" priority="3782">
      <formula>$B1884="TN1201"</formula>
    </cfRule>
    <cfRule type="expression" dxfId="2892" priority="3783">
      <formula>$B1884="TN1321"</formula>
    </cfRule>
    <cfRule type="expression" dxfId="2891" priority="3784">
      <formula>$B1884="TN4010TA"</formula>
    </cfRule>
    <cfRule type="expression" dxfId="2890" priority="3785">
      <formula>$B1884="TN2053"</formula>
    </cfRule>
    <cfRule type="expression" dxfId="2889" priority="3786">
      <formula>$B1884="TN2421"</formula>
    </cfRule>
    <cfRule type="expression" dxfId="2888" priority="3787">
      <formula>$B1884="TN1301"</formula>
    </cfRule>
    <cfRule type="expression" dxfId="2887" priority="3788">
      <formula>$B1884="TN1612TU"</formula>
    </cfRule>
    <cfRule type="expression" dxfId="2886" priority="3789">
      <formula>$B1884="TN1311"</formula>
    </cfRule>
    <cfRule type="expression" dxfId="2885" priority="3790">
      <formula>$B1884="TN1622"</formula>
    </cfRule>
    <cfRule type="expression" dxfId="2884" priority="3791">
      <formula>$B1884="EE1200"</formula>
    </cfRule>
    <cfRule type="expression" dxfId="2883" priority="3792">
      <formula>$B1884="TN2345"</formula>
    </cfRule>
    <cfRule type="expression" dxfId="2882" priority="3793">
      <formula>$B1884="AESB1320TN"</formula>
    </cfRule>
    <cfRule type="expression" dxfId="2881" priority="3794">
      <formula>$B1884="TN4110TA"</formula>
    </cfRule>
    <cfRule type="expression" dxfId="2880" priority="3795">
      <formula>$B1884="TN2321"</formula>
    </cfRule>
  </conditionalFormatting>
  <conditionalFormatting sqref="M1885">
    <cfRule type="expression" dxfId="2879" priority="3756">
      <formula>$B1885="StatMechThermo"</formula>
    </cfRule>
    <cfRule type="expression" dxfId="2878" priority="3757">
      <formula>$B1885="TN1531TW"</formula>
    </cfRule>
    <cfRule type="expression" dxfId="2877" priority="3758">
      <formula>$B1885="AESB1320TN"</formula>
    </cfRule>
    <cfRule type="expression" dxfId="2876" priority="3759">
      <formula>$B1885="NB1142"</formula>
    </cfRule>
    <cfRule type="expression" dxfId="2875" priority="3760">
      <formula>$B1885="EE1P11"</formula>
    </cfRule>
    <cfRule type="expression" dxfId="2874" priority="3761">
      <formula>$B1885="TN2054"</formula>
    </cfRule>
    <cfRule type="expression" dxfId="2873" priority="3762">
      <formula>$B1885="TN1201"</formula>
    </cfRule>
    <cfRule type="expression" dxfId="2872" priority="3763">
      <formula>$B1885="TN1321"</formula>
    </cfRule>
    <cfRule type="expression" dxfId="2871" priority="3764">
      <formula>$B1885="TN4010TA"</formula>
    </cfRule>
    <cfRule type="expression" dxfId="2870" priority="3765">
      <formula>$B1885="TN2053"</formula>
    </cfRule>
    <cfRule type="expression" dxfId="2869" priority="3766">
      <formula>$B1885="TN2421"</formula>
    </cfRule>
    <cfRule type="expression" dxfId="2868" priority="3767">
      <formula>$B1885="TN1301"</formula>
    </cfRule>
    <cfRule type="expression" dxfId="2867" priority="3768">
      <formula>$B1885="TN1612TU"</formula>
    </cfRule>
    <cfRule type="expression" dxfId="2866" priority="3769">
      <formula>$B1885="TN1311"</formula>
    </cfRule>
    <cfRule type="expression" dxfId="2865" priority="3770">
      <formula>$B1885="TN1622"</formula>
    </cfRule>
    <cfRule type="expression" dxfId="2864" priority="3771">
      <formula>$B1885="EE1200"</formula>
    </cfRule>
    <cfRule type="expression" dxfId="2863" priority="3772">
      <formula>$B1885="TN2345"</formula>
    </cfRule>
    <cfRule type="expression" dxfId="2862" priority="3773">
      <formula>$B1885="AESB1320TN"</formula>
    </cfRule>
    <cfRule type="expression" dxfId="2861" priority="3774">
      <formula>$B1885="TN4110TA"</formula>
    </cfRule>
    <cfRule type="expression" dxfId="2860" priority="3775">
      <formula>$B1885="TN2321"</formula>
    </cfRule>
  </conditionalFormatting>
  <conditionalFormatting sqref="M1878">
    <cfRule type="expression" dxfId="2859" priority="3736">
      <formula>$B1878="StatMechThermo"</formula>
    </cfRule>
    <cfRule type="expression" dxfId="2858" priority="3737">
      <formula>$B1878="TN1531TW"</formula>
    </cfRule>
    <cfRule type="expression" dxfId="2857" priority="3738">
      <formula>$B1878="AESB1320TN"</formula>
    </cfRule>
    <cfRule type="expression" dxfId="2856" priority="3739">
      <formula>$B1878="NB1142"</formula>
    </cfRule>
    <cfRule type="expression" dxfId="2855" priority="3740">
      <formula>$B1878="EE1P11"</formula>
    </cfRule>
    <cfRule type="expression" dxfId="2854" priority="3741">
      <formula>$B1878="TN2054"</formula>
    </cfRule>
    <cfRule type="expression" dxfId="2853" priority="3742">
      <formula>$B1878="TN1201"</formula>
    </cfRule>
    <cfRule type="expression" dxfId="2852" priority="3743">
      <formula>$B1878="TN1321"</formula>
    </cfRule>
    <cfRule type="expression" dxfId="2851" priority="3744">
      <formula>$B1878="TN4010TA"</formula>
    </cfRule>
    <cfRule type="expression" dxfId="2850" priority="3745">
      <formula>$B1878="TN2053"</formula>
    </cfRule>
    <cfRule type="expression" dxfId="2849" priority="3746">
      <formula>$B1878="TN2421"</formula>
    </cfRule>
    <cfRule type="expression" dxfId="2848" priority="3747">
      <formula>$B1878="TN1301"</formula>
    </cfRule>
    <cfRule type="expression" dxfId="2847" priority="3748">
      <formula>$B1878="TN1612TU"</formula>
    </cfRule>
    <cfRule type="expression" dxfId="2846" priority="3749">
      <formula>$B1878="TN1311"</formula>
    </cfRule>
    <cfRule type="expression" dxfId="2845" priority="3750">
      <formula>$B1878="TN1622"</formula>
    </cfRule>
    <cfRule type="expression" dxfId="2844" priority="3751">
      <formula>$B1878="EE1200"</formula>
    </cfRule>
    <cfRule type="expression" dxfId="2843" priority="3752">
      <formula>$B1878="TN2345"</formula>
    </cfRule>
    <cfRule type="expression" dxfId="2842" priority="3753">
      <formula>$B1878="AESB1320TN"</formula>
    </cfRule>
    <cfRule type="expression" dxfId="2841" priority="3754">
      <formula>$B1878="TN4110TA"</formula>
    </cfRule>
    <cfRule type="expression" dxfId="2840" priority="3755">
      <formula>$B1878="TN2321"</formula>
    </cfRule>
  </conditionalFormatting>
  <conditionalFormatting sqref="M1880">
    <cfRule type="expression" dxfId="2839" priority="3716">
      <formula>$B1880="StatMechThermo"</formula>
    </cfRule>
    <cfRule type="expression" dxfId="2838" priority="3717">
      <formula>$B1880="TN1531TW"</formula>
    </cfRule>
    <cfRule type="expression" dxfId="2837" priority="3718">
      <formula>$B1880="AESB1320TN"</formula>
    </cfRule>
    <cfRule type="expression" dxfId="2836" priority="3719">
      <formula>$B1880="NB1142"</formula>
    </cfRule>
    <cfRule type="expression" dxfId="2835" priority="3720">
      <formula>$B1880="EE1P11"</formula>
    </cfRule>
    <cfRule type="expression" dxfId="2834" priority="3721">
      <formula>$B1880="TN2054"</formula>
    </cfRule>
    <cfRule type="expression" dxfId="2833" priority="3722">
      <formula>$B1880="TN1201"</formula>
    </cfRule>
    <cfRule type="expression" dxfId="2832" priority="3723">
      <formula>$B1880="TN1321"</formula>
    </cfRule>
    <cfRule type="expression" dxfId="2831" priority="3724">
      <formula>$B1880="TN4010TA"</formula>
    </cfRule>
    <cfRule type="expression" dxfId="2830" priority="3725">
      <formula>$B1880="TN2053"</formula>
    </cfRule>
    <cfRule type="expression" dxfId="2829" priority="3726">
      <formula>$B1880="TN2421"</formula>
    </cfRule>
    <cfRule type="expression" dxfId="2828" priority="3727">
      <formula>$B1880="TN1301"</formula>
    </cfRule>
    <cfRule type="expression" dxfId="2827" priority="3728">
      <formula>$B1880="TN1612TU"</formula>
    </cfRule>
    <cfRule type="expression" dxfId="2826" priority="3729">
      <formula>$B1880="TN1311"</formula>
    </cfRule>
    <cfRule type="expression" dxfId="2825" priority="3730">
      <formula>$B1880="TN1622"</formula>
    </cfRule>
    <cfRule type="expression" dxfId="2824" priority="3731">
      <formula>$B1880="EE1200"</formula>
    </cfRule>
    <cfRule type="expression" dxfId="2823" priority="3732">
      <formula>$B1880="TN2345"</formula>
    </cfRule>
    <cfRule type="expression" dxfId="2822" priority="3733">
      <formula>$B1880="AESB1320TN"</formula>
    </cfRule>
    <cfRule type="expression" dxfId="2821" priority="3734">
      <formula>$B1880="TN4110TA"</formula>
    </cfRule>
    <cfRule type="expression" dxfId="2820" priority="3735">
      <formula>$B1880="TN2321"</formula>
    </cfRule>
  </conditionalFormatting>
  <conditionalFormatting sqref="M1881">
    <cfRule type="expression" dxfId="2819" priority="3696">
      <formula>$B1881="StatMechThermo"</formula>
    </cfRule>
    <cfRule type="expression" dxfId="2818" priority="3697">
      <formula>$B1881="TN1531TW"</formula>
    </cfRule>
    <cfRule type="expression" dxfId="2817" priority="3698">
      <formula>$B1881="AESB1320TN"</formula>
    </cfRule>
    <cfRule type="expression" dxfId="2816" priority="3699">
      <formula>$B1881="NB1142"</formula>
    </cfRule>
    <cfRule type="expression" dxfId="2815" priority="3700">
      <formula>$B1881="EE1P11"</formula>
    </cfRule>
    <cfRule type="expression" dxfId="2814" priority="3701">
      <formula>$B1881="TN2054"</formula>
    </cfRule>
    <cfRule type="expression" dxfId="2813" priority="3702">
      <formula>$B1881="TN1201"</formula>
    </cfRule>
    <cfRule type="expression" dxfId="2812" priority="3703">
      <formula>$B1881="TN1321"</formula>
    </cfRule>
    <cfRule type="expression" dxfId="2811" priority="3704">
      <formula>$B1881="TN4010TA"</formula>
    </cfRule>
    <cfRule type="expression" dxfId="2810" priority="3705">
      <formula>$B1881="TN2053"</formula>
    </cfRule>
    <cfRule type="expression" dxfId="2809" priority="3706">
      <formula>$B1881="TN2421"</formula>
    </cfRule>
    <cfRule type="expression" dxfId="2808" priority="3707">
      <formula>$B1881="TN1301"</formula>
    </cfRule>
    <cfRule type="expression" dxfId="2807" priority="3708">
      <formula>$B1881="TN1612TU"</formula>
    </cfRule>
    <cfRule type="expression" dxfId="2806" priority="3709">
      <formula>$B1881="TN1311"</formula>
    </cfRule>
    <cfRule type="expression" dxfId="2805" priority="3710">
      <formula>$B1881="TN1622"</formula>
    </cfRule>
    <cfRule type="expression" dxfId="2804" priority="3711">
      <formula>$B1881="EE1200"</formula>
    </cfRule>
    <cfRule type="expression" dxfId="2803" priority="3712">
      <formula>$B1881="TN2345"</formula>
    </cfRule>
    <cfRule type="expression" dxfId="2802" priority="3713">
      <formula>$B1881="AESB1320TN"</formula>
    </cfRule>
    <cfRule type="expression" dxfId="2801" priority="3714">
      <formula>$B1881="TN4110TA"</formula>
    </cfRule>
    <cfRule type="expression" dxfId="2800" priority="3715">
      <formula>$B1881="TN2321"</formula>
    </cfRule>
  </conditionalFormatting>
  <conditionalFormatting sqref="M1882">
    <cfRule type="expression" dxfId="2799" priority="3676">
      <formula>$B1882="StatMechThermo"</formula>
    </cfRule>
    <cfRule type="expression" dxfId="2798" priority="3677">
      <formula>$B1882="TN1531TW"</formula>
    </cfRule>
    <cfRule type="expression" dxfId="2797" priority="3678">
      <formula>$B1882="AESB1320TN"</formula>
    </cfRule>
    <cfRule type="expression" dxfId="2796" priority="3679">
      <formula>$B1882="NB1142"</formula>
    </cfRule>
    <cfRule type="expression" dxfId="2795" priority="3680">
      <formula>$B1882="EE1P11"</formula>
    </cfRule>
    <cfRule type="expression" dxfId="2794" priority="3681">
      <formula>$B1882="TN2054"</formula>
    </cfRule>
    <cfRule type="expression" dxfId="2793" priority="3682">
      <formula>$B1882="TN1201"</formula>
    </cfRule>
    <cfRule type="expression" dxfId="2792" priority="3683">
      <formula>$B1882="TN1321"</formula>
    </cfRule>
    <cfRule type="expression" dxfId="2791" priority="3684">
      <formula>$B1882="TN4010TA"</formula>
    </cfRule>
    <cfRule type="expression" dxfId="2790" priority="3685">
      <formula>$B1882="TN2053"</formula>
    </cfRule>
    <cfRule type="expression" dxfId="2789" priority="3686">
      <formula>$B1882="TN2421"</formula>
    </cfRule>
    <cfRule type="expression" dxfId="2788" priority="3687">
      <formula>$B1882="TN1301"</formula>
    </cfRule>
    <cfRule type="expression" dxfId="2787" priority="3688">
      <formula>$B1882="TN1612TU"</formula>
    </cfRule>
    <cfRule type="expression" dxfId="2786" priority="3689">
      <formula>$B1882="TN1311"</formula>
    </cfRule>
    <cfRule type="expression" dxfId="2785" priority="3690">
      <formula>$B1882="TN1622"</formula>
    </cfRule>
    <cfRule type="expression" dxfId="2784" priority="3691">
      <formula>$B1882="EE1200"</formula>
    </cfRule>
    <cfRule type="expression" dxfId="2783" priority="3692">
      <formula>$B1882="TN2345"</formula>
    </cfRule>
    <cfRule type="expression" dxfId="2782" priority="3693">
      <formula>$B1882="AESB1320TN"</formula>
    </cfRule>
    <cfRule type="expression" dxfId="2781" priority="3694">
      <formula>$B1882="TN4110TA"</formula>
    </cfRule>
    <cfRule type="expression" dxfId="2780" priority="3695">
      <formula>$B1882="TN2321"</formula>
    </cfRule>
  </conditionalFormatting>
  <conditionalFormatting sqref="M1883">
    <cfRule type="expression" dxfId="2779" priority="3656">
      <formula>$B1883="StatMechThermo"</formula>
    </cfRule>
    <cfRule type="expression" dxfId="2778" priority="3657">
      <formula>$B1883="TN1531TW"</formula>
    </cfRule>
    <cfRule type="expression" dxfId="2777" priority="3658">
      <formula>$B1883="AESB1320TN"</formula>
    </cfRule>
    <cfRule type="expression" dxfId="2776" priority="3659">
      <formula>$B1883="NB1142"</formula>
    </cfRule>
    <cfRule type="expression" dxfId="2775" priority="3660">
      <formula>$B1883="EE1P11"</formula>
    </cfRule>
    <cfRule type="expression" dxfId="2774" priority="3661">
      <formula>$B1883="TN2054"</formula>
    </cfRule>
    <cfRule type="expression" dxfId="2773" priority="3662">
      <formula>$B1883="TN1201"</formula>
    </cfRule>
    <cfRule type="expression" dxfId="2772" priority="3663">
      <formula>$B1883="TN1321"</formula>
    </cfRule>
    <cfRule type="expression" dxfId="2771" priority="3664">
      <formula>$B1883="TN4010TA"</formula>
    </cfRule>
    <cfRule type="expression" dxfId="2770" priority="3665">
      <formula>$B1883="TN2053"</formula>
    </cfRule>
    <cfRule type="expression" dxfId="2769" priority="3666">
      <formula>$B1883="TN2421"</formula>
    </cfRule>
    <cfRule type="expression" dxfId="2768" priority="3667">
      <formula>$B1883="TN1301"</formula>
    </cfRule>
    <cfRule type="expression" dxfId="2767" priority="3668">
      <formula>$B1883="TN1612TU"</formula>
    </cfRule>
    <cfRule type="expression" dxfId="2766" priority="3669">
      <formula>$B1883="TN1311"</formula>
    </cfRule>
    <cfRule type="expression" dxfId="2765" priority="3670">
      <formula>$B1883="TN1622"</formula>
    </cfRule>
    <cfRule type="expression" dxfId="2764" priority="3671">
      <formula>$B1883="EE1200"</formula>
    </cfRule>
    <cfRule type="expression" dxfId="2763" priority="3672">
      <formula>$B1883="TN2345"</formula>
    </cfRule>
    <cfRule type="expression" dxfId="2762" priority="3673">
      <formula>$B1883="AESB1320TN"</formula>
    </cfRule>
    <cfRule type="expression" dxfId="2761" priority="3674">
      <formula>$B1883="TN4110TA"</formula>
    </cfRule>
    <cfRule type="expression" dxfId="2760" priority="3675">
      <formula>$B1883="TN2321"</formula>
    </cfRule>
  </conditionalFormatting>
  <conditionalFormatting sqref="M1865">
    <cfRule type="expression" dxfId="2759" priority="3636">
      <formula>$B1865="StatMechThermo"</formula>
    </cfRule>
    <cfRule type="expression" dxfId="2758" priority="3637">
      <formula>$B1865="TN1531TW"</formula>
    </cfRule>
    <cfRule type="expression" dxfId="2757" priority="3638">
      <formula>$B1865="AESB1320TN"</formula>
    </cfRule>
    <cfRule type="expression" dxfId="2756" priority="3639">
      <formula>$B1865="NB1142"</formula>
    </cfRule>
    <cfRule type="expression" dxfId="2755" priority="3640">
      <formula>$B1865="EE1P11"</formula>
    </cfRule>
    <cfRule type="expression" dxfId="2754" priority="3641">
      <formula>$B1865="TN2054"</formula>
    </cfRule>
    <cfRule type="expression" dxfId="2753" priority="3642">
      <formula>$B1865="TN1201"</formula>
    </cfRule>
    <cfRule type="expression" dxfId="2752" priority="3643">
      <formula>$B1865="TN1321"</formula>
    </cfRule>
    <cfRule type="expression" dxfId="2751" priority="3644">
      <formula>$B1865="TN4010TA"</formula>
    </cfRule>
    <cfRule type="expression" dxfId="2750" priority="3645">
      <formula>$B1865="TN2053"</formula>
    </cfRule>
    <cfRule type="expression" dxfId="2749" priority="3646">
      <formula>$B1865="TN2421"</formula>
    </cfRule>
    <cfRule type="expression" dxfId="2748" priority="3647">
      <formula>$B1865="TN1301"</formula>
    </cfRule>
    <cfRule type="expression" dxfId="2747" priority="3648">
      <formula>$B1865="TN1612TU"</formula>
    </cfRule>
    <cfRule type="expression" dxfId="2746" priority="3649">
      <formula>$B1865="TN1311"</formula>
    </cfRule>
    <cfRule type="expression" dxfId="2745" priority="3650">
      <formula>$B1865="TN1622"</formula>
    </cfRule>
    <cfRule type="expression" dxfId="2744" priority="3651">
      <formula>$B1865="EE1200"</formula>
    </cfRule>
    <cfRule type="expression" dxfId="2743" priority="3652">
      <formula>$B1865="TN2345"</formula>
    </cfRule>
    <cfRule type="expression" dxfId="2742" priority="3653">
      <formula>$B1865="AESB1320TN"</formula>
    </cfRule>
    <cfRule type="expression" dxfId="2741" priority="3654">
      <formula>$B1865="TN4110TA"</formula>
    </cfRule>
    <cfRule type="expression" dxfId="2740" priority="3655">
      <formula>$B1865="TN2321"</formula>
    </cfRule>
  </conditionalFormatting>
  <conditionalFormatting sqref="M1866">
    <cfRule type="expression" dxfId="2739" priority="3616">
      <formula>$B1866="StatMechThermo"</formula>
    </cfRule>
    <cfRule type="expression" dxfId="2738" priority="3617">
      <formula>$B1866="TN1531TW"</formula>
    </cfRule>
    <cfRule type="expression" dxfId="2737" priority="3618">
      <formula>$B1866="AESB1320TN"</formula>
    </cfRule>
    <cfRule type="expression" dxfId="2736" priority="3619">
      <formula>$B1866="NB1142"</formula>
    </cfRule>
    <cfRule type="expression" dxfId="2735" priority="3620">
      <formula>$B1866="EE1P11"</formula>
    </cfRule>
    <cfRule type="expression" dxfId="2734" priority="3621">
      <formula>$B1866="TN2054"</formula>
    </cfRule>
    <cfRule type="expression" dxfId="2733" priority="3622">
      <formula>$B1866="TN1201"</formula>
    </cfRule>
    <cfRule type="expression" dxfId="2732" priority="3623">
      <formula>$B1866="TN1321"</formula>
    </cfRule>
    <cfRule type="expression" dxfId="2731" priority="3624">
      <formula>$B1866="TN4010TA"</formula>
    </cfRule>
    <cfRule type="expression" dxfId="2730" priority="3625">
      <formula>$B1866="TN2053"</formula>
    </cfRule>
    <cfRule type="expression" dxfId="2729" priority="3626">
      <formula>$B1866="TN2421"</formula>
    </cfRule>
    <cfRule type="expression" dxfId="2728" priority="3627">
      <formula>$B1866="TN1301"</formula>
    </cfRule>
    <cfRule type="expression" dxfId="2727" priority="3628">
      <formula>$B1866="TN1612TU"</formula>
    </cfRule>
    <cfRule type="expression" dxfId="2726" priority="3629">
      <formula>$B1866="TN1311"</formula>
    </cfRule>
    <cfRule type="expression" dxfId="2725" priority="3630">
      <formula>$B1866="TN1622"</formula>
    </cfRule>
    <cfRule type="expression" dxfId="2724" priority="3631">
      <formula>$B1866="EE1200"</formula>
    </cfRule>
    <cfRule type="expression" dxfId="2723" priority="3632">
      <formula>$B1866="TN2345"</formula>
    </cfRule>
    <cfRule type="expression" dxfId="2722" priority="3633">
      <formula>$B1866="AESB1320TN"</formula>
    </cfRule>
    <cfRule type="expression" dxfId="2721" priority="3634">
      <formula>$B1866="TN4110TA"</formula>
    </cfRule>
    <cfRule type="expression" dxfId="2720" priority="3635">
      <formula>$B1866="TN2321"</formula>
    </cfRule>
  </conditionalFormatting>
  <conditionalFormatting sqref="M1867">
    <cfRule type="expression" dxfId="2719" priority="3596">
      <formula>$B1867="StatMechThermo"</formula>
    </cfRule>
    <cfRule type="expression" dxfId="2718" priority="3597">
      <formula>$B1867="TN1531TW"</formula>
    </cfRule>
    <cfRule type="expression" dxfId="2717" priority="3598">
      <formula>$B1867="AESB1320TN"</formula>
    </cfRule>
    <cfRule type="expression" dxfId="2716" priority="3599">
      <formula>$B1867="NB1142"</formula>
    </cfRule>
    <cfRule type="expression" dxfId="2715" priority="3600">
      <formula>$B1867="EE1P11"</formula>
    </cfRule>
    <cfRule type="expression" dxfId="2714" priority="3601">
      <formula>$B1867="TN2054"</formula>
    </cfRule>
    <cfRule type="expression" dxfId="2713" priority="3602">
      <formula>$B1867="TN1201"</formula>
    </cfRule>
    <cfRule type="expression" dxfId="2712" priority="3603">
      <formula>$B1867="TN1321"</formula>
    </cfRule>
    <cfRule type="expression" dxfId="2711" priority="3604">
      <formula>$B1867="TN4010TA"</formula>
    </cfRule>
    <cfRule type="expression" dxfId="2710" priority="3605">
      <formula>$B1867="TN2053"</formula>
    </cfRule>
    <cfRule type="expression" dxfId="2709" priority="3606">
      <formula>$B1867="TN2421"</formula>
    </cfRule>
    <cfRule type="expression" dxfId="2708" priority="3607">
      <formula>$B1867="TN1301"</formula>
    </cfRule>
    <cfRule type="expression" dxfId="2707" priority="3608">
      <formula>$B1867="TN1612TU"</formula>
    </cfRule>
    <cfRule type="expression" dxfId="2706" priority="3609">
      <formula>$B1867="TN1311"</formula>
    </cfRule>
    <cfRule type="expression" dxfId="2705" priority="3610">
      <formula>$B1867="TN1622"</formula>
    </cfRule>
    <cfRule type="expression" dxfId="2704" priority="3611">
      <formula>$B1867="EE1200"</formula>
    </cfRule>
    <cfRule type="expression" dxfId="2703" priority="3612">
      <formula>$B1867="TN2345"</formula>
    </cfRule>
    <cfRule type="expression" dxfId="2702" priority="3613">
      <formula>$B1867="AESB1320TN"</formula>
    </cfRule>
    <cfRule type="expression" dxfId="2701" priority="3614">
      <formula>$B1867="TN4110TA"</formula>
    </cfRule>
    <cfRule type="expression" dxfId="2700" priority="3615">
      <formula>$B1867="TN2321"</formula>
    </cfRule>
  </conditionalFormatting>
  <conditionalFormatting sqref="M1868">
    <cfRule type="expression" dxfId="2699" priority="3576">
      <formula>$B1868="StatMechThermo"</formula>
    </cfRule>
    <cfRule type="expression" dxfId="2698" priority="3577">
      <formula>$B1868="TN1531TW"</formula>
    </cfRule>
    <cfRule type="expression" dxfId="2697" priority="3578">
      <formula>$B1868="AESB1320TN"</formula>
    </cfRule>
    <cfRule type="expression" dxfId="2696" priority="3579">
      <formula>$B1868="NB1142"</formula>
    </cfRule>
    <cfRule type="expression" dxfId="2695" priority="3580">
      <formula>$B1868="EE1P11"</formula>
    </cfRule>
    <cfRule type="expression" dxfId="2694" priority="3581">
      <formula>$B1868="TN2054"</formula>
    </cfRule>
    <cfRule type="expression" dxfId="2693" priority="3582">
      <formula>$B1868="TN1201"</formula>
    </cfRule>
    <cfRule type="expression" dxfId="2692" priority="3583">
      <formula>$B1868="TN1321"</formula>
    </cfRule>
    <cfRule type="expression" dxfId="2691" priority="3584">
      <formula>$B1868="TN4010TA"</formula>
    </cfRule>
    <cfRule type="expression" dxfId="2690" priority="3585">
      <formula>$B1868="TN2053"</formula>
    </cfRule>
    <cfRule type="expression" dxfId="2689" priority="3586">
      <formula>$B1868="TN2421"</formula>
    </cfRule>
    <cfRule type="expression" dxfId="2688" priority="3587">
      <formula>$B1868="TN1301"</formula>
    </cfRule>
    <cfRule type="expression" dxfId="2687" priority="3588">
      <formula>$B1868="TN1612TU"</formula>
    </cfRule>
    <cfRule type="expression" dxfId="2686" priority="3589">
      <formula>$B1868="TN1311"</formula>
    </cfRule>
    <cfRule type="expression" dxfId="2685" priority="3590">
      <formula>$B1868="TN1622"</formula>
    </cfRule>
    <cfRule type="expression" dxfId="2684" priority="3591">
      <formula>$B1868="EE1200"</formula>
    </cfRule>
    <cfRule type="expression" dxfId="2683" priority="3592">
      <formula>$B1868="TN2345"</formula>
    </cfRule>
    <cfRule type="expression" dxfId="2682" priority="3593">
      <formula>$B1868="AESB1320TN"</formula>
    </cfRule>
    <cfRule type="expression" dxfId="2681" priority="3594">
      <formula>$B1868="TN4110TA"</formula>
    </cfRule>
    <cfRule type="expression" dxfId="2680" priority="3595">
      <formula>$B1868="TN2321"</formula>
    </cfRule>
  </conditionalFormatting>
  <conditionalFormatting sqref="M1869">
    <cfRule type="expression" dxfId="2679" priority="3556">
      <formula>$B1869="StatMechThermo"</formula>
    </cfRule>
    <cfRule type="expression" dxfId="2678" priority="3557">
      <formula>$B1869="TN1531TW"</formula>
    </cfRule>
    <cfRule type="expression" dxfId="2677" priority="3558">
      <formula>$B1869="AESB1320TN"</formula>
    </cfRule>
    <cfRule type="expression" dxfId="2676" priority="3559">
      <formula>$B1869="NB1142"</formula>
    </cfRule>
    <cfRule type="expression" dxfId="2675" priority="3560">
      <formula>$B1869="EE1P11"</formula>
    </cfRule>
    <cfRule type="expression" dxfId="2674" priority="3561">
      <formula>$B1869="TN2054"</formula>
    </cfRule>
    <cfRule type="expression" dxfId="2673" priority="3562">
      <formula>$B1869="TN1201"</formula>
    </cfRule>
    <cfRule type="expression" dxfId="2672" priority="3563">
      <formula>$B1869="TN1321"</formula>
    </cfRule>
    <cfRule type="expression" dxfId="2671" priority="3564">
      <formula>$B1869="TN4010TA"</formula>
    </cfRule>
    <cfRule type="expression" dxfId="2670" priority="3565">
      <formula>$B1869="TN2053"</formula>
    </cfRule>
    <cfRule type="expression" dxfId="2669" priority="3566">
      <formula>$B1869="TN2421"</formula>
    </cfRule>
    <cfRule type="expression" dxfId="2668" priority="3567">
      <formula>$B1869="TN1301"</formula>
    </cfRule>
    <cfRule type="expression" dxfId="2667" priority="3568">
      <formula>$B1869="TN1612TU"</formula>
    </cfRule>
    <cfRule type="expression" dxfId="2666" priority="3569">
      <formula>$B1869="TN1311"</formula>
    </cfRule>
    <cfRule type="expression" dxfId="2665" priority="3570">
      <formula>$B1869="TN1622"</formula>
    </cfRule>
    <cfRule type="expression" dxfId="2664" priority="3571">
      <formula>$B1869="EE1200"</formula>
    </cfRule>
    <cfRule type="expression" dxfId="2663" priority="3572">
      <formula>$B1869="TN2345"</formula>
    </cfRule>
    <cfRule type="expression" dxfId="2662" priority="3573">
      <formula>$B1869="AESB1320TN"</formula>
    </cfRule>
    <cfRule type="expression" dxfId="2661" priority="3574">
      <formula>$B1869="TN4110TA"</formula>
    </cfRule>
    <cfRule type="expression" dxfId="2660" priority="3575">
      <formula>$B1869="TN2321"</formula>
    </cfRule>
  </conditionalFormatting>
  <conditionalFormatting sqref="M1870">
    <cfRule type="expression" dxfId="2659" priority="3536">
      <formula>$B1870="StatMechThermo"</formula>
    </cfRule>
    <cfRule type="expression" dxfId="2658" priority="3537">
      <formula>$B1870="TN1531TW"</formula>
    </cfRule>
    <cfRule type="expression" dxfId="2657" priority="3538">
      <formula>$B1870="AESB1320TN"</formula>
    </cfRule>
    <cfRule type="expression" dxfId="2656" priority="3539">
      <formula>$B1870="NB1142"</formula>
    </cfRule>
    <cfRule type="expression" dxfId="2655" priority="3540">
      <formula>$B1870="EE1P11"</formula>
    </cfRule>
    <cfRule type="expression" dxfId="2654" priority="3541">
      <formula>$B1870="TN2054"</formula>
    </cfRule>
    <cfRule type="expression" dxfId="2653" priority="3542">
      <formula>$B1870="TN1201"</formula>
    </cfRule>
    <cfRule type="expression" dxfId="2652" priority="3543">
      <formula>$B1870="TN1321"</formula>
    </cfRule>
    <cfRule type="expression" dxfId="2651" priority="3544">
      <formula>$B1870="TN4010TA"</formula>
    </cfRule>
    <cfRule type="expression" dxfId="2650" priority="3545">
      <formula>$B1870="TN2053"</formula>
    </cfRule>
    <cfRule type="expression" dxfId="2649" priority="3546">
      <formula>$B1870="TN2421"</formula>
    </cfRule>
    <cfRule type="expression" dxfId="2648" priority="3547">
      <formula>$B1870="TN1301"</formula>
    </cfRule>
    <cfRule type="expression" dxfId="2647" priority="3548">
      <formula>$B1870="TN1612TU"</formula>
    </cfRule>
    <cfRule type="expression" dxfId="2646" priority="3549">
      <formula>$B1870="TN1311"</formula>
    </cfRule>
    <cfRule type="expression" dxfId="2645" priority="3550">
      <formula>$B1870="TN1622"</formula>
    </cfRule>
    <cfRule type="expression" dxfId="2644" priority="3551">
      <formula>$B1870="EE1200"</formula>
    </cfRule>
    <cfRule type="expression" dxfId="2643" priority="3552">
      <formula>$B1870="TN2345"</formula>
    </cfRule>
    <cfRule type="expression" dxfId="2642" priority="3553">
      <formula>$B1870="AESB1320TN"</formula>
    </cfRule>
    <cfRule type="expression" dxfId="2641" priority="3554">
      <formula>$B1870="TN4110TA"</formula>
    </cfRule>
    <cfRule type="expression" dxfId="2640" priority="3555">
      <formula>$B1870="TN2321"</formula>
    </cfRule>
  </conditionalFormatting>
  <conditionalFormatting sqref="M1871">
    <cfRule type="expression" dxfId="2639" priority="3516">
      <formula>$B1871="StatMechThermo"</formula>
    </cfRule>
    <cfRule type="expression" dxfId="2638" priority="3517">
      <formula>$B1871="TN1531TW"</formula>
    </cfRule>
    <cfRule type="expression" dxfId="2637" priority="3518">
      <formula>$B1871="AESB1320TN"</formula>
    </cfRule>
    <cfRule type="expression" dxfId="2636" priority="3519">
      <formula>$B1871="NB1142"</formula>
    </cfRule>
    <cfRule type="expression" dxfId="2635" priority="3520">
      <formula>$B1871="EE1P11"</formula>
    </cfRule>
    <cfRule type="expression" dxfId="2634" priority="3521">
      <formula>$B1871="TN2054"</formula>
    </cfRule>
    <cfRule type="expression" dxfId="2633" priority="3522">
      <formula>$B1871="TN1201"</formula>
    </cfRule>
    <cfRule type="expression" dxfId="2632" priority="3523">
      <formula>$B1871="TN1321"</formula>
    </cfRule>
    <cfRule type="expression" dxfId="2631" priority="3524">
      <formula>$B1871="TN4010TA"</formula>
    </cfRule>
    <cfRule type="expression" dxfId="2630" priority="3525">
      <formula>$B1871="TN2053"</formula>
    </cfRule>
    <cfRule type="expression" dxfId="2629" priority="3526">
      <formula>$B1871="TN2421"</formula>
    </cfRule>
    <cfRule type="expression" dxfId="2628" priority="3527">
      <formula>$B1871="TN1301"</formula>
    </cfRule>
    <cfRule type="expression" dxfId="2627" priority="3528">
      <formula>$B1871="TN1612TU"</formula>
    </cfRule>
    <cfRule type="expression" dxfId="2626" priority="3529">
      <formula>$B1871="TN1311"</formula>
    </cfRule>
    <cfRule type="expression" dxfId="2625" priority="3530">
      <formula>$B1871="TN1622"</formula>
    </cfRule>
    <cfRule type="expression" dxfId="2624" priority="3531">
      <formula>$B1871="EE1200"</formula>
    </cfRule>
    <cfRule type="expression" dxfId="2623" priority="3532">
      <formula>$B1871="TN2345"</formula>
    </cfRule>
    <cfRule type="expression" dxfId="2622" priority="3533">
      <formula>$B1871="AESB1320TN"</formula>
    </cfRule>
    <cfRule type="expression" dxfId="2621" priority="3534">
      <formula>$B1871="TN4110TA"</formula>
    </cfRule>
    <cfRule type="expression" dxfId="2620" priority="3535">
      <formula>$B1871="TN2321"</formula>
    </cfRule>
  </conditionalFormatting>
  <conditionalFormatting sqref="M1875">
    <cfRule type="expression" dxfId="2619" priority="3496">
      <formula>$B1875="StatMechThermo"</formula>
    </cfRule>
    <cfRule type="expression" dxfId="2618" priority="3497">
      <formula>$B1875="TN1531TW"</formula>
    </cfRule>
    <cfRule type="expression" dxfId="2617" priority="3498">
      <formula>$B1875="AESB1320TN"</formula>
    </cfRule>
    <cfRule type="expression" dxfId="2616" priority="3499">
      <formula>$B1875="NB1142"</formula>
    </cfRule>
    <cfRule type="expression" dxfId="2615" priority="3500">
      <formula>$B1875="EE1P11"</formula>
    </cfRule>
    <cfRule type="expression" dxfId="2614" priority="3501">
      <formula>$B1875="TN2054"</formula>
    </cfRule>
    <cfRule type="expression" dxfId="2613" priority="3502">
      <formula>$B1875="TN1201"</formula>
    </cfRule>
    <cfRule type="expression" dxfId="2612" priority="3503">
      <formula>$B1875="TN1321"</formula>
    </cfRule>
    <cfRule type="expression" dxfId="2611" priority="3504">
      <formula>$B1875="TN4010TA"</formula>
    </cfRule>
    <cfRule type="expression" dxfId="2610" priority="3505">
      <formula>$B1875="TN2053"</formula>
    </cfRule>
    <cfRule type="expression" dxfId="2609" priority="3506">
      <formula>$B1875="TN2421"</formula>
    </cfRule>
    <cfRule type="expression" dxfId="2608" priority="3507">
      <formula>$B1875="TN1301"</formula>
    </cfRule>
    <cfRule type="expression" dxfId="2607" priority="3508">
      <formula>$B1875="TN1612TU"</formula>
    </cfRule>
    <cfRule type="expression" dxfId="2606" priority="3509">
      <formula>$B1875="TN1311"</formula>
    </cfRule>
    <cfRule type="expression" dxfId="2605" priority="3510">
      <formula>$B1875="TN1622"</formula>
    </cfRule>
    <cfRule type="expression" dxfId="2604" priority="3511">
      <formula>$B1875="EE1200"</formula>
    </cfRule>
    <cfRule type="expression" dxfId="2603" priority="3512">
      <formula>$B1875="TN2345"</formula>
    </cfRule>
    <cfRule type="expression" dxfId="2602" priority="3513">
      <formula>$B1875="AESB1320TN"</formula>
    </cfRule>
    <cfRule type="expression" dxfId="2601" priority="3514">
      <formula>$B1875="TN4110TA"</formula>
    </cfRule>
    <cfRule type="expression" dxfId="2600" priority="3515">
      <formula>$B1875="TN2321"</formula>
    </cfRule>
  </conditionalFormatting>
  <conditionalFormatting sqref="M1877">
    <cfRule type="expression" dxfId="2599" priority="3476">
      <formula>$B1877="StatMechThermo"</formula>
    </cfRule>
    <cfRule type="expression" dxfId="2598" priority="3477">
      <formula>$B1877="TN1531TW"</formula>
    </cfRule>
    <cfRule type="expression" dxfId="2597" priority="3478">
      <formula>$B1877="AESB1320TN"</formula>
    </cfRule>
    <cfRule type="expression" dxfId="2596" priority="3479">
      <formula>$B1877="NB1142"</formula>
    </cfRule>
    <cfRule type="expression" dxfId="2595" priority="3480">
      <formula>$B1877="EE1P11"</formula>
    </cfRule>
    <cfRule type="expression" dxfId="2594" priority="3481">
      <formula>$B1877="TN2054"</formula>
    </cfRule>
    <cfRule type="expression" dxfId="2593" priority="3482">
      <formula>$B1877="TN1201"</formula>
    </cfRule>
    <cfRule type="expression" dxfId="2592" priority="3483">
      <formula>$B1877="TN1321"</formula>
    </cfRule>
    <cfRule type="expression" dxfId="2591" priority="3484">
      <formula>$B1877="TN4010TA"</formula>
    </cfRule>
    <cfRule type="expression" dxfId="2590" priority="3485">
      <formula>$B1877="TN2053"</formula>
    </cfRule>
    <cfRule type="expression" dxfId="2589" priority="3486">
      <formula>$B1877="TN2421"</formula>
    </cfRule>
    <cfRule type="expression" dxfId="2588" priority="3487">
      <formula>$B1877="TN1301"</formula>
    </cfRule>
    <cfRule type="expression" dxfId="2587" priority="3488">
      <formula>$B1877="TN1612TU"</formula>
    </cfRule>
    <cfRule type="expression" dxfId="2586" priority="3489">
      <formula>$B1877="TN1311"</formula>
    </cfRule>
    <cfRule type="expression" dxfId="2585" priority="3490">
      <formula>$B1877="TN1622"</formula>
    </cfRule>
    <cfRule type="expression" dxfId="2584" priority="3491">
      <formula>$B1877="EE1200"</formula>
    </cfRule>
    <cfRule type="expression" dxfId="2583" priority="3492">
      <formula>$B1877="TN2345"</formula>
    </cfRule>
    <cfRule type="expression" dxfId="2582" priority="3493">
      <formula>$B1877="AESB1320TN"</formula>
    </cfRule>
    <cfRule type="expression" dxfId="2581" priority="3494">
      <formula>$B1877="TN4110TA"</formula>
    </cfRule>
    <cfRule type="expression" dxfId="2580" priority="3495">
      <formula>$B1877="TN2321"</formula>
    </cfRule>
  </conditionalFormatting>
  <conditionalFormatting sqref="M1879">
    <cfRule type="expression" dxfId="2579" priority="3456">
      <formula>$B1879="StatMechThermo"</formula>
    </cfRule>
    <cfRule type="expression" dxfId="2578" priority="3457">
      <formula>$B1879="TN1531TW"</formula>
    </cfRule>
    <cfRule type="expression" dxfId="2577" priority="3458">
      <formula>$B1879="AESB1320TN"</formula>
    </cfRule>
    <cfRule type="expression" dxfId="2576" priority="3459">
      <formula>$B1879="NB1142"</formula>
    </cfRule>
    <cfRule type="expression" dxfId="2575" priority="3460">
      <formula>$B1879="EE1P11"</formula>
    </cfRule>
    <cfRule type="expression" dxfId="2574" priority="3461">
      <formula>$B1879="TN2054"</formula>
    </cfRule>
    <cfRule type="expression" dxfId="2573" priority="3462">
      <formula>$B1879="TN1201"</formula>
    </cfRule>
    <cfRule type="expression" dxfId="2572" priority="3463">
      <formula>$B1879="TN1321"</formula>
    </cfRule>
    <cfRule type="expression" dxfId="2571" priority="3464">
      <formula>$B1879="TN4010TA"</formula>
    </cfRule>
    <cfRule type="expression" dxfId="2570" priority="3465">
      <formula>$B1879="TN2053"</formula>
    </cfRule>
    <cfRule type="expression" dxfId="2569" priority="3466">
      <formula>$B1879="TN2421"</formula>
    </cfRule>
    <cfRule type="expression" dxfId="2568" priority="3467">
      <formula>$B1879="TN1301"</formula>
    </cfRule>
    <cfRule type="expression" dxfId="2567" priority="3468">
      <formula>$B1879="TN1612TU"</formula>
    </cfRule>
    <cfRule type="expression" dxfId="2566" priority="3469">
      <formula>$B1879="TN1311"</formula>
    </cfRule>
    <cfRule type="expression" dxfId="2565" priority="3470">
      <formula>$B1879="TN1622"</formula>
    </cfRule>
    <cfRule type="expression" dxfId="2564" priority="3471">
      <formula>$B1879="EE1200"</formula>
    </cfRule>
    <cfRule type="expression" dxfId="2563" priority="3472">
      <formula>$B1879="TN2345"</formula>
    </cfRule>
    <cfRule type="expression" dxfId="2562" priority="3473">
      <formula>$B1879="AESB1320TN"</formula>
    </cfRule>
    <cfRule type="expression" dxfId="2561" priority="3474">
      <formula>$B1879="TN4110TA"</formula>
    </cfRule>
    <cfRule type="expression" dxfId="2560" priority="3475">
      <formula>$B1879="TN2321"</formula>
    </cfRule>
  </conditionalFormatting>
  <conditionalFormatting sqref="M1860">
    <cfRule type="expression" dxfId="2559" priority="3436">
      <formula>$B1860="StatMechThermo"</formula>
    </cfRule>
    <cfRule type="expression" dxfId="2558" priority="3437">
      <formula>$B1860="TN1531TW"</formula>
    </cfRule>
    <cfRule type="expression" dxfId="2557" priority="3438">
      <formula>$B1860="AESB1320TN"</formula>
    </cfRule>
    <cfRule type="expression" dxfId="2556" priority="3439">
      <formula>$B1860="NB1142"</formula>
    </cfRule>
    <cfRule type="expression" dxfId="2555" priority="3440">
      <formula>$B1860="EE1P11"</formula>
    </cfRule>
    <cfRule type="expression" dxfId="2554" priority="3441">
      <formula>$B1860="TN2054"</formula>
    </cfRule>
    <cfRule type="expression" dxfId="2553" priority="3442">
      <formula>$B1860="TN1201"</formula>
    </cfRule>
    <cfRule type="expression" dxfId="2552" priority="3443">
      <formula>$B1860="TN1321"</formula>
    </cfRule>
    <cfRule type="expression" dxfId="2551" priority="3444">
      <formula>$B1860="TN4010TA"</formula>
    </cfRule>
    <cfRule type="expression" dxfId="2550" priority="3445">
      <formula>$B1860="TN2053"</formula>
    </cfRule>
    <cfRule type="expression" dxfId="2549" priority="3446">
      <formula>$B1860="TN2421"</formula>
    </cfRule>
    <cfRule type="expression" dxfId="2548" priority="3447">
      <formula>$B1860="TN1301"</formula>
    </cfRule>
    <cfRule type="expression" dxfId="2547" priority="3448">
      <formula>$B1860="TN1612TU"</formula>
    </cfRule>
    <cfRule type="expression" dxfId="2546" priority="3449">
      <formula>$B1860="TN1311"</formula>
    </cfRule>
    <cfRule type="expression" dxfId="2545" priority="3450">
      <formula>$B1860="TN1622"</formula>
    </cfRule>
    <cfRule type="expression" dxfId="2544" priority="3451">
      <formula>$B1860="EE1200"</formula>
    </cfRule>
    <cfRule type="expression" dxfId="2543" priority="3452">
      <formula>$B1860="TN2345"</formula>
    </cfRule>
    <cfRule type="expression" dxfId="2542" priority="3453">
      <formula>$B1860="AESB1320TN"</formula>
    </cfRule>
    <cfRule type="expression" dxfId="2541" priority="3454">
      <formula>$B1860="TN4110TA"</formula>
    </cfRule>
    <cfRule type="expression" dxfId="2540" priority="3455">
      <formula>$B1860="TN2321"</formula>
    </cfRule>
  </conditionalFormatting>
  <conditionalFormatting sqref="M2058">
    <cfRule type="expression" dxfId="2539" priority="3416">
      <formula>$B2058="StatMechThermo"</formula>
    </cfRule>
    <cfRule type="expression" dxfId="2538" priority="3417">
      <formula>$B2058="TN1531TW"</formula>
    </cfRule>
    <cfRule type="expression" dxfId="2537" priority="3418">
      <formula>$B2058="AESB1320TN"</formula>
    </cfRule>
    <cfRule type="expression" dxfId="2536" priority="3419">
      <formula>$B2058="NB1142"</formula>
    </cfRule>
    <cfRule type="expression" dxfId="2535" priority="3420">
      <formula>$B2058="EE1P11"</formula>
    </cfRule>
    <cfRule type="expression" dxfId="2534" priority="3421">
      <formula>$B2058="TN2054"</formula>
    </cfRule>
    <cfRule type="expression" dxfId="2533" priority="3422">
      <formula>$B2058="TN1201"</formula>
    </cfRule>
    <cfRule type="expression" dxfId="2532" priority="3423">
      <formula>$B2058="TN1321"</formula>
    </cfRule>
    <cfRule type="expression" dxfId="2531" priority="3424">
      <formula>$B2058="TN4010TA"</formula>
    </cfRule>
    <cfRule type="expression" dxfId="2530" priority="3425">
      <formula>$B2058="TN2053"</formula>
    </cfRule>
    <cfRule type="expression" dxfId="2529" priority="3426">
      <formula>$B2058="TN2421"</formula>
    </cfRule>
    <cfRule type="expression" dxfId="2528" priority="3427">
      <formula>$B2058="TN1301"</formula>
    </cfRule>
    <cfRule type="expression" dxfId="2527" priority="3428">
      <formula>$B2058="TN1612TU"</formula>
    </cfRule>
    <cfRule type="expression" dxfId="2526" priority="3429">
      <formula>$B2058="TN1311"</formula>
    </cfRule>
    <cfRule type="expression" dxfId="2525" priority="3430">
      <formula>$B2058="TN1622"</formula>
    </cfRule>
    <cfRule type="expression" dxfId="2524" priority="3431">
      <formula>$B2058="EE1200"</formula>
    </cfRule>
    <cfRule type="expression" dxfId="2523" priority="3432">
      <formula>$B2058="TN2345"</formula>
    </cfRule>
    <cfRule type="expression" dxfId="2522" priority="3433">
      <formula>$B2058="AESB1320TN"</formula>
    </cfRule>
    <cfRule type="expression" dxfId="2521" priority="3434">
      <formula>$B2058="TN4110TA"</formula>
    </cfRule>
    <cfRule type="expression" dxfId="2520" priority="3435">
      <formula>$B2058="TN2321"</formula>
    </cfRule>
  </conditionalFormatting>
  <conditionalFormatting sqref="M2059">
    <cfRule type="expression" dxfId="2519" priority="3396">
      <formula>$B2059="StatMechThermo"</formula>
    </cfRule>
    <cfRule type="expression" dxfId="2518" priority="3397">
      <formula>$B2059="TN1531TW"</formula>
    </cfRule>
    <cfRule type="expression" dxfId="2517" priority="3398">
      <formula>$B2059="AESB1320TN"</formula>
    </cfRule>
    <cfRule type="expression" dxfId="2516" priority="3399">
      <formula>$B2059="NB1142"</formula>
    </cfRule>
    <cfRule type="expression" dxfId="2515" priority="3400">
      <formula>$B2059="EE1P11"</formula>
    </cfRule>
    <cfRule type="expression" dxfId="2514" priority="3401">
      <formula>$B2059="TN2054"</formula>
    </cfRule>
    <cfRule type="expression" dxfId="2513" priority="3402">
      <formula>$B2059="TN1201"</formula>
    </cfRule>
    <cfRule type="expression" dxfId="2512" priority="3403">
      <formula>$B2059="TN1321"</formula>
    </cfRule>
    <cfRule type="expression" dxfId="2511" priority="3404">
      <formula>$B2059="TN4010TA"</formula>
    </cfRule>
    <cfRule type="expression" dxfId="2510" priority="3405">
      <formula>$B2059="TN2053"</formula>
    </cfRule>
    <cfRule type="expression" dxfId="2509" priority="3406">
      <formula>$B2059="TN2421"</formula>
    </cfRule>
    <cfRule type="expression" dxfId="2508" priority="3407">
      <formula>$B2059="TN1301"</formula>
    </cfRule>
    <cfRule type="expression" dxfId="2507" priority="3408">
      <formula>$B2059="TN1612TU"</formula>
    </cfRule>
    <cfRule type="expression" dxfId="2506" priority="3409">
      <formula>$B2059="TN1311"</formula>
    </cfRule>
    <cfRule type="expression" dxfId="2505" priority="3410">
      <formula>$B2059="TN1622"</formula>
    </cfRule>
    <cfRule type="expression" dxfId="2504" priority="3411">
      <formula>$B2059="EE1200"</formula>
    </cfRule>
    <cfRule type="expression" dxfId="2503" priority="3412">
      <formula>$B2059="TN2345"</formula>
    </cfRule>
    <cfRule type="expression" dxfId="2502" priority="3413">
      <formula>$B2059="AESB1320TN"</formula>
    </cfRule>
    <cfRule type="expression" dxfId="2501" priority="3414">
      <formula>$B2059="TN4110TA"</formula>
    </cfRule>
    <cfRule type="expression" dxfId="2500" priority="3415">
      <formula>$B2059="TN2321"</formula>
    </cfRule>
  </conditionalFormatting>
  <conditionalFormatting sqref="M2060">
    <cfRule type="expression" dxfId="2499" priority="3376">
      <formula>$B2060="StatMechThermo"</formula>
    </cfRule>
    <cfRule type="expression" dxfId="2498" priority="3377">
      <formula>$B2060="TN1531TW"</formula>
    </cfRule>
    <cfRule type="expression" dxfId="2497" priority="3378">
      <formula>$B2060="AESB1320TN"</formula>
    </cfRule>
    <cfRule type="expression" dxfId="2496" priority="3379">
      <formula>$B2060="NB1142"</formula>
    </cfRule>
    <cfRule type="expression" dxfId="2495" priority="3380">
      <formula>$B2060="EE1P11"</formula>
    </cfRule>
    <cfRule type="expression" dxfId="2494" priority="3381">
      <formula>$B2060="TN2054"</formula>
    </cfRule>
    <cfRule type="expression" dxfId="2493" priority="3382">
      <formula>$B2060="TN1201"</formula>
    </cfRule>
    <cfRule type="expression" dxfId="2492" priority="3383">
      <formula>$B2060="TN1321"</formula>
    </cfRule>
    <cfRule type="expression" dxfId="2491" priority="3384">
      <formula>$B2060="TN4010TA"</formula>
    </cfRule>
    <cfRule type="expression" dxfId="2490" priority="3385">
      <formula>$B2060="TN2053"</formula>
    </cfRule>
    <cfRule type="expression" dxfId="2489" priority="3386">
      <formula>$B2060="TN2421"</formula>
    </cfRule>
    <cfRule type="expression" dxfId="2488" priority="3387">
      <formula>$B2060="TN1301"</formula>
    </cfRule>
    <cfRule type="expression" dxfId="2487" priority="3388">
      <formula>$B2060="TN1612TU"</formula>
    </cfRule>
    <cfRule type="expression" dxfId="2486" priority="3389">
      <formula>$B2060="TN1311"</formula>
    </cfRule>
    <cfRule type="expression" dxfId="2485" priority="3390">
      <formula>$B2060="TN1622"</formula>
    </cfRule>
    <cfRule type="expression" dxfId="2484" priority="3391">
      <formula>$B2060="EE1200"</formula>
    </cfRule>
    <cfRule type="expression" dxfId="2483" priority="3392">
      <formula>$B2060="TN2345"</formula>
    </cfRule>
    <cfRule type="expression" dxfId="2482" priority="3393">
      <formula>$B2060="AESB1320TN"</formula>
    </cfRule>
    <cfRule type="expression" dxfId="2481" priority="3394">
      <formula>$B2060="TN4110TA"</formula>
    </cfRule>
    <cfRule type="expression" dxfId="2480" priority="3395">
      <formula>$B2060="TN2321"</formula>
    </cfRule>
  </conditionalFormatting>
  <conditionalFormatting sqref="M2061">
    <cfRule type="expression" dxfId="2479" priority="3356">
      <formula>$B2061="StatMechThermo"</formula>
    </cfRule>
    <cfRule type="expression" dxfId="2478" priority="3357">
      <formula>$B2061="TN1531TW"</formula>
    </cfRule>
    <cfRule type="expression" dxfId="2477" priority="3358">
      <formula>$B2061="AESB1320TN"</formula>
    </cfRule>
    <cfRule type="expression" dxfId="2476" priority="3359">
      <formula>$B2061="NB1142"</formula>
    </cfRule>
    <cfRule type="expression" dxfId="2475" priority="3360">
      <formula>$B2061="EE1P11"</formula>
    </cfRule>
    <cfRule type="expression" dxfId="2474" priority="3361">
      <formula>$B2061="TN2054"</formula>
    </cfRule>
    <cfRule type="expression" dxfId="2473" priority="3362">
      <formula>$B2061="TN1201"</formula>
    </cfRule>
    <cfRule type="expression" dxfId="2472" priority="3363">
      <formula>$B2061="TN1321"</formula>
    </cfRule>
    <cfRule type="expression" dxfId="2471" priority="3364">
      <formula>$B2061="TN4010TA"</formula>
    </cfRule>
    <cfRule type="expression" dxfId="2470" priority="3365">
      <formula>$B2061="TN2053"</formula>
    </cfRule>
    <cfRule type="expression" dxfId="2469" priority="3366">
      <formula>$B2061="TN2421"</formula>
    </cfRule>
    <cfRule type="expression" dxfId="2468" priority="3367">
      <formula>$B2061="TN1301"</formula>
    </cfRule>
    <cfRule type="expression" dxfId="2467" priority="3368">
      <formula>$B2061="TN1612TU"</formula>
    </cfRule>
    <cfRule type="expression" dxfId="2466" priority="3369">
      <formula>$B2061="TN1311"</formula>
    </cfRule>
    <cfRule type="expression" dxfId="2465" priority="3370">
      <formula>$B2061="TN1622"</formula>
    </cfRule>
    <cfRule type="expression" dxfId="2464" priority="3371">
      <formula>$B2061="EE1200"</formula>
    </cfRule>
    <cfRule type="expression" dxfId="2463" priority="3372">
      <formula>$B2061="TN2345"</formula>
    </cfRule>
    <cfRule type="expression" dxfId="2462" priority="3373">
      <formula>$B2061="AESB1320TN"</formula>
    </cfRule>
    <cfRule type="expression" dxfId="2461" priority="3374">
      <formula>$B2061="TN4110TA"</formula>
    </cfRule>
    <cfRule type="expression" dxfId="2460" priority="3375">
      <formula>$B2061="TN2321"</formula>
    </cfRule>
  </conditionalFormatting>
  <conditionalFormatting sqref="M2062">
    <cfRule type="expression" dxfId="2459" priority="3336">
      <formula>$B2062="StatMechThermo"</formula>
    </cfRule>
    <cfRule type="expression" dxfId="2458" priority="3337">
      <formula>$B2062="TN1531TW"</formula>
    </cfRule>
    <cfRule type="expression" dxfId="2457" priority="3338">
      <formula>$B2062="AESB1320TN"</formula>
    </cfRule>
    <cfRule type="expression" dxfId="2456" priority="3339">
      <formula>$B2062="NB1142"</formula>
    </cfRule>
    <cfRule type="expression" dxfId="2455" priority="3340">
      <formula>$B2062="EE1P11"</formula>
    </cfRule>
    <cfRule type="expression" dxfId="2454" priority="3341">
      <formula>$B2062="TN2054"</formula>
    </cfRule>
    <cfRule type="expression" dxfId="2453" priority="3342">
      <formula>$B2062="TN1201"</formula>
    </cfRule>
    <cfRule type="expression" dxfId="2452" priority="3343">
      <formula>$B2062="TN1321"</formula>
    </cfRule>
    <cfRule type="expression" dxfId="2451" priority="3344">
      <formula>$B2062="TN4010TA"</formula>
    </cfRule>
    <cfRule type="expression" dxfId="2450" priority="3345">
      <formula>$B2062="TN2053"</formula>
    </cfRule>
    <cfRule type="expression" dxfId="2449" priority="3346">
      <formula>$B2062="TN2421"</formula>
    </cfRule>
    <cfRule type="expression" dxfId="2448" priority="3347">
      <formula>$B2062="TN1301"</formula>
    </cfRule>
    <cfRule type="expression" dxfId="2447" priority="3348">
      <formula>$B2062="TN1612TU"</formula>
    </cfRule>
    <cfRule type="expression" dxfId="2446" priority="3349">
      <formula>$B2062="TN1311"</formula>
    </cfRule>
    <cfRule type="expression" dxfId="2445" priority="3350">
      <formula>$B2062="TN1622"</formula>
    </cfRule>
    <cfRule type="expression" dxfId="2444" priority="3351">
      <formula>$B2062="EE1200"</formula>
    </cfRule>
    <cfRule type="expression" dxfId="2443" priority="3352">
      <formula>$B2062="TN2345"</formula>
    </cfRule>
    <cfRule type="expression" dxfId="2442" priority="3353">
      <formula>$B2062="AESB1320TN"</formula>
    </cfRule>
    <cfRule type="expression" dxfId="2441" priority="3354">
      <formula>$B2062="TN4110TA"</formula>
    </cfRule>
    <cfRule type="expression" dxfId="2440" priority="3355">
      <formula>$B2062="TN2321"</formula>
    </cfRule>
  </conditionalFormatting>
  <conditionalFormatting sqref="C2599:J3759 G2363 G2587:I2598">
    <cfRule type="expression" dxfId="2439" priority="3157">
      <formula>$B2363="StatMechThermo"</formula>
    </cfRule>
    <cfRule type="expression" dxfId="2438" priority="3177">
      <formula>$B2363="TN1531TW"</formula>
    </cfRule>
    <cfRule type="expression" dxfId="2437" priority="3178">
      <formula>$B2363="AESB1320TN"</formula>
    </cfRule>
    <cfRule type="expression" dxfId="2436" priority="3179">
      <formula>$B2363="NB1142"</formula>
    </cfRule>
    <cfRule type="expression" dxfId="2435" priority="3180">
      <formula>$B2363="EE1P11"</formula>
    </cfRule>
    <cfRule type="expression" dxfId="2434" priority="3181">
      <formula>$B2363="TN2054"</formula>
    </cfRule>
    <cfRule type="expression" dxfId="2433" priority="3182">
      <formula>$B2363="TN1201"</formula>
    </cfRule>
    <cfRule type="expression" dxfId="2432" priority="3183">
      <formula>$B2363="TN1321"</formula>
    </cfRule>
    <cfRule type="expression" dxfId="2431" priority="3184">
      <formula>$B2363="TN4010TA"</formula>
    </cfRule>
    <cfRule type="expression" dxfId="2430" priority="3185">
      <formula>$B2363="TN2053"</formula>
    </cfRule>
    <cfRule type="expression" dxfId="2429" priority="3186">
      <formula>$B2363="TN2421"</formula>
    </cfRule>
    <cfRule type="expression" dxfId="2428" priority="3187">
      <formula>$B2363="TN1301"</formula>
    </cfRule>
    <cfRule type="expression" dxfId="2427" priority="3188">
      <formula>$B2363="TN1612TU"</formula>
    </cfRule>
    <cfRule type="expression" dxfId="2426" priority="3189">
      <formula>$B2363="TN1311"</formula>
    </cfRule>
    <cfRule type="expression" dxfId="2425" priority="3190">
      <formula>$B2363="TN1622"</formula>
    </cfRule>
    <cfRule type="expression" dxfId="2424" priority="3191">
      <formula>$B2363="EE1200"</formula>
    </cfRule>
    <cfRule type="expression" dxfId="2423" priority="3192">
      <formula>$B2363="TN2345"</formula>
    </cfRule>
    <cfRule type="expression" dxfId="2422" priority="3193">
      <formula>$B2363="AESB1320TN"</formula>
    </cfRule>
    <cfRule type="expression" dxfId="2421" priority="3194">
      <formula>$B2363="TN4110TA"</formula>
    </cfRule>
    <cfRule type="expression" dxfId="2420" priority="3195">
      <formula>$B2363="TN2321"</formula>
    </cfRule>
  </conditionalFormatting>
  <conditionalFormatting sqref="A2599:A3759">
    <cfRule type="expression" dxfId="2419" priority="3158">
      <formula>$B2599="TN1531TW"</formula>
    </cfRule>
    <cfRule type="expression" dxfId="2418" priority="3159">
      <formula>$B2599="AESB1320TN"</formula>
    </cfRule>
    <cfRule type="expression" dxfId="2417" priority="3160">
      <formula>$B2599="NB1142"</formula>
    </cfRule>
    <cfRule type="expression" dxfId="2416" priority="3161">
      <formula>$B2599="EE1P11"</formula>
    </cfRule>
    <cfRule type="expression" dxfId="2415" priority="3162">
      <formula>$B2599="TN2054"</formula>
    </cfRule>
    <cfRule type="expression" dxfId="2414" priority="3163">
      <formula>$B2599="TN1201"</formula>
    </cfRule>
    <cfRule type="expression" dxfId="2413" priority="3164">
      <formula>$B2599="TN1321"</formula>
    </cfRule>
    <cfRule type="expression" dxfId="2412" priority="3165">
      <formula>$B2599="TN4010TA"</formula>
    </cfRule>
    <cfRule type="expression" dxfId="2411" priority="3166">
      <formula>$B2599="TN2053"</formula>
    </cfRule>
    <cfRule type="expression" dxfId="2410" priority="3167">
      <formula>$B2599="TN2421"</formula>
    </cfRule>
    <cfRule type="expression" dxfId="2409" priority="3168">
      <formula>$B2599="TN1301"</formula>
    </cfRule>
    <cfRule type="expression" dxfId="2408" priority="3169">
      <formula>$B2599="TN1612TU"</formula>
    </cfRule>
    <cfRule type="expression" dxfId="2407" priority="3170">
      <formula>$B2599="TN1311"</formula>
    </cfRule>
    <cfRule type="expression" dxfId="2406" priority="3171">
      <formula>$B2599="TN1622"</formula>
    </cfRule>
    <cfRule type="expression" dxfId="2405" priority="3172">
      <formula>$B2599="EE1200"</formula>
    </cfRule>
    <cfRule type="expression" dxfId="2404" priority="3173">
      <formula>$B2599="TN2345"</formula>
    </cfRule>
    <cfRule type="expression" dxfId="2403" priority="3174">
      <formula>$B2599="AESB1320TN"</formula>
    </cfRule>
    <cfRule type="expression" dxfId="2402" priority="3175">
      <formula>$B2599="TN4110TA"</formula>
    </cfRule>
    <cfRule type="expression" dxfId="2401" priority="3176">
      <formula>$B2599="TN2321"</formula>
    </cfRule>
  </conditionalFormatting>
  <conditionalFormatting sqref="N2599:N3759 P2599:R3759">
    <cfRule type="expression" dxfId="2400" priority="3118">
      <formula>$B2599="StatMechThermo"</formula>
    </cfRule>
    <cfRule type="expression" dxfId="2399" priority="3138">
      <formula>$B2599="TN1531TW"</formula>
    </cfRule>
    <cfRule type="expression" dxfId="2398" priority="3139">
      <formula>$B2599="AESB1320TN"</formula>
    </cfRule>
    <cfRule type="expression" dxfId="2397" priority="3140">
      <formula>$B2599="NB1142"</formula>
    </cfRule>
    <cfRule type="expression" dxfId="2396" priority="3141">
      <formula>$B2599="EE1P11"</formula>
    </cfRule>
    <cfRule type="expression" dxfId="2395" priority="3142">
      <formula>$B2599="TN2054"</formula>
    </cfRule>
    <cfRule type="expression" dxfId="2394" priority="3143">
      <formula>$B2599="TN1201"</formula>
    </cfRule>
    <cfRule type="expression" dxfId="2393" priority="3144">
      <formula>$B2599="TN1321"</formula>
    </cfRule>
    <cfRule type="expression" dxfId="2392" priority="3145">
      <formula>$B2599="TN4010TA"</formula>
    </cfRule>
    <cfRule type="expression" dxfId="2391" priority="3146">
      <formula>$B2599="TN2053"</formula>
    </cfRule>
    <cfRule type="expression" dxfId="2390" priority="3147">
      <formula>$B2599="TN2421"</formula>
    </cfRule>
    <cfRule type="expression" dxfId="2389" priority="3148">
      <formula>$B2599="TN1301"</formula>
    </cfRule>
    <cfRule type="expression" dxfId="2388" priority="3149">
      <formula>$B2599="TN1612TU"</formula>
    </cfRule>
    <cfRule type="expression" dxfId="2387" priority="3150">
      <formula>$B2599="TN1311"</formula>
    </cfRule>
    <cfRule type="expression" dxfId="2386" priority="3151">
      <formula>$B2599="TN1622"</formula>
    </cfRule>
    <cfRule type="expression" dxfId="2385" priority="3152">
      <formula>$B2599="EE1200"</formula>
    </cfRule>
    <cfRule type="expression" dxfId="2384" priority="3153">
      <formula>$B2599="TN2345"</formula>
    </cfRule>
    <cfRule type="expression" dxfId="2383" priority="3154">
      <formula>$B2599="AESB1320TN"</formula>
    </cfRule>
    <cfRule type="expression" dxfId="2382" priority="3155">
      <formula>$B2599="TN4110TA"</formula>
    </cfRule>
    <cfRule type="expression" dxfId="2381" priority="3156">
      <formula>$B2599="TN2321"</formula>
    </cfRule>
  </conditionalFormatting>
  <conditionalFormatting sqref="O2599:O3759">
    <cfRule type="expression" dxfId="2380" priority="3119">
      <formula>$B2599="TN1531TW"</formula>
    </cfRule>
    <cfRule type="expression" dxfId="2379" priority="3120">
      <formula>$B2599="AESB1320TN"</formula>
    </cfRule>
    <cfRule type="expression" dxfId="2378" priority="3121">
      <formula>$B2599="NB1142"</formula>
    </cfRule>
    <cfRule type="expression" dxfId="2377" priority="3122">
      <formula>$B2599="EE1P11"</formula>
    </cfRule>
    <cfRule type="expression" dxfId="2376" priority="3123">
      <formula>$B2599="TN2054"</formula>
    </cfRule>
    <cfRule type="expression" dxfId="2375" priority="3124">
      <formula>$B2599="TN1201"</formula>
    </cfRule>
    <cfRule type="expression" dxfId="2374" priority="3125">
      <formula>$B2599="TN1321"</formula>
    </cfRule>
    <cfRule type="expression" dxfId="2373" priority="3126">
      <formula>$B2599="TN4010TA"</formula>
    </cfRule>
    <cfRule type="expression" dxfId="2372" priority="3127">
      <formula>$B2599="TN2053"</formula>
    </cfRule>
    <cfRule type="expression" dxfId="2371" priority="3128">
      <formula>$B2599="TN2421"</formula>
    </cfRule>
    <cfRule type="expression" dxfId="2370" priority="3129">
      <formula>$B2599="TN1301"</formula>
    </cfRule>
    <cfRule type="expression" dxfId="2369" priority="3130">
      <formula>$B2599="TN1612TU"</formula>
    </cfRule>
    <cfRule type="expression" dxfId="2368" priority="3131">
      <formula>$B2599="TN1311"</formula>
    </cfRule>
    <cfRule type="expression" dxfId="2367" priority="3132">
      <formula>$B2599="TN1622"</formula>
    </cfRule>
    <cfRule type="expression" dxfId="2366" priority="3133">
      <formula>$B2599="EE1200"</formula>
    </cfRule>
    <cfRule type="expression" dxfId="2365" priority="3134">
      <formula>$B2599="TN2345"</formula>
    </cfRule>
    <cfRule type="expression" dxfId="2364" priority="3135">
      <formula>$B2599="AESB1320TN"</formula>
    </cfRule>
    <cfRule type="expression" dxfId="2363" priority="3136">
      <formula>$B2599="TN4110TA"</formula>
    </cfRule>
    <cfRule type="expression" dxfId="2362" priority="3137">
      <formula>$B2599="TN2321"</formula>
    </cfRule>
  </conditionalFormatting>
  <conditionalFormatting sqref="M2063:M2128 M2599:M3759">
    <cfRule type="expression" dxfId="2361" priority="3098">
      <formula>$B2063="StatMechThermo"</formula>
    </cfRule>
    <cfRule type="expression" dxfId="2360" priority="3099">
      <formula>$B2063="TN1531TW"</formula>
    </cfRule>
    <cfRule type="expression" dxfId="2359" priority="3100">
      <formula>$B2063="AESB1320TN"</formula>
    </cfRule>
    <cfRule type="expression" dxfId="2358" priority="3101">
      <formula>$B2063="NB1142"</formula>
    </cfRule>
    <cfRule type="expression" dxfId="2357" priority="3102">
      <formula>$B2063="EE1P11"</formula>
    </cfRule>
    <cfRule type="expression" dxfId="2356" priority="3103">
      <formula>$B2063="TN2054"</formula>
    </cfRule>
    <cfRule type="expression" dxfId="2355" priority="3104">
      <formula>$B2063="TN1201"</formula>
    </cfRule>
    <cfRule type="expression" dxfId="2354" priority="3105">
      <formula>$B2063="TN1321"</formula>
    </cfRule>
    <cfRule type="expression" dxfId="2353" priority="3106">
      <formula>$B2063="TN4010TA"</formula>
    </cfRule>
    <cfRule type="expression" dxfId="2352" priority="3107">
      <formula>$B2063="TN2053"</formula>
    </cfRule>
    <cfRule type="expression" dxfId="2351" priority="3108">
      <formula>$B2063="TN2421"</formula>
    </cfRule>
    <cfRule type="expression" dxfId="2350" priority="3109">
      <formula>$B2063="TN1301"</formula>
    </cfRule>
    <cfRule type="expression" dxfId="2349" priority="3110">
      <formula>$B2063="TN1612TU"</formula>
    </cfRule>
    <cfRule type="expression" dxfId="2348" priority="3111">
      <formula>$B2063="TN1311"</formula>
    </cfRule>
    <cfRule type="expression" dxfId="2347" priority="3112">
      <formula>$B2063="TN1622"</formula>
    </cfRule>
    <cfRule type="expression" dxfId="2346" priority="3113">
      <formula>$B2063="EE1200"</formula>
    </cfRule>
    <cfRule type="expression" dxfId="2345" priority="3114">
      <formula>$B2063="TN2345"</formula>
    </cfRule>
    <cfRule type="expression" dxfId="2344" priority="3115">
      <formula>$B2063="AESB1320TN"</formula>
    </cfRule>
    <cfRule type="expression" dxfId="2343" priority="3116">
      <formula>$B2063="TN4110TA"</formula>
    </cfRule>
    <cfRule type="expression" dxfId="2342" priority="3117">
      <formula>$B2063="TN2321"</formula>
    </cfRule>
  </conditionalFormatting>
  <conditionalFormatting sqref="S2357:S2359">
    <cfRule type="expression" dxfId="2341" priority="2980">
      <formula>$B2357="StatMechThermo"</formula>
    </cfRule>
    <cfRule type="expression" dxfId="2340" priority="2981">
      <formula>$B2357="TN1531TW"</formula>
    </cfRule>
    <cfRule type="expression" dxfId="2339" priority="2982">
      <formula>$B2357="AESB1320TN"</formula>
    </cfRule>
    <cfRule type="expression" dxfId="2338" priority="2983">
      <formula>$B2357="NB1142"</formula>
    </cfRule>
    <cfRule type="expression" dxfId="2337" priority="2984">
      <formula>$B2357="EE1P11"</formula>
    </cfRule>
    <cfRule type="expression" dxfId="2336" priority="2985">
      <formula>$B2357="TN2054"</formula>
    </cfRule>
    <cfRule type="expression" dxfId="2335" priority="2986">
      <formula>$B2357="TN1201"</formula>
    </cfRule>
    <cfRule type="expression" dxfId="2334" priority="2987">
      <formula>$B2357="TN1321"</formula>
    </cfRule>
    <cfRule type="expression" dxfId="2333" priority="2988">
      <formula>$B2357="TN4010TA"</formula>
    </cfRule>
    <cfRule type="expression" dxfId="2332" priority="2989">
      <formula>$B2357="TN2053"</formula>
    </cfRule>
    <cfRule type="expression" dxfId="2331" priority="2990">
      <formula>$B2357="TN2421"</formula>
    </cfRule>
    <cfRule type="expression" dxfId="2330" priority="2991">
      <formula>$B2357="TN1301"</formula>
    </cfRule>
    <cfRule type="expression" dxfId="2329" priority="2992">
      <formula>$B2357="TN1612TU"</formula>
    </cfRule>
    <cfRule type="expression" dxfId="2328" priority="2993">
      <formula>$B2357="TN1311"</formula>
    </cfRule>
    <cfRule type="expression" dxfId="2327" priority="2994">
      <formula>$B2357="TN1622"</formula>
    </cfRule>
    <cfRule type="expression" dxfId="2326" priority="2995">
      <formula>$B2357="EE1200"</formula>
    </cfRule>
    <cfRule type="expression" dxfId="2325" priority="2996">
      <formula>$B2357="TN2345"</formula>
    </cfRule>
    <cfRule type="expression" dxfId="2324" priority="2997">
      <formula>$B2357="AESB1320TN"</formula>
    </cfRule>
    <cfRule type="expression" dxfId="2323" priority="2998">
      <formula>$B2357="TN4110TA"</formula>
    </cfRule>
    <cfRule type="expression" dxfId="2322" priority="2999">
      <formula>$B2357="TN2321"</formula>
    </cfRule>
  </conditionalFormatting>
  <conditionalFormatting sqref="S2361">
    <cfRule type="expression" dxfId="2321" priority="2960">
      <formula>$B2361="StatMechThermo"</formula>
    </cfRule>
    <cfRule type="expression" dxfId="2320" priority="2961">
      <formula>$B2361="TN1531TW"</formula>
    </cfRule>
    <cfRule type="expression" dxfId="2319" priority="2962">
      <formula>$B2361="AESB1320TN"</formula>
    </cfRule>
    <cfRule type="expression" dxfId="2318" priority="2963">
      <formula>$B2361="NB1142"</formula>
    </cfRule>
    <cfRule type="expression" dxfId="2317" priority="2964">
      <formula>$B2361="EE1P11"</formula>
    </cfRule>
    <cfRule type="expression" dxfId="2316" priority="2965">
      <formula>$B2361="TN2054"</formula>
    </cfRule>
    <cfRule type="expression" dxfId="2315" priority="2966">
      <formula>$B2361="TN1201"</formula>
    </cfRule>
    <cfRule type="expression" dxfId="2314" priority="2967">
      <formula>$B2361="TN1321"</formula>
    </cfRule>
    <cfRule type="expression" dxfId="2313" priority="2968">
      <formula>$B2361="TN4010TA"</formula>
    </cfRule>
    <cfRule type="expression" dxfId="2312" priority="2969">
      <formula>$B2361="TN2053"</formula>
    </cfRule>
    <cfRule type="expression" dxfId="2311" priority="2970">
      <formula>$B2361="TN2421"</formula>
    </cfRule>
    <cfRule type="expression" dxfId="2310" priority="2971">
      <formula>$B2361="TN1301"</formula>
    </cfRule>
    <cfRule type="expression" dxfId="2309" priority="2972">
      <formula>$B2361="TN1612TU"</formula>
    </cfRule>
    <cfRule type="expression" dxfId="2308" priority="2973">
      <formula>$B2361="TN1311"</formula>
    </cfRule>
    <cfRule type="expression" dxfId="2307" priority="2974">
      <formula>$B2361="TN1622"</formula>
    </cfRule>
    <cfRule type="expression" dxfId="2306" priority="2975">
      <formula>$B2361="EE1200"</formula>
    </cfRule>
    <cfRule type="expression" dxfId="2305" priority="2976">
      <formula>$B2361="TN2345"</formula>
    </cfRule>
    <cfRule type="expression" dxfId="2304" priority="2977">
      <formula>$B2361="AESB1320TN"</formula>
    </cfRule>
    <cfRule type="expression" dxfId="2303" priority="2978">
      <formula>$B2361="TN4110TA"</formula>
    </cfRule>
    <cfRule type="expression" dxfId="2302" priority="2979">
      <formula>$B2361="TN2321"</formula>
    </cfRule>
  </conditionalFormatting>
  <conditionalFormatting sqref="S2360">
    <cfRule type="expression" dxfId="2301" priority="2940">
      <formula>$B2360="StatMechThermo"</formula>
    </cfRule>
    <cfRule type="expression" dxfId="2300" priority="2941">
      <formula>$B2360="TN1531TW"</formula>
    </cfRule>
    <cfRule type="expression" dxfId="2299" priority="2942">
      <formula>$B2360="AESB1320TN"</formula>
    </cfRule>
    <cfRule type="expression" dxfId="2298" priority="2943">
      <formula>$B2360="NB1142"</formula>
    </cfRule>
    <cfRule type="expression" dxfId="2297" priority="2944">
      <formula>$B2360="EE1P11"</formula>
    </cfRule>
    <cfRule type="expression" dxfId="2296" priority="2945">
      <formula>$B2360="TN2054"</formula>
    </cfRule>
    <cfRule type="expression" dxfId="2295" priority="2946">
      <formula>$B2360="TN1201"</formula>
    </cfRule>
    <cfRule type="expression" dxfId="2294" priority="2947">
      <formula>$B2360="TN1321"</formula>
    </cfRule>
    <cfRule type="expression" dxfId="2293" priority="2948">
      <formula>$B2360="TN4010TA"</formula>
    </cfRule>
    <cfRule type="expression" dxfId="2292" priority="2949">
      <formula>$B2360="TN2053"</formula>
    </cfRule>
    <cfRule type="expression" dxfId="2291" priority="2950">
      <formula>$B2360="TN2421"</formula>
    </cfRule>
    <cfRule type="expression" dxfId="2290" priority="2951">
      <formula>$B2360="TN1301"</formula>
    </cfRule>
    <cfRule type="expression" dxfId="2289" priority="2952">
      <formula>$B2360="TN1612TU"</formula>
    </cfRule>
    <cfRule type="expression" dxfId="2288" priority="2953">
      <formula>$B2360="TN1311"</formula>
    </cfRule>
    <cfRule type="expression" dxfId="2287" priority="2954">
      <formula>$B2360="TN1622"</formula>
    </cfRule>
    <cfRule type="expression" dxfId="2286" priority="2955">
      <formula>$B2360="EE1200"</formula>
    </cfRule>
    <cfRule type="expression" dxfId="2285" priority="2956">
      <formula>$B2360="TN2345"</formula>
    </cfRule>
    <cfRule type="expression" dxfId="2284" priority="2957">
      <formula>$B2360="AESB1320TN"</formula>
    </cfRule>
    <cfRule type="expression" dxfId="2283" priority="2958">
      <formula>$B2360="TN4110TA"</formula>
    </cfRule>
    <cfRule type="expression" dxfId="2282" priority="2959">
      <formula>$B2360="TN2321"</formula>
    </cfRule>
  </conditionalFormatting>
  <conditionalFormatting sqref="S2292:S2297">
    <cfRule type="expression" dxfId="2281" priority="2920">
      <formula>$B2292="StatMechThermo"</formula>
    </cfRule>
    <cfRule type="expression" dxfId="2280" priority="2921">
      <formula>$B2292="TN1531TW"</formula>
    </cfRule>
    <cfRule type="expression" dxfId="2279" priority="2922">
      <formula>$B2292="AESB1320TN"</formula>
    </cfRule>
    <cfRule type="expression" dxfId="2278" priority="2923">
      <formula>$B2292="NB1142"</formula>
    </cfRule>
    <cfRule type="expression" dxfId="2277" priority="2924">
      <formula>$B2292="EE1P11"</formula>
    </cfRule>
    <cfRule type="expression" dxfId="2276" priority="2925">
      <formula>$B2292="TN2054"</formula>
    </cfRule>
    <cfRule type="expression" dxfId="2275" priority="2926">
      <formula>$B2292="TN1201"</formula>
    </cfRule>
    <cfRule type="expression" dxfId="2274" priority="2927">
      <formula>$B2292="TN1321"</formula>
    </cfRule>
    <cfRule type="expression" dxfId="2273" priority="2928">
      <formula>$B2292="TN4010TA"</formula>
    </cfRule>
    <cfRule type="expression" dxfId="2272" priority="2929">
      <formula>$B2292="TN2053"</formula>
    </cfRule>
    <cfRule type="expression" dxfId="2271" priority="2930">
      <formula>$B2292="TN2421"</formula>
    </cfRule>
    <cfRule type="expression" dxfId="2270" priority="2931">
      <formula>$B2292="TN1301"</formula>
    </cfRule>
    <cfRule type="expression" dxfId="2269" priority="2932">
      <formula>$B2292="TN1612TU"</formula>
    </cfRule>
    <cfRule type="expression" dxfId="2268" priority="2933">
      <formula>$B2292="TN1311"</formula>
    </cfRule>
    <cfRule type="expression" dxfId="2267" priority="2934">
      <formula>$B2292="TN1622"</formula>
    </cfRule>
    <cfRule type="expression" dxfId="2266" priority="2935">
      <formula>$B2292="EE1200"</formula>
    </cfRule>
    <cfRule type="expression" dxfId="2265" priority="2936">
      <formula>$B2292="TN2345"</formula>
    </cfRule>
    <cfRule type="expression" dxfId="2264" priority="2937">
      <formula>$B2292="AESB1320TN"</formula>
    </cfRule>
    <cfRule type="expression" dxfId="2263" priority="2938">
      <formula>$B2292="TN4110TA"</formula>
    </cfRule>
    <cfRule type="expression" dxfId="2262" priority="2939">
      <formula>$B2292="TN2321"</formula>
    </cfRule>
  </conditionalFormatting>
  <conditionalFormatting sqref="S2298">
    <cfRule type="expression" dxfId="2261" priority="2900">
      <formula>$B2298="StatMechThermo"</formula>
    </cfRule>
    <cfRule type="expression" dxfId="2260" priority="2901">
      <formula>$B2298="TN1531TW"</formula>
    </cfRule>
    <cfRule type="expression" dxfId="2259" priority="2902">
      <formula>$B2298="AESB1320TN"</formula>
    </cfRule>
    <cfRule type="expression" dxfId="2258" priority="2903">
      <formula>$B2298="NB1142"</formula>
    </cfRule>
    <cfRule type="expression" dxfId="2257" priority="2904">
      <formula>$B2298="EE1P11"</formula>
    </cfRule>
    <cfRule type="expression" dxfId="2256" priority="2905">
      <formula>$B2298="TN2054"</formula>
    </cfRule>
    <cfRule type="expression" dxfId="2255" priority="2906">
      <formula>$B2298="TN1201"</formula>
    </cfRule>
    <cfRule type="expression" dxfId="2254" priority="2907">
      <formula>$B2298="TN1321"</formula>
    </cfRule>
    <cfRule type="expression" dxfId="2253" priority="2908">
      <formula>$B2298="TN4010TA"</formula>
    </cfRule>
    <cfRule type="expression" dxfId="2252" priority="2909">
      <formula>$B2298="TN2053"</formula>
    </cfRule>
    <cfRule type="expression" dxfId="2251" priority="2910">
      <formula>$B2298="TN2421"</formula>
    </cfRule>
    <cfRule type="expression" dxfId="2250" priority="2911">
      <formula>$B2298="TN1301"</formula>
    </cfRule>
    <cfRule type="expression" dxfId="2249" priority="2912">
      <formula>$B2298="TN1612TU"</formula>
    </cfRule>
    <cfRule type="expression" dxfId="2248" priority="2913">
      <formula>$B2298="TN1311"</formula>
    </cfRule>
    <cfRule type="expression" dxfId="2247" priority="2914">
      <formula>$B2298="TN1622"</formula>
    </cfRule>
    <cfRule type="expression" dxfId="2246" priority="2915">
      <formula>$B2298="EE1200"</formula>
    </cfRule>
    <cfRule type="expression" dxfId="2245" priority="2916">
      <formula>$B2298="TN2345"</formula>
    </cfRule>
    <cfRule type="expression" dxfId="2244" priority="2917">
      <formula>$B2298="AESB1320TN"</formula>
    </cfRule>
    <cfRule type="expression" dxfId="2243" priority="2918">
      <formula>$B2298="TN4110TA"</formula>
    </cfRule>
    <cfRule type="expression" dxfId="2242" priority="2919">
      <formula>$B2298="TN2321"</formula>
    </cfRule>
  </conditionalFormatting>
  <conditionalFormatting sqref="S2271:S2283">
    <cfRule type="expression" dxfId="2241" priority="2880">
      <formula>$B2271="StatMechThermo"</formula>
    </cfRule>
    <cfRule type="expression" dxfId="2240" priority="2881">
      <formula>$B2271="TN1531TW"</formula>
    </cfRule>
    <cfRule type="expression" dxfId="2239" priority="2882">
      <formula>$B2271="AESB1320TN"</formula>
    </cfRule>
    <cfRule type="expression" dxfId="2238" priority="2883">
      <formula>$B2271="NB1142"</formula>
    </cfRule>
    <cfRule type="expression" dxfId="2237" priority="2884">
      <formula>$B2271="EE1P11"</formula>
    </cfRule>
    <cfRule type="expression" dxfId="2236" priority="2885">
      <formula>$B2271="TN2054"</formula>
    </cfRule>
    <cfRule type="expression" dxfId="2235" priority="2886">
      <formula>$B2271="TN1201"</formula>
    </cfRule>
    <cfRule type="expression" dxfId="2234" priority="2887">
      <formula>$B2271="TN1321"</formula>
    </cfRule>
    <cfRule type="expression" dxfId="2233" priority="2888">
      <formula>$B2271="TN4010TA"</formula>
    </cfRule>
    <cfRule type="expression" dxfId="2232" priority="2889">
      <formula>$B2271="TN2053"</formula>
    </cfRule>
    <cfRule type="expression" dxfId="2231" priority="2890">
      <formula>$B2271="TN2421"</formula>
    </cfRule>
    <cfRule type="expression" dxfId="2230" priority="2891">
      <formula>$B2271="TN1301"</formula>
    </cfRule>
    <cfRule type="expression" dxfId="2229" priority="2892">
      <formula>$B2271="TN1612TU"</formula>
    </cfRule>
    <cfRule type="expression" dxfId="2228" priority="2893">
      <formula>$B2271="TN1311"</formula>
    </cfRule>
    <cfRule type="expression" dxfId="2227" priority="2894">
      <formula>$B2271="TN1622"</formula>
    </cfRule>
    <cfRule type="expression" dxfId="2226" priority="2895">
      <formula>$B2271="EE1200"</formula>
    </cfRule>
    <cfRule type="expression" dxfId="2225" priority="2896">
      <formula>$B2271="TN2345"</formula>
    </cfRule>
    <cfRule type="expression" dxfId="2224" priority="2897">
      <formula>$B2271="AESB1320TN"</formula>
    </cfRule>
    <cfRule type="expression" dxfId="2223" priority="2898">
      <formula>$B2271="TN4110TA"</formula>
    </cfRule>
    <cfRule type="expression" dxfId="2222" priority="2899">
      <formula>$B2271="TN2321"</formula>
    </cfRule>
  </conditionalFormatting>
  <conditionalFormatting sqref="S2270">
    <cfRule type="expression" dxfId="2221" priority="2860">
      <formula>$B2270="StatMechThermo"</formula>
    </cfRule>
    <cfRule type="expression" dxfId="2220" priority="2861">
      <formula>$B2270="TN1531TW"</formula>
    </cfRule>
    <cfRule type="expression" dxfId="2219" priority="2862">
      <formula>$B2270="AESB1320TN"</formula>
    </cfRule>
    <cfRule type="expression" dxfId="2218" priority="2863">
      <formula>$B2270="NB1142"</formula>
    </cfRule>
    <cfRule type="expression" dxfId="2217" priority="2864">
      <formula>$B2270="EE1P11"</formula>
    </cfRule>
    <cfRule type="expression" dxfId="2216" priority="2865">
      <formula>$B2270="TN2054"</formula>
    </cfRule>
    <cfRule type="expression" dxfId="2215" priority="2866">
      <formula>$B2270="TN1201"</formula>
    </cfRule>
    <cfRule type="expression" dxfId="2214" priority="2867">
      <formula>$B2270="TN1321"</formula>
    </cfRule>
    <cfRule type="expression" dxfId="2213" priority="2868">
      <formula>$B2270="TN4010TA"</formula>
    </cfRule>
    <cfRule type="expression" dxfId="2212" priority="2869">
      <formula>$B2270="TN2053"</formula>
    </cfRule>
    <cfRule type="expression" dxfId="2211" priority="2870">
      <formula>$B2270="TN2421"</formula>
    </cfRule>
    <cfRule type="expression" dxfId="2210" priority="2871">
      <formula>$B2270="TN1301"</formula>
    </cfRule>
    <cfRule type="expression" dxfId="2209" priority="2872">
      <formula>$B2270="TN1612TU"</formula>
    </cfRule>
    <cfRule type="expression" dxfId="2208" priority="2873">
      <formula>$B2270="TN1311"</formula>
    </cfRule>
    <cfRule type="expression" dxfId="2207" priority="2874">
      <formula>$B2270="TN1622"</formula>
    </cfRule>
    <cfRule type="expression" dxfId="2206" priority="2875">
      <formula>$B2270="EE1200"</formula>
    </cfRule>
    <cfRule type="expression" dxfId="2205" priority="2876">
      <formula>$B2270="TN2345"</formula>
    </cfRule>
    <cfRule type="expression" dxfId="2204" priority="2877">
      <formula>$B2270="AESB1320TN"</formula>
    </cfRule>
    <cfRule type="expression" dxfId="2203" priority="2878">
      <formula>$B2270="TN4110TA"</formula>
    </cfRule>
    <cfRule type="expression" dxfId="2202" priority="2879">
      <formula>$B2270="TN2321"</formula>
    </cfRule>
  </conditionalFormatting>
  <conditionalFormatting sqref="S2269">
    <cfRule type="expression" dxfId="2201" priority="2840">
      <formula>$B2269="StatMechThermo"</formula>
    </cfRule>
    <cfRule type="expression" dxfId="2200" priority="2841">
      <formula>$B2269="TN1531TW"</formula>
    </cfRule>
    <cfRule type="expression" dxfId="2199" priority="2842">
      <formula>$B2269="AESB1320TN"</formula>
    </cfRule>
    <cfRule type="expression" dxfId="2198" priority="2843">
      <formula>$B2269="NB1142"</formula>
    </cfRule>
    <cfRule type="expression" dxfId="2197" priority="2844">
      <formula>$B2269="EE1P11"</formula>
    </cfRule>
    <cfRule type="expression" dxfId="2196" priority="2845">
      <formula>$B2269="TN2054"</formula>
    </cfRule>
    <cfRule type="expression" dxfId="2195" priority="2846">
      <formula>$B2269="TN1201"</formula>
    </cfRule>
    <cfRule type="expression" dxfId="2194" priority="2847">
      <formula>$B2269="TN1321"</formula>
    </cfRule>
    <cfRule type="expression" dxfId="2193" priority="2848">
      <formula>$B2269="TN4010TA"</formula>
    </cfRule>
    <cfRule type="expression" dxfId="2192" priority="2849">
      <formula>$B2269="TN2053"</formula>
    </cfRule>
    <cfRule type="expression" dxfId="2191" priority="2850">
      <formula>$B2269="TN2421"</formula>
    </cfRule>
    <cfRule type="expression" dxfId="2190" priority="2851">
      <formula>$B2269="TN1301"</formula>
    </cfRule>
    <cfRule type="expression" dxfId="2189" priority="2852">
      <formula>$B2269="TN1612TU"</formula>
    </cfRule>
    <cfRule type="expression" dxfId="2188" priority="2853">
      <formula>$B2269="TN1311"</formula>
    </cfRule>
    <cfRule type="expression" dxfId="2187" priority="2854">
      <formula>$B2269="TN1622"</formula>
    </cfRule>
    <cfRule type="expression" dxfId="2186" priority="2855">
      <formula>$B2269="EE1200"</formula>
    </cfRule>
    <cfRule type="expression" dxfId="2185" priority="2856">
      <formula>$B2269="TN2345"</formula>
    </cfRule>
    <cfRule type="expression" dxfId="2184" priority="2857">
      <formula>$B2269="AESB1320TN"</formula>
    </cfRule>
    <cfRule type="expression" dxfId="2183" priority="2858">
      <formula>$B2269="TN4110TA"</formula>
    </cfRule>
    <cfRule type="expression" dxfId="2182" priority="2859">
      <formula>$B2269="TN2321"</formula>
    </cfRule>
  </conditionalFormatting>
  <conditionalFormatting sqref="S2284:S2291">
    <cfRule type="expression" dxfId="2181" priority="2820">
      <formula>$B2284="StatMechThermo"</formula>
    </cfRule>
    <cfRule type="expression" dxfId="2180" priority="2821">
      <formula>$B2284="TN1531TW"</formula>
    </cfRule>
    <cfRule type="expression" dxfId="2179" priority="2822">
      <formula>$B2284="AESB1320TN"</formula>
    </cfRule>
    <cfRule type="expression" dxfId="2178" priority="2823">
      <formula>$B2284="NB1142"</formula>
    </cfRule>
    <cfRule type="expression" dxfId="2177" priority="2824">
      <formula>$B2284="EE1P11"</formula>
    </cfRule>
    <cfRule type="expression" dxfId="2176" priority="2825">
      <formula>$B2284="TN2054"</formula>
    </cfRule>
    <cfRule type="expression" dxfId="2175" priority="2826">
      <formula>$B2284="TN1201"</formula>
    </cfRule>
    <cfRule type="expression" dxfId="2174" priority="2827">
      <formula>$B2284="TN1321"</formula>
    </cfRule>
    <cfRule type="expression" dxfId="2173" priority="2828">
      <formula>$B2284="TN4010TA"</formula>
    </cfRule>
    <cfRule type="expression" dxfId="2172" priority="2829">
      <formula>$B2284="TN2053"</formula>
    </cfRule>
    <cfRule type="expression" dxfId="2171" priority="2830">
      <formula>$B2284="TN2421"</formula>
    </cfRule>
    <cfRule type="expression" dxfId="2170" priority="2831">
      <formula>$B2284="TN1301"</formula>
    </cfRule>
    <cfRule type="expression" dxfId="2169" priority="2832">
      <formula>$B2284="TN1612TU"</formula>
    </cfRule>
    <cfRule type="expression" dxfId="2168" priority="2833">
      <formula>$B2284="TN1311"</formula>
    </cfRule>
    <cfRule type="expression" dxfId="2167" priority="2834">
      <formula>$B2284="TN1622"</formula>
    </cfRule>
    <cfRule type="expression" dxfId="2166" priority="2835">
      <formula>$B2284="EE1200"</formula>
    </cfRule>
    <cfRule type="expression" dxfId="2165" priority="2836">
      <formula>$B2284="TN2345"</formula>
    </cfRule>
    <cfRule type="expression" dxfId="2164" priority="2837">
      <formula>$B2284="AESB1320TN"</formula>
    </cfRule>
    <cfRule type="expression" dxfId="2163" priority="2838">
      <formula>$B2284="TN4110TA"</formula>
    </cfRule>
    <cfRule type="expression" dxfId="2162" priority="2839">
      <formula>$B2284="TN2321"</formula>
    </cfRule>
  </conditionalFormatting>
  <conditionalFormatting sqref="S2263 S2266 S2259:S2260">
    <cfRule type="expression" dxfId="2161" priority="2781">
      <formula>$B2259="StatMechThermo"</formula>
    </cfRule>
    <cfRule type="expression" dxfId="2160" priority="2801">
      <formula>$B2259="TN1531TW"</formula>
    </cfRule>
    <cfRule type="expression" dxfId="2159" priority="2802">
      <formula>$B2259="AESB1320TN"</formula>
    </cfRule>
    <cfRule type="expression" dxfId="2158" priority="2803">
      <formula>$B2259="NB1142"</formula>
    </cfRule>
    <cfRule type="expression" dxfId="2157" priority="2804">
      <formula>$B2259="EE1P11"</formula>
    </cfRule>
    <cfRule type="expression" dxfId="2156" priority="2805">
      <formula>$B2259="TN2054"</formula>
    </cfRule>
    <cfRule type="expression" dxfId="2155" priority="2806">
      <formula>$B2259="TN1201"</formula>
    </cfRule>
    <cfRule type="expression" dxfId="2154" priority="2807">
      <formula>$B2259="TN1321"</formula>
    </cfRule>
    <cfRule type="expression" dxfId="2153" priority="2808">
      <formula>$B2259="TN4010TA"</formula>
    </cfRule>
    <cfRule type="expression" dxfId="2152" priority="2809">
      <formula>$B2259="TN2053"</formula>
    </cfRule>
    <cfRule type="expression" dxfId="2151" priority="2810">
      <formula>$B2259="TN2421"</formula>
    </cfRule>
    <cfRule type="expression" dxfId="2150" priority="2811">
      <formula>$B2259="TN1301"</formula>
    </cfRule>
    <cfRule type="expression" dxfId="2149" priority="2812">
      <formula>$B2259="TN1612TU"</formula>
    </cfRule>
    <cfRule type="expression" dxfId="2148" priority="2813">
      <formula>$B2259="TN1311"</formula>
    </cfRule>
    <cfRule type="expression" dxfId="2147" priority="2814">
      <formula>$B2259="TN1622"</formula>
    </cfRule>
    <cfRule type="expression" dxfId="2146" priority="2815">
      <formula>$B2259="EE1200"</formula>
    </cfRule>
    <cfRule type="expression" dxfId="2145" priority="2816">
      <formula>$B2259="TN2345"</formula>
    </cfRule>
    <cfRule type="expression" dxfId="2144" priority="2817">
      <formula>$B2259="AESB1320TN"</formula>
    </cfRule>
    <cfRule type="expression" dxfId="2143" priority="2818">
      <formula>$B2259="TN4110TA"</formula>
    </cfRule>
    <cfRule type="expression" dxfId="2142" priority="2819">
      <formula>$B2259="TN2321"</formula>
    </cfRule>
  </conditionalFormatting>
  <conditionalFormatting sqref="S2258">
    <cfRule type="expression" dxfId="2141" priority="2782">
      <formula>$B2258="TN1531TW"</formula>
    </cfRule>
    <cfRule type="expression" dxfId="2140" priority="2783">
      <formula>$B2258="AESB1320TN"</formula>
    </cfRule>
    <cfRule type="expression" dxfId="2139" priority="2784">
      <formula>$B2258="NB1142"</formula>
    </cfRule>
    <cfRule type="expression" dxfId="2138" priority="2785">
      <formula>$B2258="EE1P11"</formula>
    </cfRule>
    <cfRule type="expression" dxfId="2137" priority="2786">
      <formula>$B2258="TN2054"</formula>
    </cfRule>
    <cfRule type="expression" dxfId="2136" priority="2787">
      <formula>$B2258="TN1201"</formula>
    </cfRule>
    <cfRule type="expression" dxfId="2135" priority="2788">
      <formula>$B2258="TN1321"</formula>
    </cfRule>
    <cfRule type="expression" dxfId="2134" priority="2789">
      <formula>$B2258="TN4010TA"</formula>
    </cfRule>
    <cfRule type="expression" dxfId="2133" priority="2790">
      <formula>$B2258="TN2053"</formula>
    </cfRule>
    <cfRule type="expression" dxfId="2132" priority="2791">
      <formula>$B2258="TN2421"</formula>
    </cfRule>
    <cfRule type="expression" dxfId="2131" priority="2792">
      <formula>$B2258="TN1301"</formula>
    </cfRule>
    <cfRule type="expression" dxfId="2130" priority="2793">
      <formula>$B2258="TN1612TU"</formula>
    </cfRule>
    <cfRule type="expression" dxfId="2129" priority="2794">
      <formula>$B2258="TN1311"</formula>
    </cfRule>
    <cfRule type="expression" dxfId="2128" priority="2795">
      <formula>$B2258="TN1622"</formula>
    </cfRule>
    <cfRule type="expression" dxfId="2127" priority="2796">
      <formula>$B2258="EE1200"</formula>
    </cfRule>
    <cfRule type="expression" dxfId="2126" priority="2797">
      <formula>$B2258="TN2345"</formula>
    </cfRule>
    <cfRule type="expression" dxfId="2125" priority="2798">
      <formula>$B2258="AESB1320TN"</formula>
    </cfRule>
    <cfRule type="expression" dxfId="2124" priority="2799">
      <formula>$B2258="TN4110TA"</formula>
    </cfRule>
    <cfRule type="expression" dxfId="2123" priority="2800">
      <formula>$B2258="TN2321"</formula>
    </cfRule>
  </conditionalFormatting>
  <conditionalFormatting sqref="S2261">
    <cfRule type="expression" dxfId="2122" priority="2761">
      <formula>$B2261="StatMechThermo"</formula>
    </cfRule>
    <cfRule type="expression" dxfId="2121" priority="2762">
      <formula>$B2261="TN1531TW"</formula>
    </cfRule>
    <cfRule type="expression" dxfId="2120" priority="2763">
      <formula>$B2261="AESB1320TN"</formula>
    </cfRule>
    <cfRule type="expression" dxfId="2119" priority="2764">
      <formula>$B2261="NB1142"</formula>
    </cfRule>
    <cfRule type="expression" dxfId="2118" priority="2765">
      <formula>$B2261="EE1P11"</formula>
    </cfRule>
    <cfRule type="expression" dxfId="2117" priority="2766">
      <formula>$B2261="TN2054"</formula>
    </cfRule>
    <cfRule type="expression" dxfId="2116" priority="2767">
      <formula>$B2261="TN1201"</formula>
    </cfRule>
    <cfRule type="expression" dxfId="2115" priority="2768">
      <formula>$B2261="TN1321"</formula>
    </cfRule>
    <cfRule type="expression" dxfId="2114" priority="2769">
      <formula>$B2261="TN4010TA"</formula>
    </cfRule>
    <cfRule type="expression" dxfId="2113" priority="2770">
      <formula>$B2261="TN2053"</formula>
    </cfRule>
    <cfRule type="expression" dxfId="2112" priority="2771">
      <formula>$B2261="TN2421"</formula>
    </cfRule>
    <cfRule type="expression" dxfId="2111" priority="2772">
      <formula>$B2261="TN1301"</formula>
    </cfRule>
    <cfRule type="expression" dxfId="2110" priority="2773">
      <formula>$B2261="TN1612TU"</formula>
    </cfRule>
    <cfRule type="expression" dxfId="2109" priority="2774">
      <formula>$B2261="TN1311"</formula>
    </cfRule>
    <cfRule type="expression" dxfId="2108" priority="2775">
      <formula>$B2261="TN1622"</formula>
    </cfRule>
    <cfRule type="expression" dxfId="2107" priority="2776">
      <formula>$B2261="EE1200"</formula>
    </cfRule>
    <cfRule type="expression" dxfId="2106" priority="2777">
      <formula>$B2261="TN2345"</formula>
    </cfRule>
    <cfRule type="expression" dxfId="2105" priority="2778">
      <formula>$B2261="AESB1320TN"</formula>
    </cfRule>
    <cfRule type="expression" dxfId="2104" priority="2779">
      <formula>$B2261="TN4110TA"</formula>
    </cfRule>
    <cfRule type="expression" dxfId="2103" priority="2780">
      <formula>$B2261="TN2321"</formula>
    </cfRule>
  </conditionalFormatting>
  <conditionalFormatting sqref="S2262">
    <cfRule type="expression" dxfId="2102" priority="2741">
      <formula>$B2262="StatMechThermo"</formula>
    </cfRule>
    <cfRule type="expression" dxfId="2101" priority="2742">
      <formula>$B2262="TN1531TW"</formula>
    </cfRule>
    <cfRule type="expression" dxfId="2100" priority="2743">
      <formula>$B2262="AESB1320TN"</formula>
    </cfRule>
    <cfRule type="expression" dxfId="2099" priority="2744">
      <formula>$B2262="NB1142"</formula>
    </cfRule>
    <cfRule type="expression" dxfId="2098" priority="2745">
      <formula>$B2262="EE1P11"</formula>
    </cfRule>
    <cfRule type="expression" dxfId="2097" priority="2746">
      <formula>$B2262="TN2054"</formula>
    </cfRule>
    <cfRule type="expression" dxfId="2096" priority="2747">
      <formula>$B2262="TN1201"</formula>
    </cfRule>
    <cfRule type="expression" dxfId="2095" priority="2748">
      <formula>$B2262="TN1321"</formula>
    </cfRule>
    <cfRule type="expression" dxfId="2094" priority="2749">
      <formula>$B2262="TN4010TA"</formula>
    </cfRule>
    <cfRule type="expression" dxfId="2093" priority="2750">
      <formula>$B2262="TN2053"</formula>
    </cfRule>
    <cfRule type="expression" dxfId="2092" priority="2751">
      <formula>$B2262="TN2421"</formula>
    </cfRule>
    <cfRule type="expression" dxfId="2091" priority="2752">
      <formula>$B2262="TN1301"</formula>
    </cfRule>
    <cfRule type="expression" dxfId="2090" priority="2753">
      <formula>$B2262="TN1612TU"</formula>
    </cfRule>
    <cfRule type="expression" dxfId="2089" priority="2754">
      <formula>$B2262="TN1311"</formula>
    </cfRule>
    <cfRule type="expression" dxfId="2088" priority="2755">
      <formula>$B2262="TN1622"</formula>
    </cfRule>
    <cfRule type="expression" dxfId="2087" priority="2756">
      <formula>$B2262="EE1200"</formula>
    </cfRule>
    <cfRule type="expression" dxfId="2086" priority="2757">
      <formula>$B2262="TN2345"</formula>
    </cfRule>
    <cfRule type="expression" dxfId="2085" priority="2758">
      <formula>$B2262="AESB1320TN"</formula>
    </cfRule>
    <cfRule type="expression" dxfId="2084" priority="2759">
      <formula>$B2262="TN4110TA"</formula>
    </cfRule>
    <cfRule type="expression" dxfId="2083" priority="2760">
      <formula>$B2262="TN2321"</formula>
    </cfRule>
  </conditionalFormatting>
  <conditionalFormatting sqref="S2265">
    <cfRule type="expression" dxfId="2082" priority="2721">
      <formula>$B2265="StatMechThermo"</formula>
    </cfRule>
    <cfRule type="expression" dxfId="2081" priority="2722">
      <formula>$B2265="TN1531TW"</formula>
    </cfRule>
    <cfRule type="expression" dxfId="2080" priority="2723">
      <formula>$B2265="AESB1320TN"</formula>
    </cfRule>
    <cfRule type="expression" dxfId="2079" priority="2724">
      <formula>$B2265="NB1142"</formula>
    </cfRule>
    <cfRule type="expression" dxfId="2078" priority="2725">
      <formula>$B2265="EE1P11"</formula>
    </cfRule>
    <cfRule type="expression" dxfId="2077" priority="2726">
      <formula>$B2265="TN2054"</formula>
    </cfRule>
    <cfRule type="expression" dxfId="2076" priority="2727">
      <formula>$B2265="TN1201"</formula>
    </cfRule>
    <cfRule type="expression" dxfId="2075" priority="2728">
      <formula>$B2265="TN1321"</formula>
    </cfRule>
    <cfRule type="expression" dxfId="2074" priority="2729">
      <formula>$B2265="TN4010TA"</formula>
    </cfRule>
    <cfRule type="expression" dxfId="2073" priority="2730">
      <formula>$B2265="TN2053"</formula>
    </cfRule>
    <cfRule type="expression" dxfId="2072" priority="2731">
      <formula>$B2265="TN2421"</formula>
    </cfRule>
    <cfRule type="expression" dxfId="2071" priority="2732">
      <formula>$B2265="TN1301"</formula>
    </cfRule>
    <cfRule type="expression" dxfId="2070" priority="2733">
      <formula>$B2265="TN1612TU"</formula>
    </cfRule>
    <cfRule type="expression" dxfId="2069" priority="2734">
      <formula>$B2265="TN1311"</formula>
    </cfRule>
    <cfRule type="expression" dxfId="2068" priority="2735">
      <formula>$B2265="TN1622"</formula>
    </cfRule>
    <cfRule type="expression" dxfId="2067" priority="2736">
      <formula>$B2265="EE1200"</formula>
    </cfRule>
    <cfRule type="expression" dxfId="2066" priority="2737">
      <formula>$B2265="TN2345"</formula>
    </cfRule>
    <cfRule type="expression" dxfId="2065" priority="2738">
      <formula>$B2265="AESB1320TN"</formula>
    </cfRule>
    <cfRule type="expression" dxfId="2064" priority="2739">
      <formula>$B2265="TN4110TA"</formula>
    </cfRule>
    <cfRule type="expression" dxfId="2063" priority="2740">
      <formula>$B2265="TN2321"</formula>
    </cfRule>
  </conditionalFormatting>
  <conditionalFormatting sqref="S2268">
    <cfRule type="expression" dxfId="2062" priority="2701">
      <formula>$B2268="StatMechThermo"</formula>
    </cfRule>
    <cfRule type="expression" dxfId="2061" priority="2702">
      <formula>$B2268="TN1531TW"</formula>
    </cfRule>
    <cfRule type="expression" dxfId="2060" priority="2703">
      <formula>$B2268="AESB1320TN"</formula>
    </cfRule>
    <cfRule type="expression" dxfId="2059" priority="2704">
      <formula>$B2268="NB1142"</formula>
    </cfRule>
    <cfRule type="expression" dxfId="2058" priority="2705">
      <formula>$B2268="EE1P11"</formula>
    </cfRule>
    <cfRule type="expression" dxfId="2057" priority="2706">
      <formula>$B2268="TN2054"</formula>
    </cfRule>
    <cfRule type="expression" dxfId="2056" priority="2707">
      <formula>$B2268="TN1201"</formula>
    </cfRule>
    <cfRule type="expression" dxfId="2055" priority="2708">
      <formula>$B2268="TN1321"</formula>
    </cfRule>
    <cfRule type="expression" dxfId="2054" priority="2709">
      <formula>$B2268="TN4010TA"</formula>
    </cfRule>
    <cfRule type="expression" dxfId="2053" priority="2710">
      <formula>$B2268="TN2053"</formula>
    </cfRule>
    <cfRule type="expression" dxfId="2052" priority="2711">
      <formula>$B2268="TN2421"</formula>
    </cfRule>
    <cfRule type="expression" dxfId="2051" priority="2712">
      <formula>$B2268="TN1301"</formula>
    </cfRule>
    <cfRule type="expression" dxfId="2050" priority="2713">
      <formula>$B2268="TN1612TU"</formula>
    </cfRule>
    <cfRule type="expression" dxfId="2049" priority="2714">
      <formula>$B2268="TN1311"</formula>
    </cfRule>
    <cfRule type="expression" dxfId="2048" priority="2715">
      <formula>$B2268="TN1622"</formula>
    </cfRule>
    <cfRule type="expression" dxfId="2047" priority="2716">
      <formula>$B2268="EE1200"</formula>
    </cfRule>
    <cfRule type="expression" dxfId="2046" priority="2717">
      <formula>$B2268="TN2345"</formula>
    </cfRule>
    <cfRule type="expression" dxfId="2045" priority="2718">
      <formula>$B2268="AESB1320TN"</formula>
    </cfRule>
    <cfRule type="expression" dxfId="2044" priority="2719">
      <formula>$B2268="TN4110TA"</formula>
    </cfRule>
    <cfRule type="expression" dxfId="2043" priority="2720">
      <formula>$B2268="TN2321"</formula>
    </cfRule>
  </conditionalFormatting>
  <conditionalFormatting sqref="S2264">
    <cfRule type="expression" dxfId="2042" priority="2681">
      <formula>$B2264="StatMechThermo"</formula>
    </cfRule>
    <cfRule type="expression" dxfId="2041" priority="2682">
      <formula>$B2264="TN1531TW"</formula>
    </cfRule>
    <cfRule type="expression" dxfId="2040" priority="2683">
      <formula>$B2264="AESB1320TN"</formula>
    </cfRule>
    <cfRule type="expression" dxfId="2039" priority="2684">
      <formula>$B2264="NB1142"</formula>
    </cfRule>
    <cfRule type="expression" dxfId="2038" priority="2685">
      <formula>$B2264="EE1P11"</formula>
    </cfRule>
    <cfRule type="expression" dxfId="2037" priority="2686">
      <formula>$B2264="TN2054"</formula>
    </cfRule>
    <cfRule type="expression" dxfId="2036" priority="2687">
      <formula>$B2264="TN1201"</formula>
    </cfRule>
    <cfRule type="expression" dxfId="2035" priority="2688">
      <formula>$B2264="TN1321"</formula>
    </cfRule>
    <cfRule type="expression" dxfId="2034" priority="2689">
      <formula>$B2264="TN4010TA"</formula>
    </cfRule>
    <cfRule type="expression" dxfId="2033" priority="2690">
      <formula>$B2264="TN2053"</formula>
    </cfRule>
    <cfRule type="expression" dxfId="2032" priority="2691">
      <formula>$B2264="TN2421"</formula>
    </cfRule>
    <cfRule type="expression" dxfId="2031" priority="2692">
      <formula>$B2264="TN1301"</formula>
    </cfRule>
    <cfRule type="expression" dxfId="2030" priority="2693">
      <formula>$B2264="TN1612TU"</formula>
    </cfRule>
    <cfRule type="expression" dxfId="2029" priority="2694">
      <formula>$B2264="TN1311"</formula>
    </cfRule>
    <cfRule type="expression" dxfId="2028" priority="2695">
      <formula>$B2264="TN1622"</formula>
    </cfRule>
    <cfRule type="expression" dxfId="2027" priority="2696">
      <formula>$B2264="EE1200"</formula>
    </cfRule>
    <cfRule type="expression" dxfId="2026" priority="2697">
      <formula>$B2264="TN2345"</formula>
    </cfRule>
    <cfRule type="expression" dxfId="2025" priority="2698">
      <formula>$B2264="AESB1320TN"</formula>
    </cfRule>
    <cfRule type="expression" dxfId="2024" priority="2699">
      <formula>$B2264="TN4110TA"</formula>
    </cfRule>
    <cfRule type="expression" dxfId="2023" priority="2700">
      <formula>$B2264="TN2321"</formula>
    </cfRule>
  </conditionalFormatting>
  <conditionalFormatting sqref="S2267">
    <cfRule type="expression" dxfId="2022" priority="2661">
      <formula>$B2267="StatMechThermo"</formula>
    </cfRule>
    <cfRule type="expression" dxfId="2021" priority="2662">
      <formula>$B2267="TN1531TW"</formula>
    </cfRule>
    <cfRule type="expression" dxfId="2020" priority="2663">
      <formula>$B2267="AESB1320TN"</formula>
    </cfRule>
    <cfRule type="expression" dxfId="2019" priority="2664">
      <formula>$B2267="NB1142"</formula>
    </cfRule>
    <cfRule type="expression" dxfId="2018" priority="2665">
      <formula>$B2267="EE1P11"</formula>
    </cfRule>
    <cfRule type="expression" dxfId="2017" priority="2666">
      <formula>$B2267="TN2054"</formula>
    </cfRule>
    <cfRule type="expression" dxfId="2016" priority="2667">
      <formula>$B2267="TN1201"</formula>
    </cfRule>
    <cfRule type="expression" dxfId="2015" priority="2668">
      <formula>$B2267="TN1321"</formula>
    </cfRule>
    <cfRule type="expression" dxfId="2014" priority="2669">
      <formula>$B2267="TN4010TA"</formula>
    </cfRule>
    <cfRule type="expression" dxfId="2013" priority="2670">
      <formula>$B2267="TN2053"</formula>
    </cfRule>
    <cfRule type="expression" dxfId="2012" priority="2671">
      <formula>$B2267="TN2421"</formula>
    </cfRule>
    <cfRule type="expression" dxfId="2011" priority="2672">
      <formula>$B2267="TN1301"</formula>
    </cfRule>
    <cfRule type="expression" dxfId="2010" priority="2673">
      <formula>$B2267="TN1612TU"</formula>
    </cfRule>
    <cfRule type="expression" dxfId="2009" priority="2674">
      <formula>$B2267="TN1311"</formula>
    </cfRule>
    <cfRule type="expression" dxfId="2008" priority="2675">
      <formula>$B2267="TN1622"</formula>
    </cfRule>
    <cfRule type="expression" dxfId="2007" priority="2676">
      <formula>$B2267="EE1200"</formula>
    </cfRule>
    <cfRule type="expression" dxfId="2006" priority="2677">
      <formula>$B2267="TN2345"</formula>
    </cfRule>
    <cfRule type="expression" dxfId="2005" priority="2678">
      <formula>$B2267="AESB1320TN"</formula>
    </cfRule>
    <cfRule type="expression" dxfId="2004" priority="2679">
      <formula>$B2267="TN4110TA"</formula>
    </cfRule>
    <cfRule type="expression" dxfId="2003" priority="2680">
      <formula>$B2267="TN2321"</formula>
    </cfRule>
  </conditionalFormatting>
  <conditionalFormatting sqref="S2232:S2235 S2224">
    <cfRule type="expression" dxfId="2002" priority="2641">
      <formula>$B2224="StatMechThermo"</formula>
    </cfRule>
    <cfRule type="expression" dxfId="2001" priority="2642">
      <formula>$B2224="TN1531TW"</formula>
    </cfRule>
    <cfRule type="expression" dxfId="2000" priority="2643">
      <formula>$B2224="AESB1320TN"</formula>
    </cfRule>
    <cfRule type="expression" dxfId="1999" priority="2644">
      <formula>$B2224="NB1142"</formula>
    </cfRule>
    <cfRule type="expression" dxfId="1998" priority="2645">
      <formula>$B2224="EE1P11"</formula>
    </cfRule>
    <cfRule type="expression" dxfId="1997" priority="2646">
      <formula>$B2224="TN2054"</formula>
    </cfRule>
    <cfRule type="expression" dxfId="1996" priority="2647">
      <formula>$B2224="TN1201"</formula>
    </cfRule>
    <cfRule type="expression" dxfId="1995" priority="2648">
      <formula>$B2224="TN1321"</formula>
    </cfRule>
    <cfRule type="expression" dxfId="1994" priority="2649">
      <formula>$B2224="TN4010TA"</formula>
    </cfRule>
    <cfRule type="expression" dxfId="1993" priority="2650">
      <formula>$B2224="TN2053"</formula>
    </cfRule>
    <cfRule type="expression" dxfId="1992" priority="2651">
      <formula>$B2224="TN2421"</formula>
    </cfRule>
    <cfRule type="expression" dxfId="1991" priority="2652">
      <formula>$B2224="TN1301"</formula>
    </cfRule>
    <cfRule type="expression" dxfId="1990" priority="2653">
      <formula>$B2224="TN1612TU"</formula>
    </cfRule>
    <cfRule type="expression" dxfId="1989" priority="2654">
      <formula>$B2224="TN1311"</formula>
    </cfRule>
    <cfRule type="expression" dxfId="1988" priority="2655">
      <formula>$B2224="TN1622"</formula>
    </cfRule>
    <cfRule type="expression" dxfId="1987" priority="2656">
      <formula>$B2224="EE1200"</formula>
    </cfRule>
    <cfRule type="expression" dxfId="1986" priority="2657">
      <formula>$B2224="TN2345"</formula>
    </cfRule>
    <cfRule type="expression" dxfId="1985" priority="2658">
      <formula>$B2224="AESB1320TN"</formula>
    </cfRule>
    <cfRule type="expression" dxfId="1984" priority="2659">
      <formula>$B2224="TN4110TA"</formula>
    </cfRule>
    <cfRule type="expression" dxfId="1983" priority="2660">
      <formula>$B2224="TN2321"</formula>
    </cfRule>
  </conditionalFormatting>
  <conditionalFormatting sqref="S2256:S2257">
    <cfRule type="expression" dxfId="1982" priority="2621">
      <formula>$B2256="StatMechThermo"</formula>
    </cfRule>
    <cfRule type="expression" dxfId="1981" priority="2622">
      <formula>$B2256="TN1531TW"</formula>
    </cfRule>
    <cfRule type="expression" dxfId="1980" priority="2623">
      <formula>$B2256="AESB1320TN"</formula>
    </cfRule>
    <cfRule type="expression" dxfId="1979" priority="2624">
      <formula>$B2256="NB1142"</formula>
    </cfRule>
    <cfRule type="expression" dxfId="1978" priority="2625">
      <formula>$B2256="EE1P11"</formula>
    </cfRule>
    <cfRule type="expression" dxfId="1977" priority="2626">
      <formula>$B2256="TN2054"</formula>
    </cfRule>
    <cfRule type="expression" dxfId="1976" priority="2627">
      <formula>$B2256="TN1201"</formula>
    </cfRule>
    <cfRule type="expression" dxfId="1975" priority="2628">
      <formula>$B2256="TN1321"</formula>
    </cfRule>
    <cfRule type="expression" dxfId="1974" priority="2629">
      <formula>$B2256="TN4010TA"</formula>
    </cfRule>
    <cfRule type="expression" dxfId="1973" priority="2630">
      <formula>$B2256="TN2053"</formula>
    </cfRule>
    <cfRule type="expression" dxfId="1972" priority="2631">
      <formula>$B2256="TN2421"</formula>
    </cfRule>
    <cfRule type="expression" dxfId="1971" priority="2632">
      <formula>$B2256="TN1301"</formula>
    </cfRule>
    <cfRule type="expression" dxfId="1970" priority="2633">
      <formula>$B2256="TN1612TU"</formula>
    </cfRule>
    <cfRule type="expression" dxfId="1969" priority="2634">
      <formula>$B2256="TN1311"</formula>
    </cfRule>
    <cfRule type="expression" dxfId="1968" priority="2635">
      <formula>$B2256="TN1622"</formula>
    </cfRule>
    <cfRule type="expression" dxfId="1967" priority="2636">
      <formula>$B2256="EE1200"</formula>
    </cfRule>
    <cfRule type="expression" dxfId="1966" priority="2637">
      <formula>$B2256="TN2345"</formula>
    </cfRule>
    <cfRule type="expression" dxfId="1965" priority="2638">
      <formula>$B2256="AESB1320TN"</formula>
    </cfRule>
    <cfRule type="expression" dxfId="1964" priority="2639">
      <formula>$B2256="TN4110TA"</formula>
    </cfRule>
    <cfRule type="expression" dxfId="1963" priority="2640">
      <formula>$B2256="TN2321"</formula>
    </cfRule>
  </conditionalFormatting>
  <conditionalFormatting sqref="S2252:S2255">
    <cfRule type="expression" dxfId="1962" priority="2601">
      <formula>$B2252="StatMechThermo"</formula>
    </cfRule>
    <cfRule type="expression" dxfId="1961" priority="2602">
      <formula>$B2252="TN1531TW"</formula>
    </cfRule>
    <cfRule type="expression" dxfId="1960" priority="2603">
      <formula>$B2252="AESB1320TN"</formula>
    </cfRule>
    <cfRule type="expression" dxfId="1959" priority="2604">
      <formula>$B2252="NB1142"</formula>
    </cfRule>
    <cfRule type="expression" dxfId="1958" priority="2605">
      <formula>$B2252="EE1P11"</formula>
    </cfRule>
    <cfRule type="expression" dxfId="1957" priority="2606">
      <formula>$B2252="TN2054"</formula>
    </cfRule>
    <cfRule type="expression" dxfId="1956" priority="2607">
      <formula>$B2252="TN1201"</formula>
    </cfRule>
    <cfRule type="expression" dxfId="1955" priority="2608">
      <formula>$B2252="TN1321"</formula>
    </cfRule>
    <cfRule type="expression" dxfId="1954" priority="2609">
      <formula>$B2252="TN4010TA"</formula>
    </cfRule>
    <cfRule type="expression" dxfId="1953" priority="2610">
      <formula>$B2252="TN2053"</formula>
    </cfRule>
    <cfRule type="expression" dxfId="1952" priority="2611">
      <formula>$B2252="TN2421"</formula>
    </cfRule>
    <cfRule type="expression" dxfId="1951" priority="2612">
      <formula>$B2252="TN1301"</formula>
    </cfRule>
    <cfRule type="expression" dxfId="1950" priority="2613">
      <formula>$B2252="TN1612TU"</formula>
    </cfRule>
    <cfRule type="expression" dxfId="1949" priority="2614">
      <formula>$B2252="TN1311"</formula>
    </cfRule>
    <cfRule type="expression" dxfId="1948" priority="2615">
      <formula>$B2252="TN1622"</formula>
    </cfRule>
    <cfRule type="expression" dxfId="1947" priority="2616">
      <formula>$B2252="EE1200"</formula>
    </cfRule>
    <cfRule type="expression" dxfId="1946" priority="2617">
      <formula>$B2252="TN2345"</formula>
    </cfRule>
    <cfRule type="expression" dxfId="1945" priority="2618">
      <formula>$B2252="AESB1320TN"</formula>
    </cfRule>
    <cfRule type="expression" dxfId="1944" priority="2619">
      <formula>$B2252="TN4110TA"</formula>
    </cfRule>
    <cfRule type="expression" dxfId="1943" priority="2620">
      <formula>$B2252="TN2321"</formula>
    </cfRule>
  </conditionalFormatting>
  <conditionalFormatting sqref="S2248:S2251">
    <cfRule type="expression" dxfId="1942" priority="2581">
      <formula>$B2248="StatMechThermo"</formula>
    </cfRule>
    <cfRule type="expression" dxfId="1941" priority="2582">
      <formula>$B2248="TN1531TW"</formula>
    </cfRule>
    <cfRule type="expression" dxfId="1940" priority="2583">
      <formula>$B2248="AESB1320TN"</formula>
    </cfRule>
    <cfRule type="expression" dxfId="1939" priority="2584">
      <formula>$B2248="NB1142"</formula>
    </cfRule>
    <cfRule type="expression" dxfId="1938" priority="2585">
      <formula>$B2248="EE1P11"</formula>
    </cfRule>
    <cfRule type="expression" dxfId="1937" priority="2586">
      <formula>$B2248="TN2054"</formula>
    </cfRule>
    <cfRule type="expression" dxfId="1936" priority="2587">
      <formula>$B2248="TN1201"</formula>
    </cfRule>
    <cfRule type="expression" dxfId="1935" priority="2588">
      <formula>$B2248="TN1321"</formula>
    </cfRule>
    <cfRule type="expression" dxfId="1934" priority="2589">
      <formula>$B2248="TN4010TA"</formula>
    </cfRule>
    <cfRule type="expression" dxfId="1933" priority="2590">
      <formula>$B2248="TN2053"</formula>
    </cfRule>
    <cfRule type="expression" dxfId="1932" priority="2591">
      <formula>$B2248="TN2421"</formula>
    </cfRule>
    <cfRule type="expression" dxfId="1931" priority="2592">
      <formula>$B2248="TN1301"</formula>
    </cfRule>
    <cfRule type="expression" dxfId="1930" priority="2593">
      <formula>$B2248="TN1612TU"</formula>
    </cfRule>
    <cfRule type="expression" dxfId="1929" priority="2594">
      <formula>$B2248="TN1311"</formula>
    </cfRule>
    <cfRule type="expression" dxfId="1928" priority="2595">
      <formula>$B2248="TN1622"</formula>
    </cfRule>
    <cfRule type="expression" dxfId="1927" priority="2596">
      <formula>$B2248="EE1200"</formula>
    </cfRule>
    <cfRule type="expression" dxfId="1926" priority="2597">
      <formula>$B2248="TN2345"</formula>
    </cfRule>
    <cfRule type="expression" dxfId="1925" priority="2598">
      <formula>$B2248="AESB1320TN"</formula>
    </cfRule>
    <cfRule type="expression" dxfId="1924" priority="2599">
      <formula>$B2248="TN4110TA"</formula>
    </cfRule>
    <cfRule type="expression" dxfId="1923" priority="2600">
      <formula>$B2248="TN2321"</formula>
    </cfRule>
  </conditionalFormatting>
  <conditionalFormatting sqref="S2239:S2243">
    <cfRule type="expression" dxfId="1922" priority="2561">
      <formula>$B2239="StatMechThermo"</formula>
    </cfRule>
    <cfRule type="expression" dxfId="1921" priority="2562">
      <formula>$B2239="TN1531TW"</formula>
    </cfRule>
    <cfRule type="expression" dxfId="1920" priority="2563">
      <formula>$B2239="AESB1320TN"</formula>
    </cfRule>
    <cfRule type="expression" dxfId="1919" priority="2564">
      <formula>$B2239="NB1142"</formula>
    </cfRule>
    <cfRule type="expression" dxfId="1918" priority="2565">
      <formula>$B2239="EE1P11"</formula>
    </cfRule>
    <cfRule type="expression" dxfId="1917" priority="2566">
      <formula>$B2239="TN2054"</formula>
    </cfRule>
    <cfRule type="expression" dxfId="1916" priority="2567">
      <formula>$B2239="TN1201"</formula>
    </cfRule>
    <cfRule type="expression" dxfId="1915" priority="2568">
      <formula>$B2239="TN1321"</formula>
    </cfRule>
    <cfRule type="expression" dxfId="1914" priority="2569">
      <formula>$B2239="TN4010TA"</formula>
    </cfRule>
    <cfRule type="expression" dxfId="1913" priority="2570">
      <formula>$B2239="TN2053"</formula>
    </cfRule>
    <cfRule type="expression" dxfId="1912" priority="2571">
      <formula>$B2239="TN2421"</formula>
    </cfRule>
    <cfRule type="expression" dxfId="1911" priority="2572">
      <formula>$B2239="TN1301"</formula>
    </cfRule>
    <cfRule type="expression" dxfId="1910" priority="2573">
      <formula>$B2239="TN1612TU"</formula>
    </cfRule>
    <cfRule type="expression" dxfId="1909" priority="2574">
      <formula>$B2239="TN1311"</formula>
    </cfRule>
    <cfRule type="expression" dxfId="1908" priority="2575">
      <formula>$B2239="TN1622"</formula>
    </cfRule>
    <cfRule type="expression" dxfId="1907" priority="2576">
      <formula>$B2239="EE1200"</formula>
    </cfRule>
    <cfRule type="expression" dxfId="1906" priority="2577">
      <formula>$B2239="TN2345"</formula>
    </cfRule>
    <cfRule type="expression" dxfId="1905" priority="2578">
      <formula>$B2239="AESB1320TN"</formula>
    </cfRule>
    <cfRule type="expression" dxfId="1904" priority="2579">
      <formula>$B2239="TN4110TA"</formula>
    </cfRule>
    <cfRule type="expression" dxfId="1903" priority="2580">
      <formula>$B2239="TN2321"</formula>
    </cfRule>
  </conditionalFormatting>
  <conditionalFormatting sqref="S2244:S2247">
    <cfRule type="expression" dxfId="1902" priority="2541">
      <formula>$B2244="StatMechThermo"</formula>
    </cfRule>
    <cfRule type="expression" dxfId="1901" priority="2542">
      <formula>$B2244="TN1531TW"</formula>
    </cfRule>
    <cfRule type="expression" dxfId="1900" priority="2543">
      <formula>$B2244="AESB1320TN"</formula>
    </cfRule>
    <cfRule type="expression" dxfId="1899" priority="2544">
      <formula>$B2244="NB1142"</formula>
    </cfRule>
    <cfRule type="expression" dxfId="1898" priority="2545">
      <formula>$B2244="EE1P11"</formula>
    </cfRule>
    <cfRule type="expression" dxfId="1897" priority="2546">
      <formula>$B2244="TN2054"</formula>
    </cfRule>
    <cfRule type="expression" dxfId="1896" priority="2547">
      <formula>$B2244="TN1201"</formula>
    </cfRule>
    <cfRule type="expression" dxfId="1895" priority="2548">
      <formula>$B2244="TN1321"</formula>
    </cfRule>
    <cfRule type="expression" dxfId="1894" priority="2549">
      <formula>$B2244="TN4010TA"</formula>
    </cfRule>
    <cfRule type="expression" dxfId="1893" priority="2550">
      <formula>$B2244="TN2053"</formula>
    </cfRule>
    <cfRule type="expression" dxfId="1892" priority="2551">
      <formula>$B2244="TN2421"</formula>
    </cfRule>
    <cfRule type="expression" dxfId="1891" priority="2552">
      <formula>$B2244="TN1301"</formula>
    </cfRule>
    <cfRule type="expression" dxfId="1890" priority="2553">
      <formula>$B2244="TN1612TU"</formula>
    </cfRule>
    <cfRule type="expression" dxfId="1889" priority="2554">
      <formula>$B2244="TN1311"</formula>
    </cfRule>
    <cfRule type="expression" dxfId="1888" priority="2555">
      <formula>$B2244="TN1622"</formula>
    </cfRule>
    <cfRule type="expression" dxfId="1887" priority="2556">
      <formula>$B2244="EE1200"</formula>
    </cfRule>
    <cfRule type="expression" dxfId="1886" priority="2557">
      <formula>$B2244="TN2345"</formula>
    </cfRule>
    <cfRule type="expression" dxfId="1885" priority="2558">
      <formula>$B2244="AESB1320TN"</formula>
    </cfRule>
    <cfRule type="expression" dxfId="1884" priority="2559">
      <formula>$B2244="TN4110TA"</formula>
    </cfRule>
    <cfRule type="expression" dxfId="1883" priority="2560">
      <formula>$B2244="TN2321"</formula>
    </cfRule>
  </conditionalFormatting>
  <conditionalFormatting sqref="S2236:S2238">
    <cfRule type="expression" dxfId="1882" priority="2521">
      <formula>$B2236="StatMechThermo"</formula>
    </cfRule>
    <cfRule type="expression" dxfId="1881" priority="2522">
      <formula>$B2236="TN1531TW"</formula>
    </cfRule>
    <cfRule type="expression" dxfId="1880" priority="2523">
      <formula>$B2236="AESB1320TN"</formula>
    </cfRule>
    <cfRule type="expression" dxfId="1879" priority="2524">
      <formula>$B2236="NB1142"</formula>
    </cfRule>
    <cfRule type="expression" dxfId="1878" priority="2525">
      <formula>$B2236="EE1P11"</formula>
    </cfRule>
    <cfRule type="expression" dxfId="1877" priority="2526">
      <formula>$B2236="TN2054"</formula>
    </cfRule>
    <cfRule type="expression" dxfId="1876" priority="2527">
      <formula>$B2236="TN1201"</formula>
    </cfRule>
    <cfRule type="expression" dxfId="1875" priority="2528">
      <formula>$B2236="TN1321"</formula>
    </cfRule>
    <cfRule type="expression" dxfId="1874" priority="2529">
      <formula>$B2236="TN4010TA"</formula>
    </cfRule>
    <cfRule type="expression" dxfId="1873" priority="2530">
      <formula>$B2236="TN2053"</formula>
    </cfRule>
    <cfRule type="expression" dxfId="1872" priority="2531">
      <formula>$B2236="TN2421"</formula>
    </cfRule>
    <cfRule type="expression" dxfId="1871" priority="2532">
      <formula>$B2236="TN1301"</formula>
    </cfRule>
    <cfRule type="expression" dxfId="1870" priority="2533">
      <formula>$B2236="TN1612TU"</formula>
    </cfRule>
    <cfRule type="expression" dxfId="1869" priority="2534">
      <formula>$B2236="TN1311"</formula>
    </cfRule>
    <cfRule type="expression" dxfId="1868" priority="2535">
      <formula>$B2236="TN1622"</formula>
    </cfRule>
    <cfRule type="expression" dxfId="1867" priority="2536">
      <formula>$B2236="EE1200"</formula>
    </cfRule>
    <cfRule type="expression" dxfId="1866" priority="2537">
      <formula>$B2236="TN2345"</formula>
    </cfRule>
    <cfRule type="expression" dxfId="1865" priority="2538">
      <formula>$B2236="AESB1320TN"</formula>
    </cfRule>
    <cfRule type="expression" dxfId="1864" priority="2539">
      <formula>$B2236="TN4110TA"</formula>
    </cfRule>
    <cfRule type="expression" dxfId="1863" priority="2540">
      <formula>$B2236="TN2321"</formula>
    </cfRule>
  </conditionalFormatting>
  <conditionalFormatting sqref="S2225:S2231">
    <cfRule type="expression" dxfId="1862" priority="2501">
      <formula>$B2225="StatMechThermo"</formula>
    </cfRule>
    <cfRule type="expression" dxfId="1861" priority="2502">
      <formula>$B2225="TN1531TW"</formula>
    </cfRule>
    <cfRule type="expression" dxfId="1860" priority="2503">
      <formula>$B2225="AESB1320TN"</formula>
    </cfRule>
    <cfRule type="expression" dxfId="1859" priority="2504">
      <formula>$B2225="NB1142"</formula>
    </cfRule>
    <cfRule type="expression" dxfId="1858" priority="2505">
      <formula>$B2225="EE1P11"</formula>
    </cfRule>
    <cfRule type="expression" dxfId="1857" priority="2506">
      <formula>$B2225="TN2054"</formula>
    </cfRule>
    <cfRule type="expression" dxfId="1856" priority="2507">
      <formula>$B2225="TN1201"</formula>
    </cfRule>
    <cfRule type="expression" dxfId="1855" priority="2508">
      <formula>$B2225="TN1321"</formula>
    </cfRule>
    <cfRule type="expression" dxfId="1854" priority="2509">
      <formula>$B2225="TN4010TA"</formula>
    </cfRule>
    <cfRule type="expression" dxfId="1853" priority="2510">
      <formula>$B2225="TN2053"</formula>
    </cfRule>
    <cfRule type="expression" dxfId="1852" priority="2511">
      <formula>$B2225="TN2421"</formula>
    </cfRule>
    <cfRule type="expression" dxfId="1851" priority="2512">
      <formula>$B2225="TN1301"</formula>
    </cfRule>
    <cfRule type="expression" dxfId="1850" priority="2513">
      <formula>$B2225="TN1612TU"</formula>
    </cfRule>
    <cfRule type="expression" dxfId="1849" priority="2514">
      <formula>$B2225="TN1311"</formula>
    </cfRule>
    <cfRule type="expression" dxfId="1848" priority="2515">
      <formula>$B2225="TN1622"</formula>
    </cfRule>
    <cfRule type="expression" dxfId="1847" priority="2516">
      <formula>$B2225="EE1200"</formula>
    </cfRule>
    <cfRule type="expression" dxfId="1846" priority="2517">
      <formula>$B2225="TN2345"</formula>
    </cfRule>
    <cfRule type="expression" dxfId="1845" priority="2518">
      <formula>$B2225="AESB1320TN"</formula>
    </cfRule>
    <cfRule type="expression" dxfId="1844" priority="2519">
      <formula>$B2225="TN4110TA"</formula>
    </cfRule>
    <cfRule type="expression" dxfId="1843" priority="2520">
      <formula>$B2225="TN2321"</formula>
    </cfRule>
  </conditionalFormatting>
  <conditionalFormatting sqref="S2218:S2223">
    <cfRule type="expression" dxfId="1842" priority="2481">
      <formula>$B2218="StatMechThermo"</formula>
    </cfRule>
    <cfRule type="expression" dxfId="1841" priority="2482">
      <formula>$B2218="TN1531TW"</formula>
    </cfRule>
    <cfRule type="expression" dxfId="1840" priority="2483">
      <formula>$B2218="AESB1320TN"</formula>
    </cfRule>
    <cfRule type="expression" dxfId="1839" priority="2484">
      <formula>$B2218="NB1142"</formula>
    </cfRule>
    <cfRule type="expression" dxfId="1838" priority="2485">
      <formula>$B2218="EE1P11"</formula>
    </cfRule>
    <cfRule type="expression" dxfId="1837" priority="2486">
      <formula>$B2218="TN2054"</formula>
    </cfRule>
    <cfRule type="expression" dxfId="1836" priority="2487">
      <formula>$B2218="TN1201"</formula>
    </cfRule>
    <cfRule type="expression" dxfId="1835" priority="2488">
      <formula>$B2218="TN1321"</formula>
    </cfRule>
    <cfRule type="expression" dxfId="1834" priority="2489">
      <formula>$B2218="TN4010TA"</formula>
    </cfRule>
    <cfRule type="expression" dxfId="1833" priority="2490">
      <formula>$B2218="TN2053"</formula>
    </cfRule>
    <cfRule type="expression" dxfId="1832" priority="2491">
      <formula>$B2218="TN2421"</formula>
    </cfRule>
    <cfRule type="expression" dxfId="1831" priority="2492">
      <formula>$B2218="TN1301"</formula>
    </cfRule>
    <cfRule type="expression" dxfId="1830" priority="2493">
      <formula>$B2218="TN1612TU"</formula>
    </cfRule>
    <cfRule type="expression" dxfId="1829" priority="2494">
      <formula>$B2218="TN1311"</formula>
    </cfRule>
    <cfRule type="expression" dxfId="1828" priority="2495">
      <formula>$B2218="TN1622"</formula>
    </cfRule>
    <cfRule type="expression" dxfId="1827" priority="2496">
      <formula>$B2218="EE1200"</formula>
    </cfRule>
    <cfRule type="expression" dxfId="1826" priority="2497">
      <formula>$B2218="TN2345"</formula>
    </cfRule>
    <cfRule type="expression" dxfId="1825" priority="2498">
      <formula>$B2218="AESB1320TN"</formula>
    </cfRule>
    <cfRule type="expression" dxfId="1824" priority="2499">
      <formula>$B2218="TN4110TA"</formula>
    </cfRule>
    <cfRule type="expression" dxfId="1823" priority="2500">
      <formula>$B2218="TN2321"</formula>
    </cfRule>
  </conditionalFormatting>
  <conditionalFormatting sqref="S2216:S2217">
    <cfRule type="expression" dxfId="1822" priority="2461">
      <formula>$B2216="StatMechThermo"</formula>
    </cfRule>
    <cfRule type="expression" dxfId="1821" priority="2462">
      <formula>$B2216="TN1531TW"</formula>
    </cfRule>
    <cfRule type="expression" dxfId="1820" priority="2463">
      <formula>$B2216="AESB1320TN"</formula>
    </cfRule>
    <cfRule type="expression" dxfId="1819" priority="2464">
      <formula>$B2216="NB1142"</formula>
    </cfRule>
    <cfRule type="expression" dxfId="1818" priority="2465">
      <formula>$B2216="EE1P11"</formula>
    </cfRule>
    <cfRule type="expression" dxfId="1817" priority="2466">
      <formula>$B2216="TN2054"</formula>
    </cfRule>
    <cfRule type="expression" dxfId="1816" priority="2467">
      <formula>$B2216="TN1201"</formula>
    </cfRule>
    <cfRule type="expression" dxfId="1815" priority="2468">
      <formula>$B2216="TN1321"</formula>
    </cfRule>
    <cfRule type="expression" dxfId="1814" priority="2469">
      <formula>$B2216="TN4010TA"</formula>
    </cfRule>
    <cfRule type="expression" dxfId="1813" priority="2470">
      <formula>$B2216="TN2053"</formula>
    </cfRule>
    <cfRule type="expression" dxfId="1812" priority="2471">
      <formula>$B2216="TN2421"</formula>
    </cfRule>
    <cfRule type="expression" dxfId="1811" priority="2472">
      <formula>$B2216="TN1301"</formula>
    </cfRule>
    <cfRule type="expression" dxfId="1810" priority="2473">
      <formula>$B2216="TN1612TU"</formula>
    </cfRule>
    <cfRule type="expression" dxfId="1809" priority="2474">
      <formula>$B2216="TN1311"</formula>
    </cfRule>
    <cfRule type="expression" dxfId="1808" priority="2475">
      <formula>$B2216="TN1622"</formula>
    </cfRule>
    <cfRule type="expression" dxfId="1807" priority="2476">
      <formula>$B2216="EE1200"</formula>
    </cfRule>
    <cfRule type="expression" dxfId="1806" priority="2477">
      <formula>$B2216="TN2345"</formula>
    </cfRule>
    <cfRule type="expression" dxfId="1805" priority="2478">
      <formula>$B2216="AESB1320TN"</formula>
    </cfRule>
    <cfRule type="expression" dxfId="1804" priority="2479">
      <formula>$B2216="TN4110TA"</formula>
    </cfRule>
    <cfRule type="expression" dxfId="1803" priority="2480">
      <formula>$B2216="TN2321"</formula>
    </cfRule>
  </conditionalFormatting>
  <conditionalFormatting sqref="S2212:S2215">
    <cfRule type="expression" dxfId="1802" priority="2441">
      <formula>$B2212="StatMechThermo"</formula>
    </cfRule>
    <cfRule type="expression" dxfId="1801" priority="2442">
      <formula>$B2212="TN1531TW"</formula>
    </cfRule>
    <cfRule type="expression" dxfId="1800" priority="2443">
      <formula>$B2212="AESB1320TN"</formula>
    </cfRule>
    <cfRule type="expression" dxfId="1799" priority="2444">
      <formula>$B2212="NB1142"</formula>
    </cfRule>
    <cfRule type="expression" dxfId="1798" priority="2445">
      <formula>$B2212="EE1P11"</formula>
    </cfRule>
    <cfRule type="expression" dxfId="1797" priority="2446">
      <formula>$B2212="TN2054"</formula>
    </cfRule>
    <cfRule type="expression" dxfId="1796" priority="2447">
      <formula>$B2212="TN1201"</formula>
    </cfRule>
    <cfRule type="expression" dxfId="1795" priority="2448">
      <formula>$B2212="TN1321"</formula>
    </cfRule>
    <cfRule type="expression" dxfId="1794" priority="2449">
      <formula>$B2212="TN4010TA"</formula>
    </cfRule>
    <cfRule type="expression" dxfId="1793" priority="2450">
      <formula>$B2212="TN2053"</formula>
    </cfRule>
    <cfRule type="expression" dxfId="1792" priority="2451">
      <formula>$B2212="TN2421"</formula>
    </cfRule>
    <cfRule type="expression" dxfId="1791" priority="2452">
      <formula>$B2212="TN1301"</formula>
    </cfRule>
    <cfRule type="expression" dxfId="1790" priority="2453">
      <formula>$B2212="TN1612TU"</formula>
    </cfRule>
    <cfRule type="expression" dxfId="1789" priority="2454">
      <formula>$B2212="TN1311"</formula>
    </cfRule>
    <cfRule type="expression" dxfId="1788" priority="2455">
      <formula>$B2212="TN1622"</formula>
    </cfRule>
    <cfRule type="expression" dxfId="1787" priority="2456">
      <formula>$B2212="EE1200"</formula>
    </cfRule>
    <cfRule type="expression" dxfId="1786" priority="2457">
      <formula>$B2212="TN2345"</formula>
    </cfRule>
    <cfRule type="expression" dxfId="1785" priority="2458">
      <formula>$B2212="AESB1320TN"</formula>
    </cfRule>
    <cfRule type="expression" dxfId="1784" priority="2459">
      <formula>$B2212="TN4110TA"</formula>
    </cfRule>
    <cfRule type="expression" dxfId="1783" priority="2460">
      <formula>$B2212="TN2321"</formula>
    </cfRule>
  </conditionalFormatting>
  <conditionalFormatting sqref="S2208:S2211">
    <cfRule type="expression" dxfId="1782" priority="2421">
      <formula>$B2208="StatMechThermo"</formula>
    </cfRule>
    <cfRule type="expression" dxfId="1781" priority="2422">
      <formula>$B2208="TN1531TW"</formula>
    </cfRule>
    <cfRule type="expression" dxfId="1780" priority="2423">
      <formula>$B2208="AESB1320TN"</formula>
    </cfRule>
    <cfRule type="expression" dxfId="1779" priority="2424">
      <formula>$B2208="NB1142"</formula>
    </cfRule>
    <cfRule type="expression" dxfId="1778" priority="2425">
      <formula>$B2208="EE1P11"</formula>
    </cfRule>
    <cfRule type="expression" dxfId="1777" priority="2426">
      <formula>$B2208="TN2054"</formula>
    </cfRule>
    <cfRule type="expression" dxfId="1776" priority="2427">
      <formula>$B2208="TN1201"</formula>
    </cfRule>
    <cfRule type="expression" dxfId="1775" priority="2428">
      <formula>$B2208="TN1321"</formula>
    </cfRule>
    <cfRule type="expression" dxfId="1774" priority="2429">
      <formula>$B2208="TN4010TA"</formula>
    </cfRule>
    <cfRule type="expression" dxfId="1773" priority="2430">
      <formula>$B2208="TN2053"</formula>
    </cfRule>
    <cfRule type="expression" dxfId="1772" priority="2431">
      <formula>$B2208="TN2421"</formula>
    </cfRule>
    <cfRule type="expression" dxfId="1771" priority="2432">
      <formula>$B2208="TN1301"</formula>
    </cfRule>
    <cfRule type="expression" dxfId="1770" priority="2433">
      <formula>$B2208="TN1612TU"</formula>
    </cfRule>
    <cfRule type="expression" dxfId="1769" priority="2434">
      <formula>$B2208="TN1311"</formula>
    </cfRule>
    <cfRule type="expression" dxfId="1768" priority="2435">
      <formula>$B2208="TN1622"</formula>
    </cfRule>
    <cfRule type="expression" dxfId="1767" priority="2436">
      <formula>$B2208="EE1200"</formula>
    </cfRule>
    <cfRule type="expression" dxfId="1766" priority="2437">
      <formula>$B2208="TN2345"</formula>
    </cfRule>
    <cfRule type="expression" dxfId="1765" priority="2438">
      <formula>$B2208="AESB1320TN"</formula>
    </cfRule>
    <cfRule type="expression" dxfId="1764" priority="2439">
      <formula>$B2208="TN4110TA"</formula>
    </cfRule>
    <cfRule type="expression" dxfId="1763" priority="2440">
      <formula>$B2208="TN2321"</formula>
    </cfRule>
  </conditionalFormatting>
  <conditionalFormatting sqref="S2204:S2206">
    <cfRule type="expression" dxfId="1762" priority="2401">
      <formula>$B2204="StatMechThermo"</formula>
    </cfRule>
    <cfRule type="expression" dxfId="1761" priority="2402">
      <formula>$B2204="TN1531TW"</formula>
    </cfRule>
    <cfRule type="expression" dxfId="1760" priority="2403">
      <formula>$B2204="AESB1320TN"</formula>
    </cfRule>
    <cfRule type="expression" dxfId="1759" priority="2404">
      <formula>$B2204="NB1142"</formula>
    </cfRule>
    <cfRule type="expression" dxfId="1758" priority="2405">
      <formula>$B2204="EE1P11"</formula>
    </cfRule>
    <cfRule type="expression" dxfId="1757" priority="2406">
      <formula>$B2204="TN2054"</formula>
    </cfRule>
    <cfRule type="expression" dxfId="1756" priority="2407">
      <formula>$B2204="TN1201"</formula>
    </cfRule>
    <cfRule type="expression" dxfId="1755" priority="2408">
      <formula>$B2204="TN1321"</formula>
    </cfRule>
    <cfRule type="expression" dxfId="1754" priority="2409">
      <formula>$B2204="TN4010TA"</formula>
    </cfRule>
    <cfRule type="expression" dxfId="1753" priority="2410">
      <formula>$B2204="TN2053"</formula>
    </cfRule>
    <cfRule type="expression" dxfId="1752" priority="2411">
      <formula>$B2204="TN2421"</formula>
    </cfRule>
    <cfRule type="expression" dxfId="1751" priority="2412">
      <formula>$B2204="TN1301"</formula>
    </cfRule>
    <cfRule type="expression" dxfId="1750" priority="2413">
      <formula>$B2204="TN1612TU"</formula>
    </cfRule>
    <cfRule type="expression" dxfId="1749" priority="2414">
      <formula>$B2204="TN1311"</formula>
    </cfRule>
    <cfRule type="expression" dxfId="1748" priority="2415">
      <formula>$B2204="TN1622"</formula>
    </cfRule>
    <cfRule type="expression" dxfId="1747" priority="2416">
      <formula>$B2204="EE1200"</formula>
    </cfRule>
    <cfRule type="expression" dxfId="1746" priority="2417">
      <formula>$B2204="TN2345"</formula>
    </cfRule>
    <cfRule type="expression" dxfId="1745" priority="2418">
      <formula>$B2204="AESB1320TN"</formula>
    </cfRule>
    <cfRule type="expression" dxfId="1744" priority="2419">
      <formula>$B2204="TN4110TA"</formula>
    </cfRule>
    <cfRule type="expression" dxfId="1743" priority="2420">
      <formula>$B2204="TN2321"</formula>
    </cfRule>
  </conditionalFormatting>
  <conditionalFormatting sqref="S2185:S2203">
    <cfRule type="expression" dxfId="1742" priority="2381">
      <formula>$B2185="StatMechThermo"</formula>
    </cfRule>
    <cfRule type="expression" dxfId="1741" priority="2382">
      <formula>$B2185="TN1531TW"</formula>
    </cfRule>
    <cfRule type="expression" dxfId="1740" priority="2383">
      <formula>$B2185="AESB1320TN"</formula>
    </cfRule>
    <cfRule type="expression" dxfId="1739" priority="2384">
      <formula>$B2185="NB1142"</formula>
    </cfRule>
    <cfRule type="expression" dxfId="1738" priority="2385">
      <formula>$B2185="EE1P11"</formula>
    </cfRule>
    <cfRule type="expression" dxfId="1737" priority="2386">
      <formula>$B2185="TN2054"</formula>
    </cfRule>
    <cfRule type="expression" dxfId="1736" priority="2387">
      <formula>$B2185="TN1201"</formula>
    </cfRule>
    <cfRule type="expression" dxfId="1735" priority="2388">
      <formula>$B2185="TN1321"</formula>
    </cfRule>
    <cfRule type="expression" dxfId="1734" priority="2389">
      <formula>$B2185="TN4010TA"</formula>
    </cfRule>
    <cfRule type="expression" dxfId="1733" priority="2390">
      <formula>$B2185="TN2053"</formula>
    </cfRule>
    <cfRule type="expression" dxfId="1732" priority="2391">
      <formula>$B2185="TN2421"</formula>
    </cfRule>
    <cfRule type="expression" dxfId="1731" priority="2392">
      <formula>$B2185="TN1301"</formula>
    </cfRule>
    <cfRule type="expression" dxfId="1730" priority="2393">
      <formula>$B2185="TN1612TU"</formula>
    </cfRule>
    <cfRule type="expression" dxfId="1729" priority="2394">
      <formula>$B2185="TN1311"</formula>
    </cfRule>
    <cfRule type="expression" dxfId="1728" priority="2395">
      <formula>$B2185="TN1622"</formula>
    </cfRule>
    <cfRule type="expression" dxfId="1727" priority="2396">
      <formula>$B2185="EE1200"</formula>
    </cfRule>
    <cfRule type="expression" dxfId="1726" priority="2397">
      <formula>$B2185="TN2345"</formula>
    </cfRule>
    <cfRule type="expression" dxfId="1725" priority="2398">
      <formula>$B2185="AESB1320TN"</formula>
    </cfRule>
    <cfRule type="expression" dxfId="1724" priority="2399">
      <formula>$B2185="TN4110TA"</formula>
    </cfRule>
    <cfRule type="expression" dxfId="1723" priority="2400">
      <formula>$B2185="TN2321"</formula>
    </cfRule>
  </conditionalFormatting>
  <conditionalFormatting sqref="S2171:S2183 S2166:S2168">
    <cfRule type="expression" dxfId="1722" priority="2361">
      <formula>$B2166="StatMechThermo"</formula>
    </cfRule>
    <cfRule type="expression" dxfId="1721" priority="2362">
      <formula>$B2166="TN1531TW"</formula>
    </cfRule>
    <cfRule type="expression" dxfId="1720" priority="2363">
      <formula>$B2166="AESB1320TN"</formula>
    </cfRule>
    <cfRule type="expression" dxfId="1719" priority="2364">
      <formula>$B2166="NB1142"</formula>
    </cfRule>
    <cfRule type="expression" dxfId="1718" priority="2365">
      <formula>$B2166="EE1P11"</formula>
    </cfRule>
    <cfRule type="expression" dxfId="1717" priority="2366">
      <formula>$B2166="TN2054"</formula>
    </cfRule>
    <cfRule type="expression" dxfId="1716" priority="2367">
      <formula>$B2166="TN1201"</formula>
    </cfRule>
    <cfRule type="expression" dxfId="1715" priority="2368">
      <formula>$B2166="TN1321"</formula>
    </cfRule>
    <cfRule type="expression" dxfId="1714" priority="2369">
      <formula>$B2166="TN4010TA"</formula>
    </cfRule>
    <cfRule type="expression" dxfId="1713" priority="2370">
      <formula>$B2166="TN2053"</formula>
    </cfRule>
    <cfRule type="expression" dxfId="1712" priority="2371">
      <formula>$B2166="TN2421"</formula>
    </cfRule>
    <cfRule type="expression" dxfId="1711" priority="2372">
      <formula>$B2166="TN1301"</formula>
    </cfRule>
    <cfRule type="expression" dxfId="1710" priority="2373">
      <formula>$B2166="TN1612TU"</formula>
    </cfRule>
    <cfRule type="expression" dxfId="1709" priority="2374">
      <formula>$B2166="TN1311"</formula>
    </cfRule>
    <cfRule type="expression" dxfId="1708" priority="2375">
      <formula>$B2166="TN1622"</formula>
    </cfRule>
    <cfRule type="expression" dxfId="1707" priority="2376">
      <formula>$B2166="EE1200"</formula>
    </cfRule>
    <cfRule type="expression" dxfId="1706" priority="2377">
      <formula>$B2166="TN2345"</formula>
    </cfRule>
    <cfRule type="expression" dxfId="1705" priority="2378">
      <formula>$B2166="AESB1320TN"</formula>
    </cfRule>
    <cfRule type="expression" dxfId="1704" priority="2379">
      <formula>$B2166="TN4110TA"</formula>
    </cfRule>
    <cfRule type="expression" dxfId="1703" priority="2380">
      <formula>$B2166="TN2321"</formula>
    </cfRule>
  </conditionalFormatting>
  <conditionalFormatting sqref="S2184">
    <cfRule type="expression" dxfId="1702" priority="2341">
      <formula>$B2184="StatMechThermo"</formula>
    </cfRule>
    <cfRule type="expression" dxfId="1701" priority="2342">
      <formula>$B2184="TN1531TW"</formula>
    </cfRule>
    <cfRule type="expression" dxfId="1700" priority="2343">
      <formula>$B2184="AESB1320TN"</formula>
    </cfRule>
    <cfRule type="expression" dxfId="1699" priority="2344">
      <formula>$B2184="NB1142"</formula>
    </cfRule>
    <cfRule type="expression" dxfId="1698" priority="2345">
      <formula>$B2184="EE1P11"</formula>
    </cfRule>
    <cfRule type="expression" dxfId="1697" priority="2346">
      <formula>$B2184="TN2054"</formula>
    </cfRule>
    <cfRule type="expression" dxfId="1696" priority="2347">
      <formula>$B2184="TN1201"</formula>
    </cfRule>
    <cfRule type="expression" dxfId="1695" priority="2348">
      <formula>$B2184="TN1321"</formula>
    </cfRule>
    <cfRule type="expression" dxfId="1694" priority="2349">
      <formula>$B2184="TN4010TA"</formula>
    </cfRule>
    <cfRule type="expression" dxfId="1693" priority="2350">
      <formula>$B2184="TN2053"</formula>
    </cfRule>
    <cfRule type="expression" dxfId="1692" priority="2351">
      <formula>$B2184="TN2421"</formula>
    </cfRule>
    <cfRule type="expression" dxfId="1691" priority="2352">
      <formula>$B2184="TN1301"</formula>
    </cfRule>
    <cfRule type="expression" dxfId="1690" priority="2353">
      <formula>$B2184="TN1612TU"</formula>
    </cfRule>
    <cfRule type="expression" dxfId="1689" priority="2354">
      <formula>$B2184="TN1311"</formula>
    </cfRule>
    <cfRule type="expression" dxfId="1688" priority="2355">
      <formula>$B2184="TN1622"</formula>
    </cfRule>
    <cfRule type="expression" dxfId="1687" priority="2356">
      <formula>$B2184="EE1200"</formula>
    </cfRule>
    <cfRule type="expression" dxfId="1686" priority="2357">
      <formula>$B2184="TN2345"</formula>
    </cfRule>
    <cfRule type="expression" dxfId="1685" priority="2358">
      <formula>$B2184="AESB1320TN"</formula>
    </cfRule>
    <cfRule type="expression" dxfId="1684" priority="2359">
      <formula>$B2184="TN4110TA"</formula>
    </cfRule>
    <cfRule type="expression" dxfId="1683" priority="2360">
      <formula>$B2184="TN2321"</formula>
    </cfRule>
  </conditionalFormatting>
  <conditionalFormatting sqref="S2129:S2165">
    <cfRule type="expression" dxfId="1682" priority="2321">
      <formula>$B2129="StatMechThermo"</formula>
    </cfRule>
    <cfRule type="expression" dxfId="1681" priority="2322">
      <formula>$B2129="TN1531TW"</formula>
    </cfRule>
    <cfRule type="expression" dxfId="1680" priority="2323">
      <formula>$B2129="AESB1320TN"</formula>
    </cfRule>
    <cfRule type="expression" dxfId="1679" priority="2324">
      <formula>$B2129="NB1142"</formula>
    </cfRule>
    <cfRule type="expression" dxfId="1678" priority="2325">
      <formula>$B2129="EE1P11"</formula>
    </cfRule>
    <cfRule type="expression" dxfId="1677" priority="2326">
      <formula>$B2129="TN2054"</formula>
    </cfRule>
    <cfRule type="expression" dxfId="1676" priority="2327">
      <formula>$B2129="TN1201"</formula>
    </cfRule>
    <cfRule type="expression" dxfId="1675" priority="2328">
      <formula>$B2129="TN1321"</formula>
    </cfRule>
    <cfRule type="expression" dxfId="1674" priority="2329">
      <formula>$B2129="TN4010TA"</formula>
    </cfRule>
    <cfRule type="expression" dxfId="1673" priority="2330">
      <formula>$B2129="TN2053"</formula>
    </cfRule>
    <cfRule type="expression" dxfId="1672" priority="2331">
      <formula>$B2129="TN2421"</formula>
    </cfRule>
    <cfRule type="expression" dxfId="1671" priority="2332">
      <formula>$B2129="TN1301"</formula>
    </cfRule>
    <cfRule type="expression" dxfId="1670" priority="2333">
      <formula>$B2129="TN1612TU"</formula>
    </cfRule>
    <cfRule type="expression" dxfId="1669" priority="2334">
      <formula>$B2129="TN1311"</formula>
    </cfRule>
    <cfRule type="expression" dxfId="1668" priority="2335">
      <formula>$B2129="TN1622"</formula>
    </cfRule>
    <cfRule type="expression" dxfId="1667" priority="2336">
      <formula>$B2129="EE1200"</formula>
    </cfRule>
    <cfRule type="expression" dxfId="1666" priority="2337">
      <formula>$B2129="TN2345"</formula>
    </cfRule>
    <cfRule type="expression" dxfId="1665" priority="2338">
      <formula>$B2129="AESB1320TN"</formula>
    </cfRule>
    <cfRule type="expression" dxfId="1664" priority="2339">
      <formula>$B2129="TN4110TA"</formula>
    </cfRule>
    <cfRule type="expression" dxfId="1663" priority="2340">
      <formula>$B2129="TN2321"</formula>
    </cfRule>
  </conditionalFormatting>
  <conditionalFormatting sqref="S2207">
    <cfRule type="expression" dxfId="1662" priority="2301">
      <formula>$B2207="StatMechThermo"</formula>
    </cfRule>
    <cfRule type="expression" dxfId="1661" priority="2302">
      <formula>$B2207="TN1531TW"</formula>
    </cfRule>
    <cfRule type="expression" dxfId="1660" priority="2303">
      <formula>$B2207="AESB1320TN"</formula>
    </cfRule>
    <cfRule type="expression" dxfId="1659" priority="2304">
      <formula>$B2207="NB1142"</formula>
    </cfRule>
    <cfRule type="expression" dxfId="1658" priority="2305">
      <formula>$B2207="EE1P11"</formula>
    </cfRule>
    <cfRule type="expression" dxfId="1657" priority="2306">
      <formula>$B2207="TN2054"</formula>
    </cfRule>
    <cfRule type="expression" dxfId="1656" priority="2307">
      <formula>$B2207="TN1201"</formula>
    </cfRule>
    <cfRule type="expression" dxfId="1655" priority="2308">
      <formula>$B2207="TN1321"</formula>
    </cfRule>
    <cfRule type="expression" dxfId="1654" priority="2309">
      <formula>$B2207="TN4010TA"</formula>
    </cfRule>
    <cfRule type="expression" dxfId="1653" priority="2310">
      <formula>$B2207="TN2053"</formula>
    </cfRule>
    <cfRule type="expression" dxfId="1652" priority="2311">
      <formula>$B2207="TN2421"</formula>
    </cfRule>
    <cfRule type="expression" dxfId="1651" priority="2312">
      <formula>$B2207="TN1301"</formula>
    </cfRule>
    <cfRule type="expression" dxfId="1650" priority="2313">
      <formula>$B2207="TN1612TU"</formula>
    </cfRule>
    <cfRule type="expression" dxfId="1649" priority="2314">
      <formula>$B2207="TN1311"</formula>
    </cfRule>
    <cfRule type="expression" dxfId="1648" priority="2315">
      <formula>$B2207="TN1622"</formula>
    </cfRule>
    <cfRule type="expression" dxfId="1647" priority="2316">
      <formula>$B2207="EE1200"</formula>
    </cfRule>
    <cfRule type="expression" dxfId="1646" priority="2317">
      <formula>$B2207="TN2345"</formula>
    </cfRule>
    <cfRule type="expression" dxfId="1645" priority="2318">
      <formula>$B2207="AESB1320TN"</formula>
    </cfRule>
    <cfRule type="expression" dxfId="1644" priority="2319">
      <formula>$B2207="TN4110TA"</formula>
    </cfRule>
    <cfRule type="expression" dxfId="1643" priority="2320">
      <formula>$B2207="TN2321"</formula>
    </cfRule>
  </conditionalFormatting>
  <conditionalFormatting sqref="S2169">
    <cfRule type="expression" dxfId="1642" priority="2281">
      <formula>$B2169="StatMechThermo"</formula>
    </cfRule>
    <cfRule type="expression" dxfId="1641" priority="2282">
      <formula>$B2169="TN1531TW"</formula>
    </cfRule>
    <cfRule type="expression" dxfId="1640" priority="2283">
      <formula>$B2169="AESB1320TN"</formula>
    </cfRule>
    <cfRule type="expression" dxfId="1639" priority="2284">
      <formula>$B2169="NB1142"</formula>
    </cfRule>
    <cfRule type="expression" dxfId="1638" priority="2285">
      <formula>$B2169="EE1P11"</formula>
    </cfRule>
    <cfRule type="expression" dxfId="1637" priority="2286">
      <formula>$B2169="TN2054"</formula>
    </cfRule>
    <cfRule type="expression" dxfId="1636" priority="2287">
      <formula>$B2169="TN1201"</formula>
    </cfRule>
    <cfRule type="expression" dxfId="1635" priority="2288">
      <formula>$B2169="TN1321"</formula>
    </cfRule>
    <cfRule type="expression" dxfId="1634" priority="2289">
      <formula>$B2169="TN4010TA"</formula>
    </cfRule>
    <cfRule type="expression" dxfId="1633" priority="2290">
      <formula>$B2169="TN2053"</formula>
    </cfRule>
    <cfRule type="expression" dxfId="1632" priority="2291">
      <formula>$B2169="TN2421"</formula>
    </cfRule>
    <cfRule type="expression" dxfId="1631" priority="2292">
      <formula>$B2169="TN1301"</formula>
    </cfRule>
    <cfRule type="expression" dxfId="1630" priority="2293">
      <formula>$B2169="TN1612TU"</formula>
    </cfRule>
    <cfRule type="expression" dxfId="1629" priority="2294">
      <formula>$B2169="TN1311"</formula>
    </cfRule>
    <cfRule type="expression" dxfId="1628" priority="2295">
      <formula>$B2169="TN1622"</formula>
    </cfRule>
    <cfRule type="expression" dxfId="1627" priority="2296">
      <formula>$B2169="EE1200"</formula>
    </cfRule>
    <cfRule type="expression" dxfId="1626" priority="2297">
      <formula>$B2169="TN2345"</formula>
    </cfRule>
    <cfRule type="expression" dxfId="1625" priority="2298">
      <formula>$B2169="AESB1320TN"</formula>
    </cfRule>
    <cfRule type="expression" dxfId="1624" priority="2299">
      <formula>$B2169="TN4110TA"</formula>
    </cfRule>
    <cfRule type="expression" dxfId="1623" priority="2300">
      <formula>$B2169="TN2321"</formula>
    </cfRule>
  </conditionalFormatting>
  <conditionalFormatting sqref="S2170">
    <cfRule type="expression" dxfId="1622" priority="2261">
      <formula>$B2170="StatMechThermo"</formula>
    </cfRule>
    <cfRule type="expression" dxfId="1621" priority="2262">
      <formula>$B2170="TN1531TW"</formula>
    </cfRule>
    <cfRule type="expression" dxfId="1620" priority="2263">
      <formula>$B2170="AESB1320TN"</formula>
    </cfRule>
    <cfRule type="expression" dxfId="1619" priority="2264">
      <formula>$B2170="NB1142"</formula>
    </cfRule>
    <cfRule type="expression" dxfId="1618" priority="2265">
      <formula>$B2170="EE1P11"</formula>
    </cfRule>
    <cfRule type="expression" dxfId="1617" priority="2266">
      <formula>$B2170="TN2054"</formula>
    </cfRule>
    <cfRule type="expression" dxfId="1616" priority="2267">
      <formula>$B2170="TN1201"</formula>
    </cfRule>
    <cfRule type="expression" dxfId="1615" priority="2268">
      <formula>$B2170="TN1321"</formula>
    </cfRule>
    <cfRule type="expression" dxfId="1614" priority="2269">
      <formula>$B2170="TN4010TA"</formula>
    </cfRule>
    <cfRule type="expression" dxfId="1613" priority="2270">
      <formula>$B2170="TN2053"</formula>
    </cfRule>
    <cfRule type="expression" dxfId="1612" priority="2271">
      <formula>$B2170="TN2421"</formula>
    </cfRule>
    <cfRule type="expression" dxfId="1611" priority="2272">
      <formula>$B2170="TN1301"</formula>
    </cfRule>
    <cfRule type="expression" dxfId="1610" priority="2273">
      <formula>$B2170="TN1612TU"</formula>
    </cfRule>
    <cfRule type="expression" dxfId="1609" priority="2274">
      <formula>$B2170="TN1311"</formula>
    </cfRule>
    <cfRule type="expression" dxfId="1608" priority="2275">
      <formula>$B2170="TN1622"</formula>
    </cfRule>
    <cfRule type="expression" dxfId="1607" priority="2276">
      <formula>$B2170="EE1200"</formula>
    </cfRule>
    <cfRule type="expression" dxfId="1606" priority="2277">
      <formula>$B2170="TN2345"</formula>
    </cfRule>
    <cfRule type="expression" dxfId="1605" priority="2278">
      <formula>$B2170="AESB1320TN"</formula>
    </cfRule>
    <cfRule type="expression" dxfId="1604" priority="2279">
      <formula>$B2170="TN4110TA"</formula>
    </cfRule>
    <cfRule type="expression" dxfId="1603" priority="2280">
      <formula>$B2170="TN2321"</formula>
    </cfRule>
  </conditionalFormatting>
  <conditionalFormatting sqref="B2362:B2363 S2362:S2363 S2587:S2598 J2587:M2598 B2587:F2598 G2362 K2362:M2363">
    <cfRule type="expression" dxfId="1602" priority="2222">
      <formula>$B2362="StatMechThermo"</formula>
    </cfRule>
    <cfRule type="expression" dxfId="1601" priority="2242">
      <formula>$B2362="TN1531TW"</formula>
    </cfRule>
    <cfRule type="expression" dxfId="1600" priority="2243">
      <formula>$B2362="AESB1320TN"</formula>
    </cfRule>
    <cfRule type="expression" dxfId="1599" priority="2244">
      <formula>$B2362="NB1142"</formula>
    </cfRule>
    <cfRule type="expression" dxfId="1598" priority="2245">
      <formula>$B2362="EE1P11"</formula>
    </cfRule>
    <cfRule type="expression" dxfId="1597" priority="2246">
      <formula>$B2362="TN2054"</formula>
    </cfRule>
    <cfRule type="expression" dxfId="1596" priority="2247">
      <formula>$B2362="TN1201"</formula>
    </cfRule>
    <cfRule type="expression" dxfId="1595" priority="2248">
      <formula>$B2362="TN1321"</formula>
    </cfRule>
    <cfRule type="expression" dxfId="1594" priority="2249">
      <formula>$B2362="TN4010TA"</formula>
    </cfRule>
    <cfRule type="expression" dxfId="1593" priority="2250">
      <formula>$B2362="TN2053"</formula>
    </cfRule>
    <cfRule type="expression" dxfId="1592" priority="2251">
      <formula>$B2362="TN2421"</formula>
    </cfRule>
    <cfRule type="expression" dxfId="1591" priority="2252">
      <formula>$B2362="TN1301"</formula>
    </cfRule>
    <cfRule type="expression" dxfId="1590" priority="2253">
      <formula>$B2362="TN1612TU"</formula>
    </cfRule>
    <cfRule type="expression" dxfId="1589" priority="2254">
      <formula>$B2362="TN1311"</formula>
    </cfRule>
    <cfRule type="expression" dxfId="1588" priority="2255">
      <formula>$B2362="TN1622"</formula>
    </cfRule>
    <cfRule type="expression" dxfId="1587" priority="2256">
      <formula>$B2362="EE1200"</formula>
    </cfRule>
    <cfRule type="expression" dxfId="1586" priority="2257">
      <formula>$B2362="TN2345"</formula>
    </cfRule>
    <cfRule type="expression" dxfId="1585" priority="2258">
      <formula>$B2362="AESB1320TN"</formula>
    </cfRule>
    <cfRule type="expression" dxfId="1584" priority="2259">
      <formula>$B2362="TN4110TA"</formula>
    </cfRule>
    <cfRule type="expression" dxfId="1583" priority="2260">
      <formula>$B2362="TN2321"</formula>
    </cfRule>
  </conditionalFormatting>
  <conditionalFormatting sqref="A2362">
    <cfRule type="expression" dxfId="1582" priority="2223">
      <formula>$B2362="TN1531TW"</formula>
    </cfRule>
    <cfRule type="expression" dxfId="1581" priority="2224">
      <formula>$B2362="AESB1320TN"</formula>
    </cfRule>
    <cfRule type="expression" dxfId="1580" priority="2225">
      <formula>$B2362="NB1142"</formula>
    </cfRule>
    <cfRule type="expression" dxfId="1579" priority="2226">
      <formula>$B2362="EE1P11"</formula>
    </cfRule>
    <cfRule type="expression" dxfId="1578" priority="2227">
      <formula>$B2362="TN2054"</formula>
    </cfRule>
    <cfRule type="expression" dxfId="1577" priority="2228">
      <formula>$B2362="TN1201"</formula>
    </cfRule>
    <cfRule type="expression" dxfId="1576" priority="2229">
      <formula>$B2362="TN1321"</formula>
    </cfRule>
    <cfRule type="expression" dxfId="1575" priority="2230">
      <formula>$B2362="TN4010TA"</formula>
    </cfRule>
    <cfRule type="expression" dxfId="1574" priority="2231">
      <formula>$B2362="TN2053"</formula>
    </cfRule>
    <cfRule type="expression" dxfId="1573" priority="2232">
      <formula>$B2362="TN2421"</formula>
    </cfRule>
    <cfRule type="expression" dxfId="1572" priority="2233">
      <formula>$B2362="TN1301"</formula>
    </cfRule>
    <cfRule type="expression" dxfId="1571" priority="2234">
      <formula>$B2362="TN1612TU"</formula>
    </cfRule>
    <cfRule type="expression" dxfId="1570" priority="2235">
      <formula>$B2362="TN1311"</formula>
    </cfRule>
    <cfRule type="expression" dxfId="1569" priority="2236">
      <formula>$B2362="TN1622"</formula>
    </cfRule>
    <cfRule type="expression" dxfId="1568" priority="2237">
      <formula>$B2362="EE1200"</formula>
    </cfRule>
    <cfRule type="expression" dxfId="1567" priority="2238">
      <formula>$B2362="TN2345"</formula>
    </cfRule>
    <cfRule type="expression" dxfId="1566" priority="2239">
      <formula>$B2362="AESB1320TN"</formula>
    </cfRule>
    <cfRule type="expression" dxfId="1565" priority="2240">
      <formula>$B2362="TN4110TA"</formula>
    </cfRule>
    <cfRule type="expression" dxfId="1564" priority="2241">
      <formula>$B2362="TN2321"</formula>
    </cfRule>
  </conditionalFormatting>
  <conditionalFormatting sqref="B2118">
    <cfRule type="expression" dxfId="1563" priority="2202">
      <formula>$B2118="StatMechThermo"</formula>
    </cfRule>
    <cfRule type="expression" dxfId="1562" priority="2203">
      <formula>$B2118="TN1531TW"</formula>
    </cfRule>
    <cfRule type="expression" dxfId="1561" priority="2204">
      <formula>$B2118="AESB1320TN"</formula>
    </cfRule>
    <cfRule type="expression" dxfId="1560" priority="2205">
      <formula>$B2118="NB1142"</formula>
    </cfRule>
    <cfRule type="expression" dxfId="1559" priority="2206">
      <formula>$B2118="EE1P11"</formula>
    </cfRule>
    <cfRule type="expression" dxfId="1558" priority="2207">
      <formula>$B2118="TN2054"</formula>
    </cfRule>
    <cfRule type="expression" dxfId="1557" priority="2208">
      <formula>$B2118="TN1201"</formula>
    </cfRule>
    <cfRule type="expression" dxfId="1556" priority="2209">
      <formula>$B2118="TN1321"</formula>
    </cfRule>
    <cfRule type="expression" dxfId="1555" priority="2210">
      <formula>$B2118="TN4010TA"</formula>
    </cfRule>
    <cfRule type="expression" dxfId="1554" priority="2211">
      <formula>$B2118="TN2053"</formula>
    </cfRule>
    <cfRule type="expression" dxfId="1553" priority="2212">
      <formula>$B2118="TN2421"</formula>
    </cfRule>
    <cfRule type="expression" dxfId="1552" priority="2213">
      <formula>$B2118="TN1301"</formula>
    </cfRule>
    <cfRule type="expression" dxfId="1551" priority="2214">
      <formula>$B2118="TN1612TU"</formula>
    </cfRule>
    <cfRule type="expression" dxfId="1550" priority="2215">
      <formula>$B2118="TN1311"</formula>
    </cfRule>
    <cfRule type="expression" dxfId="1549" priority="2216">
      <formula>$B2118="TN1622"</formula>
    </cfRule>
    <cfRule type="expression" dxfId="1548" priority="2217">
      <formula>$B2118="EE1200"</formula>
    </cfRule>
    <cfRule type="expression" dxfId="1547" priority="2218">
      <formula>$B2118="TN2345"</formula>
    </cfRule>
    <cfRule type="expression" dxfId="1546" priority="2219">
      <formula>$B2118="AESB1320TN"</formula>
    </cfRule>
    <cfRule type="expression" dxfId="1545" priority="2220">
      <formula>$B2118="TN4110TA"</formula>
    </cfRule>
    <cfRule type="expression" dxfId="1544" priority="2221">
      <formula>$B2118="TN2321"</formula>
    </cfRule>
  </conditionalFormatting>
  <conditionalFormatting sqref="B2114:B2117">
    <cfRule type="expression" dxfId="1543" priority="2182">
      <formula>$B2114="StatMechThermo"</formula>
    </cfRule>
    <cfRule type="expression" dxfId="1542" priority="2183">
      <formula>$B2114="TN1531TW"</formula>
    </cfRule>
    <cfRule type="expression" dxfId="1541" priority="2184">
      <formula>$B2114="AESB1320TN"</formula>
    </cfRule>
    <cfRule type="expression" dxfId="1540" priority="2185">
      <formula>$B2114="NB1142"</formula>
    </cfRule>
    <cfRule type="expression" dxfId="1539" priority="2186">
      <formula>$B2114="EE1P11"</formula>
    </cfRule>
    <cfRule type="expression" dxfId="1538" priority="2187">
      <formula>$B2114="TN2054"</formula>
    </cfRule>
    <cfRule type="expression" dxfId="1537" priority="2188">
      <formula>$B2114="TN1201"</formula>
    </cfRule>
    <cfRule type="expression" dxfId="1536" priority="2189">
      <formula>$B2114="TN1321"</formula>
    </cfRule>
    <cfRule type="expression" dxfId="1535" priority="2190">
      <formula>$B2114="TN4010TA"</formula>
    </cfRule>
    <cfRule type="expression" dxfId="1534" priority="2191">
      <formula>$B2114="TN2053"</formula>
    </cfRule>
    <cfRule type="expression" dxfId="1533" priority="2192">
      <formula>$B2114="TN2421"</formula>
    </cfRule>
    <cfRule type="expression" dxfId="1532" priority="2193">
      <formula>$B2114="TN1301"</formula>
    </cfRule>
    <cfRule type="expression" dxfId="1531" priority="2194">
      <formula>$B2114="TN1612TU"</formula>
    </cfRule>
    <cfRule type="expression" dxfId="1530" priority="2195">
      <formula>$B2114="TN1311"</formula>
    </cfRule>
    <cfRule type="expression" dxfId="1529" priority="2196">
      <formula>$B2114="TN1622"</formula>
    </cfRule>
    <cfRule type="expression" dxfId="1528" priority="2197">
      <formula>$B2114="EE1200"</formula>
    </cfRule>
    <cfRule type="expression" dxfId="1527" priority="2198">
      <formula>$B2114="TN2345"</formula>
    </cfRule>
    <cfRule type="expression" dxfId="1526" priority="2199">
      <formula>$B2114="AESB1320TN"</formula>
    </cfRule>
    <cfRule type="expression" dxfId="1525" priority="2200">
      <formula>$B2114="TN4110TA"</formula>
    </cfRule>
    <cfRule type="expression" dxfId="1524" priority="2201">
      <formula>$B2114="TN2321"</formula>
    </cfRule>
  </conditionalFormatting>
  <conditionalFormatting sqref="B2058:B2113">
    <cfRule type="expression" dxfId="1523" priority="2162">
      <formula>$B2058="StatMechThermo"</formula>
    </cfRule>
    <cfRule type="expression" dxfId="1522" priority="2163">
      <formula>$B2058="TN1531TW"</formula>
    </cfRule>
    <cfRule type="expression" dxfId="1521" priority="2164">
      <formula>$B2058="AESB1320TN"</formula>
    </cfRule>
    <cfRule type="expression" dxfId="1520" priority="2165">
      <formula>$B2058="NB1142"</formula>
    </cfRule>
    <cfRule type="expression" dxfId="1519" priority="2166">
      <formula>$B2058="EE1P11"</formula>
    </cfRule>
    <cfRule type="expression" dxfId="1518" priority="2167">
      <formula>$B2058="TN2054"</formula>
    </cfRule>
    <cfRule type="expression" dxfId="1517" priority="2168">
      <formula>$B2058="TN1201"</formula>
    </cfRule>
    <cfRule type="expression" dxfId="1516" priority="2169">
      <formula>$B2058="TN1321"</formula>
    </cfRule>
    <cfRule type="expression" dxfId="1515" priority="2170">
      <formula>$B2058="TN4010TA"</formula>
    </cfRule>
    <cfRule type="expression" dxfId="1514" priority="2171">
      <formula>$B2058="TN2053"</formula>
    </cfRule>
    <cfRule type="expression" dxfId="1513" priority="2172">
      <formula>$B2058="TN2421"</formula>
    </cfRule>
    <cfRule type="expression" dxfId="1512" priority="2173">
      <formula>$B2058="TN1301"</formula>
    </cfRule>
    <cfRule type="expression" dxfId="1511" priority="2174">
      <formula>$B2058="TN1612TU"</formula>
    </cfRule>
    <cfRule type="expression" dxfId="1510" priority="2175">
      <formula>$B2058="TN1311"</formula>
    </cfRule>
    <cfRule type="expression" dxfId="1509" priority="2176">
      <formula>$B2058="TN1622"</formula>
    </cfRule>
    <cfRule type="expression" dxfId="1508" priority="2177">
      <formula>$B2058="EE1200"</formula>
    </cfRule>
    <cfRule type="expression" dxfId="1507" priority="2178">
      <formula>$B2058="TN2345"</formula>
    </cfRule>
    <cfRule type="expression" dxfId="1506" priority="2179">
      <formula>$B2058="AESB1320TN"</formula>
    </cfRule>
    <cfRule type="expression" dxfId="1505" priority="2180">
      <formula>$B2058="TN4110TA"</formula>
    </cfRule>
    <cfRule type="expression" dxfId="1504" priority="2181">
      <formula>$B2058="TN2321"</formula>
    </cfRule>
  </conditionalFormatting>
  <conditionalFormatting sqref="A1740:A1742">
    <cfRule type="expression" dxfId="1503" priority="2142">
      <formula>$B1740="StatMechThermo"</formula>
    </cfRule>
    <cfRule type="expression" dxfId="1502" priority="2143">
      <formula>$B1740="TN1531TW"</formula>
    </cfRule>
    <cfRule type="expression" dxfId="1501" priority="2144">
      <formula>$B1740="AESB1320TN"</formula>
    </cfRule>
    <cfRule type="expression" dxfId="1500" priority="2145">
      <formula>$B1740="NB1142"</formula>
    </cfRule>
    <cfRule type="expression" dxfId="1499" priority="2146">
      <formula>$B1740="EE1P11"</formula>
    </cfRule>
    <cfRule type="expression" dxfId="1498" priority="2147">
      <formula>$B1740="TN2054"</formula>
    </cfRule>
    <cfRule type="expression" dxfId="1497" priority="2148">
      <formula>$B1740="TN1201"</formula>
    </cfRule>
    <cfRule type="expression" dxfId="1496" priority="2149">
      <formula>$B1740="TN1321"</formula>
    </cfRule>
    <cfRule type="expression" dxfId="1495" priority="2150">
      <formula>$B1740="TN4010TA"</formula>
    </cfRule>
    <cfRule type="expression" dxfId="1494" priority="2151">
      <formula>$B1740="TN2053"</formula>
    </cfRule>
    <cfRule type="expression" dxfId="1493" priority="2152">
      <formula>$B1740="TN2421"</formula>
    </cfRule>
    <cfRule type="expression" dxfId="1492" priority="2153">
      <formula>$B1740="TN1301"</formula>
    </cfRule>
    <cfRule type="expression" dxfId="1491" priority="2154">
      <formula>$B1740="TN1612TU"</formula>
    </cfRule>
    <cfRule type="expression" dxfId="1490" priority="2155">
      <formula>$B1740="TN1311"</formula>
    </cfRule>
    <cfRule type="expression" dxfId="1489" priority="2156">
      <formula>$B1740="TN1622"</formula>
    </cfRule>
    <cfRule type="expression" dxfId="1488" priority="2157">
      <formula>$B1740="EE1200"</formula>
    </cfRule>
    <cfRule type="expression" dxfId="1487" priority="2158">
      <formula>$B1740="TN2345"</formula>
    </cfRule>
    <cfRule type="expression" dxfId="1486" priority="2159">
      <formula>$B1740="AESB1320TN"</formula>
    </cfRule>
    <cfRule type="expression" dxfId="1485" priority="2160">
      <formula>$B1740="TN4110TA"</formula>
    </cfRule>
    <cfRule type="expression" dxfId="1484" priority="2161">
      <formula>$B1740="TN2321"</formula>
    </cfRule>
  </conditionalFormatting>
  <conditionalFormatting sqref="A1731:A1733">
    <cfRule type="expression" dxfId="1483" priority="2122">
      <formula>$B1731="StatMechThermo"</formula>
    </cfRule>
    <cfRule type="expression" dxfId="1482" priority="2123">
      <formula>$B1731="TN1531TW"</formula>
    </cfRule>
    <cfRule type="expression" dxfId="1481" priority="2124">
      <formula>$B1731="AESB1320TN"</formula>
    </cfRule>
    <cfRule type="expression" dxfId="1480" priority="2125">
      <formula>$B1731="NB1142"</formula>
    </cfRule>
    <cfRule type="expression" dxfId="1479" priority="2126">
      <formula>$B1731="EE1P11"</formula>
    </cfRule>
    <cfRule type="expression" dxfId="1478" priority="2127">
      <formula>$B1731="TN2054"</formula>
    </cfRule>
    <cfRule type="expression" dxfId="1477" priority="2128">
      <formula>$B1731="TN1201"</formula>
    </cfRule>
    <cfRule type="expression" dxfId="1476" priority="2129">
      <formula>$B1731="TN1321"</formula>
    </cfRule>
    <cfRule type="expression" dxfId="1475" priority="2130">
      <formula>$B1731="TN4010TA"</formula>
    </cfRule>
    <cfRule type="expression" dxfId="1474" priority="2131">
      <formula>$B1731="TN2053"</formula>
    </cfRule>
    <cfRule type="expression" dxfId="1473" priority="2132">
      <formula>$B1731="TN2421"</formula>
    </cfRule>
    <cfRule type="expression" dxfId="1472" priority="2133">
      <formula>$B1731="TN1301"</formula>
    </cfRule>
    <cfRule type="expression" dxfId="1471" priority="2134">
      <formula>$B1731="TN1612TU"</formula>
    </cfRule>
    <cfRule type="expression" dxfId="1470" priority="2135">
      <formula>$B1731="TN1311"</formula>
    </cfRule>
    <cfRule type="expression" dxfId="1469" priority="2136">
      <formula>$B1731="TN1622"</formula>
    </cfRule>
    <cfRule type="expression" dxfId="1468" priority="2137">
      <formula>$B1731="EE1200"</formula>
    </cfRule>
    <cfRule type="expression" dxfId="1467" priority="2138">
      <formula>$B1731="TN2345"</formula>
    </cfRule>
    <cfRule type="expression" dxfId="1466" priority="2139">
      <formula>$B1731="AESB1320TN"</formula>
    </cfRule>
    <cfRule type="expression" dxfId="1465" priority="2140">
      <formula>$B1731="TN4110TA"</formula>
    </cfRule>
    <cfRule type="expression" dxfId="1464" priority="2141">
      <formula>$B1731="TN2321"</formula>
    </cfRule>
  </conditionalFormatting>
  <conditionalFormatting sqref="A1723">
    <cfRule type="expression" dxfId="1463" priority="2102">
      <formula>$B1723="StatMechThermo"</formula>
    </cfRule>
    <cfRule type="expression" dxfId="1462" priority="2103">
      <formula>$B1723="TN1531TW"</formula>
    </cfRule>
    <cfRule type="expression" dxfId="1461" priority="2104">
      <formula>$B1723="AESB1320TN"</formula>
    </cfRule>
    <cfRule type="expression" dxfId="1460" priority="2105">
      <formula>$B1723="NB1142"</formula>
    </cfRule>
    <cfRule type="expression" dxfId="1459" priority="2106">
      <formula>$B1723="EE1P11"</formula>
    </cfRule>
    <cfRule type="expression" dxfId="1458" priority="2107">
      <formula>$B1723="TN2054"</formula>
    </cfRule>
    <cfRule type="expression" dxfId="1457" priority="2108">
      <formula>$B1723="TN1201"</formula>
    </cfRule>
    <cfRule type="expression" dxfId="1456" priority="2109">
      <formula>$B1723="TN1321"</formula>
    </cfRule>
    <cfRule type="expression" dxfId="1455" priority="2110">
      <formula>$B1723="TN4010TA"</formula>
    </cfRule>
    <cfRule type="expression" dxfId="1454" priority="2111">
      <formula>$B1723="TN2053"</formula>
    </cfRule>
    <cfRule type="expression" dxfId="1453" priority="2112">
      <formula>$B1723="TN2421"</formula>
    </cfRule>
    <cfRule type="expression" dxfId="1452" priority="2113">
      <formula>$B1723="TN1301"</formula>
    </cfRule>
    <cfRule type="expression" dxfId="1451" priority="2114">
      <formula>$B1723="TN1612TU"</formula>
    </cfRule>
    <cfRule type="expression" dxfId="1450" priority="2115">
      <formula>$B1723="TN1311"</formula>
    </cfRule>
    <cfRule type="expression" dxfId="1449" priority="2116">
      <formula>$B1723="TN1622"</formula>
    </cfRule>
    <cfRule type="expression" dxfId="1448" priority="2117">
      <formula>$B1723="EE1200"</formula>
    </cfRule>
    <cfRule type="expression" dxfId="1447" priority="2118">
      <formula>$B1723="TN2345"</formula>
    </cfRule>
    <cfRule type="expression" dxfId="1446" priority="2119">
      <formula>$B1723="AESB1320TN"</formula>
    </cfRule>
    <cfRule type="expression" dxfId="1445" priority="2120">
      <formula>$B1723="TN4110TA"</formula>
    </cfRule>
    <cfRule type="expression" dxfId="1444" priority="2121">
      <formula>$B1723="TN2321"</formula>
    </cfRule>
  </conditionalFormatting>
  <conditionalFormatting sqref="A1708:A1709">
    <cfRule type="expression" dxfId="1443" priority="2082">
      <formula>$B1708="StatMechThermo"</formula>
    </cfRule>
    <cfRule type="expression" dxfId="1442" priority="2083">
      <formula>$B1708="TN1531TW"</formula>
    </cfRule>
    <cfRule type="expression" dxfId="1441" priority="2084">
      <formula>$B1708="AESB1320TN"</formula>
    </cfRule>
    <cfRule type="expression" dxfId="1440" priority="2085">
      <formula>$B1708="NB1142"</formula>
    </cfRule>
    <cfRule type="expression" dxfId="1439" priority="2086">
      <formula>$B1708="EE1P11"</formula>
    </cfRule>
    <cfRule type="expression" dxfId="1438" priority="2087">
      <formula>$B1708="TN2054"</formula>
    </cfRule>
    <cfRule type="expression" dxfId="1437" priority="2088">
      <formula>$B1708="TN1201"</formula>
    </cfRule>
    <cfRule type="expression" dxfId="1436" priority="2089">
      <formula>$B1708="TN1321"</formula>
    </cfRule>
    <cfRule type="expression" dxfId="1435" priority="2090">
      <formula>$B1708="TN4010TA"</formula>
    </cfRule>
    <cfRule type="expression" dxfId="1434" priority="2091">
      <formula>$B1708="TN2053"</formula>
    </cfRule>
    <cfRule type="expression" dxfId="1433" priority="2092">
      <formula>$B1708="TN2421"</formula>
    </cfRule>
    <cfRule type="expression" dxfId="1432" priority="2093">
      <formula>$B1708="TN1301"</formula>
    </cfRule>
    <cfRule type="expression" dxfId="1431" priority="2094">
      <formula>$B1708="TN1612TU"</formula>
    </cfRule>
    <cfRule type="expression" dxfId="1430" priority="2095">
      <formula>$B1708="TN1311"</formula>
    </cfRule>
    <cfRule type="expression" dxfId="1429" priority="2096">
      <formula>$B1708="TN1622"</formula>
    </cfRule>
    <cfRule type="expression" dxfId="1428" priority="2097">
      <formula>$B1708="EE1200"</formula>
    </cfRule>
    <cfRule type="expression" dxfId="1427" priority="2098">
      <formula>$B1708="TN2345"</formula>
    </cfRule>
    <cfRule type="expression" dxfId="1426" priority="2099">
      <formula>$B1708="AESB1320TN"</formula>
    </cfRule>
    <cfRule type="expression" dxfId="1425" priority="2100">
      <formula>$B1708="TN4110TA"</formula>
    </cfRule>
    <cfRule type="expression" dxfId="1424" priority="2101">
      <formula>$B1708="TN2321"</formula>
    </cfRule>
  </conditionalFormatting>
  <conditionalFormatting sqref="A1698:A1699">
    <cfRule type="expression" dxfId="1423" priority="2062">
      <formula>$B1698="StatMechThermo"</formula>
    </cfRule>
    <cfRule type="expression" dxfId="1422" priority="2063">
      <formula>$B1698="TN1531TW"</formula>
    </cfRule>
    <cfRule type="expression" dxfId="1421" priority="2064">
      <formula>$B1698="AESB1320TN"</formula>
    </cfRule>
    <cfRule type="expression" dxfId="1420" priority="2065">
      <formula>$B1698="NB1142"</formula>
    </cfRule>
    <cfRule type="expression" dxfId="1419" priority="2066">
      <formula>$B1698="EE1P11"</formula>
    </cfRule>
    <cfRule type="expression" dxfId="1418" priority="2067">
      <formula>$B1698="TN2054"</formula>
    </cfRule>
    <cfRule type="expression" dxfId="1417" priority="2068">
      <formula>$B1698="TN1201"</formula>
    </cfRule>
    <cfRule type="expression" dxfId="1416" priority="2069">
      <formula>$B1698="TN1321"</formula>
    </cfRule>
    <cfRule type="expression" dxfId="1415" priority="2070">
      <formula>$B1698="TN4010TA"</formula>
    </cfRule>
    <cfRule type="expression" dxfId="1414" priority="2071">
      <formula>$B1698="TN2053"</formula>
    </cfRule>
    <cfRule type="expression" dxfId="1413" priority="2072">
      <formula>$B1698="TN2421"</formula>
    </cfRule>
    <cfRule type="expression" dxfId="1412" priority="2073">
      <formula>$B1698="TN1301"</formula>
    </cfRule>
    <cfRule type="expression" dxfId="1411" priority="2074">
      <formula>$B1698="TN1612TU"</formula>
    </cfRule>
    <cfRule type="expression" dxfId="1410" priority="2075">
      <formula>$B1698="TN1311"</formula>
    </cfRule>
    <cfRule type="expression" dxfId="1409" priority="2076">
      <formula>$B1698="TN1622"</formula>
    </cfRule>
    <cfRule type="expression" dxfId="1408" priority="2077">
      <formula>$B1698="EE1200"</formula>
    </cfRule>
    <cfRule type="expression" dxfId="1407" priority="2078">
      <formula>$B1698="TN2345"</formula>
    </cfRule>
    <cfRule type="expression" dxfId="1406" priority="2079">
      <formula>$B1698="AESB1320TN"</formula>
    </cfRule>
    <cfRule type="expression" dxfId="1405" priority="2080">
      <formula>$B1698="TN4110TA"</formula>
    </cfRule>
    <cfRule type="expression" dxfId="1404" priority="2081">
      <formula>$B1698="TN2321"</formula>
    </cfRule>
  </conditionalFormatting>
  <conditionalFormatting sqref="G1150">
    <cfRule type="expression" dxfId="1403" priority="2042">
      <formula>$B1150="StatMechThermo"</formula>
    </cfRule>
    <cfRule type="expression" dxfId="1402" priority="2043">
      <formula>$B1150="TN1531TW"</formula>
    </cfRule>
    <cfRule type="expression" dxfId="1401" priority="2044">
      <formula>$B1150="AESB1320TN"</formula>
    </cfRule>
    <cfRule type="expression" dxfId="1400" priority="2045">
      <formula>$B1150="NB1142"</formula>
    </cfRule>
    <cfRule type="expression" dxfId="1399" priority="2046">
      <formula>$B1150="EE1P11"</formula>
    </cfRule>
    <cfRule type="expression" dxfId="1398" priority="2047">
      <formula>$B1150="TN2054"</formula>
    </cfRule>
    <cfRule type="expression" dxfId="1397" priority="2048">
      <formula>$B1150="TN1201"</formula>
    </cfRule>
    <cfRule type="expression" dxfId="1396" priority="2049">
      <formula>$B1150="TN1321"</formula>
    </cfRule>
    <cfRule type="expression" dxfId="1395" priority="2050">
      <formula>$B1150="TN4010TA"</formula>
    </cfRule>
    <cfRule type="expression" dxfId="1394" priority="2051">
      <formula>$B1150="TN2053"</formula>
    </cfRule>
    <cfRule type="expression" dxfId="1393" priority="2052">
      <formula>$B1150="TN2421"</formula>
    </cfRule>
    <cfRule type="expression" dxfId="1392" priority="2053">
      <formula>$B1150="TN1301"</formula>
    </cfRule>
    <cfRule type="expression" dxfId="1391" priority="2054">
      <formula>$B1150="TN1612TU"</formula>
    </cfRule>
    <cfRule type="expression" dxfId="1390" priority="2055">
      <formula>$B1150="TN1311"</formula>
    </cfRule>
    <cfRule type="expression" dxfId="1389" priority="2056">
      <formula>$B1150="TN1622"</formula>
    </cfRule>
    <cfRule type="expression" dxfId="1388" priority="2057">
      <formula>$B1150="EE1200"</formula>
    </cfRule>
    <cfRule type="expression" dxfId="1387" priority="2058">
      <formula>$B1150="TN2345"</formula>
    </cfRule>
    <cfRule type="expression" dxfId="1386" priority="2059">
      <formula>$B1150="AESB1320TN"</formula>
    </cfRule>
    <cfRule type="expression" dxfId="1385" priority="2060">
      <formula>$B1150="TN4110TA"</formula>
    </cfRule>
    <cfRule type="expression" dxfId="1384" priority="2061">
      <formula>$B1150="TN2321"</formula>
    </cfRule>
  </conditionalFormatting>
  <conditionalFormatting sqref="G1151">
    <cfRule type="expression" dxfId="1383" priority="2022">
      <formula>$B1151="StatMechThermo"</formula>
    </cfRule>
    <cfRule type="expression" dxfId="1382" priority="2023">
      <formula>$B1151="TN1531TW"</formula>
    </cfRule>
    <cfRule type="expression" dxfId="1381" priority="2024">
      <formula>$B1151="AESB1320TN"</formula>
    </cfRule>
    <cfRule type="expression" dxfId="1380" priority="2025">
      <formula>$B1151="NB1142"</formula>
    </cfRule>
    <cfRule type="expression" dxfId="1379" priority="2026">
      <formula>$B1151="EE1P11"</formula>
    </cfRule>
    <cfRule type="expression" dxfId="1378" priority="2027">
      <formula>$B1151="TN2054"</formula>
    </cfRule>
    <cfRule type="expression" dxfId="1377" priority="2028">
      <formula>$B1151="TN1201"</formula>
    </cfRule>
    <cfRule type="expression" dxfId="1376" priority="2029">
      <formula>$B1151="TN1321"</formula>
    </cfRule>
    <cfRule type="expression" dxfId="1375" priority="2030">
      <formula>$B1151="TN4010TA"</formula>
    </cfRule>
    <cfRule type="expression" dxfId="1374" priority="2031">
      <formula>$B1151="TN2053"</formula>
    </cfRule>
    <cfRule type="expression" dxfId="1373" priority="2032">
      <formula>$B1151="TN2421"</formula>
    </cfRule>
    <cfRule type="expression" dxfId="1372" priority="2033">
      <formula>$B1151="TN1301"</formula>
    </cfRule>
    <cfRule type="expression" dxfId="1371" priority="2034">
      <formula>$B1151="TN1612TU"</formula>
    </cfRule>
    <cfRule type="expression" dxfId="1370" priority="2035">
      <formula>$B1151="TN1311"</formula>
    </cfRule>
    <cfRule type="expression" dxfId="1369" priority="2036">
      <formula>$B1151="TN1622"</formula>
    </cfRule>
    <cfRule type="expression" dxfId="1368" priority="2037">
      <formula>$B1151="EE1200"</formula>
    </cfRule>
    <cfRule type="expression" dxfId="1367" priority="2038">
      <formula>$B1151="TN2345"</formula>
    </cfRule>
    <cfRule type="expression" dxfId="1366" priority="2039">
      <formula>$B1151="AESB1320TN"</formula>
    </cfRule>
    <cfRule type="expression" dxfId="1365" priority="2040">
      <formula>$B1151="TN4110TA"</formula>
    </cfRule>
    <cfRule type="expression" dxfId="1364" priority="2041">
      <formula>$B1151="TN2321"</formula>
    </cfRule>
  </conditionalFormatting>
  <conditionalFormatting sqref="M1146">
    <cfRule type="expression" dxfId="1363" priority="1983">
      <formula>$B1146="StatMechThermo"</formula>
    </cfRule>
    <cfRule type="expression" dxfId="1362" priority="1984">
      <formula>$B1146="TN1531TW"</formula>
    </cfRule>
    <cfRule type="expression" dxfId="1361" priority="1985">
      <formula>$B1146="AESB1320TN"</formula>
    </cfRule>
    <cfRule type="expression" dxfId="1360" priority="1986">
      <formula>$B1146="NB1142"</formula>
    </cfRule>
    <cfRule type="expression" dxfId="1359" priority="1987">
      <formula>$B1146="EE1P11"</formula>
    </cfRule>
    <cfRule type="expression" dxfId="1358" priority="1988">
      <formula>$B1146="TN2054"</formula>
    </cfRule>
    <cfRule type="expression" dxfId="1357" priority="1989">
      <formula>$B1146="TN1201"</formula>
    </cfRule>
    <cfRule type="expression" dxfId="1356" priority="1990">
      <formula>$B1146="TN1321"</formula>
    </cfRule>
    <cfRule type="expression" dxfId="1355" priority="1991">
      <formula>$B1146="TN4010TA"</formula>
    </cfRule>
    <cfRule type="expression" dxfId="1354" priority="1992">
      <formula>$B1146="TN2053"</formula>
    </cfRule>
    <cfRule type="expression" dxfId="1353" priority="1993">
      <formula>$B1146="TN2421"</formula>
    </cfRule>
    <cfRule type="expression" dxfId="1352" priority="1994">
      <formula>$B1146="TN1301"</formula>
    </cfRule>
    <cfRule type="expression" dxfId="1351" priority="1995">
      <formula>$B1146="TN1612TU"</formula>
    </cfRule>
    <cfRule type="expression" dxfId="1350" priority="1996">
      <formula>$B1146="TN1311"</formula>
    </cfRule>
    <cfRule type="expression" dxfId="1349" priority="1997">
      <formula>$B1146="TN1622"</formula>
    </cfRule>
    <cfRule type="expression" dxfId="1348" priority="1998">
      <formula>$B1146="EE1200"</formula>
    </cfRule>
    <cfRule type="expression" dxfId="1347" priority="1999">
      <formula>$B1146="TN2345"</formula>
    </cfRule>
    <cfRule type="expression" dxfId="1346" priority="2000">
      <formula>$B1146="AESB1320TN"</formula>
    </cfRule>
    <cfRule type="expression" dxfId="1345" priority="2001">
      <formula>$B1146="TN4110TA"</formula>
    </cfRule>
    <cfRule type="expression" dxfId="1344" priority="2002">
      <formula>$B1146="TN2321"</formula>
    </cfRule>
  </conditionalFormatting>
  <conditionalFormatting sqref="L1146">
    <cfRule type="expression" dxfId="1343" priority="1906">
      <formula>$B1146="StatMechThermo"</formula>
    </cfRule>
    <cfRule type="expression" dxfId="1342" priority="1907">
      <formula>$B1146="TN1531TW"</formula>
    </cfRule>
    <cfRule type="expression" dxfId="1341" priority="1908">
      <formula>$B1146="AESB1320TN"</formula>
    </cfRule>
    <cfRule type="expression" dxfId="1340" priority="1909">
      <formula>$B1146="NB1142"</formula>
    </cfRule>
    <cfRule type="expression" dxfId="1339" priority="1910">
      <formula>$B1146="EE1P11"</formula>
    </cfRule>
    <cfRule type="expression" dxfId="1338" priority="1911">
      <formula>$B1146="TN2054"</formula>
    </cfRule>
    <cfRule type="expression" dxfId="1337" priority="1912">
      <formula>$B1146="TN1201"</formula>
    </cfRule>
    <cfRule type="expression" dxfId="1336" priority="1913">
      <formula>$B1146="TN1321"</formula>
    </cfRule>
    <cfRule type="expression" dxfId="1335" priority="1914">
      <formula>$B1146="TN4010TA"</formula>
    </cfRule>
    <cfRule type="expression" dxfId="1334" priority="1915">
      <formula>$B1146="TN2053"</formula>
    </cfRule>
    <cfRule type="expression" dxfId="1333" priority="1916">
      <formula>$B1146="TN2421"</formula>
    </cfRule>
    <cfRule type="expression" dxfId="1332" priority="1917">
      <formula>$B1146="TN1301"</formula>
    </cfRule>
    <cfRule type="expression" dxfId="1331" priority="1918">
      <formula>$B1146="TN1612TU"</formula>
    </cfRule>
    <cfRule type="expression" dxfId="1330" priority="1919">
      <formula>$B1146="TN1311"</formula>
    </cfRule>
    <cfRule type="expression" dxfId="1329" priority="1920">
      <formula>$B1146="TN1622"</formula>
    </cfRule>
    <cfRule type="expression" dxfId="1328" priority="1921">
      <formula>$B1146="EE1200"</formula>
    </cfRule>
    <cfRule type="expression" dxfId="1327" priority="1922">
      <formula>$B1146="TN2345"</formula>
    </cfRule>
    <cfRule type="expression" dxfId="1326" priority="1923">
      <formula>$B1146="AESB1320TN"</formula>
    </cfRule>
    <cfRule type="expression" dxfId="1325" priority="1924">
      <formula>$B1146="TN4110TA"</formula>
    </cfRule>
    <cfRule type="expression" dxfId="1324" priority="1925">
      <formula>$B1146="TN2321"</formula>
    </cfRule>
  </conditionalFormatting>
  <conditionalFormatting sqref="K1146">
    <cfRule type="expression" dxfId="1323" priority="1866">
      <formula>$B1146="StatMechThermo"</formula>
    </cfRule>
    <cfRule type="expression" dxfId="1322" priority="1867">
      <formula>$B1146="TN1531TW"</formula>
    </cfRule>
    <cfRule type="expression" dxfId="1321" priority="1868">
      <formula>$B1146="AESB1320TN"</formula>
    </cfRule>
    <cfRule type="expression" dxfId="1320" priority="1869">
      <formula>$B1146="NB1142"</formula>
    </cfRule>
    <cfRule type="expression" dxfId="1319" priority="1870">
      <formula>$B1146="EE1P11"</formula>
    </cfRule>
    <cfRule type="expression" dxfId="1318" priority="1871">
      <formula>$B1146="TN2054"</formula>
    </cfRule>
    <cfRule type="expression" dxfId="1317" priority="1872">
      <formula>$B1146="TN1201"</formula>
    </cfRule>
    <cfRule type="expression" dxfId="1316" priority="1873">
      <formula>$B1146="TN1321"</formula>
    </cfRule>
    <cfRule type="expression" dxfId="1315" priority="1874">
      <formula>$B1146="TN4010TA"</formula>
    </cfRule>
    <cfRule type="expression" dxfId="1314" priority="1875">
      <formula>$B1146="TN2053"</formula>
    </cfRule>
    <cfRule type="expression" dxfId="1313" priority="1876">
      <formula>$B1146="TN2421"</formula>
    </cfRule>
    <cfRule type="expression" dxfId="1312" priority="1877">
      <formula>$B1146="TN1301"</formula>
    </cfRule>
    <cfRule type="expression" dxfId="1311" priority="1878">
      <formula>$B1146="TN1612TU"</formula>
    </cfRule>
    <cfRule type="expression" dxfId="1310" priority="1879">
      <formula>$B1146="TN1311"</formula>
    </cfRule>
    <cfRule type="expression" dxfId="1309" priority="1880">
      <formula>$B1146="TN1622"</formula>
    </cfRule>
    <cfRule type="expression" dxfId="1308" priority="1881">
      <formula>$B1146="EE1200"</formula>
    </cfRule>
    <cfRule type="expression" dxfId="1307" priority="1882">
      <formula>$B1146="TN2345"</formula>
    </cfRule>
    <cfRule type="expression" dxfId="1306" priority="1883">
      <formula>$B1146="AESB1320TN"</formula>
    </cfRule>
    <cfRule type="expression" dxfId="1305" priority="1884">
      <formula>$B1146="TN4110TA"</formula>
    </cfRule>
    <cfRule type="expression" dxfId="1304" priority="1885">
      <formula>$B1146="TN2321"</formula>
    </cfRule>
  </conditionalFormatting>
  <conditionalFormatting sqref="G1146">
    <cfRule type="expression" dxfId="1303" priority="1846">
      <formula>$B1146="StatMechThermo"</formula>
    </cfRule>
    <cfRule type="expression" dxfId="1302" priority="1847">
      <formula>$B1146="TN1531TW"</formula>
    </cfRule>
    <cfRule type="expression" dxfId="1301" priority="1848">
      <formula>$B1146="AESB1320TN"</formula>
    </cfRule>
    <cfRule type="expression" dxfId="1300" priority="1849">
      <formula>$B1146="NB1142"</formula>
    </cfRule>
    <cfRule type="expression" dxfId="1299" priority="1850">
      <formula>$B1146="EE1P11"</formula>
    </cfRule>
    <cfRule type="expression" dxfId="1298" priority="1851">
      <formula>$B1146="TN2054"</formula>
    </cfRule>
    <cfRule type="expression" dxfId="1297" priority="1852">
      <formula>$B1146="TN1201"</formula>
    </cfRule>
    <cfRule type="expression" dxfId="1296" priority="1853">
      <formula>$B1146="TN1321"</formula>
    </cfRule>
    <cfRule type="expression" dxfId="1295" priority="1854">
      <formula>$B1146="TN4010TA"</formula>
    </cfRule>
    <cfRule type="expression" dxfId="1294" priority="1855">
      <formula>$B1146="TN2053"</formula>
    </cfRule>
    <cfRule type="expression" dxfId="1293" priority="1856">
      <formula>$B1146="TN2421"</formula>
    </cfRule>
    <cfRule type="expression" dxfId="1292" priority="1857">
      <formula>$B1146="TN1301"</formula>
    </cfRule>
    <cfRule type="expression" dxfId="1291" priority="1858">
      <formula>$B1146="TN1612TU"</formula>
    </cfRule>
    <cfRule type="expression" dxfId="1290" priority="1859">
      <formula>$B1146="TN1311"</formula>
    </cfRule>
    <cfRule type="expression" dxfId="1289" priority="1860">
      <formula>$B1146="TN1622"</formula>
    </cfRule>
    <cfRule type="expression" dxfId="1288" priority="1861">
      <formula>$B1146="EE1200"</formula>
    </cfRule>
    <cfRule type="expression" dxfId="1287" priority="1862">
      <formula>$B1146="TN2345"</formula>
    </cfRule>
    <cfRule type="expression" dxfId="1286" priority="1863">
      <formula>$B1146="AESB1320TN"</formula>
    </cfRule>
    <cfRule type="expression" dxfId="1285" priority="1864">
      <formula>$B1146="TN4110TA"</formula>
    </cfRule>
    <cfRule type="expression" dxfId="1284" priority="1865">
      <formula>$B1146="TN2321"</formula>
    </cfRule>
  </conditionalFormatting>
  <conditionalFormatting sqref="S1146:S1147">
    <cfRule type="expression" dxfId="1283" priority="1709">
      <formula>$B1146="StatMechThermo"</formula>
    </cfRule>
    <cfRule type="expression" dxfId="1282" priority="1710">
      <formula>$B1146="TN1531TW"</formula>
    </cfRule>
    <cfRule type="expression" dxfId="1281" priority="1711">
      <formula>$B1146="AESB1320TN"</formula>
    </cfRule>
    <cfRule type="expression" dxfId="1280" priority="1712">
      <formula>$B1146="NB1142"</formula>
    </cfRule>
    <cfRule type="expression" dxfId="1279" priority="1713">
      <formula>$B1146="EE1P11"</formula>
    </cfRule>
    <cfRule type="expression" dxfId="1278" priority="1714">
      <formula>$B1146="TN2054"</formula>
    </cfRule>
    <cfRule type="expression" dxfId="1277" priority="1715">
      <formula>$B1146="TN1201"</formula>
    </cfRule>
    <cfRule type="expression" dxfId="1276" priority="1716">
      <formula>$B1146="TN1321"</formula>
    </cfRule>
    <cfRule type="expression" dxfId="1275" priority="1717">
      <formula>$B1146="TN4010TA"</formula>
    </cfRule>
    <cfRule type="expression" dxfId="1274" priority="1718">
      <formula>$B1146="TN2053"</formula>
    </cfRule>
    <cfRule type="expression" dxfId="1273" priority="1719">
      <formula>$B1146="TN2421"</formula>
    </cfRule>
    <cfRule type="expression" dxfId="1272" priority="1720">
      <formula>$B1146="TN1301"</formula>
    </cfRule>
    <cfRule type="expression" dxfId="1271" priority="1721">
      <formula>$B1146="TN1612TU"</formula>
    </cfRule>
    <cfRule type="expression" dxfId="1270" priority="1722">
      <formula>$B1146="TN1311"</formula>
    </cfRule>
    <cfRule type="expression" dxfId="1269" priority="1723">
      <formula>$B1146="TN1622"</formula>
    </cfRule>
    <cfRule type="expression" dxfId="1268" priority="1724">
      <formula>$B1146="EE1200"</formula>
    </cfRule>
    <cfRule type="expression" dxfId="1267" priority="1725">
      <formula>$B1146="TN2345"</formula>
    </cfRule>
    <cfRule type="expression" dxfId="1266" priority="1726">
      <formula>$B1146="AESB1320TN"</formula>
    </cfRule>
    <cfRule type="expression" dxfId="1265" priority="1727">
      <formula>$B1146="TN4110TA"</formula>
    </cfRule>
    <cfRule type="expression" dxfId="1264" priority="1728">
      <formula>$B1146="TN2321"</formula>
    </cfRule>
  </conditionalFormatting>
  <conditionalFormatting sqref="A1145">
    <cfRule type="expression" dxfId="1263" priority="1690">
      <formula>$B1145="TN1531TW"</formula>
    </cfRule>
    <cfRule type="expression" dxfId="1262" priority="1691">
      <formula>$B1145="AESB1320TN"</formula>
    </cfRule>
    <cfRule type="expression" dxfId="1261" priority="1692">
      <formula>$B1145="NB1142"</formula>
    </cfRule>
    <cfRule type="expression" dxfId="1260" priority="1693">
      <formula>$B1145="EE1P11"</formula>
    </cfRule>
    <cfRule type="expression" dxfId="1259" priority="1694">
      <formula>$B1145="TN2054"</formula>
    </cfRule>
    <cfRule type="expression" dxfId="1258" priority="1695">
      <formula>$B1145="TN1201"</formula>
    </cfRule>
    <cfRule type="expression" dxfId="1257" priority="1696">
      <formula>$B1145="TN1321"</formula>
    </cfRule>
    <cfRule type="expression" dxfId="1256" priority="1697">
      <formula>$B1145="TN4010TA"</formula>
    </cfRule>
    <cfRule type="expression" dxfId="1255" priority="1698">
      <formula>$B1145="TN2053"</formula>
    </cfRule>
    <cfRule type="expression" dxfId="1254" priority="1699">
      <formula>$B1145="TN2421"</formula>
    </cfRule>
    <cfRule type="expression" dxfId="1253" priority="1700">
      <formula>$B1145="TN1301"</formula>
    </cfRule>
    <cfRule type="expression" dxfId="1252" priority="1701">
      <formula>$B1145="TN1612TU"</formula>
    </cfRule>
    <cfRule type="expression" dxfId="1251" priority="1702">
      <formula>$B1145="TN1311"</formula>
    </cfRule>
    <cfRule type="expression" dxfId="1250" priority="1703">
      <formula>$B1145="TN1622"</formula>
    </cfRule>
    <cfRule type="expression" dxfId="1249" priority="1704">
      <formula>$B1145="EE1200"</formula>
    </cfRule>
    <cfRule type="expression" dxfId="1248" priority="1705">
      <formula>$B1145="TN2345"</formula>
    </cfRule>
    <cfRule type="expression" dxfId="1247" priority="1706">
      <formula>$B1145="AESB1320TN"</formula>
    </cfRule>
    <cfRule type="expression" dxfId="1246" priority="1707">
      <formula>$B1145="TN4110TA"</formula>
    </cfRule>
    <cfRule type="expression" dxfId="1245" priority="1708">
      <formula>$B1145="TN2321"</formula>
    </cfRule>
  </conditionalFormatting>
  <conditionalFormatting sqref="M1145">
    <cfRule type="expression" dxfId="1244" priority="1651">
      <formula>$B1145="StatMechThermo"</formula>
    </cfRule>
    <cfRule type="expression" dxfId="1243" priority="1652">
      <formula>$B1145="TN1531TW"</formula>
    </cfRule>
    <cfRule type="expression" dxfId="1242" priority="1653">
      <formula>$B1145="AESB1320TN"</formula>
    </cfRule>
    <cfRule type="expression" dxfId="1241" priority="1654">
      <formula>$B1145="NB1142"</formula>
    </cfRule>
    <cfRule type="expression" dxfId="1240" priority="1655">
      <formula>$B1145="EE1P11"</formula>
    </cfRule>
    <cfRule type="expression" dxfId="1239" priority="1656">
      <formula>$B1145="TN2054"</formula>
    </cfRule>
    <cfRule type="expression" dxfId="1238" priority="1657">
      <formula>$B1145="TN1201"</formula>
    </cfRule>
    <cfRule type="expression" dxfId="1237" priority="1658">
      <formula>$B1145="TN1321"</formula>
    </cfRule>
    <cfRule type="expression" dxfId="1236" priority="1659">
      <formula>$B1145="TN4010TA"</formula>
    </cfRule>
    <cfRule type="expression" dxfId="1235" priority="1660">
      <formula>$B1145="TN2053"</formula>
    </cfRule>
    <cfRule type="expression" dxfId="1234" priority="1661">
      <formula>$B1145="TN2421"</formula>
    </cfRule>
    <cfRule type="expression" dxfId="1233" priority="1662">
      <formula>$B1145="TN1301"</formula>
    </cfRule>
    <cfRule type="expression" dxfId="1232" priority="1663">
      <formula>$B1145="TN1612TU"</formula>
    </cfRule>
    <cfRule type="expression" dxfId="1231" priority="1664">
      <formula>$B1145="TN1311"</formula>
    </cfRule>
    <cfRule type="expression" dxfId="1230" priority="1665">
      <formula>$B1145="TN1622"</formula>
    </cfRule>
    <cfRule type="expression" dxfId="1229" priority="1666">
      <formula>$B1145="EE1200"</formula>
    </cfRule>
    <cfRule type="expression" dxfId="1228" priority="1667">
      <formula>$B1145="TN2345"</formula>
    </cfRule>
    <cfRule type="expression" dxfId="1227" priority="1668">
      <formula>$B1145="AESB1320TN"</formula>
    </cfRule>
    <cfRule type="expression" dxfId="1226" priority="1669">
      <formula>$B1145="TN4110TA"</formula>
    </cfRule>
    <cfRule type="expression" dxfId="1225" priority="1670">
      <formula>$B1145="TN2321"</formula>
    </cfRule>
  </conditionalFormatting>
  <conditionalFormatting sqref="L1145">
    <cfRule type="expression" dxfId="1224" priority="1612">
      <formula>$B1145="StatMechThermo"</formula>
    </cfRule>
    <cfRule type="expression" dxfId="1223" priority="1613">
      <formula>$B1145="TN1531TW"</formula>
    </cfRule>
    <cfRule type="expression" dxfId="1222" priority="1614">
      <formula>$B1145="AESB1320TN"</formula>
    </cfRule>
    <cfRule type="expression" dxfId="1221" priority="1615">
      <formula>$B1145="NB1142"</formula>
    </cfRule>
    <cfRule type="expression" dxfId="1220" priority="1616">
      <formula>$B1145="EE1P11"</formula>
    </cfRule>
    <cfRule type="expression" dxfId="1219" priority="1617">
      <formula>$B1145="TN2054"</formula>
    </cfRule>
    <cfRule type="expression" dxfId="1218" priority="1618">
      <formula>$B1145="TN1201"</formula>
    </cfRule>
    <cfRule type="expression" dxfId="1217" priority="1619">
      <formula>$B1145="TN1321"</formula>
    </cfRule>
    <cfRule type="expression" dxfId="1216" priority="1620">
      <formula>$B1145="TN4010TA"</formula>
    </cfRule>
    <cfRule type="expression" dxfId="1215" priority="1621">
      <formula>$B1145="TN2053"</formula>
    </cfRule>
    <cfRule type="expression" dxfId="1214" priority="1622">
      <formula>$B1145="TN2421"</formula>
    </cfRule>
    <cfRule type="expression" dxfId="1213" priority="1623">
      <formula>$B1145="TN1301"</formula>
    </cfRule>
    <cfRule type="expression" dxfId="1212" priority="1624">
      <formula>$B1145="TN1612TU"</formula>
    </cfRule>
    <cfRule type="expression" dxfId="1211" priority="1625">
      <formula>$B1145="TN1311"</formula>
    </cfRule>
    <cfRule type="expression" dxfId="1210" priority="1626">
      <formula>$B1145="TN1622"</formula>
    </cfRule>
    <cfRule type="expression" dxfId="1209" priority="1627">
      <formula>$B1145="EE1200"</formula>
    </cfRule>
    <cfRule type="expression" dxfId="1208" priority="1628">
      <formula>$B1145="TN2345"</formula>
    </cfRule>
    <cfRule type="expression" dxfId="1207" priority="1629">
      <formula>$B1145="AESB1320TN"</formula>
    </cfRule>
    <cfRule type="expression" dxfId="1206" priority="1630">
      <formula>$B1145="TN4110TA"</formula>
    </cfRule>
    <cfRule type="expression" dxfId="1205" priority="1631">
      <formula>$B1145="TN2321"</formula>
    </cfRule>
  </conditionalFormatting>
  <conditionalFormatting sqref="K1145">
    <cfRule type="expression" dxfId="1204" priority="1572">
      <formula>$B1145="StatMechThermo"</formula>
    </cfRule>
    <cfRule type="expression" dxfId="1203" priority="1573">
      <formula>$B1145="TN1531TW"</formula>
    </cfRule>
    <cfRule type="expression" dxfId="1202" priority="1574">
      <formula>$B1145="AESB1320TN"</formula>
    </cfRule>
    <cfRule type="expression" dxfId="1201" priority="1575">
      <formula>$B1145="NB1142"</formula>
    </cfRule>
    <cfRule type="expression" dxfId="1200" priority="1576">
      <formula>$B1145="EE1P11"</formula>
    </cfRule>
    <cfRule type="expression" dxfId="1199" priority="1577">
      <formula>$B1145="TN2054"</formula>
    </cfRule>
    <cfRule type="expression" dxfId="1198" priority="1578">
      <formula>$B1145="TN1201"</formula>
    </cfRule>
    <cfRule type="expression" dxfId="1197" priority="1579">
      <formula>$B1145="TN1321"</formula>
    </cfRule>
    <cfRule type="expression" dxfId="1196" priority="1580">
      <formula>$B1145="TN4010TA"</formula>
    </cfRule>
    <cfRule type="expression" dxfId="1195" priority="1581">
      <formula>$B1145="TN2053"</formula>
    </cfRule>
    <cfRule type="expression" dxfId="1194" priority="1582">
      <formula>$B1145="TN2421"</formula>
    </cfRule>
    <cfRule type="expression" dxfId="1193" priority="1583">
      <formula>$B1145="TN1301"</formula>
    </cfRule>
    <cfRule type="expression" dxfId="1192" priority="1584">
      <formula>$B1145="TN1612TU"</formula>
    </cfRule>
    <cfRule type="expression" dxfId="1191" priority="1585">
      <formula>$B1145="TN1311"</formula>
    </cfRule>
    <cfRule type="expression" dxfId="1190" priority="1586">
      <formula>$B1145="TN1622"</formula>
    </cfRule>
    <cfRule type="expression" dxfId="1189" priority="1587">
      <formula>$B1145="EE1200"</formula>
    </cfRule>
    <cfRule type="expression" dxfId="1188" priority="1588">
      <formula>$B1145="TN2345"</formula>
    </cfRule>
    <cfRule type="expression" dxfId="1187" priority="1589">
      <formula>$B1145="AESB1320TN"</formula>
    </cfRule>
    <cfRule type="expression" dxfId="1186" priority="1590">
      <formula>$B1145="TN4110TA"</formula>
    </cfRule>
    <cfRule type="expression" dxfId="1185" priority="1591">
      <formula>$B1145="TN2321"</formula>
    </cfRule>
  </conditionalFormatting>
  <conditionalFormatting sqref="G1145">
    <cfRule type="expression" dxfId="1184" priority="1552">
      <formula>$B1145="StatMechThermo"</formula>
    </cfRule>
    <cfRule type="expression" dxfId="1183" priority="1553">
      <formula>$B1145="TN1531TW"</formula>
    </cfRule>
    <cfRule type="expression" dxfId="1182" priority="1554">
      <formula>$B1145="AESB1320TN"</formula>
    </cfRule>
    <cfRule type="expression" dxfId="1181" priority="1555">
      <formula>$B1145="NB1142"</formula>
    </cfRule>
    <cfRule type="expression" dxfId="1180" priority="1556">
      <formula>$B1145="EE1P11"</formula>
    </cfRule>
    <cfRule type="expression" dxfId="1179" priority="1557">
      <formula>$B1145="TN2054"</formula>
    </cfRule>
    <cfRule type="expression" dxfId="1178" priority="1558">
      <formula>$B1145="TN1201"</formula>
    </cfRule>
    <cfRule type="expression" dxfId="1177" priority="1559">
      <formula>$B1145="TN1321"</formula>
    </cfRule>
    <cfRule type="expression" dxfId="1176" priority="1560">
      <formula>$B1145="TN4010TA"</formula>
    </cfRule>
    <cfRule type="expression" dxfId="1175" priority="1561">
      <formula>$B1145="TN2053"</formula>
    </cfRule>
    <cfRule type="expression" dxfId="1174" priority="1562">
      <formula>$B1145="TN2421"</formula>
    </cfRule>
    <cfRule type="expression" dxfId="1173" priority="1563">
      <formula>$B1145="TN1301"</formula>
    </cfRule>
    <cfRule type="expression" dxfId="1172" priority="1564">
      <formula>$B1145="TN1612TU"</formula>
    </cfRule>
    <cfRule type="expression" dxfId="1171" priority="1565">
      <formula>$B1145="TN1311"</formula>
    </cfRule>
    <cfRule type="expression" dxfId="1170" priority="1566">
      <formula>$B1145="TN1622"</formula>
    </cfRule>
    <cfRule type="expression" dxfId="1169" priority="1567">
      <formula>$B1145="EE1200"</formula>
    </cfRule>
    <cfRule type="expression" dxfId="1168" priority="1568">
      <formula>$B1145="TN2345"</formula>
    </cfRule>
    <cfRule type="expression" dxfId="1167" priority="1569">
      <formula>$B1145="AESB1320TN"</formula>
    </cfRule>
    <cfRule type="expression" dxfId="1166" priority="1570">
      <formula>$B1145="TN4110TA"</formula>
    </cfRule>
    <cfRule type="expression" dxfId="1165" priority="1571">
      <formula>$B1145="TN2321"</formula>
    </cfRule>
  </conditionalFormatting>
  <conditionalFormatting sqref="S1145">
    <cfRule type="expression" dxfId="1164" priority="1453">
      <formula>$B1145="StatMechThermo"</formula>
    </cfRule>
    <cfRule type="expression" dxfId="1163" priority="1454">
      <formula>$B1145="TN1531TW"</formula>
    </cfRule>
    <cfRule type="expression" dxfId="1162" priority="1455">
      <formula>$B1145="AESB1320TN"</formula>
    </cfRule>
    <cfRule type="expression" dxfId="1161" priority="1456">
      <formula>$B1145="NB1142"</formula>
    </cfRule>
    <cfRule type="expression" dxfId="1160" priority="1457">
      <formula>$B1145="EE1P11"</formula>
    </cfRule>
    <cfRule type="expression" dxfId="1159" priority="1458">
      <formula>$B1145="TN2054"</formula>
    </cfRule>
    <cfRule type="expression" dxfId="1158" priority="1459">
      <formula>$B1145="TN1201"</formula>
    </cfRule>
    <cfRule type="expression" dxfId="1157" priority="1460">
      <formula>$B1145="TN1321"</formula>
    </cfRule>
    <cfRule type="expression" dxfId="1156" priority="1461">
      <formula>$B1145="TN4010TA"</formula>
    </cfRule>
    <cfRule type="expression" dxfId="1155" priority="1462">
      <formula>$B1145="TN2053"</formula>
    </cfRule>
    <cfRule type="expression" dxfId="1154" priority="1463">
      <formula>$B1145="TN2421"</formula>
    </cfRule>
    <cfRule type="expression" dxfId="1153" priority="1464">
      <formula>$B1145="TN1301"</formula>
    </cfRule>
    <cfRule type="expression" dxfId="1152" priority="1465">
      <formula>$B1145="TN1612TU"</formula>
    </cfRule>
    <cfRule type="expression" dxfId="1151" priority="1466">
      <formula>$B1145="TN1311"</formula>
    </cfRule>
    <cfRule type="expression" dxfId="1150" priority="1467">
      <formula>$B1145="TN1622"</formula>
    </cfRule>
    <cfRule type="expression" dxfId="1149" priority="1468">
      <formula>$B1145="EE1200"</formula>
    </cfRule>
    <cfRule type="expression" dxfId="1148" priority="1469">
      <formula>$B1145="TN2345"</formula>
    </cfRule>
    <cfRule type="expression" dxfId="1147" priority="1470">
      <formula>$B1145="AESB1320TN"</formula>
    </cfRule>
    <cfRule type="expression" dxfId="1146" priority="1471">
      <formula>$B1145="TN4110TA"</formula>
    </cfRule>
    <cfRule type="expression" dxfId="1145" priority="1472">
      <formula>$B1145="TN2321"</formula>
    </cfRule>
  </conditionalFormatting>
  <conditionalFormatting sqref="B1145">
    <cfRule type="expression" dxfId="1144" priority="1433">
      <formula>$B1145="StatMechThermo"</formula>
    </cfRule>
    <cfRule type="expression" dxfId="1143" priority="1434">
      <formula>$B1145="TN1531TW"</formula>
    </cfRule>
    <cfRule type="expression" dxfId="1142" priority="1435">
      <formula>$B1145="AESB1320TN"</formula>
    </cfRule>
    <cfRule type="expression" dxfId="1141" priority="1436">
      <formula>$B1145="NB1142"</formula>
    </cfRule>
    <cfRule type="expression" dxfId="1140" priority="1437">
      <formula>$B1145="EE1P11"</formula>
    </cfRule>
    <cfRule type="expression" dxfId="1139" priority="1438">
      <formula>$B1145="TN2054"</formula>
    </cfRule>
    <cfRule type="expression" dxfId="1138" priority="1439">
      <formula>$B1145="TN1201"</formula>
    </cfRule>
    <cfRule type="expression" dxfId="1137" priority="1440">
      <formula>$B1145="TN1321"</formula>
    </cfRule>
    <cfRule type="expression" dxfId="1136" priority="1441">
      <formula>$B1145="TN4010TA"</formula>
    </cfRule>
    <cfRule type="expression" dxfId="1135" priority="1442">
      <formula>$B1145="TN2053"</formula>
    </cfRule>
    <cfRule type="expression" dxfId="1134" priority="1443">
      <formula>$B1145="TN2421"</formula>
    </cfRule>
    <cfRule type="expression" dxfId="1133" priority="1444">
      <formula>$B1145="TN1301"</formula>
    </cfRule>
    <cfRule type="expression" dxfId="1132" priority="1445">
      <formula>$B1145="TN1612TU"</formula>
    </cfRule>
    <cfRule type="expression" dxfId="1131" priority="1446">
      <formula>$B1145="TN1311"</formula>
    </cfRule>
    <cfRule type="expression" dxfId="1130" priority="1447">
      <formula>$B1145="TN1622"</formula>
    </cfRule>
    <cfRule type="expression" dxfId="1129" priority="1448">
      <formula>$B1145="EE1200"</formula>
    </cfRule>
    <cfRule type="expression" dxfId="1128" priority="1449">
      <formula>$B1145="TN2345"</formula>
    </cfRule>
    <cfRule type="expression" dxfId="1127" priority="1450">
      <formula>$B1145="AESB1320TN"</formula>
    </cfRule>
    <cfRule type="expression" dxfId="1126" priority="1451">
      <formula>$B1145="TN4110TA"</formula>
    </cfRule>
    <cfRule type="expression" dxfId="1125" priority="1452">
      <formula>$B1145="TN2321"</formula>
    </cfRule>
  </conditionalFormatting>
  <conditionalFormatting sqref="B1146">
    <cfRule type="expression" dxfId="1124" priority="1413">
      <formula>$B1146="StatMechThermo"</formula>
    </cfRule>
    <cfRule type="expression" dxfId="1123" priority="1414">
      <formula>$B1146="TN1531TW"</formula>
    </cfRule>
    <cfRule type="expression" dxfId="1122" priority="1415">
      <formula>$B1146="AESB1320TN"</formula>
    </cfRule>
    <cfRule type="expression" dxfId="1121" priority="1416">
      <formula>$B1146="NB1142"</formula>
    </cfRule>
    <cfRule type="expression" dxfId="1120" priority="1417">
      <formula>$B1146="EE1P11"</formula>
    </cfRule>
    <cfRule type="expression" dxfId="1119" priority="1418">
      <formula>$B1146="TN2054"</formula>
    </cfRule>
    <cfRule type="expression" dxfId="1118" priority="1419">
      <formula>$B1146="TN1201"</formula>
    </cfRule>
    <cfRule type="expression" dxfId="1117" priority="1420">
      <formula>$B1146="TN1321"</formula>
    </cfRule>
    <cfRule type="expression" dxfId="1116" priority="1421">
      <formula>$B1146="TN4010TA"</formula>
    </cfRule>
    <cfRule type="expression" dxfId="1115" priority="1422">
      <formula>$B1146="TN2053"</formula>
    </cfRule>
    <cfRule type="expression" dxfId="1114" priority="1423">
      <formula>$B1146="TN2421"</formula>
    </cfRule>
    <cfRule type="expression" dxfId="1113" priority="1424">
      <formula>$B1146="TN1301"</formula>
    </cfRule>
    <cfRule type="expression" dxfId="1112" priority="1425">
      <formula>$B1146="TN1612TU"</formula>
    </cfRule>
    <cfRule type="expression" dxfId="1111" priority="1426">
      <formula>$B1146="TN1311"</formula>
    </cfRule>
    <cfRule type="expression" dxfId="1110" priority="1427">
      <formula>$B1146="TN1622"</formula>
    </cfRule>
    <cfRule type="expression" dxfId="1109" priority="1428">
      <formula>$B1146="EE1200"</formula>
    </cfRule>
    <cfRule type="expression" dxfId="1108" priority="1429">
      <formula>$B1146="TN2345"</formula>
    </cfRule>
    <cfRule type="expression" dxfId="1107" priority="1430">
      <formula>$B1146="AESB1320TN"</formula>
    </cfRule>
    <cfRule type="expression" dxfId="1106" priority="1431">
      <formula>$B1146="TN4110TA"</formula>
    </cfRule>
    <cfRule type="expression" dxfId="1105" priority="1432">
      <formula>$B1146="TN2321"</formula>
    </cfRule>
  </conditionalFormatting>
  <conditionalFormatting sqref="S1142:S1144">
    <cfRule type="expression" dxfId="1104" priority="1275">
      <formula>$B1142="StatMechThermo"</formula>
    </cfRule>
    <cfRule type="expression" dxfId="1103" priority="1276">
      <formula>$B1142="TN1531TW"</formula>
    </cfRule>
    <cfRule type="expression" dxfId="1102" priority="1277">
      <formula>$B1142="AESB1320TN"</formula>
    </cfRule>
    <cfRule type="expression" dxfId="1101" priority="1278">
      <formula>$B1142="NB1142"</formula>
    </cfRule>
    <cfRule type="expression" dxfId="1100" priority="1279">
      <formula>$B1142="EE1P11"</formula>
    </cfRule>
    <cfRule type="expression" dxfId="1099" priority="1280">
      <formula>$B1142="TN2054"</formula>
    </cfRule>
    <cfRule type="expression" dxfId="1098" priority="1281">
      <formula>$B1142="TN1201"</formula>
    </cfRule>
    <cfRule type="expression" dxfId="1097" priority="1282">
      <formula>$B1142="TN1321"</formula>
    </cfRule>
    <cfRule type="expression" dxfId="1096" priority="1283">
      <formula>$B1142="TN4010TA"</formula>
    </cfRule>
    <cfRule type="expression" dxfId="1095" priority="1284">
      <formula>$B1142="TN2053"</formula>
    </cfRule>
    <cfRule type="expression" dxfId="1094" priority="1285">
      <formula>$B1142="TN2421"</formula>
    </cfRule>
    <cfRule type="expression" dxfId="1093" priority="1286">
      <formula>$B1142="TN1301"</formula>
    </cfRule>
    <cfRule type="expression" dxfId="1092" priority="1287">
      <formula>$B1142="TN1612TU"</formula>
    </cfRule>
    <cfRule type="expression" dxfId="1091" priority="1288">
      <formula>$B1142="TN1311"</formula>
    </cfRule>
    <cfRule type="expression" dxfId="1090" priority="1289">
      <formula>$B1142="TN1622"</formula>
    </cfRule>
    <cfRule type="expression" dxfId="1089" priority="1290">
      <formula>$B1142="EE1200"</formula>
    </cfRule>
    <cfRule type="expression" dxfId="1088" priority="1291">
      <formula>$B1142="TN2345"</formula>
    </cfRule>
    <cfRule type="expression" dxfId="1087" priority="1292">
      <formula>$B1142="AESB1320TN"</formula>
    </cfRule>
    <cfRule type="expression" dxfId="1086" priority="1293">
      <formula>$B1142="TN4110TA"</formula>
    </cfRule>
    <cfRule type="expression" dxfId="1085" priority="1294">
      <formula>$B1142="TN2321"</formula>
    </cfRule>
  </conditionalFormatting>
  <conditionalFormatting sqref="S1140:S1141">
    <cfRule type="expression" dxfId="1084" priority="1177">
      <formula>$B1140="StatMechThermo"</formula>
    </cfRule>
    <cfRule type="expression" dxfId="1083" priority="1178">
      <formula>$B1140="TN1531TW"</formula>
    </cfRule>
    <cfRule type="expression" dxfId="1082" priority="1179">
      <formula>$B1140="AESB1320TN"</formula>
    </cfRule>
    <cfRule type="expression" dxfId="1081" priority="1180">
      <formula>$B1140="NB1142"</formula>
    </cfRule>
    <cfRule type="expression" dxfId="1080" priority="1181">
      <formula>$B1140="EE1P11"</formula>
    </cfRule>
    <cfRule type="expression" dxfId="1079" priority="1182">
      <formula>$B1140="TN2054"</formula>
    </cfRule>
    <cfRule type="expression" dxfId="1078" priority="1183">
      <formula>$B1140="TN1201"</formula>
    </cfRule>
    <cfRule type="expression" dxfId="1077" priority="1184">
      <formula>$B1140="TN1321"</formula>
    </cfRule>
    <cfRule type="expression" dxfId="1076" priority="1185">
      <formula>$B1140="TN4010TA"</formula>
    </cfRule>
    <cfRule type="expression" dxfId="1075" priority="1186">
      <formula>$B1140="TN2053"</formula>
    </cfRule>
    <cfRule type="expression" dxfId="1074" priority="1187">
      <formula>$B1140="TN2421"</formula>
    </cfRule>
    <cfRule type="expression" dxfId="1073" priority="1188">
      <formula>$B1140="TN1301"</formula>
    </cfRule>
    <cfRule type="expression" dxfId="1072" priority="1189">
      <formula>$B1140="TN1612TU"</formula>
    </cfRule>
    <cfRule type="expression" dxfId="1071" priority="1190">
      <formula>$B1140="TN1311"</formula>
    </cfRule>
    <cfRule type="expression" dxfId="1070" priority="1191">
      <formula>$B1140="TN1622"</formula>
    </cfRule>
    <cfRule type="expression" dxfId="1069" priority="1192">
      <formula>$B1140="EE1200"</formula>
    </cfRule>
    <cfRule type="expression" dxfId="1068" priority="1193">
      <formula>$B1140="TN2345"</formula>
    </cfRule>
    <cfRule type="expression" dxfId="1067" priority="1194">
      <formula>$B1140="AESB1320TN"</formula>
    </cfRule>
    <cfRule type="expression" dxfId="1066" priority="1195">
      <formula>$B1140="TN4110TA"</formula>
    </cfRule>
    <cfRule type="expression" dxfId="1065" priority="1196">
      <formula>$B1140="TN2321"</formula>
    </cfRule>
  </conditionalFormatting>
  <conditionalFormatting sqref="A2363 A2587:A2598">
    <cfRule type="expression" dxfId="1064" priority="1158">
      <formula>$B2363="TN1531TW"</formula>
    </cfRule>
    <cfRule type="expression" dxfId="1063" priority="1159">
      <formula>$B2363="AESB1320TN"</formula>
    </cfRule>
    <cfRule type="expression" dxfId="1062" priority="1160">
      <formula>$B2363="NB1142"</formula>
    </cfRule>
    <cfRule type="expression" dxfId="1061" priority="1161">
      <formula>$B2363="EE1P11"</formula>
    </cfRule>
    <cfRule type="expression" dxfId="1060" priority="1162">
      <formula>$B2363="TN2054"</formula>
    </cfRule>
    <cfRule type="expression" dxfId="1059" priority="1163">
      <formula>$B2363="TN1201"</formula>
    </cfRule>
    <cfRule type="expression" dxfId="1058" priority="1164">
      <formula>$B2363="TN1321"</formula>
    </cfRule>
    <cfRule type="expression" dxfId="1057" priority="1165">
      <formula>$B2363="TN4010TA"</formula>
    </cfRule>
    <cfRule type="expression" dxfId="1056" priority="1166">
      <formula>$B2363="TN2053"</formula>
    </cfRule>
    <cfRule type="expression" dxfId="1055" priority="1167">
      <formula>$B2363="TN2421"</formula>
    </cfRule>
    <cfRule type="expression" dxfId="1054" priority="1168">
      <formula>$B2363="TN1301"</formula>
    </cfRule>
    <cfRule type="expression" dxfId="1053" priority="1169">
      <formula>$B2363="TN1612TU"</formula>
    </cfRule>
    <cfRule type="expression" dxfId="1052" priority="1170">
      <formula>$B2363="TN1311"</formula>
    </cfRule>
    <cfRule type="expression" dxfId="1051" priority="1171">
      <formula>$B2363="TN1622"</formula>
    </cfRule>
    <cfRule type="expression" dxfId="1050" priority="1172">
      <formula>$B2363="EE1200"</formula>
    </cfRule>
    <cfRule type="expression" dxfId="1049" priority="1173">
      <formula>$B2363="TN2345"</formula>
    </cfRule>
    <cfRule type="expression" dxfId="1048" priority="1174">
      <formula>$B2363="AESB1320TN"</formula>
    </cfRule>
    <cfRule type="expression" dxfId="1047" priority="1175">
      <formula>$B2363="TN4110TA"</formula>
    </cfRule>
    <cfRule type="expression" dxfId="1046" priority="1176">
      <formula>$B2363="TN2321"</formula>
    </cfRule>
  </conditionalFormatting>
  <conditionalFormatting sqref="M73">
    <cfRule type="expression" dxfId="1045" priority="1138">
      <formula>$B73="StatMechThermo"</formula>
    </cfRule>
    <cfRule type="expression" dxfId="1044" priority="1139">
      <formula>$B73="TN1531TW"</formula>
    </cfRule>
    <cfRule type="expression" dxfId="1043" priority="1140">
      <formula>$B73="AESB1320TN"</formula>
    </cfRule>
    <cfRule type="expression" dxfId="1042" priority="1141">
      <formula>$B73="NB1142"</formula>
    </cfRule>
    <cfRule type="expression" dxfId="1041" priority="1142">
      <formula>$B73="EE1P11"</formula>
    </cfRule>
    <cfRule type="expression" dxfId="1040" priority="1143">
      <formula>$B73="TN2054"</formula>
    </cfRule>
    <cfRule type="expression" dxfId="1039" priority="1144">
      <formula>$B73="TN1201"</formula>
    </cfRule>
    <cfRule type="expression" dxfId="1038" priority="1145">
      <formula>$B73="TN1321"</formula>
    </cfRule>
    <cfRule type="expression" dxfId="1037" priority="1146">
      <formula>$B73="TN4010TA"</formula>
    </cfRule>
    <cfRule type="expression" dxfId="1036" priority="1147">
      <formula>$B73="TN2053"</formula>
    </cfRule>
    <cfRule type="expression" dxfId="1035" priority="1148">
      <formula>$B73="TN2421"</formula>
    </cfRule>
    <cfRule type="expression" dxfId="1034" priority="1149">
      <formula>$B73="TN1301"</formula>
    </cfRule>
    <cfRule type="expression" dxfId="1033" priority="1150">
      <formula>$B73="TN1612TU"</formula>
    </cfRule>
    <cfRule type="expression" dxfId="1032" priority="1151">
      <formula>$B73="TN1311"</formula>
    </cfRule>
    <cfRule type="expression" dxfId="1031" priority="1152">
      <formula>$B73="TN1622"</formula>
    </cfRule>
    <cfRule type="expression" dxfId="1030" priority="1153">
      <formula>$B73="EE1200"</formula>
    </cfRule>
    <cfRule type="expression" dxfId="1029" priority="1154">
      <formula>$B73="TN2345"</formula>
    </cfRule>
    <cfRule type="expression" dxfId="1028" priority="1155">
      <formula>$B73="AESB1320TN"</formula>
    </cfRule>
    <cfRule type="expression" dxfId="1027" priority="1156">
      <formula>$B73="TN4110TA"</formula>
    </cfRule>
    <cfRule type="expression" dxfId="1026" priority="1157">
      <formula>$B73="TN2321"</formula>
    </cfRule>
  </conditionalFormatting>
  <conditionalFormatting sqref="S6">
    <cfRule type="expression" dxfId="1025" priority="1118">
      <formula>$B6="StatMechThermo"</formula>
    </cfRule>
    <cfRule type="expression" dxfId="1024" priority="1119">
      <formula>$B6="TN1531TW"</formula>
    </cfRule>
    <cfRule type="expression" dxfId="1023" priority="1120">
      <formula>$B6="AESB1320TN"</formula>
    </cfRule>
    <cfRule type="expression" dxfId="1022" priority="1121">
      <formula>$B6="NB1142"</formula>
    </cfRule>
    <cfRule type="expression" dxfId="1021" priority="1122">
      <formula>$B6="EE1P11"</formula>
    </cfRule>
    <cfRule type="expression" dxfId="1020" priority="1123">
      <formula>$B6="TN2054"</formula>
    </cfRule>
    <cfRule type="expression" dxfId="1019" priority="1124">
      <formula>$B6="TN1201"</formula>
    </cfRule>
    <cfRule type="expression" dxfId="1018" priority="1125">
      <formula>$B6="TN1321"</formula>
    </cfRule>
    <cfRule type="expression" dxfId="1017" priority="1126">
      <formula>$B6="TN4010TA"</formula>
    </cfRule>
    <cfRule type="expression" dxfId="1016" priority="1127">
      <formula>$B6="TN2053"</formula>
    </cfRule>
    <cfRule type="expression" dxfId="1015" priority="1128">
      <formula>$B6="TN2421"</formula>
    </cfRule>
    <cfRule type="expression" dxfId="1014" priority="1129">
      <formula>$B6="TN1301"</formula>
    </cfRule>
    <cfRule type="expression" dxfId="1013" priority="1130">
      <formula>$B6="TN1612TU"</formula>
    </cfRule>
    <cfRule type="expression" dxfId="1012" priority="1131">
      <formula>$B6="TN1311"</formula>
    </cfRule>
    <cfRule type="expression" dxfId="1011" priority="1132">
      <formula>$B6="TN1622"</formula>
    </cfRule>
    <cfRule type="expression" dxfId="1010" priority="1133">
      <formula>$B6="EE1200"</formula>
    </cfRule>
    <cfRule type="expression" dxfId="1009" priority="1134">
      <formula>$B6="TN2345"</formula>
    </cfRule>
    <cfRule type="expression" dxfId="1008" priority="1135">
      <formula>$B6="AESB1320TN"</formula>
    </cfRule>
    <cfRule type="expression" dxfId="1007" priority="1136">
      <formula>$B6="TN4110TA"</formula>
    </cfRule>
    <cfRule type="expression" dxfId="1006" priority="1137">
      <formula>$B6="TN2321"</formula>
    </cfRule>
  </conditionalFormatting>
  <conditionalFormatting sqref="S210">
    <cfRule type="expression" dxfId="1005" priority="1098">
      <formula>$B210="StatMechThermo"</formula>
    </cfRule>
    <cfRule type="expression" dxfId="1004" priority="1099">
      <formula>$B210="TN1531TW"</formula>
    </cfRule>
    <cfRule type="expression" dxfId="1003" priority="1100">
      <formula>$B210="AESB1320TN"</formula>
    </cfRule>
    <cfRule type="expression" dxfId="1002" priority="1101">
      <formula>$B210="NB1142"</formula>
    </cfRule>
    <cfRule type="expression" dxfId="1001" priority="1102">
      <formula>$B210="EE1P11"</formula>
    </cfRule>
    <cfRule type="expression" dxfId="1000" priority="1103">
      <formula>$B210="TN2054"</formula>
    </cfRule>
    <cfRule type="expression" dxfId="999" priority="1104">
      <formula>$B210="TN1201"</formula>
    </cfRule>
    <cfRule type="expression" dxfId="998" priority="1105">
      <formula>$B210="TN1321"</formula>
    </cfRule>
    <cfRule type="expression" dxfId="997" priority="1106">
      <formula>$B210="TN4010TA"</formula>
    </cfRule>
    <cfRule type="expression" dxfId="996" priority="1107">
      <formula>$B210="TN2053"</formula>
    </cfRule>
    <cfRule type="expression" dxfId="995" priority="1108">
      <formula>$B210="TN2421"</formula>
    </cfRule>
    <cfRule type="expression" dxfId="994" priority="1109">
      <formula>$B210="TN1301"</formula>
    </cfRule>
    <cfRule type="expression" dxfId="993" priority="1110">
      <formula>$B210="TN1612TU"</formula>
    </cfRule>
    <cfRule type="expression" dxfId="992" priority="1111">
      <formula>$B210="TN1311"</formula>
    </cfRule>
    <cfRule type="expression" dxfId="991" priority="1112">
      <formula>$B210="TN1622"</formula>
    </cfRule>
    <cfRule type="expression" dxfId="990" priority="1113">
      <formula>$B210="EE1200"</formula>
    </cfRule>
    <cfRule type="expression" dxfId="989" priority="1114">
      <formula>$B210="TN2345"</formula>
    </cfRule>
    <cfRule type="expression" dxfId="988" priority="1115">
      <formula>$B210="AESB1320TN"</formula>
    </cfRule>
    <cfRule type="expression" dxfId="987" priority="1116">
      <formula>$B210="TN4110TA"</formula>
    </cfRule>
    <cfRule type="expression" dxfId="986" priority="1117">
      <formula>$B210="TN2321"</formula>
    </cfRule>
  </conditionalFormatting>
  <conditionalFormatting sqref="S211">
    <cfRule type="expression" dxfId="985" priority="1078">
      <formula>$B211="StatMechThermo"</formula>
    </cfRule>
    <cfRule type="expression" dxfId="984" priority="1079">
      <formula>$B211="TN1531TW"</formula>
    </cfRule>
    <cfRule type="expression" dxfId="983" priority="1080">
      <formula>$B211="AESB1320TN"</formula>
    </cfRule>
    <cfRule type="expression" dxfId="982" priority="1081">
      <formula>$B211="NB1142"</formula>
    </cfRule>
    <cfRule type="expression" dxfId="981" priority="1082">
      <formula>$B211="EE1P11"</formula>
    </cfRule>
    <cfRule type="expression" dxfId="980" priority="1083">
      <formula>$B211="TN2054"</formula>
    </cfRule>
    <cfRule type="expression" dxfId="979" priority="1084">
      <formula>$B211="TN1201"</formula>
    </cfRule>
    <cfRule type="expression" dxfId="978" priority="1085">
      <formula>$B211="TN1321"</formula>
    </cfRule>
    <cfRule type="expression" dxfId="977" priority="1086">
      <formula>$B211="TN4010TA"</formula>
    </cfRule>
    <cfRule type="expression" dxfId="976" priority="1087">
      <formula>$B211="TN2053"</formula>
    </cfRule>
    <cfRule type="expression" dxfId="975" priority="1088">
      <formula>$B211="TN2421"</formula>
    </cfRule>
    <cfRule type="expression" dxfId="974" priority="1089">
      <formula>$B211="TN1301"</formula>
    </cfRule>
    <cfRule type="expression" dxfId="973" priority="1090">
      <formula>$B211="TN1612TU"</formula>
    </cfRule>
    <cfRule type="expression" dxfId="972" priority="1091">
      <formula>$B211="TN1311"</formula>
    </cfRule>
    <cfRule type="expression" dxfId="971" priority="1092">
      <formula>$B211="TN1622"</formula>
    </cfRule>
    <cfRule type="expression" dxfId="970" priority="1093">
      <formula>$B211="EE1200"</formula>
    </cfRule>
    <cfRule type="expression" dxfId="969" priority="1094">
      <formula>$B211="TN2345"</formula>
    </cfRule>
    <cfRule type="expression" dxfId="968" priority="1095">
      <formula>$B211="AESB1320TN"</formula>
    </cfRule>
    <cfRule type="expression" dxfId="967" priority="1096">
      <formula>$B211="TN4110TA"</formula>
    </cfRule>
    <cfRule type="expression" dxfId="966" priority="1097">
      <formula>$B211="TN2321"</formula>
    </cfRule>
  </conditionalFormatting>
  <conditionalFormatting sqref="A2364:A2586 G2364:G2387">
    <cfRule type="expression" dxfId="965" priority="1059">
      <formula>$B2364="TN1531TW"</formula>
    </cfRule>
    <cfRule type="expression" dxfId="964" priority="1060">
      <formula>$B2364="AESB1320TN"</formula>
    </cfRule>
    <cfRule type="expression" dxfId="963" priority="1061">
      <formula>$B2364="NB1142"</formula>
    </cfRule>
    <cfRule type="expression" dxfId="962" priority="1062">
      <formula>$B2364="EE1P11"</formula>
    </cfRule>
    <cfRule type="expression" dxfId="961" priority="1063">
      <formula>$B2364="TN2054"</formula>
    </cfRule>
    <cfRule type="expression" dxfId="960" priority="1064">
      <formula>$B2364="TN1201"</formula>
    </cfRule>
    <cfRule type="expression" dxfId="959" priority="1065">
      <formula>$B2364="TN1321"</formula>
    </cfRule>
    <cfRule type="expression" dxfId="958" priority="1066">
      <formula>$B2364="TN4010TA"</formula>
    </cfRule>
    <cfRule type="expression" dxfId="957" priority="1067">
      <formula>$B2364="TN2053"</formula>
    </cfRule>
    <cfRule type="expression" dxfId="956" priority="1068">
      <formula>$B2364="TN2421"</formula>
    </cfRule>
    <cfRule type="expression" dxfId="955" priority="1069">
      <formula>$B2364="TN1301"</formula>
    </cfRule>
    <cfRule type="expression" dxfId="954" priority="1070">
      <formula>$B2364="TN1612TU"</formula>
    </cfRule>
    <cfRule type="expression" dxfId="953" priority="1071">
      <formula>$B2364="TN1311"</formula>
    </cfRule>
    <cfRule type="expression" dxfId="952" priority="1072">
      <formula>$B2364="TN1622"</formula>
    </cfRule>
    <cfRule type="expression" dxfId="951" priority="1073">
      <formula>$B2364="EE1200"</formula>
    </cfRule>
    <cfRule type="expression" dxfId="950" priority="1074">
      <formula>$B2364="TN2345"</formula>
    </cfRule>
    <cfRule type="expression" dxfId="949" priority="1075">
      <formula>$B2364="AESB1320TN"</formula>
    </cfRule>
    <cfRule type="expression" dxfId="948" priority="1076">
      <formula>$B2364="TN4110TA"</formula>
    </cfRule>
    <cfRule type="expression" dxfId="947" priority="1077">
      <formula>$B2364="TN2321"</formula>
    </cfRule>
  </conditionalFormatting>
  <conditionalFormatting sqref="G2390">
    <cfRule type="expression" dxfId="946" priority="979">
      <formula>$B2390="StatMechThermo"</formula>
    </cfRule>
    <cfRule type="expression" dxfId="945" priority="980">
      <formula>$B2390="TN1531TW"</formula>
    </cfRule>
    <cfRule type="expression" dxfId="944" priority="981">
      <formula>$B2390="AESB1320TN"</formula>
    </cfRule>
    <cfRule type="expression" dxfId="943" priority="982">
      <formula>$B2390="NB1142"</formula>
    </cfRule>
    <cfRule type="expression" dxfId="942" priority="983">
      <formula>$B2390="EE1P11"</formula>
    </cfRule>
    <cfRule type="expression" dxfId="941" priority="984">
      <formula>$B2390="TN2054"</formula>
    </cfRule>
    <cfRule type="expression" dxfId="940" priority="985">
      <formula>$B2390="TN1201"</formula>
    </cfRule>
    <cfRule type="expression" dxfId="939" priority="986">
      <formula>$B2390="TN1321"</formula>
    </cfRule>
    <cfRule type="expression" dxfId="938" priority="987">
      <formula>$B2390="TN4010TA"</formula>
    </cfRule>
    <cfRule type="expression" dxfId="937" priority="988">
      <formula>$B2390="TN2053"</formula>
    </cfRule>
    <cfRule type="expression" dxfId="936" priority="989">
      <formula>$B2390="TN2421"</formula>
    </cfRule>
    <cfRule type="expression" dxfId="935" priority="990">
      <formula>$B2390="TN1301"</formula>
    </cfRule>
    <cfRule type="expression" dxfId="934" priority="991">
      <formula>$B2390="TN1612TU"</formula>
    </cfRule>
    <cfRule type="expression" dxfId="933" priority="992">
      <formula>$B2390="TN1311"</formula>
    </cfRule>
    <cfRule type="expression" dxfId="932" priority="993">
      <formula>$B2390="TN1622"</formula>
    </cfRule>
    <cfRule type="expression" dxfId="931" priority="994">
      <formula>$B2390="EE1200"</formula>
    </cfRule>
    <cfRule type="expression" dxfId="930" priority="995">
      <formula>$B2390="TN2345"</formula>
    </cfRule>
    <cfRule type="expression" dxfId="929" priority="996">
      <formula>$B2390="AESB1320TN"</formula>
    </cfRule>
    <cfRule type="expression" dxfId="928" priority="997">
      <formula>$B2390="TN4110TA"</formula>
    </cfRule>
    <cfRule type="expression" dxfId="927" priority="998">
      <formula>$B2390="TN2321"</formula>
    </cfRule>
  </conditionalFormatting>
  <conditionalFormatting sqref="B2390">
    <cfRule type="expression" dxfId="926" priority="879">
      <formula>$B2390="StatMechThermo"</formula>
    </cfRule>
    <cfRule type="expression" dxfId="925" priority="880">
      <formula>$B2390="TN1531TW"</formula>
    </cfRule>
    <cfRule type="expression" dxfId="924" priority="881">
      <formula>$B2390="AESB1320TN"</formula>
    </cfRule>
    <cfRule type="expression" dxfId="923" priority="882">
      <formula>$B2390="NB1142"</formula>
    </cfRule>
    <cfRule type="expression" dxfId="922" priority="883">
      <formula>$B2390="EE1P11"</formula>
    </cfRule>
    <cfRule type="expression" dxfId="921" priority="884">
      <formula>$B2390="TN2054"</formula>
    </cfRule>
    <cfRule type="expression" dxfId="920" priority="885">
      <formula>$B2390="TN1201"</formula>
    </cfRule>
    <cfRule type="expression" dxfId="919" priority="886">
      <formula>$B2390="TN1321"</formula>
    </cfRule>
    <cfRule type="expression" dxfId="918" priority="887">
      <formula>$B2390="TN4010TA"</formula>
    </cfRule>
    <cfRule type="expression" dxfId="917" priority="888">
      <formula>$B2390="TN2053"</formula>
    </cfRule>
    <cfRule type="expression" dxfId="916" priority="889">
      <formula>$B2390="TN2421"</formula>
    </cfRule>
    <cfRule type="expression" dxfId="915" priority="890">
      <formula>$B2390="TN1301"</formula>
    </cfRule>
    <cfRule type="expression" dxfId="914" priority="891">
      <formula>$B2390="TN1612TU"</formula>
    </cfRule>
    <cfRule type="expression" dxfId="913" priority="892">
      <formula>$B2390="TN1311"</formula>
    </cfRule>
    <cfRule type="expression" dxfId="912" priority="893">
      <formula>$B2390="TN1622"</formula>
    </cfRule>
    <cfRule type="expression" dxfId="911" priority="894">
      <formula>$B2390="EE1200"</formula>
    </cfRule>
    <cfRule type="expression" dxfId="910" priority="895">
      <formula>$B2390="TN2345"</formula>
    </cfRule>
    <cfRule type="expression" dxfId="909" priority="896">
      <formula>$B2390="AESB1320TN"</formula>
    </cfRule>
    <cfRule type="expression" dxfId="908" priority="897">
      <formula>$B2390="TN4110TA"</formula>
    </cfRule>
    <cfRule type="expression" dxfId="907" priority="898">
      <formula>$B2390="TN2321"</formula>
    </cfRule>
  </conditionalFormatting>
  <conditionalFormatting sqref="B2364:B2387">
    <cfRule type="expression" dxfId="906" priority="859">
      <formula>$B2364="StatMechThermo"</formula>
    </cfRule>
    <cfRule type="expression" dxfId="905" priority="860">
      <formula>$B2364="TN1531TW"</formula>
    </cfRule>
    <cfRule type="expression" dxfId="904" priority="861">
      <formula>$B2364="AESB1320TN"</formula>
    </cfRule>
    <cfRule type="expression" dxfId="903" priority="862">
      <formula>$B2364="NB1142"</formula>
    </cfRule>
    <cfRule type="expression" dxfId="902" priority="863">
      <formula>$B2364="EE1P11"</formula>
    </cfRule>
    <cfRule type="expression" dxfId="901" priority="864">
      <formula>$B2364="TN2054"</formula>
    </cfRule>
    <cfRule type="expression" dxfId="900" priority="865">
      <formula>$B2364="TN1201"</formula>
    </cfRule>
    <cfRule type="expression" dxfId="899" priority="866">
      <formula>$B2364="TN1321"</formula>
    </cfRule>
    <cfRule type="expression" dxfId="898" priority="867">
      <formula>$B2364="TN4010TA"</formula>
    </cfRule>
    <cfRule type="expression" dxfId="897" priority="868">
      <formula>$B2364="TN2053"</formula>
    </cfRule>
    <cfRule type="expression" dxfId="896" priority="869">
      <formula>$B2364="TN2421"</formula>
    </cfRule>
    <cfRule type="expression" dxfId="895" priority="870">
      <formula>$B2364="TN1301"</formula>
    </cfRule>
    <cfRule type="expression" dxfId="894" priority="871">
      <formula>$B2364="TN1612TU"</formula>
    </cfRule>
    <cfRule type="expression" dxfId="893" priority="872">
      <formula>$B2364="TN1311"</formula>
    </cfRule>
    <cfRule type="expression" dxfId="892" priority="873">
      <formula>$B2364="TN1622"</formula>
    </cfRule>
    <cfRule type="expression" dxfId="891" priority="874">
      <formula>$B2364="EE1200"</formula>
    </cfRule>
    <cfRule type="expression" dxfId="890" priority="875">
      <formula>$B2364="TN2345"</formula>
    </cfRule>
    <cfRule type="expression" dxfId="889" priority="876">
      <formula>$B2364="AESB1320TN"</formula>
    </cfRule>
    <cfRule type="expression" dxfId="888" priority="877">
      <formula>$B2364="TN4110TA"</formula>
    </cfRule>
    <cfRule type="expression" dxfId="887" priority="878">
      <formula>$B2364="TN2321"</formula>
    </cfRule>
  </conditionalFormatting>
  <conditionalFormatting sqref="K2364:K2387">
    <cfRule type="expression" dxfId="886" priority="839">
      <formula>$B2364="StatMechThermo"</formula>
    </cfRule>
    <cfRule type="expression" dxfId="885" priority="840">
      <formula>$B2364="TN1531TW"</formula>
    </cfRule>
    <cfRule type="expression" dxfId="884" priority="841">
      <formula>$B2364="AESB1320TN"</formula>
    </cfRule>
    <cfRule type="expression" dxfId="883" priority="842">
      <formula>$B2364="NB1142"</formula>
    </cfRule>
    <cfRule type="expression" dxfId="882" priority="843">
      <formula>$B2364="EE1P11"</formula>
    </cfRule>
    <cfRule type="expression" dxfId="881" priority="844">
      <formula>$B2364="TN2054"</formula>
    </cfRule>
    <cfRule type="expression" dxfId="880" priority="845">
      <formula>$B2364="TN1201"</formula>
    </cfRule>
    <cfRule type="expression" dxfId="879" priority="846">
      <formula>$B2364="TN1321"</formula>
    </cfRule>
    <cfRule type="expression" dxfId="878" priority="847">
      <formula>$B2364="TN4010TA"</formula>
    </cfRule>
    <cfRule type="expression" dxfId="877" priority="848">
      <formula>$B2364="TN2053"</formula>
    </cfRule>
    <cfRule type="expression" dxfId="876" priority="849">
      <formula>$B2364="TN2421"</formula>
    </cfRule>
    <cfRule type="expression" dxfId="875" priority="850">
      <formula>$B2364="TN1301"</formula>
    </cfRule>
    <cfRule type="expression" dxfId="874" priority="851">
      <formula>$B2364="TN1612TU"</formula>
    </cfRule>
    <cfRule type="expression" dxfId="873" priority="852">
      <formula>$B2364="TN1311"</formula>
    </cfRule>
    <cfRule type="expression" dxfId="872" priority="853">
      <formula>$B2364="TN1622"</formula>
    </cfRule>
    <cfRule type="expression" dxfId="871" priority="854">
      <formula>$B2364="EE1200"</formula>
    </cfRule>
    <cfRule type="expression" dxfId="870" priority="855">
      <formula>$B2364="TN2345"</formula>
    </cfRule>
    <cfRule type="expression" dxfId="869" priority="856">
      <formula>$B2364="AESB1320TN"</formula>
    </cfRule>
    <cfRule type="expression" dxfId="868" priority="857">
      <formula>$B2364="TN4110TA"</formula>
    </cfRule>
    <cfRule type="expression" dxfId="867" priority="858">
      <formula>$B2364="TN2321"</formula>
    </cfRule>
  </conditionalFormatting>
  <conditionalFormatting sqref="L2364:L2387">
    <cfRule type="expression" dxfId="866" priority="819">
      <formula>$B2364="StatMechThermo"</formula>
    </cfRule>
    <cfRule type="expression" dxfId="865" priority="820">
      <formula>$B2364="TN1531TW"</formula>
    </cfRule>
    <cfRule type="expression" dxfId="864" priority="821">
      <formula>$B2364="AESB1320TN"</formula>
    </cfRule>
    <cfRule type="expression" dxfId="863" priority="822">
      <formula>$B2364="NB1142"</formula>
    </cfRule>
    <cfRule type="expression" dxfId="862" priority="823">
      <formula>$B2364="EE1P11"</formula>
    </cfRule>
    <cfRule type="expression" dxfId="861" priority="824">
      <formula>$B2364="TN2054"</formula>
    </cfRule>
    <cfRule type="expression" dxfId="860" priority="825">
      <formula>$B2364="TN1201"</formula>
    </cfRule>
    <cfRule type="expression" dxfId="859" priority="826">
      <formula>$B2364="TN1321"</formula>
    </cfRule>
    <cfRule type="expression" dxfId="858" priority="827">
      <formula>$B2364="TN4010TA"</formula>
    </cfRule>
    <cfRule type="expression" dxfId="857" priority="828">
      <formula>$B2364="TN2053"</formula>
    </cfRule>
    <cfRule type="expression" dxfId="856" priority="829">
      <formula>$B2364="TN2421"</formula>
    </cfRule>
    <cfRule type="expression" dxfId="855" priority="830">
      <formula>$B2364="TN1301"</formula>
    </cfRule>
    <cfRule type="expression" dxfId="854" priority="831">
      <formula>$B2364="TN1612TU"</formula>
    </cfRule>
    <cfRule type="expression" dxfId="853" priority="832">
      <formula>$B2364="TN1311"</formula>
    </cfRule>
    <cfRule type="expression" dxfId="852" priority="833">
      <formula>$B2364="TN1622"</formula>
    </cfRule>
    <cfRule type="expression" dxfId="851" priority="834">
      <formula>$B2364="EE1200"</formula>
    </cfRule>
    <cfRule type="expression" dxfId="850" priority="835">
      <formula>$B2364="TN2345"</formula>
    </cfRule>
    <cfRule type="expression" dxfId="849" priority="836">
      <formula>$B2364="AESB1320TN"</formula>
    </cfRule>
    <cfRule type="expression" dxfId="848" priority="837">
      <formula>$B2364="TN4110TA"</formula>
    </cfRule>
    <cfRule type="expression" dxfId="847" priority="838">
      <formula>$B2364="TN2321"</formula>
    </cfRule>
  </conditionalFormatting>
  <conditionalFormatting sqref="K2390:L2390">
    <cfRule type="expression" dxfId="846" priority="799">
      <formula>$B2390="StatMechThermo"</formula>
    </cfRule>
    <cfRule type="expression" dxfId="845" priority="800">
      <formula>$B2390="TN1531TW"</formula>
    </cfRule>
    <cfRule type="expression" dxfId="844" priority="801">
      <formula>$B2390="AESB1320TN"</formula>
    </cfRule>
    <cfRule type="expression" dxfId="843" priority="802">
      <formula>$B2390="NB1142"</formula>
    </cfRule>
    <cfRule type="expression" dxfId="842" priority="803">
      <formula>$B2390="EE1P11"</formula>
    </cfRule>
    <cfRule type="expression" dxfId="841" priority="804">
      <formula>$B2390="TN2054"</formula>
    </cfRule>
    <cfRule type="expression" dxfId="840" priority="805">
      <formula>$B2390="TN1201"</formula>
    </cfRule>
    <cfRule type="expression" dxfId="839" priority="806">
      <formula>$B2390="TN1321"</formula>
    </cfRule>
    <cfRule type="expression" dxfId="838" priority="807">
      <formula>$B2390="TN4010TA"</formula>
    </cfRule>
    <cfRule type="expression" dxfId="837" priority="808">
      <formula>$B2390="TN2053"</formula>
    </cfRule>
    <cfRule type="expression" dxfId="836" priority="809">
      <formula>$B2390="TN2421"</formula>
    </cfRule>
    <cfRule type="expression" dxfId="835" priority="810">
      <formula>$B2390="TN1301"</formula>
    </cfRule>
    <cfRule type="expression" dxfId="834" priority="811">
      <formula>$B2390="TN1612TU"</formula>
    </cfRule>
    <cfRule type="expression" dxfId="833" priority="812">
      <formula>$B2390="TN1311"</formula>
    </cfRule>
    <cfRule type="expression" dxfId="832" priority="813">
      <formula>$B2390="TN1622"</formula>
    </cfRule>
    <cfRule type="expression" dxfId="831" priority="814">
      <formula>$B2390="EE1200"</formula>
    </cfRule>
    <cfRule type="expression" dxfId="830" priority="815">
      <formula>$B2390="TN2345"</formula>
    </cfRule>
    <cfRule type="expression" dxfId="829" priority="816">
      <formula>$B2390="AESB1320TN"</formula>
    </cfRule>
    <cfRule type="expression" dxfId="828" priority="817">
      <formula>$B2390="TN4110TA"</formula>
    </cfRule>
    <cfRule type="expression" dxfId="827" priority="818">
      <formula>$B2390="TN2321"</formula>
    </cfRule>
  </conditionalFormatting>
  <conditionalFormatting sqref="M2388">
    <cfRule type="expression" dxfId="826" priority="779">
      <formula>$B2388="StatMechThermo"</formula>
    </cfRule>
    <cfRule type="expression" dxfId="825" priority="780">
      <formula>$B2388="TN1531TW"</formula>
    </cfRule>
    <cfRule type="expression" dxfId="824" priority="781">
      <formula>$B2388="AESB1320TN"</formula>
    </cfRule>
    <cfRule type="expression" dxfId="823" priority="782">
      <formula>$B2388="NB1142"</formula>
    </cfRule>
    <cfRule type="expression" dxfId="822" priority="783">
      <formula>$B2388="EE1P11"</formula>
    </cfRule>
    <cfRule type="expression" dxfId="821" priority="784">
      <formula>$B2388="TN2054"</formula>
    </cfRule>
    <cfRule type="expression" dxfId="820" priority="785">
      <formula>$B2388="TN1201"</formula>
    </cfRule>
    <cfRule type="expression" dxfId="819" priority="786">
      <formula>$B2388="TN1321"</formula>
    </cfRule>
    <cfRule type="expression" dxfId="818" priority="787">
      <formula>$B2388="TN4010TA"</formula>
    </cfRule>
    <cfRule type="expression" dxfId="817" priority="788">
      <formula>$B2388="TN2053"</formula>
    </cfRule>
    <cfRule type="expression" dxfId="816" priority="789">
      <formula>$B2388="TN2421"</formula>
    </cfRule>
    <cfRule type="expression" dxfId="815" priority="790">
      <formula>$B2388="TN1301"</formula>
    </cfRule>
    <cfRule type="expression" dxfId="814" priority="791">
      <formula>$B2388="TN1612TU"</formula>
    </cfRule>
    <cfRule type="expression" dxfId="813" priority="792">
      <formula>$B2388="TN1311"</formula>
    </cfRule>
    <cfRule type="expression" dxfId="812" priority="793">
      <formula>$B2388="TN1622"</formula>
    </cfRule>
    <cfRule type="expression" dxfId="811" priority="794">
      <formula>$B2388="EE1200"</formula>
    </cfRule>
    <cfRule type="expression" dxfId="810" priority="795">
      <formula>$B2388="TN2345"</formula>
    </cfRule>
    <cfRule type="expression" dxfId="809" priority="796">
      <formula>$B2388="AESB1320TN"</formula>
    </cfRule>
    <cfRule type="expression" dxfId="808" priority="797">
      <formula>$B2388="TN4110TA"</formula>
    </cfRule>
    <cfRule type="expression" dxfId="807" priority="798">
      <formula>$B2388="TN2321"</formula>
    </cfRule>
  </conditionalFormatting>
  <conditionalFormatting sqref="M2364:M2387">
    <cfRule type="expression" dxfId="806" priority="759">
      <formula>$B2364="StatMechThermo"</formula>
    </cfRule>
    <cfRule type="expression" dxfId="805" priority="760">
      <formula>$B2364="TN1531TW"</formula>
    </cfRule>
    <cfRule type="expression" dxfId="804" priority="761">
      <formula>$B2364="AESB1320TN"</formula>
    </cfRule>
    <cfRule type="expression" dxfId="803" priority="762">
      <formula>$B2364="NB1142"</formula>
    </cfRule>
    <cfRule type="expression" dxfId="802" priority="763">
      <formula>$B2364="EE1P11"</formula>
    </cfRule>
    <cfRule type="expression" dxfId="801" priority="764">
      <formula>$B2364="TN2054"</formula>
    </cfRule>
    <cfRule type="expression" dxfId="800" priority="765">
      <formula>$B2364="TN1201"</formula>
    </cfRule>
    <cfRule type="expression" dxfId="799" priority="766">
      <formula>$B2364="TN1321"</formula>
    </cfRule>
    <cfRule type="expression" dxfId="798" priority="767">
      <formula>$B2364="TN4010TA"</formula>
    </cfRule>
    <cfRule type="expression" dxfId="797" priority="768">
      <formula>$B2364="TN2053"</formula>
    </cfRule>
    <cfRule type="expression" dxfId="796" priority="769">
      <formula>$B2364="TN2421"</formula>
    </cfRule>
    <cfRule type="expression" dxfId="795" priority="770">
      <formula>$B2364="TN1301"</formula>
    </cfRule>
    <cfRule type="expression" dxfId="794" priority="771">
      <formula>$B2364="TN1612TU"</formula>
    </cfRule>
    <cfRule type="expression" dxfId="793" priority="772">
      <formula>$B2364="TN1311"</formula>
    </cfRule>
    <cfRule type="expression" dxfId="792" priority="773">
      <formula>$B2364="TN1622"</formula>
    </cfRule>
    <cfRule type="expression" dxfId="791" priority="774">
      <formula>$B2364="EE1200"</formula>
    </cfRule>
    <cfRule type="expression" dxfId="790" priority="775">
      <formula>$B2364="TN2345"</formula>
    </cfRule>
    <cfRule type="expression" dxfId="789" priority="776">
      <formula>$B2364="AESB1320TN"</formula>
    </cfRule>
    <cfRule type="expression" dxfId="788" priority="777">
      <formula>$B2364="TN4110TA"</formula>
    </cfRule>
    <cfRule type="expression" dxfId="787" priority="778">
      <formula>$B2364="TN2321"</formula>
    </cfRule>
  </conditionalFormatting>
  <conditionalFormatting sqref="S2584:S2586">
    <cfRule type="expression" dxfId="786" priority="739">
      <formula>$B2584="StatMechThermo"</formula>
    </cfRule>
    <cfRule type="expression" dxfId="785" priority="740">
      <formula>$B2584="TN1531TW"</formula>
    </cfRule>
    <cfRule type="expression" dxfId="784" priority="741">
      <formula>$B2584="AESB1320TN"</formula>
    </cfRule>
    <cfRule type="expression" dxfId="783" priority="742">
      <formula>$B2584="NB1142"</formula>
    </cfRule>
    <cfRule type="expression" dxfId="782" priority="743">
      <formula>$B2584="EE1P11"</formula>
    </cfRule>
    <cfRule type="expression" dxfId="781" priority="744">
      <formula>$B2584="TN2054"</formula>
    </cfRule>
    <cfRule type="expression" dxfId="780" priority="745">
      <formula>$B2584="TN1201"</formula>
    </cfRule>
    <cfRule type="expression" dxfId="779" priority="746">
      <formula>$B2584="TN1321"</formula>
    </cfRule>
    <cfRule type="expression" dxfId="778" priority="747">
      <formula>$B2584="TN4010TA"</formula>
    </cfRule>
    <cfRule type="expression" dxfId="777" priority="748">
      <formula>$B2584="TN2053"</formula>
    </cfRule>
    <cfRule type="expression" dxfId="776" priority="749">
      <formula>$B2584="TN2421"</formula>
    </cfRule>
    <cfRule type="expression" dxfId="775" priority="750">
      <formula>$B2584="TN1301"</formula>
    </cfRule>
    <cfRule type="expression" dxfId="774" priority="751">
      <formula>$B2584="TN1612TU"</formula>
    </cfRule>
    <cfRule type="expression" dxfId="773" priority="752">
      <formula>$B2584="TN1311"</formula>
    </cfRule>
    <cfRule type="expression" dxfId="772" priority="753">
      <formula>$B2584="TN1622"</formula>
    </cfRule>
    <cfRule type="expression" dxfId="771" priority="754">
      <formula>$B2584="EE1200"</formula>
    </cfRule>
    <cfRule type="expression" dxfId="770" priority="755">
      <formula>$B2584="TN2345"</formula>
    </cfRule>
    <cfRule type="expression" dxfId="769" priority="756">
      <formula>$B2584="AESB1320TN"</formula>
    </cfRule>
    <cfRule type="expression" dxfId="768" priority="757">
      <formula>$B2584="TN4110TA"</formula>
    </cfRule>
    <cfRule type="expression" dxfId="767" priority="758">
      <formula>$B2584="TN2321"</formula>
    </cfRule>
  </conditionalFormatting>
  <conditionalFormatting sqref="S2532:S2544">
    <cfRule type="expression" dxfId="766" priority="719">
      <formula>$B2532="StatMechThermo"</formula>
    </cfRule>
    <cfRule type="expression" dxfId="765" priority="720">
      <formula>$B2532="TN1531TW"</formula>
    </cfRule>
    <cfRule type="expression" dxfId="764" priority="721">
      <formula>$B2532="AESB1320TN"</formula>
    </cfRule>
    <cfRule type="expression" dxfId="763" priority="722">
      <formula>$B2532="NB1142"</formula>
    </cfRule>
    <cfRule type="expression" dxfId="762" priority="723">
      <formula>$B2532="EE1P11"</formula>
    </cfRule>
    <cfRule type="expression" dxfId="761" priority="724">
      <formula>$B2532="TN2054"</formula>
    </cfRule>
    <cfRule type="expression" dxfId="760" priority="725">
      <formula>$B2532="TN1201"</formula>
    </cfRule>
    <cfRule type="expression" dxfId="759" priority="726">
      <formula>$B2532="TN1321"</formula>
    </cfRule>
    <cfRule type="expression" dxfId="758" priority="727">
      <formula>$B2532="TN4010TA"</formula>
    </cfRule>
    <cfRule type="expression" dxfId="757" priority="728">
      <formula>$B2532="TN2053"</formula>
    </cfRule>
    <cfRule type="expression" dxfId="756" priority="729">
      <formula>$B2532="TN2421"</formula>
    </cfRule>
    <cfRule type="expression" dxfId="755" priority="730">
      <formula>$B2532="TN1301"</formula>
    </cfRule>
    <cfRule type="expression" dxfId="754" priority="731">
      <formula>$B2532="TN1612TU"</formula>
    </cfRule>
    <cfRule type="expression" dxfId="753" priority="732">
      <formula>$B2532="TN1311"</formula>
    </cfRule>
    <cfRule type="expression" dxfId="752" priority="733">
      <formula>$B2532="TN1622"</formula>
    </cfRule>
    <cfRule type="expression" dxfId="751" priority="734">
      <formula>$B2532="EE1200"</formula>
    </cfRule>
    <cfRule type="expression" dxfId="750" priority="735">
      <formula>$B2532="TN2345"</formula>
    </cfRule>
    <cfRule type="expression" dxfId="749" priority="736">
      <formula>$B2532="AESB1320TN"</formula>
    </cfRule>
    <cfRule type="expression" dxfId="748" priority="737">
      <formula>$B2532="TN4110TA"</formula>
    </cfRule>
    <cfRule type="expression" dxfId="747" priority="738">
      <formula>$B2532="TN2321"</formula>
    </cfRule>
  </conditionalFormatting>
  <conditionalFormatting sqref="S2531">
    <cfRule type="expression" dxfId="746" priority="699">
      <formula>$B2531="StatMechThermo"</formula>
    </cfRule>
    <cfRule type="expression" dxfId="745" priority="700">
      <formula>$B2531="TN1531TW"</formula>
    </cfRule>
    <cfRule type="expression" dxfId="744" priority="701">
      <formula>$B2531="AESB1320TN"</formula>
    </cfRule>
    <cfRule type="expression" dxfId="743" priority="702">
      <formula>$B2531="NB1142"</formula>
    </cfRule>
    <cfRule type="expression" dxfId="742" priority="703">
      <formula>$B2531="EE1P11"</formula>
    </cfRule>
    <cfRule type="expression" dxfId="741" priority="704">
      <formula>$B2531="TN2054"</formula>
    </cfRule>
    <cfRule type="expression" dxfId="740" priority="705">
      <formula>$B2531="TN1201"</formula>
    </cfRule>
    <cfRule type="expression" dxfId="739" priority="706">
      <formula>$B2531="TN1321"</formula>
    </cfRule>
    <cfRule type="expression" dxfId="738" priority="707">
      <formula>$B2531="TN4010TA"</formula>
    </cfRule>
    <cfRule type="expression" dxfId="737" priority="708">
      <formula>$B2531="TN2053"</formula>
    </cfRule>
    <cfRule type="expression" dxfId="736" priority="709">
      <formula>$B2531="TN2421"</formula>
    </cfRule>
    <cfRule type="expression" dxfId="735" priority="710">
      <formula>$B2531="TN1301"</formula>
    </cfRule>
    <cfRule type="expression" dxfId="734" priority="711">
      <formula>$B2531="TN1612TU"</formula>
    </cfRule>
    <cfRule type="expression" dxfId="733" priority="712">
      <formula>$B2531="TN1311"</formula>
    </cfRule>
    <cfRule type="expression" dxfId="732" priority="713">
      <formula>$B2531="TN1622"</formula>
    </cfRule>
    <cfRule type="expression" dxfId="731" priority="714">
      <formula>$B2531="EE1200"</formula>
    </cfRule>
    <cfRule type="expression" dxfId="730" priority="715">
      <formula>$B2531="TN2345"</formula>
    </cfRule>
    <cfRule type="expression" dxfId="729" priority="716">
      <formula>$B2531="AESB1320TN"</formula>
    </cfRule>
    <cfRule type="expression" dxfId="728" priority="717">
      <formula>$B2531="TN4110TA"</formula>
    </cfRule>
    <cfRule type="expression" dxfId="727" priority="718">
      <formula>$B2531="TN2321"</formula>
    </cfRule>
  </conditionalFormatting>
  <conditionalFormatting sqref="S2530">
    <cfRule type="expression" dxfId="726" priority="679">
      <formula>$B2530="StatMechThermo"</formula>
    </cfRule>
    <cfRule type="expression" dxfId="725" priority="680">
      <formula>$B2530="TN1531TW"</formula>
    </cfRule>
    <cfRule type="expression" dxfId="724" priority="681">
      <formula>$B2530="AESB1320TN"</formula>
    </cfRule>
    <cfRule type="expression" dxfId="723" priority="682">
      <formula>$B2530="NB1142"</formula>
    </cfRule>
    <cfRule type="expression" dxfId="722" priority="683">
      <formula>$B2530="EE1P11"</formula>
    </cfRule>
    <cfRule type="expression" dxfId="721" priority="684">
      <formula>$B2530="TN2054"</formula>
    </cfRule>
    <cfRule type="expression" dxfId="720" priority="685">
      <formula>$B2530="TN1201"</formula>
    </cfRule>
    <cfRule type="expression" dxfId="719" priority="686">
      <formula>$B2530="TN1321"</formula>
    </cfRule>
    <cfRule type="expression" dxfId="718" priority="687">
      <formula>$B2530="TN4010TA"</formula>
    </cfRule>
    <cfRule type="expression" dxfId="717" priority="688">
      <formula>$B2530="TN2053"</formula>
    </cfRule>
    <cfRule type="expression" dxfId="716" priority="689">
      <formula>$B2530="TN2421"</formula>
    </cfRule>
    <cfRule type="expression" dxfId="715" priority="690">
      <formula>$B2530="TN1301"</formula>
    </cfRule>
    <cfRule type="expression" dxfId="714" priority="691">
      <formula>$B2530="TN1612TU"</formula>
    </cfRule>
    <cfRule type="expression" dxfId="713" priority="692">
      <formula>$B2530="TN1311"</formula>
    </cfRule>
    <cfRule type="expression" dxfId="712" priority="693">
      <formula>$B2530="TN1622"</formula>
    </cfRule>
    <cfRule type="expression" dxfId="711" priority="694">
      <formula>$B2530="EE1200"</formula>
    </cfRule>
    <cfRule type="expression" dxfId="710" priority="695">
      <formula>$B2530="TN2345"</formula>
    </cfRule>
    <cfRule type="expression" dxfId="709" priority="696">
      <formula>$B2530="AESB1320TN"</formula>
    </cfRule>
    <cfRule type="expression" dxfId="708" priority="697">
      <formula>$B2530="TN4110TA"</formula>
    </cfRule>
    <cfRule type="expression" dxfId="707" priority="698">
      <formula>$B2530="TN2321"</formula>
    </cfRule>
  </conditionalFormatting>
  <conditionalFormatting sqref="S2545:S2552">
    <cfRule type="expression" dxfId="706" priority="659">
      <formula>$B2545="StatMechThermo"</formula>
    </cfRule>
    <cfRule type="expression" dxfId="705" priority="660">
      <formula>$B2545="TN1531TW"</formula>
    </cfRule>
    <cfRule type="expression" dxfId="704" priority="661">
      <formula>$B2545="AESB1320TN"</formula>
    </cfRule>
    <cfRule type="expression" dxfId="703" priority="662">
      <formula>$B2545="NB1142"</formula>
    </cfRule>
    <cfRule type="expression" dxfId="702" priority="663">
      <formula>$B2545="EE1P11"</formula>
    </cfRule>
    <cfRule type="expression" dxfId="701" priority="664">
      <formula>$B2545="TN2054"</formula>
    </cfRule>
    <cfRule type="expression" dxfId="700" priority="665">
      <formula>$B2545="TN1201"</formula>
    </cfRule>
    <cfRule type="expression" dxfId="699" priority="666">
      <formula>$B2545="TN1321"</formula>
    </cfRule>
    <cfRule type="expression" dxfId="698" priority="667">
      <formula>$B2545="TN4010TA"</formula>
    </cfRule>
    <cfRule type="expression" dxfId="697" priority="668">
      <formula>$B2545="TN2053"</formula>
    </cfRule>
    <cfRule type="expression" dxfId="696" priority="669">
      <formula>$B2545="TN2421"</formula>
    </cfRule>
    <cfRule type="expression" dxfId="695" priority="670">
      <formula>$B2545="TN1301"</formula>
    </cfRule>
    <cfRule type="expression" dxfId="694" priority="671">
      <formula>$B2545="TN1612TU"</formula>
    </cfRule>
    <cfRule type="expression" dxfId="693" priority="672">
      <formula>$B2545="TN1311"</formula>
    </cfRule>
    <cfRule type="expression" dxfId="692" priority="673">
      <formula>$B2545="TN1622"</formula>
    </cfRule>
    <cfRule type="expression" dxfId="691" priority="674">
      <formula>$B2545="EE1200"</formula>
    </cfRule>
    <cfRule type="expression" dxfId="690" priority="675">
      <formula>$B2545="TN2345"</formula>
    </cfRule>
    <cfRule type="expression" dxfId="689" priority="676">
      <formula>$B2545="AESB1320TN"</formula>
    </cfRule>
    <cfRule type="expression" dxfId="688" priority="677">
      <formula>$B2545="TN4110TA"</formula>
    </cfRule>
    <cfRule type="expression" dxfId="687" priority="678">
      <formula>$B2545="TN2321"</formula>
    </cfRule>
  </conditionalFormatting>
  <conditionalFormatting sqref="S2524 S2520:S2521">
    <cfRule type="expression" dxfId="686" priority="620">
      <formula>$B2520="StatMechThermo"</formula>
    </cfRule>
    <cfRule type="expression" dxfId="685" priority="640">
      <formula>$B2520="TN1531TW"</formula>
    </cfRule>
    <cfRule type="expression" dxfId="684" priority="641">
      <formula>$B2520="AESB1320TN"</formula>
    </cfRule>
    <cfRule type="expression" dxfId="683" priority="642">
      <formula>$B2520="NB1142"</formula>
    </cfRule>
    <cfRule type="expression" dxfId="682" priority="643">
      <formula>$B2520="EE1P11"</formula>
    </cfRule>
    <cfRule type="expression" dxfId="681" priority="644">
      <formula>$B2520="TN2054"</formula>
    </cfRule>
    <cfRule type="expression" dxfId="680" priority="645">
      <formula>$B2520="TN1201"</formula>
    </cfRule>
    <cfRule type="expression" dxfId="679" priority="646">
      <formula>$B2520="TN1321"</formula>
    </cfRule>
    <cfRule type="expression" dxfId="678" priority="647">
      <formula>$B2520="TN4010TA"</formula>
    </cfRule>
    <cfRule type="expression" dxfId="677" priority="648">
      <formula>$B2520="TN2053"</formula>
    </cfRule>
    <cfRule type="expression" dxfId="676" priority="649">
      <formula>$B2520="TN2421"</formula>
    </cfRule>
    <cfRule type="expression" dxfId="675" priority="650">
      <formula>$B2520="TN1301"</formula>
    </cfRule>
    <cfRule type="expression" dxfId="674" priority="651">
      <formula>$B2520="TN1612TU"</formula>
    </cfRule>
    <cfRule type="expression" dxfId="673" priority="652">
      <formula>$B2520="TN1311"</formula>
    </cfRule>
    <cfRule type="expression" dxfId="672" priority="653">
      <formula>$B2520="TN1622"</formula>
    </cfRule>
    <cfRule type="expression" dxfId="671" priority="654">
      <formula>$B2520="EE1200"</formula>
    </cfRule>
    <cfRule type="expression" dxfId="670" priority="655">
      <formula>$B2520="TN2345"</formula>
    </cfRule>
    <cfRule type="expression" dxfId="669" priority="656">
      <formula>$B2520="AESB1320TN"</formula>
    </cfRule>
    <cfRule type="expression" dxfId="668" priority="657">
      <formula>$B2520="TN4110TA"</formula>
    </cfRule>
    <cfRule type="expression" dxfId="667" priority="658">
      <formula>$B2520="TN2321"</formula>
    </cfRule>
  </conditionalFormatting>
  <conditionalFormatting sqref="S2519">
    <cfRule type="expression" dxfId="666" priority="621">
      <formula>$B2519="TN1531TW"</formula>
    </cfRule>
    <cfRule type="expression" dxfId="665" priority="622">
      <formula>$B2519="AESB1320TN"</formula>
    </cfRule>
    <cfRule type="expression" dxfId="664" priority="623">
      <formula>$B2519="NB1142"</formula>
    </cfRule>
    <cfRule type="expression" dxfId="663" priority="624">
      <formula>$B2519="EE1P11"</formula>
    </cfRule>
    <cfRule type="expression" dxfId="662" priority="625">
      <formula>$B2519="TN2054"</formula>
    </cfRule>
    <cfRule type="expression" dxfId="661" priority="626">
      <formula>$B2519="TN1201"</formula>
    </cfRule>
    <cfRule type="expression" dxfId="660" priority="627">
      <formula>$B2519="TN1321"</formula>
    </cfRule>
    <cfRule type="expression" dxfId="659" priority="628">
      <formula>$B2519="TN4010TA"</formula>
    </cfRule>
    <cfRule type="expression" dxfId="658" priority="629">
      <formula>$B2519="TN2053"</formula>
    </cfRule>
    <cfRule type="expression" dxfId="657" priority="630">
      <formula>$B2519="TN2421"</formula>
    </cfRule>
    <cfRule type="expression" dxfId="656" priority="631">
      <formula>$B2519="TN1301"</formula>
    </cfRule>
    <cfRule type="expression" dxfId="655" priority="632">
      <formula>$B2519="TN1612TU"</formula>
    </cfRule>
    <cfRule type="expression" dxfId="654" priority="633">
      <formula>$B2519="TN1311"</formula>
    </cfRule>
    <cfRule type="expression" dxfId="653" priority="634">
      <formula>$B2519="TN1622"</formula>
    </cfRule>
    <cfRule type="expression" dxfId="652" priority="635">
      <formula>$B2519="EE1200"</formula>
    </cfRule>
    <cfRule type="expression" dxfId="651" priority="636">
      <formula>$B2519="TN2345"</formula>
    </cfRule>
    <cfRule type="expression" dxfId="650" priority="637">
      <formula>$B2519="AESB1320TN"</formula>
    </cfRule>
    <cfRule type="expression" dxfId="649" priority="638">
      <formula>$B2519="TN4110TA"</formula>
    </cfRule>
    <cfRule type="expression" dxfId="648" priority="639">
      <formula>$B2519="TN2321"</formula>
    </cfRule>
  </conditionalFormatting>
  <conditionalFormatting sqref="S2522">
    <cfRule type="expression" dxfId="647" priority="600">
      <formula>$B2522="StatMechThermo"</formula>
    </cfRule>
    <cfRule type="expression" dxfId="646" priority="601">
      <formula>$B2522="TN1531TW"</formula>
    </cfRule>
    <cfRule type="expression" dxfId="645" priority="602">
      <formula>$B2522="AESB1320TN"</formula>
    </cfRule>
    <cfRule type="expression" dxfId="644" priority="603">
      <formula>$B2522="NB1142"</formula>
    </cfRule>
    <cfRule type="expression" dxfId="643" priority="604">
      <formula>$B2522="EE1P11"</formula>
    </cfRule>
    <cfRule type="expression" dxfId="642" priority="605">
      <formula>$B2522="TN2054"</formula>
    </cfRule>
    <cfRule type="expression" dxfId="641" priority="606">
      <formula>$B2522="TN1201"</formula>
    </cfRule>
    <cfRule type="expression" dxfId="640" priority="607">
      <formula>$B2522="TN1321"</formula>
    </cfRule>
    <cfRule type="expression" dxfId="639" priority="608">
      <formula>$B2522="TN4010TA"</formula>
    </cfRule>
    <cfRule type="expression" dxfId="638" priority="609">
      <formula>$B2522="TN2053"</formula>
    </cfRule>
    <cfRule type="expression" dxfId="637" priority="610">
      <formula>$B2522="TN2421"</formula>
    </cfRule>
    <cfRule type="expression" dxfId="636" priority="611">
      <formula>$B2522="TN1301"</formula>
    </cfRule>
    <cfRule type="expression" dxfId="635" priority="612">
      <formula>$B2522="TN1612TU"</formula>
    </cfRule>
    <cfRule type="expression" dxfId="634" priority="613">
      <formula>$B2522="TN1311"</formula>
    </cfRule>
    <cfRule type="expression" dxfId="633" priority="614">
      <formula>$B2522="TN1622"</formula>
    </cfRule>
    <cfRule type="expression" dxfId="632" priority="615">
      <formula>$B2522="EE1200"</formula>
    </cfRule>
    <cfRule type="expression" dxfId="631" priority="616">
      <formula>$B2522="TN2345"</formula>
    </cfRule>
    <cfRule type="expression" dxfId="630" priority="617">
      <formula>$B2522="AESB1320TN"</formula>
    </cfRule>
    <cfRule type="expression" dxfId="629" priority="618">
      <formula>$B2522="TN4110TA"</formula>
    </cfRule>
    <cfRule type="expression" dxfId="628" priority="619">
      <formula>$B2522="TN2321"</formula>
    </cfRule>
  </conditionalFormatting>
  <conditionalFormatting sqref="S2523">
    <cfRule type="expression" dxfId="627" priority="580">
      <formula>$B2523="StatMechThermo"</formula>
    </cfRule>
    <cfRule type="expression" dxfId="626" priority="581">
      <formula>$B2523="TN1531TW"</formula>
    </cfRule>
    <cfRule type="expression" dxfId="625" priority="582">
      <formula>$B2523="AESB1320TN"</formula>
    </cfRule>
    <cfRule type="expression" dxfId="624" priority="583">
      <formula>$B2523="NB1142"</formula>
    </cfRule>
    <cfRule type="expression" dxfId="623" priority="584">
      <formula>$B2523="EE1P11"</formula>
    </cfRule>
    <cfRule type="expression" dxfId="622" priority="585">
      <formula>$B2523="TN2054"</formula>
    </cfRule>
    <cfRule type="expression" dxfId="621" priority="586">
      <formula>$B2523="TN1201"</formula>
    </cfRule>
    <cfRule type="expression" dxfId="620" priority="587">
      <formula>$B2523="TN1321"</formula>
    </cfRule>
    <cfRule type="expression" dxfId="619" priority="588">
      <formula>$B2523="TN4010TA"</formula>
    </cfRule>
    <cfRule type="expression" dxfId="618" priority="589">
      <formula>$B2523="TN2053"</formula>
    </cfRule>
    <cfRule type="expression" dxfId="617" priority="590">
      <formula>$B2523="TN2421"</formula>
    </cfRule>
    <cfRule type="expression" dxfId="616" priority="591">
      <formula>$B2523="TN1301"</formula>
    </cfRule>
    <cfRule type="expression" dxfId="615" priority="592">
      <formula>$B2523="TN1612TU"</formula>
    </cfRule>
    <cfRule type="expression" dxfId="614" priority="593">
      <formula>$B2523="TN1311"</formula>
    </cfRule>
    <cfRule type="expression" dxfId="613" priority="594">
      <formula>$B2523="TN1622"</formula>
    </cfRule>
    <cfRule type="expression" dxfId="612" priority="595">
      <formula>$B2523="EE1200"</formula>
    </cfRule>
    <cfRule type="expression" dxfId="611" priority="596">
      <formula>$B2523="TN2345"</formula>
    </cfRule>
    <cfRule type="expression" dxfId="610" priority="597">
      <formula>$B2523="AESB1320TN"</formula>
    </cfRule>
    <cfRule type="expression" dxfId="609" priority="598">
      <formula>$B2523="TN4110TA"</formula>
    </cfRule>
    <cfRule type="expression" dxfId="608" priority="599">
      <formula>$B2523="TN2321"</formula>
    </cfRule>
  </conditionalFormatting>
  <conditionalFormatting sqref="S2529">
    <cfRule type="expression" dxfId="607" priority="560">
      <formula>$B2529="StatMechThermo"</formula>
    </cfRule>
    <cfRule type="expression" dxfId="606" priority="561">
      <formula>$B2529="TN1531TW"</formula>
    </cfRule>
    <cfRule type="expression" dxfId="605" priority="562">
      <formula>$B2529="AESB1320TN"</formula>
    </cfRule>
    <cfRule type="expression" dxfId="604" priority="563">
      <formula>$B2529="NB1142"</formula>
    </cfRule>
    <cfRule type="expression" dxfId="603" priority="564">
      <formula>$B2529="EE1P11"</formula>
    </cfRule>
    <cfRule type="expression" dxfId="602" priority="565">
      <formula>$B2529="TN2054"</formula>
    </cfRule>
    <cfRule type="expression" dxfId="601" priority="566">
      <formula>$B2529="TN1201"</formula>
    </cfRule>
    <cfRule type="expression" dxfId="600" priority="567">
      <formula>$B2529="TN1321"</formula>
    </cfRule>
    <cfRule type="expression" dxfId="599" priority="568">
      <formula>$B2529="TN4010TA"</formula>
    </cfRule>
    <cfRule type="expression" dxfId="598" priority="569">
      <formula>$B2529="TN2053"</formula>
    </cfRule>
    <cfRule type="expression" dxfId="597" priority="570">
      <formula>$B2529="TN2421"</formula>
    </cfRule>
    <cfRule type="expression" dxfId="596" priority="571">
      <formula>$B2529="TN1301"</formula>
    </cfRule>
    <cfRule type="expression" dxfId="595" priority="572">
      <formula>$B2529="TN1612TU"</formula>
    </cfRule>
    <cfRule type="expression" dxfId="594" priority="573">
      <formula>$B2529="TN1311"</formula>
    </cfRule>
    <cfRule type="expression" dxfId="593" priority="574">
      <formula>$B2529="TN1622"</formula>
    </cfRule>
    <cfRule type="expression" dxfId="592" priority="575">
      <formula>$B2529="EE1200"</formula>
    </cfRule>
    <cfRule type="expression" dxfId="591" priority="576">
      <formula>$B2529="TN2345"</formula>
    </cfRule>
    <cfRule type="expression" dxfId="590" priority="577">
      <formula>$B2529="AESB1320TN"</formula>
    </cfRule>
    <cfRule type="expression" dxfId="589" priority="578">
      <formula>$B2529="TN4110TA"</formula>
    </cfRule>
    <cfRule type="expression" dxfId="588" priority="579">
      <formula>$B2529="TN2321"</formula>
    </cfRule>
  </conditionalFormatting>
  <conditionalFormatting sqref="S2525">
    <cfRule type="expression" dxfId="587" priority="540">
      <formula>$B2525="StatMechThermo"</formula>
    </cfRule>
    <cfRule type="expression" dxfId="586" priority="541">
      <formula>$B2525="TN1531TW"</formula>
    </cfRule>
    <cfRule type="expression" dxfId="585" priority="542">
      <formula>$B2525="AESB1320TN"</formula>
    </cfRule>
    <cfRule type="expression" dxfId="584" priority="543">
      <formula>$B2525="NB1142"</formula>
    </cfRule>
    <cfRule type="expression" dxfId="583" priority="544">
      <formula>$B2525="EE1P11"</formula>
    </cfRule>
    <cfRule type="expression" dxfId="582" priority="545">
      <formula>$B2525="TN2054"</formula>
    </cfRule>
    <cfRule type="expression" dxfId="581" priority="546">
      <formula>$B2525="TN1201"</formula>
    </cfRule>
    <cfRule type="expression" dxfId="580" priority="547">
      <formula>$B2525="TN1321"</formula>
    </cfRule>
    <cfRule type="expression" dxfId="579" priority="548">
      <formula>$B2525="TN4010TA"</formula>
    </cfRule>
    <cfRule type="expression" dxfId="578" priority="549">
      <formula>$B2525="TN2053"</formula>
    </cfRule>
    <cfRule type="expression" dxfId="577" priority="550">
      <formula>$B2525="TN2421"</formula>
    </cfRule>
    <cfRule type="expression" dxfId="576" priority="551">
      <formula>$B2525="TN1301"</formula>
    </cfRule>
    <cfRule type="expression" dxfId="575" priority="552">
      <formula>$B2525="TN1612TU"</formula>
    </cfRule>
    <cfRule type="expression" dxfId="574" priority="553">
      <formula>$B2525="TN1311"</formula>
    </cfRule>
    <cfRule type="expression" dxfId="573" priority="554">
      <formula>$B2525="TN1622"</formula>
    </cfRule>
    <cfRule type="expression" dxfId="572" priority="555">
      <formula>$B2525="EE1200"</formula>
    </cfRule>
    <cfRule type="expression" dxfId="571" priority="556">
      <formula>$B2525="TN2345"</formula>
    </cfRule>
    <cfRule type="expression" dxfId="570" priority="557">
      <formula>$B2525="AESB1320TN"</formula>
    </cfRule>
    <cfRule type="expression" dxfId="569" priority="558">
      <formula>$B2525="TN4110TA"</formula>
    </cfRule>
    <cfRule type="expression" dxfId="568" priority="559">
      <formula>$B2525="TN2321"</formula>
    </cfRule>
  </conditionalFormatting>
  <conditionalFormatting sqref="S2528">
    <cfRule type="expression" dxfId="567" priority="520">
      <formula>$B2528="StatMechThermo"</formula>
    </cfRule>
    <cfRule type="expression" dxfId="566" priority="521">
      <formula>$B2528="TN1531TW"</formula>
    </cfRule>
    <cfRule type="expression" dxfId="565" priority="522">
      <formula>$B2528="AESB1320TN"</formula>
    </cfRule>
    <cfRule type="expression" dxfId="564" priority="523">
      <formula>$B2528="NB1142"</formula>
    </cfRule>
    <cfRule type="expression" dxfId="563" priority="524">
      <formula>$B2528="EE1P11"</formula>
    </cfRule>
    <cfRule type="expression" dxfId="562" priority="525">
      <formula>$B2528="TN2054"</formula>
    </cfRule>
    <cfRule type="expression" dxfId="561" priority="526">
      <formula>$B2528="TN1201"</formula>
    </cfRule>
    <cfRule type="expression" dxfId="560" priority="527">
      <formula>$B2528="TN1321"</formula>
    </cfRule>
    <cfRule type="expression" dxfId="559" priority="528">
      <formula>$B2528="TN4010TA"</formula>
    </cfRule>
    <cfRule type="expression" dxfId="558" priority="529">
      <formula>$B2528="TN2053"</formula>
    </cfRule>
    <cfRule type="expression" dxfId="557" priority="530">
      <formula>$B2528="TN2421"</formula>
    </cfRule>
    <cfRule type="expression" dxfId="556" priority="531">
      <formula>$B2528="TN1301"</formula>
    </cfRule>
    <cfRule type="expression" dxfId="555" priority="532">
      <formula>$B2528="TN1612TU"</formula>
    </cfRule>
    <cfRule type="expression" dxfId="554" priority="533">
      <formula>$B2528="TN1311"</formula>
    </cfRule>
    <cfRule type="expression" dxfId="553" priority="534">
      <formula>$B2528="TN1622"</formula>
    </cfRule>
    <cfRule type="expression" dxfId="552" priority="535">
      <formula>$B2528="EE1200"</formula>
    </cfRule>
    <cfRule type="expression" dxfId="551" priority="536">
      <formula>$B2528="TN2345"</formula>
    </cfRule>
    <cfRule type="expression" dxfId="550" priority="537">
      <formula>$B2528="AESB1320TN"</formula>
    </cfRule>
    <cfRule type="expression" dxfId="549" priority="538">
      <formula>$B2528="TN4110TA"</formula>
    </cfRule>
    <cfRule type="expression" dxfId="548" priority="539">
      <formula>$B2528="TN2321"</formula>
    </cfRule>
  </conditionalFormatting>
  <conditionalFormatting sqref="S2493:S2496 S2485">
    <cfRule type="expression" dxfId="547" priority="500">
      <formula>$B2485="StatMechThermo"</formula>
    </cfRule>
    <cfRule type="expression" dxfId="546" priority="501">
      <formula>$B2485="TN1531TW"</formula>
    </cfRule>
    <cfRule type="expression" dxfId="545" priority="502">
      <formula>$B2485="AESB1320TN"</formula>
    </cfRule>
    <cfRule type="expression" dxfId="544" priority="503">
      <formula>$B2485="NB1142"</formula>
    </cfRule>
    <cfRule type="expression" dxfId="543" priority="504">
      <formula>$B2485="EE1P11"</formula>
    </cfRule>
    <cfRule type="expression" dxfId="542" priority="505">
      <formula>$B2485="TN2054"</formula>
    </cfRule>
    <cfRule type="expression" dxfId="541" priority="506">
      <formula>$B2485="TN1201"</formula>
    </cfRule>
    <cfRule type="expression" dxfId="540" priority="507">
      <formula>$B2485="TN1321"</formula>
    </cfRule>
    <cfRule type="expression" dxfId="539" priority="508">
      <formula>$B2485="TN4010TA"</formula>
    </cfRule>
    <cfRule type="expression" dxfId="538" priority="509">
      <formula>$B2485="TN2053"</formula>
    </cfRule>
    <cfRule type="expression" dxfId="537" priority="510">
      <formula>$B2485="TN2421"</formula>
    </cfRule>
    <cfRule type="expression" dxfId="536" priority="511">
      <formula>$B2485="TN1301"</formula>
    </cfRule>
    <cfRule type="expression" dxfId="535" priority="512">
      <formula>$B2485="TN1612TU"</formula>
    </cfRule>
    <cfRule type="expression" dxfId="534" priority="513">
      <formula>$B2485="TN1311"</formula>
    </cfRule>
    <cfRule type="expression" dxfId="533" priority="514">
      <formula>$B2485="TN1622"</formula>
    </cfRule>
    <cfRule type="expression" dxfId="532" priority="515">
      <formula>$B2485="EE1200"</formula>
    </cfRule>
    <cfRule type="expression" dxfId="531" priority="516">
      <formula>$B2485="TN2345"</formula>
    </cfRule>
    <cfRule type="expression" dxfId="530" priority="517">
      <formula>$B2485="AESB1320TN"</formula>
    </cfRule>
    <cfRule type="expression" dxfId="529" priority="518">
      <formula>$B2485="TN4110TA"</formula>
    </cfRule>
    <cfRule type="expression" dxfId="528" priority="519">
      <formula>$B2485="TN2321"</formula>
    </cfRule>
  </conditionalFormatting>
  <conditionalFormatting sqref="S2517:S2518">
    <cfRule type="expression" dxfId="527" priority="480">
      <formula>$B2517="StatMechThermo"</formula>
    </cfRule>
    <cfRule type="expression" dxfId="526" priority="481">
      <formula>$B2517="TN1531TW"</formula>
    </cfRule>
    <cfRule type="expression" dxfId="525" priority="482">
      <formula>$B2517="AESB1320TN"</formula>
    </cfRule>
    <cfRule type="expression" dxfId="524" priority="483">
      <formula>$B2517="NB1142"</formula>
    </cfRule>
    <cfRule type="expression" dxfId="523" priority="484">
      <formula>$B2517="EE1P11"</formula>
    </cfRule>
    <cfRule type="expression" dxfId="522" priority="485">
      <formula>$B2517="TN2054"</formula>
    </cfRule>
    <cfRule type="expression" dxfId="521" priority="486">
      <formula>$B2517="TN1201"</formula>
    </cfRule>
    <cfRule type="expression" dxfId="520" priority="487">
      <formula>$B2517="TN1321"</formula>
    </cfRule>
    <cfRule type="expression" dxfId="519" priority="488">
      <formula>$B2517="TN4010TA"</formula>
    </cfRule>
    <cfRule type="expression" dxfId="518" priority="489">
      <formula>$B2517="TN2053"</formula>
    </cfRule>
    <cfRule type="expression" dxfId="517" priority="490">
      <formula>$B2517="TN2421"</formula>
    </cfRule>
    <cfRule type="expression" dxfId="516" priority="491">
      <formula>$B2517="TN1301"</formula>
    </cfRule>
    <cfRule type="expression" dxfId="515" priority="492">
      <formula>$B2517="TN1612TU"</formula>
    </cfRule>
    <cfRule type="expression" dxfId="514" priority="493">
      <formula>$B2517="TN1311"</formula>
    </cfRule>
    <cfRule type="expression" dxfId="513" priority="494">
      <formula>$B2517="TN1622"</formula>
    </cfRule>
    <cfRule type="expression" dxfId="512" priority="495">
      <formula>$B2517="EE1200"</formula>
    </cfRule>
    <cfRule type="expression" dxfId="511" priority="496">
      <formula>$B2517="TN2345"</formula>
    </cfRule>
    <cfRule type="expression" dxfId="510" priority="497">
      <formula>$B2517="AESB1320TN"</formula>
    </cfRule>
    <cfRule type="expression" dxfId="509" priority="498">
      <formula>$B2517="TN4110TA"</formula>
    </cfRule>
    <cfRule type="expression" dxfId="508" priority="499">
      <formula>$B2517="TN2321"</formula>
    </cfRule>
  </conditionalFormatting>
  <conditionalFormatting sqref="S2513:S2516">
    <cfRule type="expression" dxfId="507" priority="460">
      <formula>$B2513="StatMechThermo"</formula>
    </cfRule>
    <cfRule type="expression" dxfId="506" priority="461">
      <formula>$B2513="TN1531TW"</formula>
    </cfRule>
    <cfRule type="expression" dxfId="505" priority="462">
      <formula>$B2513="AESB1320TN"</formula>
    </cfRule>
    <cfRule type="expression" dxfId="504" priority="463">
      <formula>$B2513="NB1142"</formula>
    </cfRule>
    <cfRule type="expression" dxfId="503" priority="464">
      <formula>$B2513="EE1P11"</formula>
    </cfRule>
    <cfRule type="expression" dxfId="502" priority="465">
      <formula>$B2513="TN2054"</formula>
    </cfRule>
    <cfRule type="expression" dxfId="501" priority="466">
      <formula>$B2513="TN1201"</formula>
    </cfRule>
    <cfRule type="expression" dxfId="500" priority="467">
      <formula>$B2513="TN1321"</formula>
    </cfRule>
    <cfRule type="expression" dxfId="499" priority="468">
      <formula>$B2513="TN4010TA"</formula>
    </cfRule>
    <cfRule type="expression" dxfId="498" priority="469">
      <formula>$B2513="TN2053"</formula>
    </cfRule>
    <cfRule type="expression" dxfId="497" priority="470">
      <formula>$B2513="TN2421"</formula>
    </cfRule>
    <cfRule type="expression" dxfId="496" priority="471">
      <formula>$B2513="TN1301"</formula>
    </cfRule>
    <cfRule type="expression" dxfId="495" priority="472">
      <formula>$B2513="TN1612TU"</formula>
    </cfRule>
    <cfRule type="expression" dxfId="494" priority="473">
      <formula>$B2513="TN1311"</formula>
    </cfRule>
    <cfRule type="expression" dxfId="493" priority="474">
      <formula>$B2513="TN1622"</formula>
    </cfRule>
    <cfRule type="expression" dxfId="492" priority="475">
      <formula>$B2513="EE1200"</formula>
    </cfRule>
    <cfRule type="expression" dxfId="491" priority="476">
      <formula>$B2513="TN2345"</formula>
    </cfRule>
    <cfRule type="expression" dxfId="490" priority="477">
      <formula>$B2513="AESB1320TN"</formula>
    </cfRule>
    <cfRule type="expression" dxfId="489" priority="478">
      <formula>$B2513="TN4110TA"</formula>
    </cfRule>
    <cfRule type="expression" dxfId="488" priority="479">
      <formula>$B2513="TN2321"</formula>
    </cfRule>
  </conditionalFormatting>
  <conditionalFormatting sqref="S2509:S2512">
    <cfRule type="expression" dxfId="487" priority="440">
      <formula>$B2509="StatMechThermo"</formula>
    </cfRule>
    <cfRule type="expression" dxfId="486" priority="441">
      <formula>$B2509="TN1531TW"</formula>
    </cfRule>
    <cfRule type="expression" dxfId="485" priority="442">
      <formula>$B2509="AESB1320TN"</formula>
    </cfRule>
    <cfRule type="expression" dxfId="484" priority="443">
      <formula>$B2509="NB1142"</formula>
    </cfRule>
    <cfRule type="expression" dxfId="483" priority="444">
      <formula>$B2509="EE1P11"</formula>
    </cfRule>
    <cfRule type="expression" dxfId="482" priority="445">
      <formula>$B2509="TN2054"</formula>
    </cfRule>
    <cfRule type="expression" dxfId="481" priority="446">
      <formula>$B2509="TN1201"</formula>
    </cfRule>
    <cfRule type="expression" dxfId="480" priority="447">
      <formula>$B2509="TN1321"</formula>
    </cfRule>
    <cfRule type="expression" dxfId="479" priority="448">
      <formula>$B2509="TN4010TA"</formula>
    </cfRule>
    <cfRule type="expression" dxfId="478" priority="449">
      <formula>$B2509="TN2053"</formula>
    </cfRule>
    <cfRule type="expression" dxfId="477" priority="450">
      <formula>$B2509="TN2421"</formula>
    </cfRule>
    <cfRule type="expression" dxfId="476" priority="451">
      <formula>$B2509="TN1301"</formula>
    </cfRule>
    <cfRule type="expression" dxfId="475" priority="452">
      <formula>$B2509="TN1612TU"</formula>
    </cfRule>
    <cfRule type="expression" dxfId="474" priority="453">
      <formula>$B2509="TN1311"</formula>
    </cfRule>
    <cfRule type="expression" dxfId="473" priority="454">
      <formula>$B2509="TN1622"</formula>
    </cfRule>
    <cfRule type="expression" dxfId="472" priority="455">
      <formula>$B2509="EE1200"</formula>
    </cfRule>
    <cfRule type="expression" dxfId="471" priority="456">
      <formula>$B2509="TN2345"</formula>
    </cfRule>
    <cfRule type="expression" dxfId="470" priority="457">
      <formula>$B2509="AESB1320TN"</formula>
    </cfRule>
    <cfRule type="expression" dxfId="469" priority="458">
      <formula>$B2509="TN4110TA"</formula>
    </cfRule>
    <cfRule type="expression" dxfId="468" priority="459">
      <formula>$B2509="TN2321"</formula>
    </cfRule>
  </conditionalFormatting>
  <conditionalFormatting sqref="S2500:S2504">
    <cfRule type="expression" dxfId="467" priority="420">
      <formula>$B2500="StatMechThermo"</formula>
    </cfRule>
    <cfRule type="expression" dxfId="466" priority="421">
      <formula>$B2500="TN1531TW"</formula>
    </cfRule>
    <cfRule type="expression" dxfId="465" priority="422">
      <formula>$B2500="AESB1320TN"</formula>
    </cfRule>
    <cfRule type="expression" dxfId="464" priority="423">
      <formula>$B2500="NB1142"</formula>
    </cfRule>
    <cfRule type="expression" dxfId="463" priority="424">
      <formula>$B2500="EE1P11"</formula>
    </cfRule>
    <cfRule type="expression" dxfId="462" priority="425">
      <formula>$B2500="TN2054"</formula>
    </cfRule>
    <cfRule type="expression" dxfId="461" priority="426">
      <formula>$B2500="TN1201"</formula>
    </cfRule>
    <cfRule type="expression" dxfId="460" priority="427">
      <formula>$B2500="TN1321"</formula>
    </cfRule>
    <cfRule type="expression" dxfId="459" priority="428">
      <formula>$B2500="TN4010TA"</formula>
    </cfRule>
    <cfRule type="expression" dxfId="458" priority="429">
      <formula>$B2500="TN2053"</formula>
    </cfRule>
    <cfRule type="expression" dxfId="457" priority="430">
      <formula>$B2500="TN2421"</formula>
    </cfRule>
    <cfRule type="expression" dxfId="456" priority="431">
      <formula>$B2500="TN1301"</formula>
    </cfRule>
    <cfRule type="expression" dxfId="455" priority="432">
      <formula>$B2500="TN1612TU"</formula>
    </cfRule>
    <cfRule type="expression" dxfId="454" priority="433">
      <formula>$B2500="TN1311"</formula>
    </cfRule>
    <cfRule type="expression" dxfId="453" priority="434">
      <formula>$B2500="TN1622"</formula>
    </cfRule>
    <cfRule type="expression" dxfId="452" priority="435">
      <formula>$B2500="EE1200"</formula>
    </cfRule>
    <cfRule type="expression" dxfId="451" priority="436">
      <formula>$B2500="TN2345"</formula>
    </cfRule>
    <cfRule type="expression" dxfId="450" priority="437">
      <formula>$B2500="AESB1320TN"</formula>
    </cfRule>
    <cfRule type="expression" dxfId="449" priority="438">
      <formula>$B2500="TN4110TA"</formula>
    </cfRule>
    <cfRule type="expression" dxfId="448" priority="439">
      <formula>$B2500="TN2321"</formula>
    </cfRule>
  </conditionalFormatting>
  <conditionalFormatting sqref="S2505:S2508">
    <cfRule type="expression" dxfId="447" priority="400">
      <formula>$B2505="StatMechThermo"</formula>
    </cfRule>
    <cfRule type="expression" dxfId="446" priority="401">
      <formula>$B2505="TN1531TW"</formula>
    </cfRule>
    <cfRule type="expression" dxfId="445" priority="402">
      <formula>$B2505="AESB1320TN"</formula>
    </cfRule>
    <cfRule type="expression" dxfId="444" priority="403">
      <formula>$B2505="NB1142"</formula>
    </cfRule>
    <cfRule type="expression" dxfId="443" priority="404">
      <formula>$B2505="EE1P11"</formula>
    </cfRule>
    <cfRule type="expression" dxfId="442" priority="405">
      <formula>$B2505="TN2054"</formula>
    </cfRule>
    <cfRule type="expression" dxfId="441" priority="406">
      <formula>$B2505="TN1201"</formula>
    </cfRule>
    <cfRule type="expression" dxfId="440" priority="407">
      <formula>$B2505="TN1321"</formula>
    </cfRule>
    <cfRule type="expression" dxfId="439" priority="408">
      <formula>$B2505="TN4010TA"</formula>
    </cfRule>
    <cfRule type="expression" dxfId="438" priority="409">
      <formula>$B2505="TN2053"</formula>
    </cfRule>
    <cfRule type="expression" dxfId="437" priority="410">
      <formula>$B2505="TN2421"</formula>
    </cfRule>
    <cfRule type="expression" dxfId="436" priority="411">
      <formula>$B2505="TN1301"</formula>
    </cfRule>
    <cfRule type="expression" dxfId="435" priority="412">
      <formula>$B2505="TN1612TU"</formula>
    </cfRule>
    <cfRule type="expression" dxfId="434" priority="413">
      <formula>$B2505="TN1311"</formula>
    </cfRule>
    <cfRule type="expression" dxfId="433" priority="414">
      <formula>$B2505="TN1622"</formula>
    </cfRule>
    <cfRule type="expression" dxfId="432" priority="415">
      <formula>$B2505="EE1200"</formula>
    </cfRule>
    <cfRule type="expression" dxfId="431" priority="416">
      <formula>$B2505="TN2345"</formula>
    </cfRule>
    <cfRule type="expression" dxfId="430" priority="417">
      <formula>$B2505="AESB1320TN"</formula>
    </cfRule>
    <cfRule type="expression" dxfId="429" priority="418">
      <formula>$B2505="TN4110TA"</formula>
    </cfRule>
    <cfRule type="expression" dxfId="428" priority="419">
      <formula>$B2505="TN2321"</formula>
    </cfRule>
  </conditionalFormatting>
  <conditionalFormatting sqref="S2497:S2499">
    <cfRule type="expression" dxfId="427" priority="380">
      <formula>$B2497="StatMechThermo"</formula>
    </cfRule>
    <cfRule type="expression" dxfId="426" priority="381">
      <formula>$B2497="TN1531TW"</formula>
    </cfRule>
    <cfRule type="expression" dxfId="425" priority="382">
      <formula>$B2497="AESB1320TN"</formula>
    </cfRule>
    <cfRule type="expression" dxfId="424" priority="383">
      <formula>$B2497="NB1142"</formula>
    </cfRule>
    <cfRule type="expression" dxfId="423" priority="384">
      <formula>$B2497="EE1P11"</formula>
    </cfRule>
    <cfRule type="expression" dxfId="422" priority="385">
      <formula>$B2497="TN2054"</formula>
    </cfRule>
    <cfRule type="expression" dxfId="421" priority="386">
      <formula>$B2497="TN1201"</formula>
    </cfRule>
    <cfRule type="expression" dxfId="420" priority="387">
      <formula>$B2497="TN1321"</formula>
    </cfRule>
    <cfRule type="expression" dxfId="419" priority="388">
      <formula>$B2497="TN4010TA"</formula>
    </cfRule>
    <cfRule type="expression" dxfId="418" priority="389">
      <formula>$B2497="TN2053"</formula>
    </cfRule>
    <cfRule type="expression" dxfId="417" priority="390">
      <formula>$B2497="TN2421"</formula>
    </cfRule>
    <cfRule type="expression" dxfId="416" priority="391">
      <formula>$B2497="TN1301"</formula>
    </cfRule>
    <cfRule type="expression" dxfId="415" priority="392">
      <formula>$B2497="TN1612TU"</formula>
    </cfRule>
    <cfRule type="expression" dxfId="414" priority="393">
      <formula>$B2497="TN1311"</formula>
    </cfRule>
    <cfRule type="expression" dxfId="413" priority="394">
      <formula>$B2497="TN1622"</formula>
    </cfRule>
    <cfRule type="expression" dxfId="412" priority="395">
      <formula>$B2497="EE1200"</formula>
    </cfRule>
    <cfRule type="expression" dxfId="411" priority="396">
      <formula>$B2497="TN2345"</formula>
    </cfRule>
    <cfRule type="expression" dxfId="410" priority="397">
      <formula>$B2497="AESB1320TN"</formula>
    </cfRule>
    <cfRule type="expression" dxfId="409" priority="398">
      <formula>$B2497="TN4110TA"</formula>
    </cfRule>
    <cfRule type="expression" dxfId="408" priority="399">
      <formula>$B2497="TN2321"</formula>
    </cfRule>
  </conditionalFormatting>
  <conditionalFormatting sqref="S2486:S2492">
    <cfRule type="expression" dxfId="407" priority="360">
      <formula>$B2486="StatMechThermo"</formula>
    </cfRule>
    <cfRule type="expression" dxfId="406" priority="361">
      <formula>$B2486="TN1531TW"</formula>
    </cfRule>
    <cfRule type="expression" dxfId="405" priority="362">
      <formula>$B2486="AESB1320TN"</formula>
    </cfRule>
    <cfRule type="expression" dxfId="404" priority="363">
      <formula>$B2486="NB1142"</formula>
    </cfRule>
    <cfRule type="expression" dxfId="403" priority="364">
      <formula>$B2486="EE1P11"</formula>
    </cfRule>
    <cfRule type="expression" dxfId="402" priority="365">
      <formula>$B2486="TN2054"</formula>
    </cfRule>
    <cfRule type="expression" dxfId="401" priority="366">
      <formula>$B2486="TN1201"</formula>
    </cfRule>
    <cfRule type="expression" dxfId="400" priority="367">
      <formula>$B2486="TN1321"</formula>
    </cfRule>
    <cfRule type="expression" dxfId="399" priority="368">
      <formula>$B2486="TN4010TA"</formula>
    </cfRule>
    <cfRule type="expression" dxfId="398" priority="369">
      <formula>$B2486="TN2053"</formula>
    </cfRule>
    <cfRule type="expression" dxfId="397" priority="370">
      <formula>$B2486="TN2421"</formula>
    </cfRule>
    <cfRule type="expression" dxfId="396" priority="371">
      <formula>$B2486="TN1301"</formula>
    </cfRule>
    <cfRule type="expression" dxfId="395" priority="372">
      <formula>$B2486="TN1612TU"</formula>
    </cfRule>
    <cfRule type="expression" dxfId="394" priority="373">
      <formula>$B2486="TN1311"</formula>
    </cfRule>
    <cfRule type="expression" dxfId="393" priority="374">
      <formula>$B2486="TN1622"</formula>
    </cfRule>
    <cfRule type="expression" dxfId="392" priority="375">
      <formula>$B2486="EE1200"</formula>
    </cfRule>
    <cfRule type="expression" dxfId="391" priority="376">
      <formula>$B2486="TN2345"</formula>
    </cfRule>
    <cfRule type="expression" dxfId="390" priority="377">
      <formula>$B2486="AESB1320TN"</formula>
    </cfRule>
    <cfRule type="expression" dxfId="389" priority="378">
      <formula>$B2486="TN4110TA"</formula>
    </cfRule>
    <cfRule type="expression" dxfId="388" priority="379">
      <formula>$B2486="TN2321"</formula>
    </cfRule>
  </conditionalFormatting>
  <conditionalFormatting sqref="S2479:S2484">
    <cfRule type="expression" dxfId="387" priority="340">
      <formula>$B2479="StatMechThermo"</formula>
    </cfRule>
    <cfRule type="expression" dxfId="386" priority="341">
      <formula>$B2479="TN1531TW"</formula>
    </cfRule>
    <cfRule type="expression" dxfId="385" priority="342">
      <formula>$B2479="AESB1320TN"</formula>
    </cfRule>
    <cfRule type="expression" dxfId="384" priority="343">
      <formula>$B2479="NB1142"</formula>
    </cfRule>
    <cfRule type="expression" dxfId="383" priority="344">
      <formula>$B2479="EE1P11"</formula>
    </cfRule>
    <cfRule type="expression" dxfId="382" priority="345">
      <formula>$B2479="TN2054"</formula>
    </cfRule>
    <cfRule type="expression" dxfId="381" priority="346">
      <formula>$B2479="TN1201"</formula>
    </cfRule>
    <cfRule type="expression" dxfId="380" priority="347">
      <formula>$B2479="TN1321"</formula>
    </cfRule>
    <cfRule type="expression" dxfId="379" priority="348">
      <formula>$B2479="TN4010TA"</formula>
    </cfRule>
    <cfRule type="expression" dxfId="378" priority="349">
      <formula>$B2479="TN2053"</formula>
    </cfRule>
    <cfRule type="expression" dxfId="377" priority="350">
      <formula>$B2479="TN2421"</formula>
    </cfRule>
    <cfRule type="expression" dxfId="376" priority="351">
      <formula>$B2479="TN1301"</formula>
    </cfRule>
    <cfRule type="expression" dxfId="375" priority="352">
      <formula>$B2479="TN1612TU"</formula>
    </cfRule>
    <cfRule type="expression" dxfId="374" priority="353">
      <formula>$B2479="TN1311"</formula>
    </cfRule>
    <cfRule type="expression" dxfId="373" priority="354">
      <formula>$B2479="TN1622"</formula>
    </cfRule>
    <cfRule type="expression" dxfId="372" priority="355">
      <formula>$B2479="EE1200"</formula>
    </cfRule>
    <cfRule type="expression" dxfId="371" priority="356">
      <formula>$B2479="TN2345"</formula>
    </cfRule>
    <cfRule type="expression" dxfId="370" priority="357">
      <formula>$B2479="AESB1320TN"</formula>
    </cfRule>
    <cfRule type="expression" dxfId="369" priority="358">
      <formula>$B2479="TN4110TA"</formula>
    </cfRule>
    <cfRule type="expression" dxfId="368" priority="359">
      <formula>$B2479="TN2321"</formula>
    </cfRule>
  </conditionalFormatting>
  <conditionalFormatting sqref="S2477:S2478">
    <cfRule type="expression" dxfId="367" priority="320">
      <formula>$B2477="StatMechThermo"</formula>
    </cfRule>
    <cfRule type="expression" dxfId="366" priority="321">
      <formula>$B2477="TN1531TW"</formula>
    </cfRule>
    <cfRule type="expression" dxfId="365" priority="322">
      <formula>$B2477="AESB1320TN"</formula>
    </cfRule>
    <cfRule type="expression" dxfId="364" priority="323">
      <formula>$B2477="NB1142"</formula>
    </cfRule>
    <cfRule type="expression" dxfId="363" priority="324">
      <formula>$B2477="EE1P11"</formula>
    </cfRule>
    <cfRule type="expression" dxfId="362" priority="325">
      <formula>$B2477="TN2054"</formula>
    </cfRule>
    <cfRule type="expression" dxfId="361" priority="326">
      <formula>$B2477="TN1201"</formula>
    </cfRule>
    <cfRule type="expression" dxfId="360" priority="327">
      <formula>$B2477="TN1321"</formula>
    </cfRule>
    <cfRule type="expression" dxfId="359" priority="328">
      <formula>$B2477="TN4010TA"</formula>
    </cfRule>
    <cfRule type="expression" dxfId="358" priority="329">
      <formula>$B2477="TN2053"</formula>
    </cfRule>
    <cfRule type="expression" dxfId="357" priority="330">
      <formula>$B2477="TN2421"</formula>
    </cfRule>
    <cfRule type="expression" dxfId="356" priority="331">
      <formula>$B2477="TN1301"</formula>
    </cfRule>
    <cfRule type="expression" dxfId="355" priority="332">
      <formula>$B2477="TN1612TU"</formula>
    </cfRule>
    <cfRule type="expression" dxfId="354" priority="333">
      <formula>$B2477="TN1311"</formula>
    </cfRule>
    <cfRule type="expression" dxfId="353" priority="334">
      <formula>$B2477="TN1622"</formula>
    </cfRule>
    <cfRule type="expression" dxfId="352" priority="335">
      <formula>$B2477="EE1200"</formula>
    </cfRule>
    <cfRule type="expression" dxfId="351" priority="336">
      <formula>$B2477="TN2345"</formula>
    </cfRule>
    <cfRule type="expression" dxfId="350" priority="337">
      <formula>$B2477="AESB1320TN"</formula>
    </cfRule>
    <cfRule type="expression" dxfId="349" priority="338">
      <formula>$B2477="TN4110TA"</formula>
    </cfRule>
    <cfRule type="expression" dxfId="348" priority="339">
      <formula>$B2477="TN2321"</formula>
    </cfRule>
  </conditionalFormatting>
  <conditionalFormatting sqref="S2473:S2476">
    <cfRule type="expression" dxfId="347" priority="300">
      <formula>$B2473="StatMechThermo"</formula>
    </cfRule>
    <cfRule type="expression" dxfId="346" priority="301">
      <formula>$B2473="TN1531TW"</formula>
    </cfRule>
    <cfRule type="expression" dxfId="345" priority="302">
      <formula>$B2473="AESB1320TN"</formula>
    </cfRule>
    <cfRule type="expression" dxfId="344" priority="303">
      <formula>$B2473="NB1142"</formula>
    </cfRule>
    <cfRule type="expression" dxfId="343" priority="304">
      <formula>$B2473="EE1P11"</formula>
    </cfRule>
    <cfRule type="expression" dxfId="342" priority="305">
      <formula>$B2473="TN2054"</formula>
    </cfRule>
    <cfRule type="expression" dxfId="341" priority="306">
      <formula>$B2473="TN1201"</formula>
    </cfRule>
    <cfRule type="expression" dxfId="340" priority="307">
      <formula>$B2473="TN1321"</formula>
    </cfRule>
    <cfRule type="expression" dxfId="339" priority="308">
      <formula>$B2473="TN4010TA"</formula>
    </cfRule>
    <cfRule type="expression" dxfId="338" priority="309">
      <formula>$B2473="TN2053"</formula>
    </cfRule>
    <cfRule type="expression" dxfId="337" priority="310">
      <formula>$B2473="TN2421"</formula>
    </cfRule>
    <cfRule type="expression" dxfId="336" priority="311">
      <formula>$B2473="TN1301"</formula>
    </cfRule>
    <cfRule type="expression" dxfId="335" priority="312">
      <formula>$B2473="TN1612TU"</formula>
    </cfRule>
    <cfRule type="expression" dxfId="334" priority="313">
      <formula>$B2473="TN1311"</formula>
    </cfRule>
    <cfRule type="expression" dxfId="333" priority="314">
      <formula>$B2473="TN1622"</formula>
    </cfRule>
    <cfRule type="expression" dxfId="332" priority="315">
      <formula>$B2473="EE1200"</formula>
    </cfRule>
    <cfRule type="expression" dxfId="331" priority="316">
      <formula>$B2473="TN2345"</formula>
    </cfRule>
    <cfRule type="expression" dxfId="330" priority="317">
      <formula>$B2473="AESB1320TN"</formula>
    </cfRule>
    <cfRule type="expression" dxfId="329" priority="318">
      <formula>$B2473="TN4110TA"</formula>
    </cfRule>
    <cfRule type="expression" dxfId="328" priority="319">
      <formula>$B2473="TN2321"</formula>
    </cfRule>
  </conditionalFormatting>
  <conditionalFormatting sqref="S2469:S2472">
    <cfRule type="expression" dxfId="327" priority="280">
      <formula>$B2469="StatMechThermo"</formula>
    </cfRule>
    <cfRule type="expression" dxfId="326" priority="281">
      <formula>$B2469="TN1531TW"</formula>
    </cfRule>
    <cfRule type="expression" dxfId="325" priority="282">
      <formula>$B2469="AESB1320TN"</formula>
    </cfRule>
    <cfRule type="expression" dxfId="324" priority="283">
      <formula>$B2469="NB1142"</formula>
    </cfRule>
    <cfRule type="expression" dxfId="323" priority="284">
      <formula>$B2469="EE1P11"</formula>
    </cfRule>
    <cfRule type="expression" dxfId="322" priority="285">
      <formula>$B2469="TN2054"</formula>
    </cfRule>
    <cfRule type="expression" dxfId="321" priority="286">
      <formula>$B2469="TN1201"</formula>
    </cfRule>
    <cfRule type="expression" dxfId="320" priority="287">
      <formula>$B2469="TN1321"</formula>
    </cfRule>
    <cfRule type="expression" dxfId="319" priority="288">
      <formula>$B2469="TN4010TA"</formula>
    </cfRule>
    <cfRule type="expression" dxfId="318" priority="289">
      <formula>$B2469="TN2053"</formula>
    </cfRule>
    <cfRule type="expression" dxfId="317" priority="290">
      <formula>$B2469="TN2421"</formula>
    </cfRule>
    <cfRule type="expression" dxfId="316" priority="291">
      <formula>$B2469="TN1301"</formula>
    </cfRule>
    <cfRule type="expression" dxfId="315" priority="292">
      <formula>$B2469="TN1612TU"</formula>
    </cfRule>
    <cfRule type="expression" dxfId="314" priority="293">
      <formula>$B2469="TN1311"</formula>
    </cfRule>
    <cfRule type="expression" dxfId="313" priority="294">
      <formula>$B2469="TN1622"</formula>
    </cfRule>
    <cfRule type="expression" dxfId="312" priority="295">
      <formula>$B2469="EE1200"</formula>
    </cfRule>
    <cfRule type="expression" dxfId="311" priority="296">
      <formula>$B2469="TN2345"</formula>
    </cfRule>
    <cfRule type="expression" dxfId="310" priority="297">
      <formula>$B2469="AESB1320TN"</formula>
    </cfRule>
    <cfRule type="expression" dxfId="309" priority="298">
      <formula>$B2469="TN4110TA"</formula>
    </cfRule>
    <cfRule type="expression" dxfId="308" priority="299">
      <formula>$B2469="TN2321"</formula>
    </cfRule>
  </conditionalFormatting>
  <conditionalFormatting sqref="S2465:S2467">
    <cfRule type="expression" dxfId="307" priority="260">
      <formula>$B2465="StatMechThermo"</formula>
    </cfRule>
    <cfRule type="expression" dxfId="306" priority="261">
      <formula>$B2465="TN1531TW"</formula>
    </cfRule>
    <cfRule type="expression" dxfId="305" priority="262">
      <formula>$B2465="AESB1320TN"</formula>
    </cfRule>
    <cfRule type="expression" dxfId="304" priority="263">
      <formula>$B2465="NB1142"</formula>
    </cfRule>
    <cfRule type="expression" dxfId="303" priority="264">
      <formula>$B2465="EE1P11"</formula>
    </cfRule>
    <cfRule type="expression" dxfId="302" priority="265">
      <formula>$B2465="TN2054"</formula>
    </cfRule>
    <cfRule type="expression" dxfId="301" priority="266">
      <formula>$B2465="TN1201"</formula>
    </cfRule>
    <cfRule type="expression" dxfId="300" priority="267">
      <formula>$B2465="TN1321"</formula>
    </cfRule>
    <cfRule type="expression" dxfId="299" priority="268">
      <formula>$B2465="TN4010TA"</formula>
    </cfRule>
    <cfRule type="expression" dxfId="298" priority="269">
      <formula>$B2465="TN2053"</formula>
    </cfRule>
    <cfRule type="expression" dxfId="297" priority="270">
      <formula>$B2465="TN2421"</formula>
    </cfRule>
    <cfRule type="expression" dxfId="296" priority="271">
      <formula>$B2465="TN1301"</formula>
    </cfRule>
    <cfRule type="expression" dxfId="295" priority="272">
      <formula>$B2465="TN1612TU"</formula>
    </cfRule>
    <cfRule type="expression" dxfId="294" priority="273">
      <formula>$B2465="TN1311"</formula>
    </cfRule>
    <cfRule type="expression" dxfId="293" priority="274">
      <formula>$B2465="TN1622"</formula>
    </cfRule>
    <cfRule type="expression" dxfId="292" priority="275">
      <formula>$B2465="EE1200"</formula>
    </cfRule>
    <cfRule type="expression" dxfId="291" priority="276">
      <formula>$B2465="TN2345"</formula>
    </cfRule>
    <cfRule type="expression" dxfId="290" priority="277">
      <formula>$B2465="AESB1320TN"</formula>
    </cfRule>
    <cfRule type="expression" dxfId="289" priority="278">
      <formula>$B2465="TN4110TA"</formula>
    </cfRule>
    <cfRule type="expression" dxfId="288" priority="279">
      <formula>$B2465="TN2321"</formula>
    </cfRule>
  </conditionalFormatting>
  <conditionalFormatting sqref="S2446:S2464">
    <cfRule type="expression" dxfId="287" priority="240">
      <formula>$B2446="StatMechThermo"</formula>
    </cfRule>
    <cfRule type="expression" dxfId="286" priority="241">
      <formula>$B2446="TN1531TW"</formula>
    </cfRule>
    <cfRule type="expression" dxfId="285" priority="242">
      <formula>$B2446="AESB1320TN"</formula>
    </cfRule>
    <cfRule type="expression" dxfId="284" priority="243">
      <formula>$B2446="NB1142"</formula>
    </cfRule>
    <cfRule type="expression" dxfId="283" priority="244">
      <formula>$B2446="EE1P11"</formula>
    </cfRule>
    <cfRule type="expression" dxfId="282" priority="245">
      <formula>$B2446="TN2054"</formula>
    </cfRule>
    <cfRule type="expression" dxfId="281" priority="246">
      <formula>$B2446="TN1201"</formula>
    </cfRule>
    <cfRule type="expression" dxfId="280" priority="247">
      <formula>$B2446="TN1321"</formula>
    </cfRule>
    <cfRule type="expression" dxfId="279" priority="248">
      <formula>$B2446="TN4010TA"</formula>
    </cfRule>
    <cfRule type="expression" dxfId="278" priority="249">
      <formula>$B2446="TN2053"</formula>
    </cfRule>
    <cfRule type="expression" dxfId="277" priority="250">
      <formula>$B2446="TN2421"</formula>
    </cfRule>
    <cfRule type="expression" dxfId="276" priority="251">
      <formula>$B2446="TN1301"</formula>
    </cfRule>
    <cfRule type="expression" dxfId="275" priority="252">
      <formula>$B2446="TN1612TU"</formula>
    </cfRule>
    <cfRule type="expression" dxfId="274" priority="253">
      <formula>$B2446="TN1311"</formula>
    </cfRule>
    <cfRule type="expression" dxfId="273" priority="254">
      <formula>$B2446="TN1622"</formula>
    </cfRule>
    <cfRule type="expression" dxfId="272" priority="255">
      <formula>$B2446="EE1200"</formula>
    </cfRule>
    <cfRule type="expression" dxfId="271" priority="256">
      <formula>$B2446="TN2345"</formula>
    </cfRule>
    <cfRule type="expression" dxfId="270" priority="257">
      <formula>$B2446="AESB1320TN"</formula>
    </cfRule>
    <cfRule type="expression" dxfId="269" priority="258">
      <formula>$B2446="TN4110TA"</formula>
    </cfRule>
    <cfRule type="expression" dxfId="268" priority="259">
      <formula>$B2446="TN2321"</formula>
    </cfRule>
  </conditionalFormatting>
  <conditionalFormatting sqref="S2432:S2444 S2427:S2429">
    <cfRule type="expression" dxfId="267" priority="220">
      <formula>$B2427="StatMechThermo"</formula>
    </cfRule>
    <cfRule type="expression" dxfId="266" priority="221">
      <formula>$B2427="TN1531TW"</formula>
    </cfRule>
    <cfRule type="expression" dxfId="265" priority="222">
      <formula>$B2427="AESB1320TN"</formula>
    </cfRule>
    <cfRule type="expression" dxfId="264" priority="223">
      <formula>$B2427="NB1142"</formula>
    </cfRule>
    <cfRule type="expression" dxfId="263" priority="224">
      <formula>$B2427="EE1P11"</formula>
    </cfRule>
    <cfRule type="expression" dxfId="262" priority="225">
      <formula>$B2427="TN2054"</formula>
    </cfRule>
    <cfRule type="expression" dxfId="261" priority="226">
      <formula>$B2427="TN1201"</formula>
    </cfRule>
    <cfRule type="expression" dxfId="260" priority="227">
      <formula>$B2427="TN1321"</formula>
    </cfRule>
    <cfRule type="expression" dxfId="259" priority="228">
      <formula>$B2427="TN4010TA"</formula>
    </cfRule>
    <cfRule type="expression" dxfId="258" priority="229">
      <formula>$B2427="TN2053"</formula>
    </cfRule>
    <cfRule type="expression" dxfId="257" priority="230">
      <formula>$B2427="TN2421"</formula>
    </cfRule>
    <cfRule type="expression" dxfId="256" priority="231">
      <formula>$B2427="TN1301"</formula>
    </cfRule>
    <cfRule type="expression" dxfId="255" priority="232">
      <formula>$B2427="TN1612TU"</formula>
    </cfRule>
    <cfRule type="expression" dxfId="254" priority="233">
      <formula>$B2427="TN1311"</formula>
    </cfRule>
    <cfRule type="expression" dxfId="253" priority="234">
      <formula>$B2427="TN1622"</formula>
    </cfRule>
    <cfRule type="expression" dxfId="252" priority="235">
      <formula>$B2427="EE1200"</formula>
    </cfRule>
    <cfRule type="expression" dxfId="251" priority="236">
      <formula>$B2427="TN2345"</formula>
    </cfRule>
    <cfRule type="expression" dxfId="250" priority="237">
      <formula>$B2427="AESB1320TN"</formula>
    </cfRule>
    <cfRule type="expression" dxfId="249" priority="238">
      <formula>$B2427="TN4110TA"</formula>
    </cfRule>
    <cfRule type="expression" dxfId="248" priority="239">
      <formula>$B2427="TN2321"</formula>
    </cfRule>
  </conditionalFormatting>
  <conditionalFormatting sqref="S2445">
    <cfRule type="expression" dxfId="247" priority="200">
      <formula>$B2445="StatMechThermo"</formula>
    </cfRule>
    <cfRule type="expression" dxfId="246" priority="201">
      <formula>$B2445="TN1531TW"</formula>
    </cfRule>
    <cfRule type="expression" dxfId="245" priority="202">
      <formula>$B2445="AESB1320TN"</formula>
    </cfRule>
    <cfRule type="expression" dxfId="244" priority="203">
      <formula>$B2445="NB1142"</formula>
    </cfRule>
    <cfRule type="expression" dxfId="243" priority="204">
      <formula>$B2445="EE1P11"</formula>
    </cfRule>
    <cfRule type="expression" dxfId="242" priority="205">
      <formula>$B2445="TN2054"</formula>
    </cfRule>
    <cfRule type="expression" dxfId="241" priority="206">
      <formula>$B2445="TN1201"</formula>
    </cfRule>
    <cfRule type="expression" dxfId="240" priority="207">
      <formula>$B2445="TN1321"</formula>
    </cfRule>
    <cfRule type="expression" dxfId="239" priority="208">
      <formula>$B2445="TN4010TA"</formula>
    </cfRule>
    <cfRule type="expression" dxfId="238" priority="209">
      <formula>$B2445="TN2053"</formula>
    </cfRule>
    <cfRule type="expression" dxfId="237" priority="210">
      <formula>$B2445="TN2421"</formula>
    </cfRule>
    <cfRule type="expression" dxfId="236" priority="211">
      <formula>$B2445="TN1301"</formula>
    </cfRule>
    <cfRule type="expression" dxfId="235" priority="212">
      <formula>$B2445="TN1612TU"</formula>
    </cfRule>
    <cfRule type="expression" dxfId="234" priority="213">
      <formula>$B2445="TN1311"</formula>
    </cfRule>
    <cfRule type="expression" dxfId="233" priority="214">
      <formula>$B2445="TN1622"</formula>
    </cfRule>
    <cfRule type="expression" dxfId="232" priority="215">
      <formula>$B2445="EE1200"</formula>
    </cfRule>
    <cfRule type="expression" dxfId="231" priority="216">
      <formula>$B2445="TN2345"</formula>
    </cfRule>
    <cfRule type="expression" dxfId="230" priority="217">
      <formula>$B2445="AESB1320TN"</formula>
    </cfRule>
    <cfRule type="expression" dxfId="229" priority="218">
      <formula>$B2445="TN4110TA"</formula>
    </cfRule>
    <cfRule type="expression" dxfId="228" priority="219">
      <formula>$B2445="TN2321"</formula>
    </cfRule>
  </conditionalFormatting>
  <conditionalFormatting sqref="S2388:S2389">
    <cfRule type="expression" dxfId="227" priority="161">
      <formula>$B2388="StatMechThermo"</formula>
    </cfRule>
    <cfRule type="expression" dxfId="226" priority="181">
      <formula>$B2388="TN1531TW"</formula>
    </cfRule>
    <cfRule type="expression" dxfId="225" priority="182">
      <formula>$B2388="AESB1320TN"</formula>
    </cfRule>
    <cfRule type="expression" dxfId="224" priority="183">
      <formula>$B2388="NB1142"</formula>
    </cfRule>
    <cfRule type="expression" dxfId="223" priority="184">
      <formula>$B2388="EE1P11"</formula>
    </cfRule>
    <cfRule type="expression" dxfId="222" priority="185">
      <formula>$B2388="TN2054"</formula>
    </cfRule>
    <cfRule type="expression" dxfId="221" priority="186">
      <formula>$B2388="TN1201"</formula>
    </cfRule>
    <cfRule type="expression" dxfId="220" priority="187">
      <formula>$B2388="TN1321"</formula>
    </cfRule>
    <cfRule type="expression" dxfId="219" priority="188">
      <formula>$B2388="TN4010TA"</formula>
    </cfRule>
    <cfRule type="expression" dxfId="218" priority="189">
      <formula>$B2388="TN2053"</formula>
    </cfRule>
    <cfRule type="expression" dxfId="217" priority="190">
      <formula>$B2388="TN2421"</formula>
    </cfRule>
    <cfRule type="expression" dxfId="216" priority="191">
      <formula>$B2388="TN1301"</formula>
    </cfRule>
    <cfRule type="expression" dxfId="215" priority="192">
      <formula>$B2388="TN1612TU"</formula>
    </cfRule>
    <cfRule type="expression" dxfId="214" priority="193">
      <formula>$B2388="TN1311"</formula>
    </cfRule>
    <cfRule type="expression" dxfId="213" priority="194">
      <formula>$B2388="TN1622"</formula>
    </cfRule>
    <cfRule type="expression" dxfId="212" priority="195">
      <formula>$B2388="EE1200"</formula>
    </cfRule>
    <cfRule type="expression" dxfId="211" priority="196">
      <formula>$B2388="TN2345"</formula>
    </cfRule>
    <cfRule type="expression" dxfId="210" priority="197">
      <formula>$B2388="AESB1320TN"</formula>
    </cfRule>
    <cfRule type="expression" dxfId="209" priority="198">
      <formula>$B2388="TN4110TA"</formula>
    </cfRule>
    <cfRule type="expression" dxfId="208" priority="199">
      <formula>$B2388="TN2321"</formula>
    </cfRule>
  </conditionalFormatting>
  <conditionalFormatting sqref="S2364:S2387">
    <cfRule type="expression" dxfId="207" priority="162">
      <formula>$B2364="TN1531TW"</formula>
    </cfRule>
    <cfRule type="expression" dxfId="206" priority="163">
      <formula>$B2364="AESB1320TN"</formula>
    </cfRule>
    <cfRule type="expression" dxfId="205" priority="164">
      <formula>$B2364="NB1142"</formula>
    </cfRule>
    <cfRule type="expression" dxfId="204" priority="165">
      <formula>$B2364="EE1P11"</formula>
    </cfRule>
    <cfRule type="expression" dxfId="203" priority="166">
      <formula>$B2364="TN2054"</formula>
    </cfRule>
    <cfRule type="expression" dxfId="202" priority="167">
      <formula>$B2364="TN1201"</formula>
    </cfRule>
    <cfRule type="expression" dxfId="201" priority="168">
      <formula>$B2364="TN1321"</formula>
    </cfRule>
    <cfRule type="expression" dxfId="200" priority="169">
      <formula>$B2364="TN4010TA"</formula>
    </cfRule>
    <cfRule type="expression" dxfId="199" priority="170">
      <formula>$B2364="TN2053"</formula>
    </cfRule>
    <cfRule type="expression" dxfId="198" priority="171">
      <formula>$B2364="TN2421"</formula>
    </cfRule>
    <cfRule type="expression" dxfId="197" priority="172">
      <formula>$B2364="TN1301"</formula>
    </cfRule>
    <cfRule type="expression" dxfId="196" priority="173">
      <formula>$B2364="TN1612TU"</formula>
    </cfRule>
    <cfRule type="expression" dxfId="195" priority="174">
      <formula>$B2364="TN1311"</formula>
    </cfRule>
    <cfRule type="expression" dxfId="194" priority="175">
      <formula>$B2364="TN1622"</formula>
    </cfRule>
    <cfRule type="expression" dxfId="193" priority="176">
      <formula>$B2364="EE1200"</formula>
    </cfRule>
    <cfRule type="expression" dxfId="192" priority="177">
      <formula>$B2364="TN2345"</formula>
    </cfRule>
    <cfRule type="expression" dxfId="191" priority="178">
      <formula>$B2364="AESB1320TN"</formula>
    </cfRule>
    <cfRule type="expression" dxfId="190" priority="179">
      <formula>$B2364="TN4110TA"</formula>
    </cfRule>
    <cfRule type="expression" dxfId="189" priority="180">
      <formula>$B2364="TN2321"</formula>
    </cfRule>
  </conditionalFormatting>
  <conditionalFormatting sqref="S2390">
    <cfRule type="expression" dxfId="188" priority="141">
      <formula>$B2390="StatMechThermo"</formula>
    </cfRule>
    <cfRule type="expression" dxfId="187" priority="142">
      <formula>$B2390="TN1531TW"</formula>
    </cfRule>
    <cfRule type="expression" dxfId="186" priority="143">
      <formula>$B2390="AESB1320TN"</formula>
    </cfRule>
    <cfRule type="expression" dxfId="185" priority="144">
      <formula>$B2390="NB1142"</formula>
    </cfRule>
    <cfRule type="expression" dxfId="184" priority="145">
      <formula>$B2390="EE1P11"</formula>
    </cfRule>
    <cfRule type="expression" dxfId="183" priority="146">
      <formula>$B2390="TN2054"</formula>
    </cfRule>
    <cfRule type="expression" dxfId="182" priority="147">
      <formula>$B2390="TN1201"</formula>
    </cfRule>
    <cfRule type="expression" dxfId="181" priority="148">
      <formula>$B2390="TN1321"</formula>
    </cfRule>
    <cfRule type="expression" dxfId="180" priority="149">
      <formula>$B2390="TN4010TA"</formula>
    </cfRule>
    <cfRule type="expression" dxfId="179" priority="150">
      <formula>$B2390="TN2053"</formula>
    </cfRule>
    <cfRule type="expression" dxfId="178" priority="151">
      <formula>$B2390="TN2421"</formula>
    </cfRule>
    <cfRule type="expression" dxfId="177" priority="152">
      <formula>$B2390="TN1301"</formula>
    </cfRule>
    <cfRule type="expression" dxfId="176" priority="153">
      <formula>$B2390="TN1612TU"</formula>
    </cfRule>
    <cfRule type="expression" dxfId="175" priority="154">
      <formula>$B2390="TN1311"</formula>
    </cfRule>
    <cfRule type="expression" dxfId="174" priority="155">
      <formula>$B2390="TN1622"</formula>
    </cfRule>
    <cfRule type="expression" dxfId="173" priority="156">
      <formula>$B2390="EE1200"</formula>
    </cfRule>
    <cfRule type="expression" dxfId="172" priority="157">
      <formula>$B2390="TN2345"</formula>
    </cfRule>
    <cfRule type="expression" dxfId="171" priority="158">
      <formula>$B2390="AESB1320TN"</formula>
    </cfRule>
    <cfRule type="expression" dxfId="170" priority="159">
      <formula>$B2390="TN4110TA"</formula>
    </cfRule>
    <cfRule type="expression" dxfId="169" priority="160">
      <formula>$B2390="TN2321"</formula>
    </cfRule>
  </conditionalFormatting>
  <conditionalFormatting sqref="S2468">
    <cfRule type="expression" dxfId="168" priority="121">
      <formula>$B2468="StatMechThermo"</formula>
    </cfRule>
    <cfRule type="expression" dxfId="167" priority="122">
      <formula>$B2468="TN1531TW"</formula>
    </cfRule>
    <cfRule type="expression" dxfId="166" priority="123">
      <formula>$B2468="AESB1320TN"</formula>
    </cfRule>
    <cfRule type="expression" dxfId="165" priority="124">
      <formula>$B2468="NB1142"</formula>
    </cfRule>
    <cfRule type="expression" dxfId="164" priority="125">
      <formula>$B2468="EE1P11"</formula>
    </cfRule>
    <cfRule type="expression" dxfId="163" priority="126">
      <formula>$B2468="TN2054"</formula>
    </cfRule>
    <cfRule type="expression" dxfId="162" priority="127">
      <formula>$B2468="TN1201"</formula>
    </cfRule>
    <cfRule type="expression" dxfId="161" priority="128">
      <formula>$B2468="TN1321"</formula>
    </cfRule>
    <cfRule type="expression" dxfId="160" priority="129">
      <formula>$B2468="TN4010TA"</formula>
    </cfRule>
    <cfRule type="expression" dxfId="159" priority="130">
      <formula>$B2468="TN2053"</formula>
    </cfRule>
    <cfRule type="expression" dxfId="158" priority="131">
      <formula>$B2468="TN2421"</formula>
    </cfRule>
    <cfRule type="expression" dxfId="157" priority="132">
      <formula>$B2468="TN1301"</formula>
    </cfRule>
    <cfRule type="expression" dxfId="156" priority="133">
      <formula>$B2468="TN1612TU"</formula>
    </cfRule>
    <cfRule type="expression" dxfId="155" priority="134">
      <formula>$B2468="TN1311"</formula>
    </cfRule>
    <cfRule type="expression" dxfId="154" priority="135">
      <formula>$B2468="TN1622"</formula>
    </cfRule>
    <cfRule type="expression" dxfId="153" priority="136">
      <formula>$B2468="EE1200"</formula>
    </cfRule>
    <cfRule type="expression" dxfId="152" priority="137">
      <formula>$B2468="TN2345"</formula>
    </cfRule>
    <cfRule type="expression" dxfId="151" priority="138">
      <formula>$B2468="AESB1320TN"</formula>
    </cfRule>
    <cfRule type="expression" dxfId="150" priority="139">
      <formula>$B2468="TN4110TA"</formula>
    </cfRule>
    <cfRule type="expression" dxfId="149" priority="140">
      <formula>$B2468="TN2321"</formula>
    </cfRule>
  </conditionalFormatting>
  <conditionalFormatting sqref="S2430">
    <cfRule type="expression" dxfId="148" priority="101">
      <formula>$B2430="StatMechThermo"</formula>
    </cfRule>
    <cfRule type="expression" dxfId="147" priority="102">
      <formula>$B2430="TN1531TW"</formula>
    </cfRule>
    <cfRule type="expression" dxfId="146" priority="103">
      <formula>$B2430="AESB1320TN"</formula>
    </cfRule>
    <cfRule type="expression" dxfId="145" priority="104">
      <formula>$B2430="NB1142"</formula>
    </cfRule>
    <cfRule type="expression" dxfId="144" priority="105">
      <formula>$B2430="EE1P11"</formula>
    </cfRule>
    <cfRule type="expression" dxfId="143" priority="106">
      <formula>$B2430="TN2054"</formula>
    </cfRule>
    <cfRule type="expression" dxfId="142" priority="107">
      <formula>$B2430="TN1201"</formula>
    </cfRule>
    <cfRule type="expression" dxfId="141" priority="108">
      <formula>$B2430="TN1321"</formula>
    </cfRule>
    <cfRule type="expression" dxfId="140" priority="109">
      <formula>$B2430="TN4010TA"</formula>
    </cfRule>
    <cfRule type="expression" dxfId="139" priority="110">
      <formula>$B2430="TN2053"</formula>
    </cfRule>
    <cfRule type="expression" dxfId="138" priority="111">
      <formula>$B2430="TN2421"</formula>
    </cfRule>
    <cfRule type="expression" dxfId="137" priority="112">
      <formula>$B2430="TN1301"</formula>
    </cfRule>
    <cfRule type="expression" dxfId="136" priority="113">
      <formula>$B2430="TN1612TU"</formula>
    </cfRule>
    <cfRule type="expression" dxfId="135" priority="114">
      <formula>$B2430="TN1311"</formula>
    </cfRule>
    <cfRule type="expression" dxfId="134" priority="115">
      <formula>$B2430="TN1622"</formula>
    </cfRule>
    <cfRule type="expression" dxfId="133" priority="116">
      <formula>$B2430="EE1200"</formula>
    </cfRule>
    <cfRule type="expression" dxfId="132" priority="117">
      <formula>$B2430="TN2345"</formula>
    </cfRule>
    <cfRule type="expression" dxfId="131" priority="118">
      <formula>$B2430="AESB1320TN"</formula>
    </cfRule>
    <cfRule type="expression" dxfId="130" priority="119">
      <formula>$B2430="TN4110TA"</formula>
    </cfRule>
    <cfRule type="expression" dxfId="129" priority="120">
      <formula>$B2430="TN2321"</formula>
    </cfRule>
  </conditionalFormatting>
  <conditionalFormatting sqref="S2431">
    <cfRule type="expression" dxfId="128" priority="81">
      <formula>$B2431="StatMechThermo"</formula>
    </cfRule>
    <cfRule type="expression" dxfId="127" priority="82">
      <formula>$B2431="TN1531TW"</formula>
    </cfRule>
    <cfRule type="expression" dxfId="126" priority="83">
      <formula>$B2431="AESB1320TN"</formula>
    </cfRule>
    <cfRule type="expression" dxfId="125" priority="84">
      <formula>$B2431="NB1142"</formula>
    </cfRule>
    <cfRule type="expression" dxfId="124" priority="85">
      <formula>$B2431="EE1P11"</formula>
    </cfRule>
    <cfRule type="expression" dxfId="123" priority="86">
      <formula>$B2431="TN2054"</formula>
    </cfRule>
    <cfRule type="expression" dxfId="122" priority="87">
      <formula>$B2431="TN1201"</formula>
    </cfRule>
    <cfRule type="expression" dxfId="121" priority="88">
      <formula>$B2431="TN1321"</formula>
    </cfRule>
    <cfRule type="expression" dxfId="120" priority="89">
      <formula>$B2431="TN4010TA"</formula>
    </cfRule>
    <cfRule type="expression" dxfId="119" priority="90">
      <formula>$B2431="TN2053"</formula>
    </cfRule>
    <cfRule type="expression" dxfId="118" priority="91">
      <formula>$B2431="TN2421"</formula>
    </cfRule>
    <cfRule type="expression" dxfId="117" priority="92">
      <formula>$B2431="TN1301"</formula>
    </cfRule>
    <cfRule type="expression" dxfId="116" priority="93">
      <formula>$B2431="TN1612TU"</formula>
    </cfRule>
    <cfRule type="expression" dxfId="115" priority="94">
      <formula>$B2431="TN1311"</formula>
    </cfRule>
    <cfRule type="expression" dxfId="114" priority="95">
      <formula>$B2431="TN1622"</formula>
    </cfRule>
    <cfRule type="expression" dxfId="113" priority="96">
      <formula>$B2431="EE1200"</formula>
    </cfRule>
    <cfRule type="expression" dxfId="112" priority="97">
      <formula>$B2431="TN2345"</formula>
    </cfRule>
    <cfRule type="expression" dxfId="111" priority="98">
      <formula>$B2431="AESB1320TN"</formula>
    </cfRule>
    <cfRule type="expression" dxfId="110" priority="99">
      <formula>$B2431="TN4110TA"</formula>
    </cfRule>
    <cfRule type="expression" dxfId="109" priority="100">
      <formula>$B2431="TN2321"</formula>
    </cfRule>
  </conditionalFormatting>
  <conditionalFormatting sqref="M2390">
    <cfRule type="expression" dxfId="108" priority="61">
      <formula>$B2390="StatMechThermo"</formula>
    </cfRule>
    <cfRule type="expression" dxfId="107" priority="62">
      <formula>$B2390="TN1531TW"</formula>
    </cfRule>
    <cfRule type="expression" dxfId="106" priority="63">
      <formula>$B2390="AESB1320TN"</formula>
    </cfRule>
    <cfRule type="expression" dxfId="105" priority="64">
      <formula>$B2390="NB1142"</formula>
    </cfRule>
    <cfRule type="expression" dxfId="104" priority="65">
      <formula>$B2390="EE1P11"</formula>
    </cfRule>
    <cfRule type="expression" dxfId="103" priority="66">
      <formula>$B2390="TN2054"</formula>
    </cfRule>
    <cfRule type="expression" dxfId="102" priority="67">
      <formula>$B2390="TN1201"</formula>
    </cfRule>
    <cfRule type="expression" dxfId="101" priority="68">
      <formula>$B2390="TN1321"</formula>
    </cfRule>
    <cfRule type="expression" dxfId="100" priority="69">
      <formula>$B2390="TN4010TA"</formula>
    </cfRule>
    <cfRule type="expression" dxfId="99" priority="70">
      <formula>$B2390="TN2053"</formula>
    </cfRule>
    <cfRule type="expression" dxfId="98" priority="71">
      <formula>$B2390="TN2421"</formula>
    </cfRule>
    <cfRule type="expression" dxfId="97" priority="72">
      <formula>$B2390="TN1301"</formula>
    </cfRule>
    <cfRule type="expression" dxfId="96" priority="73">
      <formula>$B2390="TN1612TU"</formula>
    </cfRule>
    <cfRule type="expression" dxfId="95" priority="74">
      <formula>$B2390="TN1311"</formula>
    </cfRule>
    <cfRule type="expression" dxfId="94" priority="75">
      <formula>$B2390="TN1622"</formula>
    </cfRule>
    <cfRule type="expression" dxfId="93" priority="76">
      <formula>$B2390="EE1200"</formula>
    </cfRule>
    <cfRule type="expression" dxfId="92" priority="77">
      <formula>$B2390="TN2345"</formula>
    </cfRule>
    <cfRule type="expression" dxfId="91" priority="78">
      <formula>$B2390="AESB1320TN"</formula>
    </cfRule>
    <cfRule type="expression" dxfId="90" priority="79">
      <formula>$B2390="TN4110TA"</formula>
    </cfRule>
    <cfRule type="expression" dxfId="89" priority="80">
      <formula>$B2390="TN2321"</formula>
    </cfRule>
  </conditionalFormatting>
  <conditionalFormatting sqref="M2389">
    <cfRule type="expression" dxfId="88" priority="41">
      <formula>$B2389="StatMechThermo"</formula>
    </cfRule>
    <cfRule type="expression" dxfId="87" priority="42">
      <formula>$B2389="TN1531TW"</formula>
    </cfRule>
    <cfRule type="expression" dxfId="86" priority="43">
      <formula>$B2389="AESB1320TN"</formula>
    </cfRule>
    <cfRule type="expression" dxfId="85" priority="44">
      <formula>$B2389="NB1142"</formula>
    </cfRule>
    <cfRule type="expression" dxfId="84" priority="45">
      <formula>$B2389="EE1P11"</formula>
    </cfRule>
    <cfRule type="expression" dxfId="83" priority="46">
      <formula>$B2389="TN2054"</formula>
    </cfRule>
    <cfRule type="expression" dxfId="82" priority="47">
      <formula>$B2389="TN1201"</formula>
    </cfRule>
    <cfRule type="expression" dxfId="81" priority="48">
      <formula>$B2389="TN1321"</formula>
    </cfRule>
    <cfRule type="expression" dxfId="80" priority="49">
      <formula>$B2389="TN4010TA"</formula>
    </cfRule>
    <cfRule type="expression" dxfId="79" priority="50">
      <formula>$B2389="TN2053"</formula>
    </cfRule>
    <cfRule type="expression" dxfId="78" priority="51">
      <formula>$B2389="TN2421"</formula>
    </cfRule>
    <cfRule type="expression" dxfId="77" priority="52">
      <formula>$B2389="TN1301"</formula>
    </cfRule>
    <cfRule type="expression" dxfId="76" priority="53">
      <formula>$B2389="TN1612TU"</formula>
    </cfRule>
    <cfRule type="expression" dxfId="75" priority="54">
      <formula>$B2389="TN1311"</formula>
    </cfRule>
    <cfRule type="expression" dxfId="74" priority="55">
      <formula>$B2389="TN1622"</formula>
    </cfRule>
    <cfRule type="expression" dxfId="73" priority="56">
      <formula>$B2389="EE1200"</formula>
    </cfRule>
    <cfRule type="expression" dxfId="72" priority="57">
      <formula>$B2389="TN2345"</formula>
    </cfRule>
    <cfRule type="expression" dxfId="71" priority="58">
      <formula>$B2389="AESB1320TN"</formula>
    </cfRule>
    <cfRule type="expression" dxfId="70" priority="59">
      <formula>$B2389="TN4110TA"</formula>
    </cfRule>
    <cfRule type="expression" dxfId="69" priority="60">
      <formula>$B2389="TN2321"</formula>
    </cfRule>
  </conditionalFormatting>
  <conditionalFormatting sqref="S2526">
    <cfRule type="expression" dxfId="68" priority="21">
      <formula>$B2526="StatMechThermo"</formula>
    </cfRule>
    <cfRule type="expression" dxfId="67" priority="22">
      <formula>$B2526="TN1531TW"</formula>
    </cfRule>
    <cfRule type="expression" dxfId="66" priority="23">
      <formula>$B2526="AESB1320TN"</formula>
    </cfRule>
    <cfRule type="expression" dxfId="65" priority="24">
      <formula>$B2526="NB1142"</formula>
    </cfRule>
    <cfRule type="expression" dxfId="64" priority="25">
      <formula>$B2526="EE1P11"</formula>
    </cfRule>
    <cfRule type="expression" dxfId="63" priority="26">
      <formula>$B2526="TN2054"</formula>
    </cfRule>
    <cfRule type="expression" dxfId="62" priority="27">
      <formula>$B2526="TN1201"</formula>
    </cfRule>
    <cfRule type="expression" dxfId="61" priority="28">
      <formula>$B2526="TN1321"</formula>
    </cfRule>
    <cfRule type="expression" dxfId="60" priority="29">
      <formula>$B2526="TN4010TA"</formula>
    </cfRule>
    <cfRule type="expression" dxfId="59" priority="30">
      <formula>$B2526="TN2053"</formula>
    </cfRule>
    <cfRule type="expression" dxfId="58" priority="31">
      <formula>$B2526="TN2421"</formula>
    </cfRule>
    <cfRule type="expression" dxfId="57" priority="32">
      <formula>$B2526="TN1301"</formula>
    </cfRule>
    <cfRule type="expression" dxfId="56" priority="33">
      <formula>$B2526="TN1612TU"</formula>
    </cfRule>
    <cfRule type="expression" dxfId="55" priority="34">
      <formula>$B2526="TN1311"</formula>
    </cfRule>
    <cfRule type="expression" dxfId="54" priority="35">
      <formula>$B2526="TN1622"</formula>
    </cfRule>
    <cfRule type="expression" dxfId="53" priority="36">
      <formula>$B2526="EE1200"</formula>
    </cfRule>
    <cfRule type="expression" dxfId="52" priority="37">
      <formula>$B2526="TN2345"</formula>
    </cfRule>
    <cfRule type="expression" dxfId="51" priority="38">
      <formula>$B2526="AESB1320TN"</formula>
    </cfRule>
    <cfRule type="expression" dxfId="50" priority="39">
      <formula>$B2526="TN4110TA"</formula>
    </cfRule>
    <cfRule type="expression" dxfId="49" priority="40">
      <formula>$B2526="TN2321"</formula>
    </cfRule>
  </conditionalFormatting>
  <conditionalFormatting sqref="S2527">
    <cfRule type="expression" dxfId="48" priority="1">
      <formula>$B2527="StatMechThermo"</formula>
    </cfRule>
    <cfRule type="expression" dxfId="47" priority="2">
      <formula>$B2527="TN1531TW"</formula>
    </cfRule>
    <cfRule type="expression" dxfId="46" priority="3">
      <formula>$B2527="AESB1320TN"</formula>
    </cfRule>
    <cfRule type="expression" dxfId="45" priority="4">
      <formula>$B2527="NB1142"</formula>
    </cfRule>
    <cfRule type="expression" dxfId="44" priority="5">
      <formula>$B2527="EE1P11"</formula>
    </cfRule>
    <cfRule type="expression" dxfId="43" priority="6">
      <formula>$B2527="TN2054"</formula>
    </cfRule>
    <cfRule type="expression" dxfId="42" priority="7">
      <formula>$B2527="TN1201"</formula>
    </cfRule>
    <cfRule type="expression" dxfId="41" priority="8">
      <formula>$B2527="TN1321"</formula>
    </cfRule>
    <cfRule type="expression" dxfId="40" priority="9">
      <formula>$B2527="TN4010TA"</formula>
    </cfRule>
    <cfRule type="expression" dxfId="39" priority="10">
      <formula>$B2527="TN2053"</formula>
    </cfRule>
    <cfRule type="expression" dxfId="38" priority="11">
      <formula>$B2527="TN2421"</formula>
    </cfRule>
    <cfRule type="expression" dxfId="37" priority="12">
      <formula>$B2527="TN1301"</formula>
    </cfRule>
    <cfRule type="expression" dxfId="36" priority="13">
      <formula>$B2527="TN1612TU"</formula>
    </cfRule>
    <cfRule type="expression" dxfId="35" priority="14">
      <formula>$B2527="TN1311"</formula>
    </cfRule>
    <cfRule type="expression" dxfId="34" priority="15">
      <formula>$B2527="TN1622"</formula>
    </cfRule>
    <cfRule type="expression" dxfId="33" priority="16">
      <formula>$B2527="EE1200"</formula>
    </cfRule>
    <cfRule type="expression" dxfId="32" priority="17">
      <formula>$B2527="TN2345"</formula>
    </cfRule>
    <cfRule type="expression" dxfId="31" priority="18">
      <formula>$B2527="AESB1320TN"</formula>
    </cfRule>
    <cfRule type="expression" dxfId="30" priority="19">
      <formula>$B2527="TN4110TA"</formula>
    </cfRule>
    <cfRule type="expression" dxfId="29" priority="20">
      <formula>$B2527="TN2321"</formula>
    </cfRule>
  </conditionalFormatting>
  <pageMargins left="0.7" right="0.7" top="0.75" bottom="0.75" header="0.3" footer="0.3"/>
  <pageSetup paperSize="9" scale="13" fitToHeight="0" orientation="portrait" r:id="rId1"/>
  <extLst>
    <ext xmlns:x14="http://schemas.microsoft.com/office/spreadsheetml/2009/9/main" uri="{CCE6A557-97BC-4b89-ADB6-D9C93CAAB3DF}">
      <x14:dataValidations xmlns:xm="http://schemas.microsoft.com/office/excel/2006/main" count="5">
        <x14:dataValidation type="list" allowBlank="1" showInputMessage="1" xr:uid="{00000000-0002-0000-0000-000000000000}">
          <x14:formula1>
            <xm:f>Instructors!$F:$F</xm:f>
          </x14:formula1>
          <xm:sqref>K6:K1015 K1017:K1048576</xm:sqref>
        </x14:dataValidation>
        <x14:dataValidation type="list" allowBlank="1" showInputMessage="1" showErrorMessage="1" xr:uid="{00000000-0002-0000-0000-000001000000}">
          <x14:formula1>
            <xm:f>Instructors!$F:$F</xm:f>
          </x14:formula1>
          <xm:sqref>K1016 L6:L1048576</xm:sqref>
        </x14:dataValidation>
        <x14:dataValidation type="list" allowBlank="1" showInputMessage="1" showErrorMessage="1" xr:uid="{00000000-0002-0000-0000-000002000000}">
          <x14:formula1>
            <xm:f>'Shown (YesNo)'!$B$5:$B$31</xm:f>
          </x14:formula1>
          <xm:sqref>U1:U4 U4016:U1048576 T1:T1048576</xm:sqref>
        </x14:dataValidation>
        <x14:dataValidation type="list" allowBlank="1" showInputMessage="1" showErrorMessage="1" xr:uid="{00000000-0002-0000-0000-000003000000}">
          <x14:formula1>
            <xm:f>'Recorded (YesNo)'!$B$5:$B$31</xm:f>
          </x14:formula1>
          <xm:sqref>U2595:U4015</xm:sqref>
        </x14:dataValidation>
        <x14:dataValidation type="list" allowBlank="1" showInputMessage="1" showErrorMessage="1" xr:uid="{00000000-0002-0000-0000-000004000000}">
          <x14:formula1>
            <xm:f>Courses!$C:$C</xm:f>
          </x14:formula1>
          <xm:sqref>B6:B1048576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54"/>
  <sheetViews>
    <sheetView zoomScale="75" zoomScaleNormal="75" workbookViewId="0"/>
  </sheetViews>
  <sheetFormatPr defaultColWidth="8.85546875" defaultRowHeight="15" x14ac:dyDescent="0.25"/>
  <cols>
    <col min="1" max="1" width="6.42578125" style="46" customWidth="1"/>
    <col min="2" max="2" width="35.7109375" style="59" bestFit="1" customWidth="1"/>
    <col min="3" max="3" width="21.140625" style="49" bestFit="1" customWidth="1"/>
    <col min="4" max="4" width="22.140625" style="49" bestFit="1" customWidth="1"/>
    <col min="5" max="5" width="4.7109375" style="49" bestFit="1" customWidth="1"/>
    <col min="6" max="6" width="15.7109375" style="46" customWidth="1"/>
    <col min="7" max="7" width="4.7109375" style="46" bestFit="1" customWidth="1"/>
    <col min="8" max="8" width="5.85546875" style="46" bestFit="1" customWidth="1"/>
    <col min="9" max="9" width="17.7109375" style="46" customWidth="1"/>
    <col min="10" max="16384" width="8.85546875" style="46"/>
  </cols>
  <sheetData>
    <row r="1" spans="2:9" x14ac:dyDescent="0.25">
      <c r="B1" s="59" t="s">
        <v>1965</v>
      </c>
    </row>
    <row r="5" spans="2:9" x14ac:dyDescent="0.25">
      <c r="B5" s="47" t="s">
        <v>1725</v>
      </c>
      <c r="C5" s="48">
        <f>$C$9</f>
        <v>45473</v>
      </c>
      <c r="G5" s="12"/>
    </row>
    <row r="6" spans="2:9" x14ac:dyDescent="0.25">
      <c r="B6" s="47" t="s">
        <v>1772</v>
      </c>
      <c r="G6" s="49"/>
    </row>
    <row r="8" spans="2:9" x14ac:dyDescent="0.25">
      <c r="B8" s="47" t="s">
        <v>1791</v>
      </c>
      <c r="C8" s="4">
        <f>MIN(Overview!M:M)</f>
        <v>40544</v>
      </c>
      <c r="F8" s="16"/>
      <c r="G8" s="25"/>
    </row>
    <row r="9" spans="2:9" x14ac:dyDescent="0.25">
      <c r="B9" s="47" t="s">
        <v>1792</v>
      </c>
      <c r="C9" s="4">
        <f>MAX(Overview!M:M)</f>
        <v>45473</v>
      </c>
      <c r="D9" s="11"/>
      <c r="E9" s="11"/>
    </row>
    <row r="10" spans="2:9" x14ac:dyDescent="0.25">
      <c r="B10" s="47" t="s">
        <v>1793</v>
      </c>
      <c r="C10" s="64">
        <f>($C$9-$C$8)</f>
        <v>4929</v>
      </c>
      <c r="D10" s="46" t="s">
        <v>1797</v>
      </c>
      <c r="E10" s="11"/>
    </row>
    <row r="11" spans="2:9" x14ac:dyDescent="0.25">
      <c r="B11" s="61" t="s">
        <v>1795</v>
      </c>
      <c r="C11" s="64">
        <f>NETWORKDAYS.INTL($C$8,$C$9)</f>
        <v>3520</v>
      </c>
      <c r="D11" s="46" t="s">
        <v>1775</v>
      </c>
      <c r="E11" s="46"/>
      <c r="F11" s="52"/>
      <c r="G11" s="27"/>
    </row>
    <row r="12" spans="2:9" x14ac:dyDescent="0.25">
      <c r="B12" s="47" t="s">
        <v>1794</v>
      </c>
      <c r="C12" s="64">
        <f>INT(($C$9-$C$8)/7)</f>
        <v>704</v>
      </c>
      <c r="D12" s="46" t="s">
        <v>1797</v>
      </c>
    </row>
    <row r="13" spans="2:9" x14ac:dyDescent="0.25">
      <c r="B13" s="59" t="s">
        <v>1800</v>
      </c>
      <c r="C13" s="64">
        <f>$C$11/7</f>
        <v>502.85714285714283</v>
      </c>
      <c r="D13" s="46" t="s">
        <v>1775</v>
      </c>
      <c r="E13" s="46"/>
      <c r="F13" s="5" t="str">
        <f>+INT(DATEDIF(C8,C9,"D")/7)&amp;"."&amp;MOD(DATEDIF(C8,C9,"D"),7)</f>
        <v>704.1</v>
      </c>
      <c r="G13" s="5"/>
      <c r="I13" s="5"/>
    </row>
    <row r="14" spans="2:9" x14ac:dyDescent="0.25">
      <c r="B14" s="47"/>
      <c r="C14" s="5"/>
      <c r="F14" s="51"/>
      <c r="G14" s="5"/>
      <c r="I14" s="5"/>
    </row>
    <row r="15" spans="2:9" x14ac:dyDescent="0.25">
      <c r="B15" s="47"/>
      <c r="C15" s="5"/>
      <c r="D15" s="49" t="s">
        <v>1774</v>
      </c>
      <c r="F15" s="46" t="s">
        <v>1775</v>
      </c>
      <c r="G15" s="11"/>
    </row>
    <row r="16" spans="2:9" s="58" customFormat="1" x14ac:dyDescent="0.25">
      <c r="B16" s="59"/>
      <c r="C16" s="60" t="s">
        <v>1759</v>
      </c>
      <c r="D16" s="60" t="s">
        <v>1759</v>
      </c>
      <c r="E16" s="60"/>
      <c r="F16" s="60" t="s">
        <v>1759</v>
      </c>
    </row>
    <row r="17" spans="1:9" s="58" customFormat="1" x14ac:dyDescent="0.25">
      <c r="B17" s="47"/>
      <c r="C17" s="12" t="s">
        <v>1964</v>
      </c>
      <c r="D17" s="12" t="s">
        <v>1889</v>
      </c>
      <c r="E17" s="12" t="s">
        <v>1796</v>
      </c>
      <c r="F17" s="12" t="s">
        <v>1889</v>
      </c>
      <c r="G17" s="12" t="s">
        <v>1796</v>
      </c>
    </row>
    <row r="18" spans="1:9" x14ac:dyDescent="0.25">
      <c r="A18" s="11">
        <f>SUM(C19:C24)</f>
        <v>1680</v>
      </c>
      <c r="B18" s="47" t="s">
        <v>282</v>
      </c>
      <c r="C18" s="64">
        <f>COUNTIF(Overview!$B:$B,"&lt;&gt;"&amp;"")</f>
        <v>2531</v>
      </c>
      <c r="D18" s="62">
        <f>C18/$C$12</f>
        <v>3.5951704545454546</v>
      </c>
      <c r="E18" s="64">
        <f>D18/$D$18*100</f>
        <v>100</v>
      </c>
      <c r="F18" s="62">
        <f t="shared" ref="F18:F26" si="0">C18/$C$13</f>
        <v>5.0332386363636363</v>
      </c>
      <c r="G18" s="64">
        <f>F18/$F$18*100</f>
        <v>100</v>
      </c>
      <c r="H18" s="11">
        <f>COUNTIF(Overview!$B:$B,"*")</f>
        <v>2531</v>
      </c>
    </row>
    <row r="19" spans="1:9" x14ac:dyDescent="0.25">
      <c r="B19" s="47" t="str">
        <f>'Shown (YesNo)'!B5</f>
        <v>Yes (myself)</v>
      </c>
      <c r="C19" s="64">
        <f>COUNTIF(Overview!$T:$T,'Shown (YesNo)'!B5)</f>
        <v>772</v>
      </c>
      <c r="D19" s="62">
        <f t="shared" ref="D19:D26" si="1">C19/$C$12</f>
        <v>1.0965909090909092</v>
      </c>
      <c r="E19" s="64">
        <f t="shared" ref="E19:E36" si="2">D19/$D$18*100</f>
        <v>30.501777953378113</v>
      </c>
      <c r="F19" s="62">
        <f t="shared" si="0"/>
        <v>1.5352272727272729</v>
      </c>
      <c r="G19" s="64">
        <f t="shared" ref="G19:G36" si="3">F19/$F$18*100</f>
        <v>30.501777953378117</v>
      </c>
    </row>
    <row r="20" spans="1:9" x14ac:dyDescent="0.25">
      <c r="B20" s="47" t="str">
        <f>'Shown (YesNo)'!B6</f>
        <v>Yes (lecturer)</v>
      </c>
      <c r="C20" s="64">
        <f>COUNTIF(Overview!$T:$T,'Shown (YesNo)'!B6)</f>
        <v>449</v>
      </c>
      <c r="D20" s="62">
        <f t="shared" si="1"/>
        <v>0.63778409090909094</v>
      </c>
      <c r="E20" s="64">
        <f t="shared" si="2"/>
        <v>17.74002370604504</v>
      </c>
      <c r="F20" s="62">
        <f t="shared" si="0"/>
        <v>0.89289772727272732</v>
      </c>
      <c r="G20" s="64">
        <f t="shared" si="3"/>
        <v>17.74002370604504</v>
      </c>
    </row>
    <row r="21" spans="1:9" ht="30" x14ac:dyDescent="0.25">
      <c r="B21" s="47" t="str">
        <f>'Shown (YesNo)'!B7</f>
        <v>Yes (me and lecturer)</v>
      </c>
      <c r="C21" s="64">
        <f>COUNTIF(Overview!$T:$T,'Shown (YesNo)'!B7)</f>
        <v>379</v>
      </c>
      <c r="D21" s="62">
        <f t="shared" si="1"/>
        <v>0.53835227272727271</v>
      </c>
      <c r="E21" s="64">
        <f t="shared" si="2"/>
        <v>14.974318451205058</v>
      </c>
      <c r="F21" s="62">
        <f t="shared" si="0"/>
        <v>0.7536931818181819</v>
      </c>
      <c r="G21" s="64">
        <f t="shared" si="3"/>
        <v>14.974318451205059</v>
      </c>
      <c r="H21" s="65">
        <f>SUM(F19:F21)</f>
        <v>3.1818181818181821</v>
      </c>
      <c r="I21" s="46" t="s">
        <v>1806</v>
      </c>
    </row>
    <row r="22" spans="1:9" x14ac:dyDescent="0.25">
      <c r="B22" s="47" t="str">
        <f>'Shown (YesNo)'!B9</f>
        <v>No (no setup available yet)</v>
      </c>
      <c r="C22" s="64">
        <f>COUNTIF(Overview!$T:$T,'Shown (YesNo)'!B9)</f>
        <v>35</v>
      </c>
      <c r="D22" s="62">
        <f t="shared" si="1"/>
        <v>4.9715909090909088E-2</v>
      </c>
      <c r="E22" s="64">
        <f t="shared" si="2"/>
        <v>1.3828526274199922</v>
      </c>
      <c r="F22" s="62">
        <f t="shared" si="0"/>
        <v>6.9602272727272735E-2</v>
      </c>
      <c r="G22" s="64">
        <f t="shared" si="3"/>
        <v>1.3828526274199922</v>
      </c>
    </row>
    <row r="23" spans="1:9" x14ac:dyDescent="0.25">
      <c r="B23" s="47" t="str">
        <f>'Shown (YesNo)'!B11</f>
        <v>No (setup done)</v>
      </c>
      <c r="C23" s="64">
        <f>COUNTIF(Overview!$T:$T,'Shown (YesNo)'!B11)</f>
        <v>10</v>
      </c>
      <c r="D23" s="62">
        <f t="shared" si="1"/>
        <v>1.4204545454545454E-2</v>
      </c>
      <c r="E23" s="64">
        <f t="shared" si="2"/>
        <v>0.39510075069142625</v>
      </c>
      <c r="F23" s="62">
        <f t="shared" si="0"/>
        <v>1.9886363636363636E-2</v>
      </c>
      <c r="G23" s="64">
        <f t="shared" si="3"/>
        <v>0.39510075069142636</v>
      </c>
    </row>
    <row r="24" spans="1:9" x14ac:dyDescent="0.25">
      <c r="B24" s="47" t="str">
        <f>'Shown (YesNo)'!B12</f>
        <v>No (no setup done)</v>
      </c>
      <c r="C24" s="64">
        <f>COUNTIF(Overview!$T:$T,'Shown (YesNo)'!B12)</f>
        <v>35</v>
      </c>
      <c r="D24" s="62">
        <f t="shared" si="1"/>
        <v>4.9715909090909088E-2</v>
      </c>
      <c r="E24" s="64">
        <f t="shared" si="2"/>
        <v>1.3828526274199922</v>
      </c>
      <c r="F24" s="62">
        <f t="shared" si="0"/>
        <v>6.9602272727272735E-2</v>
      </c>
      <c r="G24" s="64">
        <f t="shared" si="3"/>
        <v>1.3828526274199922</v>
      </c>
    </row>
    <row r="25" spans="1:9" x14ac:dyDescent="0.25">
      <c r="B25" s="47" t="str">
        <f>'Shown (YesNo)'!B13</f>
        <v>No (lack of time)</v>
      </c>
      <c r="C25" s="64">
        <f>COUNTIF(Overview!$T:$T,'Shown (YesNo)'!B13)</f>
        <v>121</v>
      </c>
      <c r="D25" s="62">
        <f t="shared" si="1"/>
        <v>0.171875</v>
      </c>
      <c r="E25" s="64">
        <f t="shared" si="2"/>
        <v>4.7807190833662583</v>
      </c>
      <c r="F25" s="62">
        <f t="shared" si="0"/>
        <v>0.24062500000000001</v>
      </c>
      <c r="G25" s="64">
        <f t="shared" si="3"/>
        <v>4.7807190833662583</v>
      </c>
    </row>
    <row r="26" spans="1:9" x14ac:dyDescent="0.25">
      <c r="B26" s="47" t="str">
        <f>'Shown (YesNo)'!B14</f>
        <v>No (cancelled)</v>
      </c>
      <c r="C26" s="64">
        <f>COUNTIF(Overview!$T:$T,'Shown (YesNo)'!B14)</f>
        <v>116</v>
      </c>
      <c r="D26" s="62">
        <f t="shared" si="1"/>
        <v>0.16477272727272727</v>
      </c>
      <c r="E26" s="64">
        <f t="shared" si="2"/>
        <v>4.583168708020545</v>
      </c>
      <c r="F26" s="62">
        <f t="shared" si="0"/>
        <v>0.23068181818181818</v>
      </c>
      <c r="G26" s="64">
        <f t="shared" si="3"/>
        <v>4.583168708020545</v>
      </c>
    </row>
    <row r="27" spans="1:9" x14ac:dyDescent="0.25">
      <c r="B27" s="47" t="str">
        <f>'Shown (YesNo)'!B15</f>
        <v>No (lecturer forgot)</v>
      </c>
      <c r="C27" s="64">
        <f>COUNTIF(Overview!$T:$T,'Shown (YesNo)'!B15)</f>
        <v>12</v>
      </c>
      <c r="D27" s="62">
        <f t="shared" ref="D27:D33" si="4">C27/$C$12</f>
        <v>1.7045454545454544E-2</v>
      </c>
      <c r="E27" s="64">
        <f t="shared" ref="E27:E34" si="5">D27/$D$18*100</f>
        <v>0.47412090082971153</v>
      </c>
      <c r="F27" s="62">
        <f t="shared" ref="F27:F33" si="6">C27/$C$13</f>
        <v>2.3863636363636365E-2</v>
      </c>
      <c r="G27" s="64">
        <f t="shared" ref="G27:G34" si="7">F27/$F$18*100</f>
        <v>0.47412090082971159</v>
      </c>
    </row>
    <row r="28" spans="1:9" x14ac:dyDescent="0.25">
      <c r="B28" s="47" t="str">
        <f>'Shown (YesNo)'!B16</f>
        <v>No (lecturer decided not to use demo)</v>
      </c>
      <c r="C28" s="64">
        <f>COUNTIF(Overview!$T:$T,'Shown (YesNo)'!B16)</f>
        <v>257</v>
      </c>
      <c r="D28" s="62">
        <f t="shared" si="4"/>
        <v>0.36505681818181818</v>
      </c>
      <c r="E28" s="64">
        <f t="shared" si="5"/>
        <v>10.154089292769656</v>
      </c>
      <c r="F28" s="62">
        <f t="shared" si="6"/>
        <v>0.51107954545454548</v>
      </c>
      <c r="G28" s="64">
        <f t="shared" si="7"/>
        <v>10.154089292769656</v>
      </c>
    </row>
    <row r="29" spans="1:9" x14ac:dyDescent="0.25">
      <c r="B29" s="47" t="str">
        <f>'Shown (YesNo)'!B17</f>
        <v>No (no recording available)</v>
      </c>
      <c r="C29" s="64">
        <f>COUNTIF(Overview!$T:$T,'Shown (YesNo)'!B17)</f>
        <v>16</v>
      </c>
      <c r="D29" s="62">
        <f t="shared" si="4"/>
        <v>2.2727272727272728E-2</v>
      </c>
      <c r="E29" s="64">
        <f t="shared" si="5"/>
        <v>0.63216120110628216</v>
      </c>
      <c r="F29" s="62">
        <f t="shared" si="6"/>
        <v>3.1818181818181822E-2</v>
      </c>
      <c r="G29" s="64">
        <f t="shared" si="7"/>
        <v>0.63216120110628216</v>
      </c>
    </row>
    <row r="30" spans="1:9" x14ac:dyDescent="0.25">
      <c r="B30" s="47" t="str">
        <f>'Shown (YesNo)'!B18</f>
        <v>No (lecturer used the video recording)</v>
      </c>
      <c r="C30" s="64">
        <f>COUNTIF(Overview!$T:$T,'Shown (YesNo)'!B18)</f>
        <v>15</v>
      </c>
      <c r="D30" s="62">
        <f t="shared" si="4"/>
        <v>2.130681818181818E-2</v>
      </c>
      <c r="E30" s="64">
        <f t="shared" si="5"/>
        <v>0.59265112603713943</v>
      </c>
      <c r="F30" s="62">
        <f t="shared" si="6"/>
        <v>2.9829545454545456E-2</v>
      </c>
      <c r="G30" s="64">
        <f t="shared" si="7"/>
        <v>0.59265112603713954</v>
      </c>
    </row>
    <row r="31" spans="1:9" x14ac:dyDescent="0.25">
      <c r="B31" s="47" t="str">
        <f>'Shown (YesNo)'!B19</f>
        <v>No (cancelled due to COVID-19 crisis)</v>
      </c>
      <c r="C31" s="64">
        <f>COUNTIF(Overview!$T:$T,'Shown (YesNo)'!B19)</f>
        <v>12</v>
      </c>
      <c r="D31" s="62">
        <f t="shared" si="4"/>
        <v>1.7045454545454544E-2</v>
      </c>
      <c r="E31" s="64">
        <f t="shared" si="5"/>
        <v>0.47412090082971153</v>
      </c>
      <c r="F31" s="62">
        <f t="shared" si="6"/>
        <v>2.3863636363636365E-2</v>
      </c>
      <c r="G31" s="64">
        <f t="shared" si="7"/>
        <v>0.47412090082971159</v>
      </c>
    </row>
    <row r="32" spans="1:9" x14ac:dyDescent="0.25">
      <c r="B32" s="47" t="str">
        <f>'Shown (YesNo)'!B20</f>
        <v>No (setup cannot be transported)</v>
      </c>
      <c r="C32" s="64">
        <f>COUNTIF(Overview!$T:$T,'Shown (YesNo)'!B20)</f>
        <v>6</v>
      </c>
      <c r="D32" s="62">
        <f t="shared" si="4"/>
        <v>8.5227272727272721E-3</v>
      </c>
      <c r="E32" s="64">
        <f t="shared" si="5"/>
        <v>0.23706045041485577</v>
      </c>
      <c r="F32" s="62">
        <f t="shared" si="6"/>
        <v>1.1931818181818182E-2</v>
      </c>
      <c r="G32" s="64">
        <f t="shared" si="7"/>
        <v>0.23706045041485579</v>
      </c>
    </row>
    <row r="33" spans="1:7" ht="30" x14ac:dyDescent="0.25">
      <c r="B33" s="47" t="str">
        <f>'Shown (YesNo)'!B21</f>
        <v>No (I had to demonstrate at a parallel lecture)</v>
      </c>
      <c r="C33" s="64">
        <f>COUNTIF(Overview!$T:$T,'Shown (YesNo)'!B21)</f>
        <v>2</v>
      </c>
      <c r="D33" s="62">
        <f t="shared" si="4"/>
        <v>2.840909090909091E-3</v>
      </c>
      <c r="E33" s="64">
        <f t="shared" si="5"/>
        <v>7.9020150138285269E-2</v>
      </c>
      <c r="F33" s="62">
        <f t="shared" si="6"/>
        <v>3.9772727272727277E-3</v>
      </c>
      <c r="G33" s="64">
        <f t="shared" si="7"/>
        <v>7.9020150138285269E-2</v>
      </c>
    </row>
    <row r="34" spans="1:7" x14ac:dyDescent="0.25">
      <c r="B34" s="47" t="s">
        <v>1773</v>
      </c>
      <c r="C34" s="64">
        <f>COUNTIF(Overview!$T:$T,"??")</f>
        <v>0</v>
      </c>
      <c r="D34" s="63"/>
      <c r="E34" s="64">
        <f t="shared" si="5"/>
        <v>0</v>
      </c>
      <c r="F34" s="63"/>
      <c r="G34" s="64">
        <f t="shared" si="7"/>
        <v>0</v>
      </c>
    </row>
    <row r="35" spans="1:7" x14ac:dyDescent="0.25">
      <c r="B35" s="47" t="s">
        <v>1743</v>
      </c>
      <c r="C35" s="64">
        <f>SUM(C19:C21)</f>
        <v>1600</v>
      </c>
      <c r="D35" s="62">
        <f>C35/$C$12</f>
        <v>2.2727272727272729</v>
      </c>
      <c r="E35" s="64">
        <f t="shared" si="2"/>
        <v>63.216120110628218</v>
      </c>
      <c r="F35" s="62">
        <f>C35/$C$13</f>
        <v>3.1818181818181821</v>
      </c>
      <c r="G35" s="64">
        <f t="shared" si="3"/>
        <v>63.216120110628218</v>
      </c>
    </row>
    <row r="36" spans="1:7" x14ac:dyDescent="0.25">
      <c r="B36" s="47" t="s">
        <v>1949</v>
      </c>
      <c r="C36" s="64">
        <f>SUM(C23:C26)</f>
        <v>282</v>
      </c>
      <c r="D36" s="62">
        <f>C36/$C$12</f>
        <v>0.40056818181818182</v>
      </c>
      <c r="E36" s="64">
        <f t="shared" si="2"/>
        <v>11.141841169498221</v>
      </c>
      <c r="F36" s="62">
        <f>C36/$C$13</f>
        <v>0.56079545454545454</v>
      </c>
      <c r="G36" s="64">
        <f t="shared" si="3"/>
        <v>11.141841169498221</v>
      </c>
    </row>
    <row r="37" spans="1:7" x14ac:dyDescent="0.25">
      <c r="D37" s="63">
        <f>SUM(D19:D21)</f>
        <v>2.2727272727272725</v>
      </c>
      <c r="F37" s="65"/>
      <c r="G37" s="69">
        <f>SUM(G19:G34)</f>
        <v>88.384037929672104</v>
      </c>
    </row>
    <row r="40" spans="1:7" ht="30" x14ac:dyDescent="0.25">
      <c r="C40" s="60" t="s">
        <v>1891</v>
      </c>
    </row>
    <row r="42" spans="1:7" x14ac:dyDescent="0.25">
      <c r="A42" s="46">
        <v>1</v>
      </c>
      <c r="B42" s="67" t="str">
        <f>Demos!B5</f>
        <v>1 Mechanics</v>
      </c>
      <c r="C42" s="64">
        <f>COUNTIF(Demos!$B:$B,"1*")</f>
        <v>127</v>
      </c>
    </row>
    <row r="43" spans="1:7" x14ac:dyDescent="0.25">
      <c r="A43" s="46">
        <v>2</v>
      </c>
      <c r="B43" s="67" t="str">
        <f>Demos!B144</f>
        <v>2 Fluid Mechanics</v>
      </c>
      <c r="C43" s="64">
        <f>COUNTIF(Demos!$B:$B,"2*")</f>
        <v>11</v>
      </c>
    </row>
    <row r="44" spans="1:7" x14ac:dyDescent="0.25">
      <c r="A44" s="46">
        <v>3</v>
      </c>
      <c r="B44" s="67" t="str">
        <f>Demos!B161</f>
        <v>3 Oscillations and Waves</v>
      </c>
      <c r="C44" s="64">
        <f>COUNTIF(Demos!$B:$B,"3*")</f>
        <v>42</v>
      </c>
    </row>
    <row r="45" spans="1:7" x14ac:dyDescent="0.25">
      <c r="A45" s="46">
        <v>4</v>
      </c>
      <c r="B45" s="67" t="str">
        <f>Demos!B210</f>
        <v>4 Thermodynamics</v>
      </c>
      <c r="C45" s="64">
        <f>COUNTIF(Demos!$B:$B,"4*")</f>
        <v>28</v>
      </c>
    </row>
    <row r="46" spans="1:7" x14ac:dyDescent="0.25">
      <c r="A46" s="46">
        <v>5</v>
      </c>
      <c r="B46" s="67" t="str">
        <f>Demos!B245</f>
        <v>5 Electricity and Magnetism</v>
      </c>
      <c r="C46" s="64">
        <f>COUNTIF(Demos!$B:$B,"5*")</f>
        <v>68</v>
      </c>
    </row>
    <row r="47" spans="1:7" x14ac:dyDescent="0.25">
      <c r="A47" s="46">
        <v>6</v>
      </c>
      <c r="B47" s="67" t="str">
        <f>Demos!B326</f>
        <v>6 Optics</v>
      </c>
      <c r="C47" s="64">
        <f>COUNTIF(Demos!$B:$B,"6*")</f>
        <v>45</v>
      </c>
    </row>
    <row r="48" spans="1:7" x14ac:dyDescent="0.25">
      <c r="A48" s="46">
        <v>7</v>
      </c>
      <c r="B48" s="67" t="str">
        <f>Demos!B380</f>
        <v>7 Modern Physics</v>
      </c>
      <c r="C48" s="64">
        <f>COUNTIF(Demos!$B:$B,"7*")</f>
        <v>13</v>
      </c>
    </row>
    <row r="49" spans="1:3" x14ac:dyDescent="0.25">
      <c r="A49" s="46">
        <v>8</v>
      </c>
      <c r="B49" s="67" t="str">
        <f>Demos!B400</f>
        <v>8 Astronomy</v>
      </c>
      <c r="C49" s="64">
        <f>COUNTIF(Demos!$B:$B,"8*")</f>
        <v>1</v>
      </c>
    </row>
    <row r="50" spans="1:3" x14ac:dyDescent="0.25">
      <c r="A50" s="46">
        <v>9</v>
      </c>
      <c r="B50" s="67" t="str">
        <f>Demos!B406</f>
        <v>9 Equipment</v>
      </c>
      <c r="C50" s="64">
        <f>COUNTIF(Demos!$B:$B,"9*")</f>
        <v>2</v>
      </c>
    </row>
    <row r="52" spans="1:3" x14ac:dyDescent="0.25">
      <c r="B52" s="59" t="s">
        <v>1878</v>
      </c>
      <c r="C52" s="68">
        <f>SUM(C42:C50)</f>
        <v>337</v>
      </c>
    </row>
    <row r="54" spans="1:3" x14ac:dyDescent="0.25">
      <c r="C54" s="11"/>
    </row>
  </sheetData>
  <sheetProtection sheet="1" objects="1" scenarios="1" selectLockedCells="1" selectUnlockedCells="1"/>
  <protectedRanges>
    <protectedRange sqref="B5:B6 F11:G11 F13 F8:G8 G15 A18 H18 C54 D9:E9 B8:C12 B14:C15 I13:I14 E10 C42:C50 C35:C36 B34:C34 E34:G36 B17:G33" name="Overview_1"/>
    <protectedRange sqref="G5" name="Overview_3"/>
  </protectedRange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T24"/>
  <sheetViews>
    <sheetView topLeftCell="A58" zoomScale="75" zoomScaleNormal="75" workbookViewId="0">
      <selection activeCell="BA37" sqref="BA37"/>
    </sheetView>
  </sheetViews>
  <sheetFormatPr defaultColWidth="8.85546875" defaultRowHeight="15" x14ac:dyDescent="0.25"/>
  <cols>
    <col min="1" max="1" width="10.42578125" bestFit="1" customWidth="1"/>
    <col min="2" max="2" width="10.42578125" customWidth="1"/>
    <col min="3" max="3" width="12.7109375" style="1" customWidth="1"/>
    <col min="4" max="7" width="11.7109375" style="1" customWidth="1"/>
    <col min="8" max="8" width="12.5703125" style="1" bestFit="1" customWidth="1"/>
    <col min="9" max="25" width="11.7109375" style="1" customWidth="1"/>
    <col min="26" max="26" width="16.85546875" style="1" bestFit="1" customWidth="1"/>
    <col min="27" max="30" width="11.7109375" style="1" customWidth="1"/>
    <col min="31" max="31" width="11.5703125" style="1" bestFit="1" customWidth="1"/>
    <col min="32" max="36" width="11.7109375" style="1" customWidth="1"/>
    <col min="38" max="38" width="8.85546875" style="1"/>
    <col min="40" max="40" width="7.7109375" style="55" bestFit="1" customWidth="1"/>
    <col min="41" max="41" width="9.85546875" style="55" bestFit="1" customWidth="1"/>
    <col min="42" max="42" width="9.85546875" style="55" customWidth="1"/>
    <col min="43" max="43" width="9.7109375" style="55" bestFit="1" customWidth="1"/>
    <col min="44" max="44" width="12" style="55" bestFit="1" customWidth="1"/>
    <col min="45" max="51" width="7.7109375" style="55" bestFit="1" customWidth="1"/>
    <col min="52" max="52" width="9.7109375" style="55" bestFit="1" customWidth="1"/>
    <col min="53" max="56" width="7.7109375" style="55" bestFit="1" customWidth="1"/>
    <col min="57" max="57" width="11.28515625" style="55" bestFit="1" customWidth="1"/>
    <col min="70" max="70" width="12.28515625" bestFit="1" customWidth="1"/>
    <col min="72" max="72" width="13.28515625" bestFit="1" customWidth="1"/>
  </cols>
  <sheetData>
    <row r="1" spans="1:72" x14ac:dyDescent="0.25">
      <c r="B1" t="s">
        <v>1783</v>
      </c>
      <c r="C1" s="3" t="s">
        <v>2145</v>
      </c>
    </row>
    <row r="2" spans="1:72" x14ac:dyDescent="0.25">
      <c r="C2" s="3" t="s">
        <v>2146</v>
      </c>
    </row>
    <row r="3" spans="1:72" x14ac:dyDescent="0.25">
      <c r="C3" s="3"/>
      <c r="D3"/>
    </row>
    <row r="4" spans="1:72" x14ac:dyDescent="0.25">
      <c r="C4" s="3"/>
      <c r="D4" s="8" t="s">
        <v>1802</v>
      </c>
      <c r="AN4" s="66" t="s">
        <v>1803</v>
      </c>
    </row>
    <row r="5" spans="1:72" ht="30" x14ac:dyDescent="0.25">
      <c r="D5" s="60" t="str">
        <f>Courses!C6</f>
        <v>EE1200</v>
      </c>
      <c r="E5" s="60" t="str">
        <f>Courses!C7</f>
        <v>TN1612TU</v>
      </c>
      <c r="F5" s="60" t="str">
        <f>Courses!C8</f>
        <v>TN1531TW</v>
      </c>
      <c r="G5" s="60" t="str">
        <f>Courses!C9</f>
        <v>TN4110TA</v>
      </c>
      <c r="H5" s="60" t="str">
        <f>Courses!C10</f>
        <v>AESB1320TN</v>
      </c>
      <c r="I5" s="60" t="str">
        <f>Courses!C11</f>
        <v>TN1301</v>
      </c>
      <c r="J5" s="60" t="str">
        <f>Courses!C12</f>
        <v>TN2321</v>
      </c>
      <c r="K5" s="60" t="str">
        <f>Courses!C13</f>
        <v>TN2345</v>
      </c>
      <c r="L5" s="60" t="str">
        <f>Courses!C14</f>
        <v>TN1201</v>
      </c>
      <c r="M5" s="60" t="str">
        <f>Courses!C15</f>
        <v>TN1321</v>
      </c>
      <c r="N5" s="60" t="str">
        <f>Courses!C16</f>
        <v>TN1662</v>
      </c>
      <c r="O5" s="60" t="str">
        <f>Courses!C17</f>
        <v>TN2053</v>
      </c>
      <c r="P5" s="60" t="str">
        <f>Courses!C18</f>
        <v>TN4010TA</v>
      </c>
      <c r="Q5" s="60" t="str">
        <f>Courses!C19</f>
        <v>TN2421</v>
      </c>
      <c r="R5" s="60" t="str">
        <f>Courses!C20</f>
        <v>TN1311</v>
      </c>
      <c r="S5" s="60" t="str">
        <f>Courses!C21</f>
        <v>TN1622</v>
      </c>
      <c r="T5" s="60" t="str">
        <f>Courses!C22</f>
        <v>TN2785</v>
      </c>
      <c r="U5" s="60" t="str">
        <f>Courses!C23</f>
        <v>4052FYSTRY</v>
      </c>
      <c r="V5" s="60" t="str">
        <f>Courses!C24</f>
        <v>EE1P11</v>
      </c>
      <c r="W5" s="60" t="str">
        <f>Courses!C25</f>
        <v>TN2054</v>
      </c>
      <c r="X5" s="60" t="str">
        <f>Courses!C26</f>
        <v>NB1142</v>
      </c>
      <c r="Y5" s="60" t="str">
        <f>Courses!C27</f>
        <v>StudExp</v>
      </c>
      <c r="Z5" s="60" t="str">
        <f>Courses!C28</f>
        <v>StatMechThermo</v>
      </c>
      <c r="AA5" s="60" t="str">
        <f>Courses!C29</f>
        <v>WI1423NB</v>
      </c>
      <c r="AB5" s="60" t="str">
        <f>Courses!C30</f>
        <v>AE2230-II</v>
      </c>
      <c r="AC5" s="60" t="str">
        <f>Courses!C31</f>
        <v>NB2041</v>
      </c>
      <c r="AD5" s="60" t="str">
        <f>Courses!C32</f>
        <v>TN1404-P</v>
      </c>
      <c r="AE5" s="60" t="str">
        <f>Courses!C33</f>
        <v>WI2180LR-I</v>
      </c>
      <c r="AF5" s="60" t="str">
        <f>Courses!C36</f>
        <v>================</v>
      </c>
      <c r="AG5" s="60" t="str">
        <f>Courses!C37</f>
        <v>Open Days</v>
      </c>
      <c r="AH5" s="60" t="str">
        <f>Courses!C38</f>
        <v>Parents Days</v>
      </c>
      <c r="AI5" s="60" t="str">
        <f>Courses!C39</f>
        <v>Outreach</v>
      </c>
      <c r="AJ5" s="60" t="str">
        <f>Courses!C40</f>
        <v>Matching Day</v>
      </c>
      <c r="AL5" s="53"/>
      <c r="AN5" s="66" t="s">
        <v>1901</v>
      </c>
    </row>
    <row r="6" spans="1:72" s="6" customFormat="1" ht="75" x14ac:dyDescent="0.25">
      <c r="A6" s="6" t="s">
        <v>1777</v>
      </c>
      <c r="B6" s="6" t="s">
        <v>1778</v>
      </c>
      <c r="C6" s="7" t="s">
        <v>9</v>
      </c>
      <c r="D6" s="60" t="str">
        <f>Courses!D6</f>
        <v>Classical and Quantum Mechanics</v>
      </c>
      <c r="E6" s="60" t="str">
        <f>Courses!D7</f>
        <v>Mechanics and Theory of Relativity</v>
      </c>
      <c r="F6" s="60" t="str">
        <f>Courses!D8</f>
        <v>Mechanics and Theory of Relativity</v>
      </c>
      <c r="G6" s="60" t="str">
        <f>Courses!D9</f>
        <v>Mechanics I</v>
      </c>
      <c r="H6" s="60" t="str">
        <f>Courses!D10</f>
        <v>Mechanics I</v>
      </c>
      <c r="I6" s="60" t="str">
        <f>Courses!D11</f>
        <v>Introduction to Mechanics, Waves and Optics</v>
      </c>
      <c r="J6" s="60" t="str">
        <f>Courses!D12</f>
        <v>Classical Mechanics</v>
      </c>
      <c r="K6" s="60" t="str">
        <f>Courses!D13</f>
        <v>Introduction to Waves</v>
      </c>
      <c r="L6" s="60" t="str">
        <f>Courses!D14</f>
        <v>Thermodynamics</v>
      </c>
      <c r="M6" s="60" t="str">
        <f>Courses!D15</f>
        <v>Introduction to Electricity and Magnetism</v>
      </c>
      <c r="N6" s="60" t="str">
        <f>Courses!D16</f>
        <v>Physics 2</v>
      </c>
      <c r="O6" s="60" t="str">
        <f>Courses!D17</f>
        <v>Electromagnetism</v>
      </c>
      <c r="P6" s="60" t="str">
        <f>Courses!D18</f>
        <v>Electricity and Magnetism</v>
      </c>
      <c r="Q6" s="60" t="str">
        <f>Courses!D19</f>
        <v>Optics</v>
      </c>
      <c r="R6" s="60" t="str">
        <f>Courses!D20</f>
        <v>Modern Physics</v>
      </c>
      <c r="S6" s="60" t="str">
        <f>Courses!D21</f>
        <v>Physics of Everyday Life</v>
      </c>
      <c r="T6" s="60" t="str">
        <f>Courses!D22</f>
        <v>Physical Transport Phenomena</v>
      </c>
      <c r="U6" s="60" t="str">
        <f>Courses!D23</f>
        <v>Physical Transport Phenomena</v>
      </c>
      <c r="V6" s="60" t="str">
        <f>Courses!D24</f>
        <v>Classical and Quantum Mechanics</v>
      </c>
      <c r="W6" s="60" t="str">
        <f>Courses!D25</f>
        <v>Electromagnetism</v>
      </c>
      <c r="X6" s="60" t="str">
        <f>Courses!D26</f>
        <v>Physics 1A</v>
      </c>
      <c r="Y6" s="60" t="str">
        <f>Courses!D27</f>
        <v>Student Experiment</v>
      </c>
      <c r="Z6" s="60" t="str">
        <f>Courses!D28</f>
        <v>Statistical Mechanics and Thermodynamics</v>
      </c>
      <c r="AA6" s="60" t="str">
        <f>Courses!D29</f>
        <v>Analysis</v>
      </c>
      <c r="AB6" s="60" t="str">
        <f>Courses!D30</f>
        <v>Propulsion and Power</v>
      </c>
      <c r="AC6" s="60" t="str">
        <f>Courses!D31</f>
        <v>Optics and Microscopy</v>
      </c>
      <c r="AD6" s="60" t="str">
        <f>Courses!D32</f>
        <v>Natuurkundig Practicum</v>
      </c>
      <c r="AE6" s="60" t="str">
        <f>Courses!D33</f>
        <v>Differential Equations</v>
      </c>
      <c r="AF6" s="60">
        <f>Courses!D36</f>
        <v>0</v>
      </c>
      <c r="AG6" s="60" t="str">
        <f>Courses!D37</f>
        <v>Open Days</v>
      </c>
      <c r="AH6" s="60" t="str">
        <f>Courses!D38</f>
        <v>Parents Days</v>
      </c>
      <c r="AI6" s="60" t="str">
        <f>Courses!D39</f>
        <v>Outreach</v>
      </c>
      <c r="AJ6" s="60" t="str">
        <f>Courses!D40</f>
        <v>Matching Day</v>
      </c>
      <c r="AL6" s="7" t="s">
        <v>1776</v>
      </c>
      <c r="AN6" s="57" t="str">
        <f t="shared" ref="AN6:BT6" si="0">D6</f>
        <v>Classical and Quantum Mechanics</v>
      </c>
      <c r="AO6" s="57" t="str">
        <f t="shared" si="0"/>
        <v>Mechanics and Theory of Relativity</v>
      </c>
      <c r="AP6" s="57" t="str">
        <f t="shared" si="0"/>
        <v>Mechanics and Theory of Relativity</v>
      </c>
      <c r="AQ6" s="57" t="str">
        <f t="shared" si="0"/>
        <v>Mechanics I</v>
      </c>
      <c r="AR6" s="57" t="str">
        <f t="shared" si="0"/>
        <v>Mechanics I</v>
      </c>
      <c r="AS6" s="57" t="str">
        <f t="shared" si="0"/>
        <v>Introduction to Mechanics, Waves and Optics</v>
      </c>
      <c r="AT6" s="57" t="str">
        <f t="shared" si="0"/>
        <v>Classical Mechanics</v>
      </c>
      <c r="AU6" s="57" t="str">
        <f t="shared" si="0"/>
        <v>Introduction to Waves</v>
      </c>
      <c r="AV6" s="57" t="str">
        <f t="shared" si="0"/>
        <v>Thermodynamics</v>
      </c>
      <c r="AW6" s="57" t="str">
        <f t="shared" si="0"/>
        <v>Introduction to Electricity and Magnetism</v>
      </c>
      <c r="AX6" s="57" t="str">
        <f t="shared" si="0"/>
        <v>Physics 2</v>
      </c>
      <c r="AY6" s="57" t="str">
        <f t="shared" si="0"/>
        <v>Electromagnetism</v>
      </c>
      <c r="AZ6" s="57" t="str">
        <f t="shared" si="0"/>
        <v>Electricity and Magnetism</v>
      </c>
      <c r="BA6" s="57" t="str">
        <f t="shared" si="0"/>
        <v>Optics</v>
      </c>
      <c r="BB6" s="57" t="str">
        <f t="shared" si="0"/>
        <v>Modern Physics</v>
      </c>
      <c r="BC6" s="57" t="str">
        <f t="shared" si="0"/>
        <v>Physics of Everyday Life</v>
      </c>
      <c r="BD6" s="57" t="str">
        <f t="shared" si="0"/>
        <v>Physical Transport Phenomena</v>
      </c>
      <c r="BE6" s="57" t="str">
        <f t="shared" si="0"/>
        <v>Physical Transport Phenomena</v>
      </c>
      <c r="BF6" s="57" t="str">
        <f t="shared" si="0"/>
        <v>Classical and Quantum Mechanics</v>
      </c>
      <c r="BG6" s="57" t="str">
        <f t="shared" si="0"/>
        <v>Electromagnetism</v>
      </c>
      <c r="BH6" s="57" t="str">
        <f t="shared" si="0"/>
        <v>Physics 1A</v>
      </c>
      <c r="BI6" s="57" t="str">
        <f t="shared" si="0"/>
        <v>Student Experiment</v>
      </c>
      <c r="BJ6" s="57" t="str">
        <f t="shared" si="0"/>
        <v>Statistical Mechanics and Thermodynamics</v>
      </c>
      <c r="BK6" s="57" t="str">
        <f t="shared" si="0"/>
        <v>Analysis</v>
      </c>
      <c r="BL6" s="57" t="str">
        <f t="shared" si="0"/>
        <v>Propulsion and Power</v>
      </c>
      <c r="BM6" s="57" t="str">
        <f t="shared" si="0"/>
        <v>Optics and Microscopy</v>
      </c>
      <c r="BN6" s="57" t="str">
        <f t="shared" si="0"/>
        <v>Natuurkundig Practicum</v>
      </c>
      <c r="BO6" s="57" t="str">
        <f t="shared" si="0"/>
        <v>Differential Equations</v>
      </c>
      <c r="BP6" s="57">
        <f t="shared" si="0"/>
        <v>0</v>
      </c>
      <c r="BQ6" s="57" t="str">
        <f t="shared" si="0"/>
        <v>Open Days</v>
      </c>
      <c r="BR6" s="57" t="str">
        <f t="shared" si="0"/>
        <v>Parents Days</v>
      </c>
      <c r="BS6" s="57" t="str">
        <f t="shared" si="0"/>
        <v>Outreach</v>
      </c>
      <c r="BT6" s="57" t="str">
        <f t="shared" si="0"/>
        <v>Matching Day</v>
      </c>
    </row>
    <row r="7" spans="1:72" x14ac:dyDescent="0.25">
      <c r="BF7" s="55"/>
      <c r="BG7" s="55"/>
      <c r="BH7" s="55"/>
      <c r="BI7" s="55"/>
      <c r="BJ7" s="55"/>
      <c r="BK7" s="55"/>
      <c r="BL7" s="55"/>
      <c r="BM7" s="55"/>
      <c r="BN7" s="55"/>
      <c r="BO7" s="55"/>
      <c r="BP7" s="55"/>
      <c r="BQ7" s="55"/>
      <c r="BR7" s="55"/>
      <c r="BS7" s="55"/>
      <c r="BT7" s="55"/>
    </row>
    <row r="8" spans="1:72" x14ac:dyDescent="0.25">
      <c r="A8" s="54">
        <f>Stats!$C$8</f>
        <v>40544</v>
      </c>
      <c r="B8" s="54">
        <f>MAX(Overview!M:M)</f>
        <v>45473</v>
      </c>
      <c r="C8" s="7" t="s">
        <v>1798</v>
      </c>
      <c r="D8" s="1">
        <f>COUNTIF(Overview!$B:$B,Courses!C6)</f>
        <v>398</v>
      </c>
      <c r="E8" s="1">
        <f>COUNTIF(Overview!$B:$B,Courses!C7)</f>
        <v>538</v>
      </c>
      <c r="F8" s="1">
        <f>COUNTIF(Overview!$B:$B,Courses!C8)</f>
        <v>217</v>
      </c>
      <c r="G8" s="1">
        <f>COUNTIF(Overview!$B:$B,Courses!C9)</f>
        <v>8</v>
      </c>
      <c r="H8" s="1">
        <f>COUNTIF(Overview!$B:$B,Courses!C10)</f>
        <v>10</v>
      </c>
      <c r="I8" s="1">
        <f>COUNTIF(Overview!$B:$B,Courses!C11)</f>
        <v>168</v>
      </c>
      <c r="J8" s="1">
        <f>COUNTIF(Overview!$B:$B,Courses!C12)</f>
        <v>32</v>
      </c>
      <c r="K8" s="1">
        <f>COUNTIF(Overview!$B:$B,Courses!C13)</f>
        <v>173</v>
      </c>
      <c r="L8" s="1">
        <f>COUNTIF(Overview!$B:$B,Courses!C14)</f>
        <v>61</v>
      </c>
      <c r="M8" s="1">
        <f>COUNTIF(Overview!$B:$B,Courses!C15)</f>
        <v>192</v>
      </c>
      <c r="N8" s="1">
        <f>COUNTIF(Overview!$B:$B,Courses!C16)</f>
        <v>1</v>
      </c>
      <c r="O8" s="1">
        <f>COUNTIF(Overview!$B:$B,Courses!C17)</f>
        <v>0</v>
      </c>
      <c r="P8" s="1">
        <f>COUNTIF(Overview!$B:$B,Courses!C18)</f>
        <v>28</v>
      </c>
      <c r="Q8" s="1">
        <f>COUNTIF(Overview!$B:$B,Courses!C19)</f>
        <v>98</v>
      </c>
      <c r="R8" s="1">
        <f>COUNTIF(Overview!$B:$B,Courses!C20)</f>
        <v>63</v>
      </c>
      <c r="S8" s="1">
        <f>COUNTIF(Overview!$B:$B,Courses!C21)</f>
        <v>42</v>
      </c>
      <c r="T8" s="1">
        <f>COUNTIF(Overview!$B:$B,Courses!C22)</f>
        <v>90</v>
      </c>
      <c r="U8" s="1">
        <f>COUNTIF(Overview!$B:$B,Courses!C23)</f>
        <v>14</v>
      </c>
      <c r="V8" s="1">
        <f>COUNTIF(Overview!$B:$B,Courses!C24)</f>
        <v>0</v>
      </c>
      <c r="W8" s="1">
        <f>COUNTIF(Overview!$B:$B,Courses!C25)</f>
        <v>85</v>
      </c>
      <c r="X8" s="1">
        <f>COUNTIF(Overview!$B:$B,Courses!C26)</f>
        <v>169</v>
      </c>
      <c r="Y8" s="1">
        <f>COUNTIF(Overview!$B:$B,Courses!C27)</f>
        <v>2</v>
      </c>
      <c r="Z8" s="1">
        <f>COUNTIF(Overview!$B:$B,Courses!C28)</f>
        <v>11</v>
      </c>
      <c r="AA8" s="1">
        <f>COUNTIF(Overview!$B:$B,Courses!C29)</f>
        <v>1</v>
      </c>
      <c r="AB8" s="1">
        <f>COUNTIF(Overview!$B:$B,Courses!C30)</f>
        <v>6</v>
      </c>
      <c r="AC8" s="1">
        <f>COUNTIF(Overview!$B:$B,Courses!C31)</f>
        <v>18</v>
      </c>
      <c r="AD8" s="1">
        <f>COUNTIF(Overview!$B:$B,Courses!C32)</f>
        <v>16</v>
      </c>
      <c r="AE8" s="1">
        <f>COUNTIF(Overview!$B:$B,Courses!C33)</f>
        <v>3</v>
      </c>
      <c r="AF8" s="1">
        <f>COUNTIF(Overview!$B:$B,Courses!C36)</f>
        <v>0</v>
      </c>
      <c r="AG8" s="1">
        <f>COUNTIF(Overview!$B:$B,Courses!C37)</f>
        <v>27</v>
      </c>
      <c r="AH8" s="1">
        <f>COUNTIF(Overview!$B:$B,Courses!C38)</f>
        <v>2</v>
      </c>
      <c r="AI8" s="1">
        <f>COUNTIF(Overview!$B:$B,Courses!C39)</f>
        <v>7</v>
      </c>
      <c r="AJ8" s="1">
        <f>COUNTIF(Overview!$B:$B,Courses!D40)</f>
        <v>22</v>
      </c>
      <c r="AL8" s="1">
        <f>SUM(D8:AJ8)</f>
        <v>2502</v>
      </c>
      <c r="BF8" s="55"/>
      <c r="BG8" s="55"/>
      <c r="BH8" s="55"/>
      <c r="BI8" s="55"/>
      <c r="BJ8" s="55"/>
      <c r="BK8" s="55"/>
      <c r="BL8" s="55"/>
      <c r="BM8" s="55"/>
      <c r="BN8" s="55"/>
      <c r="BO8" s="55"/>
      <c r="BP8" s="55"/>
      <c r="BQ8" s="55"/>
      <c r="BR8" s="55"/>
      <c r="BS8" s="55"/>
      <c r="BT8" s="55"/>
    </row>
    <row r="9" spans="1:72" x14ac:dyDescent="0.25">
      <c r="C9" s="7"/>
      <c r="BF9" s="55"/>
      <c r="BG9" s="55"/>
      <c r="BH9" s="55"/>
      <c r="BI9" s="55"/>
      <c r="BJ9" s="55"/>
      <c r="BK9" s="55"/>
      <c r="BL9" s="55"/>
      <c r="BM9" s="55"/>
      <c r="BN9" s="55"/>
      <c r="BO9" s="55"/>
      <c r="BP9" s="55"/>
      <c r="BQ9" s="55"/>
      <c r="BR9" s="55"/>
      <c r="BS9" s="55"/>
      <c r="BT9" s="55"/>
    </row>
    <row r="10" spans="1:72" x14ac:dyDescent="0.25">
      <c r="C10" s="7" t="s">
        <v>1790</v>
      </c>
      <c r="D10" s="57">
        <f t="shared" ref="D10:X10" si="1">SUM(D12:D20)</f>
        <v>217</v>
      </c>
      <c r="E10" s="57">
        <f t="shared" si="1"/>
        <v>316</v>
      </c>
      <c r="F10" s="57">
        <f>SUM(F12:F20)</f>
        <v>125</v>
      </c>
      <c r="G10" s="57">
        <f t="shared" si="1"/>
        <v>7</v>
      </c>
      <c r="H10" s="57">
        <f t="shared" si="1"/>
        <v>9</v>
      </c>
      <c r="I10" s="57">
        <f t="shared" si="1"/>
        <v>94</v>
      </c>
      <c r="J10" s="57">
        <f t="shared" si="1"/>
        <v>19</v>
      </c>
      <c r="K10" s="57">
        <f t="shared" si="1"/>
        <v>96</v>
      </c>
      <c r="L10" s="57">
        <f t="shared" si="1"/>
        <v>27</v>
      </c>
      <c r="M10" s="57">
        <f t="shared" si="1"/>
        <v>123</v>
      </c>
      <c r="N10" s="57">
        <f t="shared" si="1"/>
        <v>0</v>
      </c>
      <c r="O10" s="57">
        <f t="shared" si="1"/>
        <v>0</v>
      </c>
      <c r="P10" s="57">
        <f t="shared" si="1"/>
        <v>28</v>
      </c>
      <c r="Q10" s="57">
        <f t="shared" si="1"/>
        <v>49</v>
      </c>
      <c r="R10" s="57">
        <f t="shared" si="1"/>
        <v>44</v>
      </c>
      <c r="S10" s="57">
        <f t="shared" si="1"/>
        <v>26</v>
      </c>
      <c r="T10" s="57">
        <f t="shared" si="1"/>
        <v>26</v>
      </c>
      <c r="U10" s="57">
        <f t="shared" si="1"/>
        <v>0</v>
      </c>
      <c r="V10" s="57">
        <f t="shared" si="1"/>
        <v>0</v>
      </c>
      <c r="W10" s="57">
        <f t="shared" si="1"/>
        <v>44</v>
      </c>
      <c r="X10" s="57">
        <f t="shared" si="1"/>
        <v>85</v>
      </c>
      <c r="Y10" s="57">
        <f t="shared" ref="Y10:AG10" si="2">SUM(Y12:Y20)</f>
        <v>2</v>
      </c>
      <c r="Z10" s="57">
        <f t="shared" si="2"/>
        <v>10</v>
      </c>
      <c r="AA10" s="57">
        <f t="shared" si="2"/>
        <v>1</v>
      </c>
      <c r="AB10" s="57">
        <f t="shared" si="2"/>
        <v>5</v>
      </c>
      <c r="AC10" s="57">
        <f t="shared" si="2"/>
        <v>11</v>
      </c>
      <c r="AD10" s="57">
        <f t="shared" si="2"/>
        <v>12</v>
      </c>
      <c r="AE10" s="57">
        <f t="shared" si="2"/>
        <v>2</v>
      </c>
      <c r="AF10" s="57">
        <f t="shared" si="2"/>
        <v>0</v>
      </c>
      <c r="AG10" s="57">
        <f t="shared" si="2"/>
        <v>13</v>
      </c>
      <c r="AH10" s="57">
        <f>SUM(AH12:AH20)</f>
        <v>2</v>
      </c>
      <c r="AI10" s="57">
        <f>SUM(AI12:AI20)</f>
        <v>5</v>
      </c>
      <c r="AJ10" s="57">
        <f>SUM(AJ12:AJ20)</f>
        <v>9</v>
      </c>
      <c r="AK10" s="6"/>
      <c r="AL10" s="57">
        <f>SUM(D10:AJ10)</f>
        <v>1407</v>
      </c>
      <c r="BF10" s="55"/>
      <c r="BG10" s="55"/>
      <c r="BH10" s="55"/>
      <c r="BI10" s="55"/>
      <c r="BJ10" s="55"/>
      <c r="BK10" s="55"/>
      <c r="BL10" s="55"/>
      <c r="BM10" s="55"/>
      <c r="BN10" s="55"/>
      <c r="BO10" s="55"/>
      <c r="BP10" s="55"/>
      <c r="BQ10" s="55"/>
      <c r="BR10" s="55"/>
      <c r="BS10" s="55"/>
      <c r="BT10" s="55"/>
    </row>
    <row r="11" spans="1:72" x14ac:dyDescent="0.25">
      <c r="C11" s="7"/>
      <c r="BF11" s="55"/>
      <c r="BG11" s="55"/>
      <c r="BH11" s="55"/>
      <c r="BI11" s="55"/>
      <c r="BJ11" s="55"/>
      <c r="BK11" s="55"/>
      <c r="BL11" s="55"/>
      <c r="BM11" s="55"/>
      <c r="BN11" s="55"/>
      <c r="BO11" s="55"/>
      <c r="BP11" s="55"/>
      <c r="BQ11" s="55"/>
      <c r="BR11" s="55"/>
      <c r="BS11" s="55"/>
      <c r="BT11" s="55"/>
    </row>
    <row r="12" spans="1:72" x14ac:dyDescent="0.25">
      <c r="A12" s="54">
        <v>41153</v>
      </c>
      <c r="B12" s="54">
        <v>41456</v>
      </c>
      <c r="C12" s="7" t="s">
        <v>1779</v>
      </c>
      <c r="D12" s="55">
        <f>COUNTIFS(Overview!$M:$M,"&gt;="&amp;A12,Overview!$M:$M,"&lt;="&amp;B12,Overview!$B:$B,$D$5,Overview!$T:$T,"*Yes*")</f>
        <v>33</v>
      </c>
      <c r="E12" s="55">
        <f>COUNTIFS(Overview!$M:$M,"&gt;="&amp;A12,Overview!$M:$M,"&lt;="&amp;B12,Overview!$B:$B,$E$5,Overview!$T:$T,"*Yes*")</f>
        <v>39</v>
      </c>
      <c r="F12" s="55">
        <f>COUNTIFS(Overview!$M:$M,"&gt;="&amp;A12,Overview!$M:$M,"&lt;="&amp;B12,Overview!$B:$B,$F$5,Overview!$T:$T,"*Yes*")</f>
        <v>0</v>
      </c>
      <c r="G12" s="55">
        <f>COUNTIFS(Overview!$M:$M,"&gt;="&amp;A12,Overview!$M:$M,"&lt;="&amp;B12,Overview!$B:$B,$G$5,Overview!$T:$T,"*Yes*")</f>
        <v>6</v>
      </c>
      <c r="H12" s="55">
        <f>COUNTIFS(Overview!$M:$M,"&gt;="&amp;A12,Overview!$M:$M,"&lt;="&amp;B12,Overview!$B:$B,$H$5,Overview!$T:$T,"*Yes*")</f>
        <v>0</v>
      </c>
      <c r="I12" s="55">
        <f>COUNTIFS(Overview!$M:$M,"&gt;="&amp;A12,Overview!$M:$M,"&lt;="&amp;B12,Overview!$B:$B,$I$5,Overview!$T:$T,"*Yes*")</f>
        <v>0</v>
      </c>
      <c r="J12" s="55">
        <f>COUNTIFS(Overview!$M:$M,"&gt;="&amp;A12,Overview!$M:$M,"&lt;="&amp;B12,Overview!$B:$B,$J$5,Overview!$T:$T,"*Yes*")</f>
        <v>6</v>
      </c>
      <c r="K12" s="55">
        <f>COUNTIFS(Overview!$M:$M,"&gt;="&amp;A12,Overview!$M:$M,"&lt;="&amp;B12,Overview!$B:$B,$K$5,Overview!$T:$T,"*Yes*")</f>
        <v>5</v>
      </c>
      <c r="L12" s="55">
        <f>COUNTIFS(Overview!$M:$M,"&gt;="&amp;A12,Overview!$M:$M,"&lt;="&amp;B12,Overview!$B:$B,$L$5,Overview!$T:$T,"*Yes*")</f>
        <v>0</v>
      </c>
      <c r="M12" s="55">
        <f>COUNTIFS(Overview!$M:$M,"&gt;="&amp;A12,Overview!$M:$M,"&lt;="&amp;B12,Overview!$B:$B,$M$5,Overview!$T:$T,"*Yes*")</f>
        <v>15</v>
      </c>
      <c r="N12" s="55">
        <f>COUNTIFS(Overview!$M:$M,"&gt;="&amp;A12,Overview!$M:$M,"&lt;="&amp;B12,Overview!$B:$B,$N$5,Overview!$T:$T,"*Yes*")</f>
        <v>0</v>
      </c>
      <c r="O12" s="55">
        <f>COUNTIFS(Overview!$M:$M,"&gt;="&amp;A12,Overview!$M:$M,"&lt;="&amp;B12,Overview!$B:$B,$O$5,Overview!$T:$T,"*Yes*")</f>
        <v>0</v>
      </c>
      <c r="P12" s="55">
        <f>COUNTIFS(Overview!$M:$M,"&gt;="&amp;A12,Overview!$M:$M,"&lt;="&amp;B12,Overview!$B:$B,$P$5,Overview!$T:$T,"*Yes*")</f>
        <v>14</v>
      </c>
      <c r="Q12" s="55">
        <f>COUNTIFS(Overview!$M:$M,"&gt;="&amp;A12,Overview!$M:$M,"&lt;="&amp;B12,Overview!$B:$B,$Q$5,Overview!$T:$T,"*Yes*")</f>
        <v>0</v>
      </c>
      <c r="R12" s="55">
        <f>COUNTIFS(Overview!$M:$M,"&gt;="&amp;A12,Overview!$M:$M,"&lt;="&amp;B12,Overview!$B:$B,$R$5,Overview!$T:$T,"*Yes*")</f>
        <v>5</v>
      </c>
      <c r="S12" s="55">
        <f>COUNTIFS(Overview!$M:$M,"&gt;="&amp;A12,Overview!$M:$M,"&lt;="&amp;B12,Overview!$B:$B,$S$5,Overview!$T:$T,"*Yes*")</f>
        <v>10</v>
      </c>
      <c r="T12" s="55">
        <f>COUNTIFS(Overview!$M:$M,"&gt;="&amp;A12,Overview!$M:$M,"&lt;="&amp;B12,Overview!$B:$B,$T$5,Overview!$T:$T,"*Yes*")</f>
        <v>0</v>
      </c>
      <c r="U12" s="55">
        <f>COUNTIFS(Overview!$M:$M,"&gt;="&amp;A12,Overview!$M:$M,"&lt;="&amp;B12,Overview!$B:$B,$U$5,Overview!$T:$T,"*Yes*")</f>
        <v>0</v>
      </c>
      <c r="V12" s="55">
        <f>COUNTIFS(Overview!$M:$M,"&gt;="&amp;A12,Overview!$M:$M,"&lt;="&amp;B12,Overview!$B:$B,$V$5,Overview!$T:$T,"*Yes*")</f>
        <v>0</v>
      </c>
      <c r="W12" s="55">
        <f>COUNTIFS(Overview!$M:$M,"&gt;="&amp;A12,Overview!$M:$M,"&lt;="&amp;B12,Overview!$B:$B,$W$5,Overview!$T:$T,"*Yes*")</f>
        <v>11</v>
      </c>
      <c r="X12" s="55">
        <f>COUNTIFS(Overview!$M:$M,"&gt;="&amp;A12,Overview!$M:$M,"&lt;="&amp;B12,Overview!$B:$B,$X$5,Overview!$T:$T,"*Yes*")</f>
        <v>0</v>
      </c>
      <c r="Y12" s="55">
        <f>COUNTIFS(Overview!$M:$M,"&gt;="&amp;A12,Overview!$M:$M,"&lt;="&amp;B12,Overview!$B:$B,$Y$5,Overview!$T:$T,"*Yes*")</f>
        <v>1</v>
      </c>
      <c r="Z12" s="55">
        <f>COUNTIFS(Overview!$M:$M,"&gt;="&amp;A12,Overview!$M:$M,"&lt;="&amp;B12,Overview!$B:$B,$Z$5,Overview!$T:$T,"*Yes*")</f>
        <v>0</v>
      </c>
      <c r="AA12" s="55">
        <f>COUNTIFS(Overview!$M:$M,"&gt;="&amp;A12,Overview!$M:$M,"&lt;="&amp;B12,Overview!$B:$B,$AA$5,Overview!$T:$T,"*Yes*")</f>
        <v>0</v>
      </c>
      <c r="AB12" s="55">
        <f>COUNTIFS(Overview!$M:$M,"&gt;="&amp;A12,Overview!$M:$M,"&lt;="&amp;B12,Overview!$B:$B,$AB$5,Overview!$T:$T,"*Yes*")</f>
        <v>0</v>
      </c>
      <c r="AC12" s="55">
        <f>COUNTIFS(Overview!$M:$M,"&gt;="&amp;A12,Overview!$M:$M,"&lt;="&amp;B12,Overview!$B:$B,$AC$5,Overview!$T:$T,"*Yes*")</f>
        <v>0</v>
      </c>
      <c r="AD12" s="55">
        <f>COUNTIFS(Overview!$M:$M,"&gt;="&amp;A12,Overview!$M:$M,"&lt;="&amp;B12,Overview!$B:$B,$AD$5,Overview!$T:$T,"*Yes*")</f>
        <v>0</v>
      </c>
      <c r="AE12" s="55">
        <f>COUNTIFS(Overview!$M:$M,"&gt;="&amp;A12,Overview!$M:$M,"&lt;="&amp;B12,Overview!$B:$B,$AE$5,Overview!$T:$T,"*Yes*")</f>
        <v>0</v>
      </c>
      <c r="AF12" s="55">
        <f>COUNTIFS(Overview!$M:$M,"&gt;="&amp;A12,Overview!$M:$M,"&lt;="&amp;B12,Overview!$B:$B,$AF$5,Overview!$T:$T,"*Yes*")</f>
        <v>0</v>
      </c>
      <c r="AG12" s="55">
        <f>COUNTIFS(Overview!$M:$M,"&gt;="&amp;A12,Overview!$M:$M,"&lt;="&amp;B12,Overview!$B:$B,$AG$5,Overview!$T:$T,"*Yes*")</f>
        <v>0</v>
      </c>
      <c r="AH12" s="55">
        <f>COUNTIFS(Overview!$M:$M,"&gt;="&amp;A12,Overview!$M:$M,"&lt;="&amp;B12,Overview!$B:$B,$AH$5,Overview!$T:$T,"*Yes*")</f>
        <v>0</v>
      </c>
      <c r="AI12" s="55">
        <f>COUNTIFS(Overview!$M:$M,"&gt;="&amp;A12,Overview!$M:$M,"&lt;="&amp;B12,Overview!$B:$B,$AI$5,Overview!$T:$T,"*Yes*")</f>
        <v>0</v>
      </c>
      <c r="AJ12" s="55">
        <f>COUNTIFS(Overview!$M:$M,"&gt;="&amp;A12,Overview!$M:$M,"&lt;="&amp;B12,Overview!$B:$B,$AJ$5,Overview!$T:$T,"*Yes*")</f>
        <v>0</v>
      </c>
      <c r="AK12" s="56"/>
      <c r="AL12" s="55">
        <f>SUM(D12:AJ12)</f>
        <v>145</v>
      </c>
      <c r="AN12" s="55">
        <f>100*D12/AL12</f>
        <v>22.758620689655171</v>
      </c>
      <c r="AO12" s="55">
        <f>100*E12/AL12</f>
        <v>26.896551724137932</v>
      </c>
      <c r="AP12" s="55">
        <f>100*F12/AL12</f>
        <v>0</v>
      </c>
      <c r="AQ12" s="55">
        <f>100*G12/AL12</f>
        <v>4.1379310344827589</v>
      </c>
      <c r="AR12" s="55">
        <f>100*H12/AL12</f>
        <v>0</v>
      </c>
      <c r="AS12" s="55">
        <f>100*I12/AL12</f>
        <v>0</v>
      </c>
      <c r="AT12" s="55">
        <f>100*J12/AL12</f>
        <v>4.1379310344827589</v>
      </c>
      <c r="AU12" s="55">
        <f>100*K12/AL12</f>
        <v>3.4482758620689653</v>
      </c>
      <c r="AV12" s="55">
        <f>100*L12/AL12</f>
        <v>0</v>
      </c>
      <c r="AW12" s="55">
        <f>100*M12/AL12</f>
        <v>10.344827586206897</v>
      </c>
      <c r="AX12" s="55">
        <f>100*N12/AL12</f>
        <v>0</v>
      </c>
      <c r="AY12" s="55">
        <f>100*O12/AL12</f>
        <v>0</v>
      </c>
      <c r="AZ12" s="55">
        <f>100*P12/AL12</f>
        <v>9.6551724137931032</v>
      </c>
      <c r="BA12" s="55">
        <f>100*Q12/AL12</f>
        <v>0</v>
      </c>
      <c r="BB12" s="55">
        <f>100*R12/AL12</f>
        <v>3.4482758620689653</v>
      </c>
      <c r="BC12" s="55">
        <f>100*S12/AL12</f>
        <v>6.8965517241379306</v>
      </c>
      <c r="BD12" s="55">
        <f>100*T12/AL12</f>
        <v>0</v>
      </c>
      <c r="BE12" s="55">
        <f>100*U12/AL12</f>
        <v>0</v>
      </c>
      <c r="BF12" s="55">
        <f>100*V12/AL12</f>
        <v>0</v>
      </c>
      <c r="BG12" s="55">
        <f>100*W12/AL12</f>
        <v>7.5862068965517242</v>
      </c>
      <c r="BH12" s="55">
        <f>100*X12/AL12</f>
        <v>0</v>
      </c>
      <c r="BI12" s="55">
        <f>100*Y12/AL12</f>
        <v>0.68965517241379315</v>
      </c>
      <c r="BJ12" s="55">
        <f>100*Z12/AL12</f>
        <v>0</v>
      </c>
      <c r="BK12" s="55">
        <f>100*AA12/AL12</f>
        <v>0</v>
      </c>
      <c r="BL12" s="55">
        <f>100*AB12/AL12</f>
        <v>0</v>
      </c>
      <c r="BM12" s="55">
        <f>100*AC12/AL12</f>
        <v>0</v>
      </c>
      <c r="BN12" s="55">
        <f>100*AD12/AL12</f>
        <v>0</v>
      </c>
      <c r="BO12" s="55">
        <f>100*AE12/AL12</f>
        <v>0</v>
      </c>
      <c r="BP12" s="55">
        <f>100*AF12/AL12</f>
        <v>0</v>
      </c>
      <c r="BQ12" s="55">
        <f>100*AG12/AL12</f>
        <v>0</v>
      </c>
      <c r="BR12" s="55">
        <f>100*AH12/AL12</f>
        <v>0</v>
      </c>
      <c r="BS12" s="55">
        <f>100*AI12/AL12</f>
        <v>0</v>
      </c>
      <c r="BT12" s="55">
        <f>100*AJ12/AL12</f>
        <v>0</v>
      </c>
    </row>
    <row r="13" spans="1:72" x14ac:dyDescent="0.25">
      <c r="A13" s="54">
        <v>41518</v>
      </c>
      <c r="B13" s="54">
        <v>41821</v>
      </c>
      <c r="C13" s="7" t="s">
        <v>1780</v>
      </c>
      <c r="D13" s="55">
        <f>COUNTIFS(Overview!$M:$M,"&gt;="&amp;A13,Overview!$M:$M,"&lt;="&amp;B13,Overview!$B:$B,$D$5,Overview!$T:$T,"*Yes*")</f>
        <v>35</v>
      </c>
      <c r="E13" s="55">
        <f>COUNTIFS(Overview!$M:$M,"&gt;="&amp;A13,Overview!$M:$M,"&lt;="&amp;B13,Overview!$B:$B,$E$5,Overview!$T:$T,"*Yes*")</f>
        <v>35</v>
      </c>
      <c r="F13" s="55">
        <f>COUNTIFS(Overview!$M:$M,"&gt;="&amp;A13,Overview!$M:$M,"&lt;="&amp;B13,Overview!$B:$B,$F$5,Overview!$T:$T,"*Yes*")</f>
        <v>0</v>
      </c>
      <c r="G13" s="55">
        <f>COUNTIFS(Overview!$M:$M,"&gt;="&amp;A13,Overview!$M:$M,"&lt;="&amp;B13,Overview!$B:$B,$G$5,Overview!$T:$T,"*Yes*")</f>
        <v>1</v>
      </c>
      <c r="H13" s="55">
        <f>COUNTIFS(Overview!$M:$M,"&gt;="&amp;A13,Overview!$M:$M,"&lt;="&amp;B13,Overview!$B:$B,$H$5,Overview!$T:$T,"*Yes*")</f>
        <v>9</v>
      </c>
      <c r="I13" s="55">
        <f>COUNTIFS(Overview!$M:$M,"&gt;="&amp;A13,Overview!$M:$M,"&lt;="&amp;B13,Overview!$B:$B,$I$5,Overview!$T:$T,"*Yes*")</f>
        <v>11</v>
      </c>
      <c r="J13" s="55">
        <f>COUNTIFS(Overview!$M:$M,"&gt;="&amp;A13,Overview!$M:$M,"&lt;="&amp;B13,Overview!$B:$B,$J$5,Overview!$T:$T,"*Yes*")</f>
        <v>0</v>
      </c>
      <c r="K13" s="55">
        <f>COUNTIFS(Overview!$M:$M,"&gt;="&amp;A13,Overview!$M:$M,"&lt;="&amp;B13,Overview!$B:$B,$K$5,Overview!$T:$T,"*Yes*")</f>
        <v>17</v>
      </c>
      <c r="L13" s="55">
        <f>COUNTIFS(Overview!$M:$M,"&gt;="&amp;A13,Overview!$M:$M,"&lt;="&amp;B13,Overview!$B:$B,$L$5,Overview!$T:$T,"*Yes*")</f>
        <v>0</v>
      </c>
      <c r="M13" s="55">
        <f>COUNTIFS(Overview!$M:$M,"&gt;="&amp;A13,Overview!$M:$M,"&lt;="&amp;B13,Overview!$B:$B,$M$5,Overview!$T:$T,"*Yes*")</f>
        <v>15</v>
      </c>
      <c r="N13" s="55">
        <f>COUNTIFS(Overview!$M:$M,"&gt;="&amp;A13,Overview!$M:$M,"&lt;="&amp;B13,Overview!$B:$B,$N$5,Overview!$T:$T,"*Yes*")</f>
        <v>0</v>
      </c>
      <c r="O13" s="55">
        <f>COUNTIFS(Overview!$M:$M,"&gt;="&amp;A13,Overview!$M:$M,"&lt;="&amp;B13,Overview!$B:$B,$O$5,Overview!$T:$T,"*Yes*")</f>
        <v>0</v>
      </c>
      <c r="P13" s="55">
        <f>COUNTIFS(Overview!$M:$M,"&gt;="&amp;A13,Overview!$M:$M,"&lt;="&amp;B13,Overview!$B:$B,$P$5,Overview!$T:$T,"*Yes*")</f>
        <v>14</v>
      </c>
      <c r="Q13" s="55">
        <f>COUNTIFS(Overview!$M:$M,"&gt;="&amp;A13,Overview!$M:$M,"&lt;="&amp;B13,Overview!$B:$B,$Q$5,Overview!$T:$T,"*Yes*")</f>
        <v>3</v>
      </c>
      <c r="R13" s="55">
        <f>COUNTIFS(Overview!$M:$M,"&gt;="&amp;A13,Overview!$M:$M,"&lt;="&amp;B13,Overview!$B:$B,$R$5,Overview!$T:$T,"*Yes*")</f>
        <v>5</v>
      </c>
      <c r="S13" s="55">
        <f>COUNTIFS(Overview!$M:$M,"&gt;="&amp;A13,Overview!$M:$M,"&lt;="&amp;B13,Overview!$B:$B,$S$5,Overview!$T:$T,"*Yes*")</f>
        <v>16</v>
      </c>
      <c r="T13" s="55">
        <f>COUNTIFS(Overview!$M:$M,"&gt;="&amp;A13,Overview!$M:$M,"&lt;="&amp;B13,Overview!$B:$B,$T$5,Overview!$T:$T,"*Yes*")</f>
        <v>0</v>
      </c>
      <c r="U13" s="55">
        <f>COUNTIFS(Overview!$M:$M,"&gt;="&amp;A13,Overview!$M:$M,"&lt;="&amp;B13,Overview!$B:$B,$U$5,Overview!$T:$T,"*Yes*")</f>
        <v>0</v>
      </c>
      <c r="V13" s="55">
        <f>COUNTIFS(Overview!$M:$M,"&gt;="&amp;A13,Overview!$M:$M,"&lt;="&amp;B13,Overview!$B:$B,$V$5,Overview!$T:$T,"*Yes*")</f>
        <v>0</v>
      </c>
      <c r="W13" s="55">
        <f>COUNTIFS(Overview!$M:$M,"&gt;="&amp;A13,Overview!$M:$M,"&lt;="&amp;B13,Overview!$B:$B,$W$5,Overview!$T:$T,"*Yes*")</f>
        <v>16</v>
      </c>
      <c r="X13" s="55">
        <f>COUNTIFS(Overview!$M:$M,"&gt;="&amp;A13,Overview!$M:$M,"&lt;="&amp;B13,Overview!$B:$B,$X$5,Overview!$T:$T,"*Yes*")</f>
        <v>0</v>
      </c>
      <c r="Y13" s="55">
        <f>COUNTIFS(Overview!$M:$M,"&gt;="&amp;A13,Overview!$M:$M,"&lt;="&amp;B13,Overview!$B:$B,$Y$5,Overview!$T:$T,"*Yes*")</f>
        <v>0</v>
      </c>
      <c r="Z13" s="55">
        <f>COUNTIFS(Overview!$M:$M,"&gt;="&amp;A13,Overview!$M:$M,"&lt;="&amp;B13,Overview!$B:$B,$Z$5,Overview!$T:$T,"*Yes*")</f>
        <v>0</v>
      </c>
      <c r="AA13" s="55">
        <f>COUNTIFS(Overview!$M:$M,"&gt;="&amp;A13,Overview!$M:$M,"&lt;="&amp;B13,Overview!$B:$B,$AA$5,Overview!$T:$T,"*Yes*")</f>
        <v>0</v>
      </c>
      <c r="AB13" s="55">
        <f>COUNTIFS(Overview!$M:$M,"&gt;="&amp;A13,Overview!$M:$M,"&lt;="&amp;B13,Overview!$B:$B,$AB$5,Overview!$T:$T,"*Yes*")</f>
        <v>0</v>
      </c>
      <c r="AC13" s="55">
        <f>COUNTIFS(Overview!$M:$M,"&gt;="&amp;A13,Overview!$M:$M,"&lt;="&amp;B13,Overview!$B:$B,$AC$5,Overview!$T:$T,"*Yes*")</f>
        <v>0</v>
      </c>
      <c r="AD13" s="55">
        <f>COUNTIFS(Overview!$M:$M,"&gt;="&amp;A13,Overview!$M:$M,"&lt;="&amp;B13,Overview!$B:$B,$AD$5,Overview!$T:$T,"*Yes*")</f>
        <v>0</v>
      </c>
      <c r="AE13" s="55">
        <f>COUNTIFS(Overview!$M:$M,"&gt;="&amp;A13,Overview!$M:$M,"&lt;="&amp;B13,Overview!$B:$B,$AE$5,Overview!$T:$T,"*Yes*")</f>
        <v>0</v>
      </c>
      <c r="AF13" s="55">
        <f>COUNTIFS(Overview!$M:$M,"&gt;="&amp;A13,Overview!$M:$M,"&lt;="&amp;B13,Overview!$B:$B,$AF$5,Overview!$T:$T,"*Yes*")</f>
        <v>0</v>
      </c>
      <c r="AG13" s="55">
        <f>COUNTIFS(Overview!$M:$M,"&gt;="&amp;A13,Overview!$M:$M,"&lt;="&amp;B13,Overview!$B:$B,$AG$5,Overview!$T:$T,"*Yes*")</f>
        <v>0</v>
      </c>
      <c r="AH13" s="55">
        <f>COUNTIFS(Overview!$M:$M,"&gt;="&amp;A13,Overview!$M:$M,"&lt;="&amp;B13,Overview!$B:$B,$AH$5,Overview!$T:$T,"*Yes*")</f>
        <v>0</v>
      </c>
      <c r="AI13" s="55">
        <f>COUNTIFS(Overview!$M:$M,"&gt;="&amp;A13,Overview!$M:$M,"&lt;="&amp;B13,Overview!$B:$B,$AI$5,Overview!$T:$T,"*Yes*")</f>
        <v>0</v>
      </c>
      <c r="AJ13" s="55">
        <f>COUNTIFS(Overview!$M:$M,"&gt;="&amp;A13,Overview!$M:$M,"&lt;="&amp;B13,Overview!$B:$B,$AJ$5,Overview!$T:$T,"*Yes*")</f>
        <v>0</v>
      </c>
      <c r="AK13" s="56"/>
      <c r="AL13" s="55">
        <f t="shared" ref="AL13:AL20" si="3">SUM(D13:AJ13)</f>
        <v>177</v>
      </c>
      <c r="AN13" s="55">
        <f t="shared" ref="AN13:AN20" si="4">100*D13/AL13</f>
        <v>19.774011299435028</v>
      </c>
      <c r="AO13" s="55">
        <f t="shared" ref="AO13:AO20" si="5">100*E13/AL13</f>
        <v>19.774011299435028</v>
      </c>
      <c r="AP13" s="55">
        <f t="shared" ref="AP13:AP20" si="6">100*F13/AL13</f>
        <v>0</v>
      </c>
      <c r="AQ13" s="55">
        <f t="shared" ref="AQ13:AQ20" si="7">100*G13/AL13</f>
        <v>0.56497175141242939</v>
      </c>
      <c r="AR13" s="55">
        <f t="shared" ref="AR13:AR20" si="8">100*H13/AL13</f>
        <v>5.0847457627118642</v>
      </c>
      <c r="AS13" s="55">
        <f t="shared" ref="AS13:AS20" si="9">100*I13/AL13</f>
        <v>6.2146892655367232</v>
      </c>
      <c r="AT13" s="55">
        <f t="shared" ref="AT13:AT20" si="10">100*J13/AL13</f>
        <v>0</v>
      </c>
      <c r="AU13" s="55">
        <f t="shared" ref="AU13:AU20" si="11">100*K13/AL13</f>
        <v>9.6045197740112993</v>
      </c>
      <c r="AV13" s="55">
        <f t="shared" ref="AV13:AV20" si="12">100*L13/AL13</f>
        <v>0</v>
      </c>
      <c r="AW13" s="55">
        <f t="shared" ref="AW13:AW20" si="13">100*M13/AL13</f>
        <v>8.4745762711864412</v>
      </c>
      <c r="AX13" s="55">
        <f t="shared" ref="AX13:AX20" si="14">100*N13/AL13</f>
        <v>0</v>
      </c>
      <c r="AY13" s="55">
        <f t="shared" ref="AY13:AY20" si="15">100*O13/AL13</f>
        <v>0</v>
      </c>
      <c r="AZ13" s="55">
        <f t="shared" ref="AZ13:AZ20" si="16">100*P13/AL13</f>
        <v>7.9096045197740112</v>
      </c>
      <c r="BA13" s="55">
        <f t="shared" ref="BA13:BA20" si="17">100*Q13/AL13</f>
        <v>1.6949152542372881</v>
      </c>
      <c r="BB13" s="55">
        <f t="shared" ref="BB13:BB20" si="18">100*R13/AL13</f>
        <v>2.8248587570621471</v>
      </c>
      <c r="BC13" s="55">
        <f t="shared" ref="BC13:BC20" si="19">100*S13/AL13</f>
        <v>9.0395480225988702</v>
      </c>
      <c r="BD13" s="55">
        <f t="shared" ref="BD13:BD20" si="20">100*T13/AL13</f>
        <v>0</v>
      </c>
      <c r="BE13" s="55">
        <f t="shared" ref="BE13:BE20" si="21">100*U13/AL13</f>
        <v>0</v>
      </c>
      <c r="BF13" s="55">
        <f t="shared" ref="BF13:BF20" si="22">100*V13/AL13</f>
        <v>0</v>
      </c>
      <c r="BG13" s="55">
        <f t="shared" ref="BG13:BG20" si="23">100*W13/AL13</f>
        <v>9.0395480225988702</v>
      </c>
      <c r="BH13" s="55">
        <f t="shared" ref="BH13:BH20" si="24">100*X13/AL13</f>
        <v>0</v>
      </c>
      <c r="BI13" s="55">
        <f t="shared" ref="BI13:BI20" si="25">100*Y13/AL13</f>
        <v>0</v>
      </c>
      <c r="BJ13" s="55">
        <f t="shared" ref="BJ13:BJ20" si="26">100*Z13/AL13</f>
        <v>0</v>
      </c>
      <c r="BK13" s="55">
        <f t="shared" ref="BK13:BK20" si="27">100*AA13/AL13</f>
        <v>0</v>
      </c>
      <c r="BL13" s="55">
        <f t="shared" ref="BL13:BL20" si="28">100*AB13/AL13</f>
        <v>0</v>
      </c>
      <c r="BM13" s="55">
        <f t="shared" ref="BM13:BM20" si="29">100*AC13/AL13</f>
        <v>0</v>
      </c>
      <c r="BN13" s="55">
        <f t="shared" ref="BN13:BN20" si="30">100*AD13/AL13</f>
        <v>0</v>
      </c>
      <c r="BO13" s="55">
        <f t="shared" ref="BO13:BO20" si="31">100*AE13/AL13</f>
        <v>0</v>
      </c>
      <c r="BP13" s="55">
        <f t="shared" ref="BP13:BP20" si="32">100*AF13/AL13</f>
        <v>0</v>
      </c>
      <c r="BQ13" s="55">
        <f t="shared" ref="BQ13:BQ20" si="33">100*AG13/AL13</f>
        <v>0</v>
      </c>
      <c r="BR13" s="55">
        <f t="shared" ref="BR13:BR20" si="34">100*AH13/AL13</f>
        <v>0</v>
      </c>
      <c r="BS13" s="55">
        <f t="shared" ref="BS13:BS20" si="35">100*AI13/AL13</f>
        <v>0</v>
      </c>
      <c r="BT13" s="55">
        <f t="shared" ref="BT13:BT20" si="36">100*AJ13/AL13</f>
        <v>0</v>
      </c>
    </row>
    <row r="14" spans="1:72" x14ac:dyDescent="0.25">
      <c r="A14" s="54">
        <v>41883</v>
      </c>
      <c r="B14" s="54">
        <v>42186</v>
      </c>
      <c r="C14" s="7" t="s">
        <v>1781</v>
      </c>
      <c r="D14" s="55">
        <f>COUNTIFS(Overview!$M:$M,"&gt;="&amp;A14,Overview!$M:$M,"&lt;="&amp;B14,Overview!$B:$B,$D$5,Overview!$T:$T,"*Yes*")</f>
        <v>24</v>
      </c>
      <c r="E14" s="55">
        <f>COUNTIFS(Overview!$M:$M,"&gt;="&amp;A14,Overview!$M:$M,"&lt;="&amp;B14,Overview!$B:$B,$E$5,Overview!$T:$T,"*Yes*")</f>
        <v>33</v>
      </c>
      <c r="F14" s="55">
        <f>COUNTIFS(Overview!$M:$M,"&gt;="&amp;A14,Overview!$M:$M,"&lt;="&amp;B14,Overview!$B:$B,$F$5,Overview!$T:$T,"*Yes*")</f>
        <v>10</v>
      </c>
      <c r="G14" s="55">
        <f>COUNTIFS(Overview!$M:$M,"&gt;="&amp;A14,Overview!$M:$M,"&lt;="&amp;B14,Overview!$B:$B,$G$5,Overview!$T:$T,"*Yes*")</f>
        <v>0</v>
      </c>
      <c r="H14" s="55">
        <f>COUNTIFS(Overview!$M:$M,"&gt;="&amp;A14,Overview!$M:$M,"&lt;="&amp;B14,Overview!$B:$B,$H$5,Overview!$T:$T,"*Yes*")</f>
        <v>0</v>
      </c>
      <c r="I14" s="55">
        <f>COUNTIFS(Overview!$M:$M,"&gt;="&amp;A14,Overview!$M:$M,"&lt;="&amp;B14,Overview!$B:$B,$I$5,Overview!$T:$T,"*Yes*")</f>
        <v>7</v>
      </c>
      <c r="J14" s="55">
        <f>COUNTIFS(Overview!$M:$M,"&gt;="&amp;A14,Overview!$M:$M,"&lt;="&amp;B14,Overview!$B:$B,$J$5,Overview!$T:$T,"*Yes*")</f>
        <v>0</v>
      </c>
      <c r="K14" s="55">
        <f>COUNTIFS(Overview!$M:$M,"&gt;="&amp;A14,Overview!$M:$M,"&lt;="&amp;B14,Overview!$B:$B,$K$5,Overview!$T:$T,"*Yes*")</f>
        <v>13</v>
      </c>
      <c r="L14" s="55">
        <f>COUNTIFS(Overview!$M:$M,"&gt;="&amp;A14,Overview!$M:$M,"&lt;="&amp;B14,Overview!$B:$B,$L$5,Overview!$T:$T,"*Yes*")</f>
        <v>7</v>
      </c>
      <c r="M14" s="55">
        <f>COUNTIFS(Overview!$M:$M,"&gt;="&amp;A14,Overview!$M:$M,"&lt;="&amp;B14,Overview!$B:$B,$M$5,Overview!$T:$T,"*Yes*")</f>
        <v>14</v>
      </c>
      <c r="N14" s="55">
        <f>COUNTIFS(Overview!$M:$M,"&gt;="&amp;A14,Overview!$M:$M,"&lt;="&amp;B14,Overview!$B:$B,$N$5,Overview!$T:$T,"*Yes*")</f>
        <v>0</v>
      </c>
      <c r="O14" s="55">
        <f>COUNTIFS(Overview!$M:$M,"&gt;="&amp;A14,Overview!$M:$M,"&lt;="&amp;B14,Overview!$B:$B,$O$5,Overview!$T:$T,"*Yes*")</f>
        <v>0</v>
      </c>
      <c r="P14" s="55">
        <f>COUNTIFS(Overview!$M:$M,"&gt;="&amp;A14,Overview!$M:$M,"&lt;="&amp;B14,Overview!$B:$B,$P$5,Overview!$T:$T,"*Yes*")</f>
        <v>0</v>
      </c>
      <c r="Q14" s="55">
        <f>COUNTIFS(Overview!$M:$M,"&gt;="&amp;A14,Overview!$M:$M,"&lt;="&amp;B14,Overview!$B:$B,$Q$5,Overview!$T:$T,"*Yes*")</f>
        <v>4</v>
      </c>
      <c r="R14" s="55">
        <f>COUNTIFS(Overview!$M:$M,"&gt;="&amp;A14,Overview!$M:$M,"&lt;="&amp;B14,Overview!$B:$B,$R$5,Overview!$T:$T,"*Yes*")</f>
        <v>5</v>
      </c>
      <c r="S14" s="55">
        <f>COUNTIFS(Overview!$M:$M,"&gt;="&amp;A14,Overview!$M:$M,"&lt;="&amp;B14,Overview!$B:$B,$S$5,Overview!$T:$T,"*Yes*")</f>
        <v>0</v>
      </c>
      <c r="T14" s="55">
        <f>COUNTIFS(Overview!$M:$M,"&gt;="&amp;A14,Overview!$M:$M,"&lt;="&amp;B14,Overview!$B:$B,$T$5,Overview!$T:$T,"*Yes*")</f>
        <v>0</v>
      </c>
      <c r="U14" s="55">
        <f>COUNTIFS(Overview!$M:$M,"&gt;="&amp;A14,Overview!$M:$M,"&lt;="&amp;B14,Overview!$B:$B,$U$5,Overview!$T:$T,"*Yes*")</f>
        <v>0</v>
      </c>
      <c r="V14" s="55">
        <f>COUNTIFS(Overview!$M:$M,"&gt;="&amp;A14,Overview!$M:$M,"&lt;="&amp;B14,Overview!$B:$B,$V$5,Overview!$T:$T,"*Yes*")</f>
        <v>0</v>
      </c>
      <c r="W14" s="55">
        <f>COUNTIFS(Overview!$M:$M,"&gt;="&amp;A14,Overview!$M:$M,"&lt;="&amp;B14,Overview!$B:$B,$W$5,Overview!$T:$T,"*Yes*")</f>
        <v>13</v>
      </c>
      <c r="X14" s="55">
        <f>COUNTIFS(Overview!$M:$M,"&gt;="&amp;A14,Overview!$M:$M,"&lt;="&amp;B14,Overview!$B:$B,$X$5,Overview!$T:$T,"*Yes*")</f>
        <v>10</v>
      </c>
      <c r="Y14" s="55">
        <f>COUNTIFS(Overview!$M:$M,"&gt;="&amp;A14,Overview!$M:$M,"&lt;="&amp;B14,Overview!$B:$B,$Y$5,Overview!$T:$T,"*Yes*")</f>
        <v>0</v>
      </c>
      <c r="Z14" s="55">
        <f>COUNTIFS(Overview!$M:$M,"&gt;="&amp;A14,Overview!$M:$M,"&lt;="&amp;B14,Overview!$B:$B,$Z$5,Overview!$T:$T,"*Yes*")</f>
        <v>0</v>
      </c>
      <c r="AA14" s="55">
        <f>COUNTIFS(Overview!$M:$M,"&gt;="&amp;A14,Overview!$M:$M,"&lt;="&amp;B14,Overview!$B:$B,$AA$5,Overview!$T:$T,"*Yes*")</f>
        <v>0</v>
      </c>
      <c r="AB14" s="55">
        <f>COUNTIFS(Overview!$M:$M,"&gt;="&amp;A14,Overview!$M:$M,"&lt;="&amp;B14,Overview!$B:$B,$AB$5,Overview!$T:$T,"*Yes*")</f>
        <v>1</v>
      </c>
      <c r="AC14" s="55">
        <f>COUNTIFS(Overview!$M:$M,"&gt;="&amp;A14,Overview!$M:$M,"&lt;="&amp;B14,Overview!$B:$B,$AC$5,Overview!$T:$T,"*Yes*")</f>
        <v>2</v>
      </c>
      <c r="AD14" s="55">
        <f>COUNTIFS(Overview!$M:$M,"&gt;="&amp;A14,Overview!$M:$M,"&lt;="&amp;B14,Overview!$B:$B,$AD$5,Overview!$T:$T,"*Yes*")</f>
        <v>0</v>
      </c>
      <c r="AE14" s="55">
        <f>COUNTIFS(Overview!$M:$M,"&gt;="&amp;A14,Overview!$M:$M,"&lt;="&amp;B14,Overview!$B:$B,$AE$5,Overview!$T:$T,"*Yes*")</f>
        <v>0</v>
      </c>
      <c r="AF14" s="55">
        <f>COUNTIFS(Overview!$M:$M,"&gt;="&amp;A14,Overview!$M:$M,"&lt;="&amp;B14,Overview!$B:$B,$AF$5,Overview!$T:$T,"*Yes*")</f>
        <v>0</v>
      </c>
      <c r="AG14" s="55">
        <f>COUNTIFS(Overview!$M:$M,"&gt;="&amp;A14,Overview!$M:$M,"&lt;="&amp;B14,Overview!$B:$B,$AG$5,Overview!$T:$T,"*Yes*")</f>
        <v>0</v>
      </c>
      <c r="AH14" s="55">
        <f>COUNTIFS(Overview!$M:$M,"&gt;="&amp;A14,Overview!$M:$M,"&lt;="&amp;B14,Overview!$B:$B,$AH$5,Overview!$T:$T,"*Yes*")</f>
        <v>0</v>
      </c>
      <c r="AI14" s="55">
        <f>COUNTIFS(Overview!$M:$M,"&gt;="&amp;A14,Overview!$M:$M,"&lt;="&amp;B14,Overview!$B:$B,$AI$5,Overview!$T:$T,"*Yes*")</f>
        <v>0</v>
      </c>
      <c r="AJ14" s="55">
        <f>COUNTIFS(Overview!$M:$M,"&gt;="&amp;A14,Overview!$M:$M,"&lt;="&amp;B14,Overview!$B:$B,$AJ$5,Overview!$T:$T,"*Yes*")</f>
        <v>0</v>
      </c>
      <c r="AK14" s="56"/>
      <c r="AL14" s="55">
        <f t="shared" si="3"/>
        <v>143</v>
      </c>
      <c r="AN14" s="55">
        <f t="shared" si="4"/>
        <v>16.783216783216783</v>
      </c>
      <c r="AO14" s="55">
        <f t="shared" si="5"/>
        <v>23.076923076923077</v>
      </c>
      <c r="AP14" s="55">
        <f t="shared" si="6"/>
        <v>6.9930069930069934</v>
      </c>
      <c r="AQ14" s="55">
        <f t="shared" si="7"/>
        <v>0</v>
      </c>
      <c r="AR14" s="55">
        <f t="shared" si="8"/>
        <v>0</v>
      </c>
      <c r="AS14" s="55">
        <f t="shared" si="9"/>
        <v>4.895104895104895</v>
      </c>
      <c r="AT14" s="55">
        <f t="shared" si="10"/>
        <v>0</v>
      </c>
      <c r="AU14" s="55">
        <f t="shared" si="11"/>
        <v>9.0909090909090917</v>
      </c>
      <c r="AV14" s="55">
        <f t="shared" si="12"/>
        <v>4.895104895104895</v>
      </c>
      <c r="AW14" s="55">
        <f t="shared" si="13"/>
        <v>9.79020979020979</v>
      </c>
      <c r="AX14" s="55">
        <f t="shared" si="14"/>
        <v>0</v>
      </c>
      <c r="AY14" s="55">
        <f t="shared" si="15"/>
        <v>0</v>
      </c>
      <c r="AZ14" s="55">
        <f t="shared" si="16"/>
        <v>0</v>
      </c>
      <c r="BA14" s="55">
        <f t="shared" si="17"/>
        <v>2.7972027972027971</v>
      </c>
      <c r="BB14" s="55">
        <f t="shared" si="18"/>
        <v>3.4965034965034967</v>
      </c>
      <c r="BC14" s="55">
        <f t="shared" si="19"/>
        <v>0</v>
      </c>
      <c r="BD14" s="55">
        <f t="shared" si="20"/>
        <v>0</v>
      </c>
      <c r="BE14" s="55">
        <f t="shared" si="21"/>
        <v>0</v>
      </c>
      <c r="BF14" s="55">
        <f t="shared" si="22"/>
        <v>0</v>
      </c>
      <c r="BG14" s="55">
        <f t="shared" si="23"/>
        <v>9.0909090909090917</v>
      </c>
      <c r="BH14" s="55">
        <f t="shared" si="24"/>
        <v>6.9930069930069934</v>
      </c>
      <c r="BI14" s="55">
        <f t="shared" si="25"/>
        <v>0</v>
      </c>
      <c r="BJ14" s="55">
        <f t="shared" si="26"/>
        <v>0</v>
      </c>
      <c r="BK14" s="55">
        <f t="shared" si="27"/>
        <v>0</v>
      </c>
      <c r="BL14" s="55">
        <f t="shared" si="28"/>
        <v>0.69930069930069927</v>
      </c>
      <c r="BM14" s="55">
        <f t="shared" si="29"/>
        <v>1.3986013986013985</v>
      </c>
      <c r="BN14" s="55">
        <f t="shared" si="30"/>
        <v>0</v>
      </c>
      <c r="BO14" s="55">
        <f t="shared" si="31"/>
        <v>0</v>
      </c>
      <c r="BP14" s="55">
        <f t="shared" si="32"/>
        <v>0</v>
      </c>
      <c r="BQ14" s="55">
        <f t="shared" si="33"/>
        <v>0</v>
      </c>
      <c r="BR14" s="55">
        <f t="shared" si="34"/>
        <v>0</v>
      </c>
      <c r="BS14" s="55">
        <f t="shared" si="35"/>
        <v>0</v>
      </c>
      <c r="BT14" s="55">
        <f t="shared" si="36"/>
        <v>0</v>
      </c>
    </row>
    <row r="15" spans="1:72" x14ac:dyDescent="0.25">
      <c r="A15" s="54">
        <v>42248</v>
      </c>
      <c r="B15" s="54">
        <v>42552</v>
      </c>
      <c r="C15" s="7" t="s">
        <v>1782</v>
      </c>
      <c r="D15" s="55">
        <f>COUNTIFS(Overview!$M:$M,"&gt;="&amp;A15,Overview!$M:$M,"&lt;="&amp;B15,Overview!$B:$B,$D$5,Overview!$T:$T,"*Yes*")</f>
        <v>29</v>
      </c>
      <c r="E15" s="55">
        <f>COUNTIFS(Overview!$M:$M,"&gt;="&amp;A15,Overview!$M:$M,"&lt;="&amp;B15,Overview!$B:$B,$E$5,Overview!$T:$T,"*Yes*")</f>
        <v>39</v>
      </c>
      <c r="F15" s="55">
        <f>COUNTIFS(Overview!$M:$M,"&gt;="&amp;A15,Overview!$M:$M,"&lt;="&amp;B15,Overview!$B:$B,$F$5,Overview!$T:$T,"*Yes*")</f>
        <v>15</v>
      </c>
      <c r="G15" s="55">
        <f>COUNTIFS(Overview!$M:$M,"&gt;="&amp;A15,Overview!$M:$M,"&lt;="&amp;B15,Overview!$B:$B,$G$5,Overview!$T:$T,"*Yes*")</f>
        <v>0</v>
      </c>
      <c r="H15" s="55">
        <f>COUNTIFS(Overview!$M:$M,"&gt;="&amp;A15,Overview!$M:$M,"&lt;="&amp;B15,Overview!$B:$B,$H$5,Overview!$T:$T,"*Yes*")</f>
        <v>0</v>
      </c>
      <c r="I15" s="55">
        <f>COUNTIFS(Overview!$M:$M,"&gt;="&amp;A15,Overview!$M:$M,"&lt;="&amp;B15,Overview!$B:$B,$I$5,Overview!$T:$T,"*Yes*")</f>
        <v>6</v>
      </c>
      <c r="J15" s="55">
        <f>COUNTIFS(Overview!$M:$M,"&gt;="&amp;A15,Overview!$M:$M,"&lt;="&amp;B15,Overview!$B:$B,$J$5,Overview!$T:$T,"*Yes*")</f>
        <v>6</v>
      </c>
      <c r="K15" s="55">
        <f>COUNTIFS(Overview!$M:$M,"&gt;="&amp;A15,Overview!$M:$M,"&lt;="&amp;B15,Overview!$B:$B,$K$5,Overview!$T:$T,"*Yes*")</f>
        <v>7</v>
      </c>
      <c r="L15" s="55">
        <f>COUNTIFS(Overview!$M:$M,"&gt;="&amp;A15,Overview!$M:$M,"&lt;="&amp;B15,Overview!$B:$B,$L$5,Overview!$T:$T,"*Yes*")</f>
        <v>6</v>
      </c>
      <c r="M15" s="55">
        <f>COUNTIFS(Overview!$M:$M,"&gt;="&amp;A15,Overview!$M:$M,"&lt;="&amp;B15,Overview!$B:$B,$M$5,Overview!$T:$T,"*Yes*")</f>
        <v>13</v>
      </c>
      <c r="N15" s="55">
        <f>COUNTIFS(Overview!$M:$M,"&gt;="&amp;A15,Overview!$M:$M,"&lt;="&amp;B15,Overview!$B:$B,$N$5,Overview!$T:$T,"*Yes*")</f>
        <v>0</v>
      </c>
      <c r="O15" s="55">
        <f>COUNTIFS(Overview!$M:$M,"&gt;="&amp;A15,Overview!$M:$M,"&lt;="&amp;B15,Overview!$B:$B,$O$5,Overview!$T:$T,"*Yes*")</f>
        <v>0</v>
      </c>
      <c r="P15" s="55">
        <f>COUNTIFS(Overview!$M:$M,"&gt;="&amp;A15,Overview!$M:$M,"&lt;="&amp;B15,Overview!$B:$B,$P$5,Overview!$T:$T,"*Yes*")</f>
        <v>0</v>
      </c>
      <c r="Q15" s="55">
        <f>COUNTIFS(Overview!$M:$M,"&gt;="&amp;A15,Overview!$M:$M,"&lt;="&amp;B15,Overview!$B:$B,$Q$5,Overview!$T:$T,"*Yes*")</f>
        <v>10</v>
      </c>
      <c r="R15" s="55">
        <f>COUNTIFS(Overview!$M:$M,"&gt;="&amp;A15,Overview!$M:$M,"&lt;="&amp;B15,Overview!$B:$B,$R$5,Overview!$T:$T,"*Yes*")</f>
        <v>4</v>
      </c>
      <c r="S15" s="55">
        <f>COUNTIFS(Overview!$M:$M,"&gt;="&amp;A15,Overview!$M:$M,"&lt;="&amp;B15,Overview!$B:$B,$S$5,Overview!$T:$T,"*Yes*")</f>
        <v>0</v>
      </c>
      <c r="T15" s="55">
        <f>COUNTIFS(Overview!$M:$M,"&gt;="&amp;A15,Overview!$M:$M,"&lt;="&amp;B15,Overview!$B:$B,$T$5,Overview!$T:$T,"*Yes*")</f>
        <v>0</v>
      </c>
      <c r="U15" s="55">
        <f>COUNTIFS(Overview!$M:$M,"&gt;="&amp;A15,Overview!$M:$M,"&lt;="&amp;B15,Overview!$B:$B,$U$5,Overview!$T:$T,"*Yes*")</f>
        <v>0</v>
      </c>
      <c r="V15" s="55">
        <f>COUNTIFS(Overview!$M:$M,"&gt;="&amp;A15,Overview!$M:$M,"&lt;="&amp;B15,Overview!$B:$B,$V$5,Overview!$T:$T,"*Yes*")</f>
        <v>0</v>
      </c>
      <c r="W15" s="55">
        <f>COUNTIFS(Overview!$M:$M,"&gt;="&amp;A15,Overview!$M:$M,"&lt;="&amp;B15,Overview!$B:$B,$W$5,Overview!$T:$T,"*Yes*")</f>
        <v>2</v>
      </c>
      <c r="X15" s="55">
        <f>COUNTIFS(Overview!$M:$M,"&gt;="&amp;A15,Overview!$M:$M,"&lt;="&amp;B15,Overview!$B:$B,$X$5,Overview!$T:$T,"*Yes*")</f>
        <v>13</v>
      </c>
      <c r="Y15" s="55">
        <f>COUNTIFS(Overview!$M:$M,"&gt;="&amp;A15,Overview!$M:$M,"&lt;="&amp;B15,Overview!$B:$B,$Y$5,Overview!$T:$T,"*Yes*")</f>
        <v>0</v>
      </c>
      <c r="Z15" s="55">
        <f>COUNTIFS(Overview!$M:$M,"&gt;="&amp;A15,Overview!$M:$M,"&lt;="&amp;B15,Overview!$B:$B,$Z$5,Overview!$T:$T,"*Yes*")</f>
        <v>10</v>
      </c>
      <c r="AA15" s="55">
        <f>COUNTIFS(Overview!$M:$M,"&gt;="&amp;A15,Overview!$M:$M,"&lt;="&amp;B15,Overview!$B:$B,$AA$5,Overview!$T:$T,"*Yes*")</f>
        <v>1</v>
      </c>
      <c r="AB15" s="55">
        <f>COUNTIFS(Overview!$M:$M,"&gt;="&amp;A15,Overview!$M:$M,"&lt;="&amp;B15,Overview!$B:$B,$AB$5,Overview!$T:$T,"*Yes*")</f>
        <v>1</v>
      </c>
      <c r="AC15" s="55">
        <f>COUNTIFS(Overview!$M:$M,"&gt;="&amp;A15,Overview!$M:$M,"&lt;="&amp;B15,Overview!$B:$B,$AC$5,Overview!$T:$T,"*Yes*")</f>
        <v>3</v>
      </c>
      <c r="AD15" s="55">
        <f>COUNTIFS(Overview!$M:$M,"&gt;="&amp;A15,Overview!$M:$M,"&lt;="&amp;B15,Overview!$B:$B,$AD$5,Overview!$T:$T,"*Yes*")</f>
        <v>0</v>
      </c>
      <c r="AE15" s="55">
        <f>COUNTIFS(Overview!$M:$M,"&gt;="&amp;A15,Overview!$M:$M,"&lt;="&amp;B15,Overview!$B:$B,$AE$5,Overview!$T:$T,"*Yes*")</f>
        <v>0</v>
      </c>
      <c r="AF15" s="55">
        <f>COUNTIFS(Overview!$M:$M,"&gt;="&amp;A15,Overview!$M:$M,"&lt;="&amp;B15,Overview!$B:$B,$AF$5,Overview!$T:$T,"*Yes*")</f>
        <v>0</v>
      </c>
      <c r="AG15" s="55">
        <f>COUNTIFS(Overview!$M:$M,"&gt;="&amp;A15,Overview!$M:$M,"&lt;="&amp;B15,Overview!$B:$B,$AG$5,Overview!$T:$T,"*Yes*")</f>
        <v>0</v>
      </c>
      <c r="AH15" s="55">
        <f>COUNTIFS(Overview!$M:$M,"&gt;="&amp;A15,Overview!$M:$M,"&lt;="&amp;B15,Overview!$B:$B,$AH$5,Overview!$T:$T,"*Yes*")</f>
        <v>0</v>
      </c>
      <c r="AI15" s="55">
        <f>COUNTIFS(Overview!$M:$M,"&gt;="&amp;A15,Overview!$M:$M,"&lt;="&amp;B15,Overview!$B:$B,$AI$5,Overview!$T:$T,"*Yes*")</f>
        <v>0</v>
      </c>
      <c r="AJ15" s="55">
        <f>COUNTIFS(Overview!$M:$M,"&gt;="&amp;A15,Overview!$M:$M,"&lt;="&amp;B15,Overview!$B:$B,$AJ$5,Overview!$T:$T,"*Yes*")</f>
        <v>0</v>
      </c>
      <c r="AK15" s="56"/>
      <c r="AL15" s="55">
        <f t="shared" si="3"/>
        <v>165</v>
      </c>
      <c r="AN15" s="55">
        <f t="shared" si="4"/>
        <v>17.575757575757574</v>
      </c>
      <c r="AO15" s="55">
        <f t="shared" si="5"/>
        <v>23.636363636363637</v>
      </c>
      <c r="AP15" s="55">
        <f t="shared" si="6"/>
        <v>9.0909090909090917</v>
      </c>
      <c r="AQ15" s="55">
        <f t="shared" si="7"/>
        <v>0</v>
      </c>
      <c r="AR15" s="55">
        <f t="shared" si="8"/>
        <v>0</v>
      </c>
      <c r="AS15" s="55">
        <f t="shared" si="9"/>
        <v>3.6363636363636362</v>
      </c>
      <c r="AT15" s="55">
        <f t="shared" si="10"/>
        <v>3.6363636363636362</v>
      </c>
      <c r="AU15" s="55">
        <f t="shared" si="11"/>
        <v>4.2424242424242422</v>
      </c>
      <c r="AV15" s="55">
        <f t="shared" si="12"/>
        <v>3.6363636363636362</v>
      </c>
      <c r="AW15" s="55">
        <f t="shared" si="13"/>
        <v>7.8787878787878789</v>
      </c>
      <c r="AX15" s="55">
        <f t="shared" si="14"/>
        <v>0</v>
      </c>
      <c r="AY15" s="55">
        <f t="shared" si="15"/>
        <v>0</v>
      </c>
      <c r="AZ15" s="55">
        <f t="shared" si="16"/>
        <v>0</v>
      </c>
      <c r="BA15" s="55">
        <f t="shared" si="17"/>
        <v>6.0606060606060606</v>
      </c>
      <c r="BB15" s="55">
        <f t="shared" si="18"/>
        <v>2.4242424242424243</v>
      </c>
      <c r="BC15" s="55">
        <f t="shared" si="19"/>
        <v>0</v>
      </c>
      <c r="BD15" s="55">
        <f t="shared" si="20"/>
        <v>0</v>
      </c>
      <c r="BE15" s="55">
        <f t="shared" si="21"/>
        <v>0</v>
      </c>
      <c r="BF15" s="55">
        <f t="shared" si="22"/>
        <v>0</v>
      </c>
      <c r="BG15" s="55">
        <f t="shared" si="23"/>
        <v>1.2121212121212122</v>
      </c>
      <c r="BH15" s="55">
        <f t="shared" si="24"/>
        <v>7.8787878787878789</v>
      </c>
      <c r="BI15" s="55">
        <f t="shared" si="25"/>
        <v>0</v>
      </c>
      <c r="BJ15" s="55">
        <f t="shared" si="26"/>
        <v>6.0606060606060606</v>
      </c>
      <c r="BK15" s="55">
        <f t="shared" si="27"/>
        <v>0.60606060606060608</v>
      </c>
      <c r="BL15" s="55">
        <f t="shared" si="28"/>
        <v>0.60606060606060608</v>
      </c>
      <c r="BM15" s="55">
        <f t="shared" si="29"/>
        <v>1.8181818181818181</v>
      </c>
      <c r="BN15" s="55">
        <f t="shared" si="30"/>
        <v>0</v>
      </c>
      <c r="BO15" s="55">
        <f t="shared" si="31"/>
        <v>0</v>
      </c>
      <c r="BP15" s="55">
        <f t="shared" si="32"/>
        <v>0</v>
      </c>
      <c r="BQ15" s="55">
        <f t="shared" si="33"/>
        <v>0</v>
      </c>
      <c r="BR15" s="55">
        <f t="shared" si="34"/>
        <v>0</v>
      </c>
      <c r="BS15" s="55">
        <f t="shared" si="35"/>
        <v>0</v>
      </c>
      <c r="BT15" s="55">
        <f t="shared" si="36"/>
        <v>0</v>
      </c>
    </row>
    <row r="16" spans="1:72" x14ac:dyDescent="0.25">
      <c r="A16" s="54">
        <v>42614</v>
      </c>
      <c r="B16" s="54">
        <v>42917</v>
      </c>
      <c r="C16" s="7" t="s">
        <v>1785</v>
      </c>
      <c r="D16" s="55">
        <f>COUNTIFS(Overview!$M:$M,"&gt;="&amp;A16,Overview!$M:$M,"&lt;="&amp;B16,Overview!$B:$B,$D$5,Overview!$T:$T,"*Yes*")</f>
        <v>20</v>
      </c>
      <c r="E16" s="55">
        <f>COUNTIFS(Overview!$M:$M,"&gt;="&amp;A16,Overview!$M:$M,"&lt;="&amp;B16,Overview!$B:$B,$E$5,Overview!$T:$T,"*Yes*")</f>
        <v>41</v>
      </c>
      <c r="F16" s="55">
        <f>COUNTIFS(Overview!$M:$M,"&gt;="&amp;A16,Overview!$M:$M,"&lt;="&amp;B16,Overview!$B:$B,$F$5,Overview!$T:$T,"*Yes*")</f>
        <v>18</v>
      </c>
      <c r="G16" s="55">
        <f>COUNTIFS(Overview!$M:$M,"&gt;="&amp;A16,Overview!$M:$M,"&lt;="&amp;B16,Overview!$B:$B,$G$5,Overview!$T:$T,"*Yes*")</f>
        <v>0</v>
      </c>
      <c r="H16" s="55">
        <f>COUNTIFS(Overview!$M:$M,"&gt;="&amp;A16,Overview!$M:$M,"&lt;="&amp;B16,Overview!$B:$B,$H$5,Overview!$T:$T,"*Yes*")</f>
        <v>0</v>
      </c>
      <c r="I16" s="55">
        <f>COUNTIFS(Overview!$M:$M,"&gt;="&amp;A16,Overview!$M:$M,"&lt;="&amp;B16,Overview!$B:$B,$I$5,Overview!$T:$T,"*Yes*")</f>
        <v>10</v>
      </c>
      <c r="J16" s="55">
        <f>COUNTIFS(Overview!$M:$M,"&gt;="&amp;A16,Overview!$M:$M,"&lt;="&amp;B16,Overview!$B:$B,$J$5,Overview!$T:$T,"*Yes*")</f>
        <v>1</v>
      </c>
      <c r="K16" s="55">
        <f>COUNTIFS(Overview!$M:$M,"&gt;="&amp;A16,Overview!$M:$M,"&lt;="&amp;B16,Overview!$B:$B,$K$5,Overview!$T:$T,"*Yes*")</f>
        <v>11</v>
      </c>
      <c r="L16" s="55">
        <f>COUNTIFS(Overview!$M:$M,"&gt;="&amp;A16,Overview!$M:$M,"&lt;="&amp;B16,Overview!$B:$B,$L$5,Overview!$T:$T,"*Yes*")</f>
        <v>5</v>
      </c>
      <c r="M16" s="55">
        <f>COUNTIFS(Overview!$M:$M,"&gt;="&amp;A16,Overview!$M:$M,"&lt;="&amp;B16,Overview!$B:$B,$M$5,Overview!$T:$T,"*Yes*")</f>
        <v>13</v>
      </c>
      <c r="N16" s="55">
        <f>COUNTIFS(Overview!$M:$M,"&gt;="&amp;A16,Overview!$M:$M,"&lt;="&amp;B16,Overview!$B:$B,$N$5,Overview!$T:$T,"*Yes*")</f>
        <v>0</v>
      </c>
      <c r="O16" s="55">
        <f>COUNTIFS(Overview!$M:$M,"&gt;="&amp;A16,Overview!$M:$M,"&lt;="&amp;B16,Overview!$B:$B,$O$5,Overview!$T:$T,"*Yes*")</f>
        <v>0</v>
      </c>
      <c r="P16" s="55">
        <f>COUNTIFS(Overview!$M:$M,"&gt;="&amp;A16,Overview!$M:$M,"&lt;="&amp;B16,Overview!$B:$B,$P$5,Overview!$T:$T,"*Yes*")</f>
        <v>0</v>
      </c>
      <c r="Q16" s="55">
        <f>COUNTIFS(Overview!$M:$M,"&gt;="&amp;A16,Overview!$M:$M,"&lt;="&amp;B16,Overview!$B:$B,$Q$5,Overview!$T:$T,"*Yes*")</f>
        <v>8</v>
      </c>
      <c r="R16" s="55">
        <f>COUNTIFS(Overview!$M:$M,"&gt;="&amp;A16,Overview!$M:$M,"&lt;="&amp;B16,Overview!$B:$B,$R$5,Overview!$T:$T,"*Yes*")</f>
        <v>5</v>
      </c>
      <c r="S16" s="55">
        <f>COUNTIFS(Overview!$M:$M,"&gt;="&amp;A16,Overview!$M:$M,"&lt;="&amp;B16,Overview!$B:$B,$S$5,Overview!$T:$T,"*Yes*")</f>
        <v>0</v>
      </c>
      <c r="T16" s="55">
        <f>COUNTIFS(Overview!$M:$M,"&gt;="&amp;A16,Overview!$M:$M,"&lt;="&amp;B16,Overview!$B:$B,$T$5,Overview!$T:$T,"*Yes*")</f>
        <v>1</v>
      </c>
      <c r="U16" s="55">
        <f>COUNTIFS(Overview!$M:$M,"&gt;="&amp;A16,Overview!$M:$M,"&lt;="&amp;B16,Overview!$B:$B,$U$5,Overview!$T:$T,"*Yes*")</f>
        <v>0</v>
      </c>
      <c r="V16" s="55">
        <f>COUNTIFS(Overview!$M:$M,"&gt;="&amp;A16,Overview!$M:$M,"&lt;="&amp;B16,Overview!$B:$B,$V$5,Overview!$T:$T,"*Yes*")</f>
        <v>0</v>
      </c>
      <c r="W16" s="55">
        <f>COUNTIFS(Overview!$M:$M,"&gt;="&amp;A16,Overview!$M:$M,"&lt;="&amp;B16,Overview!$B:$B,$W$5,Overview!$T:$T,"*Yes*")</f>
        <v>2</v>
      </c>
      <c r="X16" s="55">
        <f>COUNTIFS(Overview!$M:$M,"&gt;="&amp;A16,Overview!$M:$M,"&lt;="&amp;B16,Overview!$B:$B,$X$5,Overview!$T:$T,"*Yes*")</f>
        <v>0</v>
      </c>
      <c r="Y16" s="55">
        <f>COUNTIFS(Overview!$M:$M,"&gt;="&amp;A16,Overview!$M:$M,"&lt;="&amp;B16,Overview!$B:$B,$Y$5,Overview!$T:$T,"*Yes*")</f>
        <v>0</v>
      </c>
      <c r="Z16" s="55">
        <f>COUNTIFS(Overview!$M:$M,"&gt;="&amp;A16,Overview!$M:$M,"&lt;="&amp;B16,Overview!$B:$B,$Z$5,Overview!$T:$T,"*Yes*")</f>
        <v>0</v>
      </c>
      <c r="AA16" s="55">
        <f>COUNTIFS(Overview!$M:$M,"&gt;="&amp;A16,Overview!$M:$M,"&lt;="&amp;B16,Overview!$B:$B,$AA$5,Overview!$T:$T,"*Yes*")</f>
        <v>0</v>
      </c>
      <c r="AB16" s="55">
        <f>COUNTIFS(Overview!$M:$M,"&gt;="&amp;A16,Overview!$M:$M,"&lt;="&amp;B16,Overview!$B:$B,$AB$5,Overview!$T:$T,"*Yes*")</f>
        <v>1</v>
      </c>
      <c r="AC16" s="55">
        <f>COUNTIFS(Overview!$M:$M,"&gt;="&amp;A16,Overview!$M:$M,"&lt;="&amp;B16,Overview!$B:$B,$AC$5,Overview!$T:$T,"*Yes*")</f>
        <v>2</v>
      </c>
      <c r="AD16" s="55">
        <f>COUNTIFS(Overview!$M:$M,"&gt;="&amp;A16,Overview!$M:$M,"&lt;="&amp;B16,Overview!$B:$B,$AD$5,Overview!$T:$T,"*Yes*")</f>
        <v>4</v>
      </c>
      <c r="AE16" s="55">
        <f>COUNTIFS(Overview!$M:$M,"&gt;="&amp;A16,Overview!$M:$M,"&lt;="&amp;B16,Overview!$B:$B,$AE$5,Overview!$T:$T,"*Yes*")</f>
        <v>0</v>
      </c>
      <c r="AF16" s="55">
        <f>COUNTIFS(Overview!$M:$M,"&gt;="&amp;A16,Overview!$M:$M,"&lt;="&amp;B16,Overview!$B:$B,$AF$5,Overview!$T:$T,"*Yes*")</f>
        <v>0</v>
      </c>
      <c r="AG16" s="55">
        <f>COUNTIFS(Overview!$M:$M,"&gt;="&amp;A16,Overview!$M:$M,"&lt;="&amp;B16,Overview!$B:$B,$AG$5,Overview!$T:$T,"*Yes*")</f>
        <v>0</v>
      </c>
      <c r="AH16" s="55">
        <f>COUNTIFS(Overview!$M:$M,"&gt;="&amp;A16,Overview!$M:$M,"&lt;="&amp;B16,Overview!$B:$B,$AH$5,Overview!$T:$T,"*Yes*")</f>
        <v>0</v>
      </c>
      <c r="AI16" s="55">
        <f>COUNTIFS(Overview!$M:$M,"&gt;="&amp;A16,Overview!$M:$M,"&lt;="&amp;B16,Overview!$B:$B,$AI$5,Overview!$T:$T,"*Yes*")</f>
        <v>0</v>
      </c>
      <c r="AJ16" s="55">
        <f>COUNTIFS(Overview!$M:$M,"&gt;="&amp;A16,Overview!$M:$M,"&lt;="&amp;B16,Overview!$B:$B,$AJ$5,Overview!$T:$T,"*Yes*")</f>
        <v>0</v>
      </c>
      <c r="AK16" s="56"/>
      <c r="AL16" s="55">
        <f t="shared" si="3"/>
        <v>142</v>
      </c>
      <c r="AN16" s="55">
        <f t="shared" si="4"/>
        <v>14.084507042253522</v>
      </c>
      <c r="AO16" s="55">
        <f t="shared" si="5"/>
        <v>28.87323943661972</v>
      </c>
      <c r="AP16" s="55">
        <f t="shared" si="6"/>
        <v>12.67605633802817</v>
      </c>
      <c r="AQ16" s="55">
        <f t="shared" si="7"/>
        <v>0</v>
      </c>
      <c r="AR16" s="55">
        <f t="shared" si="8"/>
        <v>0</v>
      </c>
      <c r="AS16" s="55">
        <f t="shared" si="9"/>
        <v>7.042253521126761</v>
      </c>
      <c r="AT16" s="55">
        <f t="shared" si="10"/>
        <v>0.70422535211267601</v>
      </c>
      <c r="AU16" s="55">
        <f t="shared" si="11"/>
        <v>7.746478873239437</v>
      </c>
      <c r="AV16" s="55">
        <f t="shared" si="12"/>
        <v>3.5211267605633805</v>
      </c>
      <c r="AW16" s="55">
        <f t="shared" si="13"/>
        <v>9.1549295774647881</v>
      </c>
      <c r="AX16" s="55">
        <f t="shared" si="14"/>
        <v>0</v>
      </c>
      <c r="AY16" s="55">
        <f t="shared" si="15"/>
        <v>0</v>
      </c>
      <c r="AZ16" s="55">
        <f t="shared" si="16"/>
        <v>0</v>
      </c>
      <c r="BA16" s="55">
        <f t="shared" si="17"/>
        <v>5.6338028169014081</v>
      </c>
      <c r="BB16" s="55">
        <f t="shared" si="18"/>
        <v>3.5211267605633805</v>
      </c>
      <c r="BC16" s="55">
        <f t="shared" si="19"/>
        <v>0</v>
      </c>
      <c r="BD16" s="55">
        <f t="shared" si="20"/>
        <v>0.70422535211267601</v>
      </c>
      <c r="BE16" s="55">
        <f t="shared" si="21"/>
        <v>0</v>
      </c>
      <c r="BF16" s="55">
        <f t="shared" si="22"/>
        <v>0</v>
      </c>
      <c r="BG16" s="55">
        <f t="shared" si="23"/>
        <v>1.408450704225352</v>
      </c>
      <c r="BH16" s="55">
        <f t="shared" si="24"/>
        <v>0</v>
      </c>
      <c r="BI16" s="55">
        <f t="shared" si="25"/>
        <v>0</v>
      </c>
      <c r="BJ16" s="55">
        <f t="shared" si="26"/>
        <v>0</v>
      </c>
      <c r="BK16" s="55">
        <f t="shared" si="27"/>
        <v>0</v>
      </c>
      <c r="BL16" s="55">
        <f t="shared" si="28"/>
        <v>0.70422535211267601</v>
      </c>
      <c r="BM16" s="55">
        <f t="shared" si="29"/>
        <v>1.408450704225352</v>
      </c>
      <c r="BN16" s="55">
        <f t="shared" si="30"/>
        <v>2.816901408450704</v>
      </c>
      <c r="BO16" s="55">
        <f t="shared" si="31"/>
        <v>0</v>
      </c>
      <c r="BP16" s="55">
        <f t="shared" si="32"/>
        <v>0</v>
      </c>
      <c r="BQ16" s="55">
        <f t="shared" si="33"/>
        <v>0</v>
      </c>
      <c r="BR16" s="55">
        <f t="shared" si="34"/>
        <v>0</v>
      </c>
      <c r="BS16" s="55">
        <f t="shared" si="35"/>
        <v>0</v>
      </c>
      <c r="BT16" s="55">
        <f t="shared" si="36"/>
        <v>0</v>
      </c>
    </row>
    <row r="17" spans="1:72" x14ac:dyDescent="0.25">
      <c r="A17" s="54">
        <v>42979</v>
      </c>
      <c r="B17" s="54">
        <v>43282</v>
      </c>
      <c r="C17" s="7" t="s">
        <v>1786</v>
      </c>
      <c r="D17" s="55">
        <f>COUNTIFS(Overview!$M:$M,"&gt;="&amp;A17,Overview!$M:$M,"&lt;="&amp;B17,Overview!$B:$B,$D$5,Overview!$T:$T,"*Yes*")</f>
        <v>22</v>
      </c>
      <c r="E17" s="55">
        <f>COUNTIFS(Overview!$M:$M,"&gt;="&amp;A17,Overview!$M:$M,"&lt;="&amp;B17,Overview!$B:$B,$E$5,Overview!$T:$T,"*Yes*")</f>
        <v>38</v>
      </c>
      <c r="F17" s="55">
        <f>COUNTIFS(Overview!$M:$M,"&gt;="&amp;A17,Overview!$M:$M,"&lt;="&amp;B17,Overview!$B:$B,$F$5,Overview!$T:$T,"*Yes*")</f>
        <v>20</v>
      </c>
      <c r="G17" s="55">
        <f>COUNTIFS(Overview!$M:$M,"&gt;="&amp;A17,Overview!$M:$M,"&lt;="&amp;B17,Overview!$B:$B,$G$5,Overview!$T:$T,"*Yes*")</f>
        <v>0</v>
      </c>
      <c r="H17" s="55">
        <f>COUNTIFS(Overview!$M:$M,"&gt;="&amp;A17,Overview!$M:$M,"&lt;="&amp;B17,Overview!$B:$B,$H$5,Overview!$T:$T,"*Yes*")</f>
        <v>0</v>
      </c>
      <c r="I17" s="55">
        <f>COUNTIFS(Overview!$M:$M,"&gt;="&amp;A17,Overview!$M:$M,"&lt;="&amp;B17,Overview!$B:$B,$I$5,Overview!$T:$T,"*Yes*")</f>
        <v>13</v>
      </c>
      <c r="J17" s="55">
        <f>COUNTIFS(Overview!$M:$M,"&gt;="&amp;A17,Overview!$M:$M,"&lt;="&amp;B17,Overview!$B:$B,$J$5,Overview!$T:$T,"*Yes*")</f>
        <v>1</v>
      </c>
      <c r="K17" s="55">
        <f>COUNTIFS(Overview!$M:$M,"&gt;="&amp;A17,Overview!$M:$M,"&lt;="&amp;B17,Overview!$B:$B,$K$5,Overview!$T:$T,"*Yes*")</f>
        <v>6</v>
      </c>
      <c r="L17" s="55">
        <f>COUNTIFS(Overview!$M:$M,"&gt;="&amp;A17,Overview!$M:$M,"&lt;="&amp;B17,Overview!$B:$B,$L$5,Overview!$T:$T,"*Yes*")</f>
        <v>5</v>
      </c>
      <c r="M17" s="55">
        <f>COUNTIFS(Overview!$M:$M,"&gt;="&amp;A17,Overview!$M:$M,"&lt;="&amp;B17,Overview!$B:$B,$M$5,Overview!$T:$T,"*Yes*")</f>
        <v>13</v>
      </c>
      <c r="N17" s="55">
        <f>COUNTIFS(Overview!$M:$M,"&gt;="&amp;A17,Overview!$M:$M,"&lt;="&amp;B17,Overview!$B:$B,$N$5,Overview!$T:$T,"*Yes*")</f>
        <v>0</v>
      </c>
      <c r="O17" s="55">
        <f>COUNTIFS(Overview!$M:$M,"&gt;="&amp;A17,Overview!$M:$M,"&lt;="&amp;B17,Overview!$B:$B,$O$5,Overview!$T:$T,"*Yes*")</f>
        <v>0</v>
      </c>
      <c r="P17" s="55">
        <f>COUNTIFS(Overview!$M:$M,"&gt;="&amp;A17,Overview!$M:$M,"&lt;="&amp;B17,Overview!$B:$B,$P$5,Overview!$T:$T,"*Yes*")</f>
        <v>0</v>
      </c>
      <c r="Q17" s="55">
        <f>COUNTIFS(Overview!$M:$M,"&gt;="&amp;A17,Overview!$M:$M,"&lt;="&amp;B17,Overview!$B:$B,$Q$5,Overview!$T:$T,"*Yes*")</f>
        <v>8</v>
      </c>
      <c r="R17" s="55">
        <f>COUNTIFS(Overview!$M:$M,"&gt;="&amp;A17,Overview!$M:$M,"&lt;="&amp;B17,Overview!$B:$B,$R$5,Overview!$T:$T,"*Yes*")</f>
        <v>5</v>
      </c>
      <c r="S17" s="55">
        <f>COUNTIFS(Overview!$M:$M,"&gt;="&amp;A17,Overview!$M:$M,"&lt;="&amp;B17,Overview!$B:$B,$S$5,Overview!$T:$T,"*Yes*")</f>
        <v>0</v>
      </c>
      <c r="T17" s="55">
        <f>COUNTIFS(Overview!$M:$M,"&gt;="&amp;A17,Overview!$M:$M,"&lt;="&amp;B17,Overview!$B:$B,$T$5,Overview!$T:$T,"*Yes*")</f>
        <v>6</v>
      </c>
      <c r="U17" s="55">
        <f>COUNTIFS(Overview!$M:$M,"&gt;="&amp;A17,Overview!$M:$M,"&lt;="&amp;B17,Overview!$B:$B,$U$5,Overview!$T:$T,"*Yes*")</f>
        <v>0</v>
      </c>
      <c r="V17" s="55">
        <f>COUNTIFS(Overview!$M:$M,"&gt;="&amp;A17,Overview!$M:$M,"&lt;="&amp;B17,Overview!$B:$B,$V$5,Overview!$T:$T,"*Yes*")</f>
        <v>0</v>
      </c>
      <c r="W17" s="55">
        <f>COUNTIFS(Overview!$M:$M,"&gt;="&amp;A17,Overview!$M:$M,"&lt;="&amp;B17,Overview!$B:$B,$W$5,Overview!$T:$T,"*Yes*")</f>
        <v>0</v>
      </c>
      <c r="X17" s="55">
        <f>COUNTIFS(Overview!$M:$M,"&gt;="&amp;A17,Overview!$M:$M,"&lt;="&amp;B17,Overview!$B:$B,$X$5,Overview!$T:$T,"*Yes*")</f>
        <v>0</v>
      </c>
      <c r="Y17" s="55">
        <f>COUNTIFS(Overview!$M:$M,"&gt;="&amp;A17,Overview!$M:$M,"&lt;="&amp;B17,Overview!$B:$B,$Y$5,Overview!$T:$T,"*Yes*")</f>
        <v>1</v>
      </c>
      <c r="Z17" s="55">
        <f>COUNTIFS(Overview!$M:$M,"&gt;="&amp;A17,Overview!$M:$M,"&lt;="&amp;B17,Overview!$B:$B,$Z$5,Overview!$T:$T,"*Yes*")</f>
        <v>0</v>
      </c>
      <c r="AA17" s="55">
        <f>COUNTIFS(Overview!$M:$M,"&gt;="&amp;A17,Overview!$M:$M,"&lt;="&amp;B17,Overview!$B:$B,$AA$5,Overview!$T:$T,"*Yes*")</f>
        <v>0</v>
      </c>
      <c r="AB17" s="55">
        <f>COUNTIFS(Overview!$M:$M,"&gt;="&amp;A17,Overview!$M:$M,"&lt;="&amp;B17,Overview!$B:$B,$AB$5,Overview!$T:$T,"*Yes*")</f>
        <v>1</v>
      </c>
      <c r="AC17" s="55">
        <f>COUNTIFS(Overview!$M:$M,"&gt;="&amp;A17,Overview!$M:$M,"&lt;="&amp;B17,Overview!$B:$B,$AC$5,Overview!$T:$T,"*Yes*")</f>
        <v>2</v>
      </c>
      <c r="AD17" s="55">
        <f>COUNTIFS(Overview!$M:$M,"&gt;="&amp;A17,Overview!$M:$M,"&lt;="&amp;B17,Overview!$B:$B,$AD$5,Overview!$T:$T,"*Yes*")</f>
        <v>4</v>
      </c>
      <c r="AE17" s="55">
        <f>COUNTIFS(Overview!$M:$M,"&gt;="&amp;A17,Overview!$M:$M,"&lt;="&amp;B17,Overview!$B:$B,$AE$5,Overview!$T:$T,"*Yes*")</f>
        <v>1</v>
      </c>
      <c r="AF17" s="55">
        <f>COUNTIFS(Overview!$M:$M,"&gt;="&amp;A17,Overview!$M:$M,"&lt;="&amp;B17,Overview!$B:$B,$AF$5,Overview!$T:$T,"*Yes*")</f>
        <v>0</v>
      </c>
      <c r="AG17" s="55">
        <f>COUNTIFS(Overview!$M:$M,"&gt;="&amp;A17,Overview!$M:$M,"&lt;="&amp;B17,Overview!$B:$B,$AG$5,Overview!$T:$T,"*Yes*")</f>
        <v>4</v>
      </c>
      <c r="AH17" s="55">
        <f>COUNTIFS(Overview!$M:$M,"&gt;="&amp;A17,Overview!$M:$M,"&lt;="&amp;B17,Overview!$B:$B,$AH$5,Overview!$T:$T,"*Yes*")</f>
        <v>1</v>
      </c>
      <c r="AI17" s="55">
        <f>COUNTIFS(Overview!$M:$M,"&gt;="&amp;A17,Overview!$M:$M,"&lt;="&amp;B17,Overview!$B:$B,$AI$5,Overview!$T:$T,"*Yes*")</f>
        <v>5</v>
      </c>
      <c r="AJ17" s="55">
        <f>COUNTIFS(Overview!$M:$M,"&gt;="&amp;A17,Overview!$M:$M,"&lt;="&amp;B17,Overview!$B:$B,$AJ$5,Overview!$T:$T,"*Yes*")</f>
        <v>0</v>
      </c>
      <c r="AK17" s="56"/>
      <c r="AL17" s="55">
        <f t="shared" si="3"/>
        <v>156</v>
      </c>
      <c r="AN17" s="55">
        <f t="shared" si="4"/>
        <v>14.102564102564102</v>
      </c>
      <c r="AO17" s="55">
        <f t="shared" si="5"/>
        <v>24.358974358974358</v>
      </c>
      <c r="AP17" s="55">
        <f t="shared" si="6"/>
        <v>12.820512820512821</v>
      </c>
      <c r="AQ17" s="55">
        <f t="shared" si="7"/>
        <v>0</v>
      </c>
      <c r="AR17" s="55">
        <f t="shared" si="8"/>
        <v>0</v>
      </c>
      <c r="AS17" s="55">
        <f t="shared" si="9"/>
        <v>8.3333333333333339</v>
      </c>
      <c r="AT17" s="55">
        <f t="shared" si="10"/>
        <v>0.64102564102564108</v>
      </c>
      <c r="AU17" s="55">
        <f t="shared" si="11"/>
        <v>3.8461538461538463</v>
      </c>
      <c r="AV17" s="55">
        <f t="shared" si="12"/>
        <v>3.2051282051282053</v>
      </c>
      <c r="AW17" s="55">
        <f t="shared" si="13"/>
        <v>8.3333333333333339</v>
      </c>
      <c r="AX17" s="55">
        <f t="shared" si="14"/>
        <v>0</v>
      </c>
      <c r="AY17" s="55">
        <f t="shared" si="15"/>
        <v>0</v>
      </c>
      <c r="AZ17" s="55">
        <f t="shared" si="16"/>
        <v>0</v>
      </c>
      <c r="BA17" s="55">
        <f t="shared" si="17"/>
        <v>5.1282051282051286</v>
      </c>
      <c r="BB17" s="55">
        <f t="shared" si="18"/>
        <v>3.2051282051282053</v>
      </c>
      <c r="BC17" s="55">
        <f t="shared" si="19"/>
        <v>0</v>
      </c>
      <c r="BD17" s="55">
        <f t="shared" si="20"/>
        <v>3.8461538461538463</v>
      </c>
      <c r="BE17" s="55">
        <f t="shared" si="21"/>
        <v>0</v>
      </c>
      <c r="BF17" s="55">
        <f t="shared" si="22"/>
        <v>0</v>
      </c>
      <c r="BG17" s="55">
        <f t="shared" si="23"/>
        <v>0</v>
      </c>
      <c r="BH17" s="55">
        <f t="shared" si="24"/>
        <v>0</v>
      </c>
      <c r="BI17" s="55">
        <f t="shared" si="25"/>
        <v>0.64102564102564108</v>
      </c>
      <c r="BJ17" s="55">
        <f t="shared" si="26"/>
        <v>0</v>
      </c>
      <c r="BK17" s="55">
        <f t="shared" si="27"/>
        <v>0</v>
      </c>
      <c r="BL17" s="55">
        <f t="shared" si="28"/>
        <v>0.64102564102564108</v>
      </c>
      <c r="BM17" s="55">
        <f t="shared" si="29"/>
        <v>1.2820512820512822</v>
      </c>
      <c r="BN17" s="55">
        <f t="shared" si="30"/>
        <v>2.5641025641025643</v>
      </c>
      <c r="BO17" s="55">
        <f t="shared" si="31"/>
        <v>0.64102564102564108</v>
      </c>
      <c r="BP17" s="55">
        <f t="shared" si="32"/>
        <v>0</v>
      </c>
      <c r="BQ17" s="55">
        <f t="shared" si="33"/>
        <v>2.5641025641025643</v>
      </c>
      <c r="BR17" s="55">
        <f t="shared" si="34"/>
        <v>0.64102564102564108</v>
      </c>
      <c r="BS17" s="55">
        <f t="shared" si="35"/>
        <v>3.2051282051282053</v>
      </c>
      <c r="BT17" s="55">
        <f t="shared" si="36"/>
        <v>0</v>
      </c>
    </row>
    <row r="18" spans="1:72" x14ac:dyDescent="0.25">
      <c r="A18" s="54">
        <v>43344</v>
      </c>
      <c r="B18" s="54">
        <v>43647</v>
      </c>
      <c r="C18" s="7" t="s">
        <v>1788</v>
      </c>
      <c r="D18" s="55">
        <f>COUNTIFS(Overview!$M:$M,"&gt;="&amp;A18,Overview!$M:$M,"&lt;="&amp;B18,Overview!$B:$B,$D$5,Overview!$T:$T,"*Yes*")</f>
        <v>21</v>
      </c>
      <c r="E18" s="55">
        <f>COUNTIFS(Overview!$M:$M,"&gt;="&amp;A18,Overview!$M:$M,"&lt;="&amp;B18,Overview!$B:$B,$E$5,Overview!$T:$T,"*Yes*")</f>
        <v>38</v>
      </c>
      <c r="F18" s="55">
        <f>COUNTIFS(Overview!$M:$M,"&gt;="&amp;A18,Overview!$M:$M,"&lt;="&amp;B18,Overview!$B:$B,$F$5,Overview!$T:$T,"*Yes*")</f>
        <v>20</v>
      </c>
      <c r="G18" s="55">
        <f>COUNTIFS(Overview!$M:$M,"&gt;="&amp;A18,Overview!$M:$M,"&lt;="&amp;B18,Overview!$B:$B,$G$5,Overview!$T:$T,"*Yes*")</f>
        <v>0</v>
      </c>
      <c r="H18" s="55">
        <f>COUNTIFS(Overview!$M:$M,"&gt;="&amp;A18,Overview!$M:$M,"&lt;="&amp;B18,Overview!$B:$B,$H$5,Overview!$T:$T,"*Yes*")</f>
        <v>0</v>
      </c>
      <c r="I18" s="55">
        <f>COUNTIFS(Overview!$M:$M,"&gt;="&amp;A18,Overview!$M:$M,"&lt;="&amp;B18,Overview!$B:$B,$I$5,Overview!$T:$T,"*Yes*")</f>
        <v>15</v>
      </c>
      <c r="J18" s="55">
        <f>COUNTIFS(Overview!$M:$M,"&gt;="&amp;A18,Overview!$M:$M,"&lt;="&amp;B18,Overview!$B:$B,$J$5,Overview!$T:$T,"*Yes*")</f>
        <v>1</v>
      </c>
      <c r="K18" s="55">
        <f>COUNTIFS(Overview!$M:$M,"&gt;="&amp;A18,Overview!$M:$M,"&lt;="&amp;B18,Overview!$B:$B,$K$5,Overview!$T:$T,"*Yes*")</f>
        <v>11</v>
      </c>
      <c r="L18" s="55">
        <f>COUNTIFS(Overview!$M:$M,"&gt;="&amp;A18,Overview!$M:$M,"&lt;="&amp;B18,Overview!$B:$B,$L$5,Overview!$T:$T,"*Yes*")</f>
        <v>4</v>
      </c>
      <c r="M18" s="55">
        <f>COUNTIFS(Overview!$M:$M,"&gt;="&amp;A18,Overview!$M:$M,"&lt;="&amp;B18,Overview!$B:$B,$M$5,Overview!$T:$T,"*Yes*")</f>
        <v>13</v>
      </c>
      <c r="N18" s="55">
        <f>COUNTIFS(Overview!$M:$M,"&gt;="&amp;A18,Overview!$M:$M,"&lt;="&amp;B18,Overview!$B:$B,$N$5,Overview!$T:$T,"*Yes*")</f>
        <v>0</v>
      </c>
      <c r="O18" s="55">
        <f>COUNTIFS(Overview!$M:$M,"&gt;="&amp;A18,Overview!$M:$M,"&lt;="&amp;B18,Overview!$B:$B,$O$5,Overview!$T:$T,"*Yes*")</f>
        <v>0</v>
      </c>
      <c r="P18" s="55">
        <f>COUNTIFS(Overview!$M:$M,"&gt;="&amp;A18,Overview!$M:$M,"&lt;="&amp;B18,Overview!$B:$B,$P$5,Overview!$T:$T,"*Yes*")</f>
        <v>0</v>
      </c>
      <c r="Q18" s="55">
        <f>COUNTIFS(Overview!$M:$M,"&gt;="&amp;A18,Overview!$M:$M,"&lt;="&amp;B18,Overview!$B:$B,$Q$5,Overview!$T:$T,"*Yes*")</f>
        <v>9</v>
      </c>
      <c r="R18" s="55">
        <f>COUNTIFS(Overview!$M:$M,"&gt;="&amp;A18,Overview!$M:$M,"&lt;="&amp;B18,Overview!$B:$B,$R$5,Overview!$T:$T,"*Yes*")</f>
        <v>5</v>
      </c>
      <c r="S18" s="55">
        <f>COUNTIFS(Overview!$M:$M,"&gt;="&amp;A18,Overview!$M:$M,"&lt;="&amp;B18,Overview!$B:$B,$S$5,Overview!$T:$T,"*Yes*")</f>
        <v>0</v>
      </c>
      <c r="T18" s="55">
        <f>COUNTIFS(Overview!$M:$M,"&gt;="&amp;A18,Overview!$M:$M,"&lt;="&amp;B18,Overview!$B:$B,$T$5,Overview!$T:$T,"*Yes*")</f>
        <v>10</v>
      </c>
      <c r="U18" s="55">
        <f>COUNTIFS(Overview!$M:$M,"&gt;="&amp;A18,Overview!$M:$M,"&lt;="&amp;B18,Overview!$B:$B,$U$5,Overview!$T:$T,"*Yes*")</f>
        <v>0</v>
      </c>
      <c r="V18" s="55">
        <f>COUNTIFS(Overview!$M:$M,"&gt;="&amp;A18,Overview!$M:$M,"&lt;="&amp;B18,Overview!$B:$B,$V$5,Overview!$T:$T,"*Yes*")</f>
        <v>0</v>
      </c>
      <c r="W18" s="55">
        <f>COUNTIFS(Overview!$M:$M,"&gt;="&amp;A18,Overview!$M:$M,"&lt;="&amp;B18,Overview!$B:$B,$W$5,Overview!$T:$T,"*Yes*")</f>
        <v>0</v>
      </c>
      <c r="X18" s="55">
        <f>COUNTIFS(Overview!$M:$M,"&gt;="&amp;A18,Overview!$M:$M,"&lt;="&amp;B18,Overview!$B:$B,$X$5,Overview!$T:$T,"*Yes*")</f>
        <v>0</v>
      </c>
      <c r="Y18" s="55">
        <f>COUNTIFS(Overview!$M:$M,"&gt;="&amp;A18,Overview!$M:$M,"&lt;="&amp;B18,Overview!$B:$B,$Y$5,Overview!$T:$T,"*Yes*")</f>
        <v>0</v>
      </c>
      <c r="Z18" s="55">
        <f>COUNTIFS(Overview!$M:$M,"&gt;="&amp;A18,Overview!$M:$M,"&lt;="&amp;B18,Overview!$B:$B,$Z$5,Overview!$T:$T,"*Yes*")</f>
        <v>0</v>
      </c>
      <c r="AA18" s="55">
        <f>COUNTIFS(Overview!$M:$M,"&gt;="&amp;A18,Overview!$M:$M,"&lt;="&amp;B18,Overview!$B:$B,$AA$5,Overview!$T:$T,"*Yes*")</f>
        <v>0</v>
      </c>
      <c r="AB18" s="55">
        <f>COUNTIFS(Overview!$M:$M,"&gt;="&amp;A18,Overview!$M:$M,"&lt;="&amp;B18,Overview!$B:$B,$AB$5,Overview!$T:$T,"*Yes*")</f>
        <v>1</v>
      </c>
      <c r="AC18" s="55">
        <f>COUNTIFS(Overview!$M:$M,"&gt;="&amp;A18,Overview!$M:$M,"&lt;="&amp;B18,Overview!$B:$B,$AC$5,Overview!$T:$T,"*Yes*")</f>
        <v>2</v>
      </c>
      <c r="AD18" s="55">
        <f>COUNTIFS(Overview!$M:$M,"&gt;="&amp;A18,Overview!$M:$M,"&lt;="&amp;B18,Overview!$B:$B,$AD$5,Overview!$T:$T,"*Yes*")</f>
        <v>0</v>
      </c>
      <c r="AE18" s="55">
        <f>COUNTIFS(Overview!$M:$M,"&gt;="&amp;A18,Overview!$M:$M,"&lt;="&amp;B18,Overview!$B:$B,$AE$5,Overview!$T:$T,"*Yes*")</f>
        <v>1</v>
      </c>
      <c r="AF18" s="55">
        <f>COUNTIFS(Overview!$M:$M,"&gt;="&amp;A18,Overview!$M:$M,"&lt;="&amp;B18,Overview!$B:$B,$AF$5,Overview!$T:$T,"*Yes*")</f>
        <v>0</v>
      </c>
      <c r="AG18" s="55">
        <f>COUNTIFS(Overview!$M:$M,"&gt;="&amp;A18,Overview!$M:$M,"&lt;="&amp;B18,Overview!$B:$B,$AG$5,Overview!$T:$T,"*Yes*")</f>
        <v>4</v>
      </c>
      <c r="AH18" s="55">
        <f>COUNTIFS(Overview!$M:$M,"&gt;="&amp;A18,Overview!$M:$M,"&lt;="&amp;B18,Overview!$B:$B,$AH$5,Overview!$T:$T,"*Yes*")</f>
        <v>1</v>
      </c>
      <c r="AI18" s="55">
        <f>COUNTIFS(Overview!$M:$M,"&gt;="&amp;A18,Overview!$M:$M,"&lt;="&amp;B18,Overview!$B:$B,$AI$5,Overview!$T:$T,"*Yes*")</f>
        <v>0</v>
      </c>
      <c r="AJ18" s="55">
        <f>COUNTIFS(Overview!$M:$M,"&gt;="&amp;A18,Overview!$M:$M,"&lt;="&amp;B18,Overview!$B:$B,$AJ$5,Overview!$T:$T,"*Yes*")</f>
        <v>0</v>
      </c>
      <c r="AK18" s="56"/>
      <c r="AL18" s="55">
        <f t="shared" si="3"/>
        <v>156</v>
      </c>
      <c r="AN18" s="55">
        <f t="shared" si="4"/>
        <v>13.461538461538462</v>
      </c>
      <c r="AO18" s="55">
        <f t="shared" si="5"/>
        <v>24.358974358974358</v>
      </c>
      <c r="AP18" s="55">
        <f t="shared" si="6"/>
        <v>12.820512820512821</v>
      </c>
      <c r="AQ18" s="55">
        <f t="shared" si="7"/>
        <v>0</v>
      </c>
      <c r="AR18" s="55">
        <f t="shared" si="8"/>
        <v>0</v>
      </c>
      <c r="AS18" s="55">
        <f t="shared" si="9"/>
        <v>9.615384615384615</v>
      </c>
      <c r="AT18" s="55">
        <f t="shared" si="10"/>
        <v>0.64102564102564108</v>
      </c>
      <c r="AU18" s="55">
        <f t="shared" si="11"/>
        <v>7.0512820512820511</v>
      </c>
      <c r="AV18" s="55">
        <f t="shared" si="12"/>
        <v>2.5641025641025643</v>
      </c>
      <c r="AW18" s="55">
        <f t="shared" si="13"/>
        <v>8.3333333333333339</v>
      </c>
      <c r="AX18" s="55">
        <f t="shared" si="14"/>
        <v>0</v>
      </c>
      <c r="AY18" s="55">
        <f t="shared" si="15"/>
        <v>0</v>
      </c>
      <c r="AZ18" s="55">
        <f t="shared" si="16"/>
        <v>0</v>
      </c>
      <c r="BA18" s="55">
        <f t="shared" si="17"/>
        <v>5.7692307692307692</v>
      </c>
      <c r="BB18" s="55">
        <f t="shared" si="18"/>
        <v>3.2051282051282053</v>
      </c>
      <c r="BC18" s="55">
        <f t="shared" si="19"/>
        <v>0</v>
      </c>
      <c r="BD18" s="55">
        <f t="shared" si="20"/>
        <v>6.4102564102564106</v>
      </c>
      <c r="BE18" s="55">
        <f t="shared" si="21"/>
        <v>0</v>
      </c>
      <c r="BF18" s="55">
        <f t="shared" si="22"/>
        <v>0</v>
      </c>
      <c r="BG18" s="55">
        <f t="shared" si="23"/>
        <v>0</v>
      </c>
      <c r="BH18" s="55">
        <f t="shared" si="24"/>
        <v>0</v>
      </c>
      <c r="BI18" s="55">
        <f t="shared" si="25"/>
        <v>0</v>
      </c>
      <c r="BJ18" s="55">
        <f t="shared" si="26"/>
        <v>0</v>
      </c>
      <c r="BK18" s="55">
        <f t="shared" si="27"/>
        <v>0</v>
      </c>
      <c r="BL18" s="55">
        <f t="shared" si="28"/>
        <v>0.64102564102564108</v>
      </c>
      <c r="BM18" s="55">
        <f t="shared" si="29"/>
        <v>1.2820512820512822</v>
      </c>
      <c r="BN18" s="55">
        <f t="shared" si="30"/>
        <v>0</v>
      </c>
      <c r="BO18" s="55">
        <f t="shared" si="31"/>
        <v>0.64102564102564108</v>
      </c>
      <c r="BP18" s="55">
        <f t="shared" si="32"/>
        <v>0</v>
      </c>
      <c r="BQ18" s="55">
        <f t="shared" si="33"/>
        <v>2.5641025641025643</v>
      </c>
      <c r="BR18" s="55">
        <f t="shared" si="34"/>
        <v>0.64102564102564108</v>
      </c>
      <c r="BS18" s="55">
        <f t="shared" si="35"/>
        <v>0</v>
      </c>
      <c r="BT18" s="55">
        <f t="shared" si="36"/>
        <v>0</v>
      </c>
    </row>
    <row r="19" spans="1:72" x14ac:dyDescent="0.25">
      <c r="A19" s="54">
        <v>43709</v>
      </c>
      <c r="B19" s="54">
        <v>44013</v>
      </c>
      <c r="C19" s="7" t="s">
        <v>1787</v>
      </c>
      <c r="D19" s="55">
        <f>COUNTIFS(Overview!$M:$M,"&gt;="&amp;A19,Overview!$M:$M,"&lt;="&amp;B19,Overview!$B:$B,$D$5,Overview!$T:$T,"*Yes*")</f>
        <v>17</v>
      </c>
      <c r="E19" s="55">
        <f>COUNTIFS(Overview!$M:$M,"&gt;="&amp;A19,Overview!$M:$M,"&lt;="&amp;B19,Overview!$B:$B,$E$5,Overview!$T:$T,"*Yes*")</f>
        <v>19</v>
      </c>
      <c r="F19" s="55">
        <f>COUNTIFS(Overview!$M:$M,"&gt;="&amp;A19,Overview!$M:$M,"&lt;="&amp;B19,Overview!$B:$B,$F$5,Overview!$T:$T,"*Yes*")</f>
        <v>20</v>
      </c>
      <c r="G19" s="55">
        <f>COUNTIFS(Overview!$M:$M,"&gt;="&amp;A19,Overview!$M:$M,"&lt;="&amp;B19,Overview!$B:$B,$G$5,Overview!$T:$T,"*Yes*")</f>
        <v>0</v>
      </c>
      <c r="H19" s="55">
        <f>COUNTIFS(Overview!$M:$M,"&gt;="&amp;A19,Overview!$M:$M,"&lt;="&amp;B19,Overview!$B:$B,$H$5,Overview!$T:$T,"*Yes*")</f>
        <v>0</v>
      </c>
      <c r="I19" s="55">
        <f>COUNTIFS(Overview!$M:$M,"&gt;="&amp;A19,Overview!$M:$M,"&lt;="&amp;B19,Overview!$B:$B,$I$5,Overview!$T:$T,"*Yes*")</f>
        <v>18</v>
      </c>
      <c r="J19" s="55">
        <f>COUNTIFS(Overview!$M:$M,"&gt;="&amp;A19,Overview!$M:$M,"&lt;="&amp;B19,Overview!$B:$B,$J$5,Overview!$T:$T,"*Yes*")</f>
        <v>3</v>
      </c>
      <c r="K19" s="55">
        <f>COUNTIFS(Overview!$M:$M,"&gt;="&amp;A19,Overview!$M:$M,"&lt;="&amp;B19,Overview!$B:$B,$K$5,Overview!$T:$T,"*Yes*")</f>
        <v>13</v>
      </c>
      <c r="L19" s="55">
        <f>COUNTIFS(Overview!$M:$M,"&gt;="&amp;A19,Overview!$M:$M,"&lt;="&amp;B19,Overview!$B:$B,$L$5,Overview!$T:$T,"*Yes*")</f>
        <v>0</v>
      </c>
      <c r="M19" s="55">
        <f>COUNTIFS(Overview!$M:$M,"&gt;="&amp;A19,Overview!$M:$M,"&lt;="&amp;B19,Overview!$B:$B,$M$5,Overview!$T:$T,"*Yes*")</f>
        <v>14</v>
      </c>
      <c r="N19" s="55">
        <f>COUNTIFS(Overview!$M:$M,"&gt;="&amp;A19,Overview!$M:$M,"&lt;="&amp;B19,Overview!$B:$B,$N$5,Overview!$T:$T,"*Yes*")</f>
        <v>0</v>
      </c>
      <c r="O19" s="55">
        <f>COUNTIFS(Overview!$M:$M,"&gt;="&amp;A19,Overview!$M:$M,"&lt;="&amp;B19,Overview!$B:$B,$O$5,Overview!$T:$T,"*Yes*")</f>
        <v>0</v>
      </c>
      <c r="P19" s="55">
        <f>COUNTIFS(Overview!$M:$M,"&gt;="&amp;A19,Overview!$M:$M,"&lt;="&amp;B19,Overview!$B:$B,$P$5,Overview!$T:$T,"*Yes*")</f>
        <v>0</v>
      </c>
      <c r="Q19" s="55">
        <f>COUNTIFS(Overview!$M:$M,"&gt;="&amp;A19,Overview!$M:$M,"&lt;="&amp;B19,Overview!$B:$B,$Q$5,Overview!$T:$T,"*Yes*")</f>
        <v>0</v>
      </c>
      <c r="R19" s="55">
        <f>COUNTIFS(Overview!$M:$M,"&gt;="&amp;A19,Overview!$M:$M,"&lt;="&amp;B19,Overview!$B:$B,$R$5,Overview!$T:$T,"*Yes*")</f>
        <v>5</v>
      </c>
      <c r="S19" s="55">
        <f>COUNTIFS(Overview!$M:$M,"&gt;="&amp;A19,Overview!$M:$M,"&lt;="&amp;B19,Overview!$B:$B,$S$5,Overview!$T:$T,"*Yes*")</f>
        <v>0</v>
      </c>
      <c r="T19" s="55">
        <f>COUNTIFS(Overview!$M:$M,"&gt;="&amp;A19,Overview!$M:$M,"&lt;="&amp;B19,Overview!$B:$B,$T$5,Overview!$T:$T,"*Yes*")</f>
        <v>6</v>
      </c>
      <c r="U19" s="55">
        <f>COUNTIFS(Overview!$M:$M,"&gt;="&amp;A19,Overview!$M:$M,"&lt;="&amp;B19,Overview!$B:$B,$U$5,Overview!$T:$T,"*Yes*")</f>
        <v>0</v>
      </c>
      <c r="V19" s="55">
        <f>COUNTIFS(Overview!$M:$M,"&gt;="&amp;A19,Overview!$M:$M,"&lt;="&amp;B19,Overview!$B:$B,$V$5,Overview!$T:$T,"*Yes*")</f>
        <v>0</v>
      </c>
      <c r="W19" s="55">
        <f>COUNTIFS(Overview!$M:$M,"&gt;="&amp;A19,Overview!$M:$M,"&lt;="&amp;B19,Overview!$B:$B,$W$5,Overview!$T:$T,"*Yes*")</f>
        <v>0</v>
      </c>
      <c r="X19" s="55">
        <f>COUNTIFS(Overview!$M:$M,"&gt;="&amp;A19,Overview!$M:$M,"&lt;="&amp;B19,Overview!$B:$B,$X$5,Overview!$T:$T,"*Yes*")</f>
        <v>26</v>
      </c>
      <c r="Y19" s="55">
        <f>COUNTIFS(Overview!$M:$M,"&gt;="&amp;A19,Overview!$M:$M,"&lt;="&amp;B19,Overview!$B:$B,$Y$5,Overview!$T:$T,"*Yes*")</f>
        <v>0</v>
      </c>
      <c r="Z19" s="55">
        <f>COUNTIFS(Overview!$M:$M,"&gt;="&amp;A19,Overview!$M:$M,"&lt;="&amp;B19,Overview!$B:$B,$Z$5,Overview!$T:$T,"*Yes*")</f>
        <v>0</v>
      </c>
      <c r="AA19" s="55">
        <f>COUNTIFS(Overview!$M:$M,"&gt;="&amp;A19,Overview!$M:$M,"&lt;="&amp;B19,Overview!$B:$B,$AA$5,Overview!$T:$T,"*Yes*")</f>
        <v>0</v>
      </c>
      <c r="AB19" s="55">
        <f>COUNTIFS(Overview!$M:$M,"&gt;="&amp;A19,Overview!$M:$M,"&lt;="&amp;B19,Overview!$B:$B,$AB$5,Overview!$T:$T,"*Yes*")</f>
        <v>0</v>
      </c>
      <c r="AC19" s="55">
        <f>COUNTIFS(Overview!$M:$M,"&gt;="&amp;A19,Overview!$M:$M,"&lt;="&amp;B19,Overview!$B:$B,$AC$5,Overview!$T:$T,"*Yes*")</f>
        <v>0</v>
      </c>
      <c r="AD19" s="55">
        <f>COUNTIFS(Overview!$M:$M,"&gt;="&amp;A19,Overview!$M:$M,"&lt;="&amp;B19,Overview!$B:$B,$AD$5,Overview!$T:$T,"*Yes*")</f>
        <v>4</v>
      </c>
      <c r="AE19" s="55">
        <f>COUNTIFS(Overview!$M:$M,"&gt;="&amp;A19,Overview!$M:$M,"&lt;="&amp;B19,Overview!$B:$B,$AE$5,Overview!$T:$T,"*Yes*")</f>
        <v>0</v>
      </c>
      <c r="AF19" s="55">
        <f>COUNTIFS(Overview!$M:$M,"&gt;="&amp;A19,Overview!$M:$M,"&lt;="&amp;B19,Overview!$B:$B,$AF$5,Overview!$T:$T,"*Yes*")</f>
        <v>0</v>
      </c>
      <c r="AG19" s="55">
        <f>COUNTIFS(Overview!$M:$M,"&gt;="&amp;A19,Overview!$M:$M,"&lt;="&amp;B19,Overview!$B:$B,$AG$5,Overview!$T:$T,"*Yes*")</f>
        <v>4</v>
      </c>
      <c r="AH19" s="55">
        <f>COUNTIFS(Overview!$M:$M,"&gt;="&amp;A19,Overview!$M:$M,"&lt;="&amp;B19,Overview!$B:$B,$AH$5,Overview!$T:$T,"*Yes*")</f>
        <v>0</v>
      </c>
      <c r="AI19" s="55">
        <f>COUNTIFS(Overview!$M:$M,"&gt;="&amp;A19,Overview!$M:$M,"&lt;="&amp;B19,Overview!$B:$B,$AI$5,Overview!$T:$T,"*Yes*")</f>
        <v>0</v>
      </c>
      <c r="AJ19" s="55">
        <f>COUNTIFS(Overview!$M:$M,"&gt;="&amp;A19,Overview!$M:$M,"&lt;="&amp;B19,Overview!$B:$B,$AJ$5,Overview!$T:$T,"*Yes*")</f>
        <v>6</v>
      </c>
      <c r="AK19" s="56"/>
      <c r="AL19" s="55">
        <f t="shared" si="3"/>
        <v>155</v>
      </c>
      <c r="AN19" s="55">
        <f t="shared" si="4"/>
        <v>10.96774193548387</v>
      </c>
      <c r="AO19" s="55">
        <f t="shared" si="5"/>
        <v>12.258064516129032</v>
      </c>
      <c r="AP19" s="55">
        <f t="shared" si="6"/>
        <v>12.903225806451612</v>
      </c>
      <c r="AQ19" s="55">
        <f t="shared" si="7"/>
        <v>0</v>
      </c>
      <c r="AR19" s="55">
        <f t="shared" si="8"/>
        <v>0</v>
      </c>
      <c r="AS19" s="55">
        <f t="shared" si="9"/>
        <v>11.612903225806452</v>
      </c>
      <c r="AT19" s="55">
        <f t="shared" si="10"/>
        <v>1.935483870967742</v>
      </c>
      <c r="AU19" s="55">
        <f t="shared" si="11"/>
        <v>8.387096774193548</v>
      </c>
      <c r="AV19" s="55">
        <f t="shared" si="12"/>
        <v>0</v>
      </c>
      <c r="AW19" s="55">
        <f t="shared" si="13"/>
        <v>9.0322580645161299</v>
      </c>
      <c r="AX19" s="55">
        <f t="shared" si="14"/>
        <v>0</v>
      </c>
      <c r="AY19" s="55">
        <f t="shared" si="15"/>
        <v>0</v>
      </c>
      <c r="AZ19" s="55">
        <f t="shared" si="16"/>
        <v>0</v>
      </c>
      <c r="BA19" s="55">
        <f t="shared" si="17"/>
        <v>0</v>
      </c>
      <c r="BB19" s="55">
        <f t="shared" si="18"/>
        <v>3.225806451612903</v>
      </c>
      <c r="BC19" s="55">
        <f t="shared" si="19"/>
        <v>0</v>
      </c>
      <c r="BD19" s="55">
        <f t="shared" si="20"/>
        <v>3.870967741935484</v>
      </c>
      <c r="BE19" s="55">
        <f t="shared" si="21"/>
        <v>0</v>
      </c>
      <c r="BF19" s="55">
        <f t="shared" si="22"/>
        <v>0</v>
      </c>
      <c r="BG19" s="55">
        <f t="shared" si="23"/>
        <v>0</v>
      </c>
      <c r="BH19" s="55">
        <f t="shared" si="24"/>
        <v>16.774193548387096</v>
      </c>
      <c r="BI19" s="55">
        <f t="shared" si="25"/>
        <v>0</v>
      </c>
      <c r="BJ19" s="55">
        <f t="shared" si="26"/>
        <v>0</v>
      </c>
      <c r="BK19" s="55">
        <f t="shared" si="27"/>
        <v>0</v>
      </c>
      <c r="BL19" s="55">
        <f t="shared" si="28"/>
        <v>0</v>
      </c>
      <c r="BM19" s="55">
        <f t="shared" si="29"/>
        <v>0</v>
      </c>
      <c r="BN19" s="55">
        <f t="shared" si="30"/>
        <v>2.5806451612903225</v>
      </c>
      <c r="BO19" s="55">
        <f t="shared" si="31"/>
        <v>0</v>
      </c>
      <c r="BP19" s="55">
        <f t="shared" si="32"/>
        <v>0</v>
      </c>
      <c r="BQ19" s="55">
        <f t="shared" si="33"/>
        <v>2.5806451612903225</v>
      </c>
      <c r="BR19" s="55">
        <f t="shared" si="34"/>
        <v>0</v>
      </c>
      <c r="BS19" s="55">
        <f t="shared" si="35"/>
        <v>0</v>
      </c>
      <c r="BT19" s="55">
        <f t="shared" si="36"/>
        <v>3.870967741935484</v>
      </c>
    </row>
    <row r="20" spans="1:72" x14ac:dyDescent="0.25">
      <c r="A20" s="54">
        <v>44075</v>
      </c>
      <c r="B20" s="54">
        <v>44378</v>
      </c>
      <c r="C20" s="7" t="s">
        <v>1789</v>
      </c>
      <c r="D20" s="55">
        <f>COUNTIFS(Overview!$M:$M,"&gt;="&amp;A20,Overview!$M:$M,"&lt;="&amp;B20,Overview!$B:$B,$D$5,Overview!$T:$T,"*Yes*")</f>
        <v>16</v>
      </c>
      <c r="E20" s="55">
        <f>COUNTIFS(Overview!$M:$M,"&gt;="&amp;A20,Overview!$M:$M,"&lt;="&amp;B20,Overview!$B:$B,$E$5,Overview!$T:$T,"*Yes*")</f>
        <v>34</v>
      </c>
      <c r="F20" s="55">
        <f>COUNTIFS(Overview!$M:$M,"&gt;="&amp;A20,Overview!$M:$M,"&lt;="&amp;B20,Overview!$B:$B,$F$5,Overview!$T:$T,"*Yes*")</f>
        <v>22</v>
      </c>
      <c r="G20" s="55">
        <f>COUNTIFS(Overview!$M:$M,"&gt;="&amp;A20,Overview!$M:$M,"&lt;="&amp;B20,Overview!$B:$B,$G$5,Overview!$T:$T,"*Yes*")</f>
        <v>0</v>
      </c>
      <c r="H20" s="55">
        <f>COUNTIFS(Overview!$M:$M,"&gt;="&amp;A20,Overview!$M:$M,"&lt;="&amp;B20,Overview!$B:$B,$H$5,Overview!$T:$T,"*Yes*")</f>
        <v>0</v>
      </c>
      <c r="I20" s="55">
        <f>COUNTIFS(Overview!$M:$M,"&gt;="&amp;A20,Overview!$M:$M,"&lt;="&amp;B20,Overview!$B:$B,$I$5,Overview!$T:$T,"*Yes*")</f>
        <v>14</v>
      </c>
      <c r="J20" s="55">
        <f>COUNTIFS(Overview!$M:$M,"&gt;="&amp;A20,Overview!$M:$M,"&lt;="&amp;B20,Overview!$B:$B,$J$5,Overview!$T:$T,"*Yes*")</f>
        <v>1</v>
      </c>
      <c r="K20" s="55">
        <f>COUNTIFS(Overview!$M:$M,"&gt;="&amp;A20,Overview!$M:$M,"&lt;="&amp;B20,Overview!$B:$B,$K$5,Overview!$T:$T,"*Yes*")</f>
        <v>13</v>
      </c>
      <c r="L20" s="55">
        <f>COUNTIFS(Overview!$M:$M,"&gt;="&amp;A20,Overview!$M:$M,"&lt;="&amp;B20,Overview!$B:$B,$L$5,Overview!$T:$T,"*Yes*")</f>
        <v>0</v>
      </c>
      <c r="M20" s="55">
        <f>COUNTIFS(Overview!$M:$M,"&gt;="&amp;A20,Overview!$M:$M,"&lt;="&amp;B20,Overview!$B:$B,$M$5,Overview!$T:$T,"*Yes*")</f>
        <v>13</v>
      </c>
      <c r="N20" s="55">
        <f>COUNTIFS(Overview!$M:$M,"&gt;="&amp;A20,Overview!$M:$M,"&lt;="&amp;B20,Overview!$B:$B,$N$5,Overview!$T:$T,"*Yes*")</f>
        <v>0</v>
      </c>
      <c r="O20" s="55">
        <f>COUNTIFS(Overview!$M:$M,"&gt;="&amp;A20,Overview!$M:$M,"&lt;="&amp;B20,Overview!$B:$B,$O$5,Overview!$T:$T,"*Yes*")</f>
        <v>0</v>
      </c>
      <c r="P20" s="55">
        <f>COUNTIFS(Overview!$M:$M,"&gt;="&amp;A20,Overview!$M:$M,"&lt;="&amp;B20,Overview!$B:$B,$P$5,Overview!$T:$T,"*Yes*")</f>
        <v>0</v>
      </c>
      <c r="Q20" s="55">
        <f>COUNTIFS(Overview!$M:$M,"&gt;="&amp;A20,Overview!$M:$M,"&lt;="&amp;B20,Overview!$B:$B,$Q$5,Overview!$T:$T,"*Yes*")</f>
        <v>7</v>
      </c>
      <c r="R20" s="55">
        <f>COUNTIFS(Overview!$M:$M,"&gt;="&amp;A20,Overview!$M:$M,"&lt;="&amp;B20,Overview!$B:$B,$R$5,Overview!$T:$T,"*Yes*")</f>
        <v>5</v>
      </c>
      <c r="S20" s="55">
        <f>COUNTIFS(Overview!$M:$M,"&gt;="&amp;A20,Overview!$M:$M,"&lt;="&amp;B20,Overview!$B:$B,$S$5,Overview!$T:$T,"*Yes*")</f>
        <v>0</v>
      </c>
      <c r="T20" s="55">
        <f>COUNTIFS(Overview!$M:$M,"&gt;="&amp;A20,Overview!$M:$M,"&lt;="&amp;B20,Overview!$B:$B,$T$5,Overview!$T:$T,"*Yes*")</f>
        <v>3</v>
      </c>
      <c r="U20" s="55">
        <f>COUNTIFS(Overview!$M:$M,"&gt;="&amp;A20,Overview!$M:$M,"&lt;="&amp;B20,Overview!$B:$B,$U$5,Overview!$T:$T,"*Yes*")</f>
        <v>0</v>
      </c>
      <c r="V20" s="55">
        <f>COUNTIFS(Overview!$M:$M,"&gt;="&amp;A20,Overview!$M:$M,"&lt;="&amp;B20,Overview!$B:$B,$V$5,Overview!$T:$T,"*Yes*")</f>
        <v>0</v>
      </c>
      <c r="W20" s="55">
        <f>COUNTIFS(Overview!$M:$M,"&gt;="&amp;A20,Overview!$M:$M,"&lt;="&amp;B20,Overview!$B:$B,$W$5,Overview!$T:$T,"*Yes*")</f>
        <v>0</v>
      </c>
      <c r="X20" s="55">
        <f>COUNTIFS(Overview!$M:$M,"&gt;="&amp;A20,Overview!$M:$M,"&lt;="&amp;B20,Overview!$B:$B,$X$5,Overview!$T:$T,"*Yes*")</f>
        <v>36</v>
      </c>
      <c r="Y20" s="55">
        <f>COUNTIFS(Overview!$M:$M,"&gt;="&amp;A20,Overview!$M:$M,"&lt;="&amp;B20,Overview!$B:$B,$Y$5,Overview!$T:$T,"*Yes*")</f>
        <v>0</v>
      </c>
      <c r="Z20" s="55">
        <f>COUNTIFS(Overview!$M:$M,"&gt;="&amp;A20,Overview!$M:$M,"&lt;="&amp;B20,Overview!$B:$B,$Z$5,Overview!$T:$T,"*Yes*")</f>
        <v>0</v>
      </c>
      <c r="AA20" s="55">
        <f>COUNTIFS(Overview!$M:$M,"&gt;="&amp;A20,Overview!$M:$M,"&lt;="&amp;B20,Overview!$B:$B,$AA$5,Overview!$T:$T,"*Yes*")</f>
        <v>0</v>
      </c>
      <c r="AB20" s="55">
        <f>COUNTIFS(Overview!$M:$M,"&gt;="&amp;A20,Overview!$M:$M,"&lt;="&amp;B20,Overview!$B:$B,$AB$5,Overview!$T:$T,"*Yes*")</f>
        <v>0</v>
      </c>
      <c r="AC20" s="55">
        <f>COUNTIFS(Overview!$M:$M,"&gt;="&amp;A20,Overview!$M:$M,"&lt;="&amp;B20,Overview!$B:$B,$AC$5,Overview!$T:$T,"*Yes*")</f>
        <v>0</v>
      </c>
      <c r="AD20" s="55">
        <f>COUNTIFS(Overview!$M:$M,"&gt;="&amp;A20,Overview!$M:$M,"&lt;="&amp;B20,Overview!$B:$B,$AD$5,Overview!$T:$T,"*Yes*")</f>
        <v>0</v>
      </c>
      <c r="AE20" s="55">
        <f>COUNTIFS(Overview!$M:$M,"&gt;="&amp;A20,Overview!$M:$M,"&lt;="&amp;B20,Overview!$B:$B,$AE$5,Overview!$T:$T,"*Yes*")</f>
        <v>0</v>
      </c>
      <c r="AF20" s="55">
        <f>COUNTIFS(Overview!$M:$M,"&gt;="&amp;A20,Overview!$M:$M,"&lt;="&amp;B20,Overview!$B:$B,$AF$5,Overview!$T:$T,"*Yes*")</f>
        <v>0</v>
      </c>
      <c r="AG20" s="55">
        <f>COUNTIFS(Overview!$M:$M,"&gt;="&amp;A20,Overview!$M:$M,"&lt;="&amp;B20,Overview!$B:$B,$AG$5,Overview!$T:$T,"*Yes*")</f>
        <v>1</v>
      </c>
      <c r="AH20" s="55">
        <f>COUNTIFS(Overview!$M:$M,"&gt;="&amp;A20,Overview!$M:$M,"&lt;="&amp;B20,Overview!$B:$B,$AH$5,Overview!$T:$T,"*Yes*")</f>
        <v>0</v>
      </c>
      <c r="AI20" s="55">
        <f>COUNTIFS(Overview!$M:$M,"&gt;="&amp;A20,Overview!$M:$M,"&lt;="&amp;B20,Overview!$B:$B,$AI$5,Overview!$T:$T,"*Yes*")</f>
        <v>0</v>
      </c>
      <c r="AJ20" s="55">
        <f>COUNTIFS(Overview!$M:$M,"&gt;="&amp;A20,Overview!$M:$M,"&lt;="&amp;B20,Overview!$B:$B,$AJ$5,Overview!$T:$T,"*Yes*")</f>
        <v>3</v>
      </c>
      <c r="AK20" s="56"/>
      <c r="AL20" s="55">
        <f t="shared" si="3"/>
        <v>168</v>
      </c>
      <c r="AN20" s="55">
        <f t="shared" si="4"/>
        <v>9.5238095238095237</v>
      </c>
      <c r="AO20" s="55">
        <f t="shared" si="5"/>
        <v>20.238095238095237</v>
      </c>
      <c r="AP20" s="55">
        <f t="shared" si="6"/>
        <v>13.095238095238095</v>
      </c>
      <c r="AQ20" s="55">
        <f t="shared" si="7"/>
        <v>0</v>
      </c>
      <c r="AR20" s="55">
        <f t="shared" si="8"/>
        <v>0</v>
      </c>
      <c r="AS20" s="55">
        <f t="shared" si="9"/>
        <v>8.3333333333333339</v>
      </c>
      <c r="AT20" s="55">
        <f t="shared" si="10"/>
        <v>0.59523809523809523</v>
      </c>
      <c r="AU20" s="55">
        <f t="shared" si="11"/>
        <v>7.7380952380952381</v>
      </c>
      <c r="AV20" s="55">
        <f t="shared" si="12"/>
        <v>0</v>
      </c>
      <c r="AW20" s="55">
        <f t="shared" si="13"/>
        <v>7.7380952380952381</v>
      </c>
      <c r="AX20" s="55">
        <f t="shared" si="14"/>
        <v>0</v>
      </c>
      <c r="AY20" s="55">
        <f t="shared" si="15"/>
        <v>0</v>
      </c>
      <c r="AZ20" s="55">
        <f t="shared" si="16"/>
        <v>0</v>
      </c>
      <c r="BA20" s="55">
        <f t="shared" si="17"/>
        <v>4.166666666666667</v>
      </c>
      <c r="BB20" s="55">
        <f t="shared" si="18"/>
        <v>2.9761904761904763</v>
      </c>
      <c r="BC20" s="55">
        <f t="shared" si="19"/>
        <v>0</v>
      </c>
      <c r="BD20" s="55">
        <f t="shared" si="20"/>
        <v>1.7857142857142858</v>
      </c>
      <c r="BE20" s="55">
        <f t="shared" si="21"/>
        <v>0</v>
      </c>
      <c r="BF20" s="55">
        <f t="shared" si="22"/>
        <v>0</v>
      </c>
      <c r="BG20" s="55">
        <f t="shared" si="23"/>
        <v>0</v>
      </c>
      <c r="BH20" s="55">
        <f t="shared" si="24"/>
        <v>21.428571428571427</v>
      </c>
      <c r="BI20" s="55">
        <f t="shared" si="25"/>
        <v>0</v>
      </c>
      <c r="BJ20" s="55">
        <f t="shared" si="26"/>
        <v>0</v>
      </c>
      <c r="BK20" s="55">
        <f t="shared" si="27"/>
        <v>0</v>
      </c>
      <c r="BL20" s="55">
        <f t="shared" si="28"/>
        <v>0</v>
      </c>
      <c r="BM20" s="55">
        <f t="shared" si="29"/>
        <v>0</v>
      </c>
      <c r="BN20" s="55">
        <f t="shared" si="30"/>
        <v>0</v>
      </c>
      <c r="BO20" s="55">
        <f t="shared" si="31"/>
        <v>0</v>
      </c>
      <c r="BP20" s="55">
        <f t="shared" si="32"/>
        <v>0</v>
      </c>
      <c r="BQ20" s="55">
        <f t="shared" si="33"/>
        <v>0.59523809523809523</v>
      </c>
      <c r="BR20" s="55">
        <f t="shared" si="34"/>
        <v>0</v>
      </c>
      <c r="BS20" s="55">
        <f t="shared" si="35"/>
        <v>0</v>
      </c>
      <c r="BT20" s="55">
        <f t="shared" si="36"/>
        <v>1.7857142857142858</v>
      </c>
    </row>
    <row r="21" spans="1:72" x14ac:dyDescent="0.25">
      <c r="A21" s="54">
        <v>44440</v>
      </c>
      <c r="B21" s="54">
        <v>44743</v>
      </c>
      <c r="C21" s="7" t="s">
        <v>2109</v>
      </c>
      <c r="D21" s="55">
        <f>COUNTIFS(Overview!$M:$M,"&gt;="&amp;A21,Overview!$M:$M,"&lt;="&amp;B21,Overview!$B:$B,$D$5,Overview!$T:$T,"*Yes*")</f>
        <v>17</v>
      </c>
      <c r="E21" s="55">
        <f>COUNTIFS(Overview!$M:$M,"&gt;="&amp;A21,Overview!$M:$M,"&lt;="&amp;B21,Overview!$B:$B,$E$5,Overview!$T:$T,"*Yes*")</f>
        <v>36</v>
      </c>
      <c r="F21" s="55">
        <f>COUNTIFS(Overview!$M:$M,"&gt;="&amp;A21,Overview!$M:$M,"&lt;="&amp;B21,Overview!$B:$B,$F$5,Overview!$T:$T,"*Yes*")</f>
        <v>4</v>
      </c>
      <c r="G21" s="55">
        <f>COUNTIFS(Overview!$M:$M,"&gt;="&amp;A21,Overview!$M:$M,"&lt;="&amp;B21,Overview!$B:$B,$G$5,Overview!$T:$T,"*Yes*")</f>
        <v>0</v>
      </c>
      <c r="H21" s="55">
        <f>COUNTIFS(Overview!$M:$M,"&gt;="&amp;A21,Overview!$M:$M,"&lt;="&amp;B21,Overview!$B:$B,$H$5,Overview!$T:$T,"*Yes*")</f>
        <v>0</v>
      </c>
      <c r="I21" s="55">
        <f>COUNTIFS(Overview!$M:$M,"&gt;="&amp;A21,Overview!$M:$M,"&lt;="&amp;B21,Overview!$B:$B,$I$5,Overview!$T:$T,"*Yes*")</f>
        <v>10</v>
      </c>
      <c r="J21" s="55">
        <f>COUNTIFS(Overview!$M:$M,"&gt;="&amp;A21,Overview!$M:$M,"&lt;="&amp;B21,Overview!$B:$B,$J$5,Overview!$T:$T,"*Yes*")</f>
        <v>1</v>
      </c>
      <c r="K21" s="55">
        <f>COUNTIFS(Overview!$M:$M,"&gt;="&amp;A21,Overview!$M:$M,"&lt;="&amp;B21,Overview!$B:$B,$K$5,Overview!$T:$T,"*Yes*")</f>
        <v>0</v>
      </c>
      <c r="L21" s="55">
        <f>COUNTIFS(Overview!$M:$M,"&gt;="&amp;A21,Overview!$M:$M,"&lt;="&amp;B21,Overview!$B:$B,$L$5,Overview!$T:$T,"*Yes*")</f>
        <v>4</v>
      </c>
      <c r="M21" s="55">
        <f>COUNTIFS(Overview!$M:$M,"&gt;="&amp;A21,Overview!$M:$M,"&lt;="&amp;B21,Overview!$B:$B,$M$5,Overview!$T:$T,"*Yes*")</f>
        <v>12</v>
      </c>
      <c r="N21" s="55">
        <f>COUNTIFS(Overview!$M:$M,"&gt;="&amp;A21,Overview!$M:$M,"&lt;="&amp;B21,Overview!$B:$B,$N$5,Overview!$T:$T,"*Yes*")</f>
        <v>0</v>
      </c>
      <c r="O21" s="55">
        <f>COUNTIFS(Overview!$M:$M,"&gt;="&amp;A21,Overview!$M:$M,"&lt;="&amp;B21,Overview!$B:$B,$O$5,Overview!$T:$T,"*Yes*")</f>
        <v>0</v>
      </c>
      <c r="P21" s="55">
        <f>COUNTIFS(Overview!$M:$M,"&gt;="&amp;A21,Overview!$M:$M,"&lt;="&amp;B21,Overview!$B:$B,$P$5,Overview!$T:$T,"*Yes*")</f>
        <v>0</v>
      </c>
      <c r="Q21" s="55">
        <f>COUNTIFS(Overview!$M:$M,"&gt;="&amp;A21,Overview!$M:$M,"&lt;="&amp;B21,Overview!$B:$B,$Q$5,Overview!$T:$T,"*Yes*")</f>
        <v>7</v>
      </c>
      <c r="R21" s="55">
        <f>COUNTIFS(Overview!$M:$M,"&gt;="&amp;A21,Overview!$M:$M,"&lt;="&amp;B21,Overview!$B:$B,$R$5,Overview!$T:$T,"*Yes*")</f>
        <v>5</v>
      </c>
      <c r="S21" s="55">
        <f>COUNTIFS(Overview!$M:$M,"&gt;="&amp;A21,Overview!$M:$M,"&lt;="&amp;B21,Overview!$B:$B,$S$5,Overview!$T:$T,"*Yes*")</f>
        <v>0</v>
      </c>
      <c r="T21" s="55">
        <f>COUNTIFS(Overview!$M:$M,"&gt;="&amp;A21,Overview!$M:$M,"&lt;="&amp;B21,Overview!$B:$B,$T$5,Overview!$T:$T,"*Yes*")</f>
        <v>7</v>
      </c>
      <c r="U21" s="55">
        <f>COUNTIFS(Overview!$M:$M,"&gt;="&amp;A21,Overview!$M:$M,"&lt;="&amp;B21,Overview!$B:$B,$U$5,Overview!$T:$T,"*Yes*")</f>
        <v>4</v>
      </c>
      <c r="V21" s="55">
        <f>COUNTIFS(Overview!$M:$M,"&gt;="&amp;A21,Overview!$M:$M,"&lt;="&amp;B21,Overview!$B:$B,$V$5,Overview!$T:$T,"*Yes*")</f>
        <v>0</v>
      </c>
      <c r="W21" s="55">
        <f>COUNTIFS(Overview!$M:$M,"&gt;="&amp;A21,Overview!$M:$M,"&lt;="&amp;B21,Overview!$B:$B,$W$5,Overview!$T:$T,"*Yes*")</f>
        <v>2</v>
      </c>
      <c r="X21" s="55">
        <f>COUNTIFS(Overview!$M:$M,"&gt;="&amp;A21,Overview!$M:$M,"&lt;="&amp;B21,Overview!$B:$B,$X$5,Overview!$T:$T,"*Yes*")</f>
        <v>0</v>
      </c>
      <c r="Y21" s="55">
        <f>COUNTIFS(Overview!$M:$M,"&gt;="&amp;A21,Overview!$M:$M,"&lt;="&amp;B21,Overview!$B:$B,$Y$5,Overview!$T:$T,"*Yes*")</f>
        <v>0</v>
      </c>
      <c r="Z21" s="55">
        <f>COUNTIFS(Overview!$M:$M,"&gt;="&amp;A21,Overview!$M:$M,"&lt;="&amp;B21,Overview!$B:$B,$Z$5,Overview!$T:$T,"*Yes*")</f>
        <v>0</v>
      </c>
      <c r="AA21" s="55">
        <f>COUNTIFS(Overview!$M:$M,"&gt;="&amp;A21,Overview!$M:$M,"&lt;="&amp;B21,Overview!$B:$B,$AA$5,Overview!$T:$T,"*Yes*")</f>
        <v>0</v>
      </c>
      <c r="AB21" s="55">
        <f>COUNTIFS(Overview!$M:$M,"&gt;="&amp;A21,Overview!$M:$M,"&lt;="&amp;B21,Overview!$B:$B,$AB$5,Overview!$T:$T,"*Yes*")</f>
        <v>0</v>
      </c>
      <c r="AC21" s="55">
        <f>COUNTIFS(Overview!$M:$M,"&gt;="&amp;A21,Overview!$M:$M,"&lt;="&amp;B21,Overview!$B:$B,$AC$5,Overview!$T:$T,"*Yes*")</f>
        <v>0</v>
      </c>
      <c r="AD21" s="55">
        <f>COUNTIFS(Overview!$M:$M,"&gt;="&amp;A21,Overview!$M:$M,"&lt;="&amp;B21,Overview!$B:$B,$AD$5,Overview!$T:$T,"*Yes*")</f>
        <v>0</v>
      </c>
      <c r="AE21" s="55">
        <f>COUNTIFS(Overview!$M:$M,"&gt;="&amp;A21,Overview!$M:$M,"&lt;="&amp;B21,Overview!$B:$B,$AE$5,Overview!$T:$T,"*Yes*")</f>
        <v>0</v>
      </c>
      <c r="AF21" s="55">
        <f>COUNTIFS(Overview!$M:$M,"&gt;="&amp;A21,Overview!$M:$M,"&lt;="&amp;B21,Overview!$B:$B,$AF$5,Overview!$T:$T,"*Yes*")</f>
        <v>0</v>
      </c>
      <c r="AG21" s="55">
        <f>COUNTIFS(Overview!$M:$M,"&gt;="&amp;A21,Overview!$M:$M,"&lt;="&amp;B21,Overview!$B:$B,$AG$5,Overview!$T:$T,"*Yes*")</f>
        <v>0</v>
      </c>
      <c r="AH21" s="55">
        <f>COUNTIFS(Overview!$M:$M,"&gt;="&amp;A21,Overview!$M:$M,"&lt;="&amp;B21,Overview!$B:$B,$AH$5,Overview!$T:$T,"*Yes*")</f>
        <v>0</v>
      </c>
      <c r="AI21" s="55">
        <f>COUNTIFS(Overview!$M:$M,"&gt;="&amp;A21,Overview!$M:$M,"&lt;="&amp;B21,Overview!$B:$B,$AI$5,Overview!$T:$T,"*Yes*")</f>
        <v>0</v>
      </c>
      <c r="AJ21" s="55">
        <f>COUNTIFS(Overview!$M:$M,"&gt;="&amp;A21,Overview!$M:$M,"&lt;="&amp;B21,Overview!$B:$B,$AJ$5,Overview!$T:$T,"*Yes*")</f>
        <v>3</v>
      </c>
      <c r="AK21" s="56"/>
      <c r="AL21" s="55">
        <f>SUM(D21:AJ21)</f>
        <v>112</v>
      </c>
      <c r="AN21" s="55">
        <f>100*D21/AL21</f>
        <v>15.178571428571429</v>
      </c>
      <c r="AO21" s="55">
        <f>100*E21/AL21</f>
        <v>32.142857142857146</v>
      </c>
      <c r="AP21" s="55">
        <f>100*F21/AL21</f>
        <v>3.5714285714285716</v>
      </c>
      <c r="AQ21" s="55">
        <f>100*G21/AL21</f>
        <v>0</v>
      </c>
      <c r="AR21" s="55">
        <f>100*H21/AL21</f>
        <v>0</v>
      </c>
      <c r="AS21" s="55">
        <f>100*I21/AL21</f>
        <v>8.9285714285714288</v>
      </c>
      <c r="AT21" s="55">
        <f>100*J21/AL21</f>
        <v>0.8928571428571429</v>
      </c>
      <c r="AU21" s="55">
        <f>100*K21/AL21</f>
        <v>0</v>
      </c>
      <c r="AV21" s="55">
        <f>100*L21/AL21</f>
        <v>3.5714285714285716</v>
      </c>
      <c r="AW21" s="55">
        <f>100*M21/AL21</f>
        <v>10.714285714285714</v>
      </c>
      <c r="AX21" s="55">
        <f>100*N21/AL21</f>
        <v>0</v>
      </c>
      <c r="AY21" s="55">
        <f>100*O21/AL21</f>
        <v>0</v>
      </c>
      <c r="AZ21" s="55">
        <f>100*P21/AL21</f>
        <v>0</v>
      </c>
      <c r="BA21" s="55">
        <f>100*Q21/AL21</f>
        <v>6.25</v>
      </c>
      <c r="BB21" s="55">
        <f>100*R21/AL21</f>
        <v>4.4642857142857144</v>
      </c>
      <c r="BC21" s="55">
        <f>100*S21/AL21</f>
        <v>0</v>
      </c>
      <c r="BD21" s="55">
        <f>100*T21/AL21</f>
        <v>6.25</v>
      </c>
      <c r="BE21" s="55">
        <f>100*U21/AL21</f>
        <v>3.5714285714285716</v>
      </c>
      <c r="BF21" s="55">
        <f>100*V21/AL21</f>
        <v>0</v>
      </c>
      <c r="BG21" s="55">
        <f>100*W21/AL21</f>
        <v>1.7857142857142858</v>
      </c>
      <c r="BH21" s="55">
        <f>100*X21/AL21</f>
        <v>0</v>
      </c>
      <c r="BI21" s="55">
        <f>100*Y21/AL21</f>
        <v>0</v>
      </c>
      <c r="BJ21" s="55">
        <f>100*Z21/AL21</f>
        <v>0</v>
      </c>
      <c r="BK21" s="55">
        <f>100*AA21/AL21</f>
        <v>0</v>
      </c>
      <c r="BL21" s="55">
        <f>100*AB21/AL21</f>
        <v>0</v>
      </c>
      <c r="BM21" s="55">
        <f>100*AC21/AL21</f>
        <v>0</v>
      </c>
      <c r="BN21" s="55">
        <f>100*AD21/AL21</f>
        <v>0</v>
      </c>
      <c r="BO21" s="55">
        <f>100*AE21/AL21</f>
        <v>0</v>
      </c>
      <c r="BP21" s="55">
        <f>100*AF21/AL21</f>
        <v>0</v>
      </c>
      <c r="BQ21" s="55">
        <f>100*AG21/AL21</f>
        <v>0</v>
      </c>
      <c r="BR21" s="55">
        <f>100*AH21/AL21</f>
        <v>0</v>
      </c>
      <c r="BS21" s="55">
        <f>100*AI21/AL21</f>
        <v>0</v>
      </c>
      <c r="BT21" s="55">
        <f>100*AJ21/AL21</f>
        <v>2.6785714285714284</v>
      </c>
    </row>
    <row r="22" spans="1:72" x14ac:dyDescent="0.25">
      <c r="A22" s="54">
        <v>44805</v>
      </c>
      <c r="B22" s="54">
        <v>45108</v>
      </c>
      <c r="C22" s="7" t="s">
        <v>2110</v>
      </c>
      <c r="D22" s="55">
        <f>COUNTIFS(Overview!$M:$M,"&gt;="&amp;A22,Overview!$M:$M,"&lt;="&amp;B22,Overview!$B:$B,$D$5,Overview!$T:$T,"*Yes*")</f>
        <v>1</v>
      </c>
      <c r="E22" s="55">
        <f>COUNTIFS(Overview!$M:$M,"&gt;="&amp;A22,Overview!$M:$M,"&lt;="&amp;B22,Overview!$B:$B,$E$5,Overview!$T:$T,"*Yes*")</f>
        <v>33</v>
      </c>
      <c r="F22" s="55">
        <f>COUNTIFS(Overview!$M:$M,"&gt;="&amp;A22,Overview!$M:$M,"&lt;="&amp;B22,Overview!$B:$B,$F$5,Overview!$T:$T,"*Yes*")</f>
        <v>6</v>
      </c>
      <c r="G22" s="55">
        <f>COUNTIFS(Overview!$M:$M,"&gt;="&amp;A22,Overview!$M:$M,"&lt;="&amp;B22,Overview!$B:$B,$G$5,Overview!$T:$T,"*Yes*")</f>
        <v>0</v>
      </c>
      <c r="H22" s="55">
        <f>COUNTIFS(Overview!$M:$M,"&gt;="&amp;A22,Overview!$M:$M,"&lt;="&amp;B22,Overview!$B:$B,$H$5,Overview!$T:$T,"*Yes*")</f>
        <v>0</v>
      </c>
      <c r="I22" s="55">
        <f>COUNTIFS(Overview!$M:$M,"&gt;="&amp;A22,Overview!$M:$M,"&lt;="&amp;B22,Overview!$B:$B,$I$5,Overview!$T:$T,"*Yes*")</f>
        <v>14</v>
      </c>
      <c r="J22" s="55">
        <f>COUNTIFS(Overview!$M:$M,"&gt;="&amp;A22,Overview!$M:$M,"&lt;="&amp;B22,Overview!$B:$B,$J$5,Overview!$T:$T,"*Yes*")</f>
        <v>5</v>
      </c>
      <c r="K22" s="55">
        <f>COUNTIFS(Overview!$M:$M,"&gt;="&amp;A22,Overview!$M:$M,"&lt;="&amp;B22,Overview!$B:$B,$K$5,Overview!$T:$T,"*Yes*")</f>
        <v>8</v>
      </c>
      <c r="L22" s="55">
        <f>COUNTIFS(Overview!$M:$M,"&gt;="&amp;A22,Overview!$M:$M,"&lt;="&amp;B22,Overview!$B:$B,$L$5,Overview!$T:$T,"*Yes*")</f>
        <v>3</v>
      </c>
      <c r="M22" s="55">
        <f>COUNTIFS(Overview!$M:$M,"&gt;="&amp;A22,Overview!$M:$M,"&lt;="&amp;B22,Overview!$B:$B,$M$5,Overview!$T:$T,"*Yes*")</f>
        <v>14</v>
      </c>
      <c r="N22" s="55">
        <f>COUNTIFS(Overview!$M:$M,"&gt;="&amp;A22,Overview!$M:$M,"&lt;="&amp;B22,Overview!$B:$B,$N$5,Overview!$T:$T,"*Yes*")</f>
        <v>0</v>
      </c>
      <c r="O22" s="55">
        <f>COUNTIFS(Overview!$M:$M,"&gt;="&amp;A22,Overview!$M:$M,"&lt;="&amp;B22,Overview!$B:$B,$O$5,Overview!$T:$T,"*Yes*")</f>
        <v>0</v>
      </c>
      <c r="P22" s="55">
        <f>COUNTIFS(Overview!$M:$M,"&gt;="&amp;A22,Overview!$M:$M,"&lt;="&amp;B22,Overview!$B:$B,$P$5,Overview!$T:$T,"*Yes*")</f>
        <v>0</v>
      </c>
      <c r="Q22" s="55">
        <f>COUNTIFS(Overview!$M:$M,"&gt;="&amp;A22,Overview!$M:$M,"&lt;="&amp;B22,Overview!$B:$B,$Q$5,Overview!$T:$T,"*Yes*")</f>
        <v>8</v>
      </c>
      <c r="R22" s="55">
        <f>COUNTIFS(Overview!$M:$M,"&gt;="&amp;A22,Overview!$M:$M,"&lt;="&amp;B22,Overview!$B:$B,$R$5,Overview!$T:$T,"*Yes*")</f>
        <v>5</v>
      </c>
      <c r="S22" s="55">
        <f>COUNTIFS(Overview!$M:$M,"&gt;="&amp;A22,Overview!$M:$M,"&lt;="&amp;B22,Overview!$B:$B,$S$5,Overview!$T:$T,"*Yes*")</f>
        <v>0</v>
      </c>
      <c r="T22" s="55">
        <f>COUNTIFS(Overview!$M:$M,"&gt;="&amp;A22,Overview!$M:$M,"&lt;="&amp;B22,Overview!$B:$B,$T$5,Overview!$T:$T,"*Yes*")</f>
        <v>6</v>
      </c>
      <c r="U22" s="55">
        <f>COUNTIFS(Overview!$M:$M,"&gt;="&amp;A22,Overview!$M:$M,"&lt;="&amp;B22,Overview!$B:$B,$U$5,Overview!$T:$T,"*Yes*")</f>
        <v>0</v>
      </c>
      <c r="V22" s="55">
        <f>COUNTIFS(Overview!$M:$M,"&gt;="&amp;A22,Overview!$M:$M,"&lt;="&amp;B22,Overview!$B:$B,$V$5,Overview!$T:$T,"*Yes*")</f>
        <v>0</v>
      </c>
      <c r="W22" s="55">
        <f>COUNTIFS(Overview!$M:$M,"&gt;="&amp;A22,Overview!$M:$M,"&lt;="&amp;B22,Overview!$B:$B,$W$5,Overview!$T:$T,"*Yes*")</f>
        <v>2</v>
      </c>
      <c r="X22" s="55">
        <f>COUNTIFS(Overview!$M:$M,"&gt;="&amp;A22,Overview!$M:$M,"&lt;="&amp;B22,Overview!$B:$B,$X$5,Overview!$T:$T,"*Yes*")</f>
        <v>0</v>
      </c>
      <c r="Y22" s="55">
        <f>COUNTIFS(Overview!$M:$M,"&gt;="&amp;A22,Overview!$M:$M,"&lt;="&amp;B22,Overview!$B:$B,$Y$5,Overview!$T:$T,"*Yes*")</f>
        <v>0</v>
      </c>
      <c r="Z22" s="55">
        <f>COUNTIFS(Overview!$M:$M,"&gt;="&amp;A22,Overview!$M:$M,"&lt;="&amp;B22,Overview!$B:$B,$Z$5,Overview!$T:$T,"*Yes*")</f>
        <v>0</v>
      </c>
      <c r="AA22" s="55">
        <f>COUNTIFS(Overview!$M:$M,"&gt;="&amp;A22,Overview!$M:$M,"&lt;="&amp;B22,Overview!$B:$B,$AA$5,Overview!$T:$T,"*Yes*")</f>
        <v>0</v>
      </c>
      <c r="AB22" s="55">
        <f>COUNTIFS(Overview!$M:$M,"&gt;="&amp;A22,Overview!$M:$M,"&lt;="&amp;B22,Overview!$B:$B,$AB$5,Overview!$T:$T,"*Yes*")</f>
        <v>0</v>
      </c>
      <c r="AC22" s="55">
        <f>COUNTIFS(Overview!$M:$M,"&gt;="&amp;A22,Overview!$M:$M,"&lt;="&amp;B22,Overview!$B:$B,$AC$5,Overview!$T:$T,"*Yes*")</f>
        <v>0</v>
      </c>
      <c r="AD22" s="55">
        <f>COUNTIFS(Overview!$M:$M,"&gt;="&amp;A22,Overview!$M:$M,"&lt;="&amp;B22,Overview!$B:$B,$AD$5,Overview!$T:$T,"*Yes*")</f>
        <v>0</v>
      </c>
      <c r="AE22" s="55">
        <f>COUNTIFS(Overview!$M:$M,"&gt;="&amp;A22,Overview!$M:$M,"&lt;="&amp;B22,Overview!$B:$B,$AE$5,Overview!$T:$T,"*Yes*")</f>
        <v>0</v>
      </c>
      <c r="AF22" s="55">
        <f>COUNTIFS(Overview!$M:$M,"&gt;="&amp;A22,Overview!$M:$M,"&lt;="&amp;B22,Overview!$B:$B,$AF$5,Overview!$T:$T,"*Yes*")</f>
        <v>0</v>
      </c>
      <c r="AG22" s="55">
        <f>COUNTIFS(Overview!$M:$M,"&gt;="&amp;A22,Overview!$M:$M,"&lt;="&amp;B22,Overview!$B:$B,$AG$5,Overview!$T:$T,"*Yes*")</f>
        <v>5</v>
      </c>
      <c r="AH22" s="55">
        <f>COUNTIFS(Overview!$M:$M,"&gt;="&amp;A22,Overview!$M:$M,"&lt;="&amp;B22,Overview!$B:$B,$AH$5,Overview!$T:$T,"*Yes*")</f>
        <v>0</v>
      </c>
      <c r="AI22" s="55">
        <f>COUNTIFS(Overview!$M:$M,"&gt;="&amp;A22,Overview!$M:$M,"&lt;="&amp;B22,Overview!$B:$B,$AI$5,Overview!$T:$T,"*Yes*")</f>
        <v>1</v>
      </c>
      <c r="AJ22" s="55">
        <f>COUNTIFS(Overview!$M:$M,"&gt;="&amp;A22,Overview!$M:$M,"&lt;="&amp;B22,Overview!$B:$B,$AJ$5,Overview!$T:$T,"*Yes*")</f>
        <v>4</v>
      </c>
      <c r="AK22" s="56"/>
      <c r="AL22" s="55">
        <f>SUM(D22:AJ22)</f>
        <v>115</v>
      </c>
      <c r="AN22" s="55">
        <f>100*D22/AL22</f>
        <v>0.86956521739130432</v>
      </c>
      <c r="AO22" s="55">
        <f>100*E22/AL22</f>
        <v>28.695652173913043</v>
      </c>
      <c r="AP22" s="55">
        <f>100*F22/AL22</f>
        <v>5.2173913043478262</v>
      </c>
      <c r="AQ22" s="55">
        <f>100*G22/AL22</f>
        <v>0</v>
      </c>
      <c r="AR22" s="55">
        <f>100*H22/AL22</f>
        <v>0</v>
      </c>
      <c r="AS22" s="55">
        <f>100*I22/AL22</f>
        <v>12.173913043478262</v>
      </c>
      <c r="AT22" s="55">
        <f>100*J22/AL22</f>
        <v>4.3478260869565215</v>
      </c>
      <c r="AU22" s="55">
        <f>100*K22/AL22</f>
        <v>6.9565217391304346</v>
      </c>
      <c r="AV22" s="55">
        <f>100*L22/AL22</f>
        <v>2.6086956521739131</v>
      </c>
      <c r="AW22" s="55">
        <f>100*M22/AL22</f>
        <v>12.173913043478262</v>
      </c>
      <c r="AX22" s="55">
        <f>100*N22/AL22</f>
        <v>0</v>
      </c>
      <c r="AY22" s="55">
        <f>100*O22/AL22</f>
        <v>0</v>
      </c>
      <c r="AZ22" s="55">
        <f>100*P22/AL22</f>
        <v>0</v>
      </c>
      <c r="BA22" s="55">
        <f>100*Q22/AL22</f>
        <v>6.9565217391304346</v>
      </c>
      <c r="BB22" s="55">
        <f>100*R22/AL22</f>
        <v>4.3478260869565215</v>
      </c>
      <c r="BC22" s="55">
        <f>100*S22/AL22</f>
        <v>0</v>
      </c>
      <c r="BD22" s="55">
        <f>100*T22/AL22</f>
        <v>5.2173913043478262</v>
      </c>
      <c r="BE22" s="55">
        <f>100*U22/AL22</f>
        <v>0</v>
      </c>
      <c r="BF22" s="55">
        <f>100*V22/AL22</f>
        <v>0</v>
      </c>
      <c r="BG22" s="55">
        <f>100*W22/AL22</f>
        <v>1.7391304347826086</v>
      </c>
      <c r="BH22" s="55">
        <f>100*X22/AL22</f>
        <v>0</v>
      </c>
      <c r="BI22" s="55">
        <f>100*Y22/AL22</f>
        <v>0</v>
      </c>
      <c r="BJ22" s="55">
        <f>100*Z22/AL22</f>
        <v>0</v>
      </c>
      <c r="BK22" s="55">
        <f>100*AA22/AL22</f>
        <v>0</v>
      </c>
      <c r="BL22" s="55">
        <f>100*AB22/AL22</f>
        <v>0</v>
      </c>
      <c r="BM22" s="55">
        <f>100*AC22/AL22</f>
        <v>0</v>
      </c>
      <c r="BN22" s="55">
        <f>100*AD22/AL22</f>
        <v>0</v>
      </c>
      <c r="BO22" s="55">
        <f>100*AE22/AL22</f>
        <v>0</v>
      </c>
      <c r="BP22" s="55">
        <f>100*AF22/AL22</f>
        <v>0</v>
      </c>
      <c r="BQ22" s="55">
        <f>100*AG22/AL22</f>
        <v>4.3478260869565215</v>
      </c>
      <c r="BR22" s="55">
        <f>100*AH22/AL22</f>
        <v>0</v>
      </c>
      <c r="BS22" s="55">
        <f>100*AI22/AL22</f>
        <v>0.86956521739130432</v>
      </c>
      <c r="BT22" s="55">
        <f>100*AJ22/AL22</f>
        <v>3.4782608695652173</v>
      </c>
    </row>
    <row r="23" spans="1:72" x14ac:dyDescent="0.25">
      <c r="A23" s="54">
        <v>45170</v>
      </c>
      <c r="B23" s="54">
        <v>45474</v>
      </c>
      <c r="C23" s="7" t="s">
        <v>2111</v>
      </c>
      <c r="D23" s="55">
        <f>COUNTIFS(Overview!$M:$M,"&gt;="&amp;A23,Overview!$M:$M,"&lt;="&amp;B23,Overview!$B:$B,$D$5,Overview!$T:$T,"*Yes*")</f>
        <v>0</v>
      </c>
      <c r="E23" s="55">
        <f>COUNTIFS(Overview!$M:$M,"&gt;="&amp;A23,Overview!$M:$M,"&lt;="&amp;B23,Overview!$B:$B,$E$5,Overview!$T:$T,"*Yes*")</f>
        <v>0</v>
      </c>
      <c r="F23" s="55">
        <f>COUNTIFS(Overview!$M:$M,"&gt;="&amp;A23,Overview!$M:$M,"&lt;="&amp;B23,Overview!$B:$B,$F$5,Overview!$T:$T,"*Yes*")</f>
        <v>0</v>
      </c>
      <c r="G23" s="55">
        <f>COUNTIFS(Overview!$M:$M,"&gt;="&amp;A23,Overview!$M:$M,"&lt;="&amp;B23,Overview!$B:$B,$G$5,Overview!$T:$T,"*Yes*")</f>
        <v>0</v>
      </c>
      <c r="H23" s="55">
        <f>COUNTIFS(Overview!$M:$M,"&gt;="&amp;A23,Overview!$M:$M,"&lt;="&amp;B23,Overview!$B:$B,$H$5,Overview!$T:$T,"*Yes*")</f>
        <v>0</v>
      </c>
      <c r="I23" s="55">
        <f>COUNTIFS(Overview!$M:$M,"&gt;="&amp;A23,Overview!$M:$M,"&lt;="&amp;B23,Overview!$B:$B,$I$5,Overview!$T:$T,"*Yes*")</f>
        <v>17</v>
      </c>
      <c r="J23" s="55">
        <f>COUNTIFS(Overview!$M:$M,"&gt;="&amp;A23,Overview!$M:$M,"&lt;="&amp;B23,Overview!$B:$B,$J$5,Overview!$T:$T,"*Yes*")</f>
        <v>2</v>
      </c>
      <c r="K23" s="55">
        <f>COUNTIFS(Overview!$M:$M,"&gt;="&amp;A23,Overview!$M:$M,"&lt;="&amp;B23,Overview!$B:$B,$K$5,Overview!$T:$T,"*Yes*")</f>
        <v>8</v>
      </c>
      <c r="L23" s="55">
        <f>COUNTIFS(Overview!$M:$M,"&gt;="&amp;A23,Overview!$M:$M,"&lt;="&amp;B23,Overview!$B:$B,$L$5,Overview!$T:$T,"*Yes*")</f>
        <v>0</v>
      </c>
      <c r="M23" s="55">
        <f>COUNTIFS(Overview!$M:$M,"&gt;="&amp;A23,Overview!$M:$M,"&lt;="&amp;B23,Overview!$B:$B,$M$5,Overview!$T:$T,"*Yes*")</f>
        <v>14</v>
      </c>
      <c r="N23" s="55">
        <f>COUNTIFS(Overview!$M:$M,"&gt;="&amp;A23,Overview!$M:$M,"&lt;="&amp;B23,Overview!$B:$B,$N$5,Overview!$T:$T,"*Yes*")</f>
        <v>0</v>
      </c>
      <c r="O23" s="55">
        <f>COUNTIFS(Overview!$M:$M,"&gt;="&amp;A23,Overview!$M:$M,"&lt;="&amp;B23,Overview!$B:$B,$O$5,Overview!$T:$T,"*Yes*")</f>
        <v>0</v>
      </c>
      <c r="P23" s="55">
        <f>COUNTIFS(Overview!$M:$M,"&gt;="&amp;A23,Overview!$M:$M,"&lt;="&amp;B23,Overview!$B:$B,$P$5,Overview!$T:$T,"*Yes*")</f>
        <v>0</v>
      </c>
      <c r="Q23" s="55">
        <f>COUNTIFS(Overview!$M:$M,"&gt;="&amp;A23,Overview!$M:$M,"&lt;="&amp;B23,Overview!$B:$B,$Q$5,Overview!$T:$T,"*Yes*")</f>
        <v>0</v>
      </c>
      <c r="R23" s="55">
        <f>COUNTIFS(Overview!$M:$M,"&gt;="&amp;A23,Overview!$M:$M,"&lt;="&amp;B23,Overview!$B:$B,$R$5,Overview!$T:$T,"*Yes*")</f>
        <v>5</v>
      </c>
      <c r="S23" s="55">
        <f>COUNTIFS(Overview!$M:$M,"&gt;="&amp;A23,Overview!$M:$M,"&lt;="&amp;B23,Overview!$B:$B,$S$5,Overview!$T:$T,"*Yes*")</f>
        <v>0</v>
      </c>
      <c r="T23" s="55">
        <f>COUNTIFS(Overview!$M:$M,"&gt;="&amp;A23,Overview!$M:$M,"&lt;="&amp;B23,Overview!$B:$B,$T$5,Overview!$T:$T,"*Yes*")</f>
        <v>1</v>
      </c>
      <c r="U23" s="55">
        <f>COUNTIFS(Overview!$M:$M,"&gt;="&amp;A23,Overview!$M:$M,"&lt;="&amp;B23,Overview!$B:$B,$U$5,Overview!$T:$T,"*Yes*")</f>
        <v>0</v>
      </c>
      <c r="V23" s="55">
        <f>COUNTIFS(Overview!$M:$M,"&gt;="&amp;A23,Overview!$M:$M,"&lt;="&amp;B23,Overview!$B:$B,$V$5,Overview!$T:$T,"*Yes*")</f>
        <v>0</v>
      </c>
      <c r="W23" s="55">
        <f>COUNTIFS(Overview!$M:$M,"&gt;="&amp;A23,Overview!$M:$M,"&lt;="&amp;B23,Overview!$B:$B,$W$5,Overview!$T:$T,"*Yes*")</f>
        <v>0</v>
      </c>
      <c r="X23" s="55">
        <f>COUNTIFS(Overview!$M:$M,"&gt;="&amp;A23,Overview!$M:$M,"&lt;="&amp;B23,Overview!$B:$B,$X$5,Overview!$T:$T,"*Yes*")</f>
        <v>0</v>
      </c>
      <c r="Y23" s="55">
        <f>COUNTIFS(Overview!$M:$M,"&gt;="&amp;A23,Overview!$M:$M,"&lt;="&amp;B23,Overview!$B:$B,$Y$5,Overview!$T:$T,"*Yes*")</f>
        <v>0</v>
      </c>
      <c r="Z23" s="55">
        <f>COUNTIFS(Overview!$M:$M,"&gt;="&amp;A23,Overview!$M:$M,"&lt;="&amp;B23,Overview!$B:$B,$Z$5,Overview!$T:$T,"*Yes*")</f>
        <v>0</v>
      </c>
      <c r="AA23" s="55">
        <f>COUNTIFS(Overview!$M:$M,"&gt;="&amp;A23,Overview!$M:$M,"&lt;="&amp;B23,Overview!$B:$B,$AA$5,Overview!$T:$T,"*Yes*")</f>
        <v>0</v>
      </c>
      <c r="AB23" s="55">
        <f>COUNTIFS(Overview!$M:$M,"&gt;="&amp;A23,Overview!$M:$M,"&lt;="&amp;B23,Overview!$B:$B,$AB$5,Overview!$T:$T,"*Yes*")</f>
        <v>0</v>
      </c>
      <c r="AC23" s="55">
        <f>COUNTIFS(Overview!$M:$M,"&gt;="&amp;A23,Overview!$M:$M,"&lt;="&amp;B23,Overview!$B:$B,$AC$5,Overview!$T:$T,"*Yes*")</f>
        <v>0</v>
      </c>
      <c r="AD23" s="55">
        <f>COUNTIFS(Overview!$M:$M,"&gt;="&amp;A23,Overview!$M:$M,"&lt;="&amp;B23,Overview!$B:$B,$AD$5,Overview!$T:$T,"*Yes*")</f>
        <v>0</v>
      </c>
      <c r="AE23" s="55">
        <f>COUNTIFS(Overview!$M:$M,"&gt;="&amp;A23,Overview!$M:$M,"&lt;="&amp;B23,Overview!$B:$B,$AE$5,Overview!$T:$T,"*Yes*")</f>
        <v>0</v>
      </c>
      <c r="AF23" s="55">
        <f>COUNTIFS(Overview!$M:$M,"&gt;="&amp;A23,Overview!$M:$M,"&lt;="&amp;B23,Overview!$B:$B,$AF$5,Overview!$T:$T,"*Yes*")</f>
        <v>0</v>
      </c>
      <c r="AG23" s="55">
        <f>COUNTIFS(Overview!$M:$M,"&gt;="&amp;A23,Overview!$M:$M,"&lt;="&amp;B23,Overview!$B:$B,$AG$5,Overview!$T:$T,"*Yes*")</f>
        <v>1</v>
      </c>
      <c r="AH23" s="55">
        <f>COUNTIFS(Overview!$M:$M,"&gt;="&amp;A23,Overview!$M:$M,"&lt;="&amp;B23,Overview!$B:$B,$AH$5,Overview!$T:$T,"*Yes*")</f>
        <v>0</v>
      </c>
      <c r="AI23" s="55">
        <f>COUNTIFS(Overview!$M:$M,"&gt;="&amp;A23,Overview!$M:$M,"&lt;="&amp;B23,Overview!$B:$B,$AI$5,Overview!$T:$T,"*Yes*")</f>
        <v>0</v>
      </c>
      <c r="AJ23" s="55">
        <f>COUNTIFS(Overview!$M:$M,"&gt;="&amp;A23,Overview!$M:$M,"&lt;="&amp;B23,Overview!$B:$B,$AJ$5,Overview!$T:$T,"*Yes*")</f>
        <v>0</v>
      </c>
      <c r="AK23" s="56"/>
      <c r="AL23" s="55">
        <f>SUM(D23:AJ23)</f>
        <v>48</v>
      </c>
      <c r="AN23" s="55">
        <f>100*D23/AL23</f>
        <v>0</v>
      </c>
      <c r="AO23" s="55">
        <f>100*E23/AL23</f>
        <v>0</v>
      </c>
      <c r="AP23" s="55">
        <f>100*F23/AL23</f>
        <v>0</v>
      </c>
      <c r="AQ23" s="55">
        <f>100*G23/AL23</f>
        <v>0</v>
      </c>
      <c r="AR23" s="55">
        <f>100*H23/AL23</f>
        <v>0</v>
      </c>
      <c r="AS23" s="55">
        <f>100*I23/AL23</f>
        <v>35.416666666666664</v>
      </c>
      <c r="AT23" s="55">
        <f>100*J23/AL23</f>
        <v>4.166666666666667</v>
      </c>
      <c r="AU23" s="55">
        <f>100*K23/AL23</f>
        <v>16.666666666666668</v>
      </c>
      <c r="AV23" s="55">
        <f>100*L23/AL23</f>
        <v>0</v>
      </c>
      <c r="AW23" s="55">
        <f>100*M23/AL23</f>
        <v>29.166666666666668</v>
      </c>
      <c r="AX23" s="55">
        <f>100*N23/AL23</f>
        <v>0</v>
      </c>
      <c r="AY23" s="55">
        <f>100*O23/AL23</f>
        <v>0</v>
      </c>
      <c r="AZ23" s="55">
        <f>100*P23/AL23</f>
        <v>0</v>
      </c>
      <c r="BA23" s="55">
        <f>100*Q23/AL23</f>
        <v>0</v>
      </c>
      <c r="BB23" s="55">
        <f>100*R23/AL23</f>
        <v>10.416666666666666</v>
      </c>
      <c r="BC23" s="55">
        <f>100*S23/AL23</f>
        <v>0</v>
      </c>
      <c r="BD23" s="55">
        <f>100*T23/AL23</f>
        <v>2.0833333333333335</v>
      </c>
      <c r="BE23" s="55">
        <f>100*U23/AL23</f>
        <v>0</v>
      </c>
      <c r="BF23" s="55">
        <f>100*V23/AL23</f>
        <v>0</v>
      </c>
      <c r="BG23" s="55">
        <f>100*W23/AL23</f>
        <v>0</v>
      </c>
      <c r="BH23" s="55">
        <f>100*X23/AL23</f>
        <v>0</v>
      </c>
      <c r="BI23" s="55">
        <f>100*Y23/AL23</f>
        <v>0</v>
      </c>
      <c r="BJ23" s="55">
        <f>100*Z23/AL23</f>
        <v>0</v>
      </c>
      <c r="BK23" s="55">
        <f>100*AA23/AL23</f>
        <v>0</v>
      </c>
      <c r="BL23" s="55">
        <f>100*AB23/AL23</f>
        <v>0</v>
      </c>
      <c r="BM23" s="55">
        <f>100*AC23/AL23</f>
        <v>0</v>
      </c>
      <c r="BN23" s="55">
        <f>100*AD23/AL23</f>
        <v>0</v>
      </c>
      <c r="BO23" s="55">
        <f>100*AE23/AL23</f>
        <v>0</v>
      </c>
      <c r="BP23" s="55">
        <f>100*AF23/AL23</f>
        <v>0</v>
      </c>
      <c r="BQ23" s="55">
        <f>100*AG23/AL23</f>
        <v>2.0833333333333335</v>
      </c>
      <c r="BR23" s="55">
        <f>100*AH23/AL23</f>
        <v>0</v>
      </c>
      <c r="BS23" s="55">
        <f>100*AI23/AL23</f>
        <v>0</v>
      </c>
      <c r="BT23" s="55">
        <f>100*AJ23/AL23</f>
        <v>0</v>
      </c>
    </row>
    <row r="24" spans="1:72" x14ac:dyDescent="0.25">
      <c r="A24" s="54">
        <v>45536</v>
      </c>
      <c r="B24" s="54">
        <v>45839</v>
      </c>
      <c r="C24" s="7" t="s">
        <v>2112</v>
      </c>
      <c r="D24" s="55">
        <f>COUNTIFS(Overview!$M:$M,"&gt;="&amp;A24,Overview!$M:$M,"&lt;="&amp;B24,Overview!$B:$B,$D$5,Overview!$T:$T,"*Yes*")</f>
        <v>0</v>
      </c>
      <c r="E24" s="55">
        <f>COUNTIFS(Overview!$M:$M,"&gt;="&amp;A24,Overview!$M:$M,"&lt;="&amp;B24,Overview!$B:$B,$E$5,Overview!$T:$T,"*Yes*")</f>
        <v>0</v>
      </c>
      <c r="F24" s="55">
        <f>COUNTIFS(Overview!$M:$M,"&gt;="&amp;A24,Overview!$M:$M,"&lt;="&amp;B24,Overview!$B:$B,$F$5,Overview!$T:$T,"*Yes*")</f>
        <v>0</v>
      </c>
      <c r="G24" s="55">
        <f>COUNTIFS(Overview!$M:$M,"&gt;="&amp;A24,Overview!$M:$M,"&lt;="&amp;B24,Overview!$B:$B,$G$5,Overview!$T:$T,"*Yes*")</f>
        <v>0</v>
      </c>
      <c r="H24" s="55">
        <f>COUNTIFS(Overview!$M:$M,"&gt;="&amp;A24,Overview!$M:$M,"&lt;="&amp;B24,Overview!$B:$B,$H$5,Overview!$T:$T,"*Yes*")</f>
        <v>0</v>
      </c>
      <c r="I24" s="55">
        <f>COUNTIFS(Overview!$M:$M,"&gt;="&amp;A24,Overview!$M:$M,"&lt;="&amp;B24,Overview!$B:$B,$I$5,Overview!$T:$T,"*Yes*")</f>
        <v>0</v>
      </c>
      <c r="J24" s="55">
        <f>COUNTIFS(Overview!$M:$M,"&gt;="&amp;A24,Overview!$M:$M,"&lt;="&amp;B24,Overview!$B:$B,$J$5,Overview!$T:$T,"*Yes*")</f>
        <v>0</v>
      </c>
      <c r="K24" s="55">
        <f>COUNTIFS(Overview!$M:$M,"&gt;="&amp;A24,Overview!$M:$M,"&lt;="&amp;B24,Overview!$B:$B,$K$5,Overview!$T:$T,"*Yes*")</f>
        <v>0</v>
      </c>
      <c r="L24" s="55">
        <f>COUNTIFS(Overview!$M:$M,"&gt;="&amp;A24,Overview!$M:$M,"&lt;="&amp;B24,Overview!$B:$B,$L$5,Overview!$T:$T,"*Yes*")</f>
        <v>0</v>
      </c>
      <c r="M24" s="55">
        <f>COUNTIFS(Overview!$M:$M,"&gt;="&amp;A24,Overview!$M:$M,"&lt;="&amp;B24,Overview!$B:$B,$M$5,Overview!$T:$T,"*Yes*")</f>
        <v>0</v>
      </c>
      <c r="N24" s="55">
        <f>COUNTIFS(Overview!$M:$M,"&gt;="&amp;A24,Overview!$M:$M,"&lt;="&amp;B24,Overview!$B:$B,$N$5,Overview!$T:$T,"*Yes*")</f>
        <v>0</v>
      </c>
      <c r="O24" s="55">
        <f>COUNTIFS(Overview!$M:$M,"&gt;="&amp;A24,Overview!$M:$M,"&lt;="&amp;B24,Overview!$B:$B,$O$5,Overview!$T:$T,"*Yes*")</f>
        <v>0</v>
      </c>
      <c r="P24" s="55">
        <f>COUNTIFS(Overview!$M:$M,"&gt;="&amp;A24,Overview!$M:$M,"&lt;="&amp;B24,Overview!$B:$B,$P$5,Overview!$T:$T,"*Yes*")</f>
        <v>0</v>
      </c>
      <c r="Q24" s="55">
        <f>COUNTIFS(Overview!$M:$M,"&gt;="&amp;A24,Overview!$M:$M,"&lt;="&amp;B24,Overview!$B:$B,$Q$5,Overview!$T:$T,"*Yes*")</f>
        <v>0</v>
      </c>
      <c r="R24" s="55">
        <f>COUNTIFS(Overview!$M:$M,"&gt;="&amp;A24,Overview!$M:$M,"&lt;="&amp;B24,Overview!$B:$B,$R$5,Overview!$T:$T,"*Yes*")</f>
        <v>0</v>
      </c>
      <c r="S24" s="55">
        <f>COUNTIFS(Overview!$M:$M,"&gt;="&amp;A24,Overview!$M:$M,"&lt;="&amp;B24,Overview!$B:$B,$S$5,Overview!$T:$T,"*Yes*")</f>
        <v>0</v>
      </c>
      <c r="T24" s="55">
        <f>COUNTIFS(Overview!$M:$M,"&gt;="&amp;A24,Overview!$M:$M,"&lt;="&amp;B24,Overview!$B:$B,$T$5,Overview!$T:$T,"*Yes*")</f>
        <v>0</v>
      </c>
      <c r="U24" s="55">
        <f>COUNTIFS(Overview!$M:$M,"&gt;="&amp;A24,Overview!$M:$M,"&lt;="&amp;B24,Overview!$B:$B,$U$5,Overview!$T:$T,"*Yes*")</f>
        <v>0</v>
      </c>
      <c r="V24" s="55">
        <f>COUNTIFS(Overview!$M:$M,"&gt;="&amp;A24,Overview!$M:$M,"&lt;="&amp;B24,Overview!$B:$B,$V$5,Overview!$T:$T,"*Yes*")</f>
        <v>0</v>
      </c>
      <c r="W24" s="55">
        <f>COUNTIFS(Overview!$M:$M,"&gt;="&amp;A24,Overview!$M:$M,"&lt;="&amp;B24,Overview!$B:$B,$W$5,Overview!$T:$T,"*Yes*")</f>
        <v>0</v>
      </c>
      <c r="X24" s="55">
        <f>COUNTIFS(Overview!$M:$M,"&gt;="&amp;A24,Overview!$M:$M,"&lt;="&amp;B24,Overview!$B:$B,$X$5,Overview!$T:$T,"*Yes*")</f>
        <v>0</v>
      </c>
      <c r="Y24" s="55">
        <f>COUNTIFS(Overview!$M:$M,"&gt;="&amp;A24,Overview!$M:$M,"&lt;="&amp;B24,Overview!$B:$B,$Y$5,Overview!$T:$T,"*Yes*")</f>
        <v>0</v>
      </c>
      <c r="Z24" s="55">
        <f>COUNTIFS(Overview!$M:$M,"&gt;="&amp;A24,Overview!$M:$M,"&lt;="&amp;B24,Overview!$B:$B,$Z$5,Overview!$T:$T,"*Yes*")</f>
        <v>0</v>
      </c>
      <c r="AA24" s="55">
        <f>COUNTIFS(Overview!$M:$M,"&gt;="&amp;A24,Overview!$M:$M,"&lt;="&amp;B24,Overview!$B:$B,$AA$5,Overview!$T:$T,"*Yes*")</f>
        <v>0</v>
      </c>
      <c r="AB24" s="55">
        <f>COUNTIFS(Overview!$M:$M,"&gt;="&amp;A24,Overview!$M:$M,"&lt;="&amp;B24,Overview!$B:$B,$AB$5,Overview!$T:$T,"*Yes*")</f>
        <v>0</v>
      </c>
      <c r="AC24" s="55">
        <f>COUNTIFS(Overview!$M:$M,"&gt;="&amp;A24,Overview!$M:$M,"&lt;="&amp;B24,Overview!$B:$B,$AC$5,Overview!$T:$T,"*Yes*")</f>
        <v>0</v>
      </c>
      <c r="AD24" s="55">
        <f>COUNTIFS(Overview!$M:$M,"&gt;="&amp;A24,Overview!$M:$M,"&lt;="&amp;B24,Overview!$B:$B,$AD$5,Overview!$T:$T,"*Yes*")</f>
        <v>0</v>
      </c>
      <c r="AE24" s="55">
        <f>COUNTIFS(Overview!$M:$M,"&gt;="&amp;A24,Overview!$M:$M,"&lt;="&amp;B24,Overview!$B:$B,$AE$5,Overview!$T:$T,"*Yes*")</f>
        <v>0</v>
      </c>
      <c r="AF24" s="55">
        <f>COUNTIFS(Overview!$M:$M,"&gt;="&amp;A24,Overview!$M:$M,"&lt;="&amp;B24,Overview!$B:$B,$AF$5,Overview!$T:$T,"*Yes*")</f>
        <v>0</v>
      </c>
      <c r="AG24" s="55">
        <f>COUNTIFS(Overview!$M:$M,"&gt;="&amp;A24,Overview!$M:$M,"&lt;="&amp;B24,Overview!$B:$B,$AG$5,Overview!$T:$T,"*Yes*")</f>
        <v>0</v>
      </c>
      <c r="AH24" s="55">
        <f>COUNTIFS(Overview!$M:$M,"&gt;="&amp;A24,Overview!$M:$M,"&lt;="&amp;B24,Overview!$B:$B,$AH$5,Overview!$T:$T,"*Yes*")</f>
        <v>0</v>
      </c>
      <c r="AI24" s="55">
        <f>COUNTIFS(Overview!$M:$M,"&gt;="&amp;A24,Overview!$M:$M,"&lt;="&amp;B24,Overview!$B:$B,$AI$5,Overview!$T:$T,"*Yes*")</f>
        <v>0</v>
      </c>
      <c r="AJ24" s="55">
        <f>COUNTIFS(Overview!$M:$M,"&gt;="&amp;A24,Overview!$M:$M,"&lt;="&amp;B24,Overview!$B:$B,$AJ$5,Overview!$T:$T,"*Yes*")</f>
        <v>0</v>
      </c>
      <c r="AK24" s="56"/>
      <c r="AL24" s="55">
        <f>SUM(D24:AJ24)</f>
        <v>0</v>
      </c>
      <c r="AN24" s="55" t="e">
        <f>100*D24/AL24</f>
        <v>#DIV/0!</v>
      </c>
      <c r="AO24" s="55" t="e">
        <f>100*E24/AL24</f>
        <v>#DIV/0!</v>
      </c>
      <c r="AP24" s="55" t="e">
        <f>100*F24/AL24</f>
        <v>#DIV/0!</v>
      </c>
      <c r="AQ24" s="55" t="e">
        <f>100*G24/AL24</f>
        <v>#DIV/0!</v>
      </c>
      <c r="AR24" s="55" t="e">
        <f>100*H24/AL24</f>
        <v>#DIV/0!</v>
      </c>
      <c r="AS24" s="55" t="e">
        <f>100*I24/AL24</f>
        <v>#DIV/0!</v>
      </c>
      <c r="AT24" s="55" t="e">
        <f>100*J24/AL24</f>
        <v>#DIV/0!</v>
      </c>
      <c r="AU24" s="55" t="e">
        <f>100*K24/AL24</f>
        <v>#DIV/0!</v>
      </c>
      <c r="AV24" s="55" t="e">
        <f>100*L24/AL24</f>
        <v>#DIV/0!</v>
      </c>
      <c r="AW24" s="55" t="e">
        <f>100*M24/AL24</f>
        <v>#DIV/0!</v>
      </c>
      <c r="AX24" s="55" t="e">
        <f>100*N24/AL24</f>
        <v>#DIV/0!</v>
      </c>
      <c r="AY24" s="55" t="e">
        <f>100*O24/AL24</f>
        <v>#DIV/0!</v>
      </c>
      <c r="AZ24" s="55" t="e">
        <f>100*P24/AL24</f>
        <v>#DIV/0!</v>
      </c>
      <c r="BA24" s="55" t="e">
        <f>100*Q24/AL24</f>
        <v>#DIV/0!</v>
      </c>
      <c r="BB24" s="55" t="e">
        <f>100*R24/AL24</f>
        <v>#DIV/0!</v>
      </c>
      <c r="BC24" s="55" t="e">
        <f>100*S24/AL24</f>
        <v>#DIV/0!</v>
      </c>
      <c r="BD24" s="55" t="e">
        <f>100*T24/AL24</f>
        <v>#DIV/0!</v>
      </c>
      <c r="BE24" s="55" t="e">
        <f>100*U24/AL24</f>
        <v>#DIV/0!</v>
      </c>
      <c r="BF24" s="55" t="e">
        <f>100*V24/AL24</f>
        <v>#DIV/0!</v>
      </c>
      <c r="BG24" s="55" t="e">
        <f>100*W24/AL24</f>
        <v>#DIV/0!</v>
      </c>
      <c r="BH24" s="55" t="e">
        <f>100*X24/AL24</f>
        <v>#DIV/0!</v>
      </c>
      <c r="BI24" s="55" t="e">
        <f>100*Y24/AL24</f>
        <v>#DIV/0!</v>
      </c>
      <c r="BJ24" s="55" t="e">
        <f>100*Z24/AL24</f>
        <v>#DIV/0!</v>
      </c>
      <c r="BK24" s="55" t="e">
        <f>100*AA24/AL24</f>
        <v>#DIV/0!</v>
      </c>
      <c r="BL24" s="55" t="e">
        <f>100*AB24/AL24</f>
        <v>#DIV/0!</v>
      </c>
      <c r="BM24" s="55" t="e">
        <f>100*AC24/AL24</f>
        <v>#DIV/0!</v>
      </c>
      <c r="BN24" s="55" t="e">
        <f>100*AD24/AL24</f>
        <v>#DIV/0!</v>
      </c>
      <c r="BO24" s="55" t="e">
        <f>100*AE24/AL24</f>
        <v>#DIV/0!</v>
      </c>
      <c r="BP24" s="55" t="e">
        <f>100*AF24/AL24</f>
        <v>#DIV/0!</v>
      </c>
      <c r="BQ24" s="55" t="e">
        <f>100*AG24/AL24</f>
        <v>#DIV/0!</v>
      </c>
      <c r="BR24" s="55" t="e">
        <f>100*AH24/AL24</f>
        <v>#DIV/0!</v>
      </c>
      <c r="BS24" s="55" t="e">
        <f>100*AI24/AL24</f>
        <v>#DIV/0!</v>
      </c>
      <c r="BT24" s="55" t="e">
        <f>100*AJ24/AL24</f>
        <v>#DIV/0!</v>
      </c>
    </row>
  </sheetData>
  <sheetProtection sheet="1" selectLockedCells="1"/>
  <protectedRanges>
    <protectedRange sqref="D25:D28 D8:AJ24" name="Overview_1"/>
  </protectedRanges>
  <conditionalFormatting sqref="D1:AL2 E3:AL3 D4:AL1048576">
    <cfRule type="cellIs" dxfId="28" priority="5" operator="equal">
      <formula>0</formula>
    </cfRule>
    <cfRule type="cellIs" dxfId="27" priority="6" operator="equal">
      <formula>182.5</formula>
    </cfRule>
  </conditionalFormatting>
  <conditionalFormatting sqref="AN1:BE1048576 BF6:BS24">
    <cfRule type="cellIs" dxfId="26" priority="3" operator="equal">
      <formula>0</formula>
    </cfRule>
    <cfRule type="cellIs" dxfId="25" priority="4" operator="equal">
      <formula>182.5</formula>
    </cfRule>
  </conditionalFormatting>
  <conditionalFormatting sqref="BT6:BT24">
    <cfRule type="cellIs" dxfId="24" priority="1" operator="equal">
      <formula>0</formula>
    </cfRule>
    <cfRule type="cellIs" dxfId="23" priority="2" operator="equal">
      <formula>182.5</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5:P51"/>
  <sheetViews>
    <sheetView zoomScale="75" zoomScaleNormal="75" workbookViewId="0">
      <selection activeCell="A27" sqref="A27"/>
    </sheetView>
  </sheetViews>
  <sheetFormatPr defaultRowHeight="15" x14ac:dyDescent="0.25"/>
  <cols>
    <col min="1" max="1" width="9.140625" style="7"/>
    <col min="2" max="2" width="43" bestFit="1" customWidth="1"/>
    <col min="3" max="3" width="17.28515625" bestFit="1" customWidth="1"/>
    <col min="5" max="5" width="8.85546875" bestFit="1" customWidth="1"/>
  </cols>
  <sheetData>
    <row r="5" spans="1:16" x14ac:dyDescent="0.25">
      <c r="D5" t="str">
        <f>'Stats (courses)'!$C$12</f>
        <v>2012/13</v>
      </c>
      <c r="E5" s="56" t="str">
        <f>'Stats (courses)'!$C$13</f>
        <v>2013/14</v>
      </c>
      <c r="F5" t="str">
        <f>'Stats (courses)'!$C$14</f>
        <v>2014/15</v>
      </c>
      <c r="G5" t="str">
        <f>'Stats (courses)'!$C$15</f>
        <v>2015/16</v>
      </c>
      <c r="H5" t="str">
        <f>'Stats (courses)'!$C$16</f>
        <v>2016/17</v>
      </c>
      <c r="I5" t="str">
        <f>'Stats (courses)'!$C$17</f>
        <v>2017/18</v>
      </c>
      <c r="J5" t="str">
        <f>'Stats (courses)'!$C$18</f>
        <v>2018/19</v>
      </c>
      <c r="K5" t="str">
        <f>'Stats (courses)'!$C$19</f>
        <v>2019/20</v>
      </c>
      <c r="L5" t="str">
        <f>'Stats (courses)'!$C$20</f>
        <v>2020/21</v>
      </c>
      <c r="M5" t="str">
        <f>'Stats (courses)'!$C$21</f>
        <v>2021/22</v>
      </c>
      <c r="N5" t="str">
        <f>'Stats (courses)'!$C$22</f>
        <v>2022/23</v>
      </c>
      <c r="O5" t="str">
        <f>'Stats (courses)'!$C$23</f>
        <v>2023/24</v>
      </c>
      <c r="P5" t="str">
        <f>'Stats (courses)'!$C$24</f>
        <v>2024/25</v>
      </c>
    </row>
    <row r="6" spans="1:16" x14ac:dyDescent="0.25">
      <c r="B6" t="str">
        <f t="array" ref="B6:B51">TRANSPOSE('Stats (courses)'!D6:AJ6)</f>
        <v>Classical and Quantum Mechanics</v>
      </c>
      <c r="C6" t="str">
        <f t="array" ref="C6:C51">TRANSPOSE('Stats (courses)'!D5:AJ5)</f>
        <v>EE1200</v>
      </c>
      <c r="D6" s="56">
        <f>'Stats (courses)'!D12</f>
        <v>33</v>
      </c>
      <c r="E6" s="56">
        <f>'Stats (courses)'!D13</f>
        <v>35</v>
      </c>
      <c r="F6" s="56">
        <f>'Stats (courses)'!D14</f>
        <v>24</v>
      </c>
      <c r="G6" s="56">
        <f>'Stats (courses)'!D15</f>
        <v>29</v>
      </c>
      <c r="H6" s="56">
        <f>'Stats (courses)'!D16</f>
        <v>20</v>
      </c>
      <c r="I6" s="56">
        <f>'Stats (courses)'!D17</f>
        <v>22</v>
      </c>
      <c r="J6" s="56">
        <f>'Stats (courses)'!D18</f>
        <v>21</v>
      </c>
      <c r="K6" s="56">
        <f>'Stats (courses)'!D19</f>
        <v>17</v>
      </c>
      <c r="L6" s="56">
        <f>'Stats (courses)'!D20</f>
        <v>16</v>
      </c>
      <c r="M6" s="56">
        <f>'Stats (courses)'!D21</f>
        <v>17</v>
      </c>
      <c r="N6" s="56">
        <f>'Stats (courses)'!D22</f>
        <v>1</v>
      </c>
      <c r="O6" s="56">
        <f>'Stats (courses)'!D23</f>
        <v>0</v>
      </c>
      <c r="P6" s="56">
        <f>'Stats (courses)'!D24</f>
        <v>0</v>
      </c>
    </row>
    <row r="7" spans="1:16" x14ac:dyDescent="0.25">
      <c r="B7" t="str">
        <v>Mechanics and Theory of Relativity</v>
      </c>
      <c r="C7" t="str">
        <v>TN1612TU</v>
      </c>
      <c r="D7" s="56">
        <f t="array" ref="D7:P7">TRANSPOSE('Stats (courses)'!E12:E24)</f>
        <v>39</v>
      </c>
      <c r="E7" s="56">
        <v>35</v>
      </c>
      <c r="F7" s="56">
        <v>33</v>
      </c>
      <c r="G7" s="56">
        <v>39</v>
      </c>
      <c r="H7" s="56">
        <v>41</v>
      </c>
      <c r="I7" s="56">
        <v>38</v>
      </c>
      <c r="J7" s="56">
        <v>38</v>
      </c>
      <c r="K7" s="56">
        <v>19</v>
      </c>
      <c r="L7" s="56">
        <v>34</v>
      </c>
      <c r="M7" s="56">
        <v>36</v>
      </c>
      <c r="N7" s="56">
        <v>33</v>
      </c>
      <c r="O7" s="56">
        <v>0</v>
      </c>
      <c r="P7" s="56">
        <v>0</v>
      </c>
    </row>
    <row r="8" spans="1:16" x14ac:dyDescent="0.25">
      <c r="B8" t="str">
        <v>Mechanics and Theory of Relativity</v>
      </c>
      <c r="C8" t="str">
        <v>TN1531TW</v>
      </c>
      <c r="D8" s="56">
        <f t="array" ref="D8:P8">TRANSPOSE('Stats (courses)'!F12:F24)</f>
        <v>0</v>
      </c>
      <c r="E8" s="56">
        <v>0</v>
      </c>
      <c r="F8" s="56">
        <v>10</v>
      </c>
      <c r="G8" s="56">
        <v>15</v>
      </c>
      <c r="H8" s="56">
        <v>18</v>
      </c>
      <c r="I8" s="56">
        <v>20</v>
      </c>
      <c r="J8" s="56">
        <v>20</v>
      </c>
      <c r="K8" s="56">
        <v>20</v>
      </c>
      <c r="L8" s="56">
        <v>22</v>
      </c>
      <c r="M8" s="56">
        <v>4</v>
      </c>
      <c r="N8" s="56">
        <v>6</v>
      </c>
      <c r="O8" s="56">
        <v>0</v>
      </c>
      <c r="P8" s="56">
        <v>0</v>
      </c>
    </row>
    <row r="9" spans="1:16" x14ac:dyDescent="0.25">
      <c r="A9" s="7" t="s">
        <v>2147</v>
      </c>
      <c r="B9" t="str">
        <v>Mechanics I</v>
      </c>
      <c r="C9" t="str">
        <v>TN4110TA</v>
      </c>
      <c r="D9" s="56">
        <f t="array" ref="D9:P9">TRANSPOSE('Stats (courses)'!G12:G24)</f>
        <v>6</v>
      </c>
      <c r="E9" s="56">
        <v>1</v>
      </c>
      <c r="F9" s="56">
        <v>0</v>
      </c>
      <c r="G9" s="56">
        <v>0</v>
      </c>
      <c r="H9" s="56">
        <v>0</v>
      </c>
      <c r="I9" s="56">
        <v>0</v>
      </c>
      <c r="J9" s="56">
        <v>0</v>
      </c>
      <c r="K9" s="56">
        <v>0</v>
      </c>
      <c r="L9" s="56">
        <v>0</v>
      </c>
      <c r="M9" s="56">
        <v>0</v>
      </c>
      <c r="N9" s="56">
        <v>0</v>
      </c>
      <c r="O9" s="56">
        <v>0</v>
      </c>
      <c r="P9" s="56">
        <v>0</v>
      </c>
    </row>
    <row r="10" spans="1:16" x14ac:dyDescent="0.25">
      <c r="A10" s="7" t="s">
        <v>2147</v>
      </c>
      <c r="B10" t="str">
        <v>Mechanics I</v>
      </c>
      <c r="C10" t="str">
        <v>AESB1320TN</v>
      </c>
      <c r="D10" s="56">
        <f t="array" ref="D10:P10">TRANSPOSE('Stats (courses)'!H12:H24)</f>
        <v>0</v>
      </c>
      <c r="E10" s="56">
        <v>9</v>
      </c>
      <c r="F10" s="56">
        <v>0</v>
      </c>
      <c r="G10" s="56">
        <v>0</v>
      </c>
      <c r="H10" s="56">
        <v>0</v>
      </c>
      <c r="I10" s="56">
        <v>0</v>
      </c>
      <c r="J10" s="56">
        <v>0</v>
      </c>
      <c r="K10" s="56">
        <v>0</v>
      </c>
      <c r="L10" s="56">
        <v>0</v>
      </c>
      <c r="M10" s="56">
        <v>0</v>
      </c>
      <c r="N10" s="56">
        <v>0</v>
      </c>
      <c r="O10" s="56">
        <v>0</v>
      </c>
      <c r="P10" s="56">
        <v>0</v>
      </c>
    </row>
    <row r="11" spans="1:16" x14ac:dyDescent="0.25">
      <c r="B11" t="str">
        <v>Introduction to Mechanics, Waves and Optics</v>
      </c>
      <c r="C11" t="str">
        <v>TN1301</v>
      </c>
      <c r="D11" s="56">
        <f t="array" ref="D11:P11">TRANSPOSE('Stats (courses)'!I12:I24)</f>
        <v>0</v>
      </c>
      <c r="E11" s="56">
        <v>11</v>
      </c>
      <c r="F11" s="56">
        <v>7</v>
      </c>
      <c r="G11" s="56">
        <v>6</v>
      </c>
      <c r="H11" s="56">
        <v>10</v>
      </c>
      <c r="I11" s="56">
        <v>13</v>
      </c>
      <c r="J11" s="56">
        <v>15</v>
      </c>
      <c r="K11" s="56">
        <v>18</v>
      </c>
      <c r="L11" s="56">
        <v>14</v>
      </c>
      <c r="M11" s="56">
        <v>10</v>
      </c>
      <c r="N11" s="56">
        <v>14</v>
      </c>
      <c r="O11" s="56">
        <v>17</v>
      </c>
      <c r="P11" s="56">
        <v>0</v>
      </c>
    </row>
    <row r="12" spans="1:16" x14ac:dyDescent="0.25">
      <c r="B12" t="str">
        <v>Classical Mechanics</v>
      </c>
      <c r="C12" t="str">
        <v>TN2321</v>
      </c>
      <c r="D12" s="56">
        <f t="array" ref="D12:P37">TRANSPOSE('Stats (courses)'!J12:AJ24)</f>
        <v>6</v>
      </c>
      <c r="E12" s="56">
        <v>0</v>
      </c>
      <c r="F12" s="56">
        <v>0</v>
      </c>
      <c r="G12" s="56">
        <v>6</v>
      </c>
      <c r="H12" s="56">
        <v>1</v>
      </c>
      <c r="I12" s="56">
        <v>1</v>
      </c>
      <c r="J12" s="56">
        <v>1</v>
      </c>
      <c r="K12" s="56">
        <v>3</v>
      </c>
      <c r="L12" s="56">
        <v>1</v>
      </c>
      <c r="M12" s="56">
        <v>1</v>
      </c>
      <c r="N12" s="56">
        <v>5</v>
      </c>
      <c r="O12" s="56">
        <v>2</v>
      </c>
      <c r="P12" s="56">
        <v>0</v>
      </c>
    </row>
    <row r="13" spans="1:16" x14ac:dyDescent="0.25">
      <c r="B13" t="str">
        <v>Introduction to Waves</v>
      </c>
      <c r="C13" t="str">
        <v>TN2345</v>
      </c>
      <c r="D13" s="56">
        <v>5</v>
      </c>
      <c r="E13" s="56">
        <v>17</v>
      </c>
      <c r="F13" s="56">
        <v>13</v>
      </c>
      <c r="G13" s="56">
        <v>7</v>
      </c>
      <c r="H13" s="56">
        <v>11</v>
      </c>
      <c r="I13" s="56">
        <v>6</v>
      </c>
      <c r="J13" s="56">
        <v>11</v>
      </c>
      <c r="K13" s="56">
        <v>13</v>
      </c>
      <c r="L13" s="56">
        <v>13</v>
      </c>
      <c r="M13" s="56">
        <v>0</v>
      </c>
      <c r="N13" s="56">
        <v>8</v>
      </c>
      <c r="O13" s="56">
        <v>8</v>
      </c>
      <c r="P13" s="56">
        <v>0</v>
      </c>
    </row>
    <row r="14" spans="1:16" x14ac:dyDescent="0.25">
      <c r="B14" t="str">
        <v>Thermodynamics</v>
      </c>
      <c r="C14" t="str">
        <v>TN1201</v>
      </c>
      <c r="D14" s="56">
        <v>0</v>
      </c>
      <c r="E14" s="56">
        <v>0</v>
      </c>
      <c r="F14" s="56">
        <v>7</v>
      </c>
      <c r="G14" s="56">
        <v>6</v>
      </c>
      <c r="H14" s="56">
        <v>5</v>
      </c>
      <c r="I14" s="56">
        <v>5</v>
      </c>
      <c r="J14" s="56">
        <v>4</v>
      </c>
      <c r="K14" s="56">
        <v>0</v>
      </c>
      <c r="L14" s="56">
        <v>0</v>
      </c>
      <c r="M14" s="56">
        <v>4</v>
      </c>
      <c r="N14" s="56">
        <v>3</v>
      </c>
      <c r="O14" s="56">
        <v>0</v>
      </c>
      <c r="P14" s="56">
        <v>0</v>
      </c>
    </row>
    <row r="15" spans="1:16" x14ac:dyDescent="0.25">
      <c r="B15" t="str">
        <v>Introduction to Electricity and Magnetism</v>
      </c>
      <c r="C15" t="str">
        <v>TN1321</v>
      </c>
      <c r="D15" s="56">
        <v>15</v>
      </c>
      <c r="E15" s="56">
        <v>15</v>
      </c>
      <c r="F15" s="56">
        <v>14</v>
      </c>
      <c r="G15" s="56">
        <v>13</v>
      </c>
      <c r="H15" s="56">
        <v>13</v>
      </c>
      <c r="I15" s="56">
        <v>13</v>
      </c>
      <c r="J15" s="56">
        <v>13</v>
      </c>
      <c r="K15" s="56">
        <v>14</v>
      </c>
      <c r="L15" s="56">
        <v>13</v>
      </c>
      <c r="M15" s="56">
        <v>12</v>
      </c>
      <c r="N15" s="56">
        <v>14</v>
      </c>
      <c r="O15" s="56">
        <v>14</v>
      </c>
      <c r="P15" s="56">
        <v>0</v>
      </c>
    </row>
    <row r="16" spans="1:16" x14ac:dyDescent="0.25">
      <c r="A16" s="7" t="s">
        <v>2147</v>
      </c>
      <c r="B16" t="str">
        <v>Physics 2</v>
      </c>
      <c r="C16" t="str">
        <v>TN1662</v>
      </c>
      <c r="D16" s="56">
        <v>0</v>
      </c>
      <c r="E16" s="56">
        <v>0</v>
      </c>
      <c r="F16" s="56">
        <v>0</v>
      </c>
      <c r="G16" s="56">
        <v>0</v>
      </c>
      <c r="H16" s="56">
        <v>0</v>
      </c>
      <c r="I16" s="56">
        <v>0</v>
      </c>
      <c r="J16" s="56">
        <v>0</v>
      </c>
      <c r="K16" s="56">
        <v>0</v>
      </c>
      <c r="L16" s="56">
        <v>0</v>
      </c>
      <c r="M16" s="56">
        <v>0</v>
      </c>
      <c r="N16" s="56">
        <v>0</v>
      </c>
      <c r="O16" s="56">
        <v>0</v>
      </c>
      <c r="P16" s="56">
        <v>0</v>
      </c>
    </row>
    <row r="17" spans="1:16" x14ac:dyDescent="0.25">
      <c r="A17" s="7" t="s">
        <v>2147</v>
      </c>
      <c r="B17" t="str">
        <v>Electromagnetism</v>
      </c>
      <c r="C17" t="str">
        <v>TN2053</v>
      </c>
      <c r="D17" s="56">
        <v>0</v>
      </c>
      <c r="E17" s="56">
        <v>0</v>
      </c>
      <c r="F17" s="56">
        <v>0</v>
      </c>
      <c r="G17" s="56">
        <v>0</v>
      </c>
      <c r="H17" s="56">
        <v>0</v>
      </c>
      <c r="I17" s="56">
        <v>0</v>
      </c>
      <c r="J17" s="56">
        <v>0</v>
      </c>
      <c r="K17" s="56">
        <v>0</v>
      </c>
      <c r="L17" s="56">
        <v>0</v>
      </c>
      <c r="M17" s="56">
        <v>0</v>
      </c>
      <c r="N17" s="56">
        <v>0</v>
      </c>
      <c r="O17" s="56">
        <v>0</v>
      </c>
      <c r="P17" s="56">
        <v>0</v>
      </c>
    </row>
    <row r="18" spans="1:16" x14ac:dyDescent="0.25">
      <c r="A18" s="7" t="s">
        <v>2147</v>
      </c>
      <c r="B18" t="str">
        <v>Electricity and Magnetism</v>
      </c>
      <c r="C18" t="str">
        <v>TN4010TA</v>
      </c>
      <c r="D18" s="56">
        <v>14</v>
      </c>
      <c r="E18" s="56">
        <v>14</v>
      </c>
      <c r="F18" s="56">
        <v>0</v>
      </c>
      <c r="G18" s="56">
        <v>0</v>
      </c>
      <c r="H18" s="56">
        <v>0</v>
      </c>
      <c r="I18" s="56">
        <v>0</v>
      </c>
      <c r="J18" s="56">
        <v>0</v>
      </c>
      <c r="K18" s="56">
        <v>0</v>
      </c>
      <c r="L18" s="56">
        <v>0</v>
      </c>
      <c r="M18" s="56">
        <v>0</v>
      </c>
      <c r="N18" s="56">
        <v>0</v>
      </c>
      <c r="O18" s="56">
        <v>0</v>
      </c>
      <c r="P18" s="56">
        <v>0</v>
      </c>
    </row>
    <row r="19" spans="1:16" x14ac:dyDescent="0.25">
      <c r="B19" t="str">
        <v>Optics</v>
      </c>
      <c r="C19" t="str">
        <v>TN2421</v>
      </c>
      <c r="D19" s="56">
        <v>0</v>
      </c>
      <c r="E19" s="56">
        <v>3</v>
      </c>
      <c r="F19" s="56">
        <v>4</v>
      </c>
      <c r="G19" s="56">
        <v>10</v>
      </c>
      <c r="H19" s="56">
        <v>8</v>
      </c>
      <c r="I19" s="56">
        <v>8</v>
      </c>
      <c r="J19" s="56">
        <v>9</v>
      </c>
      <c r="K19" s="56">
        <v>0</v>
      </c>
      <c r="L19" s="56">
        <v>7</v>
      </c>
      <c r="M19" s="56">
        <v>7</v>
      </c>
      <c r="N19" s="56">
        <v>8</v>
      </c>
      <c r="O19" s="56">
        <v>0</v>
      </c>
      <c r="P19" s="56">
        <v>0</v>
      </c>
    </row>
    <row r="20" spans="1:16" x14ac:dyDescent="0.25">
      <c r="B20" t="str">
        <v>Modern Physics</v>
      </c>
      <c r="C20" t="str">
        <v>TN1311</v>
      </c>
      <c r="D20" s="56">
        <v>5</v>
      </c>
      <c r="E20" s="56">
        <v>5</v>
      </c>
      <c r="F20" s="56">
        <v>5</v>
      </c>
      <c r="G20" s="56">
        <v>4</v>
      </c>
      <c r="H20" s="56">
        <v>5</v>
      </c>
      <c r="I20" s="56">
        <v>5</v>
      </c>
      <c r="J20" s="56">
        <v>5</v>
      </c>
      <c r="K20" s="56">
        <v>5</v>
      </c>
      <c r="L20" s="56">
        <v>5</v>
      </c>
      <c r="M20" s="56">
        <v>5</v>
      </c>
      <c r="N20" s="56">
        <v>5</v>
      </c>
      <c r="O20" s="56">
        <v>5</v>
      </c>
      <c r="P20" s="56">
        <v>0</v>
      </c>
    </row>
    <row r="21" spans="1:16" x14ac:dyDescent="0.25">
      <c r="A21" s="7" t="s">
        <v>2147</v>
      </c>
      <c r="B21" t="str">
        <v>Physics of Everyday Life</v>
      </c>
      <c r="C21" t="str">
        <v>TN1622</v>
      </c>
      <c r="D21" s="56">
        <v>10</v>
      </c>
      <c r="E21" s="56">
        <v>16</v>
      </c>
      <c r="F21" s="56">
        <v>0</v>
      </c>
      <c r="G21" s="56">
        <v>0</v>
      </c>
      <c r="H21" s="56">
        <v>0</v>
      </c>
      <c r="I21" s="56">
        <v>0</v>
      </c>
      <c r="J21" s="56">
        <v>0</v>
      </c>
      <c r="K21" s="56">
        <v>0</v>
      </c>
      <c r="L21" s="56">
        <v>0</v>
      </c>
      <c r="M21" s="56">
        <v>0</v>
      </c>
      <c r="N21" s="56">
        <v>0</v>
      </c>
      <c r="O21" s="56">
        <v>0</v>
      </c>
      <c r="P21" s="56">
        <v>0</v>
      </c>
    </row>
    <row r="22" spans="1:16" x14ac:dyDescent="0.25">
      <c r="B22" t="str">
        <v>Physical Transport Phenomena</v>
      </c>
      <c r="C22" t="str">
        <v>TN2785</v>
      </c>
      <c r="D22" s="56">
        <v>0</v>
      </c>
      <c r="E22" s="56">
        <v>0</v>
      </c>
      <c r="F22" s="56">
        <v>0</v>
      </c>
      <c r="G22" s="56">
        <v>0</v>
      </c>
      <c r="H22" s="56">
        <v>1</v>
      </c>
      <c r="I22" s="56">
        <v>6</v>
      </c>
      <c r="J22" s="56">
        <v>10</v>
      </c>
      <c r="K22" s="56">
        <v>6</v>
      </c>
      <c r="L22" s="56">
        <v>3</v>
      </c>
      <c r="M22" s="56">
        <v>7</v>
      </c>
      <c r="N22" s="56">
        <v>6</v>
      </c>
      <c r="O22" s="56">
        <v>1</v>
      </c>
      <c r="P22" s="56">
        <v>0</v>
      </c>
    </row>
    <row r="23" spans="1:16" x14ac:dyDescent="0.25">
      <c r="A23" s="7" t="s">
        <v>2147</v>
      </c>
      <c r="B23" t="str">
        <v>Physical Transport Phenomena</v>
      </c>
      <c r="C23" t="str">
        <v>4052FYSTRY</v>
      </c>
      <c r="D23" s="56">
        <v>0</v>
      </c>
      <c r="E23" s="56">
        <v>0</v>
      </c>
      <c r="F23" s="56">
        <v>0</v>
      </c>
      <c r="G23" s="56">
        <v>0</v>
      </c>
      <c r="H23" s="56">
        <v>0</v>
      </c>
      <c r="I23" s="56">
        <v>0</v>
      </c>
      <c r="J23" s="56">
        <v>0</v>
      </c>
      <c r="K23" s="56">
        <v>0</v>
      </c>
      <c r="L23" s="56">
        <v>0</v>
      </c>
      <c r="M23" s="56">
        <v>4</v>
      </c>
      <c r="N23" s="56">
        <v>0</v>
      </c>
      <c r="O23" s="56">
        <v>0</v>
      </c>
      <c r="P23" s="56">
        <v>0</v>
      </c>
    </row>
    <row r="24" spans="1:16" x14ac:dyDescent="0.25">
      <c r="A24" s="7" t="s">
        <v>2147</v>
      </c>
      <c r="B24" t="str">
        <v>Classical and Quantum Mechanics</v>
      </c>
      <c r="C24" t="str">
        <v>EE1P11</v>
      </c>
      <c r="D24" s="56">
        <v>0</v>
      </c>
      <c r="E24" s="56">
        <v>0</v>
      </c>
      <c r="F24" s="56">
        <v>0</v>
      </c>
      <c r="G24" s="56">
        <v>0</v>
      </c>
      <c r="H24" s="56">
        <v>0</v>
      </c>
      <c r="I24" s="56">
        <v>0</v>
      </c>
      <c r="J24" s="56">
        <v>0</v>
      </c>
      <c r="K24" s="56">
        <v>0</v>
      </c>
      <c r="L24" s="56">
        <v>0</v>
      </c>
      <c r="M24" s="56">
        <v>0</v>
      </c>
      <c r="N24" s="56">
        <v>0</v>
      </c>
      <c r="O24" s="56">
        <v>0</v>
      </c>
      <c r="P24" s="56">
        <v>0</v>
      </c>
    </row>
    <row r="25" spans="1:16" x14ac:dyDescent="0.25">
      <c r="A25" s="7" t="s">
        <v>2147</v>
      </c>
      <c r="B25" t="str">
        <v>Electromagnetism</v>
      </c>
      <c r="C25" t="str">
        <v>TN2054</v>
      </c>
      <c r="D25" s="56">
        <v>11</v>
      </c>
      <c r="E25" s="56">
        <v>16</v>
      </c>
      <c r="F25" s="56">
        <v>13</v>
      </c>
      <c r="G25" s="56">
        <v>2</v>
      </c>
      <c r="H25" s="56">
        <v>2</v>
      </c>
      <c r="I25" s="56">
        <v>0</v>
      </c>
      <c r="J25" s="56">
        <v>0</v>
      </c>
      <c r="K25" s="56">
        <v>0</v>
      </c>
      <c r="L25" s="56">
        <v>0</v>
      </c>
      <c r="M25" s="56">
        <v>2</v>
      </c>
      <c r="N25" s="56">
        <v>2</v>
      </c>
      <c r="O25" s="56">
        <v>0</v>
      </c>
      <c r="P25" s="56">
        <v>0</v>
      </c>
    </row>
    <row r="26" spans="1:16" x14ac:dyDescent="0.25">
      <c r="A26" s="7" t="s">
        <v>2147</v>
      </c>
      <c r="B26" t="str">
        <v>Physics 1A</v>
      </c>
      <c r="C26" t="str">
        <v>NB1142</v>
      </c>
      <c r="D26" s="56">
        <v>0</v>
      </c>
      <c r="E26" s="56">
        <v>0</v>
      </c>
      <c r="F26" s="56">
        <v>10</v>
      </c>
      <c r="G26" s="56">
        <v>13</v>
      </c>
      <c r="H26" s="56">
        <v>0</v>
      </c>
      <c r="I26" s="56">
        <v>0</v>
      </c>
      <c r="J26" s="56">
        <v>0</v>
      </c>
      <c r="K26" s="56">
        <v>26</v>
      </c>
      <c r="L26" s="56">
        <v>36</v>
      </c>
      <c r="M26" s="56">
        <v>0</v>
      </c>
      <c r="N26" s="56">
        <v>0</v>
      </c>
      <c r="O26" s="56">
        <v>0</v>
      </c>
      <c r="P26" s="56">
        <v>0</v>
      </c>
    </row>
    <row r="27" spans="1:16" x14ac:dyDescent="0.25">
      <c r="A27" s="7" t="s">
        <v>2147</v>
      </c>
      <c r="B27" t="str">
        <v>Student Experiment</v>
      </c>
      <c r="C27" t="str">
        <v>StudExp</v>
      </c>
      <c r="D27" s="56">
        <v>1</v>
      </c>
      <c r="E27" s="56">
        <v>0</v>
      </c>
      <c r="F27" s="56">
        <v>0</v>
      </c>
      <c r="G27" s="56">
        <v>0</v>
      </c>
      <c r="H27" s="56">
        <v>0</v>
      </c>
      <c r="I27" s="56">
        <v>1</v>
      </c>
      <c r="J27" s="56">
        <v>0</v>
      </c>
      <c r="K27" s="56">
        <v>0</v>
      </c>
      <c r="L27" s="56">
        <v>0</v>
      </c>
      <c r="M27" s="56">
        <v>0</v>
      </c>
      <c r="N27" s="56">
        <v>0</v>
      </c>
      <c r="O27" s="56">
        <v>0</v>
      </c>
      <c r="P27" s="56">
        <v>0</v>
      </c>
    </row>
    <row r="28" spans="1:16" x14ac:dyDescent="0.25">
      <c r="A28" s="7" t="s">
        <v>2147</v>
      </c>
      <c r="B28" t="str">
        <v>Statistical Mechanics and Thermodynamics</v>
      </c>
      <c r="C28" t="str">
        <v>StatMechThermo</v>
      </c>
      <c r="D28" s="56">
        <v>0</v>
      </c>
      <c r="E28" s="56">
        <v>0</v>
      </c>
      <c r="F28" s="56">
        <v>0</v>
      </c>
      <c r="G28" s="56">
        <v>10</v>
      </c>
      <c r="H28" s="56">
        <v>0</v>
      </c>
      <c r="I28" s="56">
        <v>0</v>
      </c>
      <c r="J28" s="56">
        <v>0</v>
      </c>
      <c r="K28" s="56">
        <v>0</v>
      </c>
      <c r="L28" s="56">
        <v>0</v>
      </c>
      <c r="M28" s="56">
        <v>0</v>
      </c>
      <c r="N28" s="56">
        <v>0</v>
      </c>
      <c r="O28" s="56">
        <v>0</v>
      </c>
      <c r="P28" s="56">
        <v>0</v>
      </c>
    </row>
    <row r="29" spans="1:16" x14ac:dyDescent="0.25">
      <c r="A29" s="7" t="s">
        <v>2147</v>
      </c>
      <c r="B29" t="str">
        <v>Analysis</v>
      </c>
      <c r="C29" t="str">
        <v>WI1423NB</v>
      </c>
      <c r="D29" s="56">
        <v>0</v>
      </c>
      <c r="E29" s="56">
        <v>0</v>
      </c>
      <c r="F29" s="56">
        <v>0</v>
      </c>
      <c r="G29" s="56">
        <v>1</v>
      </c>
      <c r="H29" s="56">
        <v>0</v>
      </c>
      <c r="I29" s="56">
        <v>0</v>
      </c>
      <c r="J29" s="56">
        <v>0</v>
      </c>
      <c r="K29" s="56">
        <v>0</v>
      </c>
      <c r="L29" s="56">
        <v>0</v>
      </c>
      <c r="M29" s="56">
        <v>0</v>
      </c>
      <c r="N29" s="56">
        <v>0</v>
      </c>
      <c r="O29" s="56">
        <v>0</v>
      </c>
      <c r="P29" s="56">
        <v>0</v>
      </c>
    </row>
    <row r="30" spans="1:16" x14ac:dyDescent="0.25">
      <c r="A30" s="7" t="s">
        <v>2147</v>
      </c>
      <c r="B30" t="str">
        <v>Propulsion and Power</v>
      </c>
      <c r="C30" t="str">
        <v>AE2230-II</v>
      </c>
      <c r="D30" s="56">
        <v>0</v>
      </c>
      <c r="E30" s="56">
        <v>0</v>
      </c>
      <c r="F30" s="56">
        <v>1</v>
      </c>
      <c r="G30" s="56">
        <v>1</v>
      </c>
      <c r="H30" s="56">
        <v>1</v>
      </c>
      <c r="I30" s="56">
        <v>1</v>
      </c>
      <c r="J30" s="56">
        <v>1</v>
      </c>
      <c r="K30" s="56">
        <v>0</v>
      </c>
      <c r="L30" s="56">
        <v>0</v>
      </c>
      <c r="M30" s="56">
        <v>0</v>
      </c>
      <c r="N30" s="56">
        <v>0</v>
      </c>
      <c r="O30" s="56">
        <v>0</v>
      </c>
      <c r="P30" s="56">
        <v>0</v>
      </c>
    </row>
    <row r="31" spans="1:16" x14ac:dyDescent="0.25">
      <c r="A31" s="7" t="s">
        <v>2147</v>
      </c>
      <c r="B31" t="str">
        <v>Optics and Microscopy</v>
      </c>
      <c r="C31" t="str">
        <v>NB2041</v>
      </c>
      <c r="D31" s="56">
        <v>0</v>
      </c>
      <c r="E31" s="56">
        <v>0</v>
      </c>
      <c r="F31" s="56">
        <v>2</v>
      </c>
      <c r="G31" s="56">
        <v>3</v>
      </c>
      <c r="H31" s="56">
        <v>2</v>
      </c>
      <c r="I31" s="56">
        <v>2</v>
      </c>
      <c r="J31" s="56">
        <v>2</v>
      </c>
      <c r="K31" s="56">
        <v>0</v>
      </c>
      <c r="L31" s="56">
        <v>0</v>
      </c>
      <c r="M31" s="56">
        <v>0</v>
      </c>
      <c r="N31" s="56">
        <v>0</v>
      </c>
      <c r="O31" s="56">
        <v>0</v>
      </c>
      <c r="P31" s="56">
        <v>0</v>
      </c>
    </row>
    <row r="32" spans="1:16" x14ac:dyDescent="0.25">
      <c r="A32" s="7" t="s">
        <v>2147</v>
      </c>
      <c r="B32" t="str">
        <v>Natuurkundig Practicum</v>
      </c>
      <c r="C32" t="str">
        <v>TN1404-P</v>
      </c>
      <c r="D32" s="56">
        <v>0</v>
      </c>
      <c r="E32" s="56">
        <v>0</v>
      </c>
      <c r="F32" s="56">
        <v>0</v>
      </c>
      <c r="G32" s="56">
        <v>0</v>
      </c>
      <c r="H32" s="56">
        <v>4</v>
      </c>
      <c r="I32" s="56">
        <v>4</v>
      </c>
      <c r="J32" s="56">
        <v>0</v>
      </c>
      <c r="K32" s="56">
        <v>4</v>
      </c>
      <c r="L32" s="56">
        <v>0</v>
      </c>
      <c r="M32" s="56">
        <v>0</v>
      </c>
      <c r="N32" s="56">
        <v>0</v>
      </c>
      <c r="O32" s="56">
        <v>0</v>
      </c>
      <c r="P32" s="56">
        <v>0</v>
      </c>
    </row>
    <row r="33" spans="1:16" x14ac:dyDescent="0.25">
      <c r="A33" s="7" t="s">
        <v>2147</v>
      </c>
      <c r="B33" t="str">
        <v>Differential Equations</v>
      </c>
      <c r="C33" t="str">
        <v>WI2180LR-I</v>
      </c>
      <c r="D33" s="56">
        <v>0</v>
      </c>
      <c r="E33" s="56">
        <v>0</v>
      </c>
      <c r="F33" s="56">
        <v>0</v>
      </c>
      <c r="G33" s="56">
        <v>0</v>
      </c>
      <c r="H33" s="56">
        <v>0</v>
      </c>
      <c r="I33" s="56">
        <v>1</v>
      </c>
      <c r="J33" s="56">
        <v>1</v>
      </c>
      <c r="K33" s="56">
        <v>0</v>
      </c>
      <c r="L33" s="56">
        <v>0</v>
      </c>
      <c r="M33" s="56">
        <v>0</v>
      </c>
      <c r="N33" s="56">
        <v>0</v>
      </c>
      <c r="O33" s="56">
        <v>0</v>
      </c>
      <c r="P33" s="56">
        <v>0</v>
      </c>
    </row>
    <row r="34" spans="1:16" x14ac:dyDescent="0.25">
      <c r="A34" s="7" t="s">
        <v>2147</v>
      </c>
      <c r="B34">
        <v>0</v>
      </c>
      <c r="C34" t="str">
        <v>================</v>
      </c>
      <c r="D34" s="56">
        <v>0</v>
      </c>
      <c r="E34" s="56">
        <v>0</v>
      </c>
      <c r="F34" s="56">
        <v>0</v>
      </c>
      <c r="G34" s="56">
        <v>0</v>
      </c>
      <c r="H34" s="56">
        <v>0</v>
      </c>
      <c r="I34" s="56">
        <v>0</v>
      </c>
      <c r="J34" s="56">
        <v>0</v>
      </c>
      <c r="K34" s="56">
        <v>0</v>
      </c>
      <c r="L34" s="56">
        <v>0</v>
      </c>
      <c r="M34" s="56">
        <v>0</v>
      </c>
      <c r="N34" s="56">
        <v>0</v>
      </c>
      <c r="O34" s="56">
        <v>0</v>
      </c>
      <c r="P34" s="56">
        <v>0</v>
      </c>
    </row>
    <row r="35" spans="1:16" x14ac:dyDescent="0.25">
      <c r="A35" s="7" t="s">
        <v>2147</v>
      </c>
      <c r="B35" t="str">
        <v>Open Days</v>
      </c>
      <c r="C35" t="str">
        <v>Open Days</v>
      </c>
      <c r="D35" s="56">
        <v>0</v>
      </c>
      <c r="E35" s="56">
        <v>0</v>
      </c>
      <c r="F35" s="56">
        <v>0</v>
      </c>
      <c r="G35" s="56">
        <v>0</v>
      </c>
      <c r="H35" s="56">
        <v>0</v>
      </c>
      <c r="I35" s="56">
        <v>4</v>
      </c>
      <c r="J35" s="56">
        <v>4</v>
      </c>
      <c r="K35" s="56">
        <v>4</v>
      </c>
      <c r="L35" s="56">
        <v>1</v>
      </c>
      <c r="M35" s="56">
        <v>0</v>
      </c>
      <c r="N35" s="56">
        <v>5</v>
      </c>
      <c r="O35" s="56">
        <v>1</v>
      </c>
      <c r="P35" s="56">
        <v>0</v>
      </c>
    </row>
    <row r="36" spans="1:16" x14ac:dyDescent="0.25">
      <c r="A36" s="7" t="s">
        <v>2147</v>
      </c>
      <c r="B36" t="str">
        <v>Parents Days</v>
      </c>
      <c r="C36" t="str">
        <v>Parents Days</v>
      </c>
      <c r="D36" s="56">
        <v>0</v>
      </c>
      <c r="E36" s="56">
        <v>0</v>
      </c>
      <c r="F36" s="56">
        <v>0</v>
      </c>
      <c r="G36" s="56">
        <v>0</v>
      </c>
      <c r="H36" s="56">
        <v>0</v>
      </c>
      <c r="I36" s="56">
        <v>1</v>
      </c>
      <c r="J36" s="56">
        <v>1</v>
      </c>
      <c r="K36" s="56">
        <v>0</v>
      </c>
      <c r="L36" s="56">
        <v>0</v>
      </c>
      <c r="M36" s="56">
        <v>0</v>
      </c>
      <c r="N36" s="56">
        <v>0</v>
      </c>
      <c r="O36" s="56">
        <v>0</v>
      </c>
      <c r="P36" s="56">
        <v>0</v>
      </c>
    </row>
    <row r="37" spans="1:16" x14ac:dyDescent="0.25">
      <c r="A37" s="7" t="s">
        <v>2147</v>
      </c>
      <c r="B37" t="str">
        <v>Outreach</v>
      </c>
      <c r="C37" t="str">
        <v>Outreach</v>
      </c>
      <c r="D37" s="56">
        <v>0</v>
      </c>
      <c r="E37" s="56">
        <v>0</v>
      </c>
      <c r="F37" s="56">
        <v>0</v>
      </c>
      <c r="G37" s="56">
        <v>0</v>
      </c>
      <c r="H37" s="56">
        <v>0</v>
      </c>
      <c r="I37" s="56">
        <v>5</v>
      </c>
      <c r="J37" s="56">
        <v>0</v>
      </c>
      <c r="K37" s="56">
        <v>0</v>
      </c>
      <c r="L37" s="56">
        <v>0</v>
      </c>
      <c r="M37" s="56">
        <v>0</v>
      </c>
      <c r="N37" s="56">
        <v>1</v>
      </c>
      <c r="O37" s="56">
        <v>0</v>
      </c>
      <c r="P37" s="56">
        <v>0</v>
      </c>
    </row>
    <row r="38" spans="1:16" x14ac:dyDescent="0.25">
      <c r="A38" s="7" t="s">
        <v>2147</v>
      </c>
      <c r="B38" t="str">
        <v>Matching Day</v>
      </c>
      <c r="C38" t="str">
        <v>Matching Day</v>
      </c>
      <c r="D38" s="56"/>
      <c r="E38" s="56"/>
      <c r="F38" s="56"/>
      <c r="G38" s="56"/>
      <c r="H38" s="56"/>
      <c r="I38" s="56"/>
      <c r="J38" s="56"/>
      <c r="K38" s="56"/>
      <c r="L38" s="56"/>
      <c r="M38" s="56"/>
      <c r="N38" s="56"/>
      <c r="O38" s="56"/>
      <c r="P38" s="56"/>
    </row>
    <row r="39" spans="1:16" x14ac:dyDescent="0.25">
      <c r="A39" s="7" t="s">
        <v>2147</v>
      </c>
      <c r="B39" t="e">
        <v>#N/A</v>
      </c>
      <c r="C39" t="e">
        <v>#N/A</v>
      </c>
      <c r="D39" s="56"/>
      <c r="E39" s="56"/>
      <c r="F39" s="56"/>
      <c r="G39" s="56"/>
      <c r="H39" s="56"/>
      <c r="I39" s="56"/>
      <c r="J39" s="56"/>
      <c r="K39" s="56"/>
      <c r="L39" s="56"/>
      <c r="M39" s="56"/>
      <c r="N39" s="56"/>
      <c r="O39" s="56"/>
      <c r="P39" s="56"/>
    </row>
    <row r="40" spans="1:16" x14ac:dyDescent="0.25">
      <c r="A40" s="7" t="s">
        <v>2147</v>
      </c>
      <c r="B40" t="e">
        <v>#N/A</v>
      </c>
      <c r="C40" t="e">
        <v>#N/A</v>
      </c>
      <c r="D40" s="56"/>
      <c r="E40" s="56"/>
      <c r="F40" s="56"/>
      <c r="G40" s="56"/>
      <c r="H40" s="56"/>
      <c r="I40" s="56"/>
      <c r="J40" s="56"/>
      <c r="K40" s="56"/>
      <c r="L40" s="56"/>
      <c r="M40" s="56"/>
      <c r="N40" s="56"/>
      <c r="O40" s="56"/>
      <c r="P40" s="56"/>
    </row>
    <row r="41" spans="1:16" x14ac:dyDescent="0.25">
      <c r="A41" s="7" t="s">
        <v>2147</v>
      </c>
      <c r="B41" t="e">
        <v>#N/A</v>
      </c>
      <c r="C41" t="e">
        <v>#N/A</v>
      </c>
    </row>
    <row r="42" spans="1:16" x14ac:dyDescent="0.25">
      <c r="A42" s="7" t="s">
        <v>2147</v>
      </c>
      <c r="B42" t="e">
        <v>#N/A</v>
      </c>
      <c r="C42" t="e">
        <v>#N/A</v>
      </c>
    </row>
    <row r="43" spans="1:16" x14ac:dyDescent="0.25">
      <c r="A43" s="7" t="s">
        <v>2147</v>
      </c>
      <c r="B43" t="e">
        <v>#N/A</v>
      </c>
      <c r="C43" t="e">
        <v>#N/A</v>
      </c>
    </row>
    <row r="44" spans="1:16" x14ac:dyDescent="0.25">
      <c r="A44" s="7" t="s">
        <v>2147</v>
      </c>
      <c r="B44" t="e">
        <v>#N/A</v>
      </c>
      <c r="C44" t="e">
        <v>#N/A</v>
      </c>
    </row>
    <row r="45" spans="1:16" x14ac:dyDescent="0.25">
      <c r="A45" s="7" t="s">
        <v>2147</v>
      </c>
      <c r="B45" t="e">
        <v>#N/A</v>
      </c>
      <c r="C45" t="e">
        <v>#N/A</v>
      </c>
    </row>
    <row r="46" spans="1:16" x14ac:dyDescent="0.25">
      <c r="A46" s="7" t="s">
        <v>2147</v>
      </c>
      <c r="B46" t="e">
        <v>#N/A</v>
      </c>
      <c r="C46" t="e">
        <v>#N/A</v>
      </c>
    </row>
    <row r="47" spans="1:16" x14ac:dyDescent="0.25">
      <c r="A47" s="7" t="s">
        <v>2147</v>
      </c>
      <c r="B47" t="e">
        <v>#N/A</v>
      </c>
      <c r="C47" t="e">
        <v>#N/A</v>
      </c>
    </row>
    <row r="48" spans="1:16" x14ac:dyDescent="0.25">
      <c r="A48" s="7" t="s">
        <v>2147</v>
      </c>
      <c r="B48" t="e">
        <v>#N/A</v>
      </c>
      <c r="C48" t="e">
        <v>#N/A</v>
      </c>
    </row>
    <row r="49" spans="1:3" x14ac:dyDescent="0.25">
      <c r="A49" s="7" t="s">
        <v>2147</v>
      </c>
      <c r="B49" t="e">
        <v>#N/A</v>
      </c>
      <c r="C49" t="e">
        <v>#N/A</v>
      </c>
    </row>
    <row r="50" spans="1:3" x14ac:dyDescent="0.25">
      <c r="A50" s="7" t="s">
        <v>2147</v>
      </c>
      <c r="B50" t="e">
        <v>#N/A</v>
      </c>
      <c r="C50" t="e">
        <v>#N/A</v>
      </c>
    </row>
    <row r="51" spans="1:3" x14ac:dyDescent="0.25">
      <c r="A51" s="7" t="s">
        <v>2147</v>
      </c>
      <c r="B51" t="e">
        <v>#N/A</v>
      </c>
      <c r="C51" t="e">
        <v>#N/A</v>
      </c>
    </row>
  </sheetData>
  <sheetProtection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R25"/>
  <sheetViews>
    <sheetView topLeftCell="A7" zoomScale="75" zoomScaleNormal="75" workbookViewId="0"/>
  </sheetViews>
  <sheetFormatPr defaultRowHeight="15" x14ac:dyDescent="0.25"/>
  <cols>
    <col min="1" max="1" width="10.42578125" bestFit="1" customWidth="1"/>
    <col min="2" max="2" width="9.85546875" customWidth="1"/>
    <col min="3" max="3" width="24" style="1" customWidth="1"/>
    <col min="4" max="4" width="11.28515625" style="1" bestFit="1" customWidth="1"/>
    <col min="5" max="5" width="12.42578125" style="1" bestFit="1" customWidth="1"/>
    <col min="6" max="6" width="19.7109375" style="1" bestFit="1" customWidth="1"/>
    <col min="7" max="7" width="24.85546875" style="1" bestFit="1" customWidth="1"/>
    <col min="8" max="8" width="15.28515625" style="1" bestFit="1" customWidth="1"/>
    <col min="9" max="9" width="18.28515625" style="1" bestFit="1" customWidth="1"/>
    <col min="10" max="11" width="18.28515625" style="1" customWidth="1"/>
    <col min="12" max="12" width="12.7109375" style="1" bestFit="1" customWidth="1"/>
    <col min="13" max="19" width="12.7109375" style="1" customWidth="1"/>
    <col min="21" max="21" width="8.85546875" style="1"/>
    <col min="23" max="23" width="15.140625" style="55" customWidth="1"/>
    <col min="24" max="24" width="13.140625" style="55" bestFit="1" customWidth="1"/>
    <col min="25" max="25" width="14" style="55" customWidth="1"/>
    <col min="26" max="26" width="14.42578125" style="55" customWidth="1"/>
    <col min="27" max="27" width="12.5703125" style="55" customWidth="1"/>
    <col min="28" max="28" width="12.7109375" style="55" customWidth="1"/>
    <col min="29" max="29" width="11.140625" style="55" customWidth="1"/>
    <col min="30" max="30" width="11.7109375" style="55" customWidth="1"/>
    <col min="31" max="31" width="12" style="55" bestFit="1" customWidth="1"/>
    <col min="32" max="32" width="20" bestFit="1" customWidth="1"/>
    <col min="33" max="33" width="16.140625" bestFit="1" customWidth="1"/>
    <col min="34" max="34" width="19.42578125" bestFit="1" customWidth="1"/>
    <col min="35" max="35" width="17.7109375" bestFit="1" customWidth="1"/>
    <col min="36" max="36" width="16.28515625" bestFit="1" customWidth="1"/>
    <col min="37" max="37" width="23.5703125" bestFit="1" customWidth="1"/>
    <col min="38" max="38" width="10.28515625" bestFit="1" customWidth="1"/>
  </cols>
  <sheetData>
    <row r="1" spans="1:44" x14ac:dyDescent="0.25">
      <c r="B1" t="s">
        <v>1783</v>
      </c>
      <c r="C1" s="3" t="s">
        <v>1906</v>
      </c>
    </row>
    <row r="2" spans="1:44" x14ac:dyDescent="0.25">
      <c r="C2" s="3" t="s">
        <v>1907</v>
      </c>
    </row>
    <row r="3" spans="1:44" x14ac:dyDescent="0.25">
      <c r="C3" s="3"/>
    </row>
    <row r="4" spans="1:44" ht="42.75" customHeight="1" x14ac:dyDescent="0.25">
      <c r="C4" s="3"/>
      <c r="D4" s="8" t="s">
        <v>1804</v>
      </c>
      <c r="W4" s="60" t="s">
        <v>1805</v>
      </c>
    </row>
    <row r="5" spans="1:44" x14ac:dyDescent="0.25">
      <c r="U5" s="53"/>
    </row>
    <row r="6" spans="1:44" s="6" customFormat="1" ht="40.5" customHeight="1" x14ac:dyDescent="0.25">
      <c r="A6" s="6" t="s">
        <v>1777</v>
      </c>
      <c r="B6" s="6" t="s">
        <v>1778</v>
      </c>
      <c r="C6" s="60" t="s">
        <v>1799</v>
      </c>
      <c r="D6" s="60" t="str">
        <f>Stats!B19</f>
        <v>Yes (myself)</v>
      </c>
      <c r="E6" s="60" t="str">
        <f>Stats!B20</f>
        <v>Yes (lecturer)</v>
      </c>
      <c r="F6" s="60" t="str">
        <f>Stats!B21</f>
        <v>Yes (me and lecturer)</v>
      </c>
      <c r="G6" s="60" t="str">
        <f>Stats!B22</f>
        <v>No (no setup available yet)</v>
      </c>
      <c r="H6" s="60" t="str">
        <f>Stats!B23</f>
        <v>No (setup done)</v>
      </c>
      <c r="I6" s="60" t="str">
        <f>Stats!B24</f>
        <v>No (no setup done)</v>
      </c>
      <c r="J6" s="60" t="str">
        <f>Stats!B25</f>
        <v>No (lack of time)</v>
      </c>
      <c r="K6" s="60" t="str">
        <f>Stats!B26</f>
        <v>No (cancelled)</v>
      </c>
      <c r="L6" s="60" t="str">
        <f>Stats!B27</f>
        <v>No (lecturer forgot)</v>
      </c>
      <c r="M6" s="60" t="str">
        <f>Stats!B28</f>
        <v>No (lecturer decided not to use demo)</v>
      </c>
      <c r="N6" s="60" t="str">
        <f>Stats!B29</f>
        <v>No (no recording available)</v>
      </c>
      <c r="O6" s="60" t="str">
        <f>Stats!B30</f>
        <v>No (lecturer used the video recording)</v>
      </c>
      <c r="P6" s="60" t="str">
        <f>Stats!B31</f>
        <v>No (cancelled due to COVID-19 crisis)</v>
      </c>
      <c r="Q6" s="60" t="str">
        <f>Stats!B32</f>
        <v>No (setup cannot be transported)</v>
      </c>
      <c r="R6" s="60" t="str">
        <f>Stats!B33</f>
        <v>No (I had to demonstrate at a parallel lecture)</v>
      </c>
      <c r="S6" s="60" t="str">
        <f>Stats!B34</f>
        <v>No indication</v>
      </c>
      <c r="U6" s="7" t="s">
        <v>1776</v>
      </c>
      <c r="W6" s="60" t="str">
        <f t="shared" ref="W6:AE6" si="0">D6</f>
        <v>Yes (myself)</v>
      </c>
      <c r="X6" s="60" t="str">
        <f t="shared" si="0"/>
        <v>Yes (lecturer)</v>
      </c>
      <c r="Y6" s="60" t="str">
        <f t="shared" si="0"/>
        <v>Yes (me and lecturer)</v>
      </c>
      <c r="Z6" s="60" t="str">
        <f t="shared" si="0"/>
        <v>No (no setup available yet)</v>
      </c>
      <c r="AA6" s="60" t="str">
        <f t="shared" si="0"/>
        <v>No (setup done)</v>
      </c>
      <c r="AB6" s="60" t="str">
        <f t="shared" si="0"/>
        <v>No (no setup done)</v>
      </c>
      <c r="AC6" s="60" t="str">
        <f t="shared" si="0"/>
        <v>No (lack of time)</v>
      </c>
      <c r="AD6" s="60" t="str">
        <f t="shared" si="0"/>
        <v>No (cancelled)</v>
      </c>
      <c r="AE6" s="60" t="str">
        <f t="shared" si="0"/>
        <v>No (lecturer forgot)</v>
      </c>
      <c r="AF6" s="60" t="str">
        <f t="shared" ref="AF6:AL6" si="1">M6</f>
        <v>No (lecturer decided not to use demo)</v>
      </c>
      <c r="AG6" s="60" t="str">
        <f t="shared" si="1"/>
        <v>No (no recording available)</v>
      </c>
      <c r="AH6" s="60" t="str">
        <f t="shared" si="1"/>
        <v>No (lecturer used the video recording)</v>
      </c>
      <c r="AI6" s="60" t="str">
        <f t="shared" si="1"/>
        <v>No (cancelled due to COVID-19 crisis)</v>
      </c>
      <c r="AJ6" s="60" t="str">
        <f t="shared" si="1"/>
        <v>No (setup cannot be transported)</v>
      </c>
      <c r="AK6" s="60" t="str">
        <f t="shared" si="1"/>
        <v>No (I had to demonstrate at a parallel lecture)</v>
      </c>
      <c r="AL6" s="60" t="str">
        <f t="shared" si="1"/>
        <v>No indication</v>
      </c>
      <c r="AM6" s="7"/>
      <c r="AN6" s="7"/>
      <c r="AO6" s="7"/>
      <c r="AP6" s="7"/>
      <c r="AQ6" s="7"/>
      <c r="AR6" s="7"/>
    </row>
    <row r="7" spans="1:44" x14ac:dyDescent="0.25">
      <c r="AF7" s="55"/>
      <c r="AG7" s="55"/>
      <c r="AH7" s="55"/>
      <c r="AI7" s="55"/>
      <c r="AJ7" s="55"/>
      <c r="AK7" s="55"/>
      <c r="AL7" s="55"/>
      <c r="AM7" s="55"/>
      <c r="AN7" s="55"/>
      <c r="AO7" s="55"/>
      <c r="AP7" s="55"/>
      <c r="AQ7" s="55"/>
      <c r="AR7" s="55"/>
    </row>
    <row r="8" spans="1:44" x14ac:dyDescent="0.25">
      <c r="A8" s="54">
        <f>Stats!$C$8</f>
        <v>40544</v>
      </c>
      <c r="B8" s="54">
        <f>MAX(Overview!M:M)</f>
        <v>45473</v>
      </c>
      <c r="C8" s="7" t="s">
        <v>1798</v>
      </c>
      <c r="D8" s="1">
        <f>COUNTIF(Overview!$T:$T,D6)</f>
        <v>772</v>
      </c>
      <c r="E8" s="1">
        <f>COUNTIF(Overview!$T:$T,E6)</f>
        <v>449</v>
      </c>
      <c r="F8" s="1">
        <f>COUNTIF(Overview!$T:$T,F6)</f>
        <v>379</v>
      </c>
      <c r="G8" s="1">
        <f>COUNTIF(Overview!$T:$T,G6)</f>
        <v>35</v>
      </c>
      <c r="H8" s="1">
        <f>COUNTIF(Overview!$T:$T,H6)</f>
        <v>10</v>
      </c>
      <c r="I8" s="1">
        <f>COUNTIF(Overview!$T:$T,I6)</f>
        <v>35</v>
      </c>
      <c r="J8" s="1">
        <f>COUNTIF(Overview!$T:$T,J6)</f>
        <v>121</v>
      </c>
      <c r="K8" s="1">
        <f>COUNTIF(Overview!$T:$T,K6)</f>
        <v>116</v>
      </c>
      <c r="L8" s="1">
        <f>COUNTIF(Overview!$T:$T,L6)</f>
        <v>12</v>
      </c>
      <c r="M8" s="1">
        <f>COUNTIF(Overview!$T:$T,M6)</f>
        <v>257</v>
      </c>
      <c r="N8" s="1">
        <f>COUNTIF(Overview!$T:$T,N6)</f>
        <v>16</v>
      </c>
      <c r="O8" s="1">
        <f>COUNTIF(Overview!$T:$T,O6)</f>
        <v>15</v>
      </c>
      <c r="P8" s="1">
        <f>COUNTIF(Overview!$T:$T,P6)</f>
        <v>12</v>
      </c>
      <c r="Q8" s="1">
        <f>COUNTIF(Overview!$T:$T,Q6)</f>
        <v>6</v>
      </c>
      <c r="R8" s="1">
        <f>COUNTIF(Overview!$T:$T,R6)</f>
        <v>2</v>
      </c>
      <c r="S8" s="1">
        <f>COUNTIF(Overview!$T:$T,S6)</f>
        <v>0</v>
      </c>
      <c r="U8" s="1">
        <f>SUM(D8:L8)</f>
        <v>1929</v>
      </c>
      <c r="AF8" s="55"/>
      <c r="AG8" s="55"/>
      <c r="AH8" s="55"/>
      <c r="AI8" s="55"/>
      <c r="AJ8" s="55"/>
      <c r="AK8" s="55"/>
      <c r="AL8" s="55"/>
      <c r="AM8" s="55"/>
      <c r="AN8" s="55"/>
      <c r="AO8" s="55"/>
      <c r="AP8" s="55"/>
      <c r="AQ8" s="55"/>
      <c r="AR8" s="55"/>
    </row>
    <row r="9" spans="1:44" x14ac:dyDescent="0.25">
      <c r="C9" s="7"/>
      <c r="AF9" s="55"/>
      <c r="AG9" s="55"/>
      <c r="AH9" s="55"/>
      <c r="AI9" s="55"/>
      <c r="AJ9" s="55"/>
      <c r="AK9" s="55"/>
      <c r="AL9" s="55"/>
      <c r="AM9" s="55"/>
      <c r="AN9" s="55"/>
      <c r="AO9" s="55"/>
      <c r="AP9" s="55"/>
      <c r="AQ9" s="55"/>
      <c r="AR9" s="55"/>
    </row>
    <row r="10" spans="1:44" x14ac:dyDescent="0.25">
      <c r="C10" s="7" t="s">
        <v>1790</v>
      </c>
      <c r="D10" s="57">
        <f t="shared" ref="D10:L10" si="2">SUM(D12:D20)</f>
        <v>556</v>
      </c>
      <c r="E10" s="57">
        <f t="shared" si="2"/>
        <v>406</v>
      </c>
      <c r="F10" s="57">
        <f t="shared" si="2"/>
        <v>359</v>
      </c>
      <c r="G10" s="57">
        <f t="shared" si="2"/>
        <v>26</v>
      </c>
      <c r="H10" s="57">
        <f t="shared" si="2"/>
        <v>8</v>
      </c>
      <c r="I10" s="57">
        <f t="shared" si="2"/>
        <v>16</v>
      </c>
      <c r="J10" s="57">
        <f t="shared" si="2"/>
        <v>104</v>
      </c>
      <c r="K10" s="57">
        <f t="shared" si="2"/>
        <v>104</v>
      </c>
      <c r="L10" s="57">
        <f t="shared" si="2"/>
        <v>6</v>
      </c>
      <c r="M10" s="57">
        <f t="shared" ref="M10:S10" si="3">SUM(M12:M20)</f>
        <v>61</v>
      </c>
      <c r="N10" s="57">
        <f t="shared" si="3"/>
        <v>16</v>
      </c>
      <c r="O10" s="57">
        <f t="shared" si="3"/>
        <v>0</v>
      </c>
      <c r="P10" s="57">
        <f t="shared" si="3"/>
        <v>12</v>
      </c>
      <c r="Q10" s="57">
        <f t="shared" si="3"/>
        <v>0</v>
      </c>
      <c r="R10" s="57">
        <f t="shared" si="3"/>
        <v>0</v>
      </c>
      <c r="S10" s="57">
        <f t="shared" si="3"/>
        <v>0</v>
      </c>
      <c r="T10" s="6"/>
      <c r="U10" s="57">
        <f>SUM(D10:L10)</f>
        <v>1585</v>
      </c>
      <c r="AF10" s="55"/>
      <c r="AG10" s="55"/>
      <c r="AH10" s="55"/>
      <c r="AI10" s="55"/>
      <c r="AJ10" s="55"/>
      <c r="AK10" s="55"/>
      <c r="AL10" s="55"/>
      <c r="AM10" s="55"/>
      <c r="AN10" s="55"/>
      <c r="AO10" s="55"/>
      <c r="AP10" s="55"/>
      <c r="AQ10" s="55"/>
      <c r="AR10" s="55"/>
    </row>
    <row r="11" spans="1:44" x14ac:dyDescent="0.25">
      <c r="C11" s="7"/>
      <c r="AF11" s="55"/>
      <c r="AG11" s="55"/>
      <c r="AH11" s="55"/>
      <c r="AI11" s="55"/>
      <c r="AJ11" s="55"/>
      <c r="AK11" s="55"/>
      <c r="AL11" s="55"/>
      <c r="AM11" s="55"/>
      <c r="AN11" s="55"/>
      <c r="AO11" s="55"/>
      <c r="AP11" s="55"/>
      <c r="AQ11" s="55"/>
      <c r="AR11" s="55"/>
    </row>
    <row r="12" spans="1:44" x14ac:dyDescent="0.25">
      <c r="A12" s="54">
        <v>41153</v>
      </c>
      <c r="B12" s="54">
        <v>41456</v>
      </c>
      <c r="C12" s="7" t="s">
        <v>1779</v>
      </c>
      <c r="D12" s="55">
        <f>COUNTIFS(Overview!$M:$M,"&gt;="&amp;A12,Overview!$M:$M,"&lt;="&amp;B12,Overview!$T:$T,$D$6)</f>
        <v>40</v>
      </c>
      <c r="E12" s="55">
        <f>COUNTIFS(Overview!$M:$M,"&gt;="&amp;A12,Overview!$M:$M,"&lt;="&amp;B12,Overview!$T:$T,$E$6)</f>
        <v>50</v>
      </c>
      <c r="F12" s="55">
        <f>COUNTIFS(Overview!$M:$M,"&gt;="&amp;A12,Overview!$M:$M,"&lt;="&amp;B12,Overview!$T:$T,$F$6)</f>
        <v>55</v>
      </c>
      <c r="G12" s="55">
        <f>COUNTIFS(Overview!$M:$M,"&gt;="&amp;A12,Overview!$M:$M,"&lt;="&amp;B12,Overview!$T:$T,$G$6)</f>
        <v>1</v>
      </c>
      <c r="H12" s="55">
        <f>COUNTIFS(Overview!$M:$M,"&gt;="&amp;A12,Overview!$M:$M,"&lt;="&amp;B12,Overview!$T:$T,$H$6)</f>
        <v>2</v>
      </c>
      <c r="I12" s="55">
        <f>COUNTIFS(Overview!$M:$M,"&gt;="&amp;A12,Overview!$M:$M,"&lt;="&amp;B12,Overview!$T:$T,$I$6)</f>
        <v>7</v>
      </c>
      <c r="J12" s="55">
        <f>COUNTIFS(Overview!$M:$M,"&gt;="&amp;A12,Overview!$M:$M,"&lt;="&amp;B12,Overview!$T:$T,$J$6)</f>
        <v>5</v>
      </c>
      <c r="K12" s="55">
        <f>COUNTIFS(Overview!$M:$M,"&gt;="&amp;A12,Overview!$M:$M,"&lt;="&amp;B12,Overview!$T:$T,$K$6)</f>
        <v>0</v>
      </c>
      <c r="L12" s="55">
        <f>COUNTIFS(Overview!$M:$M,"&gt;="&amp;A12,Overview!$M:$M,"&lt;="&amp;B12,Overview!$T:$T,$L$6)</f>
        <v>0</v>
      </c>
      <c r="M12" s="55">
        <f>COUNTIFS(Overview!$M:$M,"&gt;="&amp;A12,Overview!$M:$M,"&lt;="&amp;B12,Overview!$T:$T,$M$6)</f>
        <v>0</v>
      </c>
      <c r="N12" s="55">
        <f>COUNTIFS(Overview!$M:$M,"&gt;="&amp;A12,Overview!$M:$M,"&lt;="&amp;B12,Overview!$T:$T,$N$6)</f>
        <v>0</v>
      </c>
      <c r="O12" s="55">
        <f>COUNTIFS(Overview!$M:$M,"&gt;="&amp;A12,Overview!$M:$M,"&lt;="&amp;B12,Overview!$T:$T,$O$6)</f>
        <v>0</v>
      </c>
      <c r="P12" s="55">
        <f>COUNTIFS(Overview!$M:$M,"&gt;="&amp;A12,Overview!$M:$M,"&lt;="&amp;B12,Overview!$T:$T,$P$6)</f>
        <v>0</v>
      </c>
      <c r="Q12" s="55">
        <f>COUNTIFS(Overview!$M:$M,"&gt;="&amp;A12,Overview!$M:$M,"&lt;="&amp;B12,Overview!$T:$T,$Q$6)</f>
        <v>0</v>
      </c>
      <c r="R12" s="55">
        <f>COUNTIFS(Overview!$M:$M,"&gt;="&amp;A12,Overview!$M:$M,"&lt;="&amp;B12,Overview!$T:$T,$R$6)</f>
        <v>0</v>
      </c>
      <c r="S12" s="55">
        <f>COUNTIFS(Overview!$M:$M,"&gt;="&amp;A12,Overview!$M:$M,"&lt;="&amp;B12,Overview!$T:$T,$S$6)</f>
        <v>0</v>
      </c>
      <c r="T12" s="56"/>
      <c r="U12" s="55">
        <f t="shared" ref="U12:U20" si="4">SUM(D12:L12)</f>
        <v>160</v>
      </c>
      <c r="W12" s="55">
        <f>100*D12/U12</f>
        <v>25</v>
      </c>
      <c r="X12" s="55">
        <f>100*E12/U12</f>
        <v>31.25</v>
      </c>
      <c r="Y12" s="55">
        <f>100*F12/U12</f>
        <v>34.375</v>
      </c>
      <c r="Z12" s="55">
        <f>100*G12/U12</f>
        <v>0.625</v>
      </c>
      <c r="AA12" s="55">
        <f>100*H12/U12</f>
        <v>1.25</v>
      </c>
      <c r="AB12" s="55">
        <f>100*I12/U12</f>
        <v>4.375</v>
      </c>
      <c r="AC12" s="55">
        <f>100*J12/U12</f>
        <v>3.125</v>
      </c>
      <c r="AD12" s="55">
        <f>100*K12/U12</f>
        <v>0</v>
      </c>
      <c r="AE12" s="55">
        <f t="shared" ref="AE12:AL12" si="5">100*L12/U12</f>
        <v>0</v>
      </c>
      <c r="AF12" s="55" t="e">
        <f t="shared" si="5"/>
        <v>#DIV/0!</v>
      </c>
      <c r="AG12" s="55">
        <f t="shared" si="5"/>
        <v>0</v>
      </c>
      <c r="AH12" s="55">
        <f t="shared" si="5"/>
        <v>0</v>
      </c>
      <c r="AI12" s="55">
        <f t="shared" si="5"/>
        <v>0</v>
      </c>
      <c r="AJ12" s="55">
        <f t="shared" si="5"/>
        <v>0</v>
      </c>
      <c r="AK12" s="55">
        <f t="shared" si="5"/>
        <v>0</v>
      </c>
      <c r="AL12" s="55">
        <f t="shared" si="5"/>
        <v>0</v>
      </c>
      <c r="AM12" s="55"/>
      <c r="AN12" s="55"/>
      <c r="AO12" s="55"/>
      <c r="AP12" s="55"/>
      <c r="AQ12" s="55"/>
      <c r="AR12" s="55"/>
    </row>
    <row r="13" spans="1:44" x14ac:dyDescent="0.25">
      <c r="A13" s="54">
        <v>41518</v>
      </c>
      <c r="B13" s="54">
        <v>41821</v>
      </c>
      <c r="C13" s="7" t="s">
        <v>1780</v>
      </c>
      <c r="D13" s="55">
        <f>COUNTIFS(Overview!$M:$M,"&gt;="&amp;A13,Overview!$M:$M,"&lt;="&amp;B13,Overview!$T:$T,$D$6)</f>
        <v>67</v>
      </c>
      <c r="E13" s="55">
        <f>COUNTIFS(Overview!$M:$M,"&gt;="&amp;A13,Overview!$M:$M,"&lt;="&amp;B13,Overview!$T:$T,$E$6)</f>
        <v>56</v>
      </c>
      <c r="F13" s="55">
        <f>COUNTIFS(Overview!$M:$M,"&gt;="&amp;A13,Overview!$M:$M,"&lt;="&amp;B13,Overview!$T:$T,$F$6)</f>
        <v>54</v>
      </c>
      <c r="G13" s="55">
        <f>COUNTIFS(Overview!$M:$M,"&gt;="&amp;A13,Overview!$M:$M,"&lt;="&amp;B13,Overview!$T:$T,$G$6)</f>
        <v>7</v>
      </c>
      <c r="H13" s="55">
        <f>COUNTIFS(Overview!$M:$M,"&gt;="&amp;A13,Overview!$M:$M,"&lt;="&amp;B13,Overview!$T:$T,$H$6)</f>
        <v>2</v>
      </c>
      <c r="I13" s="55">
        <f>COUNTIFS(Overview!$M:$M,"&gt;="&amp;A13,Overview!$M:$M,"&lt;="&amp;B13,Overview!$T:$T,$I$6)</f>
        <v>5</v>
      </c>
      <c r="J13" s="55">
        <f>COUNTIFS(Overview!$M:$M,"&gt;="&amp;A13,Overview!$M:$M,"&lt;="&amp;B13,Overview!$T:$T,$J$6)</f>
        <v>17</v>
      </c>
      <c r="K13" s="55">
        <f>COUNTIFS(Overview!$M:$M,"&gt;="&amp;A13,Overview!$M:$M,"&lt;="&amp;B13,Overview!$T:$T,$K$6)</f>
        <v>0</v>
      </c>
      <c r="L13" s="55">
        <f>COUNTIFS(Overview!$M:$M,"&gt;="&amp;A13,Overview!$M:$M,"&lt;="&amp;B13,Overview!$T:$T,$L$6)</f>
        <v>0</v>
      </c>
      <c r="M13" s="55">
        <f>COUNTIFS(Overview!$M:$M,"&gt;="&amp;A13,Overview!$M:$M,"&lt;="&amp;B13,Overview!$T:$T,$M$6)</f>
        <v>0</v>
      </c>
      <c r="N13" s="55">
        <f>COUNTIFS(Overview!$M:$M,"&gt;="&amp;A13,Overview!$M:$M,"&lt;="&amp;B13,Overview!$T:$T,$N$6)</f>
        <v>0</v>
      </c>
      <c r="O13" s="55">
        <f>COUNTIFS(Overview!$M:$M,"&gt;="&amp;A13,Overview!$M:$M,"&lt;="&amp;B13,Overview!$T:$T,$O$6)</f>
        <v>0</v>
      </c>
      <c r="P13" s="55">
        <f>COUNTIFS(Overview!$M:$M,"&gt;="&amp;A13,Overview!$M:$M,"&lt;="&amp;B13,Overview!$T:$T,$P$6)</f>
        <v>0</v>
      </c>
      <c r="Q13" s="55">
        <f>COUNTIFS(Overview!$M:$M,"&gt;="&amp;A13,Overview!$M:$M,"&lt;="&amp;B13,Overview!$T:$T,$Q$6)</f>
        <v>0</v>
      </c>
      <c r="R13" s="55">
        <f>COUNTIFS(Overview!$M:$M,"&gt;="&amp;A13,Overview!$M:$M,"&lt;="&amp;B13,Overview!$T:$T,$R$6)</f>
        <v>0</v>
      </c>
      <c r="S13" s="55">
        <f>COUNTIFS(Overview!$M:$M,"&gt;="&amp;A13,Overview!$M:$M,"&lt;="&amp;B13,Overview!$T:$T,$S$6)</f>
        <v>0</v>
      </c>
      <c r="T13" s="56"/>
      <c r="U13" s="55">
        <f t="shared" si="4"/>
        <v>208</v>
      </c>
      <c r="W13" s="55">
        <f t="shared" ref="W13:W20" si="6">100*D13/U13</f>
        <v>32.21153846153846</v>
      </c>
      <c r="X13" s="55">
        <f t="shared" ref="X13:X20" si="7">100*E13/U13</f>
        <v>26.923076923076923</v>
      </c>
      <c r="Y13" s="55">
        <f t="shared" ref="Y13:Y20" si="8">100*F13/U13</f>
        <v>25.96153846153846</v>
      </c>
      <c r="Z13" s="55">
        <f t="shared" ref="Z13:Z20" si="9">100*G13/U13</f>
        <v>3.3653846153846154</v>
      </c>
      <c r="AA13" s="55">
        <f t="shared" ref="AA13:AA20" si="10">100*H13/U13</f>
        <v>0.96153846153846156</v>
      </c>
      <c r="AB13" s="55">
        <f t="shared" ref="AB13:AB20" si="11">100*I13/U13</f>
        <v>2.4038461538461537</v>
      </c>
      <c r="AC13" s="55">
        <f t="shared" ref="AC13:AC20" si="12">100*J13/U13</f>
        <v>8.1730769230769234</v>
      </c>
      <c r="AD13" s="55">
        <f t="shared" ref="AD13:AD20" si="13">100*K13/U13</f>
        <v>0</v>
      </c>
      <c r="AE13" s="55">
        <f t="shared" ref="AE13:AE20" si="14">100*L13/U13</f>
        <v>0</v>
      </c>
      <c r="AF13" s="55" t="e">
        <f t="shared" ref="AF13:AF25" si="15">100*M13/V13</f>
        <v>#DIV/0!</v>
      </c>
      <c r="AG13" s="55">
        <f t="shared" ref="AG13:AG25" si="16">100*N13/W13</f>
        <v>0</v>
      </c>
      <c r="AH13" s="55">
        <f t="shared" ref="AH13:AH25" si="17">100*O13/X13</f>
        <v>0</v>
      </c>
      <c r="AI13" s="55">
        <f t="shared" ref="AI13:AI25" si="18">100*P13/Y13</f>
        <v>0</v>
      </c>
      <c r="AJ13" s="55">
        <f t="shared" ref="AJ13:AJ25" si="19">100*Q13/Z13</f>
        <v>0</v>
      </c>
      <c r="AK13" s="55">
        <f t="shared" ref="AK13:AK25" si="20">100*R13/AA13</f>
        <v>0</v>
      </c>
      <c r="AL13" s="55">
        <f t="shared" ref="AL13:AL25" si="21">100*T13/AB13</f>
        <v>0</v>
      </c>
      <c r="AM13" s="55"/>
      <c r="AN13" s="55"/>
      <c r="AO13" s="55"/>
      <c r="AP13" s="55"/>
      <c r="AQ13" s="55"/>
      <c r="AR13" s="55"/>
    </row>
    <row r="14" spans="1:44" x14ac:dyDescent="0.25">
      <c r="A14" s="54">
        <v>41883</v>
      </c>
      <c r="B14" s="54">
        <v>42186</v>
      </c>
      <c r="C14" s="7" t="s">
        <v>1781</v>
      </c>
      <c r="D14" s="55">
        <f>COUNTIFS(Overview!$M:$M,"&gt;="&amp;A14,Overview!$M:$M,"&lt;="&amp;B14,Overview!$T:$T,$D$6)</f>
        <v>64</v>
      </c>
      <c r="E14" s="55">
        <f>COUNTIFS(Overview!$M:$M,"&gt;="&amp;A14,Overview!$M:$M,"&lt;="&amp;B14,Overview!$T:$T,$E$6)</f>
        <v>39</v>
      </c>
      <c r="F14" s="55">
        <f>COUNTIFS(Overview!$M:$M,"&gt;="&amp;A14,Overview!$M:$M,"&lt;="&amp;B14,Overview!$T:$T,$F$6)</f>
        <v>40</v>
      </c>
      <c r="G14" s="55">
        <f>COUNTIFS(Overview!$M:$M,"&gt;="&amp;A14,Overview!$M:$M,"&lt;="&amp;B14,Overview!$T:$T,$G$6)</f>
        <v>11</v>
      </c>
      <c r="H14" s="55">
        <f>COUNTIFS(Overview!$M:$M,"&gt;="&amp;A14,Overview!$M:$M,"&lt;="&amp;B14,Overview!$T:$T,$H$6)</f>
        <v>4</v>
      </c>
      <c r="I14" s="55">
        <f>COUNTIFS(Overview!$M:$M,"&gt;="&amp;A14,Overview!$M:$M,"&lt;="&amp;B14,Overview!$T:$T,$I$6)</f>
        <v>0</v>
      </c>
      <c r="J14" s="55">
        <f>COUNTIFS(Overview!$M:$M,"&gt;="&amp;A14,Overview!$M:$M,"&lt;="&amp;B14,Overview!$T:$T,$J$6)</f>
        <v>14</v>
      </c>
      <c r="K14" s="55">
        <f>COUNTIFS(Overview!$M:$M,"&gt;="&amp;A14,Overview!$M:$M,"&lt;="&amp;B14,Overview!$T:$T,$K$6)</f>
        <v>16</v>
      </c>
      <c r="L14" s="55">
        <f>COUNTIFS(Overview!$M:$M,"&gt;="&amp;A14,Overview!$M:$M,"&lt;="&amp;B14,Overview!$T:$T,$L$6)</f>
        <v>0</v>
      </c>
      <c r="M14" s="55">
        <f>COUNTIFS(Overview!$M:$M,"&gt;="&amp;A14,Overview!$M:$M,"&lt;="&amp;B14,Overview!$T:$T,$M$6)</f>
        <v>0</v>
      </c>
      <c r="N14" s="55">
        <f>COUNTIFS(Overview!$M:$M,"&gt;="&amp;A14,Overview!$M:$M,"&lt;="&amp;B14,Overview!$T:$T,$N$6)</f>
        <v>0</v>
      </c>
      <c r="O14" s="55">
        <f>COUNTIFS(Overview!$M:$M,"&gt;="&amp;A14,Overview!$M:$M,"&lt;="&amp;B14,Overview!$T:$T,$O$6)</f>
        <v>0</v>
      </c>
      <c r="P14" s="55">
        <f>COUNTIFS(Overview!$M:$M,"&gt;="&amp;A14,Overview!$M:$M,"&lt;="&amp;B14,Overview!$T:$T,$P$6)</f>
        <v>0</v>
      </c>
      <c r="Q14" s="55">
        <f>COUNTIFS(Overview!$M:$M,"&gt;="&amp;A14,Overview!$M:$M,"&lt;="&amp;B14,Overview!$T:$T,$Q$6)</f>
        <v>0</v>
      </c>
      <c r="R14" s="55">
        <f>COUNTIFS(Overview!$M:$M,"&gt;="&amp;A14,Overview!$M:$M,"&lt;="&amp;B14,Overview!$T:$T,$R$6)</f>
        <v>0</v>
      </c>
      <c r="S14" s="55">
        <f>COUNTIFS(Overview!$M:$M,"&gt;="&amp;A14,Overview!$M:$M,"&lt;="&amp;B14,Overview!$T:$T,$S$6)</f>
        <v>0</v>
      </c>
      <c r="T14" s="56"/>
      <c r="U14" s="55">
        <f t="shared" si="4"/>
        <v>188</v>
      </c>
      <c r="W14" s="55">
        <f t="shared" si="6"/>
        <v>34.042553191489361</v>
      </c>
      <c r="X14" s="55">
        <f t="shared" si="7"/>
        <v>20.74468085106383</v>
      </c>
      <c r="Y14" s="55">
        <f t="shared" si="8"/>
        <v>21.276595744680851</v>
      </c>
      <c r="Z14" s="55">
        <f t="shared" si="9"/>
        <v>5.8510638297872344</v>
      </c>
      <c r="AA14" s="55">
        <f t="shared" si="10"/>
        <v>2.1276595744680851</v>
      </c>
      <c r="AB14" s="55">
        <f t="shared" si="11"/>
        <v>0</v>
      </c>
      <c r="AC14" s="55">
        <f t="shared" si="12"/>
        <v>7.4468085106382977</v>
      </c>
      <c r="AD14" s="55">
        <f t="shared" si="13"/>
        <v>8.5106382978723403</v>
      </c>
      <c r="AE14" s="55">
        <f t="shared" si="14"/>
        <v>0</v>
      </c>
      <c r="AF14" s="55" t="e">
        <f t="shared" si="15"/>
        <v>#DIV/0!</v>
      </c>
      <c r="AG14" s="55">
        <f t="shared" si="16"/>
        <v>0</v>
      </c>
      <c r="AH14" s="55">
        <f t="shared" si="17"/>
        <v>0</v>
      </c>
      <c r="AI14" s="55">
        <f t="shared" si="18"/>
        <v>0</v>
      </c>
      <c r="AJ14" s="55">
        <f t="shared" si="19"/>
        <v>0</v>
      </c>
      <c r="AK14" s="55">
        <f t="shared" si="20"/>
        <v>0</v>
      </c>
      <c r="AL14" s="55" t="e">
        <f t="shared" si="21"/>
        <v>#DIV/0!</v>
      </c>
      <c r="AM14" s="55"/>
      <c r="AN14" s="55"/>
      <c r="AO14" s="55"/>
      <c r="AP14" s="55"/>
      <c r="AQ14" s="55"/>
      <c r="AR14" s="55"/>
    </row>
    <row r="15" spans="1:44" x14ac:dyDescent="0.25">
      <c r="A15" s="54">
        <v>42248</v>
      </c>
      <c r="B15" s="54">
        <v>42552</v>
      </c>
      <c r="C15" s="7" t="s">
        <v>1782</v>
      </c>
      <c r="D15" s="55">
        <f>COUNTIFS(Overview!$M:$M,"&gt;="&amp;A15,Overview!$M:$M,"&lt;="&amp;B15,Overview!$T:$T,$D$6)</f>
        <v>54</v>
      </c>
      <c r="E15" s="55">
        <f>COUNTIFS(Overview!$M:$M,"&gt;="&amp;A15,Overview!$M:$M,"&lt;="&amp;B15,Overview!$T:$T,$E$6)</f>
        <v>74</v>
      </c>
      <c r="F15" s="55">
        <f>COUNTIFS(Overview!$M:$M,"&gt;="&amp;A15,Overview!$M:$M,"&lt;="&amp;B15,Overview!$T:$T,$F$6)</f>
        <v>38</v>
      </c>
      <c r="G15" s="55">
        <f>COUNTIFS(Overview!$M:$M,"&gt;="&amp;A15,Overview!$M:$M,"&lt;="&amp;B15,Overview!$T:$T,$G$6)</f>
        <v>3</v>
      </c>
      <c r="H15" s="55">
        <f>COUNTIFS(Overview!$M:$M,"&gt;="&amp;A15,Overview!$M:$M,"&lt;="&amp;B15,Overview!$T:$T,$H$6)</f>
        <v>0</v>
      </c>
      <c r="I15" s="55">
        <f>COUNTIFS(Overview!$M:$M,"&gt;="&amp;A15,Overview!$M:$M,"&lt;="&amp;B15,Overview!$T:$T,$I$6)</f>
        <v>1</v>
      </c>
      <c r="J15" s="55">
        <f>COUNTIFS(Overview!$M:$M,"&gt;="&amp;A15,Overview!$M:$M,"&lt;="&amp;B15,Overview!$T:$T,$J$6)</f>
        <v>12</v>
      </c>
      <c r="K15" s="55">
        <f>COUNTIFS(Overview!$M:$M,"&gt;="&amp;A15,Overview!$M:$M,"&lt;="&amp;B15,Overview!$T:$T,$K$6)</f>
        <v>11</v>
      </c>
      <c r="L15" s="55">
        <f>COUNTIFS(Overview!$M:$M,"&gt;="&amp;A15,Overview!$M:$M,"&lt;="&amp;B15,Overview!$T:$T,$L$6)</f>
        <v>0</v>
      </c>
      <c r="M15" s="55">
        <f>COUNTIFS(Overview!$M:$M,"&gt;="&amp;A15,Overview!$M:$M,"&lt;="&amp;B15,Overview!$T:$T,$M$6)</f>
        <v>0</v>
      </c>
      <c r="N15" s="55">
        <f>COUNTIFS(Overview!$M:$M,"&gt;="&amp;A15,Overview!$M:$M,"&lt;="&amp;B15,Overview!$T:$T,$N$6)</f>
        <v>0</v>
      </c>
      <c r="O15" s="55">
        <f>COUNTIFS(Overview!$M:$M,"&gt;="&amp;A15,Overview!$M:$M,"&lt;="&amp;B15,Overview!$T:$T,$O$6)</f>
        <v>0</v>
      </c>
      <c r="P15" s="55">
        <f>COUNTIFS(Overview!$M:$M,"&gt;="&amp;A15,Overview!$M:$M,"&lt;="&amp;B15,Overview!$T:$T,$P$6)</f>
        <v>0</v>
      </c>
      <c r="Q15" s="55">
        <f>COUNTIFS(Overview!$M:$M,"&gt;="&amp;A15,Overview!$M:$M,"&lt;="&amp;B15,Overview!$T:$T,$Q$6)</f>
        <v>0</v>
      </c>
      <c r="R15" s="55">
        <f>COUNTIFS(Overview!$M:$M,"&gt;="&amp;A15,Overview!$M:$M,"&lt;="&amp;B15,Overview!$T:$T,$R$6)</f>
        <v>0</v>
      </c>
      <c r="S15" s="55">
        <f>COUNTIFS(Overview!$M:$M,"&gt;="&amp;A15,Overview!$M:$M,"&lt;="&amp;B15,Overview!$T:$T,$S$6)</f>
        <v>0</v>
      </c>
      <c r="T15" s="56"/>
      <c r="U15" s="55">
        <f t="shared" si="4"/>
        <v>193</v>
      </c>
      <c r="W15" s="55">
        <f t="shared" si="6"/>
        <v>27.979274611398964</v>
      </c>
      <c r="X15" s="55">
        <f t="shared" si="7"/>
        <v>38.3419689119171</v>
      </c>
      <c r="Y15" s="55">
        <f t="shared" si="8"/>
        <v>19.689119170984455</v>
      </c>
      <c r="Z15" s="55">
        <f t="shared" si="9"/>
        <v>1.5544041450777202</v>
      </c>
      <c r="AA15" s="55">
        <f t="shared" si="10"/>
        <v>0</v>
      </c>
      <c r="AB15" s="55">
        <f t="shared" si="11"/>
        <v>0.51813471502590669</v>
      </c>
      <c r="AC15" s="55">
        <f t="shared" si="12"/>
        <v>6.2176165803108807</v>
      </c>
      <c r="AD15" s="55">
        <f t="shared" si="13"/>
        <v>5.6994818652849739</v>
      </c>
      <c r="AE15" s="55">
        <f t="shared" si="14"/>
        <v>0</v>
      </c>
      <c r="AF15" s="55" t="e">
        <f t="shared" si="15"/>
        <v>#DIV/0!</v>
      </c>
      <c r="AG15" s="55">
        <f t="shared" si="16"/>
        <v>0</v>
      </c>
      <c r="AH15" s="55">
        <f t="shared" si="17"/>
        <v>0</v>
      </c>
      <c r="AI15" s="55">
        <f t="shared" si="18"/>
        <v>0</v>
      </c>
      <c r="AJ15" s="55">
        <f t="shared" si="19"/>
        <v>0</v>
      </c>
      <c r="AK15" s="55" t="e">
        <f t="shared" si="20"/>
        <v>#DIV/0!</v>
      </c>
      <c r="AL15" s="55">
        <f t="shared" si="21"/>
        <v>0</v>
      </c>
      <c r="AM15" s="55"/>
      <c r="AN15" s="55"/>
      <c r="AO15" s="55"/>
      <c r="AP15" s="55"/>
      <c r="AQ15" s="55"/>
      <c r="AR15" s="55"/>
    </row>
    <row r="16" spans="1:44" x14ac:dyDescent="0.25">
      <c r="A16" s="54">
        <v>42614</v>
      </c>
      <c r="B16" s="54">
        <v>42917</v>
      </c>
      <c r="C16" s="7" t="s">
        <v>1785</v>
      </c>
      <c r="D16" s="55">
        <f>COUNTIFS(Overview!$M:$M,"&gt;="&amp;A16,Overview!$M:$M,"&lt;="&amp;B16,Overview!$T:$T,$D$6)</f>
        <v>71</v>
      </c>
      <c r="E16" s="55">
        <f>COUNTIFS(Overview!$M:$M,"&gt;="&amp;A16,Overview!$M:$M,"&lt;="&amp;B16,Overview!$T:$T,$E$6)</f>
        <v>51</v>
      </c>
      <c r="F16" s="55">
        <f>COUNTIFS(Overview!$M:$M,"&gt;="&amp;A16,Overview!$M:$M,"&lt;="&amp;B16,Overview!$T:$T,$F$6)</f>
        <v>20</v>
      </c>
      <c r="G16" s="55">
        <f>COUNTIFS(Overview!$M:$M,"&gt;="&amp;A16,Overview!$M:$M,"&lt;="&amp;B16,Overview!$T:$T,$G$6)</f>
        <v>0</v>
      </c>
      <c r="H16" s="55">
        <f>COUNTIFS(Overview!$M:$M,"&gt;="&amp;A16,Overview!$M:$M,"&lt;="&amp;B16,Overview!$T:$T,$H$6)</f>
        <v>0</v>
      </c>
      <c r="I16" s="55">
        <f>COUNTIFS(Overview!$M:$M,"&gt;="&amp;A16,Overview!$M:$M,"&lt;="&amp;B16,Overview!$T:$T,$I$6)</f>
        <v>2</v>
      </c>
      <c r="J16" s="55">
        <f>COUNTIFS(Overview!$M:$M,"&gt;="&amp;A16,Overview!$M:$M,"&lt;="&amp;B16,Overview!$T:$T,$J$6)</f>
        <v>23</v>
      </c>
      <c r="K16" s="55">
        <f>COUNTIFS(Overview!$M:$M,"&gt;="&amp;A16,Overview!$M:$M,"&lt;="&amp;B16,Overview!$T:$T,$K$6)</f>
        <v>6</v>
      </c>
      <c r="L16" s="55">
        <f>COUNTIFS(Overview!$M:$M,"&gt;="&amp;A16,Overview!$M:$M,"&lt;="&amp;B16,Overview!$T:$T,$L$6)</f>
        <v>0</v>
      </c>
      <c r="M16" s="55">
        <f>COUNTIFS(Overview!$M:$M,"&gt;="&amp;A16,Overview!$M:$M,"&lt;="&amp;B16,Overview!$T:$T,$M$6)</f>
        <v>16</v>
      </c>
      <c r="N16" s="55">
        <f>COUNTIFS(Overview!$M:$M,"&gt;="&amp;A16,Overview!$M:$M,"&lt;="&amp;B16,Overview!$T:$T,$N$6)</f>
        <v>0</v>
      </c>
      <c r="O16" s="55">
        <f>COUNTIFS(Overview!$M:$M,"&gt;="&amp;A16,Overview!$M:$M,"&lt;="&amp;B16,Overview!$T:$T,$O$6)</f>
        <v>0</v>
      </c>
      <c r="P16" s="55">
        <f>COUNTIFS(Overview!$M:$M,"&gt;="&amp;A16,Overview!$M:$M,"&lt;="&amp;B16,Overview!$T:$T,$P$6)</f>
        <v>0</v>
      </c>
      <c r="Q16" s="55">
        <f>COUNTIFS(Overview!$M:$M,"&gt;="&amp;A16,Overview!$M:$M,"&lt;="&amp;B16,Overview!$T:$T,$Q$6)</f>
        <v>0</v>
      </c>
      <c r="R16" s="55">
        <f>COUNTIFS(Overview!$M:$M,"&gt;="&amp;A16,Overview!$M:$M,"&lt;="&amp;B16,Overview!$T:$T,$R$6)</f>
        <v>0</v>
      </c>
      <c r="S16" s="55">
        <f>COUNTIFS(Overview!$M:$M,"&gt;="&amp;A16,Overview!$M:$M,"&lt;="&amp;B16,Overview!$T:$T,$S$6)</f>
        <v>0</v>
      </c>
      <c r="T16" s="56"/>
      <c r="U16" s="55">
        <f t="shared" si="4"/>
        <v>173</v>
      </c>
      <c r="W16" s="55">
        <f t="shared" si="6"/>
        <v>41.040462427745666</v>
      </c>
      <c r="X16" s="55">
        <f t="shared" si="7"/>
        <v>29.479768786127167</v>
      </c>
      <c r="Y16" s="55">
        <f t="shared" si="8"/>
        <v>11.560693641618498</v>
      </c>
      <c r="Z16" s="55">
        <f t="shared" si="9"/>
        <v>0</v>
      </c>
      <c r="AA16" s="55">
        <f t="shared" si="10"/>
        <v>0</v>
      </c>
      <c r="AB16" s="55">
        <f t="shared" si="11"/>
        <v>1.1560693641618498</v>
      </c>
      <c r="AC16" s="55">
        <f t="shared" si="12"/>
        <v>13.294797687861271</v>
      </c>
      <c r="AD16" s="55">
        <f t="shared" si="13"/>
        <v>3.4682080924855492</v>
      </c>
      <c r="AE16" s="55">
        <f t="shared" si="14"/>
        <v>0</v>
      </c>
      <c r="AF16" s="55" t="e">
        <f t="shared" si="15"/>
        <v>#DIV/0!</v>
      </c>
      <c r="AG16" s="55">
        <f t="shared" si="16"/>
        <v>0</v>
      </c>
      <c r="AH16" s="55">
        <f t="shared" si="17"/>
        <v>0</v>
      </c>
      <c r="AI16" s="55">
        <f t="shared" si="18"/>
        <v>0</v>
      </c>
      <c r="AJ16" s="55" t="e">
        <f t="shared" si="19"/>
        <v>#DIV/0!</v>
      </c>
      <c r="AK16" s="55" t="e">
        <f t="shared" si="20"/>
        <v>#DIV/0!</v>
      </c>
      <c r="AL16" s="55">
        <f t="shared" si="21"/>
        <v>0</v>
      </c>
      <c r="AM16" s="55"/>
      <c r="AN16" s="55"/>
      <c r="AO16" s="55"/>
      <c r="AP16" s="55"/>
      <c r="AQ16" s="55"/>
      <c r="AR16" s="55"/>
    </row>
    <row r="17" spans="1:44" x14ac:dyDescent="0.25">
      <c r="A17" s="54">
        <v>42979</v>
      </c>
      <c r="B17" s="54">
        <v>43282</v>
      </c>
      <c r="C17" s="7" t="s">
        <v>1786</v>
      </c>
      <c r="D17" s="55">
        <f>COUNTIFS(Overview!$M:$M,"&gt;="&amp;A17,Overview!$M:$M,"&lt;="&amp;B17,Overview!$T:$T,$D$6)</f>
        <v>68</v>
      </c>
      <c r="E17" s="55">
        <f>COUNTIFS(Overview!$M:$M,"&gt;="&amp;A17,Overview!$M:$M,"&lt;="&amp;B17,Overview!$T:$T,$E$6)</f>
        <v>56</v>
      </c>
      <c r="F17" s="55">
        <f>COUNTIFS(Overview!$M:$M,"&gt;="&amp;A17,Overview!$M:$M,"&lt;="&amp;B17,Overview!$T:$T,$F$6)</f>
        <v>32</v>
      </c>
      <c r="G17" s="55">
        <f>COUNTIFS(Overview!$M:$M,"&gt;="&amp;A17,Overview!$M:$M,"&lt;="&amp;B17,Overview!$T:$T,$G$6)</f>
        <v>0</v>
      </c>
      <c r="H17" s="55">
        <f>COUNTIFS(Overview!$M:$M,"&gt;="&amp;A17,Overview!$M:$M,"&lt;="&amp;B17,Overview!$T:$T,$H$6)</f>
        <v>0</v>
      </c>
      <c r="I17" s="55">
        <f>COUNTIFS(Overview!$M:$M,"&gt;="&amp;A17,Overview!$M:$M,"&lt;="&amp;B17,Overview!$T:$T,$I$6)</f>
        <v>0</v>
      </c>
      <c r="J17" s="55">
        <f>COUNTIFS(Overview!$M:$M,"&gt;="&amp;A17,Overview!$M:$M,"&lt;="&amp;B17,Overview!$T:$T,$J$6)</f>
        <v>9</v>
      </c>
      <c r="K17" s="55">
        <f>COUNTIFS(Overview!$M:$M,"&gt;="&amp;A17,Overview!$M:$M,"&lt;="&amp;B17,Overview!$T:$T,$K$6)</f>
        <v>20</v>
      </c>
      <c r="L17" s="55">
        <f>COUNTIFS(Overview!$M:$M,"&gt;="&amp;A17,Overview!$M:$M,"&lt;="&amp;B17,Overview!$T:$T,$L$6)</f>
        <v>1</v>
      </c>
      <c r="M17" s="55">
        <f>COUNTIFS(Overview!$M:$M,"&gt;="&amp;A17,Overview!$M:$M,"&lt;="&amp;B17,Overview!$T:$T,$M$6)</f>
        <v>19</v>
      </c>
      <c r="N17" s="55">
        <f>COUNTIFS(Overview!$M:$M,"&gt;="&amp;A17,Overview!$M:$M,"&lt;="&amp;B17,Overview!$T:$T,$N$6)</f>
        <v>0</v>
      </c>
      <c r="O17" s="55">
        <f>COUNTIFS(Overview!$M:$M,"&gt;="&amp;A17,Overview!$M:$M,"&lt;="&amp;B17,Overview!$T:$T,$O$6)</f>
        <v>0</v>
      </c>
      <c r="P17" s="55">
        <f>COUNTIFS(Overview!$M:$M,"&gt;="&amp;A17,Overview!$M:$M,"&lt;="&amp;B17,Overview!$T:$T,$P$6)</f>
        <v>0</v>
      </c>
      <c r="Q17" s="55">
        <f>COUNTIFS(Overview!$M:$M,"&gt;="&amp;A17,Overview!$M:$M,"&lt;="&amp;B17,Overview!$T:$T,$Q$6)</f>
        <v>0</v>
      </c>
      <c r="R17" s="55">
        <f>COUNTIFS(Overview!$M:$M,"&gt;="&amp;A17,Overview!$M:$M,"&lt;="&amp;B17,Overview!$T:$T,$R$6)</f>
        <v>0</v>
      </c>
      <c r="S17" s="55">
        <f>COUNTIFS(Overview!$M:$M,"&gt;="&amp;A17,Overview!$M:$M,"&lt;="&amp;B17,Overview!$T:$T,$S$6)</f>
        <v>0</v>
      </c>
      <c r="T17" s="56"/>
      <c r="U17" s="55">
        <f t="shared" si="4"/>
        <v>186</v>
      </c>
      <c r="W17" s="55">
        <f t="shared" si="6"/>
        <v>36.55913978494624</v>
      </c>
      <c r="X17" s="55">
        <f t="shared" si="7"/>
        <v>30.107526881720432</v>
      </c>
      <c r="Y17" s="55">
        <f t="shared" si="8"/>
        <v>17.204301075268816</v>
      </c>
      <c r="Z17" s="55">
        <f t="shared" si="9"/>
        <v>0</v>
      </c>
      <c r="AA17" s="55">
        <f t="shared" si="10"/>
        <v>0</v>
      </c>
      <c r="AB17" s="55">
        <f t="shared" si="11"/>
        <v>0</v>
      </c>
      <c r="AC17" s="55">
        <f t="shared" si="12"/>
        <v>4.838709677419355</v>
      </c>
      <c r="AD17" s="55">
        <f t="shared" si="13"/>
        <v>10.75268817204301</v>
      </c>
      <c r="AE17" s="55">
        <f t="shared" si="14"/>
        <v>0.5376344086021505</v>
      </c>
      <c r="AF17" s="55" t="e">
        <f t="shared" si="15"/>
        <v>#DIV/0!</v>
      </c>
      <c r="AG17" s="55">
        <f t="shared" si="16"/>
        <v>0</v>
      </c>
      <c r="AH17" s="55">
        <f t="shared" si="17"/>
        <v>0</v>
      </c>
      <c r="AI17" s="55">
        <f t="shared" si="18"/>
        <v>0</v>
      </c>
      <c r="AJ17" s="55" t="e">
        <f t="shared" si="19"/>
        <v>#DIV/0!</v>
      </c>
      <c r="AK17" s="55" t="e">
        <f t="shared" si="20"/>
        <v>#DIV/0!</v>
      </c>
      <c r="AL17" s="55" t="e">
        <f t="shared" si="21"/>
        <v>#DIV/0!</v>
      </c>
      <c r="AM17" s="55"/>
      <c r="AN17" s="55"/>
      <c r="AO17" s="55"/>
      <c r="AP17" s="55"/>
      <c r="AQ17" s="55"/>
      <c r="AR17" s="55"/>
    </row>
    <row r="18" spans="1:44" x14ac:dyDescent="0.25">
      <c r="A18" s="54">
        <v>43344</v>
      </c>
      <c r="B18" s="54">
        <v>43647</v>
      </c>
      <c r="C18" s="7" t="s">
        <v>1788</v>
      </c>
      <c r="D18" s="55">
        <f>COUNTIFS(Overview!$M:$M,"&gt;="&amp;A18,Overview!$M:$M,"&lt;="&amp;B18,Overview!$T:$T,$D$6)</f>
        <v>80</v>
      </c>
      <c r="E18" s="55">
        <f>COUNTIFS(Overview!$M:$M,"&gt;="&amp;A18,Overview!$M:$M,"&lt;="&amp;B18,Overview!$T:$T,$E$6)</f>
        <v>39</v>
      </c>
      <c r="F18" s="55">
        <f>COUNTIFS(Overview!$M:$M,"&gt;="&amp;A18,Overview!$M:$M,"&lt;="&amp;B18,Overview!$T:$T,$F$6)</f>
        <v>37</v>
      </c>
      <c r="G18" s="55">
        <f>COUNTIFS(Overview!$M:$M,"&gt;="&amp;A18,Overview!$M:$M,"&lt;="&amp;B18,Overview!$T:$T,$G$6)</f>
        <v>1</v>
      </c>
      <c r="H18" s="55">
        <f>COUNTIFS(Overview!$M:$M,"&gt;="&amp;A18,Overview!$M:$M,"&lt;="&amp;B18,Overview!$T:$T,$H$6)</f>
        <v>0</v>
      </c>
      <c r="I18" s="55">
        <f>COUNTIFS(Overview!$M:$M,"&gt;="&amp;A18,Overview!$M:$M,"&lt;="&amp;B18,Overview!$T:$T,$I$6)</f>
        <v>0</v>
      </c>
      <c r="J18" s="55">
        <f>COUNTIFS(Overview!$M:$M,"&gt;="&amp;A18,Overview!$M:$M,"&lt;="&amp;B18,Overview!$T:$T,$J$6)</f>
        <v>14</v>
      </c>
      <c r="K18" s="55">
        <f>COUNTIFS(Overview!$M:$M,"&gt;="&amp;A18,Overview!$M:$M,"&lt;="&amp;B18,Overview!$T:$T,$K$6)</f>
        <v>1</v>
      </c>
      <c r="L18" s="55">
        <f>COUNTIFS(Overview!$M:$M,"&gt;="&amp;A18,Overview!$M:$M,"&lt;="&amp;B18,Overview!$T:$T,$L$6)</f>
        <v>1</v>
      </c>
      <c r="M18" s="55">
        <f>COUNTIFS(Overview!$M:$M,"&gt;="&amp;A18,Overview!$M:$M,"&lt;="&amp;B18,Overview!$T:$T,$M$6)</f>
        <v>9</v>
      </c>
      <c r="N18" s="55">
        <f>COUNTIFS(Overview!$M:$M,"&gt;="&amp;A18,Overview!$M:$M,"&lt;="&amp;B18,Overview!$T:$T,$N$6)</f>
        <v>0</v>
      </c>
      <c r="O18" s="55">
        <f>COUNTIFS(Overview!$M:$M,"&gt;="&amp;A18,Overview!$M:$M,"&lt;="&amp;B18,Overview!$T:$T,$O$6)</f>
        <v>0</v>
      </c>
      <c r="P18" s="55">
        <f>COUNTIFS(Overview!$M:$M,"&gt;="&amp;A18,Overview!$M:$M,"&lt;="&amp;B18,Overview!$T:$T,$P$6)</f>
        <v>0</v>
      </c>
      <c r="Q18" s="55">
        <f>COUNTIFS(Overview!$M:$M,"&gt;="&amp;A18,Overview!$M:$M,"&lt;="&amp;B18,Overview!$T:$T,$Q$6)</f>
        <v>0</v>
      </c>
      <c r="R18" s="55">
        <f>COUNTIFS(Overview!$M:$M,"&gt;="&amp;A18,Overview!$M:$M,"&lt;="&amp;B18,Overview!$T:$T,$R$6)</f>
        <v>0</v>
      </c>
      <c r="S18" s="55">
        <f>COUNTIFS(Overview!$M:$M,"&gt;="&amp;A18,Overview!$M:$M,"&lt;="&amp;B18,Overview!$T:$T,$S$6)</f>
        <v>0</v>
      </c>
      <c r="T18" s="56"/>
      <c r="U18" s="55">
        <f t="shared" si="4"/>
        <v>173</v>
      </c>
      <c r="W18" s="55">
        <f t="shared" si="6"/>
        <v>46.24277456647399</v>
      </c>
      <c r="X18" s="55">
        <f t="shared" si="7"/>
        <v>22.543352601156069</v>
      </c>
      <c r="Y18" s="55">
        <f t="shared" si="8"/>
        <v>21.387283236994218</v>
      </c>
      <c r="Z18" s="55">
        <f t="shared" si="9"/>
        <v>0.5780346820809249</v>
      </c>
      <c r="AA18" s="55">
        <f t="shared" si="10"/>
        <v>0</v>
      </c>
      <c r="AB18" s="55">
        <f t="shared" si="11"/>
        <v>0</v>
      </c>
      <c r="AC18" s="55">
        <f t="shared" si="12"/>
        <v>8.0924855491329488</v>
      </c>
      <c r="AD18" s="55">
        <f t="shared" si="13"/>
        <v>0.5780346820809249</v>
      </c>
      <c r="AE18" s="55">
        <f t="shared" si="14"/>
        <v>0.5780346820809249</v>
      </c>
      <c r="AF18" s="55" t="e">
        <f t="shared" si="15"/>
        <v>#DIV/0!</v>
      </c>
      <c r="AG18" s="55">
        <f t="shared" si="16"/>
        <v>0</v>
      </c>
      <c r="AH18" s="55">
        <f t="shared" si="17"/>
        <v>0</v>
      </c>
      <c r="AI18" s="55">
        <f t="shared" si="18"/>
        <v>0</v>
      </c>
      <c r="AJ18" s="55">
        <f t="shared" si="19"/>
        <v>0</v>
      </c>
      <c r="AK18" s="55" t="e">
        <f t="shared" si="20"/>
        <v>#DIV/0!</v>
      </c>
      <c r="AL18" s="55" t="e">
        <f t="shared" si="21"/>
        <v>#DIV/0!</v>
      </c>
      <c r="AM18" s="55"/>
      <c r="AN18" s="55"/>
      <c r="AO18" s="55"/>
      <c r="AP18" s="55"/>
      <c r="AQ18" s="55"/>
      <c r="AR18" s="55"/>
    </row>
    <row r="19" spans="1:44" x14ac:dyDescent="0.25">
      <c r="A19" s="54">
        <v>43709</v>
      </c>
      <c r="B19" s="54">
        <v>44013</v>
      </c>
      <c r="C19" s="7" t="s">
        <v>1787</v>
      </c>
      <c r="D19" s="55">
        <f>COUNTIFS(Overview!$M:$M,"&gt;="&amp;A19,Overview!$M:$M,"&lt;="&amp;B19,Overview!$T:$T,$D$6)</f>
        <v>62</v>
      </c>
      <c r="E19" s="55">
        <f>COUNTIFS(Overview!$M:$M,"&gt;="&amp;A19,Overview!$M:$M,"&lt;="&amp;B19,Overview!$T:$T,$E$6)</f>
        <v>35</v>
      </c>
      <c r="F19" s="55">
        <f>COUNTIFS(Overview!$M:$M,"&gt;="&amp;A19,Overview!$M:$M,"&lt;="&amp;B19,Overview!$T:$T,$F$6)</f>
        <v>58</v>
      </c>
      <c r="G19" s="55">
        <f>COUNTIFS(Overview!$M:$M,"&gt;="&amp;A19,Overview!$M:$M,"&lt;="&amp;B19,Overview!$T:$T,$G$6)</f>
        <v>2</v>
      </c>
      <c r="H19" s="55">
        <f>COUNTIFS(Overview!$M:$M,"&gt;="&amp;A19,Overview!$M:$M,"&lt;="&amp;B19,Overview!$T:$T,$H$6)</f>
        <v>0</v>
      </c>
      <c r="I19" s="55">
        <f>COUNTIFS(Overview!$M:$M,"&gt;="&amp;A19,Overview!$M:$M,"&lt;="&amp;B19,Overview!$T:$T,$I$6)</f>
        <v>0</v>
      </c>
      <c r="J19" s="55">
        <f>COUNTIFS(Overview!$M:$M,"&gt;="&amp;A19,Overview!$M:$M,"&lt;="&amp;B19,Overview!$T:$T,$J$6)</f>
        <v>9</v>
      </c>
      <c r="K19" s="55">
        <f>COUNTIFS(Overview!$M:$M,"&gt;="&amp;A19,Overview!$M:$M,"&lt;="&amp;B19,Overview!$T:$T,$K$6)</f>
        <v>45</v>
      </c>
      <c r="L19" s="55">
        <f>COUNTIFS(Overview!$M:$M,"&gt;="&amp;A19,Overview!$M:$M,"&lt;="&amp;B19,Overview!$T:$T,$L$6)</f>
        <v>2</v>
      </c>
      <c r="M19" s="55">
        <f>COUNTIFS(Overview!$M:$M,"&gt;="&amp;A19,Overview!$M:$M,"&lt;="&amp;B19,Overview!$T:$T,$M$6)</f>
        <v>11</v>
      </c>
      <c r="N19" s="55">
        <f>COUNTIFS(Overview!$M:$M,"&gt;="&amp;A19,Overview!$M:$M,"&lt;="&amp;B19,Overview!$T:$T,$N$6)</f>
        <v>0</v>
      </c>
      <c r="O19" s="55">
        <f>COUNTIFS(Overview!$M:$M,"&gt;="&amp;A19,Overview!$M:$M,"&lt;="&amp;B19,Overview!$T:$T,$O$6)</f>
        <v>0</v>
      </c>
      <c r="P19" s="55">
        <f>COUNTIFS(Overview!$M:$M,"&gt;="&amp;A19,Overview!$M:$M,"&lt;="&amp;B19,Overview!$T:$T,$P$6)</f>
        <v>0</v>
      </c>
      <c r="Q19" s="55">
        <f>COUNTIFS(Overview!$M:$M,"&gt;="&amp;A19,Overview!$M:$M,"&lt;="&amp;B19,Overview!$T:$T,$Q$6)</f>
        <v>0</v>
      </c>
      <c r="R19" s="55">
        <f>COUNTIFS(Overview!$M:$M,"&gt;="&amp;A19,Overview!$M:$M,"&lt;="&amp;B19,Overview!$T:$T,$R$6)</f>
        <v>0</v>
      </c>
      <c r="S19" s="55">
        <f>COUNTIFS(Overview!$M:$M,"&gt;="&amp;A19,Overview!$M:$M,"&lt;="&amp;B19,Overview!$T:$T,$S$6)</f>
        <v>0</v>
      </c>
      <c r="T19" s="56"/>
      <c r="U19" s="55">
        <f t="shared" si="4"/>
        <v>213</v>
      </c>
      <c r="W19" s="55">
        <f t="shared" si="6"/>
        <v>29.107981220657276</v>
      </c>
      <c r="X19" s="55">
        <f t="shared" si="7"/>
        <v>16.431924882629108</v>
      </c>
      <c r="Y19" s="55">
        <f t="shared" si="8"/>
        <v>27.230046948356808</v>
      </c>
      <c r="Z19" s="55">
        <f t="shared" si="9"/>
        <v>0.93896713615023475</v>
      </c>
      <c r="AA19" s="55">
        <f t="shared" si="10"/>
        <v>0</v>
      </c>
      <c r="AB19" s="55">
        <f t="shared" si="11"/>
        <v>0</v>
      </c>
      <c r="AC19" s="55">
        <f t="shared" si="12"/>
        <v>4.225352112676056</v>
      </c>
      <c r="AD19" s="55">
        <f t="shared" si="13"/>
        <v>21.12676056338028</v>
      </c>
      <c r="AE19" s="55">
        <f t="shared" si="14"/>
        <v>0.93896713615023475</v>
      </c>
      <c r="AF19" s="55" t="e">
        <f t="shared" si="15"/>
        <v>#DIV/0!</v>
      </c>
      <c r="AG19" s="55">
        <f t="shared" si="16"/>
        <v>0</v>
      </c>
      <c r="AH19" s="55">
        <f t="shared" si="17"/>
        <v>0</v>
      </c>
      <c r="AI19" s="55">
        <f t="shared" si="18"/>
        <v>0</v>
      </c>
      <c r="AJ19" s="55">
        <f t="shared" si="19"/>
        <v>0</v>
      </c>
      <c r="AK19" s="55" t="e">
        <f t="shared" si="20"/>
        <v>#DIV/0!</v>
      </c>
      <c r="AL19" s="55" t="e">
        <f t="shared" si="21"/>
        <v>#DIV/0!</v>
      </c>
      <c r="AM19" s="55"/>
      <c r="AN19" s="55"/>
      <c r="AO19" s="55"/>
      <c r="AP19" s="55"/>
      <c r="AQ19" s="55"/>
      <c r="AR19" s="55"/>
    </row>
    <row r="20" spans="1:44" x14ac:dyDescent="0.25">
      <c r="A20" s="54">
        <v>44075</v>
      </c>
      <c r="B20" s="54">
        <v>44378</v>
      </c>
      <c r="C20" s="7" t="s">
        <v>1789</v>
      </c>
      <c r="D20" s="55">
        <f>COUNTIFS(Overview!$M:$M,"&gt;="&amp;A20,Overview!$M:$M,"&lt;="&amp;B20,Overview!$T:$T,$D$6)</f>
        <v>50</v>
      </c>
      <c r="E20" s="55">
        <f>COUNTIFS(Overview!$M:$M,"&gt;="&amp;A20,Overview!$M:$M,"&lt;="&amp;B20,Overview!$T:$T,$E$6)</f>
        <v>6</v>
      </c>
      <c r="F20" s="55">
        <f>COUNTIFS(Overview!$M:$M,"&gt;="&amp;A20,Overview!$M:$M,"&lt;="&amp;B20,Overview!$T:$T,$F$6)</f>
        <v>25</v>
      </c>
      <c r="G20" s="55">
        <f>COUNTIFS(Overview!$M:$M,"&gt;="&amp;A20,Overview!$M:$M,"&lt;="&amp;B20,Overview!$T:$T,$G$6)</f>
        <v>1</v>
      </c>
      <c r="H20" s="55">
        <f>COUNTIFS(Overview!$M:$M,"&gt;="&amp;A20,Overview!$M:$M,"&lt;="&amp;B20,Overview!$T:$T,$H$6)</f>
        <v>0</v>
      </c>
      <c r="I20" s="55">
        <f>COUNTIFS(Overview!$M:$M,"&gt;="&amp;A20,Overview!$M:$M,"&lt;="&amp;B20,Overview!$T:$T,$I$6)</f>
        <v>1</v>
      </c>
      <c r="J20" s="55">
        <f>COUNTIFS(Overview!$M:$M,"&gt;="&amp;A20,Overview!$M:$M,"&lt;="&amp;B20,Overview!$T:$T,$J$6)</f>
        <v>1</v>
      </c>
      <c r="K20" s="55">
        <f>COUNTIFS(Overview!$M:$M,"&gt;="&amp;A20,Overview!$M:$M,"&lt;="&amp;B20,Overview!$T:$T,$K$6)</f>
        <v>5</v>
      </c>
      <c r="L20" s="55">
        <f>COUNTIFS(Overview!$M:$M,"&gt;="&amp;A20,Overview!$M:$M,"&lt;="&amp;B20,Overview!$T:$T,$L$6)</f>
        <v>2</v>
      </c>
      <c r="M20" s="55">
        <f>COUNTIFS(Overview!$M:$M,"&gt;="&amp;A20,Overview!$M:$M,"&lt;="&amp;B20,Overview!$T:$T,$M$6)</f>
        <v>6</v>
      </c>
      <c r="N20" s="55">
        <f>COUNTIFS(Overview!$M:$M,"&gt;="&amp;A20,Overview!$M:$M,"&lt;="&amp;B20,Overview!$T:$T,$N$6)</f>
        <v>16</v>
      </c>
      <c r="O20" s="55">
        <f>COUNTIFS(Overview!$M:$M,"&gt;="&amp;A20,Overview!$M:$M,"&lt;="&amp;B20,Overview!$T:$T,$O$6)</f>
        <v>0</v>
      </c>
      <c r="P20" s="55">
        <f>COUNTIFS(Overview!$M:$M,"&gt;="&amp;A20,Overview!$M:$M,"&lt;="&amp;B20,Overview!$T:$T,$P$6)</f>
        <v>12</v>
      </c>
      <c r="Q20" s="55">
        <f>COUNTIFS(Overview!$M:$M,"&gt;="&amp;A20,Overview!$M:$M,"&lt;="&amp;B20,Overview!$T:$T,$Q$6)</f>
        <v>0</v>
      </c>
      <c r="R20" s="55">
        <f>COUNTIFS(Overview!$M:$M,"&gt;="&amp;A20,Overview!$M:$M,"&lt;="&amp;B20,Overview!$T:$T,$R$6)</f>
        <v>0</v>
      </c>
      <c r="S20" s="55">
        <f>COUNTIFS(Overview!$M:$M,"&gt;="&amp;A20,Overview!$M:$M,"&lt;="&amp;B20,Overview!$T:$T,$S$6)</f>
        <v>0</v>
      </c>
      <c r="T20" s="56"/>
      <c r="U20" s="55">
        <f t="shared" si="4"/>
        <v>91</v>
      </c>
      <c r="W20" s="55">
        <f t="shared" si="6"/>
        <v>54.945054945054942</v>
      </c>
      <c r="X20" s="55">
        <f t="shared" si="7"/>
        <v>6.5934065934065931</v>
      </c>
      <c r="Y20" s="55">
        <f t="shared" si="8"/>
        <v>27.472527472527471</v>
      </c>
      <c r="Z20" s="55">
        <f t="shared" si="9"/>
        <v>1.098901098901099</v>
      </c>
      <c r="AA20" s="55">
        <f t="shared" si="10"/>
        <v>0</v>
      </c>
      <c r="AB20" s="55">
        <f t="shared" si="11"/>
        <v>1.098901098901099</v>
      </c>
      <c r="AC20" s="55">
        <f t="shared" si="12"/>
        <v>1.098901098901099</v>
      </c>
      <c r="AD20" s="55">
        <f t="shared" si="13"/>
        <v>5.4945054945054945</v>
      </c>
      <c r="AE20" s="55">
        <f t="shared" si="14"/>
        <v>2.197802197802198</v>
      </c>
      <c r="AF20" s="55" t="e">
        <f t="shared" si="15"/>
        <v>#DIV/0!</v>
      </c>
      <c r="AG20" s="55">
        <f t="shared" si="16"/>
        <v>29.12</v>
      </c>
      <c r="AH20" s="55">
        <f t="shared" si="17"/>
        <v>0</v>
      </c>
      <c r="AI20" s="55">
        <f t="shared" si="18"/>
        <v>43.68</v>
      </c>
      <c r="AJ20" s="55">
        <f t="shared" si="19"/>
        <v>0</v>
      </c>
      <c r="AK20" s="55" t="e">
        <f t="shared" si="20"/>
        <v>#DIV/0!</v>
      </c>
      <c r="AL20" s="55">
        <f t="shared" si="21"/>
        <v>0</v>
      </c>
      <c r="AM20" s="55"/>
      <c r="AN20" s="55"/>
      <c r="AO20" s="55"/>
      <c r="AP20" s="55"/>
      <c r="AQ20" s="55"/>
      <c r="AR20" s="55"/>
    </row>
    <row r="21" spans="1:44" x14ac:dyDescent="0.25">
      <c r="A21" s="54">
        <v>44440</v>
      </c>
      <c r="B21" s="54">
        <v>44743</v>
      </c>
      <c r="C21" s="7" t="s">
        <v>2109</v>
      </c>
      <c r="D21" s="55">
        <f>COUNTIFS(Overview!$M:$M,"&gt;="&amp;A21,Overview!$M:$M,"&lt;="&amp;B21,Overview!$T:$T,$D$6)</f>
        <v>91</v>
      </c>
      <c r="E21" s="55">
        <f>COUNTIFS(Overview!$M:$M,"&gt;="&amp;A21,Overview!$M:$M,"&lt;="&amp;B21,Overview!$T:$T,$E$6)</f>
        <v>13</v>
      </c>
      <c r="F21" s="55">
        <f>COUNTIFS(Overview!$M:$M,"&gt;="&amp;A21,Overview!$M:$M,"&lt;="&amp;B21,Overview!$T:$T,$F$6)</f>
        <v>5</v>
      </c>
      <c r="G21" s="55">
        <f>COUNTIFS(Overview!$M:$M,"&gt;="&amp;A21,Overview!$M:$M,"&lt;="&amp;B21,Overview!$T:$T,$G$6)</f>
        <v>7</v>
      </c>
      <c r="H21" s="55">
        <f>COUNTIFS(Overview!$M:$M,"&gt;="&amp;A21,Overview!$M:$M,"&lt;="&amp;B21,Overview!$T:$T,$H$6)</f>
        <v>0</v>
      </c>
      <c r="I21" s="55">
        <f>COUNTIFS(Overview!$M:$M,"&gt;="&amp;A21,Overview!$M:$M,"&lt;="&amp;B21,Overview!$T:$T,$I$6)</f>
        <v>0</v>
      </c>
      <c r="J21" s="55">
        <f>COUNTIFS(Overview!$M:$M,"&gt;="&amp;A21,Overview!$M:$M,"&lt;="&amp;B21,Overview!$T:$T,$J$6)</f>
        <v>12</v>
      </c>
      <c r="K21" s="55">
        <f>COUNTIFS(Overview!$M:$M,"&gt;="&amp;A21,Overview!$M:$M,"&lt;="&amp;B21,Overview!$T:$T,$K$6)</f>
        <v>0</v>
      </c>
      <c r="L21" s="55">
        <f>COUNTIFS(Overview!$M:$M,"&gt;="&amp;A21,Overview!$M:$M,"&lt;="&amp;B21,Overview!$T:$T,$L$6)</f>
        <v>0</v>
      </c>
      <c r="M21" s="55">
        <f>COUNTIFS(Overview!$M:$M,"&gt;="&amp;A21,Overview!$M:$M,"&lt;="&amp;B21,Overview!$T:$T,$M$6)</f>
        <v>63</v>
      </c>
      <c r="N21" s="55">
        <f>COUNTIFS(Overview!$M:$M,"&gt;="&amp;A21,Overview!$M:$M,"&lt;="&amp;B21,Overview!$T:$T,$N$6)</f>
        <v>0</v>
      </c>
      <c r="O21" s="55">
        <f>COUNTIFS(Overview!$M:$M,"&gt;="&amp;A21,Overview!$M:$M,"&lt;="&amp;B21,Overview!$T:$T,$O$6)</f>
        <v>14</v>
      </c>
      <c r="P21" s="55">
        <f>COUNTIFS(Overview!$M:$M,"&gt;="&amp;A21,Overview!$M:$M,"&lt;="&amp;B21,Overview!$T:$T,$P$6)</f>
        <v>0</v>
      </c>
      <c r="Q21" s="55">
        <f>COUNTIFS(Overview!$M:$M,"&gt;="&amp;A21,Overview!$M:$M,"&lt;="&amp;B21,Overview!$T:$T,$Q$6)</f>
        <v>6</v>
      </c>
      <c r="R21" s="55">
        <f>COUNTIFS(Overview!$M:$M,"&gt;="&amp;A21,Overview!$M:$M,"&lt;="&amp;B21,Overview!$T:$T,$R$6)</f>
        <v>2</v>
      </c>
      <c r="S21" s="55">
        <f>COUNTIFS(Overview!$M:$M,"&gt;="&amp;A21,Overview!$M:$M,"&lt;="&amp;B21,Overview!$T:$T,$S$6)</f>
        <v>0</v>
      </c>
      <c r="T21" s="56"/>
      <c r="U21" s="55">
        <f>SUM(D21:L21)</f>
        <v>128</v>
      </c>
      <c r="W21" s="55">
        <f>100*D21/U21</f>
        <v>71.09375</v>
      </c>
      <c r="X21" s="55">
        <f>100*E21/U21</f>
        <v>10.15625</v>
      </c>
      <c r="Y21" s="55">
        <f>100*F21/U21</f>
        <v>3.90625</v>
      </c>
      <c r="Z21" s="55">
        <f>100*G21/U21</f>
        <v>5.46875</v>
      </c>
      <c r="AA21" s="55">
        <f>100*H21/U21</f>
        <v>0</v>
      </c>
      <c r="AB21" s="55">
        <f>100*I21/U21</f>
        <v>0</v>
      </c>
      <c r="AC21" s="55">
        <f>100*J21/U21</f>
        <v>9.375</v>
      </c>
      <c r="AD21" s="55">
        <f>100*K21/U21</f>
        <v>0</v>
      </c>
      <c r="AE21" s="55">
        <f>100*L21/U21</f>
        <v>0</v>
      </c>
      <c r="AF21" s="55" t="e">
        <f t="shared" si="15"/>
        <v>#DIV/0!</v>
      </c>
      <c r="AG21" s="55">
        <f t="shared" si="16"/>
        <v>0</v>
      </c>
      <c r="AH21" s="55">
        <f t="shared" si="17"/>
        <v>137.84615384615384</v>
      </c>
      <c r="AI21" s="55">
        <f t="shared" si="18"/>
        <v>0</v>
      </c>
      <c r="AJ21" s="55">
        <f t="shared" si="19"/>
        <v>109.71428571428571</v>
      </c>
      <c r="AK21" s="55" t="e">
        <f t="shared" si="20"/>
        <v>#DIV/0!</v>
      </c>
      <c r="AL21" s="55" t="e">
        <f t="shared" si="21"/>
        <v>#DIV/0!</v>
      </c>
      <c r="AM21" s="55"/>
      <c r="AN21" s="55"/>
      <c r="AO21" s="55"/>
      <c r="AP21" s="55"/>
      <c r="AQ21" s="55"/>
      <c r="AR21" s="55"/>
    </row>
    <row r="22" spans="1:44" x14ac:dyDescent="0.25">
      <c r="A22" s="54">
        <v>44805</v>
      </c>
      <c r="B22" s="54">
        <v>45108</v>
      </c>
      <c r="C22" s="7" t="s">
        <v>2110</v>
      </c>
      <c r="D22" s="55">
        <f>COUNTIFS(Overview!$M:$M,"&gt;="&amp;A22,Overview!$M:$M,"&lt;="&amp;B22,Overview!$T:$T,$D$6)</f>
        <v>81</v>
      </c>
      <c r="E22" s="55">
        <f>COUNTIFS(Overview!$M:$M,"&gt;="&amp;A22,Overview!$M:$M,"&lt;="&amp;B22,Overview!$T:$T,$E$6)</f>
        <v>26</v>
      </c>
      <c r="F22" s="55">
        <f>COUNTIFS(Overview!$M:$M,"&gt;="&amp;A22,Overview!$M:$M,"&lt;="&amp;B22,Overview!$T:$T,$F$6)</f>
        <v>14</v>
      </c>
      <c r="G22" s="55">
        <f>COUNTIFS(Overview!$M:$M,"&gt;="&amp;A22,Overview!$M:$M,"&lt;="&amp;B22,Overview!$T:$T,$G$6)</f>
        <v>1</v>
      </c>
      <c r="H22" s="55">
        <f>COUNTIFS(Overview!$M:$M,"&gt;="&amp;A22,Overview!$M:$M,"&lt;="&amp;B22,Overview!$T:$T,$H$6)</f>
        <v>1</v>
      </c>
      <c r="I22" s="55">
        <f>COUNTIFS(Overview!$M:$M,"&gt;="&amp;A22,Overview!$M:$M,"&lt;="&amp;B22,Overview!$T:$T,$I$6)</f>
        <v>9</v>
      </c>
      <c r="J22" s="55">
        <f>COUNTIFS(Overview!$M:$M,"&gt;="&amp;A22,Overview!$M:$M,"&lt;="&amp;B22,Overview!$T:$T,$J$6)</f>
        <v>3</v>
      </c>
      <c r="K22" s="55">
        <f>COUNTIFS(Overview!$M:$M,"&gt;="&amp;A22,Overview!$M:$M,"&lt;="&amp;B22,Overview!$T:$T,$K$6)</f>
        <v>5</v>
      </c>
      <c r="L22" s="55">
        <f>COUNTIFS(Overview!$M:$M,"&gt;="&amp;A22,Overview!$M:$M,"&lt;="&amp;B22,Overview!$T:$T,$L$6)</f>
        <v>3</v>
      </c>
      <c r="M22" s="55">
        <f>COUNTIFS(Overview!$M:$M,"&gt;="&amp;A22,Overview!$M:$M,"&lt;="&amp;B22,Overview!$T:$T,$M$6)</f>
        <v>67</v>
      </c>
      <c r="N22" s="55">
        <f>COUNTIFS(Overview!$M:$M,"&gt;="&amp;A22,Overview!$M:$M,"&lt;="&amp;B22,Overview!$T:$T,$N$6)</f>
        <v>0</v>
      </c>
      <c r="O22" s="55">
        <f>COUNTIFS(Overview!$M:$M,"&gt;="&amp;A22,Overview!$M:$M,"&lt;="&amp;B22,Overview!$T:$T,$O$6)</f>
        <v>0</v>
      </c>
      <c r="P22" s="55">
        <f>COUNTIFS(Overview!$M:$M,"&gt;="&amp;A22,Overview!$M:$M,"&lt;="&amp;B22,Overview!$T:$T,$P$6)</f>
        <v>0</v>
      </c>
      <c r="Q22" s="55">
        <f>COUNTIFS(Overview!$M:$M,"&gt;="&amp;A22,Overview!$M:$M,"&lt;="&amp;B22,Overview!$T:$T,$Q$6)</f>
        <v>0</v>
      </c>
      <c r="R22" s="55">
        <f>COUNTIFS(Overview!$M:$M,"&gt;="&amp;A22,Overview!$M:$M,"&lt;="&amp;B22,Overview!$T:$T,$R$6)</f>
        <v>0</v>
      </c>
      <c r="S22" s="55">
        <f>COUNTIFS(Overview!$M:$M,"&gt;="&amp;A22,Overview!$M:$M,"&lt;="&amp;B22,Overview!$T:$T,$S$6)</f>
        <v>0</v>
      </c>
      <c r="T22" s="56"/>
      <c r="U22" s="55">
        <f>SUM(D22:L22)</f>
        <v>143</v>
      </c>
      <c r="W22" s="55">
        <f>100*D22/U22</f>
        <v>56.643356643356647</v>
      </c>
      <c r="X22" s="55">
        <f>100*E22/U22</f>
        <v>18.181818181818183</v>
      </c>
      <c r="Y22" s="55">
        <f>100*F22/U22</f>
        <v>9.79020979020979</v>
      </c>
      <c r="Z22" s="55">
        <f>100*G22/U22</f>
        <v>0.69930069930069927</v>
      </c>
      <c r="AA22" s="55">
        <f>100*H22/U22</f>
        <v>0.69930069930069927</v>
      </c>
      <c r="AB22" s="55">
        <f>100*I22/U22</f>
        <v>6.2937062937062933</v>
      </c>
      <c r="AC22" s="55">
        <f>100*J22/U22</f>
        <v>2.0979020979020979</v>
      </c>
      <c r="AD22" s="55">
        <f>100*K22/U22</f>
        <v>3.4965034965034967</v>
      </c>
      <c r="AE22" s="55">
        <f>100*L22/U22</f>
        <v>2.0979020979020979</v>
      </c>
      <c r="AF22" s="55" t="e">
        <f t="shared" si="15"/>
        <v>#DIV/0!</v>
      </c>
      <c r="AG22" s="55">
        <f t="shared" si="16"/>
        <v>0</v>
      </c>
      <c r="AH22" s="55">
        <f t="shared" si="17"/>
        <v>0</v>
      </c>
      <c r="AI22" s="55">
        <f t="shared" si="18"/>
        <v>0</v>
      </c>
      <c r="AJ22" s="55">
        <f t="shared" si="19"/>
        <v>0</v>
      </c>
      <c r="AK22" s="55">
        <f t="shared" si="20"/>
        <v>0</v>
      </c>
      <c r="AL22" s="55">
        <f t="shared" si="21"/>
        <v>0</v>
      </c>
      <c r="AM22" s="55"/>
      <c r="AN22" s="55"/>
      <c r="AO22" s="55"/>
      <c r="AP22" s="55"/>
      <c r="AQ22" s="55"/>
      <c r="AR22" s="55"/>
    </row>
    <row r="23" spans="1:44" x14ac:dyDescent="0.25">
      <c r="A23" s="54">
        <v>45170</v>
      </c>
      <c r="B23" s="54">
        <v>45474</v>
      </c>
      <c r="C23" s="7" t="s">
        <v>2111</v>
      </c>
      <c r="D23" s="55">
        <f>COUNTIFS(Overview!$M:$M,"&gt;="&amp;A23,Overview!$M:$M,"&lt;="&amp;B23,Overview!$T:$T,$D$6)</f>
        <v>43</v>
      </c>
      <c r="E23" s="55">
        <f>COUNTIFS(Overview!$M:$M,"&gt;="&amp;A23,Overview!$M:$M,"&lt;="&amp;B23,Overview!$T:$T,$E$6)</f>
        <v>4</v>
      </c>
      <c r="F23" s="55">
        <f>COUNTIFS(Overview!$M:$M,"&gt;="&amp;A23,Overview!$M:$M,"&lt;="&amp;B23,Overview!$T:$T,$F$6)</f>
        <v>1</v>
      </c>
      <c r="G23" s="55">
        <f>COUNTIFS(Overview!$M:$M,"&gt;="&amp;A23,Overview!$M:$M,"&lt;="&amp;B23,Overview!$T:$T,$G$6)</f>
        <v>1</v>
      </c>
      <c r="H23" s="55">
        <f>COUNTIFS(Overview!$M:$M,"&gt;="&amp;A23,Overview!$M:$M,"&lt;="&amp;B23,Overview!$T:$T,$H$6)</f>
        <v>1</v>
      </c>
      <c r="I23" s="55">
        <f>COUNTIFS(Overview!$M:$M,"&gt;="&amp;A23,Overview!$M:$M,"&lt;="&amp;B23,Overview!$T:$T,$I$6)</f>
        <v>9</v>
      </c>
      <c r="J23" s="55">
        <f>COUNTIFS(Overview!$M:$M,"&gt;="&amp;A23,Overview!$M:$M,"&lt;="&amp;B23,Overview!$T:$T,$J$6)</f>
        <v>2</v>
      </c>
      <c r="K23" s="55">
        <f>COUNTIFS(Overview!$M:$M,"&gt;="&amp;A23,Overview!$M:$M,"&lt;="&amp;B23,Overview!$T:$T,$K$6)</f>
        <v>7</v>
      </c>
      <c r="L23" s="55">
        <f>COUNTIFS(Overview!$M:$M,"&gt;="&amp;A23,Overview!$M:$M,"&lt;="&amp;B23,Overview!$T:$T,$L$6)</f>
        <v>3</v>
      </c>
      <c r="M23" s="55">
        <f>COUNTIFS(Overview!$M:$M,"&gt;="&amp;A23,Overview!$M:$M,"&lt;="&amp;B23,Overview!$T:$T,$M$6)</f>
        <v>66</v>
      </c>
      <c r="N23" s="55">
        <f>COUNTIFS(Overview!$M:$M,"&gt;="&amp;A23,Overview!$M:$M,"&lt;="&amp;B23,Overview!$T:$T,$N$6)</f>
        <v>0</v>
      </c>
      <c r="O23" s="55">
        <f>COUNTIFS(Overview!$M:$M,"&gt;="&amp;A23,Overview!$M:$M,"&lt;="&amp;B23,Overview!$T:$T,$O$6)</f>
        <v>1</v>
      </c>
      <c r="P23" s="55">
        <f>COUNTIFS(Overview!$M:$M,"&gt;="&amp;A23,Overview!$M:$M,"&lt;="&amp;B23,Overview!$T:$T,$P$6)</f>
        <v>0</v>
      </c>
      <c r="Q23" s="55">
        <f>COUNTIFS(Overview!$M:$M,"&gt;="&amp;A23,Overview!$M:$M,"&lt;="&amp;B23,Overview!$T:$T,$Q$6)</f>
        <v>0</v>
      </c>
      <c r="R23" s="55">
        <f>COUNTIFS(Overview!$M:$M,"&gt;="&amp;A23,Overview!$M:$M,"&lt;="&amp;B23,Overview!$T:$T,$R$6)</f>
        <v>0</v>
      </c>
      <c r="S23" s="55">
        <f>COUNTIFS(Overview!$M:$M,"&gt;="&amp;A23,Overview!$M:$M,"&lt;="&amp;B23,Overview!$T:$T,$S$6)</f>
        <v>0</v>
      </c>
      <c r="T23" s="56"/>
      <c r="U23" s="55">
        <f>SUM(D23:L23)</f>
        <v>71</v>
      </c>
      <c r="W23" s="55">
        <f>100*D23/U23</f>
        <v>60.563380281690144</v>
      </c>
      <c r="X23" s="55">
        <f>100*E23/U23</f>
        <v>5.6338028169014081</v>
      </c>
      <c r="Y23" s="55">
        <f>100*F23/U23</f>
        <v>1.408450704225352</v>
      </c>
      <c r="Z23" s="55">
        <f>100*G23/U23</f>
        <v>1.408450704225352</v>
      </c>
      <c r="AA23" s="55">
        <f>100*H23/U23</f>
        <v>1.408450704225352</v>
      </c>
      <c r="AB23" s="55">
        <f>100*I23/U23</f>
        <v>12.67605633802817</v>
      </c>
      <c r="AC23" s="55">
        <f>100*J23/U23</f>
        <v>2.816901408450704</v>
      </c>
      <c r="AD23" s="55">
        <f>100*K23/U23</f>
        <v>9.8591549295774641</v>
      </c>
      <c r="AE23" s="55">
        <f>100*L23/U23</f>
        <v>4.225352112676056</v>
      </c>
      <c r="AF23" s="55" t="e">
        <f t="shared" si="15"/>
        <v>#DIV/0!</v>
      </c>
      <c r="AG23" s="55">
        <f t="shared" si="16"/>
        <v>0</v>
      </c>
      <c r="AH23" s="55">
        <f t="shared" si="17"/>
        <v>17.75</v>
      </c>
      <c r="AI23" s="55">
        <f t="shared" si="18"/>
        <v>0</v>
      </c>
      <c r="AJ23" s="55">
        <f t="shared" si="19"/>
        <v>0</v>
      </c>
      <c r="AK23" s="55">
        <f t="shared" si="20"/>
        <v>0</v>
      </c>
      <c r="AL23" s="55">
        <f t="shared" si="21"/>
        <v>0</v>
      </c>
      <c r="AM23" s="55"/>
      <c r="AN23" s="55"/>
      <c r="AO23" s="55"/>
      <c r="AP23" s="55"/>
      <c r="AQ23" s="55"/>
      <c r="AR23" s="55"/>
    </row>
    <row r="24" spans="1:44" x14ac:dyDescent="0.25">
      <c r="A24" s="54">
        <v>45536</v>
      </c>
      <c r="B24" s="54">
        <v>45839</v>
      </c>
      <c r="C24" s="7" t="s">
        <v>2112</v>
      </c>
      <c r="D24" s="55">
        <f>COUNTIFS(Overview!$M:$M,"&gt;="&amp;A24,Overview!$M:$M,"&lt;="&amp;B24,Overview!$T:$T,$D$6)</f>
        <v>0</v>
      </c>
      <c r="E24" s="55">
        <f>COUNTIFS(Overview!$M:$M,"&gt;="&amp;A24,Overview!$M:$M,"&lt;="&amp;B24,Overview!$T:$T,$E$6)</f>
        <v>0</v>
      </c>
      <c r="F24" s="55">
        <f>COUNTIFS(Overview!$M:$M,"&gt;="&amp;A24,Overview!$M:$M,"&lt;="&amp;B24,Overview!$T:$T,$F$6)</f>
        <v>0</v>
      </c>
      <c r="G24" s="55">
        <f>COUNTIFS(Overview!$M:$M,"&gt;="&amp;A24,Overview!$M:$M,"&lt;="&amp;B24,Overview!$T:$T,$G$6)</f>
        <v>0</v>
      </c>
      <c r="H24" s="55">
        <f>COUNTIFS(Overview!$M:$M,"&gt;="&amp;A24,Overview!$M:$M,"&lt;="&amp;B24,Overview!$T:$T,$H$6)</f>
        <v>0</v>
      </c>
      <c r="I24" s="55">
        <f>COUNTIFS(Overview!$M:$M,"&gt;="&amp;A24,Overview!$M:$M,"&lt;="&amp;B24,Overview!$T:$T,$I$6)</f>
        <v>0</v>
      </c>
      <c r="J24" s="55">
        <f>COUNTIFS(Overview!$M:$M,"&gt;="&amp;A24,Overview!$M:$M,"&lt;="&amp;B24,Overview!$T:$T,$J$6)</f>
        <v>0</v>
      </c>
      <c r="K24" s="55">
        <f>COUNTIFS(Overview!$M:$M,"&gt;="&amp;A24,Overview!$M:$M,"&lt;="&amp;B24,Overview!$T:$T,$K$6)</f>
        <v>0</v>
      </c>
      <c r="L24" s="55">
        <f>COUNTIFS(Overview!$M:$M,"&gt;="&amp;A24,Overview!$M:$M,"&lt;="&amp;B24,Overview!$T:$T,$L$6)</f>
        <v>0</v>
      </c>
      <c r="M24" s="55">
        <f>COUNTIFS(Overview!$M:$M,"&gt;="&amp;A24,Overview!$M:$M,"&lt;="&amp;B24,Overview!$T:$T,$M$6)</f>
        <v>0</v>
      </c>
      <c r="N24" s="55">
        <f>COUNTIFS(Overview!$M:$M,"&gt;="&amp;A24,Overview!$M:$M,"&lt;="&amp;B24,Overview!$T:$T,$N$6)</f>
        <v>0</v>
      </c>
      <c r="O24" s="55">
        <f>COUNTIFS(Overview!$M:$M,"&gt;="&amp;A24,Overview!$M:$M,"&lt;="&amp;B24,Overview!$T:$T,$O$6)</f>
        <v>0</v>
      </c>
      <c r="P24" s="55">
        <f>COUNTIFS(Overview!$M:$M,"&gt;="&amp;A24,Overview!$M:$M,"&lt;="&amp;B24,Overview!$T:$T,$P$6)</f>
        <v>0</v>
      </c>
      <c r="Q24" s="55">
        <f>COUNTIFS(Overview!$M:$M,"&gt;="&amp;A24,Overview!$M:$M,"&lt;="&amp;B24,Overview!$T:$T,$Q$6)</f>
        <v>0</v>
      </c>
      <c r="R24" s="55">
        <f>COUNTIFS(Overview!$M:$M,"&gt;="&amp;A24,Overview!$M:$M,"&lt;="&amp;B24,Overview!$T:$T,$R$6)</f>
        <v>0</v>
      </c>
      <c r="S24" s="55">
        <f>COUNTIFS(Overview!$M:$M,"&gt;="&amp;A24,Overview!$M:$M,"&lt;="&amp;B24,Overview!$T:$T,$S$6)</f>
        <v>0</v>
      </c>
      <c r="T24" s="56"/>
      <c r="U24" s="55">
        <f>SUM(D24:L24)</f>
        <v>0</v>
      </c>
      <c r="W24" s="55" t="e">
        <f>100*D24/U24</f>
        <v>#DIV/0!</v>
      </c>
      <c r="X24" s="55" t="e">
        <f>100*E24/U24</f>
        <v>#DIV/0!</v>
      </c>
      <c r="Y24" s="55" t="e">
        <f>100*F24/U24</f>
        <v>#DIV/0!</v>
      </c>
      <c r="Z24" s="55" t="e">
        <f>100*G24/U24</f>
        <v>#DIV/0!</v>
      </c>
      <c r="AA24" s="55" t="e">
        <f>100*H24/U24</f>
        <v>#DIV/0!</v>
      </c>
      <c r="AB24" s="55" t="e">
        <f>100*I24/U24</f>
        <v>#DIV/0!</v>
      </c>
      <c r="AC24" s="55" t="e">
        <f>100*J24/U24</f>
        <v>#DIV/0!</v>
      </c>
      <c r="AD24" s="55" t="e">
        <f>100*K24/U24</f>
        <v>#DIV/0!</v>
      </c>
      <c r="AE24" s="55" t="e">
        <f>100*L24/U24</f>
        <v>#DIV/0!</v>
      </c>
      <c r="AF24" s="55" t="e">
        <f t="shared" si="15"/>
        <v>#DIV/0!</v>
      </c>
      <c r="AG24" s="55" t="e">
        <f t="shared" si="16"/>
        <v>#DIV/0!</v>
      </c>
      <c r="AH24" s="55" t="e">
        <f t="shared" si="17"/>
        <v>#DIV/0!</v>
      </c>
      <c r="AI24" s="55" t="e">
        <f t="shared" si="18"/>
        <v>#DIV/0!</v>
      </c>
      <c r="AJ24" s="55" t="e">
        <f t="shared" si="19"/>
        <v>#DIV/0!</v>
      </c>
      <c r="AK24" s="55" t="e">
        <f t="shared" si="20"/>
        <v>#DIV/0!</v>
      </c>
      <c r="AL24" s="55" t="e">
        <f t="shared" si="21"/>
        <v>#DIV/0!</v>
      </c>
      <c r="AM24" s="55"/>
      <c r="AN24" s="55"/>
      <c r="AO24" s="55"/>
      <c r="AP24" s="55"/>
      <c r="AQ24" s="55"/>
      <c r="AR24" s="55"/>
    </row>
    <row r="25" spans="1:44" x14ac:dyDescent="0.25">
      <c r="A25" s="54">
        <v>45901</v>
      </c>
      <c r="B25" s="54">
        <v>46204</v>
      </c>
      <c r="C25" s="7" t="s">
        <v>2113</v>
      </c>
      <c r="D25" s="55">
        <f>COUNTIFS(Overview!$M:$M,"&gt;="&amp;A25,Overview!$M:$M,"&lt;="&amp;B25,Overview!$T:$T,$D$6)</f>
        <v>0</v>
      </c>
      <c r="E25" s="55">
        <f>COUNTIFS(Overview!$M:$M,"&gt;="&amp;A25,Overview!$M:$M,"&lt;="&amp;B25,Overview!$T:$T,$E$6)</f>
        <v>0</v>
      </c>
      <c r="F25" s="55">
        <f>COUNTIFS(Overview!$M:$M,"&gt;="&amp;A25,Overview!$M:$M,"&lt;="&amp;B25,Overview!$T:$T,$F$6)</f>
        <v>0</v>
      </c>
      <c r="G25" s="55">
        <f>COUNTIFS(Overview!$M:$M,"&gt;="&amp;A25,Overview!$M:$M,"&lt;="&amp;B25,Overview!$T:$T,$G$6)</f>
        <v>0</v>
      </c>
      <c r="H25" s="55">
        <f>COUNTIFS(Overview!$M:$M,"&gt;="&amp;A25,Overview!$M:$M,"&lt;="&amp;B25,Overview!$T:$T,$H$6)</f>
        <v>0</v>
      </c>
      <c r="I25" s="55">
        <f>COUNTIFS(Overview!$M:$M,"&gt;="&amp;A25,Overview!$M:$M,"&lt;="&amp;B25,Overview!$T:$T,$I$6)</f>
        <v>0</v>
      </c>
      <c r="J25" s="55">
        <f>COUNTIFS(Overview!$M:$M,"&gt;="&amp;A25,Overview!$M:$M,"&lt;="&amp;B25,Overview!$T:$T,$J$6)</f>
        <v>0</v>
      </c>
      <c r="K25" s="55">
        <f>COUNTIFS(Overview!$M:$M,"&gt;="&amp;A25,Overview!$M:$M,"&lt;="&amp;B25,Overview!$T:$T,$K$6)</f>
        <v>0</v>
      </c>
      <c r="L25" s="55">
        <f>COUNTIFS(Overview!$M:$M,"&gt;="&amp;A25,Overview!$M:$M,"&lt;="&amp;B25,Overview!$T:$T,$L$6)</f>
        <v>0</v>
      </c>
      <c r="M25" s="55">
        <f>COUNTIFS(Overview!$M:$M,"&gt;="&amp;A25,Overview!$M:$M,"&lt;="&amp;B25,Overview!$T:$T,$M$6)</f>
        <v>0</v>
      </c>
      <c r="N25" s="55">
        <f>COUNTIFS(Overview!$M:$M,"&gt;="&amp;A25,Overview!$M:$M,"&lt;="&amp;B25,Overview!$T:$T,$N$6)</f>
        <v>0</v>
      </c>
      <c r="O25" s="55">
        <f>COUNTIFS(Overview!$M:$M,"&gt;="&amp;A25,Overview!$M:$M,"&lt;="&amp;B25,Overview!$T:$T,$O$6)</f>
        <v>0</v>
      </c>
      <c r="P25" s="55">
        <f>COUNTIFS(Overview!$M:$M,"&gt;="&amp;A25,Overview!$M:$M,"&lt;="&amp;B25,Overview!$T:$T,$P$6)</f>
        <v>0</v>
      </c>
      <c r="Q25" s="55">
        <f>COUNTIFS(Overview!$M:$M,"&gt;="&amp;A25,Overview!$M:$M,"&lt;="&amp;B25,Overview!$T:$T,$Q$6)</f>
        <v>0</v>
      </c>
      <c r="R25" s="55">
        <f>COUNTIFS(Overview!$M:$M,"&gt;="&amp;A25,Overview!$M:$M,"&lt;="&amp;B25,Overview!$T:$T,$R$6)</f>
        <v>0</v>
      </c>
      <c r="S25" s="55">
        <f>COUNTIFS(Overview!$M:$M,"&gt;="&amp;A25,Overview!$M:$M,"&lt;="&amp;B25,Overview!$T:$T,$S$6)</f>
        <v>0</v>
      </c>
      <c r="T25" s="56"/>
      <c r="U25" s="55">
        <f>SUM(D25:L25)</f>
        <v>0</v>
      </c>
      <c r="W25" s="55" t="e">
        <f>100*D25/U25</f>
        <v>#DIV/0!</v>
      </c>
      <c r="X25" s="55" t="e">
        <f>100*E25/U25</f>
        <v>#DIV/0!</v>
      </c>
      <c r="Y25" s="55" t="e">
        <f>100*F25/U25</f>
        <v>#DIV/0!</v>
      </c>
      <c r="Z25" s="55" t="e">
        <f>100*G25/U25</f>
        <v>#DIV/0!</v>
      </c>
      <c r="AA25" s="55" t="e">
        <f>100*H25/U25</f>
        <v>#DIV/0!</v>
      </c>
      <c r="AB25" s="55" t="e">
        <f>100*I25/U25</f>
        <v>#DIV/0!</v>
      </c>
      <c r="AC25" s="55" t="e">
        <f>100*J25/U25</f>
        <v>#DIV/0!</v>
      </c>
      <c r="AD25" s="55" t="e">
        <f>100*K25/U25</f>
        <v>#DIV/0!</v>
      </c>
      <c r="AE25" s="55" t="e">
        <f>100*L25/U25</f>
        <v>#DIV/0!</v>
      </c>
      <c r="AF25" s="55" t="e">
        <f t="shared" si="15"/>
        <v>#DIV/0!</v>
      </c>
      <c r="AG25" s="55" t="e">
        <f t="shared" si="16"/>
        <v>#DIV/0!</v>
      </c>
      <c r="AH25" s="55" t="e">
        <f t="shared" si="17"/>
        <v>#DIV/0!</v>
      </c>
      <c r="AI25" s="55" t="e">
        <f t="shared" si="18"/>
        <v>#DIV/0!</v>
      </c>
      <c r="AJ25" s="55" t="e">
        <f t="shared" si="19"/>
        <v>#DIV/0!</v>
      </c>
      <c r="AK25" s="55" t="e">
        <f t="shared" si="20"/>
        <v>#DIV/0!</v>
      </c>
      <c r="AL25" s="55" t="e">
        <f t="shared" si="21"/>
        <v>#DIV/0!</v>
      </c>
      <c r="AM25" s="55"/>
      <c r="AN25" s="55"/>
      <c r="AO25" s="55"/>
      <c r="AP25" s="55"/>
      <c r="AQ25" s="55"/>
      <c r="AR25" s="55"/>
    </row>
  </sheetData>
  <sheetProtection sheet="1" objects="1" scenarios="1" selectLockedCells="1"/>
  <protectedRanges>
    <protectedRange sqref="D8:L11 D12:D28 E12:L25 M8:S25" name="Overview_1"/>
  </protectedRanges>
  <conditionalFormatting sqref="W1:AE3 D1:U1048576 W5:AE5 X4:AE4">
    <cfRule type="cellIs" dxfId="22" priority="21" operator="equal">
      <formula>0</formula>
    </cfRule>
    <cfRule type="cellIs" dxfId="21" priority="22" operator="equal">
      <formula>182.5</formula>
    </cfRule>
  </conditionalFormatting>
  <conditionalFormatting sqref="W7:AE1048576 AF7:AR25">
    <cfRule type="cellIs" dxfId="20" priority="19" operator="equal">
      <formula>0</formula>
    </cfRule>
    <cfRule type="cellIs" dxfId="19" priority="20" operator="equal">
      <formula>182.5</formula>
    </cfRule>
  </conditionalFormatting>
  <conditionalFormatting sqref="AM6:AR6">
    <cfRule type="cellIs" dxfId="18" priority="5" operator="equal">
      <formula>0</formula>
    </cfRule>
    <cfRule type="cellIs" dxfId="17" priority="6" operator="equal">
      <formula>182.5</formula>
    </cfRule>
  </conditionalFormatting>
  <conditionalFormatting sqref="W6:AL6">
    <cfRule type="cellIs" dxfId="16" priority="3" operator="equal">
      <formula>0</formula>
    </cfRule>
    <cfRule type="cellIs" dxfId="15" priority="4" operator="equal">
      <formula>182.5</formula>
    </cfRule>
  </conditionalFormatting>
  <conditionalFormatting sqref="W4">
    <cfRule type="cellIs" dxfId="14" priority="1" operator="equal">
      <formula>0</formula>
    </cfRule>
    <cfRule type="cellIs" dxfId="13" priority="2" operator="equal">
      <formula>182.5</formula>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zoomScale="80" zoomScaleNormal="80" workbookViewId="0"/>
  </sheetViews>
  <sheetFormatPr defaultRowHeight="15" x14ac:dyDescent="0.25"/>
  <sheetData/>
  <sheetProtection sheet="1" objects="1" scenarios="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D464"/>
  <sheetViews>
    <sheetView topLeftCell="A16" zoomScale="80" zoomScaleNormal="80" workbookViewId="0">
      <selection activeCell="C80" sqref="C80"/>
    </sheetView>
  </sheetViews>
  <sheetFormatPr defaultRowHeight="15" x14ac:dyDescent="0.25"/>
  <cols>
    <col min="1" max="1" width="8.85546875" style="1"/>
    <col min="2" max="2" width="8.85546875" style="2"/>
    <col min="3" max="3" width="47.7109375" style="2" bestFit="1" customWidth="1"/>
    <col min="4" max="4" width="8.85546875" style="3"/>
  </cols>
  <sheetData>
    <row r="1" spans="1:4" x14ac:dyDescent="0.25">
      <c r="B1" s="2" t="s">
        <v>470</v>
      </c>
      <c r="C1" s="2" t="s">
        <v>1973</v>
      </c>
    </row>
    <row r="3" spans="1:4" x14ac:dyDescent="0.25">
      <c r="A3" s="1">
        <v>1</v>
      </c>
      <c r="B3" s="2" t="s">
        <v>383</v>
      </c>
      <c r="C3" s="2" t="s">
        <v>384</v>
      </c>
      <c r="D3"/>
    </row>
    <row r="4" spans="1:4" x14ac:dyDescent="0.25">
      <c r="A4" s="1">
        <f>IF(B4="","",A3+1)</f>
        <v>2</v>
      </c>
      <c r="B4" s="2" t="s">
        <v>377</v>
      </c>
      <c r="C4" s="2" t="s">
        <v>788</v>
      </c>
    </row>
    <row r="5" spans="1:4" x14ac:dyDescent="0.25">
      <c r="A5" s="1">
        <f t="shared" ref="A5:A68" si="0">A4+1</f>
        <v>3</v>
      </c>
      <c r="B5" s="2" t="s">
        <v>378</v>
      </c>
      <c r="C5" s="2" t="s">
        <v>789</v>
      </c>
    </row>
    <row r="6" spans="1:4" x14ac:dyDescent="0.25">
      <c r="A6" s="1">
        <f t="shared" si="0"/>
        <v>4</v>
      </c>
      <c r="B6" s="2" t="s">
        <v>379</v>
      </c>
      <c r="C6" s="2" t="s">
        <v>790</v>
      </c>
    </row>
    <row r="7" spans="1:4" x14ac:dyDescent="0.25">
      <c r="A7" s="1">
        <f t="shared" si="0"/>
        <v>5</v>
      </c>
      <c r="B7" s="2" t="s">
        <v>380</v>
      </c>
      <c r="C7" s="2" t="s">
        <v>791</v>
      </c>
    </row>
    <row r="8" spans="1:4" x14ac:dyDescent="0.25">
      <c r="A8" s="1">
        <f t="shared" si="0"/>
        <v>6</v>
      </c>
      <c r="B8" s="2" t="s">
        <v>381</v>
      </c>
      <c r="C8" s="2" t="s">
        <v>792</v>
      </c>
    </row>
    <row r="9" spans="1:4" x14ac:dyDescent="0.25">
      <c r="A9" s="1">
        <f t="shared" si="0"/>
        <v>7</v>
      </c>
      <c r="B9" s="2" t="s">
        <v>382</v>
      </c>
      <c r="C9" s="2" t="s">
        <v>793</v>
      </c>
    </row>
    <row r="10" spans="1:4" x14ac:dyDescent="0.25">
      <c r="A10" s="1">
        <f t="shared" si="0"/>
        <v>8</v>
      </c>
      <c r="B10" s="2" t="s">
        <v>376</v>
      </c>
    </row>
    <row r="11" spans="1:4" x14ac:dyDescent="0.25">
      <c r="A11" s="1">
        <f t="shared" si="0"/>
        <v>9</v>
      </c>
      <c r="B11" s="2" t="s">
        <v>385</v>
      </c>
      <c r="C11" s="2" t="s">
        <v>389</v>
      </c>
    </row>
    <row r="12" spans="1:4" x14ac:dyDescent="0.25">
      <c r="A12" s="1">
        <f t="shared" si="0"/>
        <v>10</v>
      </c>
      <c r="B12" s="2" t="s">
        <v>386</v>
      </c>
      <c r="C12" s="2" t="s">
        <v>364</v>
      </c>
    </row>
    <row r="13" spans="1:4" x14ac:dyDescent="0.25">
      <c r="A13" s="1">
        <f t="shared" si="0"/>
        <v>11</v>
      </c>
      <c r="B13" s="2" t="s">
        <v>387</v>
      </c>
      <c r="C13" s="2" t="s">
        <v>390</v>
      </c>
    </row>
    <row r="14" spans="1:4" x14ac:dyDescent="0.25">
      <c r="A14" s="1">
        <f t="shared" si="0"/>
        <v>12</v>
      </c>
      <c r="B14" s="2" t="s">
        <v>388</v>
      </c>
      <c r="C14" s="2" t="s">
        <v>391</v>
      </c>
    </row>
    <row r="15" spans="1:4" x14ac:dyDescent="0.25">
      <c r="A15" s="1">
        <f t="shared" si="0"/>
        <v>13</v>
      </c>
      <c r="D15" s="2" t="s">
        <v>376</v>
      </c>
    </row>
    <row r="16" spans="1:4" x14ac:dyDescent="0.25">
      <c r="A16" s="1">
        <f t="shared" si="0"/>
        <v>14</v>
      </c>
      <c r="B16" s="2" t="s">
        <v>392</v>
      </c>
      <c r="C16" s="2" t="s">
        <v>794</v>
      </c>
      <c r="D16"/>
    </row>
    <row r="17" spans="1:4" x14ac:dyDescent="0.25">
      <c r="A17" s="1">
        <f t="shared" si="0"/>
        <v>15</v>
      </c>
      <c r="B17" s="2" t="s">
        <v>405</v>
      </c>
      <c r="C17" s="2" t="s">
        <v>795</v>
      </c>
    </row>
    <row r="18" spans="1:4" x14ac:dyDescent="0.25">
      <c r="A18" s="1">
        <f t="shared" si="0"/>
        <v>16</v>
      </c>
      <c r="B18" s="2" t="s">
        <v>406</v>
      </c>
      <c r="C18" s="2" t="s">
        <v>796</v>
      </c>
    </row>
    <row r="19" spans="1:4" x14ac:dyDescent="0.25">
      <c r="A19" s="1">
        <f t="shared" si="0"/>
        <v>17</v>
      </c>
      <c r="B19" s="2" t="s">
        <v>407</v>
      </c>
      <c r="C19" s="2" t="s">
        <v>310</v>
      </c>
    </row>
    <row r="20" spans="1:4" x14ac:dyDescent="0.25">
      <c r="A20" s="1">
        <f t="shared" si="0"/>
        <v>18</v>
      </c>
      <c r="B20" s="2" t="s">
        <v>408</v>
      </c>
      <c r="C20" s="2" t="s">
        <v>311</v>
      </c>
    </row>
    <row r="21" spans="1:4" x14ac:dyDescent="0.25">
      <c r="A21" s="1">
        <f t="shared" si="0"/>
        <v>19</v>
      </c>
      <c r="B21" s="2" t="s">
        <v>409</v>
      </c>
      <c r="C21" s="2" t="s">
        <v>797</v>
      </c>
    </row>
    <row r="22" spans="1:4" x14ac:dyDescent="0.25">
      <c r="A22" s="1">
        <f t="shared" si="0"/>
        <v>20</v>
      </c>
      <c r="B22" s="2" t="s">
        <v>410</v>
      </c>
      <c r="C22" s="2" t="s">
        <v>798</v>
      </c>
    </row>
    <row r="23" spans="1:4" x14ac:dyDescent="0.25">
      <c r="A23" s="1">
        <f t="shared" si="0"/>
        <v>21</v>
      </c>
      <c r="B23" s="2" t="s">
        <v>411</v>
      </c>
      <c r="C23" s="2" t="s">
        <v>799</v>
      </c>
    </row>
    <row r="24" spans="1:4" x14ac:dyDescent="0.25">
      <c r="A24" s="1">
        <f t="shared" si="0"/>
        <v>22</v>
      </c>
      <c r="C24" s="2" t="s">
        <v>376</v>
      </c>
      <c r="D24"/>
    </row>
    <row r="25" spans="1:4" x14ac:dyDescent="0.25">
      <c r="A25" s="1">
        <f t="shared" si="0"/>
        <v>23</v>
      </c>
      <c r="B25" s="2" t="s">
        <v>393</v>
      </c>
      <c r="C25" s="2" t="s">
        <v>312</v>
      </c>
      <c r="D25"/>
    </row>
    <row r="26" spans="1:4" x14ac:dyDescent="0.25">
      <c r="A26" s="1">
        <f t="shared" si="0"/>
        <v>24</v>
      </c>
      <c r="B26" s="2" t="s">
        <v>412</v>
      </c>
      <c r="C26" s="2" t="s">
        <v>350</v>
      </c>
    </row>
    <row r="27" spans="1:4" x14ac:dyDescent="0.25">
      <c r="A27" s="1">
        <f t="shared" si="0"/>
        <v>25</v>
      </c>
      <c r="B27" s="2" t="s">
        <v>413</v>
      </c>
      <c r="C27" s="2" t="s">
        <v>351</v>
      </c>
    </row>
    <row r="28" spans="1:4" x14ac:dyDescent="0.25">
      <c r="A28" s="1">
        <f t="shared" si="0"/>
        <v>26</v>
      </c>
      <c r="B28" s="2" t="s">
        <v>414</v>
      </c>
      <c r="C28" s="2" t="s">
        <v>800</v>
      </c>
    </row>
    <row r="29" spans="1:4" x14ac:dyDescent="0.25">
      <c r="A29" s="1">
        <f t="shared" si="0"/>
        <v>27</v>
      </c>
      <c r="C29" s="2" t="s">
        <v>376</v>
      </c>
      <c r="D29"/>
    </row>
    <row r="30" spans="1:4" x14ac:dyDescent="0.25">
      <c r="A30" s="1">
        <f t="shared" si="0"/>
        <v>28</v>
      </c>
      <c r="B30" s="2" t="s">
        <v>394</v>
      </c>
      <c r="C30" s="2" t="s">
        <v>288</v>
      </c>
      <c r="D30"/>
    </row>
    <row r="31" spans="1:4" x14ac:dyDescent="0.25">
      <c r="A31" s="1">
        <f t="shared" si="0"/>
        <v>29</v>
      </c>
      <c r="B31" s="2" t="s">
        <v>415</v>
      </c>
      <c r="C31" s="2" t="s">
        <v>801</v>
      </c>
    </row>
    <row r="32" spans="1:4" x14ac:dyDescent="0.25">
      <c r="A32" s="1">
        <f t="shared" si="0"/>
        <v>30</v>
      </c>
      <c r="B32" s="2" t="s">
        <v>416</v>
      </c>
      <c r="C32" s="2" t="s">
        <v>290</v>
      </c>
    </row>
    <row r="33" spans="1:4" x14ac:dyDescent="0.25">
      <c r="A33" s="1">
        <f t="shared" si="0"/>
        <v>31</v>
      </c>
      <c r="B33" s="2" t="s">
        <v>417</v>
      </c>
      <c r="C33" s="2" t="s">
        <v>289</v>
      </c>
    </row>
    <row r="34" spans="1:4" x14ac:dyDescent="0.25">
      <c r="A34" s="1">
        <f t="shared" si="0"/>
        <v>32</v>
      </c>
      <c r="C34" s="2" t="s">
        <v>376</v>
      </c>
      <c r="D34"/>
    </row>
    <row r="35" spans="1:4" x14ac:dyDescent="0.25">
      <c r="A35" s="1">
        <f t="shared" si="0"/>
        <v>33</v>
      </c>
      <c r="B35" s="2" t="s">
        <v>395</v>
      </c>
      <c r="C35" s="2" t="s">
        <v>333</v>
      </c>
      <c r="D35"/>
    </row>
    <row r="36" spans="1:4" x14ac:dyDescent="0.25">
      <c r="A36" s="1">
        <f t="shared" si="0"/>
        <v>34</v>
      </c>
      <c r="B36" s="2" t="s">
        <v>418</v>
      </c>
      <c r="C36" s="2" t="s">
        <v>334</v>
      </c>
    </row>
    <row r="37" spans="1:4" x14ac:dyDescent="0.25">
      <c r="A37" s="1">
        <f t="shared" si="0"/>
        <v>35</v>
      </c>
      <c r="B37" s="2" t="s">
        <v>419</v>
      </c>
      <c r="C37" s="2" t="s">
        <v>352</v>
      </c>
    </row>
    <row r="38" spans="1:4" x14ac:dyDescent="0.25">
      <c r="A38" s="1">
        <f t="shared" si="0"/>
        <v>36</v>
      </c>
      <c r="B38" s="2" t="s">
        <v>420</v>
      </c>
      <c r="C38" s="2" t="s">
        <v>802</v>
      </c>
    </row>
    <row r="39" spans="1:4" x14ac:dyDescent="0.25">
      <c r="A39" s="1">
        <f t="shared" si="0"/>
        <v>37</v>
      </c>
      <c r="C39" s="2" t="s">
        <v>376</v>
      </c>
      <c r="D39"/>
    </row>
    <row r="40" spans="1:4" x14ac:dyDescent="0.25">
      <c r="A40" s="1">
        <f t="shared" si="0"/>
        <v>38</v>
      </c>
      <c r="B40" s="2" t="s">
        <v>396</v>
      </c>
      <c r="C40" s="2" t="s">
        <v>336</v>
      </c>
      <c r="D40"/>
    </row>
    <row r="41" spans="1:4" x14ac:dyDescent="0.25">
      <c r="A41" s="1">
        <f t="shared" si="0"/>
        <v>39</v>
      </c>
      <c r="B41" s="2" t="s">
        <v>421</v>
      </c>
      <c r="C41" s="2" t="s">
        <v>335</v>
      </c>
    </row>
    <row r="42" spans="1:4" x14ac:dyDescent="0.25">
      <c r="A42" s="1">
        <f t="shared" si="0"/>
        <v>40</v>
      </c>
      <c r="B42" s="2" t="s">
        <v>422</v>
      </c>
      <c r="C42" s="2" t="s">
        <v>803</v>
      </c>
    </row>
    <row r="43" spans="1:4" x14ac:dyDescent="0.25">
      <c r="A43" s="1">
        <f t="shared" si="0"/>
        <v>41</v>
      </c>
      <c r="D43"/>
    </row>
    <row r="44" spans="1:4" x14ac:dyDescent="0.25">
      <c r="A44" s="1">
        <f t="shared" si="0"/>
        <v>42</v>
      </c>
      <c r="B44" s="2" t="s">
        <v>397</v>
      </c>
      <c r="C44" s="2" t="s">
        <v>284</v>
      </c>
      <c r="D44"/>
    </row>
    <row r="45" spans="1:4" x14ac:dyDescent="0.25">
      <c r="A45" s="1">
        <f t="shared" si="0"/>
        <v>43</v>
      </c>
      <c r="B45" s="2" t="s">
        <v>423</v>
      </c>
      <c r="C45" s="2" t="s">
        <v>804</v>
      </c>
    </row>
    <row r="46" spans="1:4" x14ac:dyDescent="0.25">
      <c r="A46" s="1">
        <f t="shared" si="0"/>
        <v>44</v>
      </c>
      <c r="B46" s="2" t="s">
        <v>424</v>
      </c>
      <c r="C46" s="2" t="s">
        <v>805</v>
      </c>
    </row>
    <row r="47" spans="1:4" x14ac:dyDescent="0.25">
      <c r="A47" s="1">
        <f t="shared" si="0"/>
        <v>45</v>
      </c>
      <c r="B47" s="2" t="s">
        <v>425</v>
      </c>
      <c r="C47" s="2" t="s">
        <v>806</v>
      </c>
    </row>
    <row r="48" spans="1:4" x14ac:dyDescent="0.25">
      <c r="A48" s="1">
        <f t="shared" si="0"/>
        <v>46</v>
      </c>
      <c r="B48" s="2" t="s">
        <v>426</v>
      </c>
      <c r="C48" s="2" t="s">
        <v>285</v>
      </c>
    </row>
    <row r="49" spans="1:4" x14ac:dyDescent="0.25">
      <c r="A49" s="1">
        <f t="shared" si="0"/>
        <v>47</v>
      </c>
      <c r="B49" s="2" t="s">
        <v>427</v>
      </c>
      <c r="C49" s="2" t="s">
        <v>807</v>
      </c>
    </row>
    <row r="50" spans="1:4" x14ac:dyDescent="0.25">
      <c r="A50" s="1">
        <f t="shared" si="0"/>
        <v>48</v>
      </c>
      <c r="C50" s="2" t="s">
        <v>376</v>
      </c>
      <c r="D50"/>
    </row>
    <row r="51" spans="1:4" x14ac:dyDescent="0.25">
      <c r="A51" s="1">
        <f t="shared" si="0"/>
        <v>49</v>
      </c>
      <c r="B51" s="2" t="s">
        <v>398</v>
      </c>
      <c r="C51" s="2" t="s">
        <v>316</v>
      </c>
      <c r="D51"/>
    </row>
    <row r="52" spans="1:4" x14ac:dyDescent="0.25">
      <c r="A52" s="1">
        <f t="shared" si="0"/>
        <v>50</v>
      </c>
      <c r="B52" s="2" t="s">
        <v>428</v>
      </c>
      <c r="C52" s="2" t="s">
        <v>318</v>
      </c>
    </row>
    <row r="53" spans="1:4" x14ac:dyDescent="0.25">
      <c r="A53" s="1">
        <f t="shared" si="0"/>
        <v>51</v>
      </c>
      <c r="B53" s="2" t="s">
        <v>429</v>
      </c>
      <c r="C53" s="2" t="s">
        <v>317</v>
      </c>
    </row>
    <row r="54" spans="1:4" x14ac:dyDescent="0.25">
      <c r="A54" s="1">
        <f t="shared" si="0"/>
        <v>52</v>
      </c>
      <c r="B54" s="2" t="s">
        <v>430</v>
      </c>
      <c r="C54" s="2" t="s">
        <v>808</v>
      </c>
    </row>
    <row r="55" spans="1:4" x14ac:dyDescent="0.25">
      <c r="A55" s="1">
        <f t="shared" si="0"/>
        <v>53</v>
      </c>
      <c r="C55" s="2" t="s">
        <v>376</v>
      </c>
      <c r="D55"/>
    </row>
    <row r="56" spans="1:4" x14ac:dyDescent="0.25">
      <c r="A56" s="1">
        <f t="shared" si="0"/>
        <v>54</v>
      </c>
      <c r="B56" s="2" t="s">
        <v>399</v>
      </c>
      <c r="C56" s="2" t="s">
        <v>354</v>
      </c>
      <c r="D56"/>
    </row>
    <row r="57" spans="1:4" x14ac:dyDescent="0.25">
      <c r="A57" s="1">
        <f t="shared" si="0"/>
        <v>55</v>
      </c>
      <c r="B57" s="2" t="s">
        <v>431</v>
      </c>
      <c r="C57" s="2" t="s">
        <v>809</v>
      </c>
    </row>
    <row r="58" spans="1:4" x14ac:dyDescent="0.25">
      <c r="A58" s="1">
        <f t="shared" si="0"/>
        <v>56</v>
      </c>
      <c r="B58" s="2" t="s">
        <v>432</v>
      </c>
      <c r="C58" s="2" t="s">
        <v>355</v>
      </c>
    </row>
    <row r="59" spans="1:4" x14ac:dyDescent="0.25">
      <c r="A59" s="1">
        <f t="shared" si="0"/>
        <v>57</v>
      </c>
      <c r="C59" s="2" t="s">
        <v>376</v>
      </c>
      <c r="D59"/>
    </row>
    <row r="60" spans="1:4" x14ac:dyDescent="0.25">
      <c r="A60" s="1">
        <f t="shared" si="0"/>
        <v>58</v>
      </c>
      <c r="B60" s="2" t="s">
        <v>400</v>
      </c>
      <c r="C60" s="2" t="s">
        <v>296</v>
      </c>
      <c r="D60"/>
    </row>
    <row r="61" spans="1:4" x14ac:dyDescent="0.25">
      <c r="A61" s="1">
        <f t="shared" si="0"/>
        <v>59</v>
      </c>
      <c r="B61" s="2" t="s">
        <v>433</v>
      </c>
      <c r="C61" s="2" t="s">
        <v>363</v>
      </c>
    </row>
    <row r="62" spans="1:4" x14ac:dyDescent="0.25">
      <c r="A62" s="1">
        <f t="shared" si="0"/>
        <v>60</v>
      </c>
      <c r="B62" s="2" t="s">
        <v>434</v>
      </c>
      <c r="C62" s="2" t="s">
        <v>810</v>
      </c>
    </row>
    <row r="63" spans="1:4" x14ac:dyDescent="0.25">
      <c r="A63" s="1">
        <f t="shared" si="0"/>
        <v>61</v>
      </c>
      <c r="B63" s="2" t="s">
        <v>435</v>
      </c>
      <c r="C63" s="2" t="s">
        <v>811</v>
      </c>
    </row>
    <row r="64" spans="1:4" x14ac:dyDescent="0.25">
      <c r="A64" s="1">
        <f t="shared" si="0"/>
        <v>62</v>
      </c>
      <c r="B64" s="2" t="s">
        <v>436</v>
      </c>
      <c r="C64" s="2" t="s">
        <v>297</v>
      </c>
    </row>
    <row r="65" spans="1:4" x14ac:dyDescent="0.25">
      <c r="A65" s="1">
        <f t="shared" si="0"/>
        <v>63</v>
      </c>
      <c r="B65" s="2" t="s">
        <v>437</v>
      </c>
      <c r="C65" s="2" t="s">
        <v>812</v>
      </c>
    </row>
    <row r="66" spans="1:4" x14ac:dyDescent="0.25">
      <c r="A66" s="1">
        <f t="shared" si="0"/>
        <v>64</v>
      </c>
      <c r="C66" s="2" t="s">
        <v>376</v>
      </c>
      <c r="D66"/>
    </row>
    <row r="67" spans="1:4" x14ac:dyDescent="0.25">
      <c r="A67" s="1">
        <f t="shared" si="0"/>
        <v>65</v>
      </c>
      <c r="B67" s="2" t="s">
        <v>401</v>
      </c>
      <c r="C67" s="2" t="s">
        <v>313</v>
      </c>
      <c r="D67"/>
    </row>
    <row r="68" spans="1:4" x14ac:dyDescent="0.25">
      <c r="A68" s="1">
        <f t="shared" si="0"/>
        <v>66</v>
      </c>
      <c r="B68" s="2" t="s">
        <v>438</v>
      </c>
      <c r="C68" s="2" t="s">
        <v>813</v>
      </c>
    </row>
    <row r="69" spans="1:4" x14ac:dyDescent="0.25">
      <c r="A69" s="1">
        <f t="shared" ref="A69:A132" si="1">A68+1</f>
        <v>67</v>
      </c>
      <c r="B69" s="2" t="s">
        <v>439</v>
      </c>
      <c r="C69" s="2" t="s">
        <v>315</v>
      </c>
    </row>
    <row r="70" spans="1:4" x14ac:dyDescent="0.25">
      <c r="A70" s="1">
        <f t="shared" si="1"/>
        <v>68</v>
      </c>
      <c r="B70" s="2" t="s">
        <v>440</v>
      </c>
      <c r="C70" s="2" t="s">
        <v>814</v>
      </c>
    </row>
    <row r="71" spans="1:4" x14ac:dyDescent="0.25">
      <c r="A71" s="1">
        <f t="shared" si="1"/>
        <v>69</v>
      </c>
      <c r="B71" s="2" t="s">
        <v>441</v>
      </c>
      <c r="C71" s="2" t="s">
        <v>815</v>
      </c>
    </row>
    <row r="72" spans="1:4" x14ac:dyDescent="0.25">
      <c r="A72" s="1">
        <f t="shared" si="1"/>
        <v>70</v>
      </c>
      <c r="B72" s="2" t="s">
        <v>442</v>
      </c>
      <c r="C72" s="2" t="s">
        <v>314</v>
      </c>
    </row>
    <row r="73" spans="1:4" x14ac:dyDescent="0.25">
      <c r="A73" s="1">
        <f t="shared" si="1"/>
        <v>71</v>
      </c>
      <c r="B73" s="2" t="s">
        <v>443</v>
      </c>
      <c r="C73" s="2" t="s">
        <v>816</v>
      </c>
    </row>
    <row r="74" spans="1:4" x14ac:dyDescent="0.25">
      <c r="A74" s="1">
        <f t="shared" si="1"/>
        <v>72</v>
      </c>
      <c r="C74" s="2" t="s">
        <v>376</v>
      </c>
      <c r="D74"/>
    </row>
    <row r="75" spans="1:4" x14ac:dyDescent="0.25">
      <c r="A75" s="1">
        <f t="shared" si="1"/>
        <v>73</v>
      </c>
      <c r="B75" s="2" t="s">
        <v>402</v>
      </c>
      <c r="C75" s="2" t="s">
        <v>286</v>
      </c>
      <c r="D75"/>
    </row>
    <row r="76" spans="1:4" x14ac:dyDescent="0.25">
      <c r="A76" s="1">
        <f t="shared" si="1"/>
        <v>74</v>
      </c>
      <c r="B76" s="2" t="s">
        <v>444</v>
      </c>
      <c r="C76" s="2" t="s">
        <v>817</v>
      </c>
    </row>
    <row r="77" spans="1:4" x14ac:dyDescent="0.25">
      <c r="A77" s="1">
        <f t="shared" si="1"/>
        <v>75</v>
      </c>
      <c r="B77" s="2" t="s">
        <v>445</v>
      </c>
      <c r="C77" s="2" t="s">
        <v>295</v>
      </c>
    </row>
    <row r="78" spans="1:4" x14ac:dyDescent="0.25">
      <c r="A78" s="1">
        <f t="shared" si="1"/>
        <v>76</v>
      </c>
      <c r="B78" s="2" t="s">
        <v>446</v>
      </c>
      <c r="C78" s="2" t="s">
        <v>818</v>
      </c>
    </row>
    <row r="79" spans="1:4" x14ac:dyDescent="0.25">
      <c r="A79" s="1">
        <f t="shared" si="1"/>
        <v>77</v>
      </c>
      <c r="B79" s="2" t="s">
        <v>447</v>
      </c>
      <c r="C79" s="2" t="s">
        <v>293</v>
      </c>
    </row>
    <row r="80" spans="1:4" x14ac:dyDescent="0.25">
      <c r="A80" s="1">
        <f t="shared" si="1"/>
        <v>78</v>
      </c>
      <c r="B80" s="2" t="s">
        <v>332</v>
      </c>
      <c r="C80" s="2" t="s">
        <v>287</v>
      </c>
    </row>
    <row r="81" spans="1:4" x14ac:dyDescent="0.25">
      <c r="A81" s="1">
        <f t="shared" si="1"/>
        <v>79</v>
      </c>
      <c r="B81" s="2" t="s">
        <v>448</v>
      </c>
      <c r="C81" s="2" t="s">
        <v>294</v>
      </c>
    </row>
    <row r="82" spans="1:4" x14ac:dyDescent="0.25">
      <c r="A82" s="1">
        <f t="shared" si="1"/>
        <v>80</v>
      </c>
      <c r="C82" s="2" t="s">
        <v>376</v>
      </c>
      <c r="D82"/>
    </row>
    <row r="83" spans="1:4" x14ac:dyDescent="0.25">
      <c r="A83" s="1">
        <f t="shared" si="1"/>
        <v>81</v>
      </c>
      <c r="B83" s="2" t="s">
        <v>404</v>
      </c>
      <c r="C83" s="2" t="s">
        <v>403</v>
      </c>
      <c r="D83"/>
    </row>
    <row r="84" spans="1:4" x14ac:dyDescent="0.25">
      <c r="A84" s="1">
        <f t="shared" si="1"/>
        <v>82</v>
      </c>
      <c r="B84" s="2" t="s">
        <v>449</v>
      </c>
      <c r="C84" s="2" t="s">
        <v>819</v>
      </c>
    </row>
    <row r="85" spans="1:4" x14ac:dyDescent="0.25">
      <c r="A85" s="1">
        <f t="shared" si="1"/>
        <v>83</v>
      </c>
      <c r="B85" s="2" t="s">
        <v>450</v>
      </c>
      <c r="C85" s="2" t="s">
        <v>820</v>
      </c>
    </row>
    <row r="86" spans="1:4" x14ac:dyDescent="0.25">
      <c r="A86" s="1">
        <f t="shared" si="1"/>
        <v>84</v>
      </c>
      <c r="B86" s="2" t="s">
        <v>451</v>
      </c>
      <c r="C86" s="2" t="s">
        <v>821</v>
      </c>
    </row>
    <row r="87" spans="1:4" x14ac:dyDescent="0.25">
      <c r="A87" s="1">
        <f t="shared" si="1"/>
        <v>85</v>
      </c>
      <c r="B87" s="2" t="s">
        <v>452</v>
      </c>
      <c r="C87" s="2" t="s">
        <v>822</v>
      </c>
    </row>
    <row r="88" spans="1:4" x14ac:dyDescent="0.25">
      <c r="A88" s="1">
        <f t="shared" si="1"/>
        <v>86</v>
      </c>
      <c r="B88" s="2" t="s">
        <v>453</v>
      </c>
      <c r="C88" s="2" t="s">
        <v>823</v>
      </c>
    </row>
    <row r="89" spans="1:4" x14ac:dyDescent="0.25">
      <c r="A89" s="1">
        <f t="shared" si="1"/>
        <v>87</v>
      </c>
      <c r="D89"/>
    </row>
    <row r="90" spans="1:4" x14ac:dyDescent="0.25">
      <c r="A90" s="1">
        <f t="shared" si="1"/>
        <v>88</v>
      </c>
      <c r="D90"/>
    </row>
    <row r="91" spans="1:4" x14ac:dyDescent="0.25">
      <c r="A91" s="1">
        <f t="shared" si="1"/>
        <v>89</v>
      </c>
      <c r="B91" s="2" t="s">
        <v>454</v>
      </c>
      <c r="C91" s="2" t="s">
        <v>1974</v>
      </c>
    </row>
    <row r="92" spans="1:4" x14ac:dyDescent="0.25">
      <c r="A92" s="1">
        <f t="shared" si="1"/>
        <v>90</v>
      </c>
    </row>
    <row r="93" spans="1:4" x14ac:dyDescent="0.25">
      <c r="A93" s="1">
        <f t="shared" si="1"/>
        <v>91</v>
      </c>
      <c r="B93" s="2" t="s">
        <v>455</v>
      </c>
      <c r="C93" s="2" t="s">
        <v>456</v>
      </c>
    </row>
    <row r="94" spans="1:4" x14ac:dyDescent="0.25">
      <c r="A94" s="1">
        <f t="shared" si="1"/>
        <v>92</v>
      </c>
      <c r="B94" s="2" t="s">
        <v>457</v>
      </c>
      <c r="C94" s="2" t="s">
        <v>824</v>
      </c>
    </row>
    <row r="95" spans="1:4" x14ac:dyDescent="0.25">
      <c r="A95" s="1">
        <f t="shared" si="1"/>
        <v>93</v>
      </c>
      <c r="B95" s="2" t="s">
        <v>458</v>
      </c>
      <c r="C95" s="2" t="s">
        <v>825</v>
      </c>
    </row>
    <row r="96" spans="1:4" x14ac:dyDescent="0.25">
      <c r="A96" s="1">
        <f t="shared" si="1"/>
        <v>94</v>
      </c>
      <c r="B96" s="2" t="s">
        <v>459</v>
      </c>
      <c r="C96" s="2" t="s">
        <v>826</v>
      </c>
    </row>
    <row r="97" spans="1:3" x14ac:dyDescent="0.25">
      <c r="A97" s="1">
        <f t="shared" si="1"/>
        <v>95</v>
      </c>
      <c r="B97" s="2" t="s">
        <v>460</v>
      </c>
      <c r="C97" s="2" t="s">
        <v>827</v>
      </c>
    </row>
    <row r="98" spans="1:3" x14ac:dyDescent="0.25">
      <c r="A98" s="1">
        <f t="shared" si="1"/>
        <v>96</v>
      </c>
    </row>
    <row r="99" spans="1:3" x14ac:dyDescent="0.25">
      <c r="A99" s="1">
        <f t="shared" si="1"/>
        <v>97</v>
      </c>
      <c r="B99" s="2" t="s">
        <v>461</v>
      </c>
      <c r="C99" s="2" t="s">
        <v>462</v>
      </c>
    </row>
    <row r="100" spans="1:3" x14ac:dyDescent="0.25">
      <c r="A100" s="1">
        <f t="shared" si="1"/>
        <v>98</v>
      </c>
      <c r="B100" s="2" t="s">
        <v>523</v>
      </c>
      <c r="C100" s="2" t="s">
        <v>828</v>
      </c>
    </row>
    <row r="101" spans="1:3" x14ac:dyDescent="0.25">
      <c r="A101" s="1">
        <f t="shared" si="1"/>
        <v>99</v>
      </c>
      <c r="B101" s="2" t="s">
        <v>524</v>
      </c>
      <c r="C101" s="2" t="s">
        <v>829</v>
      </c>
    </row>
    <row r="102" spans="1:3" x14ac:dyDescent="0.25">
      <c r="A102" s="1">
        <f t="shared" si="1"/>
        <v>100</v>
      </c>
      <c r="B102" s="2" t="s">
        <v>525</v>
      </c>
      <c r="C102" s="2" t="s">
        <v>830</v>
      </c>
    </row>
    <row r="103" spans="1:3" x14ac:dyDescent="0.25">
      <c r="A103" s="1">
        <f t="shared" si="1"/>
        <v>101</v>
      </c>
      <c r="B103" s="2" t="s">
        <v>526</v>
      </c>
      <c r="C103" s="2" t="s">
        <v>831</v>
      </c>
    </row>
    <row r="104" spans="1:3" x14ac:dyDescent="0.25">
      <c r="A104" s="1">
        <f t="shared" si="1"/>
        <v>102</v>
      </c>
      <c r="B104" s="2" t="s">
        <v>527</v>
      </c>
      <c r="C104" s="2" t="s">
        <v>832</v>
      </c>
    </row>
    <row r="105" spans="1:3" x14ac:dyDescent="0.25">
      <c r="A105" s="1">
        <f t="shared" si="1"/>
        <v>103</v>
      </c>
    </row>
    <row r="106" spans="1:3" x14ac:dyDescent="0.25">
      <c r="A106" s="1">
        <f t="shared" si="1"/>
        <v>104</v>
      </c>
      <c r="B106" s="2" t="s">
        <v>492</v>
      </c>
      <c r="C106" s="2" t="s">
        <v>338</v>
      </c>
    </row>
    <row r="107" spans="1:3" x14ac:dyDescent="0.25">
      <c r="A107" s="1">
        <f t="shared" si="1"/>
        <v>105</v>
      </c>
      <c r="B107" s="2" t="s">
        <v>528</v>
      </c>
      <c r="C107" s="2" t="s">
        <v>833</v>
      </c>
    </row>
    <row r="108" spans="1:3" x14ac:dyDescent="0.25">
      <c r="A108" s="1">
        <f t="shared" si="1"/>
        <v>106</v>
      </c>
      <c r="B108" s="2" t="s">
        <v>529</v>
      </c>
      <c r="C108" s="2" t="s">
        <v>339</v>
      </c>
    </row>
    <row r="109" spans="1:3" x14ac:dyDescent="0.25">
      <c r="A109" s="1">
        <f t="shared" si="1"/>
        <v>107</v>
      </c>
      <c r="B109" s="2" t="s">
        <v>530</v>
      </c>
      <c r="C109" s="2" t="s">
        <v>834</v>
      </c>
    </row>
    <row r="110" spans="1:3" x14ac:dyDescent="0.25">
      <c r="A110" s="1">
        <f t="shared" si="1"/>
        <v>108</v>
      </c>
      <c r="B110" s="2" t="s">
        <v>531</v>
      </c>
      <c r="C110" s="2" t="s">
        <v>835</v>
      </c>
    </row>
    <row r="111" spans="1:3" x14ac:dyDescent="0.25">
      <c r="A111" s="1">
        <f t="shared" si="1"/>
        <v>109</v>
      </c>
      <c r="B111" s="2" t="s">
        <v>532</v>
      </c>
      <c r="C111" s="2" t="s">
        <v>1052</v>
      </c>
    </row>
    <row r="112" spans="1:3" x14ac:dyDescent="0.25">
      <c r="A112" s="1">
        <f t="shared" si="1"/>
        <v>110</v>
      </c>
      <c r="B112" s="2" t="s">
        <v>533</v>
      </c>
      <c r="C112" s="2" t="s">
        <v>836</v>
      </c>
    </row>
    <row r="113" spans="1:3" x14ac:dyDescent="0.25">
      <c r="A113" s="1">
        <f t="shared" si="1"/>
        <v>111</v>
      </c>
    </row>
    <row r="114" spans="1:3" x14ac:dyDescent="0.25">
      <c r="A114" s="1">
        <f t="shared" si="1"/>
        <v>112</v>
      </c>
    </row>
    <row r="115" spans="1:3" x14ac:dyDescent="0.25">
      <c r="A115" s="1">
        <f t="shared" si="1"/>
        <v>113</v>
      </c>
      <c r="B115" s="2" t="s">
        <v>463</v>
      </c>
      <c r="C115" s="2" t="s">
        <v>1975</v>
      </c>
    </row>
    <row r="116" spans="1:3" x14ac:dyDescent="0.25">
      <c r="A116" s="1">
        <f t="shared" si="1"/>
        <v>114</v>
      </c>
    </row>
    <row r="117" spans="1:3" x14ac:dyDescent="0.25">
      <c r="A117" s="1">
        <f t="shared" si="1"/>
        <v>115</v>
      </c>
      <c r="B117" s="2" t="s">
        <v>366</v>
      </c>
      <c r="C117" s="2" t="s">
        <v>301</v>
      </c>
    </row>
    <row r="118" spans="1:3" x14ac:dyDescent="0.25">
      <c r="A118" s="1">
        <f t="shared" si="1"/>
        <v>116</v>
      </c>
      <c r="B118" s="2" t="s">
        <v>534</v>
      </c>
      <c r="C118" s="2" t="s">
        <v>837</v>
      </c>
    </row>
    <row r="119" spans="1:3" x14ac:dyDescent="0.25">
      <c r="A119" s="1">
        <f t="shared" si="1"/>
        <v>117</v>
      </c>
      <c r="B119" s="2" t="s">
        <v>535</v>
      </c>
      <c r="C119" s="2" t="s">
        <v>302</v>
      </c>
    </row>
    <row r="120" spans="1:3" x14ac:dyDescent="0.25">
      <c r="A120" s="1">
        <f t="shared" si="1"/>
        <v>118</v>
      </c>
      <c r="B120" s="2" t="s">
        <v>536</v>
      </c>
      <c r="C120" s="2" t="s">
        <v>838</v>
      </c>
    </row>
    <row r="121" spans="1:3" x14ac:dyDescent="0.25">
      <c r="A121" s="1">
        <f t="shared" si="1"/>
        <v>119</v>
      </c>
      <c r="B121" s="2" t="s">
        <v>537</v>
      </c>
      <c r="C121" s="2" t="s">
        <v>303</v>
      </c>
    </row>
    <row r="122" spans="1:3" x14ac:dyDescent="0.25">
      <c r="A122" s="1">
        <f t="shared" si="1"/>
        <v>120</v>
      </c>
      <c r="B122" s="2" t="s">
        <v>538</v>
      </c>
      <c r="C122" s="2" t="s">
        <v>304</v>
      </c>
    </row>
    <row r="123" spans="1:3" x14ac:dyDescent="0.25">
      <c r="A123" s="1">
        <f t="shared" si="1"/>
        <v>121</v>
      </c>
      <c r="B123" s="2" t="s">
        <v>539</v>
      </c>
      <c r="C123" s="2" t="s">
        <v>839</v>
      </c>
    </row>
    <row r="124" spans="1:3" x14ac:dyDescent="0.25">
      <c r="A124" s="1">
        <f t="shared" si="1"/>
        <v>122</v>
      </c>
      <c r="B124" s="2" t="s">
        <v>540</v>
      </c>
      <c r="C124" s="2" t="s">
        <v>840</v>
      </c>
    </row>
    <row r="125" spans="1:3" x14ac:dyDescent="0.25">
      <c r="A125" s="1">
        <f t="shared" si="1"/>
        <v>123</v>
      </c>
      <c r="B125" s="2" t="s">
        <v>541</v>
      </c>
      <c r="C125" s="2" t="s">
        <v>841</v>
      </c>
    </row>
    <row r="126" spans="1:3" x14ac:dyDescent="0.25">
      <c r="A126" s="1">
        <f t="shared" si="1"/>
        <v>124</v>
      </c>
      <c r="B126" s="2" t="s">
        <v>542</v>
      </c>
      <c r="C126" s="2" t="s">
        <v>842</v>
      </c>
    </row>
    <row r="127" spans="1:3" x14ac:dyDescent="0.25">
      <c r="A127" s="1">
        <f t="shared" si="1"/>
        <v>125</v>
      </c>
      <c r="B127" s="2" t="s">
        <v>543</v>
      </c>
      <c r="C127" s="2" t="s">
        <v>358</v>
      </c>
    </row>
    <row r="128" spans="1:3" x14ac:dyDescent="0.25">
      <c r="A128" s="1">
        <f t="shared" si="1"/>
        <v>126</v>
      </c>
    </row>
    <row r="129" spans="1:3" x14ac:dyDescent="0.25">
      <c r="A129" s="1">
        <f t="shared" si="1"/>
        <v>127</v>
      </c>
      <c r="B129" s="2" t="s">
        <v>493</v>
      </c>
      <c r="C129" s="2" t="s">
        <v>298</v>
      </c>
    </row>
    <row r="130" spans="1:3" x14ac:dyDescent="0.25">
      <c r="A130" s="1">
        <f t="shared" si="1"/>
        <v>128</v>
      </c>
      <c r="B130" s="2" t="s">
        <v>544</v>
      </c>
      <c r="C130" s="2" t="s">
        <v>305</v>
      </c>
    </row>
    <row r="131" spans="1:3" x14ac:dyDescent="0.25">
      <c r="A131" s="1">
        <f t="shared" si="1"/>
        <v>129</v>
      </c>
      <c r="B131" s="2" t="s">
        <v>545</v>
      </c>
      <c r="C131" s="2" t="s">
        <v>300</v>
      </c>
    </row>
    <row r="132" spans="1:3" x14ac:dyDescent="0.25">
      <c r="A132" s="1">
        <f t="shared" si="1"/>
        <v>130</v>
      </c>
      <c r="B132" s="2" t="s">
        <v>546</v>
      </c>
      <c r="C132" s="2" t="s">
        <v>299</v>
      </c>
    </row>
    <row r="133" spans="1:3" x14ac:dyDescent="0.25">
      <c r="A133" s="1">
        <f t="shared" ref="A133:A196" si="2">A132+1</f>
        <v>131</v>
      </c>
      <c r="B133" s="2" t="s">
        <v>547</v>
      </c>
      <c r="C133" s="2" t="s">
        <v>843</v>
      </c>
    </row>
    <row r="134" spans="1:3" x14ac:dyDescent="0.25">
      <c r="A134" s="1">
        <f t="shared" si="2"/>
        <v>132</v>
      </c>
      <c r="B134" s="2" t="s">
        <v>548</v>
      </c>
      <c r="C134" s="2" t="s">
        <v>844</v>
      </c>
    </row>
    <row r="135" spans="1:3" x14ac:dyDescent="0.25">
      <c r="A135" s="1">
        <f t="shared" si="2"/>
        <v>133</v>
      </c>
      <c r="B135" s="2" t="s">
        <v>549</v>
      </c>
      <c r="C135" s="2" t="s">
        <v>845</v>
      </c>
    </row>
    <row r="136" spans="1:3" x14ac:dyDescent="0.25">
      <c r="A136" s="1">
        <f t="shared" si="2"/>
        <v>134</v>
      </c>
      <c r="B136" s="2" t="s">
        <v>550</v>
      </c>
      <c r="C136" s="2" t="s">
        <v>846</v>
      </c>
    </row>
    <row r="137" spans="1:3" x14ac:dyDescent="0.25">
      <c r="A137" s="1">
        <f t="shared" si="2"/>
        <v>135</v>
      </c>
      <c r="B137" s="2" t="s">
        <v>551</v>
      </c>
      <c r="C137" s="2" t="s">
        <v>847</v>
      </c>
    </row>
    <row r="138" spans="1:3" x14ac:dyDescent="0.25">
      <c r="A138" s="1">
        <f t="shared" si="2"/>
        <v>136</v>
      </c>
      <c r="B138" s="2" t="s">
        <v>552</v>
      </c>
      <c r="C138" s="2" t="s">
        <v>848</v>
      </c>
    </row>
    <row r="139" spans="1:3" x14ac:dyDescent="0.25">
      <c r="A139" s="1">
        <f t="shared" si="2"/>
        <v>137</v>
      </c>
      <c r="B139" s="2" t="s">
        <v>553</v>
      </c>
      <c r="C139" s="2" t="s">
        <v>849</v>
      </c>
    </row>
    <row r="140" spans="1:3" x14ac:dyDescent="0.25">
      <c r="A140" s="1">
        <f t="shared" si="2"/>
        <v>138</v>
      </c>
      <c r="B140" s="2" t="s">
        <v>554</v>
      </c>
      <c r="C140" s="2" t="s">
        <v>850</v>
      </c>
    </row>
    <row r="141" spans="1:3" x14ac:dyDescent="0.25">
      <c r="A141" s="1">
        <f t="shared" si="2"/>
        <v>139</v>
      </c>
      <c r="B141" s="2" t="s">
        <v>555</v>
      </c>
      <c r="C141" s="2" t="s">
        <v>851</v>
      </c>
    </row>
    <row r="142" spans="1:3" x14ac:dyDescent="0.25">
      <c r="A142" s="1">
        <f t="shared" si="2"/>
        <v>140</v>
      </c>
      <c r="B142" s="2" t="s">
        <v>556</v>
      </c>
      <c r="C142" s="2" t="s">
        <v>852</v>
      </c>
    </row>
    <row r="143" spans="1:3" x14ac:dyDescent="0.25">
      <c r="A143" s="1">
        <f t="shared" si="2"/>
        <v>141</v>
      </c>
      <c r="B143" s="2" t="s">
        <v>557</v>
      </c>
      <c r="C143" s="2" t="s">
        <v>853</v>
      </c>
    </row>
    <row r="144" spans="1:3" x14ac:dyDescent="0.25">
      <c r="A144" s="1">
        <f t="shared" si="2"/>
        <v>142</v>
      </c>
      <c r="B144" s="2" t="s">
        <v>558</v>
      </c>
      <c r="C144" s="2" t="s">
        <v>854</v>
      </c>
    </row>
    <row r="145" spans="1:3" x14ac:dyDescent="0.25">
      <c r="A145" s="1">
        <f t="shared" si="2"/>
        <v>143</v>
      </c>
    </row>
    <row r="146" spans="1:3" x14ac:dyDescent="0.25">
      <c r="A146" s="1">
        <f t="shared" si="2"/>
        <v>144</v>
      </c>
      <c r="B146" s="2" t="s">
        <v>494</v>
      </c>
      <c r="C146" s="2" t="s">
        <v>306</v>
      </c>
    </row>
    <row r="147" spans="1:3" x14ac:dyDescent="0.25">
      <c r="A147" s="1">
        <f t="shared" si="2"/>
        <v>145</v>
      </c>
      <c r="B147" s="2" t="s">
        <v>559</v>
      </c>
      <c r="C147" s="2" t="s">
        <v>855</v>
      </c>
    </row>
    <row r="148" spans="1:3" x14ac:dyDescent="0.25">
      <c r="A148" s="1">
        <f t="shared" si="2"/>
        <v>146</v>
      </c>
      <c r="B148" s="2" t="s">
        <v>560</v>
      </c>
      <c r="C148" s="2" t="s">
        <v>856</v>
      </c>
    </row>
    <row r="149" spans="1:3" x14ac:dyDescent="0.25">
      <c r="A149" s="1">
        <f t="shared" si="2"/>
        <v>147</v>
      </c>
      <c r="B149" s="2" t="s">
        <v>561</v>
      </c>
      <c r="C149" s="2" t="s">
        <v>857</v>
      </c>
    </row>
    <row r="150" spans="1:3" x14ac:dyDescent="0.25">
      <c r="A150" s="1">
        <f t="shared" si="2"/>
        <v>148</v>
      </c>
      <c r="B150" s="2" t="s">
        <v>562</v>
      </c>
      <c r="C150" s="2" t="s">
        <v>858</v>
      </c>
    </row>
    <row r="151" spans="1:3" x14ac:dyDescent="0.25">
      <c r="A151" s="1">
        <f t="shared" si="2"/>
        <v>149</v>
      </c>
      <c r="B151" s="2" t="s">
        <v>563</v>
      </c>
      <c r="C151" s="2" t="s">
        <v>307</v>
      </c>
    </row>
    <row r="152" spans="1:3" x14ac:dyDescent="0.25">
      <c r="A152" s="1">
        <f t="shared" si="2"/>
        <v>150</v>
      </c>
      <c r="B152" s="2" t="s">
        <v>564</v>
      </c>
      <c r="C152" s="2" t="s">
        <v>859</v>
      </c>
    </row>
    <row r="153" spans="1:3" x14ac:dyDescent="0.25">
      <c r="A153" s="1">
        <f t="shared" si="2"/>
        <v>151</v>
      </c>
    </row>
    <row r="154" spans="1:3" x14ac:dyDescent="0.25">
      <c r="A154" s="1">
        <f t="shared" si="2"/>
        <v>152</v>
      </c>
      <c r="B154" s="2" t="s">
        <v>495</v>
      </c>
      <c r="C154" s="2" t="s">
        <v>308</v>
      </c>
    </row>
    <row r="155" spans="1:3" x14ac:dyDescent="0.25">
      <c r="A155" s="1">
        <f t="shared" si="2"/>
        <v>153</v>
      </c>
      <c r="B155" s="2" t="s">
        <v>565</v>
      </c>
      <c r="C155" s="2" t="s">
        <v>860</v>
      </c>
    </row>
    <row r="156" spans="1:3" x14ac:dyDescent="0.25">
      <c r="A156" s="1">
        <f t="shared" si="2"/>
        <v>154</v>
      </c>
      <c r="B156" s="2" t="s">
        <v>566</v>
      </c>
      <c r="C156" s="2" t="s">
        <v>861</v>
      </c>
    </row>
    <row r="157" spans="1:3" x14ac:dyDescent="0.25">
      <c r="A157" s="1">
        <f t="shared" si="2"/>
        <v>155</v>
      </c>
      <c r="B157" s="2" t="s">
        <v>567</v>
      </c>
      <c r="C157" s="2" t="s">
        <v>862</v>
      </c>
    </row>
    <row r="158" spans="1:3" x14ac:dyDescent="0.25">
      <c r="A158" s="1">
        <f t="shared" si="2"/>
        <v>156</v>
      </c>
      <c r="B158" s="2" t="s">
        <v>568</v>
      </c>
      <c r="C158" s="2" t="s">
        <v>863</v>
      </c>
    </row>
    <row r="159" spans="1:3" x14ac:dyDescent="0.25">
      <c r="A159" s="1">
        <f t="shared" si="2"/>
        <v>157</v>
      </c>
      <c r="B159" s="2" t="s">
        <v>569</v>
      </c>
      <c r="C159" s="2" t="s">
        <v>357</v>
      </c>
    </row>
    <row r="160" spans="1:3" x14ac:dyDescent="0.25">
      <c r="A160" s="1">
        <f t="shared" si="2"/>
        <v>158</v>
      </c>
      <c r="B160" s="2" t="s">
        <v>570</v>
      </c>
      <c r="C160" s="2" t="s">
        <v>309</v>
      </c>
    </row>
    <row r="161" spans="1:3" x14ac:dyDescent="0.25">
      <c r="A161" s="1">
        <f t="shared" si="2"/>
        <v>159</v>
      </c>
      <c r="B161" s="2" t="s">
        <v>571</v>
      </c>
      <c r="C161" s="2" t="s">
        <v>864</v>
      </c>
    </row>
    <row r="162" spans="1:3" x14ac:dyDescent="0.25">
      <c r="A162" s="1">
        <f t="shared" si="2"/>
        <v>160</v>
      </c>
    </row>
    <row r="163" spans="1:3" x14ac:dyDescent="0.25">
      <c r="A163" s="1">
        <f t="shared" si="2"/>
        <v>161</v>
      </c>
      <c r="B163" s="2" t="s">
        <v>572</v>
      </c>
      <c r="C163" s="2" t="s">
        <v>865</v>
      </c>
    </row>
    <row r="164" spans="1:3" x14ac:dyDescent="0.25">
      <c r="A164" s="1">
        <f t="shared" si="2"/>
        <v>162</v>
      </c>
      <c r="B164" s="2" t="s">
        <v>573</v>
      </c>
      <c r="C164" s="2" t="s">
        <v>866</v>
      </c>
    </row>
    <row r="165" spans="1:3" x14ac:dyDescent="0.25">
      <c r="A165" s="1">
        <f t="shared" si="2"/>
        <v>163</v>
      </c>
      <c r="B165" s="2" t="s">
        <v>574</v>
      </c>
      <c r="C165" s="2" t="s">
        <v>867</v>
      </c>
    </row>
    <row r="166" spans="1:3" x14ac:dyDescent="0.25">
      <c r="A166" s="1">
        <f t="shared" si="2"/>
        <v>164</v>
      </c>
      <c r="B166" s="2" t="s">
        <v>575</v>
      </c>
      <c r="C166" s="2" t="s">
        <v>868</v>
      </c>
    </row>
    <row r="167" spans="1:3" x14ac:dyDescent="0.25">
      <c r="A167" s="1">
        <f t="shared" si="2"/>
        <v>165</v>
      </c>
      <c r="B167" s="2" t="s">
        <v>576</v>
      </c>
      <c r="C167" s="2" t="s">
        <v>869</v>
      </c>
    </row>
    <row r="168" spans="1:3" x14ac:dyDescent="0.25">
      <c r="A168" s="1">
        <f t="shared" si="2"/>
        <v>166</v>
      </c>
      <c r="B168" s="2" t="s">
        <v>577</v>
      </c>
      <c r="C168" s="2" t="s">
        <v>870</v>
      </c>
    </row>
    <row r="169" spans="1:3" x14ac:dyDescent="0.25">
      <c r="A169" s="1">
        <f t="shared" si="2"/>
        <v>167</v>
      </c>
      <c r="B169" s="2" t="s">
        <v>578</v>
      </c>
      <c r="C169" s="2" t="s">
        <v>871</v>
      </c>
    </row>
    <row r="170" spans="1:3" x14ac:dyDescent="0.25">
      <c r="A170" s="1">
        <f t="shared" si="2"/>
        <v>168</v>
      </c>
    </row>
    <row r="171" spans="1:3" x14ac:dyDescent="0.25">
      <c r="A171" s="1">
        <f t="shared" si="2"/>
        <v>169</v>
      </c>
    </row>
    <row r="172" spans="1:3" x14ac:dyDescent="0.25">
      <c r="A172" s="1">
        <f t="shared" si="2"/>
        <v>170</v>
      </c>
      <c r="B172" s="2" t="s">
        <v>464</v>
      </c>
      <c r="C172" s="2" t="s">
        <v>1976</v>
      </c>
    </row>
    <row r="173" spans="1:3" x14ac:dyDescent="0.25">
      <c r="A173" s="1">
        <f t="shared" si="2"/>
        <v>171</v>
      </c>
    </row>
    <row r="174" spans="1:3" x14ac:dyDescent="0.25">
      <c r="A174" s="1">
        <f t="shared" si="2"/>
        <v>172</v>
      </c>
      <c r="B174" s="2" t="s">
        <v>579</v>
      </c>
      <c r="C174" s="2" t="s">
        <v>872</v>
      </c>
    </row>
    <row r="175" spans="1:3" x14ac:dyDescent="0.25">
      <c r="A175" s="1">
        <f t="shared" si="2"/>
        <v>173</v>
      </c>
      <c r="B175" s="2" t="s">
        <v>580</v>
      </c>
      <c r="C175" s="2" t="s">
        <v>873</v>
      </c>
    </row>
    <row r="176" spans="1:3" x14ac:dyDescent="0.25">
      <c r="A176" s="1">
        <f t="shared" si="2"/>
        <v>174</v>
      </c>
      <c r="B176" s="2" t="s">
        <v>581</v>
      </c>
      <c r="C176" s="2" t="s">
        <v>874</v>
      </c>
    </row>
    <row r="177" spans="1:3" x14ac:dyDescent="0.25">
      <c r="A177" s="1">
        <f t="shared" si="2"/>
        <v>175</v>
      </c>
      <c r="B177" s="2" t="s">
        <v>582</v>
      </c>
      <c r="C177" s="2" t="s">
        <v>875</v>
      </c>
    </row>
    <row r="178" spans="1:3" x14ac:dyDescent="0.25">
      <c r="A178" s="1">
        <f t="shared" si="2"/>
        <v>176</v>
      </c>
      <c r="B178" s="2" t="s">
        <v>583</v>
      </c>
      <c r="C178" s="2" t="s">
        <v>876</v>
      </c>
    </row>
    <row r="179" spans="1:3" x14ac:dyDescent="0.25">
      <c r="A179" s="1">
        <f t="shared" si="2"/>
        <v>177</v>
      </c>
      <c r="B179" s="2" t="s">
        <v>584</v>
      </c>
      <c r="C179" s="2" t="s">
        <v>877</v>
      </c>
    </row>
    <row r="180" spans="1:3" x14ac:dyDescent="0.25">
      <c r="A180" s="1">
        <f t="shared" si="2"/>
        <v>178</v>
      </c>
    </row>
    <row r="181" spans="1:3" x14ac:dyDescent="0.25">
      <c r="A181" s="1">
        <f t="shared" si="2"/>
        <v>179</v>
      </c>
      <c r="B181" s="2" t="s">
        <v>585</v>
      </c>
      <c r="C181" s="2" t="s">
        <v>878</v>
      </c>
    </row>
    <row r="182" spans="1:3" x14ac:dyDescent="0.25">
      <c r="A182" s="1">
        <f t="shared" si="2"/>
        <v>180</v>
      </c>
      <c r="B182" s="2" t="s">
        <v>586</v>
      </c>
      <c r="C182" s="2" t="s">
        <v>879</v>
      </c>
    </row>
    <row r="183" spans="1:3" x14ac:dyDescent="0.25">
      <c r="A183" s="1">
        <f t="shared" si="2"/>
        <v>181</v>
      </c>
      <c r="B183" s="2" t="s">
        <v>587</v>
      </c>
      <c r="C183" s="2" t="s">
        <v>880</v>
      </c>
    </row>
    <row r="184" spans="1:3" x14ac:dyDescent="0.25">
      <c r="A184" s="1">
        <f t="shared" si="2"/>
        <v>182</v>
      </c>
      <c r="B184" s="2" t="s">
        <v>588</v>
      </c>
      <c r="C184" s="2" t="s">
        <v>881</v>
      </c>
    </row>
    <row r="185" spans="1:3" x14ac:dyDescent="0.25">
      <c r="A185" s="1">
        <f t="shared" si="2"/>
        <v>183</v>
      </c>
      <c r="B185" s="2" t="s">
        <v>589</v>
      </c>
      <c r="C185" s="2" t="s">
        <v>882</v>
      </c>
    </row>
    <row r="186" spans="1:3" x14ac:dyDescent="0.25">
      <c r="A186" s="1">
        <f t="shared" si="2"/>
        <v>184</v>
      </c>
      <c r="B186" s="2" t="s">
        <v>590</v>
      </c>
      <c r="C186" s="2" t="s">
        <v>883</v>
      </c>
    </row>
    <row r="187" spans="1:3" x14ac:dyDescent="0.25">
      <c r="A187" s="1">
        <f t="shared" si="2"/>
        <v>185</v>
      </c>
      <c r="B187" s="2" t="s">
        <v>591</v>
      </c>
      <c r="C187" s="2" t="s">
        <v>884</v>
      </c>
    </row>
    <row r="188" spans="1:3" x14ac:dyDescent="0.25">
      <c r="A188" s="1">
        <f t="shared" si="2"/>
        <v>186</v>
      </c>
      <c r="B188" s="2" t="s">
        <v>592</v>
      </c>
      <c r="C188" s="2" t="s">
        <v>885</v>
      </c>
    </row>
    <row r="189" spans="1:3" x14ac:dyDescent="0.25">
      <c r="A189" s="1">
        <f t="shared" si="2"/>
        <v>187</v>
      </c>
    </row>
    <row r="190" spans="1:3" x14ac:dyDescent="0.25">
      <c r="A190" s="1">
        <f t="shared" si="2"/>
        <v>188</v>
      </c>
      <c r="B190" s="2" t="s">
        <v>593</v>
      </c>
      <c r="C190" s="2" t="s">
        <v>886</v>
      </c>
    </row>
    <row r="191" spans="1:3" x14ac:dyDescent="0.25">
      <c r="A191" s="1">
        <f t="shared" si="2"/>
        <v>189</v>
      </c>
      <c r="B191" s="2" t="s">
        <v>594</v>
      </c>
      <c r="C191" s="2" t="s">
        <v>887</v>
      </c>
    </row>
    <row r="192" spans="1:3" x14ac:dyDescent="0.25">
      <c r="A192" s="1">
        <f t="shared" si="2"/>
        <v>190</v>
      </c>
      <c r="B192" s="2" t="s">
        <v>595</v>
      </c>
      <c r="C192" s="2" t="s">
        <v>888</v>
      </c>
    </row>
    <row r="193" spans="1:3" x14ac:dyDescent="0.25">
      <c r="A193" s="1">
        <f t="shared" si="2"/>
        <v>191</v>
      </c>
      <c r="B193" s="2" t="s">
        <v>596</v>
      </c>
      <c r="C193" s="2" t="s">
        <v>889</v>
      </c>
    </row>
    <row r="194" spans="1:3" x14ac:dyDescent="0.25">
      <c r="A194" s="1">
        <f t="shared" si="2"/>
        <v>192</v>
      </c>
      <c r="B194" s="2" t="s">
        <v>597</v>
      </c>
      <c r="C194" s="2" t="s">
        <v>890</v>
      </c>
    </row>
    <row r="195" spans="1:3" x14ac:dyDescent="0.25">
      <c r="A195" s="1">
        <f t="shared" si="2"/>
        <v>193</v>
      </c>
      <c r="B195" s="2" t="s">
        <v>598</v>
      </c>
      <c r="C195" s="2" t="s">
        <v>891</v>
      </c>
    </row>
    <row r="196" spans="1:3" x14ac:dyDescent="0.25">
      <c r="A196" s="1">
        <f t="shared" si="2"/>
        <v>194</v>
      </c>
      <c r="B196" s="2" t="s">
        <v>599</v>
      </c>
      <c r="C196" s="2" t="s">
        <v>892</v>
      </c>
    </row>
    <row r="197" spans="1:3" x14ac:dyDescent="0.25">
      <c r="A197" s="1">
        <f t="shared" ref="A197:A260" si="3">A196+1</f>
        <v>195</v>
      </c>
      <c r="B197" s="2" t="s">
        <v>600</v>
      </c>
      <c r="C197" s="2" t="s">
        <v>893</v>
      </c>
    </row>
    <row r="198" spans="1:3" x14ac:dyDescent="0.25">
      <c r="A198" s="1">
        <f t="shared" si="3"/>
        <v>196</v>
      </c>
      <c r="B198" s="2" t="s">
        <v>601</v>
      </c>
      <c r="C198" s="2" t="s">
        <v>894</v>
      </c>
    </row>
    <row r="199" spans="1:3" x14ac:dyDescent="0.25">
      <c r="A199" s="1">
        <f t="shared" si="3"/>
        <v>197</v>
      </c>
      <c r="B199" s="2" t="s">
        <v>602</v>
      </c>
      <c r="C199" s="2" t="s">
        <v>895</v>
      </c>
    </row>
    <row r="200" spans="1:3" x14ac:dyDescent="0.25">
      <c r="A200" s="1">
        <f t="shared" si="3"/>
        <v>198</v>
      </c>
    </row>
    <row r="201" spans="1:3" x14ac:dyDescent="0.25">
      <c r="A201" s="1">
        <f t="shared" si="3"/>
        <v>199</v>
      </c>
      <c r="B201" s="2" t="s">
        <v>603</v>
      </c>
      <c r="C201" s="2" t="s">
        <v>896</v>
      </c>
    </row>
    <row r="202" spans="1:3" x14ac:dyDescent="0.25">
      <c r="A202" s="1">
        <f t="shared" si="3"/>
        <v>200</v>
      </c>
      <c r="B202" s="2" t="s">
        <v>604</v>
      </c>
      <c r="C202" s="2" t="s">
        <v>897</v>
      </c>
    </row>
    <row r="203" spans="1:3" x14ac:dyDescent="0.25">
      <c r="A203" s="1">
        <f t="shared" si="3"/>
        <v>201</v>
      </c>
      <c r="B203" s="2" t="s">
        <v>605</v>
      </c>
      <c r="C203" s="2" t="s">
        <v>898</v>
      </c>
    </row>
    <row r="204" spans="1:3" x14ac:dyDescent="0.25">
      <c r="A204" s="1">
        <f t="shared" si="3"/>
        <v>202</v>
      </c>
      <c r="B204" s="2" t="s">
        <v>606</v>
      </c>
      <c r="C204" s="2" t="s">
        <v>899</v>
      </c>
    </row>
    <row r="205" spans="1:3" x14ac:dyDescent="0.25">
      <c r="A205" s="1">
        <f t="shared" si="3"/>
        <v>203</v>
      </c>
      <c r="B205" s="2" t="s">
        <v>607</v>
      </c>
      <c r="C205" s="2" t="s">
        <v>900</v>
      </c>
    </row>
    <row r="206" spans="1:3" x14ac:dyDescent="0.25">
      <c r="A206" s="1">
        <f t="shared" si="3"/>
        <v>204</v>
      </c>
      <c r="B206" s="2" t="s">
        <v>608</v>
      </c>
      <c r="C206" s="2" t="s">
        <v>901</v>
      </c>
    </row>
    <row r="207" spans="1:3" x14ac:dyDescent="0.25">
      <c r="A207" s="1">
        <f t="shared" si="3"/>
        <v>205</v>
      </c>
    </row>
    <row r="208" spans="1:3" x14ac:dyDescent="0.25">
      <c r="A208" s="1">
        <f t="shared" si="3"/>
        <v>206</v>
      </c>
      <c r="B208" s="2" t="s">
        <v>609</v>
      </c>
      <c r="C208" s="2" t="s">
        <v>902</v>
      </c>
    </row>
    <row r="209" spans="1:3" x14ac:dyDescent="0.25">
      <c r="A209" s="1">
        <f t="shared" si="3"/>
        <v>207</v>
      </c>
      <c r="B209" s="2" t="s">
        <v>610</v>
      </c>
      <c r="C209" s="2" t="s">
        <v>903</v>
      </c>
    </row>
    <row r="210" spans="1:3" x14ac:dyDescent="0.25">
      <c r="A210" s="1">
        <f t="shared" si="3"/>
        <v>208</v>
      </c>
      <c r="B210" s="2" t="s">
        <v>611</v>
      </c>
      <c r="C210" s="2" t="s">
        <v>904</v>
      </c>
    </row>
    <row r="211" spans="1:3" x14ac:dyDescent="0.25">
      <c r="A211" s="1">
        <f t="shared" si="3"/>
        <v>209</v>
      </c>
      <c r="B211" s="2" t="s">
        <v>612</v>
      </c>
      <c r="C211" s="2" t="s">
        <v>905</v>
      </c>
    </row>
    <row r="212" spans="1:3" x14ac:dyDescent="0.25">
      <c r="A212" s="1">
        <f t="shared" si="3"/>
        <v>210</v>
      </c>
    </row>
    <row r="213" spans="1:3" x14ac:dyDescent="0.25">
      <c r="A213" s="1">
        <f t="shared" si="3"/>
        <v>211</v>
      </c>
      <c r="B213" s="2" t="s">
        <v>613</v>
      </c>
      <c r="C213" s="2" t="s">
        <v>906</v>
      </c>
    </row>
    <row r="214" spans="1:3" x14ac:dyDescent="0.25">
      <c r="A214" s="1">
        <f t="shared" si="3"/>
        <v>212</v>
      </c>
      <c r="B214" s="2" t="s">
        <v>614</v>
      </c>
      <c r="C214" s="2" t="s">
        <v>907</v>
      </c>
    </row>
    <row r="215" spans="1:3" x14ac:dyDescent="0.25">
      <c r="A215" s="1">
        <f t="shared" si="3"/>
        <v>213</v>
      </c>
      <c r="B215" s="2" t="s">
        <v>615</v>
      </c>
      <c r="C215" s="2" t="s">
        <v>908</v>
      </c>
    </row>
    <row r="216" spans="1:3" x14ac:dyDescent="0.25">
      <c r="A216" s="1">
        <f t="shared" si="3"/>
        <v>214</v>
      </c>
    </row>
    <row r="217" spans="1:3" x14ac:dyDescent="0.25">
      <c r="A217" s="1">
        <f t="shared" si="3"/>
        <v>215</v>
      </c>
    </row>
    <row r="218" spans="1:3" x14ac:dyDescent="0.25">
      <c r="A218" s="1">
        <f t="shared" si="3"/>
        <v>216</v>
      </c>
      <c r="B218" s="2" t="s">
        <v>465</v>
      </c>
      <c r="C218" s="2" t="s">
        <v>1977</v>
      </c>
    </row>
    <row r="219" spans="1:3" x14ac:dyDescent="0.25">
      <c r="A219" s="1">
        <f t="shared" si="3"/>
        <v>217</v>
      </c>
    </row>
    <row r="220" spans="1:3" x14ac:dyDescent="0.25">
      <c r="A220" s="1">
        <f t="shared" si="3"/>
        <v>218</v>
      </c>
      <c r="B220" s="2" t="s">
        <v>496</v>
      </c>
      <c r="C220" s="2" t="s">
        <v>159</v>
      </c>
    </row>
    <row r="221" spans="1:3" x14ac:dyDescent="0.25">
      <c r="A221" s="1">
        <f t="shared" si="3"/>
        <v>219</v>
      </c>
      <c r="B221" s="2" t="s">
        <v>616</v>
      </c>
      <c r="C221" s="2" t="s">
        <v>909</v>
      </c>
    </row>
    <row r="222" spans="1:3" x14ac:dyDescent="0.25">
      <c r="A222" s="1">
        <f t="shared" si="3"/>
        <v>220</v>
      </c>
      <c r="B222" s="2" t="s">
        <v>617</v>
      </c>
      <c r="C222" s="2" t="s">
        <v>319</v>
      </c>
    </row>
    <row r="223" spans="1:3" x14ac:dyDescent="0.25">
      <c r="A223" s="1">
        <f t="shared" si="3"/>
        <v>221</v>
      </c>
      <c r="B223" s="2" t="s">
        <v>618</v>
      </c>
      <c r="C223" s="2" t="s">
        <v>910</v>
      </c>
    </row>
    <row r="224" spans="1:3" x14ac:dyDescent="0.25">
      <c r="A224" s="1">
        <f t="shared" si="3"/>
        <v>222</v>
      </c>
      <c r="B224" s="2" t="s">
        <v>619</v>
      </c>
      <c r="C224" s="2" t="s">
        <v>911</v>
      </c>
    </row>
    <row r="225" spans="1:3" x14ac:dyDescent="0.25">
      <c r="A225" s="1">
        <f t="shared" si="3"/>
        <v>223</v>
      </c>
      <c r="B225" s="2" t="s">
        <v>620</v>
      </c>
      <c r="C225" s="2" t="s">
        <v>320</v>
      </c>
    </row>
    <row r="226" spans="1:3" x14ac:dyDescent="0.25">
      <c r="A226" s="1">
        <f t="shared" si="3"/>
        <v>224</v>
      </c>
      <c r="B226" s="2" t="s">
        <v>621</v>
      </c>
      <c r="C226" s="2" t="s">
        <v>912</v>
      </c>
    </row>
    <row r="227" spans="1:3" x14ac:dyDescent="0.25">
      <c r="A227" s="1">
        <f t="shared" si="3"/>
        <v>225</v>
      </c>
    </row>
    <row r="228" spans="1:3" x14ac:dyDescent="0.25">
      <c r="A228" s="1">
        <f t="shared" si="3"/>
        <v>226</v>
      </c>
      <c r="B228" s="2" t="s">
        <v>497</v>
      </c>
      <c r="C228" s="2" t="s">
        <v>170</v>
      </c>
    </row>
    <row r="229" spans="1:3" x14ac:dyDescent="0.25">
      <c r="A229" s="1">
        <f t="shared" si="3"/>
        <v>227</v>
      </c>
      <c r="B229" s="2" t="s">
        <v>622</v>
      </c>
      <c r="C229" s="2" t="s">
        <v>321</v>
      </c>
    </row>
    <row r="230" spans="1:3" x14ac:dyDescent="0.25">
      <c r="A230" s="1">
        <f t="shared" si="3"/>
        <v>228</v>
      </c>
      <c r="B230" s="2" t="s">
        <v>623</v>
      </c>
      <c r="C230" s="2" t="s">
        <v>174</v>
      </c>
    </row>
    <row r="231" spans="1:3" x14ac:dyDescent="0.25">
      <c r="A231" s="1">
        <f t="shared" si="3"/>
        <v>229</v>
      </c>
      <c r="B231" s="2" t="s">
        <v>624</v>
      </c>
      <c r="C231" s="2" t="s">
        <v>913</v>
      </c>
    </row>
    <row r="232" spans="1:3" x14ac:dyDescent="0.25">
      <c r="A232" s="1">
        <f t="shared" si="3"/>
        <v>230</v>
      </c>
    </row>
    <row r="233" spans="1:3" x14ac:dyDescent="0.25">
      <c r="A233" s="1">
        <f t="shared" si="3"/>
        <v>231</v>
      </c>
      <c r="B233" s="2" t="s">
        <v>498</v>
      </c>
      <c r="C233" s="2" t="s">
        <v>179</v>
      </c>
    </row>
    <row r="234" spans="1:3" x14ac:dyDescent="0.25">
      <c r="A234" s="1">
        <f t="shared" si="3"/>
        <v>232</v>
      </c>
      <c r="B234" s="2" t="s">
        <v>625</v>
      </c>
      <c r="C234" s="2" t="s">
        <v>180</v>
      </c>
    </row>
    <row r="235" spans="1:3" x14ac:dyDescent="0.25">
      <c r="A235" s="1">
        <f t="shared" si="3"/>
        <v>233</v>
      </c>
      <c r="B235" s="2" t="s">
        <v>626</v>
      </c>
      <c r="C235" s="2" t="s">
        <v>181</v>
      </c>
    </row>
    <row r="236" spans="1:3" x14ac:dyDescent="0.25">
      <c r="A236" s="1">
        <f t="shared" si="3"/>
        <v>234</v>
      </c>
      <c r="B236" s="2" t="s">
        <v>627</v>
      </c>
      <c r="C236" s="2" t="s">
        <v>914</v>
      </c>
    </row>
    <row r="237" spans="1:3" x14ac:dyDescent="0.25">
      <c r="A237" s="1">
        <f t="shared" si="3"/>
        <v>235</v>
      </c>
    </row>
    <row r="238" spans="1:3" x14ac:dyDescent="0.25">
      <c r="A238" s="1">
        <f t="shared" si="3"/>
        <v>236</v>
      </c>
      <c r="B238" s="2" t="s">
        <v>499</v>
      </c>
      <c r="C238" s="2" t="s">
        <v>186</v>
      </c>
    </row>
    <row r="239" spans="1:3" x14ac:dyDescent="0.25">
      <c r="A239" s="1">
        <f t="shared" si="3"/>
        <v>237</v>
      </c>
      <c r="B239" s="2" t="s">
        <v>628</v>
      </c>
      <c r="C239" s="2" t="s">
        <v>915</v>
      </c>
    </row>
    <row r="240" spans="1:3" x14ac:dyDescent="0.25">
      <c r="A240" s="1">
        <f t="shared" si="3"/>
        <v>238</v>
      </c>
      <c r="B240" s="2" t="s">
        <v>629</v>
      </c>
      <c r="C240" s="2" t="s">
        <v>187</v>
      </c>
    </row>
    <row r="241" spans="1:3" x14ac:dyDescent="0.25">
      <c r="A241" s="1">
        <f t="shared" si="3"/>
        <v>239</v>
      </c>
      <c r="B241" s="2" t="s">
        <v>630</v>
      </c>
      <c r="C241" s="2" t="s">
        <v>916</v>
      </c>
    </row>
    <row r="242" spans="1:3" x14ac:dyDescent="0.25">
      <c r="A242" s="1">
        <f t="shared" si="3"/>
        <v>240</v>
      </c>
      <c r="B242" s="2" t="s">
        <v>631</v>
      </c>
      <c r="C242" s="2" t="s">
        <v>917</v>
      </c>
    </row>
    <row r="243" spans="1:3" x14ac:dyDescent="0.25">
      <c r="A243" s="1">
        <f t="shared" si="3"/>
        <v>241</v>
      </c>
    </row>
    <row r="244" spans="1:3" x14ac:dyDescent="0.25">
      <c r="A244" s="1">
        <f t="shared" si="3"/>
        <v>242</v>
      </c>
      <c r="B244" s="2" t="s">
        <v>632</v>
      </c>
      <c r="C244" s="2" t="s">
        <v>918</v>
      </c>
    </row>
    <row r="245" spans="1:3" x14ac:dyDescent="0.25">
      <c r="A245" s="1">
        <f t="shared" si="3"/>
        <v>243</v>
      </c>
      <c r="B245" s="2" t="s">
        <v>633</v>
      </c>
      <c r="C245" s="2" t="s">
        <v>919</v>
      </c>
    </row>
    <row r="246" spans="1:3" x14ac:dyDescent="0.25">
      <c r="A246" s="1">
        <f t="shared" si="3"/>
        <v>244</v>
      </c>
      <c r="B246" s="2" t="s">
        <v>634</v>
      </c>
      <c r="C246" s="2" t="s">
        <v>920</v>
      </c>
    </row>
    <row r="247" spans="1:3" x14ac:dyDescent="0.25">
      <c r="A247" s="1">
        <f t="shared" si="3"/>
        <v>245</v>
      </c>
      <c r="B247" s="2" t="s">
        <v>635</v>
      </c>
      <c r="C247" s="2" t="s">
        <v>921</v>
      </c>
    </row>
    <row r="248" spans="1:3" x14ac:dyDescent="0.25">
      <c r="A248" s="1">
        <f t="shared" si="3"/>
        <v>246</v>
      </c>
      <c r="B248" s="2" t="s">
        <v>636</v>
      </c>
      <c r="C248" s="2" t="s">
        <v>922</v>
      </c>
    </row>
    <row r="249" spans="1:3" x14ac:dyDescent="0.25">
      <c r="A249" s="1">
        <f t="shared" si="3"/>
        <v>247</v>
      </c>
      <c r="B249" s="2" t="s">
        <v>637</v>
      </c>
      <c r="C249" s="2" t="s">
        <v>923</v>
      </c>
    </row>
    <row r="250" spans="1:3" x14ac:dyDescent="0.25">
      <c r="A250" s="1">
        <f t="shared" si="3"/>
        <v>248</v>
      </c>
    </row>
    <row r="251" spans="1:3" x14ac:dyDescent="0.25">
      <c r="A251" s="1">
        <f t="shared" si="3"/>
        <v>249</v>
      </c>
      <c r="B251" s="2" t="s">
        <v>500</v>
      </c>
      <c r="C251" s="2" t="s">
        <v>192</v>
      </c>
    </row>
    <row r="252" spans="1:3" x14ac:dyDescent="0.25">
      <c r="A252" s="1">
        <f t="shared" si="3"/>
        <v>250</v>
      </c>
      <c r="B252" s="2" t="s">
        <v>638</v>
      </c>
      <c r="C252" s="2" t="s">
        <v>924</v>
      </c>
    </row>
    <row r="253" spans="1:3" x14ac:dyDescent="0.25">
      <c r="A253" s="1">
        <f t="shared" si="3"/>
        <v>251</v>
      </c>
      <c r="B253" s="2" t="s">
        <v>639</v>
      </c>
      <c r="C253" s="2" t="s">
        <v>925</v>
      </c>
    </row>
    <row r="254" spans="1:3" x14ac:dyDescent="0.25">
      <c r="A254" s="1">
        <f t="shared" si="3"/>
        <v>252</v>
      </c>
      <c r="B254" s="2" t="s">
        <v>640</v>
      </c>
      <c r="C254" s="2" t="s">
        <v>926</v>
      </c>
    </row>
    <row r="255" spans="1:3" x14ac:dyDescent="0.25">
      <c r="A255" s="1">
        <f t="shared" si="3"/>
        <v>253</v>
      </c>
      <c r="B255" s="2" t="s">
        <v>641</v>
      </c>
      <c r="C255" s="2" t="s">
        <v>927</v>
      </c>
    </row>
    <row r="256" spans="1:3" x14ac:dyDescent="0.25">
      <c r="A256" s="1">
        <f t="shared" si="3"/>
        <v>254</v>
      </c>
      <c r="B256" s="2" t="s">
        <v>642</v>
      </c>
      <c r="C256" s="2" t="s">
        <v>308</v>
      </c>
    </row>
    <row r="257" spans="1:3" x14ac:dyDescent="0.25">
      <c r="A257" s="1">
        <f t="shared" si="3"/>
        <v>255</v>
      </c>
    </row>
    <row r="258" spans="1:3" x14ac:dyDescent="0.25">
      <c r="A258" s="1">
        <f t="shared" si="3"/>
        <v>256</v>
      </c>
      <c r="B258" s="2" t="s">
        <v>501</v>
      </c>
      <c r="C258" s="2" t="s">
        <v>368</v>
      </c>
    </row>
    <row r="259" spans="1:3" x14ac:dyDescent="0.25">
      <c r="A259" s="1">
        <f t="shared" si="3"/>
        <v>257</v>
      </c>
      <c r="B259" s="2" t="s">
        <v>643</v>
      </c>
      <c r="C259" s="2" t="s">
        <v>261</v>
      </c>
    </row>
    <row r="260" spans="1:3" x14ac:dyDescent="0.25">
      <c r="A260" s="1">
        <f t="shared" si="3"/>
        <v>258</v>
      </c>
      <c r="B260" s="2" t="s">
        <v>644</v>
      </c>
      <c r="C260" s="2" t="s">
        <v>928</v>
      </c>
    </row>
    <row r="261" spans="1:3" x14ac:dyDescent="0.25">
      <c r="A261" s="1">
        <f t="shared" ref="A261:A324" si="4">A260+1</f>
        <v>259</v>
      </c>
      <c r="B261" s="2" t="s">
        <v>645</v>
      </c>
      <c r="C261" s="2" t="s">
        <v>929</v>
      </c>
    </row>
    <row r="262" spans="1:3" x14ac:dyDescent="0.25">
      <c r="A262" s="1">
        <f t="shared" si="4"/>
        <v>260</v>
      </c>
      <c r="B262" s="2" t="s">
        <v>646</v>
      </c>
      <c r="C262" s="2" t="s">
        <v>930</v>
      </c>
    </row>
    <row r="263" spans="1:3" x14ac:dyDescent="0.25">
      <c r="A263" s="1">
        <f t="shared" si="4"/>
        <v>261</v>
      </c>
      <c r="B263" s="2" t="s">
        <v>647</v>
      </c>
      <c r="C263" s="2" t="s">
        <v>931</v>
      </c>
    </row>
    <row r="264" spans="1:3" x14ac:dyDescent="0.25">
      <c r="A264" s="1">
        <f t="shared" si="4"/>
        <v>262</v>
      </c>
      <c r="B264" s="2" t="s">
        <v>648</v>
      </c>
      <c r="C264" s="2" t="s">
        <v>369</v>
      </c>
    </row>
    <row r="265" spans="1:3" x14ac:dyDescent="0.25">
      <c r="A265" s="1">
        <f t="shared" si="4"/>
        <v>263</v>
      </c>
    </row>
    <row r="266" spans="1:3" x14ac:dyDescent="0.25">
      <c r="A266" s="1">
        <f t="shared" si="4"/>
        <v>264</v>
      </c>
      <c r="B266" s="2" t="s">
        <v>322</v>
      </c>
      <c r="C266" s="2" t="s">
        <v>193</v>
      </c>
    </row>
    <row r="267" spans="1:3" x14ac:dyDescent="0.25">
      <c r="A267" s="1">
        <f t="shared" si="4"/>
        <v>265</v>
      </c>
      <c r="B267" s="2" t="s">
        <v>649</v>
      </c>
      <c r="C267" s="2" t="s">
        <v>194</v>
      </c>
    </row>
    <row r="268" spans="1:3" x14ac:dyDescent="0.25">
      <c r="A268" s="1">
        <f t="shared" si="4"/>
        <v>266</v>
      </c>
      <c r="B268" s="2" t="s">
        <v>650</v>
      </c>
      <c r="C268" s="2" t="s">
        <v>932</v>
      </c>
    </row>
    <row r="269" spans="1:3" x14ac:dyDescent="0.25">
      <c r="A269" s="1">
        <f t="shared" si="4"/>
        <v>267</v>
      </c>
      <c r="B269" s="2" t="s">
        <v>651</v>
      </c>
      <c r="C269" s="2" t="s">
        <v>933</v>
      </c>
    </row>
    <row r="270" spans="1:3" x14ac:dyDescent="0.25">
      <c r="A270" s="1">
        <f t="shared" si="4"/>
        <v>268</v>
      </c>
      <c r="B270" s="2" t="s">
        <v>652</v>
      </c>
      <c r="C270" s="2" t="s">
        <v>934</v>
      </c>
    </row>
    <row r="271" spans="1:3" x14ac:dyDescent="0.25">
      <c r="A271" s="1">
        <f t="shared" si="4"/>
        <v>269</v>
      </c>
      <c r="B271" s="2" t="s">
        <v>653</v>
      </c>
      <c r="C271" s="2" t="s">
        <v>935</v>
      </c>
    </row>
    <row r="272" spans="1:3" x14ac:dyDescent="0.25">
      <c r="A272" s="1">
        <f t="shared" si="4"/>
        <v>270</v>
      </c>
      <c r="B272" s="2" t="s">
        <v>654</v>
      </c>
      <c r="C272" s="2" t="s">
        <v>201</v>
      </c>
    </row>
    <row r="273" spans="1:3" x14ac:dyDescent="0.25">
      <c r="A273" s="1">
        <f t="shared" si="4"/>
        <v>271</v>
      </c>
      <c r="B273" s="2" t="s">
        <v>655</v>
      </c>
      <c r="C273" s="2" t="s">
        <v>208</v>
      </c>
    </row>
    <row r="274" spans="1:3" x14ac:dyDescent="0.25">
      <c r="A274" s="1">
        <f t="shared" si="4"/>
        <v>272</v>
      </c>
    </row>
    <row r="275" spans="1:3" x14ac:dyDescent="0.25">
      <c r="A275" s="1">
        <f t="shared" si="4"/>
        <v>273</v>
      </c>
      <c r="B275" s="2" t="s">
        <v>502</v>
      </c>
      <c r="C275" s="2" t="s">
        <v>211</v>
      </c>
    </row>
    <row r="276" spans="1:3" x14ac:dyDescent="0.25">
      <c r="A276" s="1">
        <f t="shared" si="4"/>
        <v>274</v>
      </c>
      <c r="B276" s="2" t="s">
        <v>656</v>
      </c>
      <c r="C276" s="2" t="s">
        <v>212</v>
      </c>
    </row>
    <row r="277" spans="1:3" x14ac:dyDescent="0.25">
      <c r="A277" s="1">
        <f t="shared" si="4"/>
        <v>275</v>
      </c>
      <c r="B277" s="2" t="s">
        <v>657</v>
      </c>
      <c r="C277" s="2" t="s">
        <v>936</v>
      </c>
    </row>
    <row r="278" spans="1:3" x14ac:dyDescent="0.25">
      <c r="A278" s="1">
        <f t="shared" si="4"/>
        <v>276</v>
      </c>
      <c r="B278" s="2" t="s">
        <v>658</v>
      </c>
      <c r="C278" s="2" t="s">
        <v>937</v>
      </c>
    </row>
    <row r="279" spans="1:3" x14ac:dyDescent="0.25">
      <c r="A279" s="1">
        <f t="shared" si="4"/>
        <v>277</v>
      </c>
    </row>
    <row r="280" spans="1:3" x14ac:dyDescent="0.25">
      <c r="A280" s="1">
        <f t="shared" si="4"/>
        <v>278</v>
      </c>
      <c r="B280" s="2" t="s">
        <v>503</v>
      </c>
      <c r="C280" s="2" t="s">
        <v>215</v>
      </c>
    </row>
    <row r="281" spans="1:3" x14ac:dyDescent="0.25">
      <c r="A281" s="1">
        <f t="shared" si="4"/>
        <v>279</v>
      </c>
      <c r="B281" s="2" t="s">
        <v>659</v>
      </c>
      <c r="C281" s="2" t="s">
        <v>216</v>
      </c>
    </row>
    <row r="282" spans="1:3" x14ac:dyDescent="0.25">
      <c r="A282" s="1">
        <f t="shared" si="4"/>
        <v>280</v>
      </c>
      <c r="B282" s="2" t="s">
        <v>661</v>
      </c>
      <c r="C282" s="2" t="s">
        <v>223</v>
      </c>
    </row>
    <row r="283" spans="1:3" x14ac:dyDescent="0.25">
      <c r="A283" s="1">
        <f t="shared" si="4"/>
        <v>281</v>
      </c>
      <c r="B283" s="2" t="s">
        <v>660</v>
      </c>
      <c r="C283" s="2" t="s">
        <v>938</v>
      </c>
    </row>
    <row r="284" spans="1:3" x14ac:dyDescent="0.25">
      <c r="A284" s="1">
        <f t="shared" si="4"/>
        <v>282</v>
      </c>
      <c r="B284" s="2" t="s">
        <v>662</v>
      </c>
      <c r="C284" s="2" t="s">
        <v>939</v>
      </c>
    </row>
    <row r="285" spans="1:3" x14ac:dyDescent="0.25">
      <c r="A285" s="1">
        <f t="shared" si="4"/>
        <v>283</v>
      </c>
    </row>
    <row r="286" spans="1:3" x14ac:dyDescent="0.25">
      <c r="A286" s="1">
        <f t="shared" si="4"/>
        <v>284</v>
      </c>
      <c r="B286" s="2" t="s">
        <v>504</v>
      </c>
      <c r="C286" s="2" t="s">
        <v>230</v>
      </c>
    </row>
    <row r="287" spans="1:3" x14ac:dyDescent="0.25">
      <c r="A287" s="1">
        <f t="shared" si="4"/>
        <v>285</v>
      </c>
      <c r="B287" s="2" t="s">
        <v>663</v>
      </c>
      <c r="C287" s="2" t="s">
        <v>940</v>
      </c>
    </row>
    <row r="288" spans="1:3" x14ac:dyDescent="0.25">
      <c r="A288" s="1">
        <f t="shared" si="4"/>
        <v>286</v>
      </c>
      <c r="B288" s="2" t="s">
        <v>664</v>
      </c>
      <c r="C288" s="2" t="s">
        <v>941</v>
      </c>
    </row>
    <row r="289" spans="1:3" x14ac:dyDescent="0.25">
      <c r="A289" s="1">
        <f t="shared" si="4"/>
        <v>287</v>
      </c>
      <c r="B289" s="2" t="s">
        <v>665</v>
      </c>
      <c r="C289" s="2" t="s">
        <v>942</v>
      </c>
    </row>
    <row r="290" spans="1:3" x14ac:dyDescent="0.25">
      <c r="A290" s="1">
        <f t="shared" si="4"/>
        <v>288</v>
      </c>
    </row>
    <row r="291" spans="1:3" x14ac:dyDescent="0.25">
      <c r="A291" s="1">
        <f t="shared" si="4"/>
        <v>289</v>
      </c>
      <c r="B291" s="2" t="s">
        <v>505</v>
      </c>
      <c r="C291" s="2" t="s">
        <v>943</v>
      </c>
    </row>
    <row r="292" spans="1:3" x14ac:dyDescent="0.25">
      <c r="A292" s="1">
        <f t="shared" si="4"/>
        <v>290</v>
      </c>
      <c r="B292" s="2" t="s">
        <v>666</v>
      </c>
      <c r="C292" s="2" t="s">
        <v>944</v>
      </c>
    </row>
    <row r="293" spans="1:3" x14ac:dyDescent="0.25">
      <c r="A293" s="1">
        <f t="shared" si="4"/>
        <v>291</v>
      </c>
      <c r="B293" s="2" t="s">
        <v>667</v>
      </c>
      <c r="C293" s="2" t="s">
        <v>945</v>
      </c>
    </row>
    <row r="294" spans="1:3" x14ac:dyDescent="0.25">
      <c r="A294" s="1">
        <f t="shared" si="4"/>
        <v>292</v>
      </c>
    </row>
    <row r="295" spans="1:3" x14ac:dyDescent="0.25">
      <c r="A295" s="1">
        <f t="shared" si="4"/>
        <v>293</v>
      </c>
      <c r="B295" s="2" t="s">
        <v>506</v>
      </c>
      <c r="C295" s="2" t="s">
        <v>236</v>
      </c>
    </row>
    <row r="296" spans="1:3" x14ac:dyDescent="0.25">
      <c r="A296" s="1">
        <f t="shared" si="4"/>
        <v>294</v>
      </c>
      <c r="B296" s="2" t="s">
        <v>668</v>
      </c>
      <c r="C296" s="2" t="s">
        <v>237</v>
      </c>
    </row>
    <row r="297" spans="1:3" x14ac:dyDescent="0.25">
      <c r="A297" s="1">
        <f t="shared" si="4"/>
        <v>295</v>
      </c>
      <c r="B297" s="2" t="s">
        <v>669</v>
      </c>
      <c r="C297" s="2" t="s">
        <v>946</v>
      </c>
    </row>
    <row r="298" spans="1:3" x14ac:dyDescent="0.25">
      <c r="A298" s="1">
        <f t="shared" si="4"/>
        <v>296</v>
      </c>
      <c r="B298" s="2" t="s">
        <v>670</v>
      </c>
      <c r="C298" s="2" t="s">
        <v>947</v>
      </c>
    </row>
    <row r="299" spans="1:3" x14ac:dyDescent="0.25">
      <c r="A299" s="1">
        <f t="shared" si="4"/>
        <v>297</v>
      </c>
    </row>
    <row r="300" spans="1:3" x14ac:dyDescent="0.25">
      <c r="A300" s="1">
        <f t="shared" si="4"/>
        <v>298</v>
      </c>
    </row>
    <row r="301" spans="1:3" x14ac:dyDescent="0.25">
      <c r="A301" s="1">
        <f t="shared" si="4"/>
        <v>299</v>
      </c>
      <c r="B301" s="2" t="s">
        <v>466</v>
      </c>
      <c r="C301" s="2" t="s">
        <v>1978</v>
      </c>
    </row>
    <row r="302" spans="1:3" x14ac:dyDescent="0.25">
      <c r="A302" s="1">
        <f t="shared" si="4"/>
        <v>300</v>
      </c>
    </row>
    <row r="303" spans="1:3" x14ac:dyDescent="0.25">
      <c r="A303" s="1">
        <f t="shared" si="4"/>
        <v>301</v>
      </c>
      <c r="B303" s="2" t="s">
        <v>507</v>
      </c>
      <c r="C303" s="2" t="s">
        <v>340</v>
      </c>
    </row>
    <row r="304" spans="1:3" x14ac:dyDescent="0.25">
      <c r="A304" s="1">
        <f t="shared" si="4"/>
        <v>302</v>
      </c>
      <c r="B304" s="2" t="s">
        <v>671</v>
      </c>
      <c r="C304" s="2" t="s">
        <v>274</v>
      </c>
    </row>
    <row r="305" spans="1:3" x14ac:dyDescent="0.25">
      <c r="A305" s="1">
        <f t="shared" si="4"/>
        <v>303</v>
      </c>
      <c r="B305" s="2" t="s">
        <v>672</v>
      </c>
      <c r="C305" s="2" t="s">
        <v>948</v>
      </c>
    </row>
    <row r="306" spans="1:3" x14ac:dyDescent="0.25">
      <c r="A306" s="1">
        <f t="shared" si="4"/>
        <v>304</v>
      </c>
      <c r="B306" s="2" t="s">
        <v>673</v>
      </c>
      <c r="C306" s="2" t="s">
        <v>949</v>
      </c>
    </row>
    <row r="307" spans="1:3" x14ac:dyDescent="0.25">
      <c r="A307" s="1">
        <f t="shared" si="4"/>
        <v>305</v>
      </c>
      <c r="B307" s="2" t="s">
        <v>674</v>
      </c>
      <c r="C307" s="2" t="s">
        <v>341</v>
      </c>
    </row>
    <row r="308" spans="1:3" x14ac:dyDescent="0.25">
      <c r="A308" s="1">
        <f t="shared" si="4"/>
        <v>306</v>
      </c>
      <c r="B308" s="2" t="s">
        <v>675</v>
      </c>
      <c r="C308" s="2" t="s">
        <v>360</v>
      </c>
    </row>
    <row r="309" spans="1:3" x14ac:dyDescent="0.25">
      <c r="A309" s="1">
        <f t="shared" si="4"/>
        <v>307</v>
      </c>
      <c r="B309" s="2" t="s">
        <v>486</v>
      </c>
      <c r="C309" s="2" t="s">
        <v>356</v>
      </c>
    </row>
    <row r="310" spans="1:3" x14ac:dyDescent="0.25">
      <c r="A310" s="1">
        <f t="shared" si="4"/>
        <v>308</v>
      </c>
      <c r="B310" s="2" t="s">
        <v>676</v>
      </c>
      <c r="C310" s="2" t="s">
        <v>361</v>
      </c>
    </row>
    <row r="311" spans="1:3" x14ac:dyDescent="0.25">
      <c r="A311" s="1">
        <f t="shared" si="4"/>
        <v>309</v>
      </c>
      <c r="B311" s="2" t="s">
        <v>677</v>
      </c>
      <c r="C311" s="2" t="s">
        <v>950</v>
      </c>
    </row>
    <row r="312" spans="1:3" x14ac:dyDescent="0.25">
      <c r="A312" s="1">
        <f t="shared" si="4"/>
        <v>310</v>
      </c>
      <c r="B312" s="2" t="s">
        <v>678</v>
      </c>
      <c r="C312" s="2" t="s">
        <v>951</v>
      </c>
    </row>
    <row r="313" spans="1:3" x14ac:dyDescent="0.25">
      <c r="A313" s="1">
        <f t="shared" si="4"/>
        <v>311</v>
      </c>
      <c r="B313" s="2" t="s">
        <v>679</v>
      </c>
      <c r="C313" s="2" t="s">
        <v>952</v>
      </c>
    </row>
    <row r="314" spans="1:3" x14ac:dyDescent="0.25">
      <c r="A314" s="1">
        <f t="shared" si="4"/>
        <v>312</v>
      </c>
      <c r="B314" s="2" t="s">
        <v>680</v>
      </c>
      <c r="C314" s="2" t="s">
        <v>953</v>
      </c>
    </row>
    <row r="315" spans="1:3" x14ac:dyDescent="0.25">
      <c r="A315" s="1">
        <f t="shared" si="4"/>
        <v>313</v>
      </c>
      <c r="B315" s="2" t="s">
        <v>681</v>
      </c>
      <c r="C315" s="2" t="s">
        <v>954</v>
      </c>
    </row>
    <row r="316" spans="1:3" x14ac:dyDescent="0.25">
      <c r="A316" s="1">
        <f t="shared" si="4"/>
        <v>314</v>
      </c>
    </row>
    <row r="317" spans="1:3" x14ac:dyDescent="0.25">
      <c r="A317" s="1">
        <f t="shared" si="4"/>
        <v>315</v>
      </c>
      <c r="B317" s="2" t="s">
        <v>508</v>
      </c>
      <c r="C317" s="2" t="s">
        <v>342</v>
      </c>
    </row>
    <row r="318" spans="1:3" x14ac:dyDescent="0.25">
      <c r="A318" s="1">
        <f t="shared" si="4"/>
        <v>316</v>
      </c>
      <c r="B318" s="2" t="s">
        <v>682</v>
      </c>
      <c r="C318" s="2" t="s">
        <v>955</v>
      </c>
    </row>
    <row r="319" spans="1:3" x14ac:dyDescent="0.25">
      <c r="A319" s="1">
        <f t="shared" si="4"/>
        <v>317</v>
      </c>
      <c r="B319" s="2" t="s">
        <v>683</v>
      </c>
      <c r="C319" s="2" t="s">
        <v>956</v>
      </c>
    </row>
    <row r="320" spans="1:3" x14ac:dyDescent="0.25">
      <c r="A320" s="1">
        <f t="shared" si="4"/>
        <v>318</v>
      </c>
      <c r="B320" s="2" t="s">
        <v>684</v>
      </c>
      <c r="C320" s="2" t="s">
        <v>343</v>
      </c>
    </row>
    <row r="321" spans="1:3" x14ac:dyDescent="0.25">
      <c r="A321" s="1">
        <f t="shared" si="4"/>
        <v>319</v>
      </c>
    </row>
    <row r="322" spans="1:3" x14ac:dyDescent="0.25">
      <c r="A322" s="1">
        <f t="shared" si="4"/>
        <v>320</v>
      </c>
      <c r="B322" s="2" t="s">
        <v>509</v>
      </c>
      <c r="C322" s="2" t="s">
        <v>513</v>
      </c>
    </row>
    <row r="323" spans="1:3" x14ac:dyDescent="0.25">
      <c r="A323" s="1">
        <f t="shared" si="4"/>
        <v>321</v>
      </c>
      <c r="B323" s="2" t="s">
        <v>685</v>
      </c>
      <c r="C323" s="2" t="s">
        <v>957</v>
      </c>
    </row>
    <row r="324" spans="1:3" x14ac:dyDescent="0.25">
      <c r="A324" s="1">
        <f t="shared" si="4"/>
        <v>322</v>
      </c>
      <c r="B324" s="2" t="s">
        <v>686</v>
      </c>
      <c r="C324" s="2" t="s">
        <v>958</v>
      </c>
    </row>
    <row r="325" spans="1:3" x14ac:dyDescent="0.25">
      <c r="A325" s="1">
        <f t="shared" ref="A325:A388" si="5">A324+1</f>
        <v>323</v>
      </c>
    </row>
    <row r="326" spans="1:3" x14ac:dyDescent="0.25">
      <c r="A326" s="1">
        <f t="shared" si="5"/>
        <v>324</v>
      </c>
      <c r="B326" s="2" t="s">
        <v>510</v>
      </c>
      <c r="C326" s="2" t="s">
        <v>143</v>
      </c>
    </row>
    <row r="327" spans="1:3" x14ac:dyDescent="0.25">
      <c r="A327" s="1">
        <f t="shared" si="5"/>
        <v>325</v>
      </c>
      <c r="B327" s="2" t="s">
        <v>687</v>
      </c>
      <c r="C327" s="2" t="s">
        <v>959</v>
      </c>
    </row>
    <row r="328" spans="1:3" x14ac:dyDescent="0.25">
      <c r="A328" s="1">
        <f t="shared" si="5"/>
        <v>326</v>
      </c>
      <c r="B328" s="2" t="s">
        <v>688</v>
      </c>
      <c r="C328" s="2" t="s">
        <v>960</v>
      </c>
    </row>
    <row r="329" spans="1:3" x14ac:dyDescent="0.25">
      <c r="A329" s="1">
        <f t="shared" si="5"/>
        <v>327</v>
      </c>
      <c r="B329" s="2" t="s">
        <v>689</v>
      </c>
      <c r="C329" s="2" t="s">
        <v>331</v>
      </c>
    </row>
    <row r="330" spans="1:3" x14ac:dyDescent="0.25">
      <c r="A330" s="1">
        <f t="shared" si="5"/>
        <v>328</v>
      </c>
      <c r="B330" s="2" t="s">
        <v>690</v>
      </c>
      <c r="C330" s="2" t="s">
        <v>961</v>
      </c>
    </row>
    <row r="331" spans="1:3" x14ac:dyDescent="0.25">
      <c r="A331" s="1">
        <f t="shared" si="5"/>
        <v>329</v>
      </c>
      <c r="B331" s="2" t="s">
        <v>691</v>
      </c>
      <c r="C331" s="2" t="s">
        <v>326</v>
      </c>
    </row>
    <row r="332" spans="1:3" x14ac:dyDescent="0.25">
      <c r="A332" s="1">
        <f t="shared" si="5"/>
        <v>330</v>
      </c>
    </row>
    <row r="333" spans="1:3" x14ac:dyDescent="0.25">
      <c r="A333" s="1">
        <f t="shared" si="5"/>
        <v>331</v>
      </c>
      <c r="B333" s="2" t="s">
        <v>511</v>
      </c>
      <c r="C333" s="2" t="s">
        <v>291</v>
      </c>
    </row>
    <row r="334" spans="1:3" x14ac:dyDescent="0.25">
      <c r="A334" s="1">
        <f t="shared" si="5"/>
        <v>332</v>
      </c>
      <c r="B334" s="2" t="s">
        <v>692</v>
      </c>
      <c r="C334" s="2" t="s">
        <v>962</v>
      </c>
    </row>
    <row r="335" spans="1:3" x14ac:dyDescent="0.25">
      <c r="A335" s="1">
        <f t="shared" si="5"/>
        <v>333</v>
      </c>
      <c r="B335" s="2" t="s">
        <v>693</v>
      </c>
      <c r="C335" s="2" t="s">
        <v>963</v>
      </c>
    </row>
    <row r="336" spans="1:3" x14ac:dyDescent="0.25">
      <c r="A336" s="1">
        <f t="shared" si="5"/>
        <v>334</v>
      </c>
      <c r="B336" s="2" t="s">
        <v>694</v>
      </c>
      <c r="C336" s="2" t="s">
        <v>292</v>
      </c>
    </row>
    <row r="337" spans="1:3" x14ac:dyDescent="0.25">
      <c r="A337" s="1">
        <f t="shared" si="5"/>
        <v>335</v>
      </c>
    </row>
    <row r="338" spans="1:3" x14ac:dyDescent="0.25">
      <c r="A338" s="1">
        <f t="shared" si="5"/>
        <v>336</v>
      </c>
      <c r="B338" s="2" t="s">
        <v>512</v>
      </c>
      <c r="C338" s="2" t="s">
        <v>142</v>
      </c>
    </row>
    <row r="339" spans="1:3" x14ac:dyDescent="0.25">
      <c r="A339" s="1">
        <f t="shared" si="5"/>
        <v>337</v>
      </c>
      <c r="B339" s="2" t="s">
        <v>695</v>
      </c>
      <c r="C339" s="2" t="s">
        <v>964</v>
      </c>
    </row>
    <row r="340" spans="1:3" x14ac:dyDescent="0.25">
      <c r="A340" s="1">
        <f t="shared" si="5"/>
        <v>338</v>
      </c>
      <c r="B340" s="2" t="s">
        <v>371</v>
      </c>
      <c r="C340" s="2" t="s">
        <v>965</v>
      </c>
    </row>
    <row r="341" spans="1:3" x14ac:dyDescent="0.25">
      <c r="A341" s="1">
        <f t="shared" si="5"/>
        <v>339</v>
      </c>
      <c r="B341" s="2" t="s">
        <v>696</v>
      </c>
      <c r="C341" s="2" t="s">
        <v>966</v>
      </c>
    </row>
    <row r="342" spans="1:3" x14ac:dyDescent="0.25">
      <c r="A342" s="1">
        <f t="shared" si="5"/>
        <v>340</v>
      </c>
      <c r="B342" s="2" t="s">
        <v>345</v>
      </c>
      <c r="C342" s="2" t="s">
        <v>344</v>
      </c>
    </row>
    <row r="343" spans="1:3" x14ac:dyDescent="0.25">
      <c r="A343" s="1">
        <f t="shared" si="5"/>
        <v>341</v>
      </c>
      <c r="B343" s="2" t="s">
        <v>697</v>
      </c>
      <c r="C343" s="2" t="s">
        <v>967</v>
      </c>
    </row>
    <row r="344" spans="1:3" x14ac:dyDescent="0.25">
      <c r="A344" s="1">
        <f t="shared" si="5"/>
        <v>342</v>
      </c>
    </row>
    <row r="345" spans="1:3" x14ac:dyDescent="0.25">
      <c r="A345" s="1">
        <f t="shared" si="5"/>
        <v>343</v>
      </c>
      <c r="B345" s="2" t="s">
        <v>514</v>
      </c>
      <c r="C345" s="2" t="s">
        <v>516</v>
      </c>
    </row>
    <row r="346" spans="1:3" x14ac:dyDescent="0.25">
      <c r="A346" s="1">
        <f t="shared" si="5"/>
        <v>344</v>
      </c>
      <c r="B346" s="2" t="s">
        <v>698</v>
      </c>
      <c r="C346" s="2" t="s">
        <v>516</v>
      </c>
    </row>
    <row r="347" spans="1:3" x14ac:dyDescent="0.25">
      <c r="A347" s="1">
        <f t="shared" si="5"/>
        <v>345</v>
      </c>
      <c r="B347" s="2" t="s">
        <v>699</v>
      </c>
      <c r="C347" s="2" t="s">
        <v>968</v>
      </c>
    </row>
    <row r="348" spans="1:3" x14ac:dyDescent="0.25">
      <c r="A348" s="1">
        <f t="shared" si="5"/>
        <v>346</v>
      </c>
    </row>
    <row r="349" spans="1:3" x14ac:dyDescent="0.25">
      <c r="A349" s="1">
        <f t="shared" si="5"/>
        <v>347</v>
      </c>
      <c r="B349" s="2" t="s">
        <v>515</v>
      </c>
      <c r="C349" s="2" t="s">
        <v>329</v>
      </c>
    </row>
    <row r="350" spans="1:3" x14ac:dyDescent="0.25">
      <c r="A350" s="1">
        <f t="shared" si="5"/>
        <v>348</v>
      </c>
      <c r="B350" s="2" t="s">
        <v>700</v>
      </c>
      <c r="C350" s="2" t="s">
        <v>280</v>
      </c>
    </row>
    <row r="351" spans="1:3" x14ac:dyDescent="0.25">
      <c r="A351" s="1">
        <f t="shared" si="5"/>
        <v>349</v>
      </c>
      <c r="B351" s="2" t="s">
        <v>701</v>
      </c>
      <c r="C351" s="2" t="s">
        <v>969</v>
      </c>
    </row>
    <row r="352" spans="1:3" x14ac:dyDescent="0.25">
      <c r="A352" s="1">
        <f t="shared" si="5"/>
        <v>350</v>
      </c>
    </row>
    <row r="353" spans="1:3" x14ac:dyDescent="0.25">
      <c r="A353" s="1">
        <f t="shared" si="5"/>
        <v>351</v>
      </c>
    </row>
    <row r="354" spans="1:3" x14ac:dyDescent="0.25">
      <c r="A354" s="1">
        <f t="shared" si="5"/>
        <v>352</v>
      </c>
      <c r="B354" s="2" t="s">
        <v>467</v>
      </c>
      <c r="C354" s="2" t="s">
        <v>1979</v>
      </c>
    </row>
    <row r="355" spans="1:3" x14ac:dyDescent="0.25">
      <c r="A355" s="1">
        <f t="shared" si="5"/>
        <v>353</v>
      </c>
    </row>
    <row r="356" spans="1:3" x14ac:dyDescent="0.25">
      <c r="A356" s="1">
        <f t="shared" si="5"/>
        <v>354</v>
      </c>
      <c r="B356" s="2" t="s">
        <v>517</v>
      </c>
      <c r="C356" s="2" t="s">
        <v>135</v>
      </c>
    </row>
    <row r="357" spans="1:3" x14ac:dyDescent="0.25">
      <c r="A357" s="1">
        <f t="shared" si="5"/>
        <v>355</v>
      </c>
      <c r="B357" s="2" t="s">
        <v>702</v>
      </c>
      <c r="C357" s="2" t="s">
        <v>346</v>
      </c>
    </row>
    <row r="358" spans="1:3" x14ac:dyDescent="0.25">
      <c r="A358" s="1">
        <f t="shared" si="5"/>
        <v>356</v>
      </c>
      <c r="B358" s="2" t="s">
        <v>703</v>
      </c>
      <c r="C358" s="2" t="s">
        <v>970</v>
      </c>
    </row>
    <row r="359" spans="1:3" x14ac:dyDescent="0.25">
      <c r="A359" s="1">
        <f t="shared" si="5"/>
        <v>357</v>
      </c>
      <c r="B359" s="2" t="s">
        <v>704</v>
      </c>
      <c r="C359" s="2" t="s">
        <v>971</v>
      </c>
    </row>
    <row r="360" spans="1:3" x14ac:dyDescent="0.25">
      <c r="A360" s="1">
        <f t="shared" si="5"/>
        <v>358</v>
      </c>
      <c r="B360" s="2" t="s">
        <v>705</v>
      </c>
      <c r="C360" s="2" t="s">
        <v>347</v>
      </c>
    </row>
    <row r="361" spans="1:3" x14ac:dyDescent="0.25">
      <c r="A361" s="1">
        <f t="shared" si="5"/>
        <v>359</v>
      </c>
      <c r="B361" s="2" t="s">
        <v>706</v>
      </c>
      <c r="C361" s="2" t="s">
        <v>972</v>
      </c>
    </row>
    <row r="362" spans="1:3" x14ac:dyDescent="0.25">
      <c r="A362" s="1">
        <f t="shared" si="5"/>
        <v>360</v>
      </c>
      <c r="B362" s="2" t="s">
        <v>707</v>
      </c>
      <c r="C362" s="2" t="s">
        <v>973</v>
      </c>
    </row>
    <row r="363" spans="1:3" x14ac:dyDescent="0.25">
      <c r="A363" s="1">
        <f t="shared" si="5"/>
        <v>361</v>
      </c>
      <c r="B363" s="2" t="s">
        <v>708</v>
      </c>
      <c r="C363" s="2" t="s">
        <v>974</v>
      </c>
    </row>
    <row r="364" spans="1:3" x14ac:dyDescent="0.25">
      <c r="A364" s="1">
        <f t="shared" si="5"/>
        <v>362</v>
      </c>
    </row>
    <row r="365" spans="1:3" x14ac:dyDescent="0.25">
      <c r="A365" s="1">
        <f t="shared" si="5"/>
        <v>363</v>
      </c>
      <c r="B365" s="2" t="s">
        <v>518</v>
      </c>
      <c r="C365" s="2" t="s">
        <v>138</v>
      </c>
    </row>
    <row r="366" spans="1:3" x14ac:dyDescent="0.25">
      <c r="A366" s="1">
        <f t="shared" si="5"/>
        <v>364</v>
      </c>
      <c r="B366" s="2" t="s">
        <v>709</v>
      </c>
      <c r="C366" s="2" t="s">
        <v>348</v>
      </c>
    </row>
    <row r="367" spans="1:3" x14ac:dyDescent="0.25">
      <c r="A367" s="1">
        <f t="shared" si="5"/>
        <v>365</v>
      </c>
      <c r="B367" s="2" t="s">
        <v>710</v>
      </c>
      <c r="C367" s="2" t="s">
        <v>975</v>
      </c>
    </row>
    <row r="368" spans="1:3" x14ac:dyDescent="0.25">
      <c r="A368" s="1">
        <f t="shared" si="5"/>
        <v>366</v>
      </c>
      <c r="B368" s="2" t="s">
        <v>711</v>
      </c>
      <c r="C368" s="2" t="s">
        <v>976</v>
      </c>
    </row>
    <row r="369" spans="1:3" x14ac:dyDescent="0.25">
      <c r="A369" s="1">
        <f t="shared" si="5"/>
        <v>367</v>
      </c>
      <c r="B369" s="2" t="s">
        <v>712</v>
      </c>
      <c r="C369" s="2" t="s">
        <v>977</v>
      </c>
    </row>
    <row r="370" spans="1:3" x14ac:dyDescent="0.25">
      <c r="A370" s="1">
        <f t="shared" si="5"/>
        <v>368</v>
      </c>
      <c r="B370" s="2" t="s">
        <v>713</v>
      </c>
      <c r="C370" s="2" t="s">
        <v>978</v>
      </c>
    </row>
    <row r="371" spans="1:3" x14ac:dyDescent="0.25">
      <c r="A371" s="1">
        <f t="shared" si="5"/>
        <v>369</v>
      </c>
      <c r="B371" s="2" t="s">
        <v>714</v>
      </c>
      <c r="C371" s="2" t="s">
        <v>979</v>
      </c>
    </row>
    <row r="372" spans="1:3" x14ac:dyDescent="0.25">
      <c r="A372" s="1">
        <f t="shared" si="5"/>
        <v>370</v>
      </c>
      <c r="B372" s="2" t="s">
        <v>715</v>
      </c>
      <c r="C372" s="2" t="s">
        <v>980</v>
      </c>
    </row>
    <row r="373" spans="1:3" x14ac:dyDescent="0.25">
      <c r="A373" s="1">
        <f t="shared" si="5"/>
        <v>371</v>
      </c>
    </row>
    <row r="374" spans="1:3" x14ac:dyDescent="0.25">
      <c r="A374" s="1">
        <f t="shared" si="5"/>
        <v>372</v>
      </c>
      <c r="B374" s="2" t="s">
        <v>519</v>
      </c>
      <c r="C374" s="2" t="s">
        <v>349</v>
      </c>
    </row>
    <row r="375" spans="1:3" x14ac:dyDescent="0.25">
      <c r="A375" s="1">
        <f t="shared" si="5"/>
        <v>373</v>
      </c>
      <c r="B375" s="2" t="s">
        <v>716</v>
      </c>
      <c r="C375" s="2" t="s">
        <v>267</v>
      </c>
    </row>
    <row r="376" spans="1:3" x14ac:dyDescent="0.25">
      <c r="A376" s="1">
        <f t="shared" si="5"/>
        <v>374</v>
      </c>
      <c r="B376" s="2" t="s">
        <v>717</v>
      </c>
      <c r="C376" s="2" t="s">
        <v>981</v>
      </c>
    </row>
    <row r="377" spans="1:3" x14ac:dyDescent="0.25">
      <c r="A377" s="1">
        <f t="shared" si="5"/>
        <v>375</v>
      </c>
      <c r="B377" s="2" t="s">
        <v>718</v>
      </c>
      <c r="C377" s="2" t="s">
        <v>982</v>
      </c>
    </row>
    <row r="378" spans="1:3" x14ac:dyDescent="0.25">
      <c r="A378" s="1">
        <f t="shared" si="5"/>
        <v>376</v>
      </c>
      <c r="B378" s="2" t="s">
        <v>719</v>
      </c>
      <c r="C378" s="2" t="s">
        <v>983</v>
      </c>
    </row>
    <row r="379" spans="1:3" x14ac:dyDescent="0.25">
      <c r="A379" s="1">
        <f t="shared" si="5"/>
        <v>377</v>
      </c>
      <c r="B379" s="2" t="s">
        <v>720</v>
      </c>
      <c r="C379" s="2" t="s">
        <v>365</v>
      </c>
    </row>
    <row r="380" spans="1:3" x14ac:dyDescent="0.25">
      <c r="A380" s="1">
        <f t="shared" si="5"/>
        <v>378</v>
      </c>
    </row>
    <row r="381" spans="1:3" x14ac:dyDescent="0.25">
      <c r="A381" s="1">
        <f t="shared" si="5"/>
        <v>379</v>
      </c>
      <c r="B381" s="2" t="s">
        <v>721</v>
      </c>
      <c r="C381" s="2" t="s">
        <v>984</v>
      </c>
    </row>
    <row r="382" spans="1:3" x14ac:dyDescent="0.25">
      <c r="A382" s="1">
        <f t="shared" si="5"/>
        <v>380</v>
      </c>
      <c r="B382" s="2" t="s">
        <v>722</v>
      </c>
      <c r="C382" s="2" t="s">
        <v>985</v>
      </c>
    </row>
    <row r="383" spans="1:3" x14ac:dyDescent="0.25">
      <c r="A383" s="1">
        <f t="shared" si="5"/>
        <v>381</v>
      </c>
    </row>
    <row r="384" spans="1:3" x14ac:dyDescent="0.25">
      <c r="A384" s="1">
        <f t="shared" si="5"/>
        <v>382</v>
      </c>
      <c r="B384" s="2" t="s">
        <v>723</v>
      </c>
      <c r="C384" s="2" t="s">
        <v>986</v>
      </c>
    </row>
    <row r="385" spans="1:3" x14ac:dyDescent="0.25">
      <c r="A385" s="1">
        <f t="shared" si="5"/>
        <v>383</v>
      </c>
      <c r="B385" s="2" t="s">
        <v>724</v>
      </c>
      <c r="C385" s="2" t="s">
        <v>987</v>
      </c>
    </row>
    <row r="386" spans="1:3" x14ac:dyDescent="0.25">
      <c r="A386" s="1">
        <f t="shared" si="5"/>
        <v>384</v>
      </c>
      <c r="B386" s="2" t="s">
        <v>725</v>
      </c>
      <c r="C386" s="2" t="s">
        <v>988</v>
      </c>
    </row>
    <row r="387" spans="1:3" x14ac:dyDescent="0.25">
      <c r="A387" s="1">
        <f t="shared" si="5"/>
        <v>385</v>
      </c>
    </row>
    <row r="388" spans="1:3" x14ac:dyDescent="0.25">
      <c r="A388" s="1">
        <f t="shared" si="5"/>
        <v>386</v>
      </c>
    </row>
    <row r="389" spans="1:3" x14ac:dyDescent="0.25">
      <c r="A389" s="1">
        <f t="shared" ref="A389:A452" si="6">A388+1</f>
        <v>387</v>
      </c>
      <c r="B389" s="2" t="s">
        <v>468</v>
      </c>
      <c r="C389" s="2" t="s">
        <v>1980</v>
      </c>
    </row>
    <row r="390" spans="1:3" x14ac:dyDescent="0.25">
      <c r="A390" s="1">
        <f t="shared" si="6"/>
        <v>388</v>
      </c>
    </row>
    <row r="391" spans="1:3" x14ac:dyDescent="0.25">
      <c r="A391" s="1">
        <f t="shared" si="6"/>
        <v>389</v>
      </c>
      <c r="B391" s="2" t="s">
        <v>726</v>
      </c>
      <c r="C391" s="2" t="s">
        <v>989</v>
      </c>
    </row>
    <row r="392" spans="1:3" x14ac:dyDescent="0.25">
      <c r="A392" s="1">
        <f t="shared" si="6"/>
        <v>390</v>
      </c>
      <c r="B392" s="2" t="s">
        <v>727</v>
      </c>
      <c r="C392" s="2" t="s">
        <v>990</v>
      </c>
    </row>
    <row r="393" spans="1:3" x14ac:dyDescent="0.25">
      <c r="A393" s="1">
        <f t="shared" si="6"/>
        <v>391</v>
      </c>
      <c r="B393" s="2" t="s">
        <v>728</v>
      </c>
      <c r="C393" s="2" t="s">
        <v>991</v>
      </c>
    </row>
    <row r="394" spans="1:3" x14ac:dyDescent="0.25">
      <c r="A394" s="1">
        <f t="shared" si="6"/>
        <v>392</v>
      </c>
      <c r="B394" s="2" t="s">
        <v>729</v>
      </c>
      <c r="C394" s="2" t="s">
        <v>992</v>
      </c>
    </row>
    <row r="395" spans="1:3" x14ac:dyDescent="0.25">
      <c r="A395" s="1">
        <f t="shared" si="6"/>
        <v>393</v>
      </c>
      <c r="B395" s="2" t="s">
        <v>730</v>
      </c>
      <c r="C395" s="2" t="s">
        <v>993</v>
      </c>
    </row>
    <row r="396" spans="1:3" x14ac:dyDescent="0.25">
      <c r="A396" s="1">
        <f t="shared" si="6"/>
        <v>394</v>
      </c>
      <c r="B396" s="2" t="s">
        <v>731</v>
      </c>
      <c r="C396" s="2" t="s">
        <v>994</v>
      </c>
    </row>
    <row r="397" spans="1:3" x14ac:dyDescent="0.25">
      <c r="A397" s="1">
        <f t="shared" si="6"/>
        <v>395</v>
      </c>
      <c r="B397" s="2" t="s">
        <v>732</v>
      </c>
      <c r="C397" s="2" t="s">
        <v>995</v>
      </c>
    </row>
    <row r="398" spans="1:3" x14ac:dyDescent="0.25">
      <c r="A398" s="1">
        <f t="shared" si="6"/>
        <v>396</v>
      </c>
      <c r="B398" s="2" t="s">
        <v>733</v>
      </c>
      <c r="C398" s="2" t="s">
        <v>996</v>
      </c>
    </row>
    <row r="399" spans="1:3" x14ac:dyDescent="0.25">
      <c r="A399" s="1">
        <f t="shared" si="6"/>
        <v>397</v>
      </c>
      <c r="B399" s="2" t="s">
        <v>734</v>
      </c>
      <c r="C399" s="2" t="s">
        <v>997</v>
      </c>
    </row>
    <row r="400" spans="1:3" x14ac:dyDescent="0.25">
      <c r="A400" s="1">
        <f t="shared" si="6"/>
        <v>398</v>
      </c>
      <c r="B400" s="2" t="s">
        <v>735</v>
      </c>
      <c r="C400" s="2" t="s">
        <v>998</v>
      </c>
    </row>
    <row r="401" spans="1:3" x14ac:dyDescent="0.25">
      <c r="A401" s="1">
        <f t="shared" si="6"/>
        <v>399</v>
      </c>
      <c r="B401" s="2" t="s">
        <v>736</v>
      </c>
      <c r="C401" s="2" t="s">
        <v>999</v>
      </c>
    </row>
    <row r="402" spans="1:3" x14ac:dyDescent="0.25">
      <c r="A402" s="1">
        <f t="shared" si="6"/>
        <v>400</v>
      </c>
    </row>
    <row r="403" spans="1:3" x14ac:dyDescent="0.25">
      <c r="A403" s="1">
        <f t="shared" si="6"/>
        <v>401</v>
      </c>
      <c r="B403" s="2" t="s">
        <v>491</v>
      </c>
      <c r="C403" s="2" t="s">
        <v>1000</v>
      </c>
    </row>
    <row r="404" spans="1:3" x14ac:dyDescent="0.25">
      <c r="A404" s="1">
        <f t="shared" si="6"/>
        <v>402</v>
      </c>
      <c r="B404" s="2" t="s">
        <v>490</v>
      </c>
      <c r="C404" s="2" t="s">
        <v>1001</v>
      </c>
    </row>
    <row r="405" spans="1:3" x14ac:dyDescent="0.25">
      <c r="A405" s="1">
        <f t="shared" si="6"/>
        <v>403</v>
      </c>
      <c r="B405" s="2" t="s">
        <v>737</v>
      </c>
      <c r="C405" s="2" t="s">
        <v>1002</v>
      </c>
    </row>
    <row r="406" spans="1:3" x14ac:dyDescent="0.25">
      <c r="A406" s="1">
        <f t="shared" si="6"/>
        <v>404</v>
      </c>
      <c r="B406" s="2" t="s">
        <v>738</v>
      </c>
      <c r="C406" s="2" t="s">
        <v>1003</v>
      </c>
    </row>
    <row r="407" spans="1:3" x14ac:dyDescent="0.25">
      <c r="A407" s="1">
        <f t="shared" si="6"/>
        <v>405</v>
      </c>
      <c r="B407" s="2" t="s">
        <v>739</v>
      </c>
      <c r="C407" s="2" t="s">
        <v>1004</v>
      </c>
    </row>
    <row r="408" spans="1:3" x14ac:dyDescent="0.25">
      <c r="A408" s="1">
        <f t="shared" si="6"/>
        <v>406</v>
      </c>
      <c r="B408" s="2" t="s">
        <v>740</v>
      </c>
      <c r="C408" s="2" t="s">
        <v>1005</v>
      </c>
    </row>
    <row r="409" spans="1:3" x14ac:dyDescent="0.25">
      <c r="A409" s="1">
        <f t="shared" si="6"/>
        <v>407</v>
      </c>
    </row>
    <row r="410" spans="1:3" x14ac:dyDescent="0.25">
      <c r="A410" s="1">
        <f t="shared" si="6"/>
        <v>408</v>
      </c>
      <c r="B410" s="2" t="s">
        <v>741</v>
      </c>
      <c r="C410" s="2" t="s">
        <v>1006</v>
      </c>
    </row>
    <row r="411" spans="1:3" x14ac:dyDescent="0.25">
      <c r="A411" s="1">
        <f t="shared" si="6"/>
        <v>409</v>
      </c>
      <c r="B411" s="2" t="s">
        <v>742</v>
      </c>
      <c r="C411" s="2" t="s">
        <v>1007</v>
      </c>
    </row>
    <row r="412" spans="1:3" x14ac:dyDescent="0.25">
      <c r="A412" s="1">
        <f t="shared" si="6"/>
        <v>410</v>
      </c>
      <c r="B412" s="2" t="s">
        <v>743</v>
      </c>
      <c r="C412" s="2" t="s">
        <v>1008</v>
      </c>
    </row>
    <row r="413" spans="1:3" x14ac:dyDescent="0.25">
      <c r="A413" s="1">
        <f t="shared" si="6"/>
        <v>411</v>
      </c>
    </row>
    <row r="414" spans="1:3" x14ac:dyDescent="0.25">
      <c r="A414" s="1">
        <f t="shared" si="6"/>
        <v>412</v>
      </c>
      <c r="B414" s="2" t="s">
        <v>744</v>
      </c>
      <c r="C414" s="2" t="s">
        <v>985</v>
      </c>
    </row>
    <row r="415" spans="1:3" x14ac:dyDescent="0.25">
      <c r="A415" s="1">
        <f t="shared" si="6"/>
        <v>413</v>
      </c>
      <c r="B415" s="2" t="s">
        <v>745</v>
      </c>
      <c r="C415" s="2" t="s">
        <v>1009</v>
      </c>
    </row>
    <row r="416" spans="1:3" x14ac:dyDescent="0.25">
      <c r="A416" s="1">
        <f t="shared" si="6"/>
        <v>414</v>
      </c>
      <c r="B416" s="2" t="s">
        <v>746</v>
      </c>
      <c r="C416" s="2" t="s">
        <v>1010</v>
      </c>
    </row>
    <row r="417" spans="1:3" x14ac:dyDescent="0.25">
      <c r="A417" s="1">
        <f t="shared" si="6"/>
        <v>415</v>
      </c>
      <c r="B417" s="2" t="s">
        <v>747</v>
      </c>
      <c r="C417" s="2" t="s">
        <v>1011</v>
      </c>
    </row>
    <row r="418" spans="1:3" x14ac:dyDescent="0.25">
      <c r="A418" s="1">
        <f t="shared" si="6"/>
        <v>416</v>
      </c>
    </row>
    <row r="419" spans="1:3" x14ac:dyDescent="0.25">
      <c r="A419" s="1">
        <f t="shared" si="6"/>
        <v>417</v>
      </c>
      <c r="B419" s="2" t="s">
        <v>748</v>
      </c>
      <c r="C419" s="2" t="s">
        <v>1012</v>
      </c>
    </row>
    <row r="420" spans="1:3" x14ac:dyDescent="0.25">
      <c r="A420" s="1">
        <f t="shared" si="6"/>
        <v>418</v>
      </c>
      <c r="B420" s="2" t="s">
        <v>749</v>
      </c>
      <c r="C420" s="2" t="s">
        <v>1013</v>
      </c>
    </row>
    <row r="421" spans="1:3" x14ac:dyDescent="0.25">
      <c r="A421" s="1">
        <f t="shared" si="6"/>
        <v>419</v>
      </c>
    </row>
    <row r="422" spans="1:3" x14ac:dyDescent="0.25">
      <c r="A422" s="1">
        <f t="shared" si="6"/>
        <v>420</v>
      </c>
    </row>
    <row r="423" spans="1:3" x14ac:dyDescent="0.25">
      <c r="A423" s="1">
        <f t="shared" si="6"/>
        <v>421</v>
      </c>
      <c r="B423" s="2" t="s">
        <v>469</v>
      </c>
      <c r="C423" s="2" t="s">
        <v>1981</v>
      </c>
    </row>
    <row r="424" spans="1:3" x14ac:dyDescent="0.25">
      <c r="A424" s="1">
        <f t="shared" si="6"/>
        <v>422</v>
      </c>
    </row>
    <row r="425" spans="1:3" x14ac:dyDescent="0.25">
      <c r="A425" s="1">
        <f t="shared" si="6"/>
        <v>423</v>
      </c>
      <c r="B425" s="2" t="s">
        <v>750</v>
      </c>
      <c r="C425" s="2" t="s">
        <v>1014</v>
      </c>
    </row>
    <row r="426" spans="1:3" x14ac:dyDescent="0.25">
      <c r="A426" s="1">
        <f t="shared" si="6"/>
        <v>424</v>
      </c>
      <c r="B426" s="2" t="s">
        <v>751</v>
      </c>
      <c r="C426" s="2" t="s">
        <v>1015</v>
      </c>
    </row>
    <row r="427" spans="1:3" x14ac:dyDescent="0.25">
      <c r="A427" s="1">
        <f t="shared" si="6"/>
        <v>425</v>
      </c>
      <c r="B427" s="2" t="s">
        <v>752</v>
      </c>
      <c r="C427" s="2" t="s">
        <v>1016</v>
      </c>
    </row>
    <row r="428" spans="1:3" x14ac:dyDescent="0.25">
      <c r="A428" s="1">
        <f t="shared" si="6"/>
        <v>426</v>
      </c>
      <c r="B428" s="2" t="s">
        <v>753</v>
      </c>
      <c r="C428" s="2" t="s">
        <v>1017</v>
      </c>
    </row>
    <row r="429" spans="1:3" x14ac:dyDescent="0.25">
      <c r="A429" s="1">
        <f t="shared" si="6"/>
        <v>427</v>
      </c>
      <c r="B429" s="2" t="s">
        <v>754</v>
      </c>
      <c r="C429" s="2" t="s">
        <v>1018</v>
      </c>
    </row>
    <row r="430" spans="1:3" x14ac:dyDescent="0.25">
      <c r="A430" s="1">
        <f t="shared" si="6"/>
        <v>428</v>
      </c>
      <c r="B430" s="2" t="s">
        <v>755</v>
      </c>
      <c r="C430" s="2" t="s">
        <v>1019</v>
      </c>
    </row>
    <row r="431" spans="1:3" x14ac:dyDescent="0.25">
      <c r="A431" s="1">
        <f t="shared" si="6"/>
        <v>429</v>
      </c>
      <c r="B431" s="2" t="s">
        <v>756</v>
      </c>
      <c r="C431" s="2" t="s">
        <v>1020</v>
      </c>
    </row>
    <row r="432" spans="1:3" x14ac:dyDescent="0.25">
      <c r="A432" s="1">
        <f t="shared" si="6"/>
        <v>430</v>
      </c>
      <c r="B432" s="2" t="s">
        <v>757</v>
      </c>
      <c r="C432" s="2" t="s">
        <v>1021</v>
      </c>
    </row>
    <row r="433" spans="1:3" x14ac:dyDescent="0.25">
      <c r="A433" s="1">
        <f t="shared" si="6"/>
        <v>431</v>
      </c>
      <c r="B433" s="2" t="s">
        <v>758</v>
      </c>
      <c r="C433" s="2" t="s">
        <v>1022</v>
      </c>
    </row>
    <row r="434" spans="1:3" x14ac:dyDescent="0.25">
      <c r="A434" s="1">
        <f t="shared" si="6"/>
        <v>432</v>
      </c>
      <c r="B434" s="2" t="s">
        <v>759</v>
      </c>
      <c r="C434" s="2" t="s">
        <v>1023</v>
      </c>
    </row>
    <row r="435" spans="1:3" x14ac:dyDescent="0.25">
      <c r="A435" s="1">
        <f t="shared" si="6"/>
        <v>433</v>
      </c>
      <c r="B435" s="2" t="s">
        <v>760</v>
      </c>
      <c r="C435" s="2" t="s">
        <v>1024</v>
      </c>
    </row>
    <row r="436" spans="1:3" x14ac:dyDescent="0.25">
      <c r="A436" s="1">
        <f t="shared" si="6"/>
        <v>434</v>
      </c>
      <c r="B436" s="2" t="s">
        <v>761</v>
      </c>
      <c r="C436" s="2" t="s">
        <v>1025</v>
      </c>
    </row>
    <row r="437" spans="1:3" x14ac:dyDescent="0.25">
      <c r="A437" s="1">
        <f t="shared" si="6"/>
        <v>435</v>
      </c>
      <c r="B437" s="2" t="s">
        <v>762</v>
      </c>
      <c r="C437" s="2" t="s">
        <v>1026</v>
      </c>
    </row>
    <row r="438" spans="1:3" x14ac:dyDescent="0.25">
      <c r="A438" s="1">
        <f t="shared" si="6"/>
        <v>436</v>
      </c>
      <c r="B438" s="2" t="s">
        <v>763</v>
      </c>
      <c r="C438" s="2" t="s">
        <v>1027</v>
      </c>
    </row>
    <row r="439" spans="1:3" x14ac:dyDescent="0.25">
      <c r="A439" s="1">
        <f t="shared" si="6"/>
        <v>437</v>
      </c>
      <c r="B439" s="2" t="s">
        <v>764</v>
      </c>
      <c r="C439" s="2" t="s">
        <v>1028</v>
      </c>
    </row>
    <row r="440" spans="1:3" x14ac:dyDescent="0.25">
      <c r="A440" s="1">
        <f t="shared" si="6"/>
        <v>438</v>
      </c>
      <c r="B440" s="2" t="s">
        <v>765</v>
      </c>
      <c r="C440" s="2" t="s">
        <v>1029</v>
      </c>
    </row>
    <row r="441" spans="1:3" x14ac:dyDescent="0.25">
      <c r="A441" s="1">
        <f t="shared" si="6"/>
        <v>439</v>
      </c>
    </row>
    <row r="442" spans="1:3" x14ac:dyDescent="0.25">
      <c r="A442" s="1">
        <f t="shared" si="6"/>
        <v>440</v>
      </c>
      <c r="B442" s="2" t="s">
        <v>766</v>
      </c>
      <c r="C442" s="2" t="s">
        <v>1030</v>
      </c>
    </row>
    <row r="443" spans="1:3" x14ac:dyDescent="0.25">
      <c r="A443" s="1">
        <f t="shared" si="6"/>
        <v>441</v>
      </c>
      <c r="B443" s="2" t="s">
        <v>767</v>
      </c>
      <c r="C443" s="2" t="s">
        <v>1031</v>
      </c>
    </row>
    <row r="444" spans="1:3" x14ac:dyDescent="0.25">
      <c r="A444" s="1">
        <f t="shared" si="6"/>
        <v>442</v>
      </c>
      <c r="B444" s="2" t="s">
        <v>768</v>
      </c>
      <c r="C444" s="2" t="s">
        <v>1032</v>
      </c>
    </row>
    <row r="445" spans="1:3" x14ac:dyDescent="0.25">
      <c r="A445" s="1">
        <f t="shared" si="6"/>
        <v>443</v>
      </c>
      <c r="B445" s="2" t="s">
        <v>769</v>
      </c>
      <c r="C445" s="2" t="s">
        <v>1033</v>
      </c>
    </row>
    <row r="446" spans="1:3" x14ac:dyDescent="0.25">
      <c r="A446" s="1">
        <f t="shared" si="6"/>
        <v>444</v>
      </c>
      <c r="B446" s="2" t="s">
        <v>770</v>
      </c>
      <c r="C446" s="2" t="s">
        <v>1034</v>
      </c>
    </row>
    <row r="447" spans="1:3" x14ac:dyDescent="0.25">
      <c r="A447" s="1">
        <f t="shared" si="6"/>
        <v>445</v>
      </c>
      <c r="B447" s="2" t="s">
        <v>771</v>
      </c>
      <c r="C447" s="2" t="s">
        <v>1035</v>
      </c>
    </row>
    <row r="448" spans="1:3" x14ac:dyDescent="0.25">
      <c r="A448" s="1">
        <f t="shared" si="6"/>
        <v>446</v>
      </c>
      <c r="B448" s="2" t="s">
        <v>772</v>
      </c>
      <c r="C448" s="2" t="s">
        <v>1036</v>
      </c>
    </row>
    <row r="449" spans="1:3" x14ac:dyDescent="0.25">
      <c r="A449" s="1">
        <f t="shared" si="6"/>
        <v>447</v>
      </c>
      <c r="B449" s="2" t="s">
        <v>773</v>
      </c>
      <c r="C449" s="2" t="s">
        <v>1037</v>
      </c>
    </row>
    <row r="450" spans="1:3" x14ac:dyDescent="0.25">
      <c r="A450" s="1">
        <f t="shared" si="6"/>
        <v>448</v>
      </c>
      <c r="B450" s="2" t="s">
        <v>774</v>
      </c>
      <c r="C450" s="2" t="s">
        <v>1038</v>
      </c>
    </row>
    <row r="451" spans="1:3" x14ac:dyDescent="0.25">
      <c r="A451" s="1">
        <f t="shared" si="6"/>
        <v>449</v>
      </c>
      <c r="B451" s="2" t="s">
        <v>775</v>
      </c>
      <c r="C451" s="2" t="s">
        <v>1039</v>
      </c>
    </row>
    <row r="452" spans="1:3" x14ac:dyDescent="0.25">
      <c r="A452" s="1">
        <f t="shared" si="6"/>
        <v>450</v>
      </c>
      <c r="B452" s="2" t="s">
        <v>776</v>
      </c>
      <c r="C452" s="2" t="s">
        <v>1040</v>
      </c>
    </row>
    <row r="453" spans="1:3" x14ac:dyDescent="0.25">
      <c r="A453" s="1">
        <f t="shared" ref="A453:A464" si="7">A452+1</f>
        <v>451</v>
      </c>
      <c r="B453" s="2" t="s">
        <v>777</v>
      </c>
      <c r="C453" s="2" t="s">
        <v>1041</v>
      </c>
    </row>
    <row r="454" spans="1:3" x14ac:dyDescent="0.25">
      <c r="A454" s="1">
        <f t="shared" si="7"/>
        <v>452</v>
      </c>
      <c r="B454" s="2" t="s">
        <v>778</v>
      </c>
      <c r="C454" s="2" t="s">
        <v>1042</v>
      </c>
    </row>
    <row r="455" spans="1:3" x14ac:dyDescent="0.25">
      <c r="A455" s="1">
        <f t="shared" si="7"/>
        <v>453</v>
      </c>
      <c r="B455" s="2" t="s">
        <v>779</v>
      </c>
      <c r="C455" s="2" t="s">
        <v>1043</v>
      </c>
    </row>
    <row r="456" spans="1:3" x14ac:dyDescent="0.25">
      <c r="A456" s="1">
        <f t="shared" si="7"/>
        <v>454</v>
      </c>
      <c r="B456" s="2" t="s">
        <v>780</v>
      </c>
      <c r="C456" s="2" t="s">
        <v>1044</v>
      </c>
    </row>
    <row r="457" spans="1:3" x14ac:dyDescent="0.25">
      <c r="A457" s="1">
        <f t="shared" si="7"/>
        <v>455</v>
      </c>
    </row>
    <row r="458" spans="1:3" x14ac:dyDescent="0.25">
      <c r="A458" s="1">
        <f t="shared" si="7"/>
        <v>456</v>
      </c>
      <c r="B458" s="2" t="s">
        <v>781</v>
      </c>
      <c r="C458" s="2" t="s">
        <v>1045</v>
      </c>
    </row>
    <row r="459" spans="1:3" x14ac:dyDescent="0.25">
      <c r="A459" s="1">
        <f t="shared" si="7"/>
        <v>457</v>
      </c>
      <c r="B459" s="2" t="s">
        <v>782</v>
      </c>
      <c r="C459" s="2" t="s">
        <v>1046</v>
      </c>
    </row>
    <row r="460" spans="1:3" x14ac:dyDescent="0.25">
      <c r="A460" s="1">
        <f t="shared" si="7"/>
        <v>458</v>
      </c>
      <c r="B460" s="2" t="s">
        <v>783</v>
      </c>
      <c r="C460" s="2" t="s">
        <v>1047</v>
      </c>
    </row>
    <row r="461" spans="1:3" x14ac:dyDescent="0.25">
      <c r="A461" s="1">
        <f t="shared" si="7"/>
        <v>459</v>
      </c>
      <c r="B461" s="2" t="s">
        <v>784</v>
      </c>
      <c r="C461" s="2" t="s">
        <v>1048</v>
      </c>
    </row>
    <row r="462" spans="1:3" x14ac:dyDescent="0.25">
      <c r="A462" s="1">
        <f t="shared" si="7"/>
        <v>460</v>
      </c>
      <c r="B462" s="2" t="s">
        <v>785</v>
      </c>
      <c r="C462" s="2" t="s">
        <v>1049</v>
      </c>
    </row>
    <row r="463" spans="1:3" x14ac:dyDescent="0.25">
      <c r="A463" s="1">
        <f t="shared" si="7"/>
        <v>461</v>
      </c>
      <c r="B463" s="2" t="s">
        <v>786</v>
      </c>
      <c r="C463" s="2" t="s">
        <v>1050</v>
      </c>
    </row>
    <row r="464" spans="1:3" x14ac:dyDescent="0.25">
      <c r="A464" s="1">
        <f t="shared" si="7"/>
        <v>462</v>
      </c>
      <c r="B464" s="2" t="s">
        <v>787</v>
      </c>
      <c r="C464" s="2" t="s">
        <v>1051</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3:N411"/>
  <sheetViews>
    <sheetView zoomScale="80" zoomScaleNormal="80" workbookViewId="0">
      <pane ySplit="4" topLeftCell="A112" activePane="bottomLeft" state="frozen"/>
      <selection pane="bottomLeft" activeCell="B128" sqref="B128"/>
    </sheetView>
  </sheetViews>
  <sheetFormatPr defaultColWidth="8.85546875" defaultRowHeight="15" x14ac:dyDescent="0.25"/>
  <cols>
    <col min="1" max="1" width="11.28515625" style="10" bestFit="1" customWidth="1"/>
    <col min="2" max="2" width="23" style="10" bestFit="1" customWidth="1"/>
    <col min="3" max="4" width="7.85546875" style="10" bestFit="1" customWidth="1"/>
    <col min="5" max="5" width="10" style="10" bestFit="1" customWidth="1"/>
    <col min="6" max="6" width="53.7109375" style="14" bestFit="1" customWidth="1"/>
    <col min="7" max="7" width="95.7109375" style="14" bestFit="1" customWidth="1"/>
    <col min="8" max="8" width="40.140625" style="93" customWidth="1"/>
    <col min="9" max="9" width="53" style="93" customWidth="1"/>
    <col min="10" max="10" width="31.140625" style="93" customWidth="1"/>
    <col min="11" max="11" width="17" style="10" customWidth="1"/>
    <col min="12" max="12" width="13.7109375" style="14" bestFit="1" customWidth="1"/>
    <col min="13" max="13" width="8.85546875" style="14" customWidth="1"/>
    <col min="14" max="14" width="33" style="14" bestFit="1" customWidth="1"/>
    <col min="15" max="16384" width="8.85546875" style="14"/>
  </cols>
  <sheetData>
    <row r="3" spans="1:14" s="13" customFormat="1" x14ac:dyDescent="0.25">
      <c r="A3" s="23" t="s">
        <v>1618</v>
      </c>
      <c r="B3" s="23" t="s">
        <v>2250</v>
      </c>
      <c r="C3" s="23" t="s">
        <v>2251</v>
      </c>
      <c r="D3" s="23" t="s">
        <v>2252</v>
      </c>
      <c r="E3" s="23" t="s">
        <v>2253</v>
      </c>
      <c r="F3" s="13" t="s">
        <v>1</v>
      </c>
      <c r="G3" s="13" t="s">
        <v>104</v>
      </c>
      <c r="H3" s="24" t="s">
        <v>2170</v>
      </c>
      <c r="I3" s="24" t="s">
        <v>2056</v>
      </c>
      <c r="J3" s="24" t="s">
        <v>2139</v>
      </c>
      <c r="K3" s="10" t="s">
        <v>1917</v>
      </c>
    </row>
    <row r="4" spans="1:14" s="13" customFormat="1" x14ac:dyDescent="0.25">
      <c r="A4" s="10"/>
      <c r="B4" s="23"/>
      <c r="C4" s="23"/>
      <c r="D4" s="26"/>
      <c r="E4" s="26"/>
      <c r="H4" s="93"/>
      <c r="I4" s="24"/>
      <c r="J4" s="24"/>
      <c r="K4" s="10" t="s">
        <v>1918</v>
      </c>
    </row>
    <row r="5" spans="1:14" s="13" customFormat="1" x14ac:dyDescent="0.25">
      <c r="A5" s="10"/>
      <c r="B5" s="94" t="str">
        <f>PIRA!C1</f>
        <v>1 Mechanics</v>
      </c>
      <c r="C5" s="23"/>
      <c r="D5" s="26"/>
      <c r="E5" s="26"/>
      <c r="H5" s="93"/>
      <c r="I5" s="24"/>
      <c r="J5" s="24"/>
      <c r="K5" s="10"/>
    </row>
    <row r="6" spans="1:14" s="13" customFormat="1" x14ac:dyDescent="0.25">
      <c r="A6" s="10"/>
      <c r="B6" s="95"/>
      <c r="C6" s="10"/>
      <c r="D6" s="96"/>
      <c r="E6" s="96"/>
      <c r="F6" s="14"/>
      <c r="G6" s="14"/>
      <c r="H6" s="93"/>
      <c r="I6" s="24"/>
      <c r="J6" s="24"/>
      <c r="K6" s="10"/>
    </row>
    <row r="7" spans="1:14" s="13" customFormat="1" x14ac:dyDescent="0.25">
      <c r="A7" s="10">
        <f>IF(F7="","",COUNTIF(Overview!$G:$G,B7))</f>
        <v>0</v>
      </c>
      <c r="B7" s="95" t="s">
        <v>1281</v>
      </c>
      <c r="C7" s="10" t="s">
        <v>1433</v>
      </c>
      <c r="D7" s="96" t="s">
        <v>376</v>
      </c>
      <c r="E7" s="96"/>
      <c r="F7" s="14" t="s">
        <v>819</v>
      </c>
      <c r="G7" s="97" t="s">
        <v>1282</v>
      </c>
      <c r="H7" s="93"/>
      <c r="I7" s="93"/>
      <c r="J7" s="10" t="str">
        <f xml:space="preserve"> IFERROR(VLOOKUP(B7, PIRA!$B$3:$B$835, 2, FALSE),PIRA!B7)</f>
        <v>1A40</v>
      </c>
      <c r="K7" s="10" t="s">
        <v>1911</v>
      </c>
      <c r="L7" s="10" t="str">
        <f>IF(Overview!G72=B7,"",Overview!B72)</f>
        <v>TN1612TU</v>
      </c>
      <c r="M7" s="13" t="e">
        <f>LOOKUP(2,1/(COUNTIF(Overview!$G$72:G72,list)=0),list)</f>
        <v>#NAME?</v>
      </c>
    </row>
    <row r="8" spans="1:14" s="13" customFormat="1" ht="30" x14ac:dyDescent="0.25">
      <c r="A8" s="10">
        <f>IF(F8="","",COUNTIF(Overview!$G:$G,B8))</f>
        <v>8</v>
      </c>
      <c r="B8" s="95" t="s">
        <v>1997</v>
      </c>
      <c r="C8" s="10"/>
      <c r="D8" s="96"/>
      <c r="E8" s="96"/>
      <c r="F8" s="14" t="s">
        <v>1999</v>
      </c>
      <c r="G8" s="14" t="s">
        <v>103</v>
      </c>
      <c r="H8" s="93"/>
      <c r="I8" s="93" t="s">
        <v>2004</v>
      </c>
      <c r="J8" s="93"/>
      <c r="K8" s="10"/>
      <c r="L8" s="10" t="str">
        <f>IF(Overview!G73=B8,"",Overview!B73)</f>
        <v>WB1135</v>
      </c>
      <c r="M8" s="13" t="e">
        <f>LOOKUP(2,1/(COUNTIF(Overview!$G$72:G73,list)=0),list)</f>
        <v>#NAME?</v>
      </c>
    </row>
    <row r="9" spans="1:14" s="13" customFormat="1" ht="30" x14ac:dyDescent="0.25">
      <c r="A9" s="10">
        <f>IF(F9="","",COUNTIF(Overview!$G:$G,B9))</f>
        <v>8</v>
      </c>
      <c r="B9" s="95" t="s">
        <v>1998</v>
      </c>
      <c r="C9" s="10"/>
      <c r="D9" s="96"/>
      <c r="E9" s="96"/>
      <c r="F9" s="14" t="s">
        <v>2000</v>
      </c>
      <c r="G9" s="14" t="s">
        <v>103</v>
      </c>
      <c r="H9" s="93"/>
      <c r="I9" s="93" t="s">
        <v>2001</v>
      </c>
      <c r="J9" s="93"/>
      <c r="K9" s="10"/>
      <c r="L9" s="10" t="str">
        <f>IF(Overview!G74=B9,"",Overview!B74)</f>
        <v>WB1135</v>
      </c>
      <c r="M9" s="13" t="e">
        <f>LOOKUP(2,1/(COUNTIF(Overview!$G$72:G74,list)=0),list)</f>
        <v>#NAME?</v>
      </c>
    </row>
    <row r="10" spans="1:14" s="13" customFormat="1" x14ac:dyDescent="0.25">
      <c r="A10" s="10" t="str">
        <f>IF(F10="","",COUNTIF(Overview!$G:$G,B10))</f>
        <v/>
      </c>
      <c r="B10" s="95"/>
      <c r="C10" s="10"/>
      <c r="D10" s="96"/>
      <c r="E10" s="96"/>
      <c r="F10" s="14"/>
      <c r="G10" s="14"/>
      <c r="H10" s="93"/>
      <c r="I10" s="24"/>
      <c r="J10" s="24"/>
      <c r="K10" s="10"/>
      <c r="L10" s="10" t="e">
        <f>IF(Overview!#REF!=B10,"",Overview!#REF!)</f>
        <v>#REF!</v>
      </c>
      <c r="M10" s="13" t="e">
        <f>LOOKUP(2,1/(COUNTIF(Overview!$G$72:G74,list)=0),list)</f>
        <v>#NAME?</v>
      </c>
    </row>
    <row r="11" spans="1:14" s="13" customFormat="1" ht="30" x14ac:dyDescent="0.25">
      <c r="A11" s="10">
        <f>IF(F11="","",COUNTIF(Overview!$G:$G,B11))</f>
        <v>3</v>
      </c>
      <c r="B11" s="95" t="s">
        <v>2029</v>
      </c>
      <c r="C11" s="10"/>
      <c r="D11" s="96"/>
      <c r="E11" s="96"/>
      <c r="F11" s="14" t="s">
        <v>2021</v>
      </c>
      <c r="G11" s="14" t="s">
        <v>103</v>
      </c>
      <c r="H11" s="93"/>
      <c r="I11" s="93" t="s">
        <v>2022</v>
      </c>
      <c r="J11" s="93"/>
      <c r="K11" s="10"/>
      <c r="L11" s="10" t="e">
        <f>IF(Overview!#REF!=B11,"",Overview!#REF!)</f>
        <v>#REF!</v>
      </c>
      <c r="M11" s="13" t="e">
        <f>LOOKUP(2,1/(COUNTIF(Overview!$G$72:G74,list)=0),list)</f>
        <v>#NAME?</v>
      </c>
    </row>
    <row r="12" spans="1:14" x14ac:dyDescent="0.25">
      <c r="A12" s="10">
        <f>IF(F12="","",COUNTIF(Overview!$G:$G,B12))</f>
        <v>2</v>
      </c>
      <c r="B12" s="10" t="s">
        <v>1283</v>
      </c>
      <c r="C12" s="98"/>
      <c r="E12" s="98"/>
      <c r="F12" s="14" t="s">
        <v>1284</v>
      </c>
      <c r="G12" s="97" t="s">
        <v>1285</v>
      </c>
      <c r="K12" s="10">
        <v>0</v>
      </c>
      <c r="L12" s="10" t="e">
        <f>IF(Overview!#REF!=B12,"",Overview!#REF!)</f>
        <v>#REF!</v>
      </c>
      <c r="M12" s="13" t="e">
        <f>LOOKUP(2,1/(COUNTIF(Overview!$G$72:G74,list)=0),list)</f>
        <v>#NAME?</v>
      </c>
      <c r="N12" s="14" t="s">
        <v>2089</v>
      </c>
    </row>
    <row r="13" spans="1:14" ht="90" x14ac:dyDescent="0.25">
      <c r="A13" s="10">
        <f>IF(F13="","",COUNTIF(Overview!$G:$G,B13))</f>
        <v>42</v>
      </c>
      <c r="B13" s="10" t="s">
        <v>1130</v>
      </c>
      <c r="C13" s="98"/>
      <c r="E13" s="98"/>
      <c r="F13" s="14" t="s">
        <v>49</v>
      </c>
      <c r="G13" s="97" t="s">
        <v>1222</v>
      </c>
      <c r="H13" s="93" t="s">
        <v>2154</v>
      </c>
      <c r="K13" s="10">
        <v>1</v>
      </c>
      <c r="L13" s="10" t="e">
        <f>IF(Overview!#REF!=B13,"",Overview!#REF!)</f>
        <v>#REF!</v>
      </c>
      <c r="M13" s="13" t="e">
        <f>LOOKUP(2,1/(COUNTIF(Overview!$G$72:G74,list)=0),list)</f>
        <v>#NAME?</v>
      </c>
    </row>
    <row r="14" spans="1:14" ht="90" x14ac:dyDescent="0.25">
      <c r="A14" s="10">
        <f>IF(F14="","",COUNTIF(Overview!$G:$G,B14))</f>
        <v>12</v>
      </c>
      <c r="B14" s="10" t="s">
        <v>1131</v>
      </c>
      <c r="C14" s="98"/>
      <c r="D14" s="96"/>
      <c r="E14" s="98"/>
      <c r="F14" s="14" t="s">
        <v>48</v>
      </c>
      <c r="G14" s="97" t="s">
        <v>1223</v>
      </c>
      <c r="H14" s="93" t="s">
        <v>2155</v>
      </c>
      <c r="K14" s="10" t="s">
        <v>1911</v>
      </c>
      <c r="L14" s="10" t="e">
        <f>IF(Overview!#REF!=B14,"",Overview!#REF!)</f>
        <v>#REF!</v>
      </c>
      <c r="M14" s="13" t="e">
        <f>LOOKUP(2,1/(COUNTIF(Overview!$G$72:G74,list)=0),list)</f>
        <v>#NAME?</v>
      </c>
    </row>
    <row r="15" spans="1:14" x14ac:dyDescent="0.25">
      <c r="A15" s="10">
        <f>IF(F15="","",COUNTIF(Overview!$G:$G,B15))</f>
        <v>11</v>
      </c>
      <c r="B15" s="10" t="s">
        <v>1132</v>
      </c>
      <c r="C15" s="98"/>
      <c r="D15" s="96" t="s">
        <v>376</v>
      </c>
      <c r="E15" s="98"/>
      <c r="F15" s="14" t="s">
        <v>1667</v>
      </c>
      <c r="G15" s="97" t="s">
        <v>1224</v>
      </c>
      <c r="K15" s="10">
        <v>0</v>
      </c>
      <c r="L15" s="10" t="e">
        <f>IF(Overview!#REF!=B15,"",Overview!#REF!)</f>
        <v>#REF!</v>
      </c>
      <c r="M15" s="13" t="e">
        <f>LOOKUP(2,1/(COUNTIF(Overview!$G$72:G74,list)=0),list)</f>
        <v>#NAME?</v>
      </c>
    </row>
    <row r="16" spans="1:14" x14ac:dyDescent="0.25">
      <c r="A16" s="10">
        <f>IF(F16="","",COUNTIF(Overview!$G:$G,B16))</f>
        <v>0</v>
      </c>
      <c r="B16" s="10" t="s">
        <v>1286</v>
      </c>
      <c r="C16" s="98"/>
      <c r="D16" s="96"/>
      <c r="E16" s="98"/>
      <c r="F16" s="14" t="s">
        <v>1287</v>
      </c>
      <c r="G16" s="97" t="s">
        <v>1288</v>
      </c>
      <c r="K16" s="10" t="s">
        <v>1911</v>
      </c>
      <c r="L16" s="10" t="e">
        <f>IF(Overview!#REF!=B16,"",Overview!#REF!)</f>
        <v>#REF!</v>
      </c>
      <c r="M16" s="13" t="e">
        <f>LOOKUP(2,1/(COUNTIF(Overview!$G$72:G74,list)=0),list)</f>
        <v>#NAME?</v>
      </c>
    </row>
    <row r="17" spans="1:13" x14ac:dyDescent="0.25">
      <c r="A17" s="10">
        <f>IF(F17="","",COUNTIF(Overview!$G:$G,B17))</f>
        <v>0</v>
      </c>
      <c r="B17" s="10" t="s">
        <v>1289</v>
      </c>
      <c r="C17" s="98"/>
      <c r="D17" s="96"/>
      <c r="E17" s="98"/>
      <c r="F17" s="14" t="s">
        <v>1290</v>
      </c>
      <c r="G17" s="97" t="s">
        <v>1291</v>
      </c>
      <c r="K17" s="10">
        <v>0</v>
      </c>
      <c r="L17" s="10" t="e">
        <f>IF(Overview!#REF!=B17,"",Overview!#REF!)</f>
        <v>#REF!</v>
      </c>
      <c r="M17" s="13" t="e">
        <f>LOOKUP(2,1/(COUNTIF(Overview!$G$72:G74,list)=0),list)</f>
        <v>#NAME?</v>
      </c>
    </row>
    <row r="18" spans="1:13" x14ac:dyDescent="0.25">
      <c r="A18" s="10">
        <f>IF(F18="","",COUNTIF(Overview!$G:$G,B18))</f>
        <v>0</v>
      </c>
      <c r="B18" s="10" t="s">
        <v>1292</v>
      </c>
      <c r="C18" s="98"/>
      <c r="D18" s="96"/>
      <c r="E18" s="98"/>
      <c r="F18" s="14" t="s">
        <v>1293</v>
      </c>
      <c r="G18" s="97" t="s">
        <v>1294</v>
      </c>
      <c r="K18" s="10">
        <v>0</v>
      </c>
      <c r="L18" s="10" t="e">
        <f>IF(Overview!#REF!=B18,"",Overview!#REF!)</f>
        <v>#REF!</v>
      </c>
      <c r="M18" s="13" t="e">
        <f>LOOKUP(2,1/(COUNTIF(Overview!$G$72:G74,list)=0),list)</f>
        <v>#NAME?</v>
      </c>
    </row>
    <row r="19" spans="1:13" x14ac:dyDescent="0.25">
      <c r="A19" s="10" t="str">
        <f>IF(F19="","",COUNTIF(Overview!$G:$G,B19))</f>
        <v/>
      </c>
      <c r="D19" s="96"/>
      <c r="E19" s="96"/>
      <c r="L19" s="10" t="e">
        <f>IF(Overview!#REF!=B19,"",Overview!#REF!)</f>
        <v>#REF!</v>
      </c>
      <c r="M19" s="13" t="e">
        <f>LOOKUP(2,1/(COUNTIF(Overview!$G$72:G74,list)=0),list)</f>
        <v>#NAME?</v>
      </c>
    </row>
    <row r="20" spans="1:13" x14ac:dyDescent="0.25">
      <c r="A20" s="10">
        <f>IF(F20="","",COUNTIF(Overview!$G:$G,B20))</f>
        <v>5</v>
      </c>
      <c r="B20" s="10" t="s">
        <v>1134</v>
      </c>
      <c r="F20" s="14" t="s">
        <v>51</v>
      </c>
      <c r="G20" s="97" t="s">
        <v>1226</v>
      </c>
      <c r="L20" s="10" t="e">
        <f>IF(Overview!#REF!=B20,"",Overview!#REF!)</f>
        <v>#REF!</v>
      </c>
      <c r="M20" s="13" t="e">
        <f>LOOKUP(2,1/(COUNTIF(Overview!$G$72:G74,list)=0),list)</f>
        <v>#NAME?</v>
      </c>
    </row>
    <row r="21" spans="1:13" ht="90" x14ac:dyDescent="0.25">
      <c r="A21" s="10">
        <f>IF(F21="","",COUNTIF(Overview!$G:$G,B21))</f>
        <v>26</v>
      </c>
      <c r="B21" s="10" t="s">
        <v>1135</v>
      </c>
      <c r="F21" s="14" t="s">
        <v>50</v>
      </c>
      <c r="G21" s="97" t="s">
        <v>1227</v>
      </c>
      <c r="H21" s="93" t="s">
        <v>2159</v>
      </c>
      <c r="L21" s="10" t="e">
        <f>IF(Overview!#REF!=B21,"",Overview!#REF!)</f>
        <v>#REF!</v>
      </c>
      <c r="M21" s="13" t="e">
        <f>LOOKUP(2,1/(COUNTIF(Overview!$G$72:G74,list)=0),list)</f>
        <v>#NAME?</v>
      </c>
    </row>
    <row r="22" spans="1:13" ht="90" x14ac:dyDescent="0.25">
      <c r="A22" s="10">
        <f>IF(F22="","",COUNTIF(Overview!$G:$G,B22))</f>
        <v>8</v>
      </c>
      <c r="B22" s="10" t="s">
        <v>1664</v>
      </c>
      <c r="F22" s="14" t="s">
        <v>1665</v>
      </c>
      <c r="G22" s="14" t="s">
        <v>103</v>
      </c>
      <c r="H22" s="93" t="s">
        <v>2149</v>
      </c>
      <c r="I22" s="93" t="s">
        <v>2171</v>
      </c>
      <c r="L22" s="10" t="e">
        <f>IF(Overview!#REF!=B22,"",Overview!#REF!)</f>
        <v>#REF!</v>
      </c>
      <c r="M22" s="13" t="e">
        <f>LOOKUP(2,1/(COUNTIF(Overview!$G$72:G74,list)=0),list)</f>
        <v>#NAME?</v>
      </c>
    </row>
    <row r="23" spans="1:13" x14ac:dyDescent="0.25">
      <c r="A23" s="10">
        <f>IF(F23="","",COUNTIF(Overview!$G:$G,B23))</f>
        <v>1</v>
      </c>
      <c r="B23" s="10" t="s">
        <v>1136</v>
      </c>
      <c r="F23" s="14" t="s">
        <v>54</v>
      </c>
      <c r="G23" s="97" t="s">
        <v>1228</v>
      </c>
      <c r="L23" s="10" t="e">
        <f>IF(Overview!#REF!=B23,"",Overview!#REF!)</f>
        <v>#REF!</v>
      </c>
      <c r="M23" s="13" t="e">
        <f>LOOKUP(2,1/(COUNTIF(Overview!$G$72:G74,list)=0),list)</f>
        <v>#NAME?</v>
      </c>
    </row>
    <row r="24" spans="1:13" ht="90" x14ac:dyDescent="0.25">
      <c r="A24" s="10">
        <f>IF(F24="","",COUNTIF(Overview!$G:$G,B24))</f>
        <v>11</v>
      </c>
      <c r="B24" s="10" t="s">
        <v>1137</v>
      </c>
      <c r="F24" s="14" t="s">
        <v>52</v>
      </c>
      <c r="G24" s="97" t="s">
        <v>1229</v>
      </c>
      <c r="H24" s="93" t="s">
        <v>2149</v>
      </c>
      <c r="L24" s="10" t="e">
        <f>IF(Overview!#REF!=B24,"",Overview!#REF!)</f>
        <v>#REF!</v>
      </c>
      <c r="M24" s="13" t="e">
        <f>LOOKUP(2,1/(COUNTIF(Overview!$G$72:G74,list)=0),list)</f>
        <v>#NAME?</v>
      </c>
    </row>
    <row r="25" spans="1:13" ht="90" x14ac:dyDescent="0.25">
      <c r="A25" s="10">
        <f>IF(F25="","",COUNTIF(Overview!$G:$G,B25))</f>
        <v>34</v>
      </c>
      <c r="B25" s="10" t="s">
        <v>1138</v>
      </c>
      <c r="F25" s="14" t="s">
        <v>53</v>
      </c>
      <c r="G25" s="97" t="s">
        <v>1230</v>
      </c>
      <c r="H25" s="93" t="s">
        <v>2149</v>
      </c>
      <c r="L25" s="10" t="e">
        <f>IF(Overview!#REF!=B25,"",Overview!#REF!)</f>
        <v>#REF!</v>
      </c>
      <c r="M25" s="13" t="e">
        <f>LOOKUP(2,1/(COUNTIF(Overview!$G$72:G74,list)=0),list)</f>
        <v>#NAME?</v>
      </c>
    </row>
    <row r="26" spans="1:13" x14ac:dyDescent="0.25">
      <c r="A26" s="10">
        <f>IF(F26="","",COUNTIF(Overview!$G:$G,B26))</f>
        <v>15</v>
      </c>
      <c r="B26" s="10" t="s">
        <v>1139</v>
      </c>
      <c r="F26" s="14" t="s">
        <v>55</v>
      </c>
      <c r="G26" s="97" t="s">
        <v>1231</v>
      </c>
      <c r="L26" s="10" t="e">
        <f>IF(Overview!#REF!=B26,"",Overview!#REF!)</f>
        <v>#REF!</v>
      </c>
      <c r="M26" s="13" t="e">
        <f>LOOKUP(2,1/(COUNTIF(Overview!$G$72:G74,list)=0),list)</f>
        <v>#NAME?</v>
      </c>
    </row>
    <row r="27" spans="1:13" x14ac:dyDescent="0.25">
      <c r="A27" s="10">
        <f>IF(F27="","",COUNTIF(Overview!$G:$G,B27))</f>
        <v>0</v>
      </c>
      <c r="B27" s="10" t="s">
        <v>1295</v>
      </c>
      <c r="C27" s="10" t="s">
        <v>1297</v>
      </c>
      <c r="F27" s="14" t="s">
        <v>1298</v>
      </c>
      <c r="G27" s="97" t="s">
        <v>1296</v>
      </c>
      <c r="L27" s="10" t="e">
        <f>IF(Overview!#REF!=B27,"",Overview!#REF!)</f>
        <v>#REF!</v>
      </c>
      <c r="M27" s="13" t="e">
        <f>LOOKUP(2,1/(COUNTIF(Overview!$G$72:G74,list)=0),list)</f>
        <v>#NAME?</v>
      </c>
    </row>
    <row r="28" spans="1:13" x14ac:dyDescent="0.25">
      <c r="A28" s="10">
        <f>IF(F28="","",COUNTIF(Overview!$G:$G,B28))</f>
        <v>0</v>
      </c>
      <c r="B28" s="10" t="s">
        <v>1297</v>
      </c>
      <c r="C28" s="10" t="s">
        <v>1301</v>
      </c>
      <c r="F28" s="14" t="s">
        <v>1299</v>
      </c>
      <c r="G28" s="97" t="s">
        <v>1300</v>
      </c>
      <c r="L28" s="10" t="e">
        <f>IF(Overview!#REF!=B28,"",Overview!#REF!)</f>
        <v>#REF!</v>
      </c>
      <c r="M28" s="13" t="e">
        <f>LOOKUP(2,1/(COUNTIF(Overview!$G$72:G74,list)=0),list)</f>
        <v>#NAME?</v>
      </c>
    </row>
    <row r="29" spans="1:13" ht="60" x14ac:dyDescent="0.25">
      <c r="A29" s="10">
        <f>IF(F29="","",COUNTIF(Overview!$G:$G,B29))</f>
        <v>10</v>
      </c>
      <c r="B29" s="10" t="s">
        <v>1984</v>
      </c>
      <c r="F29" s="14" t="s">
        <v>1985</v>
      </c>
      <c r="G29" s="14" t="s">
        <v>103</v>
      </c>
      <c r="I29" s="93" t="s">
        <v>2256</v>
      </c>
      <c r="L29" s="10" t="e">
        <f>IF(Overview!#REF!=B29,"",Overview!#REF!)</f>
        <v>#REF!</v>
      </c>
      <c r="M29" s="13" t="e">
        <f>LOOKUP(2,1/(COUNTIF(Overview!$G$72:G74,list)=0),list)</f>
        <v>#NAME?</v>
      </c>
    </row>
    <row r="30" spans="1:13" x14ac:dyDescent="0.25">
      <c r="A30" s="10" t="str">
        <f>IF(F30="","",COUNTIF(Overview!$G:$G,B30))</f>
        <v/>
      </c>
      <c r="L30" s="10" t="e">
        <f>IF(Overview!#REF!=B30,"",Overview!#REF!)</f>
        <v>#REF!</v>
      </c>
      <c r="M30" s="13" t="e">
        <f>LOOKUP(2,1/(COUNTIF(Overview!$G$72:G74,list)=0),list)</f>
        <v>#NAME?</v>
      </c>
    </row>
    <row r="31" spans="1:13" ht="90" x14ac:dyDescent="0.25">
      <c r="A31" s="10">
        <f>IF(F31="","",COUNTIF(Overview!$G:$G,B31))</f>
        <v>24</v>
      </c>
      <c r="B31" s="10" t="s">
        <v>1140</v>
      </c>
      <c r="F31" s="14" t="s">
        <v>1624</v>
      </c>
      <c r="G31" s="97" t="s">
        <v>1232</v>
      </c>
      <c r="H31" s="93" t="s">
        <v>2164</v>
      </c>
      <c r="L31" s="10" t="e">
        <f>IF(Overview!#REF!=B31,"",Overview!#REF!)</f>
        <v>#REF!</v>
      </c>
      <c r="M31" s="13" t="e">
        <f>LOOKUP(2,1/(COUNTIF(Overview!$G$72:G74,list)=0),list)</f>
        <v>#NAME?</v>
      </c>
    </row>
    <row r="32" spans="1:13" x14ac:dyDescent="0.25">
      <c r="A32" s="10">
        <f>IF(F32="","",COUNTIF(Overview!$G:$G,B32))</f>
        <v>2</v>
      </c>
      <c r="B32" s="10" t="s">
        <v>1304</v>
      </c>
      <c r="F32" s="14" t="s">
        <v>1302</v>
      </c>
      <c r="G32" s="97" t="s">
        <v>1303</v>
      </c>
      <c r="L32" s="10" t="e">
        <f>IF(Overview!#REF!=B32,"",Overview!#REF!)</f>
        <v>#REF!</v>
      </c>
      <c r="M32" s="13" t="e">
        <f>LOOKUP(2,1/(COUNTIF(Overview!$G$72:G74,list)=0),list)</f>
        <v>#NAME?</v>
      </c>
    </row>
    <row r="33" spans="1:14" x14ac:dyDescent="0.25">
      <c r="A33" s="10">
        <f>IF(F33="","",COUNTIF(Overview!$G:$G,B33))</f>
        <v>0</v>
      </c>
      <c r="B33" s="10" t="s">
        <v>1966</v>
      </c>
      <c r="F33" s="14" t="s">
        <v>1306</v>
      </c>
      <c r="G33" s="97" t="s">
        <v>1305</v>
      </c>
      <c r="L33" s="10" t="e">
        <f>IF(Overview!#REF!=B33,"",Overview!#REF!)</f>
        <v>#REF!</v>
      </c>
      <c r="M33" s="13" t="e">
        <f>LOOKUP(2,1/(COUNTIF(Overview!$G$72:G74,list)=0),list)</f>
        <v>#NAME?</v>
      </c>
    </row>
    <row r="34" spans="1:14" x14ac:dyDescent="0.25">
      <c r="A34" s="10">
        <f>IF(F34="","",COUNTIF(Overview!$G:$G,B34))</f>
        <v>14</v>
      </c>
      <c r="B34" s="10" t="s">
        <v>1141</v>
      </c>
      <c r="F34" s="14" t="s">
        <v>1622</v>
      </c>
      <c r="G34" s="97" t="s">
        <v>1233</v>
      </c>
      <c r="L34" s="10" t="e">
        <f>IF(Overview!#REF!=B34,"",Overview!#REF!)</f>
        <v>#REF!</v>
      </c>
      <c r="M34" s="13" t="e">
        <f>LOOKUP(2,1/(COUNTIF(Overview!$G$72:G74,list)=0),list)</f>
        <v>#NAME?</v>
      </c>
    </row>
    <row r="35" spans="1:14" x14ac:dyDescent="0.25">
      <c r="A35" s="10">
        <f>IF(F35="","",COUNTIF(Overview!$G:$G,B35))</f>
        <v>0</v>
      </c>
      <c r="B35" s="10" t="s">
        <v>1307</v>
      </c>
      <c r="F35" s="14" t="s">
        <v>1308</v>
      </c>
      <c r="G35" s="97" t="s">
        <v>1309</v>
      </c>
      <c r="L35" s="10" t="e">
        <f>IF(Overview!#REF!=B35,"",Overview!#REF!)</f>
        <v>#REF!</v>
      </c>
      <c r="M35" s="13" t="e">
        <f>LOOKUP(2,1/(COUNTIF(Overview!$G$72:G74,list)=0),list)</f>
        <v>#NAME?</v>
      </c>
    </row>
    <row r="36" spans="1:14" x14ac:dyDescent="0.25">
      <c r="A36" s="10" t="str">
        <f>IF(F36="","",COUNTIF(Overview!$G:$G,B36))</f>
        <v/>
      </c>
      <c r="L36" s="10" t="e">
        <f>IF(Overview!#REF!=B36,"",Overview!#REF!)</f>
        <v>#REF!</v>
      </c>
      <c r="M36" s="13" t="e">
        <f>LOOKUP(2,1/(COUNTIF(Overview!$G$72:G74,list)=0),list)</f>
        <v>#NAME?</v>
      </c>
    </row>
    <row r="37" spans="1:14" x14ac:dyDescent="0.25">
      <c r="A37" s="10">
        <f>IF(F37="","",COUNTIF(Overview!$G:$G,B37))</f>
        <v>11</v>
      </c>
      <c r="B37" s="10" t="s">
        <v>1142</v>
      </c>
      <c r="F37" s="14" t="s">
        <v>6</v>
      </c>
      <c r="G37" s="97" t="s">
        <v>1234</v>
      </c>
      <c r="L37" s="10" t="e">
        <f>IF(Overview!#REF!=B37,"",Overview!#REF!)</f>
        <v>#REF!</v>
      </c>
      <c r="M37" s="13" t="e">
        <f>LOOKUP(2,1/(COUNTIF(Overview!$G$72:G74,list)=0),list)</f>
        <v>#NAME?</v>
      </c>
    </row>
    <row r="38" spans="1:14" x14ac:dyDescent="0.25">
      <c r="A38" s="10">
        <f>IF(F38="","",COUNTIF(Overview!$G:$G,B38))</f>
        <v>12</v>
      </c>
      <c r="B38" s="10" t="s">
        <v>1143</v>
      </c>
      <c r="F38" s="14" t="s">
        <v>57</v>
      </c>
      <c r="G38" s="97" t="s">
        <v>1235</v>
      </c>
      <c r="L38" s="10" t="e">
        <f>IF(Overview!#REF!=B38,"",Overview!#REF!)</f>
        <v>#REF!</v>
      </c>
      <c r="M38" s="13" t="e">
        <f>LOOKUP(2,1/(COUNTIF(Overview!$G$72:G74,list)=0),list)</f>
        <v>#NAME?</v>
      </c>
    </row>
    <row r="39" spans="1:14" ht="90" x14ac:dyDescent="0.25">
      <c r="A39" s="10">
        <f>IF(F39="","",COUNTIF(Overview!$G:$G,B39))</f>
        <v>33</v>
      </c>
      <c r="B39" s="10" t="s">
        <v>1144</v>
      </c>
      <c r="F39" s="14" t="s">
        <v>1623</v>
      </c>
      <c r="G39" s="97" t="s">
        <v>107</v>
      </c>
      <c r="H39" s="93" t="s">
        <v>2165</v>
      </c>
      <c r="L39" s="10" t="e">
        <f>IF(Overview!#REF!=B39,"",Overview!#REF!)</f>
        <v>#REF!</v>
      </c>
      <c r="M39" s="13" t="e">
        <f>LOOKUP(2,1/(COUNTIF(Overview!$G$72:G74,list)=0),list)</f>
        <v>#NAME?</v>
      </c>
      <c r="N39" s="13" t="e">
        <f>LOOKUP(2,1/(COUNTIF(Overview!$G$72:H74,list)=0),list)</f>
        <v>#NAME?</v>
      </c>
    </row>
    <row r="40" spans="1:14" x14ac:dyDescent="0.25">
      <c r="A40" s="10">
        <f>IF(F40="","",COUNTIF(Overview!$G:$G,B40))</f>
        <v>1</v>
      </c>
      <c r="B40" s="10" t="s">
        <v>98</v>
      </c>
      <c r="F40" s="14" t="s">
        <v>58</v>
      </c>
      <c r="G40" s="14" t="s">
        <v>103</v>
      </c>
      <c r="L40" s="10" t="e">
        <f>IF(Overview!#REF!=B40,"",Overview!#REF!)</f>
        <v>#REF!</v>
      </c>
      <c r="M40" s="13" t="e">
        <f>LOOKUP(2,1/(COUNTIF(Overview!$G$72:G74,list)=0),list)</f>
        <v>#NAME?</v>
      </c>
    </row>
    <row r="41" spans="1:14" x14ac:dyDescent="0.25">
      <c r="A41" s="10">
        <f>IF(F41="","",COUNTIF(Overview!$G:$G,B41))</f>
        <v>9</v>
      </c>
      <c r="B41" s="10" t="s">
        <v>1919</v>
      </c>
      <c r="F41" s="14" t="s">
        <v>1921</v>
      </c>
      <c r="G41" s="14" t="s">
        <v>103</v>
      </c>
      <c r="L41" s="10" t="e">
        <f>IF(Overview!#REF!=B41,"",Overview!#REF!)</f>
        <v>#REF!</v>
      </c>
      <c r="M41" s="13" t="e">
        <f>LOOKUP(2,1/(COUNTIF(Overview!$G$72:G74,list)=0),list)</f>
        <v>#NAME?</v>
      </c>
    </row>
    <row r="42" spans="1:14" x14ac:dyDescent="0.25">
      <c r="A42" s="10">
        <f>IF(F42="","",COUNTIF(Overview!$G:$G,B42))</f>
        <v>1</v>
      </c>
      <c r="B42" s="10" t="s">
        <v>1920</v>
      </c>
      <c r="F42" s="14" t="s">
        <v>1922</v>
      </c>
      <c r="G42" s="14" t="s">
        <v>103</v>
      </c>
      <c r="L42" s="10" t="e">
        <f>IF(Overview!#REF!=B42,"",Overview!#REF!)</f>
        <v>#REF!</v>
      </c>
      <c r="M42" s="13" t="e">
        <f>LOOKUP(2,1/(COUNTIF(Overview!$G$72:G74,list)=0),list)</f>
        <v>#NAME?</v>
      </c>
    </row>
    <row r="43" spans="1:14" x14ac:dyDescent="0.25">
      <c r="A43" s="10" t="str">
        <f>IF(F43="","",COUNTIF(Overview!$G:$G,B43))</f>
        <v/>
      </c>
      <c r="L43" s="10" t="e">
        <f>IF(Overview!#REF!=B43,"",Overview!#REF!)</f>
        <v>#REF!</v>
      </c>
      <c r="M43" s="13" t="e">
        <f>LOOKUP(2,1/(COUNTIF(Overview!$G$72:G74,list)=0),list)</f>
        <v>#NAME?</v>
      </c>
    </row>
    <row r="44" spans="1:14" x14ac:dyDescent="0.25">
      <c r="A44" s="10">
        <f>IF(F44="","",COUNTIF(Overview!$G:$G,B44))</f>
        <v>12</v>
      </c>
      <c r="B44" s="10" t="s">
        <v>1145</v>
      </c>
      <c r="F44" s="14" t="s">
        <v>59</v>
      </c>
      <c r="G44" s="97" t="s">
        <v>1236</v>
      </c>
      <c r="L44" s="10" t="e">
        <f>IF(Overview!#REF!=B44,"",Overview!#REF!)</f>
        <v>#REF!</v>
      </c>
      <c r="M44" s="13" t="e">
        <f>LOOKUP(2,1/(COUNTIF(Overview!$G$72:G74,list)=0),list)</f>
        <v>#NAME?</v>
      </c>
    </row>
    <row r="45" spans="1:14" x14ac:dyDescent="0.25">
      <c r="A45" s="10">
        <f>IF(F45="","",COUNTIF(Overview!$G:$G,B45))</f>
        <v>12</v>
      </c>
      <c r="B45" s="10" t="s">
        <v>1146</v>
      </c>
      <c r="F45" s="14" t="s">
        <v>61</v>
      </c>
      <c r="G45" s="97" t="s">
        <v>108</v>
      </c>
      <c r="L45" s="10" t="e">
        <f>IF(Overview!#REF!=B45,"",Overview!#REF!)</f>
        <v>#REF!</v>
      </c>
      <c r="M45" s="13" t="e">
        <f>LOOKUP(2,1/(COUNTIF(Overview!$G$72:G74,list)=0),list)</f>
        <v>#NAME?</v>
      </c>
    </row>
    <row r="46" spans="1:14" ht="210" x14ac:dyDescent="0.25">
      <c r="A46" s="10">
        <f>IF(F46="","",COUNTIF(Overview!$G:$G,B46))</f>
        <v>15</v>
      </c>
      <c r="B46" s="10" t="s">
        <v>1147</v>
      </c>
      <c r="F46" s="14" t="s">
        <v>60</v>
      </c>
      <c r="G46" s="97" t="s">
        <v>106</v>
      </c>
      <c r="H46" s="93" t="s">
        <v>2257</v>
      </c>
      <c r="L46" s="10" t="e">
        <f>IF(Overview!#REF!=B46,"",Overview!#REF!)</f>
        <v>#REF!</v>
      </c>
      <c r="M46" s="13" t="e">
        <f>LOOKUP(2,1/(COUNTIF(Overview!$G$72:G74,list)=0),list)</f>
        <v>#NAME?</v>
      </c>
    </row>
    <row r="47" spans="1:14" x14ac:dyDescent="0.25">
      <c r="A47" s="10">
        <f>IF(F47="","",COUNTIF(Overview!$G:$G,B47))</f>
        <v>0</v>
      </c>
      <c r="B47" s="10" t="s">
        <v>1310</v>
      </c>
      <c r="C47" s="10" t="s">
        <v>1313</v>
      </c>
      <c r="D47" s="10" t="s">
        <v>1314</v>
      </c>
      <c r="F47" s="14" t="s">
        <v>1311</v>
      </c>
      <c r="G47" s="97" t="s">
        <v>1312</v>
      </c>
      <c r="L47" s="10" t="e">
        <f>IF(Overview!#REF!=B47,"",Overview!#REF!)</f>
        <v>#REF!</v>
      </c>
      <c r="M47" s="13" t="e">
        <f>LOOKUP(2,1/(COUNTIF(Overview!$G$72:G74,list)=0),list)</f>
        <v>#NAME?</v>
      </c>
    </row>
    <row r="48" spans="1:14" x14ac:dyDescent="0.25">
      <c r="A48" s="10">
        <f>IF(F48="","",COUNTIF(Overview!$G:$G,B48))</f>
        <v>0</v>
      </c>
      <c r="B48" s="10" t="s">
        <v>1315</v>
      </c>
      <c r="C48" s="10" t="s">
        <v>1161</v>
      </c>
      <c r="D48" s="10" t="s">
        <v>1169</v>
      </c>
      <c r="F48" s="15" t="s">
        <v>1316</v>
      </c>
      <c r="G48" s="97" t="s">
        <v>1317</v>
      </c>
      <c r="L48" s="10" t="e">
        <f>IF(Overview!#REF!=B48,"",Overview!#REF!)</f>
        <v>#REF!</v>
      </c>
      <c r="M48" s="13" t="e">
        <f>LOOKUP(2,1/(COUNTIF(Overview!$G$72:G74,list)=0),list)</f>
        <v>#NAME?</v>
      </c>
    </row>
    <row r="49" spans="1:13" x14ac:dyDescent="0.25">
      <c r="A49" s="10">
        <f>IF(F49="","",COUNTIF(Overview!$G:$G,B49))</f>
        <v>2</v>
      </c>
      <c r="B49" s="10" t="s">
        <v>1318</v>
      </c>
      <c r="C49" s="10" t="s">
        <v>1319</v>
      </c>
      <c r="F49" s="15" t="s">
        <v>1320</v>
      </c>
      <c r="G49" s="97" t="s">
        <v>1321</v>
      </c>
      <c r="L49" s="10" t="e">
        <f>IF(Overview!#REF!=B49,"",Overview!#REF!)</f>
        <v>#REF!</v>
      </c>
      <c r="M49" s="13" t="e">
        <f>LOOKUP(2,1/(COUNTIF(Overview!$G$72:G74,list)=0),list)</f>
        <v>#NAME?</v>
      </c>
    </row>
    <row r="50" spans="1:13" x14ac:dyDescent="0.25">
      <c r="A50" s="10">
        <f>IF(F50="","",COUNTIF(Overview!$G:$G,B50))</f>
        <v>0</v>
      </c>
      <c r="B50" s="10" t="s">
        <v>1322</v>
      </c>
      <c r="F50" s="15" t="s">
        <v>1323</v>
      </c>
      <c r="G50" s="97" t="s">
        <v>1324</v>
      </c>
      <c r="L50" s="10" t="e">
        <f>IF(Overview!#REF!=B50,"",Overview!#REF!)</f>
        <v>#REF!</v>
      </c>
      <c r="M50" s="13" t="e">
        <f>LOOKUP(2,1/(COUNTIF(Overview!$G$72:G74,list)=0),list)</f>
        <v>#NAME?</v>
      </c>
    </row>
    <row r="51" spans="1:13" x14ac:dyDescent="0.25">
      <c r="A51" s="10">
        <f>IF(F51="","",COUNTIF(Overview!$G:$G,B51))</f>
        <v>0</v>
      </c>
      <c r="B51" s="10" t="s">
        <v>1749</v>
      </c>
      <c r="F51" s="15" t="s">
        <v>1748</v>
      </c>
      <c r="G51" s="97"/>
      <c r="L51" s="10" t="e">
        <f>IF(Overview!#REF!=B51,"",Overview!#REF!)</f>
        <v>#REF!</v>
      </c>
      <c r="M51" s="13" t="e">
        <f>LOOKUP(2,1/(COUNTIF(Overview!$G$72:G74,list)=0),list)</f>
        <v>#NAME?</v>
      </c>
    </row>
    <row r="52" spans="1:13" x14ac:dyDescent="0.25">
      <c r="A52" s="10" t="str">
        <f>IF(F52="","",COUNTIF(Overview!$G:$G,B52))</f>
        <v/>
      </c>
      <c r="F52" s="15"/>
      <c r="G52" s="97"/>
      <c r="L52" s="10" t="e">
        <f>IF(Overview!#REF!=B52,"",Overview!#REF!)</f>
        <v>#REF!</v>
      </c>
      <c r="M52" s="13" t="e">
        <f>LOOKUP(2,1/(COUNTIF(Overview!$G$72:G74,list)=0),list)</f>
        <v>#NAME?</v>
      </c>
    </row>
    <row r="53" spans="1:13" s="15" customFormat="1" x14ac:dyDescent="0.25">
      <c r="A53" s="10">
        <f>IF(F53="","",COUNTIF(Overview!$G:$G,B53))</f>
        <v>0</v>
      </c>
      <c r="B53" s="10" t="s">
        <v>1325</v>
      </c>
      <c r="C53" s="10"/>
      <c r="D53" s="10"/>
      <c r="E53" s="10"/>
      <c r="F53" s="15" t="s">
        <v>1326</v>
      </c>
      <c r="G53" s="99" t="s">
        <v>1327</v>
      </c>
      <c r="H53" s="93"/>
      <c r="I53" s="93"/>
      <c r="J53" s="93"/>
      <c r="K53" s="10"/>
      <c r="L53" s="10" t="e">
        <f>IF(Overview!#REF!=B53,"",Overview!#REF!)</f>
        <v>#REF!</v>
      </c>
      <c r="M53" s="13" t="e">
        <f>LOOKUP(2,1/(COUNTIF(Overview!$G$72:G74,list)=0),list)</f>
        <v>#NAME?</v>
      </c>
    </row>
    <row r="54" spans="1:13" ht="30" x14ac:dyDescent="0.25">
      <c r="A54" s="10">
        <f>IF(F54="","",COUNTIF(Overview!$G:$G,B54))</f>
        <v>1</v>
      </c>
      <c r="B54" s="10" t="s">
        <v>97</v>
      </c>
      <c r="F54" s="14" t="s">
        <v>1744</v>
      </c>
      <c r="G54" s="14" t="s">
        <v>103</v>
      </c>
      <c r="I54" s="93" t="s">
        <v>1218</v>
      </c>
      <c r="L54" s="10" t="e">
        <f>IF(Overview!#REF!=B54,"",Overview!#REF!)</f>
        <v>#REF!</v>
      </c>
      <c r="M54" s="13" t="e">
        <f>LOOKUP(2,1/(COUNTIF(Overview!$G$72:G74,list)=0),list)</f>
        <v>#NAME?</v>
      </c>
    </row>
    <row r="55" spans="1:13" ht="135" x14ac:dyDescent="0.25">
      <c r="A55" s="10">
        <f>IF(F55="","",COUNTIF(Overview!$G:$G,B55))</f>
        <v>24</v>
      </c>
      <c r="B55" s="10" t="s">
        <v>1148</v>
      </c>
      <c r="F55" s="14" t="s">
        <v>62</v>
      </c>
      <c r="G55" s="97" t="s">
        <v>1237</v>
      </c>
      <c r="H55" s="93" t="s">
        <v>2166</v>
      </c>
      <c r="L55" s="10" t="e">
        <f>IF(Overview!#REF!=B55,"",Overview!#REF!)</f>
        <v>#REF!</v>
      </c>
      <c r="M55" s="13" t="e">
        <f>LOOKUP(2,1/(COUNTIF(Overview!$G$72:G74,list)=0),list)</f>
        <v>#NAME?</v>
      </c>
    </row>
    <row r="56" spans="1:13" x14ac:dyDescent="0.25">
      <c r="A56" s="10" t="str">
        <f>IF(F56="","",COUNTIF(Overview!$G:$G,B56))</f>
        <v/>
      </c>
      <c r="L56" s="10" t="e">
        <f>IF(Overview!#REF!=B56,"",Overview!#REF!)</f>
        <v>#REF!</v>
      </c>
      <c r="M56" s="13" t="e">
        <f>LOOKUP(2,1/(COUNTIF(Overview!$G$72:G74,list)=0),list)</f>
        <v>#NAME?</v>
      </c>
    </row>
    <row r="57" spans="1:13" ht="90" x14ac:dyDescent="0.25">
      <c r="A57" s="10">
        <f>IF(F57="","",COUNTIF(Overview!$G:$G,B57))</f>
        <v>12</v>
      </c>
      <c r="B57" s="10" t="s">
        <v>1149</v>
      </c>
      <c r="C57" s="10" t="s">
        <v>1336</v>
      </c>
      <c r="D57" s="10" t="s">
        <v>1313</v>
      </c>
      <c r="F57" s="14" t="s">
        <v>63</v>
      </c>
      <c r="G57" s="97" t="s">
        <v>109</v>
      </c>
      <c r="H57" s="93" t="s">
        <v>2162</v>
      </c>
      <c r="L57" s="10" t="e">
        <f>IF(Overview!#REF!=B57,"",Overview!#REF!)</f>
        <v>#REF!</v>
      </c>
      <c r="M57" s="13" t="e">
        <f>LOOKUP(2,1/(COUNTIF(Overview!$G$72:G74,list)=0),list)</f>
        <v>#NAME?</v>
      </c>
    </row>
    <row r="58" spans="1:13" ht="90" x14ac:dyDescent="0.25">
      <c r="A58" s="10">
        <f>IF(F58="","",COUNTIF(Overview!$G:$G,B58))</f>
        <v>12</v>
      </c>
      <c r="B58" s="10" t="s">
        <v>1150</v>
      </c>
      <c r="C58" s="10" t="s">
        <v>1328</v>
      </c>
      <c r="F58" s="14" t="s">
        <v>64</v>
      </c>
      <c r="G58" s="97" t="s">
        <v>110</v>
      </c>
      <c r="H58" s="93" t="s">
        <v>2162</v>
      </c>
      <c r="L58" s="10" t="e">
        <f>IF(Overview!#REF!=B58,"",Overview!#REF!)</f>
        <v>#REF!</v>
      </c>
      <c r="M58" s="13" t="e">
        <f>LOOKUP(2,1/(COUNTIF(Overview!$G$72:G74,list)=0),list)</f>
        <v>#NAME?</v>
      </c>
    </row>
    <row r="59" spans="1:13" ht="90" x14ac:dyDescent="0.25">
      <c r="A59" s="10">
        <f>IF(F59="","",COUNTIF(Overview!$G:$G,B59))</f>
        <v>12</v>
      </c>
      <c r="B59" s="10" t="s">
        <v>1151</v>
      </c>
      <c r="C59" s="10" t="s">
        <v>1329</v>
      </c>
      <c r="F59" s="14" t="s">
        <v>65</v>
      </c>
      <c r="G59" s="97" t="s">
        <v>111</v>
      </c>
      <c r="H59" s="93" t="s">
        <v>2162</v>
      </c>
      <c r="L59" s="10" t="e">
        <f>IF(Overview!#REF!=B59,"",Overview!#REF!)</f>
        <v>#REF!</v>
      </c>
      <c r="M59" s="13" t="e">
        <f>LOOKUP(2,1/(COUNTIF(Overview!$G$72:G74,list)=0),list)</f>
        <v>#NAME?</v>
      </c>
    </row>
    <row r="60" spans="1:13" x14ac:dyDescent="0.25">
      <c r="A60" s="10">
        <f>IF(F60="","",COUNTIF(Overview!$G:$G,B60))</f>
        <v>0</v>
      </c>
      <c r="B60" s="10" t="s">
        <v>1330</v>
      </c>
      <c r="C60" s="10" t="s">
        <v>1331</v>
      </c>
      <c r="F60" s="14" t="s">
        <v>1332</v>
      </c>
      <c r="G60" s="97" t="s">
        <v>1333</v>
      </c>
      <c r="L60" s="10" t="e">
        <f>IF(Overview!#REF!=B60,"",Overview!#REF!)</f>
        <v>#REF!</v>
      </c>
      <c r="M60" s="13" t="e">
        <f>LOOKUP(2,1/(COUNTIF(Overview!$G$72:G74,list)=0),list)</f>
        <v>#NAME?</v>
      </c>
    </row>
    <row r="61" spans="1:13" x14ac:dyDescent="0.25">
      <c r="A61" s="10" t="str">
        <f>IF(F61="","",COUNTIF(Overview!$G:$G,B61))</f>
        <v/>
      </c>
      <c r="F61" s="10"/>
      <c r="G61" s="97"/>
      <c r="L61" s="10" t="e">
        <f>IF(Overview!#REF!=B61,"",Overview!#REF!)</f>
        <v>#REF!</v>
      </c>
      <c r="M61" s="13" t="e">
        <f>LOOKUP(2,1/(COUNTIF(Overview!$G$72:G74,list)=0),list)</f>
        <v>#NAME?</v>
      </c>
    </row>
    <row r="62" spans="1:13" x14ac:dyDescent="0.25">
      <c r="A62" s="10">
        <f>IF(F62="","",COUNTIF(Overview!$G:$G,B62))</f>
        <v>19</v>
      </c>
      <c r="B62" s="10" t="s">
        <v>1152</v>
      </c>
      <c r="F62" s="14" t="s">
        <v>7</v>
      </c>
      <c r="G62" s="97" t="s">
        <v>1238</v>
      </c>
      <c r="L62" s="10" t="e">
        <f>IF(Overview!#REF!=B62,"",Overview!#REF!)</f>
        <v>#REF!</v>
      </c>
      <c r="M62" s="13" t="e">
        <f>LOOKUP(2,1/(COUNTIF(Overview!$G$72:G74,list)=0),list)</f>
        <v>#NAME?</v>
      </c>
    </row>
    <row r="63" spans="1:13" x14ac:dyDescent="0.25">
      <c r="A63" s="10">
        <f>IF(F63="","",COUNTIF(Overview!$G:$G,B63))</f>
        <v>13</v>
      </c>
      <c r="B63" s="10" t="s">
        <v>1153</v>
      </c>
      <c r="F63" s="14" t="s">
        <v>1335</v>
      </c>
      <c r="G63" s="97" t="s">
        <v>1239</v>
      </c>
      <c r="L63" s="10" t="e">
        <f>IF(Overview!#REF!=B63,"",Overview!#REF!)</f>
        <v>#REF!</v>
      </c>
      <c r="M63" s="13" t="e">
        <f>LOOKUP(2,1/(COUNTIF(Overview!$G$72:G74,list)=0),list)</f>
        <v>#NAME?</v>
      </c>
    </row>
    <row r="64" spans="1:13" x14ac:dyDescent="0.25">
      <c r="A64" s="10">
        <f>IF(F64="","",COUNTIF(Overview!$G:$G,B64))</f>
        <v>2</v>
      </c>
      <c r="B64" s="10" t="s">
        <v>1154</v>
      </c>
      <c r="F64" s="14" t="s">
        <v>251</v>
      </c>
      <c r="G64" s="14" t="s">
        <v>103</v>
      </c>
      <c r="I64" s="93" t="s">
        <v>1219</v>
      </c>
      <c r="L64" s="10" t="e">
        <f>IF(Overview!#REF!=B64,"",Overview!#REF!)</f>
        <v>#REF!</v>
      </c>
      <c r="M64" s="13" t="e">
        <f>LOOKUP(2,1/(COUNTIF(Overview!$G$72:G74,list)=0),list)</f>
        <v>#NAME?</v>
      </c>
    </row>
    <row r="65" spans="1:13" x14ac:dyDescent="0.25">
      <c r="A65" s="10">
        <f>IF(F65="","",COUNTIF(Overview!$G:$G,B65))</f>
        <v>0</v>
      </c>
      <c r="B65" s="10" t="s">
        <v>1336</v>
      </c>
      <c r="F65" s="14" t="s">
        <v>1337</v>
      </c>
      <c r="G65" s="97" t="s">
        <v>1338</v>
      </c>
      <c r="L65" s="10" t="e">
        <f>IF(Overview!#REF!=B65,"",Overview!#REF!)</f>
        <v>#REF!</v>
      </c>
      <c r="M65" s="13" t="e">
        <f>LOOKUP(2,1/(COUNTIF(Overview!$G$72:G74,list)=0),list)</f>
        <v>#NAME?</v>
      </c>
    </row>
    <row r="66" spans="1:13" x14ac:dyDescent="0.25">
      <c r="A66" s="10">
        <f>IF(F66="","",COUNTIF(Overview!$G:$G,B66))</f>
        <v>0</v>
      </c>
      <c r="B66" s="10" t="s">
        <v>1339</v>
      </c>
      <c r="F66" s="14" t="s">
        <v>1340</v>
      </c>
      <c r="G66" s="97" t="s">
        <v>1341</v>
      </c>
      <c r="L66" s="10" t="e">
        <f>IF(Overview!#REF!=B66,"",Overview!#REF!)</f>
        <v>#REF!</v>
      </c>
      <c r="M66" s="13" t="e">
        <f>LOOKUP(2,1/(COUNTIF(Overview!$G$72:G74,list)=0),list)</f>
        <v>#NAME?</v>
      </c>
    </row>
    <row r="67" spans="1:13" x14ac:dyDescent="0.25">
      <c r="A67" s="10">
        <f>IF(F67="","",COUNTIF(Overview!$G:$G,B67))</f>
        <v>0</v>
      </c>
      <c r="B67" s="10" t="s">
        <v>1342</v>
      </c>
      <c r="F67" s="14" t="s">
        <v>1343</v>
      </c>
      <c r="G67" s="97" t="s">
        <v>1344</v>
      </c>
      <c r="L67" s="10" t="e">
        <f>IF(Overview!#REF!=B67,"",Overview!#REF!)</f>
        <v>#REF!</v>
      </c>
      <c r="M67" s="13" t="e">
        <f>LOOKUP(2,1/(COUNTIF(Overview!$G$72:G74,list)=0),list)</f>
        <v>#NAME?</v>
      </c>
    </row>
    <row r="68" spans="1:13" x14ac:dyDescent="0.25">
      <c r="A68" s="10">
        <f>IF(F68="","",COUNTIF(Overview!$G:$G,B68))</f>
        <v>3</v>
      </c>
      <c r="B68" s="10" t="s">
        <v>1345</v>
      </c>
      <c r="F68" s="14" t="s">
        <v>1346</v>
      </c>
      <c r="G68" s="97" t="s">
        <v>1347</v>
      </c>
      <c r="L68" s="10" t="str">
        <f>IF(Overview!G75=B68,"",Overview!B75)</f>
        <v>WB1135</v>
      </c>
      <c r="M68" s="13" t="e">
        <f>LOOKUP(2,1/(COUNTIF(Overview!$G$72:G75,list)=0),list)</f>
        <v>#NAME?</v>
      </c>
    </row>
    <row r="69" spans="1:13" x14ac:dyDescent="0.25">
      <c r="A69" s="10">
        <f>IF(F69="","",COUNTIF(Overview!$G:$G,B69))</f>
        <v>2</v>
      </c>
      <c r="B69" s="10" t="s">
        <v>1348</v>
      </c>
      <c r="F69" s="14" t="s">
        <v>1349</v>
      </c>
      <c r="G69" s="97" t="s">
        <v>1350</v>
      </c>
      <c r="L69" s="10" t="e">
        <f>IF(Overview!#REF!=B69,"",Overview!#REF!)</f>
        <v>#REF!</v>
      </c>
      <c r="M69" s="13" t="e">
        <f>LOOKUP(2,1/(COUNTIF(Overview!$G$72:G75,list)=0),list)</f>
        <v>#NAME?</v>
      </c>
    </row>
    <row r="70" spans="1:13" x14ac:dyDescent="0.25">
      <c r="A70" s="10">
        <f>IF(F70="","",COUNTIF(Overview!$G:$G,B70))</f>
        <v>0</v>
      </c>
      <c r="B70" s="10" t="s">
        <v>1351</v>
      </c>
      <c r="F70" s="14" t="s">
        <v>1352</v>
      </c>
      <c r="G70" s="97" t="s">
        <v>1353</v>
      </c>
      <c r="L70" s="10" t="str">
        <f>IF(Overview!G76=B70,"",Overview!B76)</f>
        <v>WB1135</v>
      </c>
      <c r="M70" s="13" t="e">
        <f>LOOKUP(2,1/(COUNTIF(Overview!$G$72:G76,list)=0),list)</f>
        <v>#NAME?</v>
      </c>
    </row>
    <row r="71" spans="1:13" x14ac:dyDescent="0.25">
      <c r="A71" s="10">
        <f>IF(F71="","",COUNTIF(Overview!$G:$G,B71))</f>
        <v>0</v>
      </c>
      <c r="B71" s="10" t="s">
        <v>1354</v>
      </c>
      <c r="F71" s="14" t="s">
        <v>1355</v>
      </c>
      <c r="G71" s="97" t="s">
        <v>1356</v>
      </c>
      <c r="L71" s="10" t="e">
        <f>IF(Overview!#REF!=B71,"",Overview!#REF!)</f>
        <v>#REF!</v>
      </c>
      <c r="M71" s="13" t="e">
        <f>LOOKUP(2,1/(COUNTIF(Overview!$G$72:G76,list)=0),list)</f>
        <v>#NAME?</v>
      </c>
    </row>
    <row r="72" spans="1:13" x14ac:dyDescent="0.25">
      <c r="A72" s="10">
        <f>IF(F72="","",COUNTIF(Overview!$G:$G,B72))</f>
        <v>0</v>
      </c>
      <c r="B72" s="10" t="s">
        <v>1357</v>
      </c>
      <c r="F72" s="14" t="s">
        <v>1358</v>
      </c>
      <c r="G72" s="97" t="s">
        <v>1359</v>
      </c>
      <c r="L72" s="10" t="str">
        <f>IF(Overview!G77=B72,"",Overview!B77)</f>
        <v>TN1531TW</v>
      </c>
      <c r="M72" s="13" t="e">
        <f>LOOKUP(2,1/(COUNTIF(Overview!$G$72:G77,list)=0),list)</f>
        <v>#NAME?</v>
      </c>
    </row>
    <row r="73" spans="1:13" x14ac:dyDescent="0.25">
      <c r="A73" s="10">
        <f>IF(F73="","",COUNTIF(Overview!$G:$G,B73))</f>
        <v>11</v>
      </c>
      <c r="B73" s="10" t="s">
        <v>2010</v>
      </c>
      <c r="F73" s="14" t="s">
        <v>2011</v>
      </c>
      <c r="G73" s="14" t="s">
        <v>103</v>
      </c>
      <c r="I73" s="93" t="s">
        <v>2012</v>
      </c>
      <c r="L73" s="10" t="e">
        <f>IF(Overview!#REF!=B73,"",Overview!#REF!)</f>
        <v>#REF!</v>
      </c>
      <c r="M73" s="13" t="e">
        <f>LOOKUP(2,1/(COUNTIF(Overview!$G$72:G77,list)=0),list)</f>
        <v>#NAME?</v>
      </c>
    </row>
    <row r="74" spans="1:13" x14ac:dyDescent="0.25">
      <c r="A74" s="10" t="str">
        <f>IF(F74="","",COUNTIF(Overview!$G:$G,B74))</f>
        <v/>
      </c>
      <c r="L74" s="10" t="str">
        <f>IF(Overview!G78=B74,"",Overview!B78)</f>
        <v>TN1531TW</v>
      </c>
      <c r="M74" s="13" t="e">
        <f>LOOKUP(2,1/(COUNTIF(Overview!$G$72:G78,list)=0),list)</f>
        <v>#NAME?</v>
      </c>
    </row>
    <row r="75" spans="1:13" ht="30" x14ac:dyDescent="0.25">
      <c r="A75" s="10">
        <f>IF(F75="","",COUNTIF(Overview!$G:$G,B75))</f>
        <v>8</v>
      </c>
      <c r="B75" s="10" t="s">
        <v>1155</v>
      </c>
      <c r="F75" s="14" t="s">
        <v>66</v>
      </c>
      <c r="G75" s="97" t="s">
        <v>112</v>
      </c>
      <c r="I75" s="93" t="s">
        <v>1220</v>
      </c>
      <c r="L75" s="10" t="str">
        <f>IF(Overview!G79=B75,"",Overview!B79)</f>
        <v>TN1531TW</v>
      </c>
      <c r="M75" s="13" t="e">
        <f>LOOKUP(2,1/(COUNTIF(Overview!$G$72:G79,list)=0),list)</f>
        <v>#NAME?</v>
      </c>
    </row>
    <row r="76" spans="1:13" ht="90" x14ac:dyDescent="0.25">
      <c r="A76" s="10">
        <f>IF(F76="","",COUNTIF(Overview!$G:$G,B76))</f>
        <v>12</v>
      </c>
      <c r="B76" s="10" t="s">
        <v>1156</v>
      </c>
      <c r="C76" s="10" t="s">
        <v>1362</v>
      </c>
      <c r="F76" s="14" t="s">
        <v>67</v>
      </c>
      <c r="G76" s="97" t="s">
        <v>113</v>
      </c>
      <c r="H76" s="93" t="s">
        <v>2161</v>
      </c>
      <c r="L76" s="10" t="str">
        <f>IF(Overview!G80=B76,"",Overview!B80)</f>
        <v>TN1612TU</v>
      </c>
      <c r="M76" s="13" t="e">
        <f>LOOKUP(2,1/(COUNTIF(Overview!$G$72:G80,list)=0),list)</f>
        <v>#NAME?</v>
      </c>
    </row>
    <row r="77" spans="1:13" x14ac:dyDescent="0.25">
      <c r="A77" s="10">
        <f>IF(F77="","",COUNTIF(Overview!$G:$G,B77))</f>
        <v>0</v>
      </c>
      <c r="B77" s="10" t="s">
        <v>1361</v>
      </c>
      <c r="C77" s="10" t="s">
        <v>1362</v>
      </c>
      <c r="F77" s="14" t="s">
        <v>1360</v>
      </c>
      <c r="G77" s="97" t="s">
        <v>1363</v>
      </c>
      <c r="L77" s="10" t="str">
        <f>IF(Overview!G81=B77,"",Overview!B81)</f>
        <v>TN1612TU</v>
      </c>
      <c r="M77" s="13" t="e">
        <f>LOOKUP(2,1/(COUNTIF(Overview!$G$72:G81,list)=0),list)</f>
        <v>#NAME?</v>
      </c>
    </row>
    <row r="78" spans="1:13" x14ac:dyDescent="0.25">
      <c r="A78" s="10">
        <f>IF(F78="","",COUNTIF(Overview!$G:$G,B78))</f>
        <v>15</v>
      </c>
      <c r="B78" s="10" t="s">
        <v>1660</v>
      </c>
      <c r="C78" s="10" t="s">
        <v>1365</v>
      </c>
      <c r="D78" s="10" t="s">
        <v>1174</v>
      </c>
      <c r="F78" s="14" t="s">
        <v>1655</v>
      </c>
      <c r="G78" s="97" t="s">
        <v>1364</v>
      </c>
      <c r="L78" s="10" t="str">
        <f>IF(Overview!G82=B78,"",Overview!B82)</f>
        <v>EE1200</v>
      </c>
      <c r="M78" s="13" t="e">
        <f>LOOKUP(2,1/(COUNTIF(Overview!$G$72:G82,list)=0),list)</f>
        <v>#NAME?</v>
      </c>
    </row>
    <row r="79" spans="1:13" x14ac:dyDescent="0.25">
      <c r="A79" s="10" t="str">
        <f>IF(F79="","",COUNTIF(Overview!$G:$G,B79))</f>
        <v/>
      </c>
      <c r="L79" s="10" t="str">
        <f>IF(Overview!G83=B79,"",Overview!B83)</f>
        <v>WB1135</v>
      </c>
      <c r="M79" s="13" t="e">
        <f>LOOKUP(2,1/(COUNTIF(Overview!$G$72:G83,list)=0),list)</f>
        <v>#NAME?</v>
      </c>
    </row>
    <row r="80" spans="1:13" x14ac:dyDescent="0.25">
      <c r="A80" s="10">
        <f>IF(F80="","",COUNTIF(Overview!$G:$G,B80))</f>
        <v>12</v>
      </c>
      <c r="B80" s="10" t="s">
        <v>1157</v>
      </c>
      <c r="F80" s="14" t="s">
        <v>68</v>
      </c>
      <c r="G80" s="97" t="s">
        <v>1240</v>
      </c>
      <c r="L80" s="10" t="str">
        <f>IF(Overview!G84=B80,"",Overview!B84)</f>
        <v>WB1135</v>
      </c>
      <c r="M80" s="13" t="e">
        <f>LOOKUP(2,1/(COUNTIF(Overview!$G$72:G84,list)=0),list)</f>
        <v>#NAME?</v>
      </c>
    </row>
    <row r="81" spans="1:13" x14ac:dyDescent="0.25">
      <c r="A81" s="10">
        <f>IF(F81="","",COUNTIF(Overview!$G:$G,B81))</f>
        <v>20</v>
      </c>
      <c r="B81" s="10" t="s">
        <v>362</v>
      </c>
      <c r="F81" s="14" t="s">
        <v>1334</v>
      </c>
      <c r="G81" s="97" t="s">
        <v>1241</v>
      </c>
      <c r="I81" s="93" t="s">
        <v>2062</v>
      </c>
      <c r="L81" s="10" t="str">
        <f>IF(Overview!G85=B81,"",Overview!B85)</f>
        <v>WB1135</v>
      </c>
      <c r="M81" s="13" t="e">
        <f>LOOKUP(2,1/(COUNTIF(Overview!$G$72:G85,list)=0),list)</f>
        <v>#NAME?</v>
      </c>
    </row>
    <row r="82" spans="1:13" x14ac:dyDescent="0.25">
      <c r="A82" s="10">
        <f>IF(F82="","",COUNTIF(Overview!$G:$G,B82))</f>
        <v>9</v>
      </c>
      <c r="B82" s="10" t="s">
        <v>72</v>
      </c>
      <c r="F82" s="14" t="s">
        <v>71</v>
      </c>
      <c r="G82" s="14" t="s">
        <v>103</v>
      </c>
      <c r="L82" s="10" t="str">
        <f>IF(Overview!G86=B82,"",Overview!B86)</f>
        <v>TN1612TU</v>
      </c>
      <c r="M82" s="13" t="e">
        <f>LOOKUP(2,1/(COUNTIF(Overview!$G$72:G86,list)=0),list)</f>
        <v>#NAME?</v>
      </c>
    </row>
    <row r="83" spans="1:13" ht="90" x14ac:dyDescent="0.25">
      <c r="A83" s="10">
        <f>IF(F83="","",COUNTIF(Overview!$G:$G,B83))</f>
        <v>37</v>
      </c>
      <c r="B83" s="10" t="s">
        <v>1158</v>
      </c>
      <c r="C83" s="10" t="s">
        <v>1883</v>
      </c>
      <c r="F83" s="14" t="s">
        <v>4</v>
      </c>
      <c r="G83" s="97" t="s">
        <v>1242</v>
      </c>
      <c r="H83" s="93" t="s">
        <v>2163</v>
      </c>
      <c r="L83" s="10" t="str">
        <f>IF(Overview!G87=B83,"",Overview!B87)</f>
        <v>TN1612TU</v>
      </c>
      <c r="M83" s="13" t="e">
        <f>LOOKUP(2,1/(COUNTIF(Overview!$G$72:G87,list)=0),list)</f>
        <v>#NAME?</v>
      </c>
    </row>
    <row r="84" spans="1:13" x14ac:dyDescent="0.25">
      <c r="A84" s="10">
        <f>IF(F84="","",COUNTIF(Overview!$G:$G,B84))</f>
        <v>1</v>
      </c>
      <c r="B84" s="10" t="s">
        <v>1159</v>
      </c>
      <c r="F84" s="14" t="s">
        <v>69</v>
      </c>
      <c r="G84" s="97" t="s">
        <v>1243</v>
      </c>
      <c r="L84" s="10" t="str">
        <f>IF(Overview!G88=B84,"",Overview!B88)</f>
        <v>TN1612TU</v>
      </c>
      <c r="M84" s="13" t="e">
        <f>LOOKUP(2,1/(COUNTIF(Overview!$G$72:G88,list)=0),list)</f>
        <v>#NAME?</v>
      </c>
    </row>
    <row r="85" spans="1:13" x14ac:dyDescent="0.25">
      <c r="A85" s="10">
        <f>IF(F85="","",COUNTIF(Overview!$G:$G,B85))</f>
        <v>15</v>
      </c>
      <c r="B85" s="10" t="s">
        <v>1160</v>
      </c>
      <c r="F85" s="14" t="s">
        <v>70</v>
      </c>
      <c r="G85" s="97" t="s">
        <v>1244</v>
      </c>
      <c r="L85" s="10" t="str">
        <f>IF(Overview!G89=B85,"",Overview!B89)</f>
        <v>TN1531TW</v>
      </c>
      <c r="M85" s="13" t="e">
        <f>LOOKUP(2,1/(COUNTIF(Overview!$G$72:G89,list)=0),list)</f>
        <v>#NAME?</v>
      </c>
    </row>
    <row r="86" spans="1:13" x14ac:dyDescent="0.25">
      <c r="A86" s="10">
        <f>IF(F86="","",COUNTIF(Overview!$G:$G,B86))</f>
        <v>0</v>
      </c>
      <c r="B86" s="10" t="s">
        <v>1366</v>
      </c>
      <c r="F86" s="14" t="s">
        <v>1367</v>
      </c>
      <c r="G86" s="97" t="s">
        <v>1368</v>
      </c>
      <c r="L86" s="10" t="str">
        <f>IF(Overview!G90=B86,"",Overview!B90)</f>
        <v>TN1531TW</v>
      </c>
      <c r="M86" s="13" t="e">
        <f>LOOKUP(2,1/(COUNTIF(Overview!$G$72:G90,list)=0),list)</f>
        <v>#NAME?</v>
      </c>
    </row>
    <row r="87" spans="1:13" x14ac:dyDescent="0.25">
      <c r="A87" s="10">
        <f>IF(F87="","",COUNTIF(Overview!$G:$G,B87))</f>
        <v>27</v>
      </c>
      <c r="B87" s="10" t="s">
        <v>1280</v>
      </c>
      <c r="C87" s="10" t="s">
        <v>1129</v>
      </c>
      <c r="F87" s="14" t="s">
        <v>1279</v>
      </c>
      <c r="G87" s="14" t="s">
        <v>103</v>
      </c>
      <c r="L87" s="10" t="str">
        <f>IF(Overview!G91=B87,"",Overview!B91)</f>
        <v>TN1531TW</v>
      </c>
      <c r="M87" s="13" t="e">
        <f>LOOKUP(2,1/(COUNTIF(Overview!$G$72:G91,list)=0),list)</f>
        <v>#NAME?</v>
      </c>
    </row>
    <row r="88" spans="1:13" x14ac:dyDescent="0.25">
      <c r="L88" s="10" t="str">
        <f>IF(Overview!G92=B88,"",Overview!B92)</f>
        <v>TN1531TW</v>
      </c>
      <c r="M88" s="13" t="e">
        <f>LOOKUP(2,1/(COUNTIF(Overview!$G$72:G92,list)=0),list)</f>
        <v>#NAME?</v>
      </c>
    </row>
    <row r="89" spans="1:13" ht="165" x14ac:dyDescent="0.25">
      <c r="A89" s="10">
        <f>IF(F89="","",COUNTIF(Overview!$G:$G,B89))</f>
        <v>0</v>
      </c>
      <c r="B89" s="10" t="s">
        <v>1313</v>
      </c>
      <c r="F89" s="14" t="s">
        <v>1369</v>
      </c>
      <c r="G89" s="97" t="s">
        <v>1370</v>
      </c>
      <c r="H89" s="93" t="s">
        <v>2229</v>
      </c>
      <c r="L89" s="10" t="str">
        <f>IF(Overview!G93=B89,"",Overview!B93)</f>
        <v>TN1531TW</v>
      </c>
      <c r="M89" s="13" t="e">
        <f>LOOKUP(2,1/(COUNTIF(Overview!$G$72:G93,list)=0),list)</f>
        <v>#NAME?</v>
      </c>
    </row>
    <row r="90" spans="1:13" x14ac:dyDescent="0.25">
      <c r="A90" s="10">
        <f>IF(F90="","",COUNTIF(Overview!$G:$G,B90))</f>
        <v>19</v>
      </c>
      <c r="B90" s="10" t="s">
        <v>1161</v>
      </c>
      <c r="F90" s="14" t="s">
        <v>73</v>
      </c>
      <c r="G90" s="97" t="s">
        <v>1245</v>
      </c>
      <c r="L90" s="10" t="str">
        <f>IF(Overview!G94=B90,"",Overview!B94)</f>
        <v>TN1531TW</v>
      </c>
      <c r="M90" s="13" t="e">
        <f>LOOKUP(2,1/(COUNTIF(Overview!$G$72:G94,list)=0),list)</f>
        <v>#NAME?</v>
      </c>
    </row>
    <row r="91" spans="1:13" x14ac:dyDescent="0.25">
      <c r="A91" s="10">
        <f>IF(F91="","",COUNTIF(Overview!$G:$G,B91))</f>
        <v>19</v>
      </c>
      <c r="B91" s="10" t="s">
        <v>1162</v>
      </c>
      <c r="F91" s="14" t="s">
        <v>74</v>
      </c>
      <c r="G91" s="97" t="s">
        <v>1246</v>
      </c>
      <c r="L91" s="10" t="str">
        <f>IF(Overview!G95=B91,"",Overview!B95)</f>
        <v>TN1612TU</v>
      </c>
      <c r="M91" s="13" t="e">
        <f>LOOKUP(2,1/(COUNTIF(Overview!$G$72:G95,list)=0),list)</f>
        <v>#NAME?</v>
      </c>
    </row>
    <row r="92" spans="1:13" ht="90" x14ac:dyDescent="0.25">
      <c r="A92" s="10">
        <f>IF(F92="","",COUNTIF(Overview!$G:$G,B92))</f>
        <v>26</v>
      </c>
      <c r="B92" s="10" t="s">
        <v>1163</v>
      </c>
      <c r="F92" s="14" t="s">
        <v>76</v>
      </c>
      <c r="G92" s="97" t="s">
        <v>1247</v>
      </c>
      <c r="H92" s="93" t="s">
        <v>2154</v>
      </c>
      <c r="L92" s="10" t="str">
        <f>IF(Overview!G96=B92,"",Overview!B96)</f>
        <v>TN1612TU</v>
      </c>
      <c r="M92" s="13" t="e">
        <f>LOOKUP(2,1/(COUNTIF(Overview!$G$72:G96,list)=0),list)</f>
        <v>#NAME?</v>
      </c>
    </row>
    <row r="93" spans="1:13" ht="90" x14ac:dyDescent="0.25">
      <c r="A93" s="10">
        <f>IF(F93="","",COUNTIF(Overview!$G:$G,B93))</f>
        <v>22</v>
      </c>
      <c r="B93" s="10" t="s">
        <v>1164</v>
      </c>
      <c r="F93" s="14" t="s">
        <v>75</v>
      </c>
      <c r="G93" s="97" t="s">
        <v>1248</v>
      </c>
      <c r="H93" s="93" t="s">
        <v>2158</v>
      </c>
      <c r="L93" s="10" t="str">
        <f>IF(Overview!G97=B93,"",Overview!B97)</f>
        <v>EE1200</v>
      </c>
      <c r="M93" s="13" t="e">
        <f>LOOKUP(2,1/(COUNTIF(Overview!$G$72:G97,list)=0),list)</f>
        <v>#NAME?</v>
      </c>
    </row>
    <row r="94" spans="1:13" x14ac:dyDescent="0.25">
      <c r="A94" s="10">
        <f>IF(F94="","",COUNTIF(Overview!$G:$G,B94))</f>
        <v>0</v>
      </c>
      <c r="B94" s="10" t="s">
        <v>1371</v>
      </c>
      <c r="F94" s="14" t="s">
        <v>1372</v>
      </c>
      <c r="G94" s="97" t="s">
        <v>1373</v>
      </c>
      <c r="L94" s="10" t="str">
        <f>IF(Overview!G98=B94,"",Overview!B98)</f>
        <v>EE1200</v>
      </c>
      <c r="M94" s="13" t="e">
        <f>LOOKUP(2,1/(COUNTIF(Overview!$G$72:G98,list)=0),list)</f>
        <v>#NAME?</v>
      </c>
    </row>
    <row r="95" spans="1:13" x14ac:dyDescent="0.25">
      <c r="A95" s="10">
        <f>IF(F95="","",COUNTIF(Overview!$G:$G,B95))</f>
        <v>0</v>
      </c>
      <c r="B95" s="10" t="s">
        <v>1374</v>
      </c>
      <c r="C95" s="10" t="s">
        <v>1375</v>
      </c>
      <c r="F95" s="14" t="s">
        <v>1376</v>
      </c>
      <c r="G95" s="97" t="s">
        <v>1377</v>
      </c>
      <c r="L95" s="10" t="str">
        <f>IF(Overview!G99=B95,"",Overview!B99)</f>
        <v>EE1200</v>
      </c>
      <c r="M95" s="13" t="e">
        <f>LOOKUP(2,1/(COUNTIF(Overview!$G$72:G99,list)=0),list)</f>
        <v>#NAME?</v>
      </c>
    </row>
    <row r="96" spans="1:13" x14ac:dyDescent="0.25">
      <c r="A96" s="10">
        <f>IF(F96="","",COUNTIF(Overview!$G:$G,B96))</f>
        <v>0</v>
      </c>
      <c r="B96" s="10" t="s">
        <v>1378</v>
      </c>
      <c r="F96" s="14" t="s">
        <v>1379</v>
      </c>
      <c r="G96" s="97" t="s">
        <v>1380</v>
      </c>
      <c r="L96" s="10" t="str">
        <f>IF(Overview!G100=B96,"",Overview!B100)</f>
        <v>EE1200</v>
      </c>
      <c r="M96" s="13" t="e">
        <f>LOOKUP(2,1/(COUNTIF(Overview!$G$72:G100,list)=0),list)</f>
        <v>#NAME?</v>
      </c>
    </row>
    <row r="97" spans="1:13" x14ac:dyDescent="0.25">
      <c r="A97" s="10">
        <f>IF(F97="","",COUNTIF(Overview!$G:$G,B97))</f>
        <v>0</v>
      </c>
      <c r="B97" s="10" t="s">
        <v>1381</v>
      </c>
      <c r="C97" s="10" t="s">
        <v>1169</v>
      </c>
      <c r="F97" s="14" t="s">
        <v>1382</v>
      </c>
      <c r="G97" s="97" t="s">
        <v>1383</v>
      </c>
      <c r="L97" s="10" t="str">
        <f>IF(Overview!G101=B97,"",Overview!B101)</f>
        <v>EE1200</v>
      </c>
      <c r="M97" s="13" t="e">
        <f>LOOKUP(2,1/(COUNTIF(Overview!$G$72:G101,list)=0),list)</f>
        <v>#NAME?</v>
      </c>
    </row>
    <row r="98" spans="1:13" ht="90" x14ac:dyDescent="0.25">
      <c r="A98" s="10">
        <f>IF(F98="","",COUNTIF(Overview!$G:$G,B98))</f>
        <v>56</v>
      </c>
      <c r="B98" s="10" t="s">
        <v>471</v>
      </c>
      <c r="C98" s="10" t="s">
        <v>472</v>
      </c>
      <c r="D98" s="10" t="s">
        <v>1133</v>
      </c>
      <c r="E98" s="10" t="s">
        <v>1613</v>
      </c>
      <c r="F98" s="14" t="s">
        <v>1055</v>
      </c>
      <c r="G98" s="97" t="s">
        <v>1225</v>
      </c>
      <c r="H98" s="93" t="s">
        <v>2158</v>
      </c>
      <c r="L98" s="10" t="str">
        <f>IF(Overview!G102=B98,"",Overview!B102)</f>
        <v>EE1200</v>
      </c>
      <c r="M98" s="13" t="e">
        <f>LOOKUP(2,1/(COUNTIF(Overview!$G$72:G102,list)=0),list)</f>
        <v>#NAME?</v>
      </c>
    </row>
    <row r="99" spans="1:13" x14ac:dyDescent="0.25">
      <c r="A99" s="10" t="str">
        <f>IF(F99="","",COUNTIF(Overview!$G:$G,B99))</f>
        <v/>
      </c>
      <c r="B99" s="12"/>
      <c r="C99" s="12"/>
      <c r="D99" s="12"/>
      <c r="E99" s="12"/>
      <c r="F99" s="43"/>
      <c r="G99" s="44"/>
      <c r="L99" s="10" t="str">
        <f>IF(Overview!G103=B99,"",Overview!B103)</f>
        <v/>
      </c>
      <c r="M99" s="13" t="e">
        <f>LOOKUP(2,1/(COUNTIF(Overview!$G$72:G103,list)=0),list)</f>
        <v>#NAME?</v>
      </c>
    </row>
    <row r="100" spans="1:13" x14ac:dyDescent="0.25">
      <c r="A100" s="10">
        <f>IF(F100="","",COUNTIF(Overview!$G:$G,B100))</f>
        <v>26</v>
      </c>
      <c r="B100" s="10" t="s">
        <v>102</v>
      </c>
      <c r="F100" s="14" t="s">
        <v>101</v>
      </c>
      <c r="G100" s="14" t="s">
        <v>103</v>
      </c>
      <c r="I100" s="93" t="s">
        <v>19</v>
      </c>
      <c r="L100" s="10" t="str">
        <f>IF(Overview!G104=B100,"",Overview!B104)</f>
        <v>TN1531TW</v>
      </c>
      <c r="M100" s="13" t="e">
        <f>LOOKUP(2,1/(COUNTIF(Overview!$G$72:G104,list)=0),list)</f>
        <v>#NAME?</v>
      </c>
    </row>
    <row r="101" spans="1:13" x14ac:dyDescent="0.25">
      <c r="A101" s="10">
        <f>IF(F101="","",COUNTIF(Overview!$G:$G,B101))</f>
        <v>17</v>
      </c>
      <c r="B101" s="10" t="s">
        <v>1387</v>
      </c>
      <c r="C101" s="10" t="s">
        <v>1181</v>
      </c>
      <c r="F101" s="14" t="s">
        <v>1388</v>
      </c>
      <c r="G101" s="97" t="s">
        <v>1389</v>
      </c>
      <c r="L101" s="10" t="str">
        <f>IF(Overview!G105=B101,"",Overview!B105)</f>
        <v>TN1531TW</v>
      </c>
      <c r="M101" s="13" t="e">
        <f>LOOKUP(2,1/(COUNTIF(Overview!$G$72:G105,list)=0),list)</f>
        <v>#NAME?</v>
      </c>
    </row>
    <row r="102" spans="1:13" x14ac:dyDescent="0.25">
      <c r="A102" s="10">
        <f>IF(F102="","",COUNTIF(Overview!$G:$G,B102))</f>
        <v>0</v>
      </c>
      <c r="B102" s="10" t="s">
        <v>1384</v>
      </c>
      <c r="F102" s="14" t="s">
        <v>1385</v>
      </c>
      <c r="G102" s="97" t="s">
        <v>1386</v>
      </c>
      <c r="L102" s="10" t="str">
        <f>IF(Overview!G106=B102,"",Overview!B106)</f>
        <v>TN1531TW</v>
      </c>
      <c r="M102" s="13" t="e">
        <f>LOOKUP(2,1/(COUNTIF(Overview!$G$72:G106,list)=0),list)</f>
        <v>#NAME?</v>
      </c>
    </row>
    <row r="103" spans="1:13" x14ac:dyDescent="0.25">
      <c r="A103" s="10">
        <f>IF(F103="","",COUNTIF(Overview!$G:$G,B103))</f>
        <v>0</v>
      </c>
      <c r="B103" s="10" t="s">
        <v>1390</v>
      </c>
      <c r="C103" s="10" t="s">
        <v>1177</v>
      </c>
      <c r="F103" s="14" t="s">
        <v>1391</v>
      </c>
      <c r="G103" s="97" t="s">
        <v>1392</v>
      </c>
      <c r="L103" s="10" t="str">
        <f>IF(Overview!G107=B103,"",Overview!B107)</f>
        <v>TN1531TW</v>
      </c>
      <c r="M103" s="13" t="e">
        <f>LOOKUP(2,1/(COUNTIF(Overview!$G$72:G107,list)=0),list)</f>
        <v>#NAME?</v>
      </c>
    </row>
    <row r="104" spans="1:13" x14ac:dyDescent="0.25">
      <c r="A104" s="10">
        <f>IF(F104="","",COUNTIF(Overview!$G:$G,B104))</f>
        <v>1</v>
      </c>
      <c r="B104" s="10" t="s">
        <v>1393</v>
      </c>
      <c r="C104" s="10" t="s">
        <v>1165</v>
      </c>
      <c r="F104" s="14" t="s">
        <v>253</v>
      </c>
      <c r="G104" s="97" t="s">
        <v>1221</v>
      </c>
      <c r="L104" s="10" t="str">
        <f>IF(Overview!G108=B104,"",Overview!B108)</f>
        <v>TN1531TW</v>
      </c>
      <c r="M104" s="13" t="e">
        <f>LOOKUP(2,1/(COUNTIF(Overview!$G$72:G108,list)=0),list)</f>
        <v>#NAME?</v>
      </c>
    </row>
    <row r="105" spans="1:13" ht="45" x14ac:dyDescent="0.25">
      <c r="A105" s="10">
        <f>IF(F105="","",COUNTIF(Overview!$G:$G,B105))</f>
        <v>1</v>
      </c>
      <c r="B105" s="10" t="s">
        <v>1745</v>
      </c>
      <c r="F105" s="14" t="s">
        <v>1746</v>
      </c>
      <c r="G105" s="14" t="s">
        <v>103</v>
      </c>
      <c r="I105" s="93" t="s">
        <v>1747</v>
      </c>
      <c r="L105" s="10" t="str">
        <f>IF(Overview!G109=B105,"",Overview!B109)</f>
        <v>TN1612TU</v>
      </c>
      <c r="M105" s="13" t="e">
        <f>LOOKUP(2,1/(COUNTIF(Overview!$G$72:G109,list)=0),list)</f>
        <v>#NAME?</v>
      </c>
    </row>
    <row r="106" spans="1:13" x14ac:dyDescent="0.25">
      <c r="A106" s="10">
        <f>IF(F106="","",COUNTIF(Overview!$G:$G,B106))</f>
        <v>12</v>
      </c>
      <c r="B106" s="10" t="s">
        <v>1165</v>
      </c>
      <c r="F106" s="14" t="s">
        <v>77</v>
      </c>
      <c r="G106" s="97" t="s">
        <v>1249</v>
      </c>
      <c r="L106" s="10" t="str">
        <f>IF(Overview!G110=B106,"",Overview!B110)</f>
        <v>TN1612TU</v>
      </c>
      <c r="M106" s="13" t="e">
        <f>LOOKUP(2,1/(COUNTIF(Overview!$G$72:G110,list)=0),list)</f>
        <v>#NAME?</v>
      </c>
    </row>
    <row r="107" spans="1:13" x14ac:dyDescent="0.25">
      <c r="A107" s="10">
        <f>IF(F107="","",COUNTIF(Overview!$G:$G,B107))</f>
        <v>3</v>
      </c>
      <c r="B107" s="10" t="s">
        <v>1166</v>
      </c>
      <c r="F107" s="14" t="s">
        <v>79</v>
      </c>
      <c r="G107" s="97" t="s">
        <v>1250</v>
      </c>
      <c r="L107" s="10" t="str">
        <f>IF(Overview!G111=B107,"",Overview!B111)</f>
        <v>EE1200</v>
      </c>
      <c r="M107" s="13" t="e">
        <f>LOOKUP(2,1/(COUNTIF(Overview!$G$72:G111,list)=0),list)</f>
        <v>#NAME?</v>
      </c>
    </row>
    <row r="108" spans="1:13" x14ac:dyDescent="0.25">
      <c r="A108" s="10">
        <f>IF(F108="","",COUNTIF(Overview!$G:$G,B108))</f>
        <v>12</v>
      </c>
      <c r="B108" s="10" t="s">
        <v>1167</v>
      </c>
      <c r="F108" s="14" t="s">
        <v>80</v>
      </c>
      <c r="G108" s="97" t="s">
        <v>1251</v>
      </c>
      <c r="L108" s="10" t="str">
        <f>IF(Overview!G112=B108,"",Overview!B112)</f>
        <v>EE1200</v>
      </c>
      <c r="M108" s="13" t="e">
        <f>LOOKUP(2,1/(COUNTIF(Overview!$G$72:G112,list)=0),list)</f>
        <v>#NAME?</v>
      </c>
    </row>
    <row r="109" spans="1:13" ht="165" x14ac:dyDescent="0.25">
      <c r="A109" s="10">
        <f>IF(F109="","",COUNTIF(Overview!$G:$G,B109))</f>
        <v>35</v>
      </c>
      <c r="B109" s="10" t="s">
        <v>1168</v>
      </c>
      <c r="C109" s="10" t="s">
        <v>1387</v>
      </c>
      <c r="F109" s="14" t="s">
        <v>78</v>
      </c>
      <c r="G109" s="97" t="s">
        <v>114</v>
      </c>
      <c r="H109" s="93" t="s">
        <v>2172</v>
      </c>
      <c r="I109" s="93" t="s">
        <v>2055</v>
      </c>
      <c r="L109" s="10" t="str">
        <f>IF(Overview!G113=B109,"",Overview!B113)</f>
        <v>WB1135</v>
      </c>
      <c r="M109" s="13" t="e">
        <f>LOOKUP(2,1/(COUNTIF(Overview!$G$72:G113,list)=0),list)</f>
        <v>#NAME?</v>
      </c>
    </row>
    <row r="110" spans="1:13" x14ac:dyDescent="0.25">
      <c r="A110" s="10">
        <f>IF(F110="","",COUNTIF(Overview!$G:$G,B110))</f>
        <v>23</v>
      </c>
      <c r="B110" s="10" t="s">
        <v>81</v>
      </c>
      <c r="C110" s="10" t="s">
        <v>1384</v>
      </c>
      <c r="F110" s="14" t="s">
        <v>83</v>
      </c>
      <c r="G110" s="97" t="s">
        <v>1252</v>
      </c>
      <c r="L110" s="10" t="str">
        <f>IF(Overview!G114=B110,"",Overview!B114)</f>
        <v>TN1612TU</v>
      </c>
      <c r="M110" s="13" t="e">
        <f>LOOKUP(2,1/(COUNTIF(Overview!$G$72:G114,list)=0),list)</f>
        <v>#NAME?</v>
      </c>
    </row>
    <row r="111" spans="1:13" ht="90" x14ac:dyDescent="0.25">
      <c r="A111" s="10">
        <f>IF(F111="","",COUNTIF(Overview!$G:$G,B111))</f>
        <v>39</v>
      </c>
      <c r="B111" s="10" t="s">
        <v>84</v>
      </c>
      <c r="C111" s="10" t="s">
        <v>1750</v>
      </c>
      <c r="F111" s="14" t="s">
        <v>85</v>
      </c>
      <c r="G111" s="97" t="s">
        <v>115</v>
      </c>
      <c r="H111" s="93" t="s">
        <v>2162</v>
      </c>
      <c r="L111" s="10" t="str">
        <f>IF(Overview!G115=B111,"",Overview!B115)</f>
        <v>WB1135</v>
      </c>
      <c r="M111" s="13" t="e">
        <f>LOOKUP(2,1/(COUNTIF(Overview!$G$72:G115,list)=0),list)</f>
        <v>#NAME?</v>
      </c>
    </row>
    <row r="112" spans="1:13" ht="90" x14ac:dyDescent="0.25">
      <c r="A112" s="10">
        <f>IF(F112="","",COUNTIF(Overview!$G:$G,B112))</f>
        <v>27</v>
      </c>
      <c r="B112" s="10" t="s">
        <v>88</v>
      </c>
      <c r="F112" s="14" t="s">
        <v>89</v>
      </c>
      <c r="G112" s="97" t="s">
        <v>117</v>
      </c>
      <c r="H112" s="93" t="s">
        <v>2151</v>
      </c>
      <c r="L112" s="10" t="str">
        <f>IF(Overview!G116=B112,"",Overview!B116)</f>
        <v>EE1200</v>
      </c>
      <c r="M112" s="13" t="e">
        <f>LOOKUP(2,1/(COUNTIF(Overview!$G$72:G116,list)=0),list)</f>
        <v>#NAME?</v>
      </c>
    </row>
    <row r="113" spans="1:13" ht="90" x14ac:dyDescent="0.25">
      <c r="A113" s="10">
        <f>IF(F113="","",COUNTIF(Overview!$G:$G,B113))</f>
        <v>39</v>
      </c>
      <c r="B113" s="10" t="s">
        <v>1169</v>
      </c>
      <c r="C113" s="10" t="s">
        <v>1149</v>
      </c>
      <c r="F113" s="14" t="s">
        <v>1621</v>
      </c>
      <c r="G113" s="97" t="s">
        <v>1253</v>
      </c>
      <c r="H113" s="93" t="s">
        <v>2152</v>
      </c>
      <c r="L113" s="10" t="str">
        <f>IF(Overview!G117=B113,"",Overview!B117)</f>
        <v>EE1200</v>
      </c>
      <c r="M113" s="13" t="e">
        <f>LOOKUP(2,1/(COUNTIF(Overview!$G$72:G117,list)=0),list)</f>
        <v>#NAME?</v>
      </c>
    </row>
    <row r="114" spans="1:13" x14ac:dyDescent="0.25">
      <c r="A114" s="10">
        <f>IF(F114="","",COUNTIF(Overview!$G:$G,B114))</f>
        <v>3</v>
      </c>
      <c r="B114" s="10" t="s">
        <v>1409</v>
      </c>
      <c r="F114" s="14" t="s">
        <v>1410</v>
      </c>
      <c r="G114" s="97" t="s">
        <v>1411</v>
      </c>
      <c r="L114" s="10" t="str">
        <f>IF(Overview!G118=B114,"",Overview!B118)</f>
        <v>WB1135</v>
      </c>
      <c r="M114" s="13" t="e">
        <f>LOOKUP(2,1/(COUNTIF(Overview!$G$72:G118,list)=0),list)</f>
        <v>#NAME?</v>
      </c>
    </row>
    <row r="115" spans="1:13" x14ac:dyDescent="0.25">
      <c r="A115" s="10">
        <f>IF(F115="","",COUNTIF(Overview!$G:$G,B115))</f>
        <v>1</v>
      </c>
      <c r="B115" s="10" t="s">
        <v>1170</v>
      </c>
      <c r="F115" s="14" t="s">
        <v>86</v>
      </c>
      <c r="G115" s="14" t="s">
        <v>103</v>
      </c>
      <c r="L115" s="10" t="str">
        <f>IF(Overview!G119=B115,"",Overview!B119)</f>
        <v>TN1531TW</v>
      </c>
      <c r="M115" s="13" t="e">
        <f>LOOKUP(2,1/(COUNTIF(Overview!$G$72:G119,list)=0),list)</f>
        <v>#NAME?</v>
      </c>
    </row>
    <row r="116" spans="1:13" ht="90" x14ac:dyDescent="0.25">
      <c r="A116" s="10">
        <f>IF(F116="","",COUNTIF(Overview!$G:$G,B116))</f>
        <v>40</v>
      </c>
      <c r="B116" s="10" t="s">
        <v>1171</v>
      </c>
      <c r="C116" s="10" t="s">
        <v>473</v>
      </c>
      <c r="F116" s="14" t="s">
        <v>87</v>
      </c>
      <c r="G116" s="97" t="s">
        <v>116</v>
      </c>
      <c r="H116" s="93" t="s">
        <v>2153</v>
      </c>
      <c r="L116" s="10" t="str">
        <f>IF(Overview!G120=B116,"",Overview!B120)</f>
        <v>TN1531TW</v>
      </c>
      <c r="M116" s="13" t="e">
        <f>LOOKUP(2,1/(COUNTIF(Overview!$G$72:G120,list)=0),list)</f>
        <v>#NAME?</v>
      </c>
    </row>
    <row r="117" spans="1:13" x14ac:dyDescent="0.25">
      <c r="A117" s="10">
        <f>IF(F117="","",COUNTIF(Overview!$G:$G,B117))</f>
        <v>7</v>
      </c>
      <c r="B117" s="10" t="s">
        <v>1172</v>
      </c>
      <c r="F117" s="14" t="s">
        <v>90</v>
      </c>
      <c r="G117" s="97" t="s">
        <v>118</v>
      </c>
      <c r="L117" s="10" t="str">
        <f>IF(Overview!G121=B117,"",Overview!B121)</f>
        <v>EE1200</v>
      </c>
      <c r="M117" s="13" t="e">
        <f>LOOKUP(2,1/(COUNTIF(Overview!$G$72:G121,list)=0),list)</f>
        <v>#NAME?</v>
      </c>
    </row>
    <row r="118" spans="1:13" x14ac:dyDescent="0.25">
      <c r="A118" s="10">
        <f>IF(F118="","",COUNTIF(Overview!$G:$G,B118))</f>
        <v>0</v>
      </c>
      <c r="B118" s="10" t="s">
        <v>1394</v>
      </c>
      <c r="F118" s="14" t="s">
        <v>1395</v>
      </c>
      <c r="G118" s="97" t="s">
        <v>1396</v>
      </c>
      <c r="L118" s="10" t="str">
        <f>IF(Overview!G122=B118,"",Overview!B122)</f>
        <v>EE1200</v>
      </c>
      <c r="M118" s="13" t="e">
        <f>LOOKUP(2,1/(COUNTIF(Overview!$G$72:G122,list)=0),list)</f>
        <v>#NAME?</v>
      </c>
    </row>
    <row r="119" spans="1:13" x14ac:dyDescent="0.25">
      <c r="A119" s="10">
        <f>IF(F119="","",COUNTIF(Overview!$G:$G,B119))</f>
        <v>0</v>
      </c>
      <c r="B119" s="10" t="s">
        <v>1397</v>
      </c>
      <c r="F119" s="14" t="s">
        <v>1398</v>
      </c>
      <c r="G119" s="97" t="s">
        <v>1399</v>
      </c>
      <c r="L119" s="10" t="str">
        <f>IF(Overview!G123=B119,"",Overview!B123)</f>
        <v>EE1200</v>
      </c>
      <c r="M119" s="13" t="e">
        <f>LOOKUP(2,1/(COUNTIF(Overview!$G$72:G123,list)=0),list)</f>
        <v>#NAME?</v>
      </c>
    </row>
    <row r="120" spans="1:13" x14ac:dyDescent="0.25">
      <c r="A120" s="10">
        <f>IF(F120="","",COUNTIF(Overview!$G:$G,B120))</f>
        <v>2</v>
      </c>
      <c r="B120" s="10" t="s">
        <v>1400</v>
      </c>
      <c r="C120" s="10" t="s">
        <v>1178</v>
      </c>
      <c r="F120" s="14" t="s">
        <v>1401</v>
      </c>
      <c r="G120" s="97" t="s">
        <v>1402</v>
      </c>
      <c r="L120" s="10" t="str">
        <f>IF(Overview!G124=B120,"",Overview!B124)</f>
        <v>TN1531TW</v>
      </c>
      <c r="M120" s="13" t="e">
        <f>LOOKUP(2,1/(COUNTIF(Overview!$G$72:G124,list)=0),list)</f>
        <v>#NAME?</v>
      </c>
    </row>
    <row r="121" spans="1:13" x14ac:dyDescent="0.25">
      <c r="A121" s="10">
        <f>IF(F121="","",COUNTIF(Overview!$G:$G,B121))</f>
        <v>2</v>
      </c>
      <c r="B121" s="10" t="s">
        <v>1403</v>
      </c>
      <c r="F121" s="14" t="s">
        <v>1404</v>
      </c>
      <c r="G121" s="97" t="s">
        <v>1405</v>
      </c>
      <c r="L121" s="10" t="str">
        <f>IF(Overview!G125=B121,"",Overview!B125)</f>
        <v>EE1200</v>
      </c>
      <c r="M121" s="13" t="e">
        <f>LOOKUP(2,1/(COUNTIF(Overview!$G$72:G125,list)=0),list)</f>
        <v>#NAME?</v>
      </c>
    </row>
    <row r="122" spans="1:13" x14ac:dyDescent="0.25">
      <c r="A122" s="10">
        <f>IF(F122="","",COUNTIF(Overview!$G:$G,B122))</f>
        <v>0</v>
      </c>
      <c r="B122" s="10" t="s">
        <v>1406</v>
      </c>
      <c r="F122" s="14" t="s">
        <v>1407</v>
      </c>
      <c r="G122" s="97" t="s">
        <v>1408</v>
      </c>
      <c r="L122" s="10" t="str">
        <f>IF(Overview!G126=B122,"",Overview!B126)</f>
        <v>EE1200</v>
      </c>
      <c r="M122" s="13" t="e">
        <f>LOOKUP(2,1/(COUNTIF(Overview!$G$72:G126,list)=0),list)</f>
        <v>#NAME?</v>
      </c>
    </row>
    <row r="123" spans="1:13" x14ac:dyDescent="0.25">
      <c r="A123" s="10">
        <f>IF(F123="","",COUNTIF(Overview!$G:$G,B123))</f>
        <v>0</v>
      </c>
      <c r="B123" s="10" t="s">
        <v>1413</v>
      </c>
      <c r="F123" s="14" t="s">
        <v>1414</v>
      </c>
      <c r="G123" s="97" t="s">
        <v>1415</v>
      </c>
      <c r="L123" s="10" t="str">
        <f>IF(Overview!G127=B123,"",Overview!B127)</f>
        <v>TN1612TU</v>
      </c>
      <c r="M123" s="13" t="e">
        <f>LOOKUP(2,1/(COUNTIF(Overview!$G$72:G127,list)=0),list)</f>
        <v>#NAME?</v>
      </c>
    </row>
    <row r="124" spans="1:13" x14ac:dyDescent="0.25">
      <c r="A124" s="10">
        <f>IF(F124="","",COUNTIF(Overview!$G:$G,B124))</f>
        <v>0</v>
      </c>
      <c r="B124" s="10" t="s">
        <v>1752</v>
      </c>
      <c r="F124" s="14" t="s">
        <v>1751</v>
      </c>
      <c r="G124" s="97"/>
      <c r="L124" s="10" t="str">
        <f>IF(Overview!G128=B124,"",Overview!B128)</f>
        <v>TN1612TU</v>
      </c>
      <c r="M124" s="13" t="e">
        <f>LOOKUP(2,1/(COUNTIF(Overview!$G$72:G128,list)=0),list)</f>
        <v>#NAME?</v>
      </c>
    </row>
    <row r="125" spans="1:13" x14ac:dyDescent="0.25">
      <c r="A125" s="10">
        <f>IF(F125="","",COUNTIF(Overview!$G:$G,B125))</f>
        <v>1</v>
      </c>
      <c r="B125" s="10" t="s">
        <v>1173</v>
      </c>
      <c r="F125" s="14" t="s">
        <v>254</v>
      </c>
      <c r="G125" s="97" t="s">
        <v>1254</v>
      </c>
      <c r="L125" s="10" t="str">
        <f>IF(Overview!G129=B125,"",Overview!B129)</f>
        <v>TN1531TW</v>
      </c>
      <c r="M125" s="13" t="e">
        <f>LOOKUP(2,1/(COUNTIF(Overview!$G$72:G129,list)=0),list)</f>
        <v>#NAME?</v>
      </c>
    </row>
    <row r="126" spans="1:13" ht="90" x14ac:dyDescent="0.25">
      <c r="A126" s="10">
        <f>IF(F126="","",COUNTIF(Overview!$G:$G,B126))</f>
        <v>26</v>
      </c>
      <c r="B126" s="10" t="s">
        <v>91</v>
      </c>
      <c r="F126" s="14" t="s">
        <v>92</v>
      </c>
      <c r="G126" s="14" t="s">
        <v>103</v>
      </c>
      <c r="H126" s="93" t="s">
        <v>2150</v>
      </c>
      <c r="L126" s="10" t="str">
        <f>IF(Overview!G130=B126,"",Overview!B130)</f>
        <v>TN1531TW</v>
      </c>
      <c r="M126" s="13" t="e">
        <f>LOOKUP(2,1/(COUNTIF(Overview!$G$72:G130,list)=0),list)</f>
        <v>#NAME?</v>
      </c>
    </row>
    <row r="127" spans="1:13" x14ac:dyDescent="0.25">
      <c r="A127" s="10">
        <f>IF(F127="","",COUNTIF(Overview!$G:$G,B127))</f>
        <v>1</v>
      </c>
      <c r="B127" s="10" t="s">
        <v>1175</v>
      </c>
      <c r="F127" s="14" t="s">
        <v>8</v>
      </c>
      <c r="G127" s="97" t="s">
        <v>1255</v>
      </c>
      <c r="L127" s="10" t="str">
        <f>IF(Overview!G131=B127,"",Overview!B131)</f>
        <v>EE1200</v>
      </c>
      <c r="M127" s="13" t="e">
        <f>LOOKUP(2,1/(COUNTIF(Overview!$G$72:G131,list)=0),list)</f>
        <v>#NAME?</v>
      </c>
    </row>
    <row r="128" spans="1:13" x14ac:dyDescent="0.25">
      <c r="A128" s="10">
        <f>IF(F128="","",COUNTIF(Overview!$G:$G,B128))</f>
        <v>67</v>
      </c>
      <c r="B128" s="10" t="s">
        <v>1176</v>
      </c>
      <c r="F128" s="14" t="s">
        <v>1661</v>
      </c>
      <c r="G128" s="97" t="s">
        <v>119</v>
      </c>
      <c r="L128" s="10" t="str">
        <f>IF(Overview!G132=B128,"",Overview!B132)</f>
        <v>EE1200</v>
      </c>
      <c r="M128" s="13" t="e">
        <f>LOOKUP(2,1/(COUNTIF(Overview!$G$72:G132,list)=0),list)</f>
        <v>#NAME?</v>
      </c>
    </row>
    <row r="129" spans="1:13" x14ac:dyDescent="0.25">
      <c r="A129" s="10">
        <f>IF(F129="","",COUNTIF(Overview!$G:$G,B129))</f>
        <v>0</v>
      </c>
      <c r="B129" s="10" t="s">
        <v>1422</v>
      </c>
      <c r="F129" s="14" t="s">
        <v>1662</v>
      </c>
      <c r="G129" s="97" t="s">
        <v>1423</v>
      </c>
      <c r="L129" s="10" t="str">
        <f>IF(Overview!G133=B129,"",Overview!B133)</f>
        <v>TN1612TU</v>
      </c>
      <c r="M129" s="13" t="e">
        <f>LOOKUP(2,1/(COUNTIF(Overview!$G$72:G133,list)=0),list)</f>
        <v>#NAME?</v>
      </c>
    </row>
    <row r="130" spans="1:13" x14ac:dyDescent="0.25">
      <c r="A130" s="10">
        <f>IF(F130="","",COUNTIF(Overview!$G:$G,B130))</f>
        <v>0</v>
      </c>
      <c r="B130" s="10" t="s">
        <v>1424</v>
      </c>
      <c r="F130" s="14" t="s">
        <v>1663</v>
      </c>
      <c r="G130" s="97" t="s">
        <v>1425</v>
      </c>
      <c r="L130" s="10" t="str">
        <f>IF(Overview!G134=B130,"",Overview!B134)</f>
        <v>TN1612TU</v>
      </c>
      <c r="M130" s="13" t="e">
        <f>LOOKUP(2,1/(COUNTIF(Overview!$G$72:G134,list)=0),list)</f>
        <v>#NAME?</v>
      </c>
    </row>
    <row r="131" spans="1:13" x14ac:dyDescent="0.25">
      <c r="A131" s="10">
        <f>IF(F131="","",COUNTIF(Overview!$G:$G,B131))</f>
        <v>40</v>
      </c>
      <c r="B131" s="10" t="s">
        <v>1659</v>
      </c>
      <c r="F131" s="14" t="s">
        <v>5</v>
      </c>
      <c r="G131" s="14" t="s">
        <v>103</v>
      </c>
      <c r="L131" s="10" t="str">
        <f>IF(Overview!G135=B131,"",Overview!B135)</f>
        <v>TN1612TU</v>
      </c>
      <c r="M131" s="13" t="e">
        <f>LOOKUP(2,1/(COUNTIF(Overview!$G$72:G135,list)=0),list)</f>
        <v>#NAME?</v>
      </c>
    </row>
    <row r="132" spans="1:13" x14ac:dyDescent="0.25">
      <c r="A132" s="10">
        <f>IF(F132="","",COUNTIF(Overview!$G:$G,B132))</f>
        <v>0</v>
      </c>
      <c r="B132" s="10" t="s">
        <v>1416</v>
      </c>
      <c r="F132" s="14" t="s">
        <v>1417</v>
      </c>
      <c r="G132" s="97" t="s">
        <v>1418</v>
      </c>
      <c r="L132" s="10" t="str">
        <f>IF(Overview!G136=B132,"",Overview!B136)</f>
        <v>EE1200</v>
      </c>
      <c r="M132" s="13" t="e">
        <f>LOOKUP(2,1/(COUNTIF(Overview!$G$72:G136,list)=0),list)</f>
        <v>#NAME?</v>
      </c>
    </row>
    <row r="133" spans="1:13" x14ac:dyDescent="0.25">
      <c r="A133" s="10">
        <f>IF(F133="","",COUNTIF(Overview!$G:$G,B133))</f>
        <v>0</v>
      </c>
      <c r="B133" s="10" t="s">
        <v>1419</v>
      </c>
      <c r="F133" s="14" t="s">
        <v>1420</v>
      </c>
      <c r="G133" s="97" t="s">
        <v>1421</v>
      </c>
      <c r="L133" s="10" t="str">
        <f>IF(Overview!G137=B133,"",Overview!B137)</f>
        <v>EE1200</v>
      </c>
      <c r="M133" s="13" t="e">
        <f>LOOKUP(2,1/(COUNTIF(Overview!$G$72:G137,list)=0),list)</f>
        <v>#NAME?</v>
      </c>
    </row>
    <row r="134" spans="1:13" x14ac:dyDescent="0.25">
      <c r="A134" s="10">
        <f>IF(F134="","",COUNTIF(Overview!$G:$G,B134))</f>
        <v>1</v>
      </c>
      <c r="B134" s="10" t="s">
        <v>93</v>
      </c>
      <c r="F134" s="14" t="s">
        <v>94</v>
      </c>
      <c r="G134" s="14" t="s">
        <v>103</v>
      </c>
      <c r="L134" s="10" t="str">
        <f>IF(Overview!G138=B134,"",Overview!B138)</f>
        <v>TN1612TU</v>
      </c>
      <c r="M134" s="13" t="e">
        <f>LOOKUP(2,1/(COUNTIF(Overview!$G$72:G138,list)=0),list)</f>
        <v>#NAME?</v>
      </c>
    </row>
    <row r="135" spans="1:13" ht="90" x14ac:dyDescent="0.25">
      <c r="A135" s="10">
        <f>IF(F135="","",COUNTIF(Overview!$G:$G,B135))</f>
        <v>16</v>
      </c>
      <c r="B135" s="10" t="s">
        <v>1177</v>
      </c>
      <c r="F135" s="14" t="s">
        <v>122</v>
      </c>
      <c r="G135" s="97" t="s">
        <v>1256</v>
      </c>
      <c r="H135" s="93" t="s">
        <v>2150</v>
      </c>
      <c r="L135" s="10" t="str">
        <f>IF(Overview!G139=B135,"",Overview!B139)</f>
        <v>TN1531TW</v>
      </c>
      <c r="M135" s="13" t="e">
        <f>LOOKUP(2,1/(COUNTIF(Overview!$G$72:G139,list)=0),list)</f>
        <v>#NAME?</v>
      </c>
    </row>
    <row r="136" spans="1:13" ht="90" x14ac:dyDescent="0.25">
      <c r="A136" s="10">
        <f>IF(F136="","",COUNTIF(Overview!$G:$G,B136))</f>
        <v>28</v>
      </c>
      <c r="B136" s="10" t="s">
        <v>1658</v>
      </c>
      <c r="C136" s="10" t="s">
        <v>1412</v>
      </c>
      <c r="F136" s="14" t="s">
        <v>95</v>
      </c>
      <c r="G136" s="97" t="s">
        <v>120</v>
      </c>
      <c r="H136" s="93" t="s">
        <v>2150</v>
      </c>
      <c r="L136" s="10" t="str">
        <f>IF(Overview!G140=B136,"",Overview!B140)</f>
        <v>EE1200</v>
      </c>
      <c r="M136" s="13" t="e">
        <f>LOOKUP(2,1/(COUNTIF(Overview!$G$72:G140,list)=0),list)</f>
        <v>#NAME?</v>
      </c>
    </row>
    <row r="137" spans="1:13" x14ac:dyDescent="0.25">
      <c r="A137" s="10">
        <f>IF(F137="","",COUNTIF(Overview!$G:$G,B137))</f>
        <v>2</v>
      </c>
      <c r="B137" s="10" t="s">
        <v>1657</v>
      </c>
      <c r="F137" s="14" t="s">
        <v>96</v>
      </c>
      <c r="G137" s="97" t="s">
        <v>121</v>
      </c>
      <c r="L137" s="10" t="str">
        <f>IF(Overview!G141=B137,"",Overview!B141)</f>
        <v>TN1612TU</v>
      </c>
      <c r="M137" s="13" t="e">
        <f>LOOKUP(2,1/(COUNTIF(Overview!$G$72:G141,list)=0),list)</f>
        <v>#NAME?</v>
      </c>
    </row>
    <row r="138" spans="1:13" x14ac:dyDescent="0.25">
      <c r="A138" s="10">
        <f>IF(F138="","",COUNTIF(Overview!$G:$G,B138))</f>
        <v>0</v>
      </c>
      <c r="B138" s="10" t="s">
        <v>1426</v>
      </c>
      <c r="F138" s="14" t="s">
        <v>1668</v>
      </c>
      <c r="G138" s="97" t="s">
        <v>1427</v>
      </c>
      <c r="L138" s="10" t="str">
        <f>IF(Overview!G142=B138,"",Overview!B142)</f>
        <v>EE1200</v>
      </c>
      <c r="M138" s="13" t="e">
        <f>LOOKUP(2,1/(COUNTIF(Overview!$G$72:G142,list)=0),list)</f>
        <v>#NAME?</v>
      </c>
    </row>
    <row r="139" spans="1:13" x14ac:dyDescent="0.25">
      <c r="A139" s="10">
        <f>IF(F139="","",COUNTIF(Overview!$G:$G,B139))</f>
        <v>0</v>
      </c>
      <c r="B139" s="10" t="s">
        <v>1428</v>
      </c>
      <c r="F139" s="14" t="s">
        <v>1669</v>
      </c>
      <c r="G139" s="97" t="s">
        <v>1429</v>
      </c>
      <c r="L139" s="10" t="str">
        <f>IF(Overview!G143=B139,"",Overview!B143)</f>
        <v>EE1200</v>
      </c>
      <c r="M139" s="13" t="e">
        <f>LOOKUP(2,1/(COUNTIF(Overview!$G$72:G143,list)=0),list)</f>
        <v>#NAME?</v>
      </c>
    </row>
    <row r="140" spans="1:13" x14ac:dyDescent="0.25">
      <c r="A140" s="10">
        <f>IF(F140="","",COUNTIF(Overview!$G:$G,B140))</f>
        <v>12</v>
      </c>
      <c r="B140" s="10" t="s">
        <v>1430</v>
      </c>
      <c r="F140" s="14" t="s">
        <v>1431</v>
      </c>
      <c r="G140" s="97" t="s">
        <v>1432</v>
      </c>
      <c r="L140" s="10" t="str">
        <f>IF(Overview!G144=B140,"",Overview!B144)</f>
        <v>EE1200</v>
      </c>
      <c r="M140" s="13" t="e">
        <f>LOOKUP(2,1/(COUNTIF(Overview!$G$72:G144,list)=0),list)</f>
        <v>#NAME?</v>
      </c>
    </row>
    <row r="141" spans="1:13" ht="30" x14ac:dyDescent="0.25">
      <c r="A141" s="10">
        <f>IF(F141="","",COUNTIF(Overview!$G:$G,B141))</f>
        <v>1</v>
      </c>
      <c r="B141" s="10" t="s">
        <v>1955</v>
      </c>
      <c r="F141" s="14" t="s">
        <v>1954</v>
      </c>
      <c r="G141" s="93" t="s">
        <v>2258</v>
      </c>
      <c r="L141" s="10" t="str">
        <f>IF(Overview!G145=B141,"",Overview!B145)</f>
        <v>EE1200</v>
      </c>
      <c r="M141" s="13" t="e">
        <f>LOOKUP(2,1/(COUNTIF(Overview!$G$72:G145,list)=0),list)</f>
        <v>#NAME?</v>
      </c>
    </row>
    <row r="142" spans="1:13" x14ac:dyDescent="0.25">
      <c r="A142" s="10" t="str">
        <f>IF(F142="","",COUNTIF(Overview!$G:$G,B142))</f>
        <v/>
      </c>
      <c r="L142" s="10" t="str">
        <f>IF(Overview!G146=B142,"",Overview!B146)</f>
        <v>Matching Day</v>
      </c>
      <c r="M142" s="13" t="e">
        <f>LOOKUP(2,1/(COUNTIF(Overview!$G$72:G146,list)=0),list)</f>
        <v>#NAME?</v>
      </c>
    </row>
    <row r="143" spans="1:13" x14ac:dyDescent="0.25">
      <c r="A143" s="10" t="str">
        <f>IF(F143="","",COUNTIF(Overview!$G:$G,B143))</f>
        <v/>
      </c>
      <c r="L143" s="10" t="str">
        <f>IF(Overview!G147=B143,"",Overview!B147)</f>
        <v>TN1612TU</v>
      </c>
      <c r="M143" s="13" t="e">
        <f>LOOKUP(2,1/(COUNTIF(Overview!$G$72:G147,list)=0),list)</f>
        <v>#NAME?</v>
      </c>
    </row>
    <row r="144" spans="1:13" x14ac:dyDescent="0.25">
      <c r="A144" s="10" t="str">
        <f>IF(F144="","",COUNTIF(Overview!$G:$G,B144))</f>
        <v/>
      </c>
      <c r="B144" s="94" t="str">
        <f>PIRA!C91</f>
        <v>2 Fluid Mechanics</v>
      </c>
      <c r="L144" s="10" t="str">
        <f>IF(Overview!G148=B144,"",Overview!B148)</f>
        <v>EE1200</v>
      </c>
      <c r="M144" s="13" t="e">
        <f>LOOKUP(2,1/(COUNTIF(Overview!$G$72:G148,list)=0),list)</f>
        <v>#NAME?</v>
      </c>
    </row>
    <row r="145" spans="1:13" x14ac:dyDescent="0.25">
      <c r="B145" s="94"/>
      <c r="L145" s="10" t="str">
        <f>IF(Overview!G149=B145,"",Overview!B149)</f>
        <v>TN1612TU</v>
      </c>
      <c r="M145" s="13" t="e">
        <f>LOOKUP(2,1/(COUNTIF(Overview!$G$72:G149,list)=0),list)</f>
        <v>#NAME?</v>
      </c>
    </row>
    <row r="146" spans="1:13" x14ac:dyDescent="0.25">
      <c r="A146" s="10">
        <f>IF(F146="","",COUNTIF(Overview!$G:$G,B146))</f>
        <v>1</v>
      </c>
      <c r="B146" s="10" t="s">
        <v>1902</v>
      </c>
      <c r="F146" s="14" t="s">
        <v>1903</v>
      </c>
      <c r="G146" s="14" t="s">
        <v>103</v>
      </c>
      <c r="L146" s="10" t="str">
        <f>IF(Overview!G150=B146,"",Overview!B150)</f>
        <v>TN1612TU</v>
      </c>
      <c r="M146" s="13" t="e">
        <f>LOOKUP(2,1/(COUNTIF(Overview!$G$72:G150,list)=0),list)</f>
        <v>#NAME?</v>
      </c>
    </row>
    <row r="147" spans="1:13" x14ac:dyDescent="0.25">
      <c r="A147" s="10" t="str">
        <f>IF(F147="","",COUNTIF(Overview!$G:$G,B147))</f>
        <v/>
      </c>
      <c r="L147" s="10" t="str">
        <f>IF(Overview!G151=B147,"",Overview!B151)</f>
        <v>EE1200</v>
      </c>
      <c r="M147" s="13" t="e">
        <f>LOOKUP(2,1/(COUNTIF(Overview!$G$72:G151,list)=0),list)</f>
        <v>#NAME?</v>
      </c>
    </row>
    <row r="148" spans="1:13" ht="195" x14ac:dyDescent="0.25">
      <c r="A148" s="10">
        <f>IF(F148="","",COUNTIF(Overview!$G:$G,B148))</f>
        <v>7</v>
      </c>
      <c r="B148" s="10" t="s">
        <v>2073</v>
      </c>
      <c r="F148" s="14" t="s">
        <v>2074</v>
      </c>
      <c r="G148" s="14" t="s">
        <v>103</v>
      </c>
      <c r="H148" s="93" t="s">
        <v>2236</v>
      </c>
      <c r="L148" s="10"/>
      <c r="M148" s="13"/>
    </row>
    <row r="149" spans="1:13" ht="165" x14ac:dyDescent="0.25">
      <c r="A149" s="10">
        <f>IF(F149="","",COUNTIF(Overview!$G:$G,B149))</f>
        <v>21</v>
      </c>
      <c r="B149" s="10" t="s">
        <v>337</v>
      </c>
      <c r="F149" s="14" t="s">
        <v>1656</v>
      </c>
      <c r="G149" s="14" t="s">
        <v>103</v>
      </c>
      <c r="H149" s="93" t="s">
        <v>2230</v>
      </c>
      <c r="L149" s="10" t="str">
        <f>IF(Overview!G152=B149,"",Overview!B152)</f>
        <v>TN1612TU</v>
      </c>
      <c r="M149" s="13" t="e">
        <f>LOOKUP(2,1/(COUNTIF(Overview!$G$72:G152,list)=0),list)</f>
        <v>#NAME?</v>
      </c>
    </row>
    <row r="150" spans="1:13" x14ac:dyDescent="0.25">
      <c r="A150" s="10">
        <f>IF(F150="","",COUNTIF(Overview!$G:$G,B150))</f>
        <v>1</v>
      </c>
      <c r="B150" s="10" t="s">
        <v>1179</v>
      </c>
      <c r="F150" s="14" t="s">
        <v>132</v>
      </c>
      <c r="G150" s="97" t="s">
        <v>1257</v>
      </c>
      <c r="L150" s="10" t="str">
        <f>IF(Overview!G153=B150,"",Overview!B153)</f>
        <v>WB1135</v>
      </c>
      <c r="M150" s="13" t="e">
        <f>LOOKUP(2,1/(COUNTIF(Overview!$G$72:G153,list)=0),list)</f>
        <v>#NAME?</v>
      </c>
    </row>
    <row r="151" spans="1:13" x14ac:dyDescent="0.25">
      <c r="A151" s="10">
        <f>IF(F151="","",COUNTIF(Overview!$G:$G,B151))</f>
        <v>4</v>
      </c>
      <c r="B151" s="10" t="s">
        <v>1180</v>
      </c>
      <c r="F151" s="14" t="s">
        <v>131</v>
      </c>
      <c r="G151" s="97" t="s">
        <v>1258</v>
      </c>
      <c r="L151" s="10" t="str">
        <f>IF(Overview!G154=B151,"",Overview!B154)</f>
        <v>TN1612TU</v>
      </c>
      <c r="M151" s="13" t="e">
        <f>LOOKUP(2,1/(COUNTIF(Overview!$G$72:G154,list)=0),list)</f>
        <v>#NAME?</v>
      </c>
    </row>
    <row r="152" spans="1:13" x14ac:dyDescent="0.25">
      <c r="L152" s="10"/>
      <c r="M152" s="13"/>
    </row>
    <row r="153" spans="1:13" x14ac:dyDescent="0.25">
      <c r="A153" s="10">
        <f>IF(F153="","",COUNTIF(Overview!$G:$G,B153))</f>
        <v>1</v>
      </c>
      <c r="B153" s="10" t="s">
        <v>367</v>
      </c>
      <c r="C153" s="100" t="s">
        <v>1595</v>
      </c>
      <c r="D153" s="10" t="s">
        <v>1596</v>
      </c>
      <c r="F153" s="14" t="s">
        <v>257</v>
      </c>
      <c r="G153" s="97" t="s">
        <v>1276</v>
      </c>
      <c r="L153" s="10" t="str">
        <f>IF(Overview!G155=B153,"",Overview!B155)</f>
        <v>TN1612TU</v>
      </c>
      <c r="M153" s="13" t="e">
        <f>LOOKUP(2,1/(COUNTIF(Overview!$G$72:G155,list)=0),list)</f>
        <v>#NAME?</v>
      </c>
    </row>
    <row r="154" spans="1:13" ht="165" x14ac:dyDescent="0.25">
      <c r="A154" s="10">
        <f>IF(F154="","",COUNTIF(Overview!$G:$G,B154))</f>
        <v>7</v>
      </c>
      <c r="B154" s="10" t="s">
        <v>2067</v>
      </c>
      <c r="C154" s="100"/>
      <c r="F154" s="14" t="s">
        <v>2068</v>
      </c>
      <c r="G154" s="14" t="s">
        <v>103</v>
      </c>
      <c r="H154" s="93" t="s">
        <v>2238</v>
      </c>
      <c r="I154" s="93" t="s">
        <v>2069</v>
      </c>
      <c r="L154" s="10"/>
      <c r="M154" s="13"/>
    </row>
    <row r="155" spans="1:13" x14ac:dyDescent="0.25">
      <c r="A155" s="10" t="str">
        <f>IF(F155="","",COUNTIF(Overview!$G:$G,B155))</f>
        <v/>
      </c>
      <c r="C155" s="100"/>
      <c r="G155" s="97"/>
      <c r="L155" s="10" t="str">
        <f>IF(Overview!G156=B155,"",Overview!B156)</f>
        <v>EE1200</v>
      </c>
      <c r="M155" s="13" t="e">
        <f>LOOKUP(2,1/(COUNTIF(Overview!$G$72:G156,list)=0),list)</f>
        <v>#NAME?</v>
      </c>
    </row>
    <row r="156" spans="1:13" x14ac:dyDescent="0.25">
      <c r="A156" s="10">
        <f>IF(F156="","",COUNTIF(Overview!$G:$G,B156))</f>
        <v>4</v>
      </c>
      <c r="B156" s="10" t="s">
        <v>1210</v>
      </c>
      <c r="F156" s="14" t="s">
        <v>270</v>
      </c>
      <c r="G156" s="14" t="s">
        <v>103</v>
      </c>
      <c r="L156" s="10" t="str">
        <f>IF(Overview!G157=B156,"",Overview!B157)</f>
        <v>EE1200</v>
      </c>
      <c r="M156" s="13" t="e">
        <f>LOOKUP(2,1/(COUNTIF(Overview!$G$72:G157,list)=0),list)</f>
        <v>#NAME?</v>
      </c>
    </row>
    <row r="157" spans="1:13" x14ac:dyDescent="0.25">
      <c r="A157" s="10">
        <f>IF(F157="","",COUNTIF(Overview!$G:$G,B157))</f>
        <v>3</v>
      </c>
      <c r="B157" s="10" t="s">
        <v>1610</v>
      </c>
      <c r="F157" s="14" t="s">
        <v>243</v>
      </c>
      <c r="G157" s="14" t="s">
        <v>103</v>
      </c>
      <c r="L157" s="10" t="str">
        <f>IF(Overview!G158=B157,"",Overview!B158)</f>
        <v>WB1135</v>
      </c>
      <c r="M157" s="13" t="e">
        <f>LOOKUP(2,1/(COUNTIF(Overview!$G$72:G158,list)=0),list)</f>
        <v>#NAME?</v>
      </c>
    </row>
    <row r="158" spans="1:13" x14ac:dyDescent="0.25">
      <c r="A158" s="10">
        <f>IF(F158="","",COUNTIF(Overview!$G:$G,B158))</f>
        <v>11</v>
      </c>
      <c r="B158" s="10" t="s">
        <v>1611</v>
      </c>
      <c r="F158" s="14" t="s">
        <v>1598</v>
      </c>
      <c r="G158" s="14" t="s">
        <v>103</v>
      </c>
      <c r="I158" s="93" t="s">
        <v>21</v>
      </c>
      <c r="L158" s="10" t="str">
        <f>IF(Overview!G159=B158,"",Overview!B159)</f>
        <v>EE1200</v>
      </c>
      <c r="M158" s="13" t="e">
        <f>LOOKUP(2,1/(COUNTIF(Overview!$G$72:G159,list)=0),list)</f>
        <v>#NAME?</v>
      </c>
    </row>
    <row r="159" spans="1:13" x14ac:dyDescent="0.25">
      <c r="A159" s="10" t="str">
        <f>IF(F159="","",COUNTIF(Overview!$G:$G,B159))</f>
        <v/>
      </c>
      <c r="L159" s="10" t="str">
        <f>IF(Overview!G160=B159,"",Overview!B160)</f>
        <v>TN1531TW</v>
      </c>
      <c r="M159" s="13" t="e">
        <f>LOOKUP(2,1/(COUNTIF(Overview!$G$72:G160,list)=0),list)</f>
        <v>#NAME?</v>
      </c>
    </row>
    <row r="160" spans="1:13" x14ac:dyDescent="0.25">
      <c r="A160" s="10" t="str">
        <f>IF(F160="","",COUNTIF(Overview!$G:$G,B160))</f>
        <v/>
      </c>
      <c r="L160" s="10" t="str">
        <f>IF(Overview!G161=B160,"",Overview!B161)</f>
        <v>TN1531TW</v>
      </c>
      <c r="M160" s="13" t="e">
        <f>LOOKUP(2,1/(COUNTIF(Overview!$G$72:G161,list)=0),list)</f>
        <v>#NAME?</v>
      </c>
    </row>
    <row r="161" spans="1:13" x14ac:dyDescent="0.25">
      <c r="A161" s="10" t="str">
        <f>IF(F161="","",COUNTIF(Overview!$G:$G,B161))</f>
        <v/>
      </c>
      <c r="B161" s="94" t="str">
        <f>PIRA!C115</f>
        <v>3 Oscillations and Waves</v>
      </c>
      <c r="L161" s="10" t="str">
        <f>IF(Overview!G162=B161,"",Overview!B162)</f>
        <v>EE1200</v>
      </c>
      <c r="M161" s="13" t="e">
        <f>LOOKUP(2,1/(COUNTIF(Overview!$G$72:G162,list)=0),list)</f>
        <v>#NAME?</v>
      </c>
    </row>
    <row r="162" spans="1:13" x14ac:dyDescent="0.25">
      <c r="B162" s="94"/>
      <c r="L162" s="10" t="str">
        <f>IF(Overview!G163=B162,"",Overview!B163)</f>
        <v>EE1200</v>
      </c>
      <c r="M162" s="13" t="e">
        <f>LOOKUP(2,1/(COUNTIF(Overview!$G$72:G163,list)=0),list)</f>
        <v>#NAME?</v>
      </c>
    </row>
    <row r="163" spans="1:13" x14ac:dyDescent="0.25">
      <c r="A163" s="10">
        <f>IF(F163="","",COUNTIF(Overview!$G:$G,B163))</f>
        <v>1</v>
      </c>
      <c r="B163" s="10" t="s">
        <v>1958</v>
      </c>
      <c r="F163" s="14" t="s">
        <v>1957</v>
      </c>
      <c r="G163" s="101" t="s">
        <v>1956</v>
      </c>
      <c r="L163" s="10" t="str">
        <f>IF(Overview!G164=B163,"",Overview!B164)</f>
        <v>4052FYSTRY</v>
      </c>
      <c r="M163" s="13" t="e">
        <f>LOOKUP(2,1/(COUNTIF(Overview!$G$72:G164,list)=0),list)</f>
        <v>#NAME?</v>
      </c>
    </row>
    <row r="164" spans="1:13" ht="90" x14ac:dyDescent="0.25">
      <c r="A164" s="10">
        <f>IF(F164="","",COUNTIF(Overview!$G:$G,B164))</f>
        <v>15</v>
      </c>
      <c r="B164" s="10" t="s">
        <v>1214</v>
      </c>
      <c r="F164" s="14" t="s">
        <v>1437</v>
      </c>
      <c r="G164" s="14" t="s">
        <v>103</v>
      </c>
      <c r="H164" s="93" t="s">
        <v>2157</v>
      </c>
      <c r="L164" s="10" t="str">
        <f>IF(Overview!G165=B164,"",Overview!B165)</f>
        <v>4052FYSTRY</v>
      </c>
      <c r="M164" s="13" t="e">
        <f>LOOKUP(2,1/(COUNTIF(Overview!$G$72:G165,list)=0),list)</f>
        <v>#NAME?</v>
      </c>
    </row>
    <row r="165" spans="1:13" x14ac:dyDescent="0.25">
      <c r="A165" s="10">
        <f>IF(F165="","",COUNTIF(Overview!$G:$G,B165))</f>
        <v>7</v>
      </c>
      <c r="B165" s="10" t="s">
        <v>1215</v>
      </c>
      <c r="F165" s="14" t="s">
        <v>1438</v>
      </c>
      <c r="G165" s="14" t="s">
        <v>103</v>
      </c>
      <c r="L165" s="10" t="str">
        <f>IF(Overview!G166=B165,"",Overview!B166)</f>
        <v>4052FYSTRY</v>
      </c>
      <c r="M165" s="13" t="e">
        <f>LOOKUP(2,1/(COUNTIF(Overview!$G$72:G166,list)=0),list)</f>
        <v>#NAME?</v>
      </c>
    </row>
    <row r="166" spans="1:13" x14ac:dyDescent="0.25">
      <c r="A166" s="10">
        <f>IF(F166="","",COUNTIF(Overview!$G:$G,B166))</f>
        <v>4</v>
      </c>
      <c r="B166" s="10" t="s">
        <v>1442</v>
      </c>
      <c r="C166" s="10" t="s">
        <v>1182</v>
      </c>
      <c r="F166" s="14" t="s">
        <v>1444</v>
      </c>
      <c r="G166" s="97" t="s">
        <v>1445</v>
      </c>
      <c r="L166" s="10" t="str">
        <f>IF(Overview!G167=B166,"",Overview!B167)</f>
        <v>4052FYSTRY</v>
      </c>
      <c r="M166" s="13" t="e">
        <f>LOOKUP(2,1/(COUNTIF(Overview!$G$72:G167,list)=0),list)</f>
        <v>#NAME?</v>
      </c>
    </row>
    <row r="167" spans="1:13" x14ac:dyDescent="0.25">
      <c r="A167" s="10">
        <f>IF(F167="","",COUNTIF(Overview!$G:$G,B167))</f>
        <v>0</v>
      </c>
      <c r="B167" s="10" t="s">
        <v>1446</v>
      </c>
      <c r="F167" s="14" t="s">
        <v>1447</v>
      </c>
      <c r="G167" s="97" t="s">
        <v>1448</v>
      </c>
      <c r="L167" s="10" t="str">
        <f>IF(Overview!G168=B167,"",Overview!B168)</f>
        <v>TN2345</v>
      </c>
      <c r="M167" s="13" t="e">
        <f>LOOKUP(2,1/(COUNTIF(Overview!$G$72:G168,list)=0),list)</f>
        <v>#NAME?</v>
      </c>
    </row>
    <row r="168" spans="1:13" x14ac:dyDescent="0.25">
      <c r="A168" s="10">
        <f>IF(F168="","",COUNTIF(Overview!$G:$G,B168))</f>
        <v>0</v>
      </c>
      <c r="B168" s="10" t="s">
        <v>1449</v>
      </c>
      <c r="C168" s="10" t="s">
        <v>1450</v>
      </c>
      <c r="F168" s="14" t="s">
        <v>1451</v>
      </c>
      <c r="G168" s="97" t="s">
        <v>1452</v>
      </c>
      <c r="L168" s="10" t="str">
        <f>IF(Overview!G169=B168,"",Overview!B169)</f>
        <v>TN2345</v>
      </c>
      <c r="M168" s="13" t="e">
        <f>LOOKUP(2,1/(COUNTIF(Overview!$G$72:G169,list)=0),list)</f>
        <v>#NAME?</v>
      </c>
    </row>
    <row r="169" spans="1:13" x14ac:dyDescent="0.25">
      <c r="A169" s="10">
        <f>IF(F169="","",COUNTIF(Overview!$G:$G,B169))</f>
        <v>12</v>
      </c>
      <c r="B169" s="10" t="s">
        <v>1181</v>
      </c>
      <c r="F169" s="14" t="s">
        <v>27</v>
      </c>
      <c r="G169" s="97" t="s">
        <v>1259</v>
      </c>
      <c r="L169" s="10" t="str">
        <f>IF(Overview!G170=B169,"",Overview!B170)</f>
        <v>TN2345</v>
      </c>
      <c r="M169" s="13" t="e">
        <f>LOOKUP(2,1/(COUNTIF(Overview!$G$72:G170,list)=0),list)</f>
        <v>#NAME?</v>
      </c>
    </row>
    <row r="170" spans="1:13" x14ac:dyDescent="0.25">
      <c r="A170" s="10">
        <f>IF(F170="","",COUNTIF(Overview!$G:$G,B170))</f>
        <v>0</v>
      </c>
      <c r="B170" s="10" t="s">
        <v>1453</v>
      </c>
      <c r="F170" s="14" t="s">
        <v>1454</v>
      </c>
      <c r="G170" s="97" t="s">
        <v>1455</v>
      </c>
      <c r="L170" s="10" t="str">
        <f>IF(Overview!G171=B170,"",Overview!B171)</f>
        <v>TN2345</v>
      </c>
      <c r="M170" s="13" t="e">
        <f>LOOKUP(2,1/(COUNTIF(Overview!$G$72:G171,list)=0),list)</f>
        <v>#NAME?</v>
      </c>
    </row>
    <row r="171" spans="1:13" x14ac:dyDescent="0.25">
      <c r="A171" s="10">
        <f>IF(F171="","",COUNTIF(Overview!$G:$G,B171))</f>
        <v>11</v>
      </c>
      <c r="B171" s="10" t="s">
        <v>1450</v>
      </c>
      <c r="F171" s="14" t="s">
        <v>1456</v>
      </c>
      <c r="G171" s="97" t="s">
        <v>1457</v>
      </c>
      <c r="L171" s="10" t="str">
        <f>IF(Overview!G172=B171,"",Overview!B172)</f>
        <v>TN2345</v>
      </c>
      <c r="M171" s="13" t="e">
        <f>LOOKUP(2,1/(COUNTIF(Overview!$G$72:G172,list)=0),list)</f>
        <v>#NAME?</v>
      </c>
    </row>
    <row r="172" spans="1:13" x14ac:dyDescent="0.25">
      <c r="A172" s="10">
        <f>IF(F172="","",COUNTIF(Overview!$G:$G,B172))</f>
        <v>0</v>
      </c>
      <c r="B172" s="10" t="s">
        <v>1460</v>
      </c>
      <c r="F172" s="14" t="s">
        <v>1459</v>
      </c>
      <c r="G172" s="97" t="s">
        <v>1458</v>
      </c>
      <c r="L172" s="10" t="str">
        <f>IF(Overview!G173=B172,"",Overview!B173)</f>
        <v>TN2345</v>
      </c>
      <c r="M172" s="13" t="e">
        <f>LOOKUP(2,1/(COUNTIF(Overview!$G$72:G173,list)=0),list)</f>
        <v>#NAME?</v>
      </c>
    </row>
    <row r="173" spans="1:13" x14ac:dyDescent="0.25">
      <c r="A173" s="10">
        <f>IF(F173="","",COUNTIF(Overview!$G:$G,B173))</f>
        <v>15</v>
      </c>
      <c r="B173" s="10" t="s">
        <v>1182</v>
      </c>
      <c r="F173" s="14" t="s">
        <v>99</v>
      </c>
      <c r="G173" s="97" t="s">
        <v>1260</v>
      </c>
      <c r="L173" s="10" t="str">
        <f>IF(Overview!G174=B173,"",Overview!B174)</f>
        <v>TN2345</v>
      </c>
      <c r="M173" s="13" t="e">
        <f>LOOKUP(2,1/(COUNTIF(Overview!$G$72:G174,list)=0),list)</f>
        <v>#NAME?</v>
      </c>
    </row>
    <row r="174" spans="1:13" x14ac:dyDescent="0.25">
      <c r="A174" s="10">
        <f>IF(F174="","",COUNTIF(Overview!$G:$G,B174))</f>
        <v>12</v>
      </c>
      <c r="B174" s="10" t="s">
        <v>1183</v>
      </c>
      <c r="F174" s="14" t="s">
        <v>30</v>
      </c>
      <c r="G174" s="97" t="s">
        <v>1261</v>
      </c>
      <c r="L174" s="10" t="str">
        <f>IF(Overview!G175=B174,"",Overview!B175)</f>
        <v>TN2345</v>
      </c>
      <c r="M174" s="13" t="e">
        <f>LOOKUP(2,1/(COUNTIF(Overview!$G$72:G175,list)=0),list)</f>
        <v>#NAME?</v>
      </c>
    </row>
    <row r="175" spans="1:13" ht="90" x14ac:dyDescent="0.25">
      <c r="A175" s="10">
        <f>IF(F175="","",COUNTIF(Overview!$G:$G,B175))</f>
        <v>12</v>
      </c>
      <c r="B175" s="10" t="s">
        <v>1184</v>
      </c>
      <c r="F175" s="14" t="s">
        <v>1436</v>
      </c>
      <c r="G175" s="14" t="s">
        <v>103</v>
      </c>
      <c r="H175" s="93" t="s">
        <v>2156</v>
      </c>
      <c r="L175" s="10" t="str">
        <f>IF(Overview!G176=B175,"",Overview!B176)</f>
        <v>TN2345</v>
      </c>
      <c r="M175" s="13" t="e">
        <f>LOOKUP(2,1/(COUNTIF(Overview!$G$72:G176,list)=0),list)</f>
        <v>#NAME?</v>
      </c>
    </row>
    <row r="176" spans="1:13" x14ac:dyDescent="0.25">
      <c r="A176" s="10">
        <f>IF(F176="","",COUNTIF(Overview!$G:$G,B176))</f>
        <v>0</v>
      </c>
      <c r="B176" s="10" t="s">
        <v>1461</v>
      </c>
      <c r="C176" s="10" t="s">
        <v>1462</v>
      </c>
      <c r="F176" s="14" t="s">
        <v>1463</v>
      </c>
      <c r="G176" s="97" t="s">
        <v>1464</v>
      </c>
      <c r="L176" s="10" t="str">
        <f>IF(Overview!G177=B176,"",Overview!B177)</f>
        <v>TN2345</v>
      </c>
      <c r="M176" s="13" t="e">
        <f>LOOKUP(2,1/(COUNTIF(Overview!$G$72:G177,list)=0),list)</f>
        <v>#NAME?</v>
      </c>
    </row>
    <row r="177" spans="1:13" x14ac:dyDescent="0.25">
      <c r="A177" s="10">
        <f>IF(F177="","",COUNTIF(Overview!$G:$G,B177))</f>
        <v>13</v>
      </c>
      <c r="B177" s="10" t="s">
        <v>1945</v>
      </c>
      <c r="F177" s="14" t="s">
        <v>1946</v>
      </c>
      <c r="G177" s="14" t="s">
        <v>103</v>
      </c>
      <c r="I177" s="93" t="s">
        <v>19</v>
      </c>
      <c r="L177" s="10" t="str">
        <f>IF(Overview!G178=B177,"",Overview!B178)</f>
        <v>TN2345</v>
      </c>
      <c r="M177" s="13" t="e">
        <f>LOOKUP(2,1/(COUNTIF(Overview!$G$72:G178,list)=0),list)</f>
        <v>#NAME?</v>
      </c>
    </row>
    <row r="178" spans="1:13" x14ac:dyDescent="0.25">
      <c r="A178" s="10">
        <f>IF(F178="","",COUNTIF(Overview!$G:$G,B178))</f>
        <v>1</v>
      </c>
      <c r="B178" s="10" t="s">
        <v>100</v>
      </c>
      <c r="C178" s="10" t="s">
        <v>1442</v>
      </c>
      <c r="F178" s="14" t="s">
        <v>1435</v>
      </c>
      <c r="G178" s="97" t="s">
        <v>1443</v>
      </c>
      <c r="I178" s="93" t="s">
        <v>23</v>
      </c>
      <c r="L178" s="10" t="str">
        <f>IF(Overview!G179=B178,"",Overview!B179)</f>
        <v>TN2345</v>
      </c>
      <c r="M178" s="13" t="e">
        <f>LOOKUP(2,1/(COUNTIF(Overview!$G$72:G179,list)=0),list)</f>
        <v>#NAME?</v>
      </c>
    </row>
    <row r="179" spans="1:13" x14ac:dyDescent="0.25">
      <c r="A179" s="10">
        <f>IF(F179="","",COUNTIF(Overview!$G:$G,B179))</f>
        <v>2</v>
      </c>
      <c r="B179" s="10" t="s">
        <v>1466</v>
      </c>
      <c r="F179" s="14" t="s">
        <v>1465</v>
      </c>
      <c r="G179" s="97" t="s">
        <v>1467</v>
      </c>
      <c r="L179" s="10" t="str">
        <f>IF(Overview!G180=B179,"",Overview!B180)</f>
        <v>TN2345</v>
      </c>
      <c r="M179" s="13" t="e">
        <f>LOOKUP(2,1/(COUNTIF(Overview!$G$72:G180,list)=0),list)</f>
        <v>#NAME?</v>
      </c>
    </row>
    <row r="180" spans="1:13" x14ac:dyDescent="0.25">
      <c r="A180" s="10">
        <f>IF(F180="","",COUNTIF(Overview!$G:$G,B180))</f>
        <v>3</v>
      </c>
      <c r="B180" s="10" t="s">
        <v>1211</v>
      </c>
      <c r="F180" s="14" t="s">
        <v>129</v>
      </c>
      <c r="G180" s="14" t="s">
        <v>103</v>
      </c>
      <c r="L180" s="10" t="str">
        <f>IF(Overview!G181=B180,"",Overview!B181)</f>
        <v>TN2345</v>
      </c>
      <c r="M180" s="13" t="e">
        <f>LOOKUP(2,1/(COUNTIF(Overview!$G$72:G181,list)=0),list)</f>
        <v>#NAME?</v>
      </c>
    </row>
    <row r="181" spans="1:13" x14ac:dyDescent="0.25">
      <c r="A181" s="10" t="str">
        <f>IF(F181="","",COUNTIF(Overview!$G:$G,B181))</f>
        <v/>
      </c>
      <c r="L181" s="10" t="str">
        <f>IF(Overview!G182=B181,"",Overview!B182)</f>
        <v>TN2345</v>
      </c>
      <c r="M181" s="13" t="e">
        <f>LOOKUP(2,1/(COUNTIF(Overview!$G$72:G182,list)=0),list)</f>
        <v>#NAME?</v>
      </c>
    </row>
    <row r="182" spans="1:13" x14ac:dyDescent="0.25">
      <c r="A182" s="10" t="str">
        <f>IF(F182="","",COUNTIF(Overview!$G:$G,B182))</f>
        <v/>
      </c>
      <c r="L182" s="10" t="str">
        <f>IF(Overview!G183=B182,"",Overview!B183)</f>
        <v>Outreach</v>
      </c>
      <c r="M182" s="13" t="e">
        <f>LOOKUP(2,1/(COUNTIF(Overview!$G$72:G183,list)=0),list)</f>
        <v>#NAME?</v>
      </c>
    </row>
    <row r="183" spans="1:13" x14ac:dyDescent="0.25">
      <c r="A183" s="10">
        <f>IF(F183="","",COUNTIF(Overview!$G:$G,B183))</f>
        <v>11</v>
      </c>
      <c r="B183" s="10" t="s">
        <v>1469</v>
      </c>
      <c r="F183" s="14" t="s">
        <v>1470</v>
      </c>
      <c r="G183" s="97" t="s">
        <v>1468</v>
      </c>
      <c r="L183" s="10" t="str">
        <f>IF(Overview!G184=B183,"",Overview!B184)</f>
        <v>TN1311</v>
      </c>
      <c r="M183" s="13" t="e">
        <f>LOOKUP(2,1/(COUNTIF(Overview!$G$72:G184,list)=0),list)</f>
        <v>#NAME?</v>
      </c>
    </row>
    <row r="184" spans="1:13" x14ac:dyDescent="0.25">
      <c r="A184" s="10">
        <f>IF(F184="","",COUNTIF(Overview!$G:$G,B184))</f>
        <v>1</v>
      </c>
      <c r="B184" s="10" t="s">
        <v>1185</v>
      </c>
      <c r="F184" s="14" t="s">
        <v>31</v>
      </c>
      <c r="G184" s="97" t="s">
        <v>1262</v>
      </c>
      <c r="L184" s="10" t="str">
        <f>IF(Overview!G185=B184,"",Overview!B185)</f>
        <v>TN2321</v>
      </c>
      <c r="M184" s="13" t="e">
        <f>LOOKUP(2,1/(COUNTIF(Overview!$G$72:G185,list)=0),list)</f>
        <v>#NAME?</v>
      </c>
    </row>
    <row r="185" spans="1:13" ht="90" x14ac:dyDescent="0.25">
      <c r="A185" s="10">
        <f>IF(F185="","",COUNTIF(Overview!$G:$G,B185))</f>
        <v>0</v>
      </c>
      <c r="B185" s="10" t="s">
        <v>1472</v>
      </c>
      <c r="F185" s="14" t="s">
        <v>1473</v>
      </c>
      <c r="G185" s="97" t="s">
        <v>1471</v>
      </c>
      <c r="H185" s="93" t="s">
        <v>2208</v>
      </c>
      <c r="L185" s="10" t="str">
        <f>IF(Overview!G186=B185,"",Overview!B186)</f>
        <v>TN2321</v>
      </c>
      <c r="M185" s="13" t="e">
        <f>LOOKUP(2,1/(COUNTIF(Overview!$G$72:G186,list)=0),list)</f>
        <v>#NAME?</v>
      </c>
    </row>
    <row r="186" spans="1:13" ht="90" x14ac:dyDescent="0.25">
      <c r="A186" s="10">
        <f>IF(F186="","",COUNTIF(Overview!$G:$G,B186))</f>
        <v>26</v>
      </c>
      <c r="B186" s="10" t="s">
        <v>1186</v>
      </c>
      <c r="F186" s="14" t="s">
        <v>32</v>
      </c>
      <c r="G186" s="97" t="s">
        <v>1263</v>
      </c>
      <c r="H186" s="93" t="s">
        <v>2208</v>
      </c>
      <c r="L186" s="10" t="str">
        <f>IF(Overview!G187=B186,"",Overview!B187)</f>
        <v>TN2321</v>
      </c>
      <c r="M186" s="13" t="e">
        <f>LOOKUP(2,1/(COUNTIF(Overview!$G$72:G187,list)=0),list)</f>
        <v>#NAME?</v>
      </c>
    </row>
    <row r="187" spans="1:13" x14ac:dyDescent="0.25">
      <c r="A187" s="10">
        <f>IF(F187="","",COUNTIF(Overview!$G:$G,B187))</f>
        <v>0</v>
      </c>
      <c r="B187" s="10" t="s">
        <v>1475</v>
      </c>
      <c r="F187" s="14" t="s">
        <v>1474</v>
      </c>
      <c r="G187" s="97" t="s">
        <v>1476</v>
      </c>
      <c r="L187" s="10" t="str">
        <f>IF(Overview!G188=B187,"",Overview!B188)</f>
        <v>TN2321</v>
      </c>
      <c r="M187" s="13" t="e">
        <f>LOOKUP(2,1/(COUNTIF(Overview!$G$72:G188,list)=0),list)</f>
        <v>#NAME?</v>
      </c>
    </row>
    <row r="188" spans="1:13" x14ac:dyDescent="0.25">
      <c r="A188" s="10">
        <f>IF(F188="","",COUNTIF(Overview!$G:$G,B188))</f>
        <v>0</v>
      </c>
      <c r="B188" s="10" t="s">
        <v>1478</v>
      </c>
      <c r="F188" s="14" t="s">
        <v>1479</v>
      </c>
      <c r="G188" s="97" t="s">
        <v>1477</v>
      </c>
      <c r="L188" s="10" t="str">
        <f>IF(Overview!G189=B188,"",Overview!B189)</f>
        <v>TN1311</v>
      </c>
      <c r="M188" s="13" t="e">
        <f>LOOKUP(2,1/(COUNTIF(Overview!$G$72:G189,list)=0),list)</f>
        <v>#NAME?</v>
      </c>
    </row>
    <row r="189" spans="1:13" x14ac:dyDescent="0.25">
      <c r="A189" s="10">
        <f>IF(F189="","",COUNTIF(Overview!$G:$G,B189))</f>
        <v>26</v>
      </c>
      <c r="B189" s="10" t="s">
        <v>126</v>
      </c>
      <c r="F189" s="14" t="s">
        <v>33</v>
      </c>
      <c r="G189" s="97" t="s">
        <v>1262</v>
      </c>
      <c r="I189" s="93" t="s">
        <v>19</v>
      </c>
      <c r="L189" s="10" t="str">
        <f>IF(Overview!G190=B189,"",Overview!B190)</f>
        <v>TN1311</v>
      </c>
      <c r="M189" s="13" t="e">
        <f>LOOKUP(2,1/(COUNTIF(Overview!$G$72:G190,list)=0),list)</f>
        <v>#NAME?</v>
      </c>
    </row>
    <row r="190" spans="1:13" ht="75" x14ac:dyDescent="0.25">
      <c r="A190" s="10">
        <f>IF(F190="","",COUNTIF(Overview!$G:$G,B190))</f>
        <v>16</v>
      </c>
      <c r="B190" s="10" t="s">
        <v>1187</v>
      </c>
      <c r="F190" s="14" t="s">
        <v>1439</v>
      </c>
      <c r="G190" s="14" t="s">
        <v>272</v>
      </c>
      <c r="H190" s="93" t="s">
        <v>2211</v>
      </c>
      <c r="L190" s="10" t="str">
        <f>IF(Overview!G191=B190,"",Overview!B191)</f>
        <v>TN1311</v>
      </c>
      <c r="M190" s="13" t="e">
        <f>LOOKUP(2,1/(COUNTIF(Overview!$G$72:G191,list)=0),list)</f>
        <v>#NAME?</v>
      </c>
    </row>
    <row r="191" spans="1:13" x14ac:dyDescent="0.25">
      <c r="A191" s="10">
        <f>IF(F191="","",COUNTIF(Overview!$G:$G,B191))</f>
        <v>1</v>
      </c>
      <c r="B191" s="10" t="s">
        <v>125</v>
      </c>
      <c r="F191" s="14" t="s">
        <v>1440</v>
      </c>
      <c r="G191" s="14" t="s">
        <v>103</v>
      </c>
      <c r="I191" s="93" t="s">
        <v>19</v>
      </c>
      <c r="L191" s="10" t="str">
        <f>IF(Overview!G192=B191,"",Overview!B192)</f>
        <v>TN2321</v>
      </c>
      <c r="M191" s="13" t="e">
        <f>LOOKUP(2,1/(COUNTIF(Overview!$G$72:G192,list)=0),list)</f>
        <v>#NAME?</v>
      </c>
    </row>
    <row r="192" spans="1:13" x14ac:dyDescent="0.25">
      <c r="A192" s="10">
        <f>IF(F192="","",COUNTIF(Overview!$G:$G,B192))</f>
        <v>12</v>
      </c>
      <c r="B192" s="10" t="s">
        <v>105</v>
      </c>
      <c r="F192" s="14" t="s">
        <v>1441</v>
      </c>
      <c r="G192" s="14" t="s">
        <v>103</v>
      </c>
      <c r="I192" s="93" t="s">
        <v>24</v>
      </c>
      <c r="L192" s="10" t="str">
        <f>IF(Overview!G193=B192,"",Overview!B193)</f>
        <v>TN1311</v>
      </c>
      <c r="M192" s="13" t="e">
        <f>LOOKUP(2,1/(COUNTIF(Overview!$G$72:G193,list)=0),list)</f>
        <v>#NAME?</v>
      </c>
    </row>
    <row r="193" spans="1:13" x14ac:dyDescent="0.25">
      <c r="A193" s="10">
        <f>IF(F193="","",COUNTIF(Overview!$G:$G,B193))</f>
        <v>0</v>
      </c>
      <c r="B193" s="10" t="s">
        <v>1481</v>
      </c>
      <c r="C193" s="10" t="s">
        <v>1205</v>
      </c>
      <c r="D193" s="10" t="s">
        <v>1482</v>
      </c>
      <c r="F193" s="14" t="s">
        <v>1480</v>
      </c>
      <c r="G193" s="97" t="s">
        <v>1483</v>
      </c>
      <c r="L193" s="10" t="str">
        <f>IF(Overview!G194=B193,"",Overview!B194)</f>
        <v>TN1321</v>
      </c>
      <c r="M193" s="13" t="e">
        <f>LOOKUP(2,1/(COUNTIF(Overview!$G$72:G194,list)=0),list)</f>
        <v>#NAME?</v>
      </c>
    </row>
    <row r="194" spans="1:13" x14ac:dyDescent="0.25">
      <c r="A194" s="10">
        <f>IF(F194="","",COUNTIF(Overview!$G:$G,B194))</f>
        <v>0</v>
      </c>
      <c r="B194" s="10" t="s">
        <v>1484</v>
      </c>
      <c r="F194" s="14" t="s">
        <v>1485</v>
      </c>
      <c r="G194" s="97" t="s">
        <v>1486</v>
      </c>
      <c r="L194" s="10" t="str">
        <f>IF(Overview!G195=B194,"",Overview!B195)</f>
        <v>TN1321</v>
      </c>
      <c r="M194" s="13" t="e">
        <f>LOOKUP(2,1/(COUNTIF(Overview!$G$72:G195,list)=0),list)</f>
        <v>#NAME?</v>
      </c>
    </row>
    <row r="195" spans="1:13" ht="45" x14ac:dyDescent="0.25">
      <c r="A195" s="10">
        <f>IF(F195="","",COUNTIF(Overview!$G:$G,B195))</f>
        <v>1</v>
      </c>
      <c r="B195" s="10" t="s">
        <v>1488</v>
      </c>
      <c r="F195" s="14" t="s">
        <v>1489</v>
      </c>
      <c r="G195" s="97" t="s">
        <v>1490</v>
      </c>
      <c r="I195" s="93" t="s">
        <v>1888</v>
      </c>
      <c r="L195" s="10" t="str">
        <f>IF(Overview!G196=B195,"",Overview!B196)</f>
        <v>TN1321</v>
      </c>
      <c r="M195" s="13" t="e">
        <f>LOOKUP(2,1/(COUNTIF(Overview!$G$72:G196,list)=0),list)</f>
        <v>#NAME?</v>
      </c>
    </row>
    <row r="196" spans="1:13" x14ac:dyDescent="0.25">
      <c r="A196" s="10">
        <f>IF(F196="","",COUNTIF(Overview!$G:$G,B196))</f>
        <v>0</v>
      </c>
      <c r="B196" s="10" t="s">
        <v>1491</v>
      </c>
      <c r="F196" s="14" t="s">
        <v>1493</v>
      </c>
      <c r="G196" s="97" t="s">
        <v>1494</v>
      </c>
      <c r="L196" s="10" t="str">
        <f>IF(Overview!G197=B196,"",Overview!B197)</f>
        <v>TN1321</v>
      </c>
      <c r="M196" s="13" t="e">
        <f>LOOKUP(2,1/(COUNTIF(Overview!$G$72:G197,list)=0),list)</f>
        <v>#NAME?</v>
      </c>
    </row>
    <row r="197" spans="1:13" x14ac:dyDescent="0.25">
      <c r="A197" s="10">
        <f>IF(F197="","",COUNTIF(Overview!$G:$G,B197))</f>
        <v>0</v>
      </c>
      <c r="B197" s="10" t="s">
        <v>1495</v>
      </c>
      <c r="F197" s="14" t="s">
        <v>1496</v>
      </c>
      <c r="G197" s="97" t="s">
        <v>1497</v>
      </c>
      <c r="L197" s="10" t="str">
        <f>IF(Overview!G198=B197,"",Overview!B198)</f>
        <v>TN1321</v>
      </c>
      <c r="M197" s="13" t="e">
        <f>LOOKUP(2,1/(COUNTIF(Overview!$G$72:G198,list)=0),list)</f>
        <v>#NAME?</v>
      </c>
    </row>
    <row r="198" spans="1:13" ht="60" x14ac:dyDescent="0.25">
      <c r="A198" s="10">
        <f>IF(F198="","",COUNTIF(Overview!$G:$G,B198))</f>
        <v>21</v>
      </c>
      <c r="B198" s="10" t="s">
        <v>1188</v>
      </c>
      <c r="C198" s="10" t="s">
        <v>474</v>
      </c>
      <c r="F198" s="14" t="s">
        <v>18</v>
      </c>
      <c r="G198" s="97" t="s">
        <v>1264</v>
      </c>
      <c r="H198" s="93" t="s">
        <v>2212</v>
      </c>
      <c r="L198" s="10" t="str">
        <f>IF(Overview!G199=B198,"",Overview!B199)</f>
        <v>Open Days</v>
      </c>
      <c r="M198" s="13" t="e">
        <f>LOOKUP(2,1/(COUNTIF(Overview!$G$72:G199,list)=0),list)</f>
        <v>#NAME?</v>
      </c>
    </row>
    <row r="199" spans="1:13" x14ac:dyDescent="0.25">
      <c r="A199" s="10">
        <f>IF(F199="","",COUNTIF(Overview!$G:$G,B199))</f>
        <v>11</v>
      </c>
      <c r="B199" s="10" t="s">
        <v>1212</v>
      </c>
      <c r="F199" s="14" t="s">
        <v>1599</v>
      </c>
      <c r="G199" s="14" t="s">
        <v>103</v>
      </c>
      <c r="L199" s="10" t="str">
        <f>IF(Overview!G200=B199,"",Overview!B200)</f>
        <v>TN1321</v>
      </c>
      <c r="M199" s="13" t="e">
        <f>LOOKUP(2,1/(COUNTIF(Overview!$G$72:G200,list)=0),list)</f>
        <v>#NAME?</v>
      </c>
    </row>
    <row r="200" spans="1:13" x14ac:dyDescent="0.25">
      <c r="A200" s="10" t="str">
        <f>IF(F200="","",COUNTIF(Overview!$G:$G,B200))</f>
        <v/>
      </c>
      <c r="L200" s="10" t="str">
        <f>IF(Overview!G201=B200,"",Overview!B201)</f>
        <v>TN1321</v>
      </c>
      <c r="M200" s="13" t="e">
        <f>LOOKUP(2,1/(COUNTIF(Overview!$G$72:G201,list)=0),list)</f>
        <v>#NAME?</v>
      </c>
    </row>
    <row r="201" spans="1:13" ht="60" x14ac:dyDescent="0.25">
      <c r="A201" s="10">
        <f>IF(F201="","",COUNTIF(Overview!$G:$G,B201))</f>
        <v>27</v>
      </c>
      <c r="B201" s="10" t="s">
        <v>1189</v>
      </c>
      <c r="C201" s="10" t="s">
        <v>1492</v>
      </c>
      <c r="F201" s="14" t="s">
        <v>34</v>
      </c>
      <c r="G201" s="97" t="s">
        <v>1265</v>
      </c>
      <c r="H201" s="93" t="s">
        <v>2207</v>
      </c>
      <c r="L201" s="10" t="str">
        <f>IF(Overview!G202=B201,"",Overview!B202)</f>
        <v>TN1321</v>
      </c>
      <c r="M201" s="13" t="e">
        <f>LOOKUP(2,1/(COUNTIF(Overview!$G$72:G202,list)=0),list)</f>
        <v>#NAME?</v>
      </c>
    </row>
    <row r="202" spans="1:13" x14ac:dyDescent="0.25">
      <c r="A202" s="10" t="str">
        <f>IF(F202="","",COUNTIF(Overview!$G:$G,B202))</f>
        <v/>
      </c>
      <c r="L202" s="10" t="str">
        <f>IF(Overview!G203=B202,"",Overview!B203)</f>
        <v>TN1321</v>
      </c>
      <c r="M202" s="13" t="e">
        <f>LOOKUP(2,1/(COUNTIF(Overview!$G$72:G203,list)=0),list)</f>
        <v>#NAME?</v>
      </c>
    </row>
    <row r="203" spans="1:13" ht="60" x14ac:dyDescent="0.25">
      <c r="A203" s="10">
        <f>IF(F203="","",COUNTIF(Overview!$G:$G,B203))</f>
        <v>11</v>
      </c>
      <c r="B203" s="10" t="s">
        <v>1809</v>
      </c>
      <c r="F203" s="14" t="s">
        <v>1808</v>
      </c>
      <c r="G203" s="14" t="s">
        <v>103</v>
      </c>
      <c r="H203" s="93" t="s">
        <v>2210</v>
      </c>
      <c r="I203" s="93" t="s">
        <v>2007</v>
      </c>
      <c r="L203" s="10">
        <f>IF(Overview!G204=B203,"",Overview!B204)</f>
        <v>0</v>
      </c>
      <c r="M203" s="13" t="e">
        <f>LOOKUP(2,1/(COUNTIF(Overview!$G$72:G204,list)=0),list)</f>
        <v>#NAME?</v>
      </c>
    </row>
    <row r="204" spans="1:13" x14ac:dyDescent="0.25">
      <c r="A204" s="10">
        <f>IF(F204="","",COUNTIF(Overview!$G:$G,B204))</f>
        <v>11</v>
      </c>
      <c r="B204" s="10" t="s">
        <v>481</v>
      </c>
      <c r="C204" s="10" t="s">
        <v>475</v>
      </c>
      <c r="F204" s="14" t="s">
        <v>2005</v>
      </c>
      <c r="G204" s="14" t="s">
        <v>103</v>
      </c>
      <c r="I204" s="93" t="s">
        <v>2006</v>
      </c>
      <c r="L204" s="10">
        <f>IF(Overview!G205=B204,"",Overview!B205)</f>
        <v>0</v>
      </c>
      <c r="M204" s="13" t="e">
        <f>LOOKUP(2,1/(COUNTIF(Overview!$G$72:G205,list)=0),list)</f>
        <v>#NAME?</v>
      </c>
    </row>
    <row r="205" spans="1:13" ht="60" x14ac:dyDescent="0.25">
      <c r="A205" s="10">
        <f>IF(F205="","",COUNTIF(Overview!$G:$G,B205))</f>
        <v>15</v>
      </c>
      <c r="B205" s="10" t="s">
        <v>124</v>
      </c>
      <c r="F205" s="14" t="s">
        <v>1670</v>
      </c>
      <c r="G205" s="14" t="s">
        <v>103</v>
      </c>
      <c r="H205" s="93" t="s">
        <v>2209</v>
      </c>
      <c r="I205" s="93" t="s">
        <v>25</v>
      </c>
      <c r="L205" s="10" t="str">
        <f>IF(Overview!G206=B205,"",Overview!B206)</f>
        <v>TN1321</v>
      </c>
      <c r="M205" s="13" t="e">
        <f>LOOKUP(2,1/(COUNTIF(Overview!$G$72:G206,list)=0),list)</f>
        <v>#NAME?</v>
      </c>
    </row>
    <row r="206" spans="1:13" x14ac:dyDescent="0.25">
      <c r="A206" s="10">
        <f>IF(F206="","",COUNTIF(Overview!$G:$G,B206))</f>
        <v>16</v>
      </c>
      <c r="B206" s="10" t="s">
        <v>2008</v>
      </c>
      <c r="F206" s="14" t="s">
        <v>2009</v>
      </c>
      <c r="G206" s="14" t="s">
        <v>103</v>
      </c>
      <c r="I206" s="93" t="s">
        <v>19</v>
      </c>
      <c r="L206" s="10">
        <f>IF(Overview!G207=B206,"",Overview!B207)</f>
        <v>0</v>
      </c>
      <c r="M206" s="13" t="e">
        <f>LOOKUP(2,1/(COUNTIF(Overview!$G$72:G207,list)=0),list)</f>
        <v>#NAME?</v>
      </c>
    </row>
    <row r="207" spans="1:13" x14ac:dyDescent="0.25">
      <c r="A207" s="10">
        <f>IF(F207="","",COUNTIF(Overview!$G:$G,B207))</f>
        <v>12</v>
      </c>
      <c r="B207" s="10" t="s">
        <v>1190</v>
      </c>
      <c r="F207" s="14" t="s">
        <v>35</v>
      </c>
      <c r="G207" s="14" t="s">
        <v>103</v>
      </c>
      <c r="L207" s="10">
        <f>IF(Overview!G208=B207,"",Overview!B208)</f>
        <v>0</v>
      </c>
      <c r="M207" s="13" t="e">
        <f>LOOKUP(2,1/(COUNTIF(Overview!$G$72:G208,list)=0),list)</f>
        <v>#NAME?</v>
      </c>
    </row>
    <row r="208" spans="1:13" x14ac:dyDescent="0.25">
      <c r="A208" s="10" t="str">
        <f>IF(F208="","",COUNTIF(Overview!$G:$G,B208))</f>
        <v/>
      </c>
      <c r="L208" s="10" t="str">
        <f>IF(Overview!G209=B208,"",Overview!B209)</f>
        <v/>
      </c>
      <c r="M208" s="13" t="e">
        <f>LOOKUP(2,1/(COUNTIF(Overview!$G$72:G209,list)=0),list)</f>
        <v>#NAME?</v>
      </c>
    </row>
    <row r="209" spans="1:13" x14ac:dyDescent="0.25">
      <c r="A209" s="10" t="str">
        <f>IF(F209="","",COUNTIF(Overview!$G:$G,B209))</f>
        <v/>
      </c>
      <c r="L209" s="10" t="str">
        <f>IF(Overview!G210=B209,"",Overview!B210)</f>
        <v/>
      </c>
      <c r="M209" s="13" t="e">
        <f>LOOKUP(2,1/(COUNTIF(Overview!$G$72:G210,list)=0),list)</f>
        <v>#NAME?</v>
      </c>
    </row>
    <row r="210" spans="1:13" x14ac:dyDescent="0.25">
      <c r="A210" s="10" t="str">
        <f>IF(F210="","",COUNTIF(Overview!$G:$G,B210))</f>
        <v/>
      </c>
      <c r="B210" s="94" t="str">
        <f>PIRA!C172</f>
        <v>4 Thermodynamics</v>
      </c>
      <c r="L210" s="10" t="str">
        <f>IF(Overview!G211=B210,"",Overview!B211)</f>
        <v>TN1321</v>
      </c>
      <c r="M210" s="13" t="e">
        <f>LOOKUP(2,1/(COUNTIF(Overview!$G$72:G211,list)=0),list)</f>
        <v>#NAME?</v>
      </c>
    </row>
    <row r="211" spans="1:13" x14ac:dyDescent="0.25">
      <c r="A211" s="10" t="str">
        <f>IF(F211="","",COUNTIF(Overview!$G:$G,B211))</f>
        <v/>
      </c>
      <c r="B211" s="94"/>
      <c r="L211" s="10" t="str">
        <f>IF(Overview!G212=B211,"",Overview!B212)</f>
        <v/>
      </c>
      <c r="M211" s="13" t="e">
        <f>LOOKUP(2,1/(COUNTIF(Overview!$G$72:G212,list)=0),list)</f>
        <v>#NAME?</v>
      </c>
    </row>
    <row r="212" spans="1:13" x14ac:dyDescent="0.25">
      <c r="A212" s="10">
        <f>IF(F212="","",COUNTIF(Overview!$G:$G,B212))</f>
        <v>1</v>
      </c>
      <c r="B212" s="95" t="s">
        <v>1834</v>
      </c>
      <c r="F212" s="14" t="s">
        <v>1812</v>
      </c>
      <c r="G212" s="97" t="s">
        <v>1853</v>
      </c>
      <c r="L212" s="10" t="str">
        <f>IF(Overview!G213=B212,"",Overview!B213)</f>
        <v>TN1321</v>
      </c>
      <c r="M212" s="13" t="e">
        <f>LOOKUP(2,1/(COUNTIF(Overview!$G$72:G213,list)=0),list)</f>
        <v>#NAME?</v>
      </c>
    </row>
    <row r="213" spans="1:13" x14ac:dyDescent="0.25">
      <c r="A213" s="10">
        <f>IF(F213="","",COUNTIF(Overview!$G:$G,B213))</f>
        <v>10</v>
      </c>
      <c r="B213" s="95" t="s">
        <v>1835</v>
      </c>
      <c r="F213" s="14" t="s">
        <v>1813</v>
      </c>
      <c r="G213" s="97" t="s">
        <v>1854</v>
      </c>
      <c r="L213" s="10">
        <f>IF(Overview!G214=B213,"",Overview!B214)</f>
        <v>0</v>
      </c>
      <c r="M213" s="13" t="e">
        <f>LOOKUP(2,1/(COUNTIF(Overview!$G$72:G214,list)=0),list)</f>
        <v>#NAME?</v>
      </c>
    </row>
    <row r="214" spans="1:13" x14ac:dyDescent="0.25">
      <c r="A214" s="10" t="str">
        <f>IF(F214="","",COUNTIF(Overview!$G:$G,B214))</f>
        <v/>
      </c>
      <c r="B214" s="95"/>
      <c r="L214" s="10" t="str">
        <f>IF(Overview!G215=B214,"",Overview!B215)</f>
        <v>TN1321</v>
      </c>
      <c r="M214" s="13" t="e">
        <f>LOOKUP(2,1/(COUNTIF(Overview!$G$72:G215,list)=0),list)</f>
        <v>#NAME?</v>
      </c>
    </row>
    <row r="215" spans="1:13" ht="30" x14ac:dyDescent="0.25">
      <c r="A215" s="10">
        <f>IF(F215="","",COUNTIF(Overview!$G:$G,B215))</f>
        <v>4</v>
      </c>
      <c r="B215" s="95" t="s">
        <v>1814</v>
      </c>
      <c r="C215" s="10" t="s">
        <v>1836</v>
      </c>
      <c r="F215" s="14" t="s">
        <v>1815</v>
      </c>
      <c r="G215" s="97" t="s">
        <v>1855</v>
      </c>
      <c r="H215" s="93" t="s">
        <v>2225</v>
      </c>
      <c r="L215" s="10">
        <f>IF(Overview!G216=B215,"",Overview!B216)</f>
        <v>0</v>
      </c>
      <c r="M215" s="13" t="e">
        <f>LOOKUP(2,1/(COUNTIF(Overview!$G$72:G216,list)=0),list)</f>
        <v>#NAME?</v>
      </c>
    </row>
    <row r="216" spans="1:13" x14ac:dyDescent="0.25">
      <c r="A216" s="10">
        <f>IF(F216="","",COUNTIF(Overview!$G:$G,B216))</f>
        <v>0</v>
      </c>
      <c r="B216" s="95" t="s">
        <v>1818</v>
      </c>
      <c r="C216" s="10" t="s">
        <v>1837</v>
      </c>
      <c r="D216" s="10" t="s">
        <v>1819</v>
      </c>
      <c r="F216" s="14" t="s">
        <v>1816</v>
      </c>
      <c r="G216" s="97" t="s">
        <v>1856</v>
      </c>
      <c r="L216" s="10" t="str">
        <f>IF(Overview!G217=B216,"",Overview!B217)</f>
        <v>TN1321</v>
      </c>
      <c r="M216" s="13" t="e">
        <f>LOOKUP(2,1/(COUNTIF(Overview!$G$72:G217,list)=0),list)</f>
        <v>#NAME?</v>
      </c>
    </row>
    <row r="217" spans="1:13" ht="150" x14ac:dyDescent="0.25">
      <c r="A217" s="10">
        <f>IF(F217="","",COUNTIF(Overview!$G:$G,B217))</f>
        <v>9</v>
      </c>
      <c r="B217" s="95" t="s">
        <v>2075</v>
      </c>
      <c r="F217" s="14" t="s">
        <v>2076</v>
      </c>
      <c r="G217" s="14" t="s">
        <v>103</v>
      </c>
      <c r="H217" s="93" t="s">
        <v>2235</v>
      </c>
      <c r="L217" s="10"/>
      <c r="M217" s="13"/>
    </row>
    <row r="218" spans="1:13" ht="180" x14ac:dyDescent="0.25">
      <c r="A218" s="10">
        <f>IF(F218="","",COUNTIF(Overview!$G:$G,B218))</f>
        <v>7</v>
      </c>
      <c r="B218" s="95" t="s">
        <v>2070</v>
      </c>
      <c r="F218" s="14" t="s">
        <v>2071</v>
      </c>
      <c r="G218" s="14" t="s">
        <v>103</v>
      </c>
      <c r="H218" s="93" t="s">
        <v>2239</v>
      </c>
      <c r="I218" s="93" t="s">
        <v>2072</v>
      </c>
      <c r="L218" s="10"/>
      <c r="M218" s="13"/>
    </row>
    <row r="219" spans="1:13" x14ac:dyDescent="0.25">
      <c r="A219" s="10">
        <f>IF(F219="","",COUNTIF(Overview!$G:$G,B219))</f>
        <v>3</v>
      </c>
      <c r="B219" s="95" t="s">
        <v>1819</v>
      </c>
      <c r="F219" s="14" t="s">
        <v>1817</v>
      </c>
      <c r="G219" s="97" t="s">
        <v>1857</v>
      </c>
      <c r="L219" s="10">
        <f>IF(Overview!G218=B219,"",Overview!B218)</f>
        <v>0</v>
      </c>
      <c r="M219" s="13" t="e">
        <f>LOOKUP(2,1/(COUNTIF(Overview!$G$72:G218,list)=0),list)</f>
        <v>#NAME?</v>
      </c>
    </row>
    <row r="220" spans="1:13" ht="30" x14ac:dyDescent="0.25">
      <c r="A220" s="10">
        <f>IF(F220="","",COUNTIF(Overview!$G:$G,B220))</f>
        <v>1</v>
      </c>
      <c r="B220" s="95" t="s">
        <v>1836</v>
      </c>
      <c r="E220" s="10" t="s">
        <v>1874</v>
      </c>
      <c r="F220" s="14" t="s">
        <v>1820</v>
      </c>
      <c r="G220" s="97" t="s">
        <v>1858</v>
      </c>
      <c r="H220" s="93" t="s">
        <v>2224</v>
      </c>
      <c r="L220" s="10">
        <f>IF(Overview!G219=B220,"",Overview!B219)</f>
        <v>0</v>
      </c>
      <c r="M220" s="13" t="e">
        <f>LOOKUP(2,1/(COUNTIF(Overview!$G$72:G219,list)=0),list)</f>
        <v>#NAME?</v>
      </c>
    </row>
    <row r="221" spans="1:13" x14ac:dyDescent="0.25">
      <c r="A221" s="10">
        <f>IF(F221="","",COUNTIF(Overview!$G:$G,B221))</f>
        <v>10</v>
      </c>
      <c r="B221" s="95" t="s">
        <v>1880</v>
      </c>
      <c r="F221" s="14" t="s">
        <v>1879</v>
      </c>
      <c r="G221" s="14" t="s">
        <v>103</v>
      </c>
      <c r="L221" s="10">
        <f>IF(Overview!G220=B221,"",Overview!B220)</f>
        <v>0</v>
      </c>
      <c r="M221" s="13" t="e">
        <f>LOOKUP(2,1/(COUNTIF(Overview!$G$72:G220,list)=0),list)</f>
        <v>#NAME?</v>
      </c>
    </row>
    <row r="222" spans="1:13" x14ac:dyDescent="0.25">
      <c r="A222" s="10">
        <f>IF(F222="","",COUNTIF(Overview!$G:$G,B222))</f>
        <v>0</v>
      </c>
      <c r="B222" s="95" t="s">
        <v>1838</v>
      </c>
      <c r="F222" s="14" t="s">
        <v>1821</v>
      </c>
      <c r="G222" s="97" t="s">
        <v>1859</v>
      </c>
      <c r="L222" s="10">
        <f>IF(Overview!G221=B222,"",Overview!B221)</f>
        <v>0</v>
      </c>
      <c r="M222" s="13" t="e">
        <f>LOOKUP(2,1/(COUNTIF(Overview!$G$72:G221,list)=0),list)</f>
        <v>#NAME?</v>
      </c>
    </row>
    <row r="223" spans="1:13" ht="30" x14ac:dyDescent="0.25">
      <c r="A223" s="10">
        <f>IF(F223="","",COUNTIF(Overview!$G:$G,B223))</f>
        <v>1</v>
      </c>
      <c r="B223" s="95" t="s">
        <v>1839</v>
      </c>
      <c r="F223" s="14" t="s">
        <v>1822</v>
      </c>
      <c r="G223" s="97" t="s">
        <v>1860</v>
      </c>
      <c r="H223" s="93" t="s">
        <v>2228</v>
      </c>
      <c r="L223" s="10">
        <f>IF(Overview!G222=B223,"",Overview!B222)</f>
        <v>0</v>
      </c>
      <c r="M223" s="13" t="e">
        <f>LOOKUP(2,1/(COUNTIF(Overview!$G$72:G222,list)=0),list)</f>
        <v>#NAME?</v>
      </c>
    </row>
    <row r="224" spans="1:13" x14ac:dyDescent="0.25">
      <c r="A224" s="10" t="str">
        <f>IF(F224="","",COUNTIF(Overview!$G:$G,B224))</f>
        <v/>
      </c>
      <c r="B224" s="95"/>
      <c r="L224" s="10" t="str">
        <f>IF(Overview!G223=B224,"",Overview!B223)</f>
        <v/>
      </c>
      <c r="M224" s="13" t="e">
        <f>LOOKUP(2,1/(COUNTIF(Overview!$G$72:G223,list)=0),list)</f>
        <v>#NAME?</v>
      </c>
    </row>
    <row r="225" spans="1:14" x14ac:dyDescent="0.25">
      <c r="A225" s="10">
        <f>IF(F225="","",COUNTIF(Overview!$G:$G,B225))</f>
        <v>0</v>
      </c>
      <c r="B225" s="95" t="s">
        <v>1840</v>
      </c>
      <c r="F225" s="14" t="s">
        <v>1823</v>
      </c>
      <c r="G225" s="97" t="s">
        <v>1861</v>
      </c>
      <c r="L225" s="10" t="str">
        <f>IF(Overview!G224=B225,"",Overview!B224)</f>
        <v>TN1321</v>
      </c>
      <c r="M225" s="13" t="e">
        <f>LOOKUP(2,1/(COUNTIF(Overview!$G$72:G224,list)=0),list)</f>
        <v>#NAME?</v>
      </c>
    </row>
    <row r="226" spans="1:14" x14ac:dyDescent="0.25">
      <c r="A226" s="10">
        <f>IF(F226="","",COUNTIF(Overview!$G:$G,B226))</f>
        <v>12</v>
      </c>
      <c r="B226" s="95" t="s">
        <v>1841</v>
      </c>
      <c r="F226" s="14" t="s">
        <v>1824</v>
      </c>
      <c r="G226" s="97" t="s">
        <v>1862</v>
      </c>
      <c r="L226" s="10" t="str">
        <f>IF(Overview!G225=B226,"",Overview!B225)</f>
        <v>TN1321</v>
      </c>
      <c r="M226" s="13" t="e">
        <f>LOOKUP(2,1/(COUNTIF(Overview!$G$72:G225,list)=0),list)</f>
        <v>#NAME?</v>
      </c>
    </row>
    <row r="227" spans="1:14" x14ac:dyDescent="0.25">
      <c r="A227" s="10">
        <f>IF(F227="","",COUNTIF(Overview!$G:$G,B227))</f>
        <v>3</v>
      </c>
      <c r="B227" s="95" t="s">
        <v>1842</v>
      </c>
      <c r="F227" s="14" t="s">
        <v>1825</v>
      </c>
      <c r="G227" s="97" t="s">
        <v>1863</v>
      </c>
      <c r="L227" s="10">
        <f>IF(Overview!G226=B227,"",Overview!B226)</f>
        <v>0</v>
      </c>
      <c r="M227" s="13" t="e">
        <f>LOOKUP(2,1/(COUNTIF(Overview!$G$72:G226,list)=0),list)</f>
        <v>#NAME?</v>
      </c>
      <c r="N227" s="14" t="s">
        <v>2116</v>
      </c>
    </row>
    <row r="228" spans="1:14" x14ac:dyDescent="0.25">
      <c r="A228" s="10">
        <f>IF(F228="","",COUNTIF(Overview!$G:$G,B228))</f>
        <v>0</v>
      </c>
      <c r="B228" s="95" t="s">
        <v>1844</v>
      </c>
      <c r="C228" s="10" t="s">
        <v>1845</v>
      </c>
      <c r="F228" s="14" t="s">
        <v>1826</v>
      </c>
      <c r="G228" s="97" t="s">
        <v>1864</v>
      </c>
      <c r="L228" s="10">
        <f>IF(Overview!G227=B228,"",Overview!B227)</f>
        <v>0</v>
      </c>
      <c r="M228" s="13" t="e">
        <f>LOOKUP(2,1/(COUNTIF(Overview!$G$72:G227,list)=0),list)</f>
        <v>#NAME?</v>
      </c>
    </row>
    <row r="229" spans="1:14" x14ac:dyDescent="0.25">
      <c r="A229" s="10">
        <f>IF(F229="","",COUNTIF(Overview!$G:$G,B229))</f>
        <v>0</v>
      </c>
      <c r="B229" s="95" t="s">
        <v>1843</v>
      </c>
      <c r="F229" s="14" t="s">
        <v>1827</v>
      </c>
      <c r="G229" s="97" t="s">
        <v>1865</v>
      </c>
      <c r="L229" s="10">
        <f>IF(Overview!G228=B229,"",Overview!B228)</f>
        <v>0</v>
      </c>
      <c r="M229" s="13" t="e">
        <f>LOOKUP(2,1/(COUNTIF(Overview!$G$72:G228,list)=0),list)</f>
        <v>#NAME?</v>
      </c>
    </row>
    <row r="230" spans="1:14" x14ac:dyDescent="0.25">
      <c r="A230" s="10">
        <f>IF(F230="","",COUNTIF(Overview!$G:$G,B230))</f>
        <v>10</v>
      </c>
      <c r="B230" s="10" t="s">
        <v>1846</v>
      </c>
      <c r="F230" s="14" t="s">
        <v>1828</v>
      </c>
      <c r="G230" s="97" t="s">
        <v>1866</v>
      </c>
      <c r="L230" s="10">
        <f>IF(Overview!G229=B230,"",Overview!B229)</f>
        <v>0</v>
      </c>
      <c r="M230" s="13" t="e">
        <f>LOOKUP(2,1/(COUNTIF(Overview!$G$72:G229,list)=0),list)</f>
        <v>#NAME?</v>
      </c>
    </row>
    <row r="231" spans="1:14" x14ac:dyDescent="0.25">
      <c r="A231" s="10">
        <f>IF(F231="","",COUNTIF(Overview!$G:$G,B231))</f>
        <v>11</v>
      </c>
      <c r="B231" s="10" t="s">
        <v>1881</v>
      </c>
      <c r="F231" s="14" t="s">
        <v>1882</v>
      </c>
      <c r="G231" s="14" t="s">
        <v>103</v>
      </c>
      <c r="L231" s="10">
        <f>IF(Overview!G230=B231,"",Overview!B230)</f>
        <v>0</v>
      </c>
      <c r="M231" s="13" t="e">
        <f>LOOKUP(2,1/(COUNTIF(Overview!$G$72:G230,list)=0),list)</f>
        <v>#NAME?</v>
      </c>
      <c r="N231" s="14" t="s">
        <v>2116</v>
      </c>
    </row>
    <row r="232" spans="1:14" x14ac:dyDescent="0.25">
      <c r="A232" s="10" t="str">
        <f>IF(F232="","",COUNTIF(Overview!$G:$G,B232))</f>
        <v/>
      </c>
      <c r="L232" s="10" t="str">
        <f>IF(Overview!G231=B232,"",Overview!B231)</f>
        <v/>
      </c>
      <c r="M232" s="13" t="e">
        <f>LOOKUP(2,1/(COUNTIF(Overview!$G$72:G231,list)=0),list)</f>
        <v>#NAME?</v>
      </c>
    </row>
    <row r="233" spans="1:14" x14ac:dyDescent="0.25">
      <c r="A233" s="10">
        <f>IF(F233="","",COUNTIF(Overview!$G:$G,B233))</f>
        <v>0</v>
      </c>
      <c r="B233" s="10" t="s">
        <v>1847</v>
      </c>
      <c r="F233" s="14" t="s">
        <v>897</v>
      </c>
      <c r="G233" s="97" t="s">
        <v>1867</v>
      </c>
      <c r="L233" s="10" t="str">
        <f>IF(Overview!G232=B233,"",Overview!B232)</f>
        <v>TN1301</v>
      </c>
      <c r="M233" s="13" t="e">
        <f>LOOKUP(2,1/(COUNTIF(Overview!$G$72:G232,list)=0),list)</f>
        <v>#NAME?</v>
      </c>
    </row>
    <row r="234" spans="1:14" x14ac:dyDescent="0.25">
      <c r="A234" s="10">
        <f>IF(F234="","",COUNTIF(Overview!$G:$G,B234))</f>
        <v>0</v>
      </c>
      <c r="B234" s="95" t="s">
        <v>1848</v>
      </c>
      <c r="F234" s="14" t="s">
        <v>1829</v>
      </c>
      <c r="G234" s="97" t="s">
        <v>1868</v>
      </c>
      <c r="L234" s="10" t="str">
        <f>IF(Overview!G233=B234,"",Overview!B233)</f>
        <v>TN1301</v>
      </c>
      <c r="M234" s="13" t="e">
        <f>LOOKUP(2,1/(COUNTIF(Overview!$G$72:G233,list)=0),list)</f>
        <v>#NAME?</v>
      </c>
    </row>
    <row r="235" spans="1:14" ht="30" x14ac:dyDescent="0.25">
      <c r="A235" s="10">
        <f>IF(F235="","",COUNTIF(Overview!$G:$G,B235))</f>
        <v>1</v>
      </c>
      <c r="B235" s="95" t="s">
        <v>1849</v>
      </c>
      <c r="F235" s="14" t="s">
        <v>1830</v>
      </c>
      <c r="G235" s="97" t="s">
        <v>1869</v>
      </c>
      <c r="H235" s="93" t="s">
        <v>2223</v>
      </c>
      <c r="L235" s="10">
        <f>IF(Overview!G234=B235,"",Overview!B234)</f>
        <v>0</v>
      </c>
      <c r="M235" s="13" t="e">
        <f>LOOKUP(2,1/(COUNTIF(Overview!$G$72:G234,list)=0),list)</f>
        <v>#NAME?</v>
      </c>
    </row>
    <row r="236" spans="1:14" ht="30" x14ac:dyDescent="0.25">
      <c r="A236" s="10">
        <f>IF(F236="","",COUNTIF(Overview!$G:$G,B236))</f>
        <v>1</v>
      </c>
      <c r="B236" s="95" t="s">
        <v>1934</v>
      </c>
      <c r="F236" s="14" t="s">
        <v>1935</v>
      </c>
      <c r="G236" s="14" t="s">
        <v>103</v>
      </c>
      <c r="H236" s="93" t="s">
        <v>2222</v>
      </c>
      <c r="L236" s="10" t="str">
        <f>IF(Overview!G235=B236,"",Overview!B235)</f>
        <v>TN1301</v>
      </c>
      <c r="M236" s="13" t="e">
        <f>LOOKUP(2,1/(COUNTIF(Overview!$G$72:G235,list)=0),list)</f>
        <v>#NAME?</v>
      </c>
    </row>
    <row r="237" spans="1:14" x14ac:dyDescent="0.25">
      <c r="A237" s="10" t="str">
        <f>IF(F237="","",COUNTIF(Overview!$G:$G,B237))</f>
        <v/>
      </c>
      <c r="B237" s="95"/>
      <c r="L237" s="10" t="str">
        <f>IF(Overview!G236=B237,"",Overview!B236)</f>
        <v/>
      </c>
      <c r="M237" s="13" t="e">
        <f>LOOKUP(2,1/(COUNTIF(Overview!$G$72:G236,list)=0),list)</f>
        <v>#NAME?</v>
      </c>
    </row>
    <row r="238" spans="1:14" x14ac:dyDescent="0.25">
      <c r="A238" s="10">
        <f>IF(F238="","",COUNTIF(Overview!$G:$G,B238))</f>
        <v>1</v>
      </c>
      <c r="B238" s="95" t="s">
        <v>1850</v>
      </c>
      <c r="F238" s="14" t="s">
        <v>1831</v>
      </c>
      <c r="G238" s="97" t="s">
        <v>1870</v>
      </c>
      <c r="L238" s="10" t="str">
        <f>IF(Overview!G237=B238,"",Overview!B237)</f>
        <v>TN1301</v>
      </c>
      <c r="M238" s="13" t="e">
        <f>LOOKUP(2,1/(COUNTIF(Overview!$G$72:G237,list)=0),list)</f>
        <v>#NAME?</v>
      </c>
    </row>
    <row r="239" spans="1:14" ht="30" x14ac:dyDescent="0.25">
      <c r="A239" s="10">
        <f>IF(F239="","",COUNTIF(Overview!$G:$G,B239))</f>
        <v>1</v>
      </c>
      <c r="B239" s="95" t="s">
        <v>1851</v>
      </c>
      <c r="F239" s="14" t="s">
        <v>1832</v>
      </c>
      <c r="G239" s="97" t="s">
        <v>1871</v>
      </c>
      <c r="H239" s="93" t="s">
        <v>2227</v>
      </c>
      <c r="L239" s="10" t="e">
        <f>IF(Overview!#REF!=B239,"",Overview!#REF!)</f>
        <v>#REF!</v>
      </c>
      <c r="M239" s="13" t="e">
        <f>LOOKUP(2,1/(COUNTIF(Overview!$G$72:G237,list)=0),list)</f>
        <v>#NAME?</v>
      </c>
    </row>
    <row r="240" spans="1:14" ht="195" x14ac:dyDescent="0.25">
      <c r="A240" s="10">
        <f>IF(F240="","",COUNTIF(Overview!$G:$G,B240))</f>
        <v>11</v>
      </c>
      <c r="B240" s="95" t="s">
        <v>1852</v>
      </c>
      <c r="F240" s="14" t="s">
        <v>1875</v>
      </c>
      <c r="G240" s="97" t="s">
        <v>1872</v>
      </c>
      <c r="H240" s="93" t="s">
        <v>2237</v>
      </c>
      <c r="L240" s="10" t="e">
        <f>IF(Overview!#REF!=B240,"",Overview!#REF!)</f>
        <v>#REF!</v>
      </c>
      <c r="M240" s="13" t="e">
        <f>LOOKUP(2,1/(COUNTIF(Overview!$G$72:G237,list)=0),list)</f>
        <v>#NAME?</v>
      </c>
    </row>
    <row r="241" spans="1:14" ht="30" x14ac:dyDescent="0.25">
      <c r="A241" s="10">
        <f>IF(F241="","",COUNTIF(Overview!$G:$G,B241))</f>
        <v>19</v>
      </c>
      <c r="B241" s="95" t="s">
        <v>1845</v>
      </c>
      <c r="F241" s="14" t="s">
        <v>1833</v>
      </c>
      <c r="G241" s="97" t="s">
        <v>1873</v>
      </c>
      <c r="H241" s="93" t="s">
        <v>2226</v>
      </c>
      <c r="L241" s="10" t="e">
        <f>IF(Overview!#REF!=B241,"",Overview!#REF!)</f>
        <v>#REF!</v>
      </c>
      <c r="M241" s="13" t="e">
        <f>LOOKUP(2,1/(COUNTIF(Overview!$G$72:G237,list)=0),list)</f>
        <v>#NAME?</v>
      </c>
    </row>
    <row r="242" spans="1:14" ht="45" x14ac:dyDescent="0.25">
      <c r="A242" s="10">
        <f>IF(F242="","",COUNTIF(Overview!$G:$G,B242))</f>
        <v>0</v>
      </c>
      <c r="B242" s="95" t="s">
        <v>1908</v>
      </c>
      <c r="F242" s="14" t="s">
        <v>1909</v>
      </c>
      <c r="G242" s="14" t="s">
        <v>103</v>
      </c>
      <c r="I242" s="93" t="s">
        <v>1910</v>
      </c>
      <c r="L242" s="10" t="e">
        <f>IF(Overview!#REF!=B242,"",Overview!#REF!)</f>
        <v>#REF!</v>
      </c>
      <c r="M242" s="13" t="e">
        <f>LOOKUP(2,1/(COUNTIF(Overview!$G$72:G237,list)=0),list)</f>
        <v>#NAME?</v>
      </c>
    </row>
    <row r="243" spans="1:14" x14ac:dyDescent="0.25">
      <c r="A243" s="10" t="str">
        <f>IF(F243="","",COUNTIF(Overview!$G:$G,B243))</f>
        <v/>
      </c>
      <c r="B243" s="95"/>
      <c r="L243" s="10" t="e">
        <f>IF(Overview!#REF!=B243,"",Overview!#REF!)</f>
        <v>#REF!</v>
      </c>
      <c r="M243" s="13" t="e">
        <f>LOOKUP(2,1/(COUNTIF(Overview!$G$72:G237,list)=0),list)</f>
        <v>#NAME?</v>
      </c>
    </row>
    <row r="244" spans="1:14" x14ac:dyDescent="0.25">
      <c r="A244" s="10" t="str">
        <f>IF(F244="","",COUNTIF(Overview!$G:$G,B244))</f>
        <v/>
      </c>
      <c r="B244" s="95"/>
      <c r="L244" s="10" t="e">
        <f>IF(Overview!#REF!=B244,"",Overview!#REF!)</f>
        <v>#REF!</v>
      </c>
      <c r="M244" s="13" t="e">
        <f>LOOKUP(2,1/(COUNTIF(Overview!$G$72:G237,list)=0),list)</f>
        <v>#NAME?</v>
      </c>
    </row>
    <row r="245" spans="1:14" x14ac:dyDescent="0.25">
      <c r="A245" s="10" t="str">
        <f>IF(F245="","",COUNTIF(Overview!$G:$G,B245))</f>
        <v/>
      </c>
      <c r="B245" s="94" t="str">
        <f>PIRA!C218</f>
        <v>5 Electricity and Magnetism</v>
      </c>
      <c r="L245" s="10" t="e">
        <f>IF(Overview!#REF!=B245,"",Overview!#REF!)</f>
        <v>#REF!</v>
      </c>
      <c r="M245" s="13" t="e">
        <f>LOOKUP(2,1/(COUNTIF(Overview!$G$72:G237,list)=0),list)</f>
        <v>#NAME?</v>
      </c>
    </row>
    <row r="246" spans="1:14" x14ac:dyDescent="0.25">
      <c r="A246" s="10" t="str">
        <f>IF(F246="","",COUNTIF(Overview!$G:$G,B246))</f>
        <v/>
      </c>
      <c r="B246" s="94"/>
      <c r="L246" s="10" t="e">
        <f>IF(Overview!#REF!=B246,"",Overview!#REF!)</f>
        <v>#REF!</v>
      </c>
      <c r="M246" s="13" t="e">
        <f>LOOKUP(2,1/(COUNTIF(Overview!$G$72:G237,list)=0),list)</f>
        <v>#NAME?</v>
      </c>
    </row>
    <row r="247" spans="1:14" ht="30" x14ac:dyDescent="0.25">
      <c r="A247" s="10">
        <f>IF(F247="","",COUNTIF(Overview!$G:$G,B247))</f>
        <v>4</v>
      </c>
      <c r="B247" s="10" t="s">
        <v>1724</v>
      </c>
      <c r="F247" s="14" t="s">
        <v>1723</v>
      </c>
      <c r="G247" s="14" t="s">
        <v>103</v>
      </c>
      <c r="I247" s="93" t="s">
        <v>1771</v>
      </c>
      <c r="L247" s="10" t="e">
        <f>IF(Overview!#REF!=B247,"",Overview!#REF!)</f>
        <v>#REF!</v>
      </c>
      <c r="M247" s="13" t="e">
        <f>LOOKUP(2,1/(COUNTIF(Overview!$G$72:G237,list)=0),list)</f>
        <v>#NAME?</v>
      </c>
    </row>
    <row r="248" spans="1:14" ht="30" x14ac:dyDescent="0.25">
      <c r="A248" s="10">
        <f>IF(F248="","",COUNTIF(Overview!$G:$G,B248))</f>
        <v>3</v>
      </c>
      <c r="B248" s="10" t="s">
        <v>1737</v>
      </c>
      <c r="F248" s="14" t="s">
        <v>1738</v>
      </c>
      <c r="G248" s="14" t="s">
        <v>103</v>
      </c>
      <c r="I248" s="93" t="s">
        <v>1739</v>
      </c>
      <c r="L248" s="10" t="e">
        <f>IF(Overview!#REF!=B248,"",Overview!#REF!)</f>
        <v>#REF!</v>
      </c>
      <c r="M248" s="13" t="e">
        <f>LOOKUP(2,1/(COUNTIF(Overview!$G$72:G237,list)=0),list)</f>
        <v>#NAME?</v>
      </c>
    </row>
    <row r="249" spans="1:14" x14ac:dyDescent="0.25">
      <c r="A249" s="10">
        <f>IF(F249="","",COUNTIF(Overview!$G:$G,B249))</f>
        <v>17</v>
      </c>
      <c r="B249" s="10" t="s">
        <v>245</v>
      </c>
      <c r="F249" s="14" t="s">
        <v>160</v>
      </c>
      <c r="G249" s="97" t="s">
        <v>161</v>
      </c>
      <c r="L249" s="10" t="e">
        <f>IF(Overview!#REF!=B249,"",Overview!#REF!)</f>
        <v>#REF!</v>
      </c>
      <c r="M249" s="13" t="e">
        <f>LOOKUP(2,1/(COUNTIF(Overview!$G$72:G237,list)=0),list)</f>
        <v>#NAME?</v>
      </c>
    </row>
    <row r="250" spans="1:14" ht="45" x14ac:dyDescent="0.25">
      <c r="A250" s="10">
        <f>IF(F250="","",COUNTIF(Overview!$G:$G,B250))</f>
        <v>3</v>
      </c>
      <c r="B250" s="10" t="s">
        <v>249</v>
      </c>
      <c r="F250" s="14" t="s">
        <v>164</v>
      </c>
      <c r="G250" s="14" t="s">
        <v>103</v>
      </c>
      <c r="I250" s="93" t="s">
        <v>1726</v>
      </c>
      <c r="L250" s="10" t="e">
        <f>IF(Overview!#REF!=B250,"",Overview!#REF!)</f>
        <v>#REF!</v>
      </c>
      <c r="M250" s="13" t="e">
        <f>LOOKUP(2,1/(COUNTIF(Overview!$G$72:G237,list)=0),list)</f>
        <v>#NAME?</v>
      </c>
    </row>
    <row r="251" spans="1:14" x14ac:dyDescent="0.25">
      <c r="A251" s="10">
        <f>IF(F251="","",COUNTIF(Overview!$G:$G,B251))</f>
        <v>3</v>
      </c>
      <c r="B251" s="10" t="s">
        <v>157</v>
      </c>
      <c r="C251" s="10" t="s">
        <v>258</v>
      </c>
      <c r="D251" s="10" t="s">
        <v>1498</v>
      </c>
      <c r="F251" s="14" t="s">
        <v>1718</v>
      </c>
      <c r="G251" s="97" t="s">
        <v>158</v>
      </c>
      <c r="L251" s="10" t="e">
        <f>IF(Overview!#REF!=B251,"",Overview!#REF!)</f>
        <v>#REF!</v>
      </c>
      <c r="M251" s="13" t="e">
        <f>LOOKUP(2,1/(COUNTIF(Overview!$G$72:G237,list)=0),list)</f>
        <v>#NAME?</v>
      </c>
    </row>
    <row r="252" spans="1:14" ht="60" x14ac:dyDescent="0.25">
      <c r="A252" s="10">
        <f>IF(F252="","",COUNTIF(Overview!$G:$G,B252))</f>
        <v>12</v>
      </c>
      <c r="B252" s="10" t="s">
        <v>1191</v>
      </c>
      <c r="F252" s="14" t="s">
        <v>165</v>
      </c>
      <c r="G252" s="97" t="s">
        <v>166</v>
      </c>
      <c r="H252" s="93" t="s">
        <v>2217</v>
      </c>
      <c r="L252" s="10" t="e">
        <f>IF(Overview!#REF!=B252,"",Overview!#REF!)</f>
        <v>#REF!</v>
      </c>
      <c r="M252" s="13" t="e">
        <f>LOOKUP(2,1/(COUNTIF(Overview!$G$72:G237,list)=0),list)</f>
        <v>#NAME?</v>
      </c>
      <c r="N252" s="14" t="s">
        <v>2116</v>
      </c>
    </row>
    <row r="253" spans="1:14" x14ac:dyDescent="0.25">
      <c r="A253" s="10">
        <f>IF(F253="","",COUNTIF(Overview!$G:$G,B253))</f>
        <v>1</v>
      </c>
      <c r="B253" s="10" t="s">
        <v>1192</v>
      </c>
      <c r="C253" s="10" t="s">
        <v>1499</v>
      </c>
      <c r="F253" s="14" t="s">
        <v>168</v>
      </c>
      <c r="G253" s="97" t="s">
        <v>169</v>
      </c>
      <c r="L253" s="10" t="e">
        <f>IF(Overview!#REF!=B253,"",Overview!#REF!)</f>
        <v>#REF!</v>
      </c>
      <c r="M253" s="13" t="e">
        <f>LOOKUP(2,1/(COUNTIF(Overview!$G$72:G237,list)=0),list)</f>
        <v>#NAME?</v>
      </c>
    </row>
    <row r="254" spans="1:14" x14ac:dyDescent="0.25">
      <c r="A254" s="10">
        <f>IF(F254="","",COUNTIF(Overview!$G:$G,B254))</f>
        <v>12</v>
      </c>
      <c r="B254" s="10" t="s">
        <v>1700</v>
      </c>
      <c r="C254" s="10" t="s">
        <v>1500</v>
      </c>
      <c r="F254" s="14" t="s">
        <v>1699</v>
      </c>
      <c r="G254" s="97" t="s">
        <v>167</v>
      </c>
      <c r="L254" s="10" t="e">
        <f>IF(Overview!#REF!=B254,"",Overview!#REF!)</f>
        <v>#REF!</v>
      </c>
      <c r="M254" s="13" t="e">
        <f>LOOKUP(2,1/(COUNTIF(Overview!$G$72:G237,list)=0),list)</f>
        <v>#NAME?</v>
      </c>
    </row>
    <row r="255" spans="1:14" x14ac:dyDescent="0.25">
      <c r="A255" s="10" t="str">
        <f>IF(F255="","",COUNTIF(Overview!$G:$G,B255))</f>
        <v/>
      </c>
      <c r="L255" s="10" t="e">
        <f>IF(Overview!#REF!=B255,"",Overview!#REF!)</f>
        <v>#REF!</v>
      </c>
      <c r="M255" s="13" t="e">
        <f>LOOKUP(2,1/(COUNTIF(Overview!$G$72:G237,list)=0),list)</f>
        <v>#NAME?</v>
      </c>
    </row>
    <row r="256" spans="1:14" ht="60" x14ac:dyDescent="0.25">
      <c r="A256" s="10">
        <f>IF(F256="","",COUNTIF(Overview!$G:$G,B256))</f>
        <v>12</v>
      </c>
      <c r="B256" s="10" t="s">
        <v>1193</v>
      </c>
      <c r="F256" s="14" t="s">
        <v>262</v>
      </c>
      <c r="G256" s="97" t="s">
        <v>171</v>
      </c>
      <c r="H256" s="93" t="s">
        <v>2219</v>
      </c>
      <c r="I256" s="93" t="s">
        <v>1736</v>
      </c>
      <c r="L256" s="10" t="e">
        <f>IF(Overview!#REF!=B256,"",Overview!#REF!)</f>
        <v>#REF!</v>
      </c>
      <c r="M256" s="13" t="e">
        <f>LOOKUP(2,1/(COUNTIF(Overview!$G$72:G237,list)=0),list)</f>
        <v>#NAME?</v>
      </c>
    </row>
    <row r="257" spans="1:14" ht="60" x14ac:dyDescent="0.25">
      <c r="A257" s="10">
        <f>IF(F257="","",COUNTIF(Overview!$G:$G,B257))</f>
        <v>13</v>
      </c>
      <c r="B257" s="10" t="s">
        <v>1194</v>
      </c>
      <c r="C257" s="10" t="s">
        <v>1701</v>
      </c>
      <c r="F257" s="14" t="s">
        <v>172</v>
      </c>
      <c r="G257" s="97" t="s">
        <v>173</v>
      </c>
      <c r="H257" s="93" t="s">
        <v>2218</v>
      </c>
      <c r="L257" s="10" t="e">
        <f>IF(Overview!#REF!=B257,"",Overview!#REF!)</f>
        <v>#REF!</v>
      </c>
      <c r="M257" s="13" t="e">
        <f>LOOKUP(2,1/(COUNTIF(Overview!$G$72:G237,list)=0),list)</f>
        <v>#NAME?</v>
      </c>
      <c r="N257" s="14" t="s">
        <v>2116</v>
      </c>
    </row>
    <row r="258" spans="1:14" x14ac:dyDescent="0.25">
      <c r="A258" s="10">
        <f>IF(F258="","",COUNTIF(Overview!$G:$G,B258))</f>
        <v>0</v>
      </c>
      <c r="B258" s="10" t="s">
        <v>1502</v>
      </c>
      <c r="C258" s="10" t="s">
        <v>1503</v>
      </c>
      <c r="F258" s="14" t="s">
        <v>1504</v>
      </c>
      <c r="G258" s="97" t="s">
        <v>1501</v>
      </c>
      <c r="L258" s="10" t="e">
        <f>IF(Overview!#REF!=B258,"",Overview!#REF!)</f>
        <v>#REF!</v>
      </c>
      <c r="M258" s="13" t="e">
        <f>LOOKUP(2,1/(COUNTIF(Overview!$G$72:G237,list)=0),list)</f>
        <v>#NAME?</v>
      </c>
    </row>
    <row r="259" spans="1:14" x14ac:dyDescent="0.25">
      <c r="A259" s="10">
        <f>IF(F259="","",COUNTIF(Overview!$G:$G,B259))</f>
        <v>1</v>
      </c>
      <c r="B259" s="10" t="s">
        <v>1195</v>
      </c>
      <c r="F259" s="14" t="s">
        <v>174</v>
      </c>
      <c r="G259" s="97" t="s">
        <v>175</v>
      </c>
      <c r="L259" s="10" t="e">
        <f>IF(Overview!#REF!=B259,"",Overview!#REF!)</f>
        <v>#REF!</v>
      </c>
      <c r="M259" s="13" t="e">
        <f>LOOKUP(2,1/(COUNTIF(Overview!$G$72:G237,list)=0),list)</f>
        <v>#NAME?</v>
      </c>
    </row>
    <row r="260" spans="1:14" x14ac:dyDescent="0.25">
      <c r="A260" s="10">
        <f>IF(F260="","",COUNTIF(Overview!$G:$G,B260))</f>
        <v>2</v>
      </c>
      <c r="B260" s="10" t="s">
        <v>1608</v>
      </c>
      <c r="F260" s="14" t="s">
        <v>255</v>
      </c>
      <c r="G260" s="14" t="s">
        <v>103</v>
      </c>
      <c r="I260" s="93" t="s">
        <v>256</v>
      </c>
      <c r="L260" s="10" t="e">
        <f>IF(Overview!#REF!=B260,"",Overview!#REF!)</f>
        <v>#REF!</v>
      </c>
      <c r="M260" s="13" t="e">
        <f>LOOKUP(2,1/(COUNTIF(Overview!$G$72:G237,list)=0),list)</f>
        <v>#NAME?</v>
      </c>
    </row>
    <row r="261" spans="1:14" x14ac:dyDescent="0.25">
      <c r="A261" s="10">
        <f>IF(F261="","",COUNTIF(Overview!$G:$G,B261))</f>
        <v>2</v>
      </c>
      <c r="B261" s="10" t="s">
        <v>1606</v>
      </c>
      <c r="F261" s="14" t="s">
        <v>247</v>
      </c>
      <c r="G261" s="14" t="s">
        <v>103</v>
      </c>
      <c r="L261" s="10" t="e">
        <f>IF(Overview!#REF!=B261,"",Overview!#REF!)</f>
        <v>#REF!</v>
      </c>
      <c r="M261" s="13" t="e">
        <f>LOOKUP(2,1/(COUNTIF(Overview!$G$72:G237,list)=0),list)</f>
        <v>#NAME?</v>
      </c>
    </row>
    <row r="262" spans="1:14" x14ac:dyDescent="0.25">
      <c r="A262" s="10">
        <f>IF(F262="","",COUNTIF(Overview!$G:$G,B262))</f>
        <v>2</v>
      </c>
      <c r="B262" s="10" t="s">
        <v>1607</v>
      </c>
      <c r="F262" s="14" t="s">
        <v>250</v>
      </c>
      <c r="G262" s="14" t="s">
        <v>103</v>
      </c>
      <c r="I262" s="93" t="s">
        <v>1217</v>
      </c>
      <c r="L262" s="10" t="e">
        <f>IF(Overview!#REF!=B262,"",Overview!#REF!)</f>
        <v>#REF!</v>
      </c>
      <c r="M262" s="13" t="e">
        <f>LOOKUP(2,1/(COUNTIF(Overview!$G$72:G237,list)=0),list)</f>
        <v>#NAME?</v>
      </c>
    </row>
    <row r="263" spans="1:14" x14ac:dyDescent="0.25">
      <c r="A263" s="10">
        <f>IF(F263="","",COUNTIF(Overview!$G:$G,B263))</f>
        <v>3</v>
      </c>
      <c r="B263" s="10" t="s">
        <v>1734</v>
      </c>
      <c r="C263" s="10" t="s">
        <v>1698</v>
      </c>
      <c r="F263" s="14" t="s">
        <v>260</v>
      </c>
      <c r="G263" s="97" t="s">
        <v>1735</v>
      </c>
      <c r="L263" s="10" t="e">
        <f>IF(Overview!#REF!=B263,"",Overview!#REF!)</f>
        <v>#REF!</v>
      </c>
      <c r="M263" s="13" t="e">
        <f>LOOKUP(2,1/(COUNTIF(Overview!$G$72:G237,list)=0),list)</f>
        <v>#NAME?</v>
      </c>
    </row>
    <row r="264" spans="1:14" ht="30" x14ac:dyDescent="0.25">
      <c r="A264" s="10">
        <f>IF(F264="","",COUNTIF(Overview!$G:$G,B264))</f>
        <v>12</v>
      </c>
      <c r="B264" s="10" t="s">
        <v>1740</v>
      </c>
      <c r="F264" s="14" t="s">
        <v>1741</v>
      </c>
      <c r="G264" s="14" t="s">
        <v>103</v>
      </c>
      <c r="I264" s="93" t="s">
        <v>1742</v>
      </c>
      <c r="L264" s="10" t="e">
        <f>IF(Overview!#REF!=B264,"",Overview!#REF!)</f>
        <v>#REF!</v>
      </c>
      <c r="M264" s="13" t="e">
        <f>LOOKUP(2,1/(COUNTIF(Overview!$G$72:G237,list)=0),list)</f>
        <v>#NAME?</v>
      </c>
      <c r="N264" s="14" t="s">
        <v>2116</v>
      </c>
    </row>
    <row r="265" spans="1:14" x14ac:dyDescent="0.25">
      <c r="A265" s="10" t="str">
        <f>IF(F265="","",COUNTIF(Overview!$G:$G,B265))</f>
        <v/>
      </c>
      <c r="L265" s="10" t="e">
        <f>IF(Overview!#REF!=B265,"",Overview!#REF!)</f>
        <v>#REF!</v>
      </c>
      <c r="M265" s="13" t="e">
        <f>LOOKUP(2,1/(COUNTIF(Overview!$G$72:G237,list)=0),list)</f>
        <v>#NAME?</v>
      </c>
    </row>
    <row r="266" spans="1:14" x14ac:dyDescent="0.25">
      <c r="A266" s="10">
        <f>IF(F266="","",COUNTIF(Overview!$G:$G,B266))</f>
        <v>22</v>
      </c>
      <c r="B266" s="10" t="s">
        <v>248</v>
      </c>
      <c r="F266" s="14" t="s">
        <v>176</v>
      </c>
      <c r="G266" s="97" t="s">
        <v>178</v>
      </c>
      <c r="L266" s="10" t="e">
        <f>IF(Overview!#REF!=B266,"",Overview!#REF!)</f>
        <v>#REF!</v>
      </c>
      <c r="M266" s="13" t="e">
        <f>LOOKUP(2,1/(COUNTIF(Overview!$G$72:G237,list)=0),list)</f>
        <v>#NAME?</v>
      </c>
    </row>
    <row r="267" spans="1:14" x14ac:dyDescent="0.25">
      <c r="A267" s="10">
        <f>IF(F267="","",COUNTIF(Overview!$G:$G,B267))</f>
        <v>0</v>
      </c>
      <c r="B267" s="10" t="s">
        <v>1702</v>
      </c>
      <c r="F267" s="14" t="s">
        <v>1703</v>
      </c>
      <c r="G267" s="97"/>
      <c r="L267" s="10" t="e">
        <f>IF(Overview!#REF!=B267,"",Overview!#REF!)</f>
        <v>#REF!</v>
      </c>
      <c r="M267" s="13" t="e">
        <f>LOOKUP(2,1/(COUNTIF(Overview!$G$72:G237,list)=0),list)</f>
        <v>#NAME?</v>
      </c>
    </row>
    <row r="268" spans="1:14" x14ac:dyDescent="0.25">
      <c r="A268" s="10">
        <f>IF(F268="","",COUNTIF(Overview!$G:$G,B268))</f>
        <v>17</v>
      </c>
      <c r="B268" s="10" t="s">
        <v>482</v>
      </c>
      <c r="C268" s="10" t="s">
        <v>1505</v>
      </c>
      <c r="F268" s="14" t="s">
        <v>182</v>
      </c>
      <c r="G268" s="97" t="s">
        <v>183</v>
      </c>
      <c r="L268" s="10" t="e">
        <f>IF(Overview!#REF!=B268,"",Overview!#REF!)</f>
        <v>#REF!</v>
      </c>
      <c r="M268" s="13" t="e">
        <f>LOOKUP(2,1/(COUNTIF(Overview!$G$72:G237,list)=0),list)</f>
        <v>#NAME?</v>
      </c>
    </row>
    <row r="269" spans="1:14" ht="30" x14ac:dyDescent="0.25">
      <c r="A269" s="10">
        <f>IF(F269="","",COUNTIF(Overview!$G:$G,B269))</f>
        <v>4</v>
      </c>
      <c r="B269" s="10" t="s">
        <v>263</v>
      </c>
      <c r="F269" s="14" t="s">
        <v>1694</v>
      </c>
      <c r="G269" s="14" t="s">
        <v>103</v>
      </c>
      <c r="I269" s="93" t="s">
        <v>1732</v>
      </c>
      <c r="L269" s="10" t="e">
        <f>IF(Overview!#REF!=B269,"",Overview!#REF!)</f>
        <v>#REF!</v>
      </c>
      <c r="M269" s="13" t="e">
        <f>LOOKUP(2,1/(COUNTIF(Overview!$G$72:G237,list)=0),list)</f>
        <v>#NAME?</v>
      </c>
    </row>
    <row r="270" spans="1:14" x14ac:dyDescent="0.25">
      <c r="A270" s="10">
        <f>IF(F270="","",COUNTIF(Overview!$G:$G,B270))</f>
        <v>0</v>
      </c>
      <c r="B270" s="10" t="s">
        <v>1705</v>
      </c>
      <c r="F270" s="14" t="s">
        <v>1704</v>
      </c>
      <c r="G270" s="14" t="s">
        <v>103</v>
      </c>
      <c r="L270" s="10" t="e">
        <f>IF(Overview!#REF!=B270,"",Overview!#REF!)</f>
        <v>#REF!</v>
      </c>
      <c r="M270" s="13" t="e">
        <f>LOOKUP(2,1/(COUNTIF(Overview!$G$72:G237,list)=0),list)</f>
        <v>#NAME?</v>
      </c>
    </row>
    <row r="271" spans="1:14" ht="30" x14ac:dyDescent="0.25">
      <c r="A271" s="10">
        <f>IF(F271="","",COUNTIF(Overview!$G:$G,B271))</f>
        <v>4</v>
      </c>
      <c r="B271" s="10" t="s">
        <v>323</v>
      </c>
      <c r="F271" s="14" t="s">
        <v>265</v>
      </c>
      <c r="G271" s="14" t="s">
        <v>103</v>
      </c>
      <c r="I271" s="93" t="s">
        <v>1722</v>
      </c>
      <c r="L271" s="10" t="e">
        <f>IF(Overview!#REF!=B271,"",Overview!#REF!)</f>
        <v>#REF!</v>
      </c>
      <c r="M271" s="13" t="e">
        <f>LOOKUP(2,1/(COUNTIF(Overview!$G$72:G237,list)=0),list)</f>
        <v>#NAME?</v>
      </c>
    </row>
    <row r="272" spans="1:14" x14ac:dyDescent="0.25">
      <c r="A272" s="10">
        <f>IF(F272="","",COUNTIF(Overview!$G:$G,B272))</f>
        <v>0</v>
      </c>
      <c r="B272" s="10" t="s">
        <v>1707</v>
      </c>
      <c r="F272" s="14" t="s">
        <v>1706</v>
      </c>
      <c r="G272" s="14" t="s">
        <v>103</v>
      </c>
      <c r="L272" s="10" t="e">
        <f>IF(Overview!#REF!=B272,"",Overview!#REF!)</f>
        <v>#REF!</v>
      </c>
      <c r="M272" s="13" t="e">
        <f>LOOKUP(2,1/(COUNTIF(Overview!$G$72:G237,list)=0),list)</f>
        <v>#NAME?</v>
      </c>
    </row>
    <row r="273" spans="1:13" x14ac:dyDescent="0.25">
      <c r="A273" s="10" t="str">
        <f>IF(F273="","",COUNTIF(Overview!$G:$G,B273))</f>
        <v/>
      </c>
      <c r="L273" s="10" t="e">
        <f>IF(Overview!#REF!=B273,"",Overview!#REF!)</f>
        <v>#REF!</v>
      </c>
      <c r="M273" s="13" t="e">
        <f>LOOKUP(2,1/(COUNTIF(Overview!$G$72:G237,list)=0),list)</f>
        <v>#NAME?</v>
      </c>
    </row>
    <row r="274" spans="1:13" x14ac:dyDescent="0.25">
      <c r="A274" s="10">
        <f>IF(F274="","",COUNTIF(Overview!$G:$G,B274))</f>
        <v>0</v>
      </c>
      <c r="B274" s="10" t="s">
        <v>1709</v>
      </c>
      <c r="F274" s="14" t="s">
        <v>1708</v>
      </c>
      <c r="G274" s="14" t="s">
        <v>103</v>
      </c>
      <c r="L274" s="10" t="e">
        <f>IF(Overview!#REF!=B274,"",Overview!#REF!)</f>
        <v>#REF!</v>
      </c>
      <c r="M274" s="13" t="e">
        <f>LOOKUP(2,1/(COUNTIF(Overview!$G$72:G237,list)=0),list)</f>
        <v>#NAME?</v>
      </c>
    </row>
    <row r="275" spans="1:13" ht="60" x14ac:dyDescent="0.25">
      <c r="A275" s="10">
        <f>IF(F275="","",COUNTIF(Overview!$G:$G,B275))</f>
        <v>12</v>
      </c>
      <c r="B275" s="10" t="s">
        <v>1196</v>
      </c>
      <c r="F275" s="14" t="s">
        <v>184</v>
      </c>
      <c r="G275" s="97" t="s">
        <v>185</v>
      </c>
      <c r="H275" s="93" t="s">
        <v>2221</v>
      </c>
      <c r="L275" s="10" t="str">
        <f>IF(Overview!G238=B275,"",Overview!B238)</f>
        <v>TN1301</v>
      </c>
      <c r="M275" s="13" t="e">
        <f>LOOKUP(2,1/(COUNTIF(Overview!$G$72:G238,list)=0),list)</f>
        <v>#NAME?</v>
      </c>
    </row>
    <row r="276" spans="1:13" ht="60" x14ac:dyDescent="0.25">
      <c r="A276" s="10">
        <f>IF(F276="","",COUNTIF(Overview!$G:$G,B276))</f>
        <v>12</v>
      </c>
      <c r="B276" s="10" t="s">
        <v>1197</v>
      </c>
      <c r="F276" s="14" t="s">
        <v>188</v>
      </c>
      <c r="G276" s="97" t="s">
        <v>189</v>
      </c>
      <c r="H276" s="93" t="s">
        <v>2221</v>
      </c>
      <c r="L276" s="10">
        <f>IF(Overview!G239=B276,"",Overview!B239)</f>
        <v>0</v>
      </c>
      <c r="M276" s="13" t="e">
        <f>LOOKUP(2,1/(COUNTIF(Overview!$G$72:G239,list)=0),list)</f>
        <v>#NAME?</v>
      </c>
    </row>
    <row r="277" spans="1:13" x14ac:dyDescent="0.25">
      <c r="A277" s="10">
        <f>IF(F277="","",COUNTIF(Overview!$G:$G,B277))</f>
        <v>0</v>
      </c>
      <c r="B277" s="10" t="s">
        <v>1711</v>
      </c>
      <c r="F277" s="14" t="s">
        <v>1710</v>
      </c>
      <c r="G277" s="14" t="s">
        <v>103</v>
      </c>
      <c r="L277" s="10">
        <f>IF(Overview!G240=B277,"",Overview!B240)</f>
        <v>0</v>
      </c>
      <c r="M277" s="13" t="e">
        <f>LOOKUP(2,1/(COUNTIF(Overview!$G$72:G240,list)=0),list)</f>
        <v>#NAME?</v>
      </c>
    </row>
    <row r="278" spans="1:13" x14ac:dyDescent="0.25">
      <c r="A278" s="10" t="str">
        <f>IF(F278="","",COUNTIF(Overview!$G:$G,B278))</f>
        <v/>
      </c>
      <c r="L278" s="10" t="str">
        <f>IF(Overview!G241=B278,"",Overview!B241)</f>
        <v/>
      </c>
      <c r="M278" s="13" t="e">
        <f>LOOKUP(2,1/(COUNTIF(Overview!$G$72:G241,list)=0),list)</f>
        <v>#NAME?</v>
      </c>
    </row>
    <row r="279" spans="1:13" x14ac:dyDescent="0.25">
      <c r="A279" s="10">
        <f>IF(F279="","",COUNTIF(Overview!$G:$G,B279))</f>
        <v>2</v>
      </c>
      <c r="B279" s="10" t="s">
        <v>1712</v>
      </c>
      <c r="C279" s="10" t="s">
        <v>1506</v>
      </c>
      <c r="F279" s="14" t="s">
        <v>190</v>
      </c>
      <c r="G279" s="97" t="s">
        <v>191</v>
      </c>
      <c r="L279" s="10">
        <f>IF(Overview!G242=B279,"",Overview!B242)</f>
        <v>0</v>
      </c>
      <c r="M279" s="13" t="e">
        <f>LOOKUP(2,1/(COUNTIF(Overview!$G$72:G242,list)=0),list)</f>
        <v>#NAME?</v>
      </c>
    </row>
    <row r="280" spans="1:13" x14ac:dyDescent="0.25">
      <c r="A280" s="10" t="str">
        <f>IF(F280="","",COUNTIF(Overview!$G:$G,B280))</f>
        <v/>
      </c>
      <c r="L280" s="10" t="str">
        <f>IF(Overview!G243=B280,"",Overview!B243)</f>
        <v/>
      </c>
      <c r="M280" s="13" t="e">
        <f>LOOKUP(2,1/(COUNTIF(Overview!$G$72:G243,list)=0),list)</f>
        <v>#NAME?</v>
      </c>
    </row>
    <row r="281" spans="1:13" x14ac:dyDescent="0.25">
      <c r="A281" s="10">
        <f>IF(F281="","",COUNTIF(Overview!$G:$G,B281))</f>
        <v>2</v>
      </c>
      <c r="B281" s="10" t="s">
        <v>483</v>
      </c>
      <c r="C281" s="10" t="s">
        <v>1507</v>
      </c>
      <c r="F281" s="14" t="s">
        <v>259</v>
      </c>
      <c r="G281" s="14" t="s">
        <v>103</v>
      </c>
      <c r="I281" s="93" t="s">
        <v>1719</v>
      </c>
      <c r="L281" s="10" t="str">
        <f>IF(Overview!G244=B281,"",Overview!B244)</f>
        <v>TN1301</v>
      </c>
      <c r="M281" s="13" t="e">
        <f>LOOKUP(2,1/(COUNTIF(Overview!$G$72:G244,list)=0),list)</f>
        <v>#NAME?</v>
      </c>
    </row>
    <row r="282" spans="1:13" x14ac:dyDescent="0.25">
      <c r="A282" s="10">
        <f>IF(F282="","",COUNTIF(Overview!$G:$G,B282))</f>
        <v>0</v>
      </c>
      <c r="B282" s="10" t="s">
        <v>1508</v>
      </c>
      <c r="C282" s="10" t="s">
        <v>1509</v>
      </c>
      <c r="F282" s="14" t="s">
        <v>1514</v>
      </c>
      <c r="G282" s="97" t="s">
        <v>1510</v>
      </c>
      <c r="L282" s="10">
        <f>IF(Overview!G245=B282,"",Overview!B245)</f>
        <v>0</v>
      </c>
      <c r="M282" s="13" t="e">
        <f>LOOKUP(2,1/(COUNTIF(Overview!$G$72:G245,list)=0),list)</f>
        <v>#NAME?</v>
      </c>
    </row>
    <row r="283" spans="1:13" x14ac:dyDescent="0.25">
      <c r="A283" s="10">
        <f>IF(F283="","",COUNTIF(Overview!$G:$G,B283))</f>
        <v>0</v>
      </c>
      <c r="B283" s="10" t="s">
        <v>1512</v>
      </c>
      <c r="C283" s="10" t="s">
        <v>1513</v>
      </c>
      <c r="F283" s="14" t="s">
        <v>1515</v>
      </c>
      <c r="G283" s="97" t="s">
        <v>1511</v>
      </c>
      <c r="L283" s="10" t="str">
        <f>IF(Overview!G246=B283,"",Overview!B246)</f>
        <v>TN1301</v>
      </c>
      <c r="M283" s="13" t="e">
        <f>LOOKUP(2,1/(COUNTIF(Overview!$G$72:G246,list)=0),list)</f>
        <v>#NAME?</v>
      </c>
    </row>
    <row r="284" spans="1:13" ht="60" x14ac:dyDescent="0.25">
      <c r="A284" s="10">
        <f>IF(F284="","",COUNTIF(Overview!$G:$G,B284))</f>
        <v>18</v>
      </c>
      <c r="B284" s="10" t="s">
        <v>1713</v>
      </c>
      <c r="F284" s="14" t="s">
        <v>1671</v>
      </c>
      <c r="G284" s="14" t="s">
        <v>103</v>
      </c>
      <c r="H284" s="93" t="s">
        <v>2220</v>
      </c>
      <c r="L284" s="10">
        <f>IF(Overview!G247=B284,"",Overview!B247)</f>
        <v>0</v>
      </c>
      <c r="M284" s="13" t="e">
        <f>LOOKUP(2,1/(COUNTIF(Overview!$G$72:G247,list)=0),list)</f>
        <v>#NAME?</v>
      </c>
    </row>
    <row r="285" spans="1:13" x14ac:dyDescent="0.25">
      <c r="A285" s="10" t="str">
        <f>IF(F285="","",COUNTIF(Overview!$G:$G,B285))</f>
        <v/>
      </c>
      <c r="L285" s="10" t="str">
        <f>IF(Overview!G248=B285,"",Overview!B248)</f>
        <v/>
      </c>
      <c r="M285" s="13" t="e">
        <f>LOOKUP(2,1/(COUNTIF(Overview!$G$72:G248,list)=0),list)</f>
        <v>#NAME?</v>
      </c>
    </row>
    <row r="286" spans="1:13" ht="30" x14ac:dyDescent="0.25">
      <c r="A286" s="10">
        <f>IF(F286="","",COUNTIF(Overview!$G:$G,B286))</f>
        <v>2</v>
      </c>
      <c r="B286" s="10" t="s">
        <v>1213</v>
      </c>
      <c r="F286" s="14" t="s">
        <v>261</v>
      </c>
      <c r="G286" s="14" t="s">
        <v>103</v>
      </c>
      <c r="I286" s="93" t="s">
        <v>264</v>
      </c>
      <c r="L286" s="10" t="str">
        <f>IF(Overview!G249=B286,"",Overview!B249)</f>
        <v>TN1301</v>
      </c>
      <c r="M286" s="13" t="e">
        <f>LOOKUP(2,1/(COUNTIF(Overview!$G$72:G249,list)=0),list)</f>
        <v>#NAME?</v>
      </c>
    </row>
    <row r="287" spans="1:13" x14ac:dyDescent="0.25">
      <c r="A287" s="10">
        <f>IF(F287="","",COUNTIF(Overview!$G:$G,B287))</f>
        <v>1</v>
      </c>
      <c r="B287" s="10" t="s">
        <v>1714</v>
      </c>
      <c r="F287" s="14" t="s">
        <v>194</v>
      </c>
      <c r="G287" s="97" t="s">
        <v>195</v>
      </c>
      <c r="L287" s="10" t="str">
        <f>IF(Overview!G250=B287,"",Overview!B250)</f>
        <v>TN1301</v>
      </c>
      <c r="M287" s="13" t="e">
        <f>LOOKUP(2,1/(COUNTIF(Overview!$G$72:G250,list)=0),list)</f>
        <v>#NAME?</v>
      </c>
    </row>
    <row r="288" spans="1:13" x14ac:dyDescent="0.25">
      <c r="A288" s="10">
        <f>IF(F288="","",COUNTIF(Overview!$G:$G,B288))</f>
        <v>0</v>
      </c>
      <c r="B288" s="10" t="s">
        <v>1696</v>
      </c>
      <c r="F288" s="14" t="s">
        <v>1695</v>
      </c>
      <c r="G288" s="14" t="s">
        <v>103</v>
      </c>
      <c r="L288" s="10">
        <f>IF(Overview!G251=B288,"",Overview!B251)</f>
        <v>0</v>
      </c>
      <c r="M288" s="13" t="e">
        <f>LOOKUP(2,1/(COUNTIF(Overview!$G$72:G251,list)=0),list)</f>
        <v>#NAME?</v>
      </c>
    </row>
    <row r="289" spans="1:13" x14ac:dyDescent="0.25">
      <c r="A289" s="10">
        <f>IF(F289="","",COUNTIF(Overview!$G:$G,B289))</f>
        <v>0</v>
      </c>
      <c r="B289" s="10" t="s">
        <v>1516</v>
      </c>
      <c r="F289" s="14" t="s">
        <v>1518</v>
      </c>
      <c r="G289" s="97" t="s">
        <v>1519</v>
      </c>
      <c r="L289" s="10">
        <f>IF(Overview!G252=B289,"",Overview!B252)</f>
        <v>0</v>
      </c>
      <c r="M289" s="13" t="e">
        <f>LOOKUP(2,1/(COUNTIF(Overview!$G$72:G252,list)=0),list)</f>
        <v>#NAME?</v>
      </c>
    </row>
    <row r="290" spans="1:13" x14ac:dyDescent="0.25">
      <c r="A290" s="10">
        <f>IF(F290="","",COUNTIF(Overview!$G:$G,B290))</f>
        <v>0</v>
      </c>
      <c r="B290" s="10" t="s">
        <v>1517</v>
      </c>
      <c r="F290" s="14" t="s">
        <v>1521</v>
      </c>
      <c r="G290" s="97" t="s">
        <v>1520</v>
      </c>
      <c r="L290" s="10">
        <f>IF(Overview!G253=B290,"",Overview!B253)</f>
        <v>0</v>
      </c>
      <c r="M290" s="13" t="e">
        <f>LOOKUP(2,1/(COUNTIF(Overview!$G$72:G253,list)=0),list)</f>
        <v>#NAME?</v>
      </c>
    </row>
    <row r="291" spans="1:13" x14ac:dyDescent="0.25">
      <c r="A291" s="10">
        <f>IF(F291="","",COUNTIF(Overview!$G:$G,B291))</f>
        <v>3</v>
      </c>
      <c r="B291" s="10" t="s">
        <v>196</v>
      </c>
      <c r="F291" s="14" t="s">
        <v>197</v>
      </c>
      <c r="G291" s="97" t="s">
        <v>198</v>
      </c>
      <c r="L291" s="10" t="str">
        <f>IF(Overview!G254=B291,"",Overview!B254)</f>
        <v>TN1301</v>
      </c>
      <c r="M291" s="13" t="e">
        <f>LOOKUP(2,1/(COUNTIF(Overview!$G$72:G254,list)=0),list)</f>
        <v>#NAME?</v>
      </c>
    </row>
    <row r="292" spans="1:13" x14ac:dyDescent="0.25">
      <c r="A292" s="10">
        <f>IF(F292="","",COUNTIF(Overview!$G:$G,B292))</f>
        <v>5</v>
      </c>
      <c r="B292" s="10" t="s">
        <v>1715</v>
      </c>
      <c r="F292" s="14" t="s">
        <v>199</v>
      </c>
      <c r="G292" s="97" t="s">
        <v>200</v>
      </c>
      <c r="L292" s="10">
        <f>IF(Overview!G255=B292,"",Overview!B255)</f>
        <v>0</v>
      </c>
      <c r="M292" s="13" t="e">
        <f>LOOKUP(2,1/(COUNTIF(Overview!$G$72:G255,list)=0),list)</f>
        <v>#NAME?</v>
      </c>
    </row>
    <row r="293" spans="1:13" x14ac:dyDescent="0.25">
      <c r="A293" s="10">
        <f>IF(F293="","",COUNTIF(Overview!$G:$G,B293))</f>
        <v>19</v>
      </c>
      <c r="B293" s="10" t="s">
        <v>202</v>
      </c>
      <c r="F293" s="14" t="s">
        <v>1054</v>
      </c>
      <c r="G293" s="97" t="s">
        <v>203</v>
      </c>
      <c r="L293" s="10" t="str">
        <f>IF(Overview!G256=B293,"",Overview!B256)</f>
        <v>TN1301</v>
      </c>
      <c r="M293" s="13" t="e">
        <f>LOOKUP(2,1/(COUNTIF(Overview!$G$72:G256,list)=0),list)</f>
        <v>#NAME?</v>
      </c>
    </row>
    <row r="294" spans="1:13" x14ac:dyDescent="0.25">
      <c r="A294" s="10">
        <f>IF(F294="","",COUNTIF(Overview!$G:$G,B294))</f>
        <v>0</v>
      </c>
      <c r="B294" s="10" t="s">
        <v>1525</v>
      </c>
      <c r="F294" s="14" t="s">
        <v>1526</v>
      </c>
      <c r="G294" s="97" t="s">
        <v>1527</v>
      </c>
      <c r="L294" s="10" t="str">
        <f>IF(Overview!G257=B294,"",Overview!B257)</f>
        <v>TN1301</v>
      </c>
      <c r="M294" s="13" t="e">
        <f>LOOKUP(2,1/(COUNTIF(Overview!$G$72:G257,list)=0),list)</f>
        <v>#NAME?</v>
      </c>
    </row>
    <row r="295" spans="1:13" x14ac:dyDescent="0.25">
      <c r="A295" s="10">
        <f>IF(F295="","",COUNTIF(Overview!$G:$G,B295))</f>
        <v>1</v>
      </c>
      <c r="B295" s="10" t="s">
        <v>205</v>
      </c>
      <c r="F295" s="14" t="s">
        <v>204</v>
      </c>
      <c r="G295" s="97" t="s">
        <v>206</v>
      </c>
      <c r="L295" s="10">
        <f>IF(Overview!G258=B295,"",Overview!B258)</f>
        <v>0</v>
      </c>
      <c r="M295" s="13" t="e">
        <f>LOOKUP(2,1/(COUNTIF(Overview!$G$72:G258,list)=0),list)</f>
        <v>#NAME?</v>
      </c>
    </row>
    <row r="296" spans="1:13" x14ac:dyDescent="0.25">
      <c r="A296" s="10">
        <f>IF(F296="","",COUNTIF(Overview!$G:$G,B296))</f>
        <v>2</v>
      </c>
      <c r="B296" s="10" t="s">
        <v>207</v>
      </c>
      <c r="F296" s="14" t="s">
        <v>1697</v>
      </c>
      <c r="G296" s="14" t="s">
        <v>103</v>
      </c>
      <c r="L296" s="10">
        <f>IF(Overview!G259=B296,"",Overview!B259)</f>
        <v>0</v>
      </c>
      <c r="M296" s="13" t="e">
        <f>LOOKUP(2,1/(COUNTIF(Overview!$G$72:G259,list)=0),list)</f>
        <v>#NAME?</v>
      </c>
    </row>
    <row r="297" spans="1:13" x14ac:dyDescent="0.25">
      <c r="A297" s="10">
        <f>IF(F297="","",COUNTIF(Overview!$G:$G,B297))</f>
        <v>0</v>
      </c>
      <c r="B297" s="10" t="s">
        <v>1522</v>
      </c>
      <c r="F297" s="14" t="s">
        <v>1523</v>
      </c>
      <c r="G297" s="97" t="s">
        <v>1524</v>
      </c>
      <c r="L297" s="10" t="str">
        <f>IF(Overview!G260=B297,"",Overview!B260)</f>
        <v>TN1301</v>
      </c>
      <c r="M297" s="13" t="e">
        <f>LOOKUP(2,1/(COUNTIF(Overview!$G$72:G260,list)=0),list)</f>
        <v>#NAME?</v>
      </c>
    </row>
    <row r="298" spans="1:13" x14ac:dyDescent="0.25">
      <c r="A298" s="10">
        <f>IF(F298="","",COUNTIF(Overview!$G:$G,B298))</f>
        <v>0</v>
      </c>
      <c r="B298" s="10" t="s">
        <v>1717</v>
      </c>
      <c r="F298" s="14" t="s">
        <v>1716</v>
      </c>
      <c r="G298" s="97"/>
      <c r="L298" s="10">
        <f>IF(Overview!G261=B298,"",Overview!B261)</f>
        <v>0</v>
      </c>
      <c r="M298" s="13" t="e">
        <f>LOOKUP(2,1/(COUNTIF(Overview!$G$72:G261,list)=0),list)</f>
        <v>#NAME?</v>
      </c>
    </row>
    <row r="299" spans="1:13" x14ac:dyDescent="0.25">
      <c r="A299" s="10">
        <f>IF(F299="","",COUNTIF(Overview!$G:$G,B299))</f>
        <v>1</v>
      </c>
      <c r="B299" s="10" t="s">
        <v>324</v>
      </c>
      <c r="F299" s="14" t="s">
        <v>1720</v>
      </c>
      <c r="L299" s="10" t="str">
        <f>IF(Overview!G262=B299,"",Overview!B262)</f>
        <v>TN1301</v>
      </c>
      <c r="M299" s="13" t="e">
        <f>LOOKUP(2,1/(COUNTIF(Overview!$G$72:G262,list)=0),list)</f>
        <v>#NAME?</v>
      </c>
    </row>
    <row r="300" spans="1:13" x14ac:dyDescent="0.25">
      <c r="A300" s="10">
        <f>IF(F300="","",COUNTIF(Overview!$G:$G,B300))</f>
        <v>2</v>
      </c>
      <c r="B300" s="10" t="s">
        <v>1198</v>
      </c>
      <c r="F300" s="14" t="s">
        <v>209</v>
      </c>
      <c r="G300" s="97" t="s">
        <v>210</v>
      </c>
      <c r="L300" s="10">
        <f>IF(Overview!G263=B300,"",Overview!B263)</f>
        <v>0</v>
      </c>
      <c r="M300" s="13" t="e">
        <f>LOOKUP(2,1/(COUNTIF(Overview!$G$72:G263,list)=0),list)</f>
        <v>#NAME?</v>
      </c>
    </row>
    <row r="301" spans="1:13" x14ac:dyDescent="0.25">
      <c r="A301" s="10">
        <f>IF(F301="","",COUNTIF(Overview!$G:$G,B301))</f>
        <v>2</v>
      </c>
      <c r="B301" s="10" t="s">
        <v>1605</v>
      </c>
      <c r="F301" s="14" t="s">
        <v>1609</v>
      </c>
      <c r="L301" s="10">
        <f>IF(Overview!G264=B301,"",Overview!B264)</f>
        <v>0</v>
      </c>
      <c r="M301" s="13" t="e">
        <f>LOOKUP(2,1/(COUNTIF(Overview!$G$72:G264,list)=0),list)</f>
        <v>#NAME?</v>
      </c>
    </row>
    <row r="302" spans="1:13" ht="30" x14ac:dyDescent="0.25">
      <c r="A302" s="10">
        <f>IF(F302="","",COUNTIF(Overview!$G:$G,B302))</f>
        <v>3</v>
      </c>
      <c r="B302" s="10" t="s">
        <v>1612</v>
      </c>
      <c r="C302" s="10" t="s">
        <v>1892</v>
      </c>
      <c r="F302" s="14" t="s">
        <v>219</v>
      </c>
      <c r="G302" s="14" t="s">
        <v>103</v>
      </c>
      <c r="I302" s="93" t="s">
        <v>1730</v>
      </c>
      <c r="L302" s="10">
        <f>IF(Overview!G265=B302,"",Overview!B265)</f>
        <v>0</v>
      </c>
      <c r="M302" s="13" t="e">
        <f>LOOKUP(2,1/(COUNTIF(Overview!$G$72:G265,list)=0),list)</f>
        <v>#NAME?</v>
      </c>
    </row>
    <row r="303" spans="1:13" x14ac:dyDescent="0.25">
      <c r="A303" s="10" t="str">
        <f>IF(F303="","",COUNTIF(Overview!$G:$G,B303))</f>
        <v/>
      </c>
      <c r="L303" s="10" t="str">
        <f>IF(Overview!G266=B303,"",Overview!B266)</f>
        <v>TN1301</v>
      </c>
      <c r="M303" s="13" t="e">
        <f>LOOKUP(2,1/(COUNTIF(Overview!$G$72:G266,list)=0),list)</f>
        <v>#NAME?</v>
      </c>
    </row>
    <row r="304" spans="1:13" x14ac:dyDescent="0.25">
      <c r="A304" s="10">
        <f>IF(F304="","",COUNTIF(Overview!$G:$G,B304))</f>
        <v>1</v>
      </c>
      <c r="B304" s="10" t="s">
        <v>1199</v>
      </c>
      <c r="C304" s="10" t="s">
        <v>1528</v>
      </c>
      <c r="F304" s="14" t="s">
        <v>213</v>
      </c>
      <c r="G304" s="97" t="s">
        <v>214</v>
      </c>
      <c r="L304" s="10" t="str">
        <f>IF(Overview!G267=B304,"",Overview!B267)</f>
        <v>TN1301</v>
      </c>
      <c r="M304" s="13" t="e">
        <f>LOOKUP(2,1/(COUNTIF(Overview!$G$72:G267,list)=0),list)</f>
        <v>#NAME?</v>
      </c>
    </row>
    <row r="305" spans="1:13" x14ac:dyDescent="0.25">
      <c r="A305" s="10" t="str">
        <f>IF(F305="","",COUNTIF(Overview!$G:$G,B305))</f>
        <v/>
      </c>
      <c r="L305" s="10" t="str">
        <f>IF(Overview!G268=B305,"",Overview!B268)</f>
        <v>TN1301</v>
      </c>
      <c r="M305" s="13" t="e">
        <f>LOOKUP(2,1/(COUNTIF(Overview!$G$72:G268,list)=0),list)</f>
        <v>#NAME?</v>
      </c>
    </row>
    <row r="306" spans="1:13" ht="30" x14ac:dyDescent="0.25">
      <c r="A306" s="10">
        <f>IF(F306="","",COUNTIF(Overview!$G:$G,B306))</f>
        <v>3</v>
      </c>
      <c r="B306" s="10" t="s">
        <v>218</v>
      </c>
      <c r="F306" s="14" t="s">
        <v>217</v>
      </c>
      <c r="G306" s="14" t="s">
        <v>103</v>
      </c>
      <c r="I306" s="93" t="s">
        <v>1721</v>
      </c>
      <c r="L306" s="10" t="str">
        <f>IF(Overview!G269=B306,"",Overview!B269)</f>
        <v>TN1301</v>
      </c>
      <c r="M306" s="13" t="e">
        <f>LOOKUP(2,1/(COUNTIF(Overview!$G$72:G269,list)=0),list)</f>
        <v>#NAME?</v>
      </c>
    </row>
    <row r="307" spans="1:13" x14ac:dyDescent="0.25">
      <c r="A307" s="10">
        <f>IF(F307="","",COUNTIF(Overview!$G:$G,B307))</f>
        <v>3</v>
      </c>
      <c r="B307" s="10" t="s">
        <v>221</v>
      </c>
      <c r="F307" s="14" t="s">
        <v>220</v>
      </c>
      <c r="G307" s="97" t="s">
        <v>222</v>
      </c>
      <c r="L307" s="10" t="str">
        <f>IF(Overview!G270=B307,"",Overview!B270)</f>
        <v>TN1301</v>
      </c>
      <c r="M307" s="13" t="e">
        <f>LOOKUP(2,1/(COUNTIF(Overview!$G$72:G270,list)=0),list)</f>
        <v>#NAME?</v>
      </c>
    </row>
    <row r="308" spans="1:13" x14ac:dyDescent="0.25">
      <c r="A308" s="10">
        <f>IF(F308="","",COUNTIF(Overview!$G:$G,B308))</f>
        <v>2</v>
      </c>
      <c r="B308" s="10" t="s">
        <v>225</v>
      </c>
      <c r="F308" s="14" t="s">
        <v>224</v>
      </c>
      <c r="G308" s="14" t="s">
        <v>103</v>
      </c>
      <c r="L308" s="10" t="str">
        <f>IF(Overview!G271=B308,"",Overview!B271)</f>
        <v>TN2054</v>
      </c>
      <c r="M308" s="13" t="e">
        <f>LOOKUP(2,1/(COUNTIF(Overview!$G$72:G271,list)=0),list)</f>
        <v>#NAME?</v>
      </c>
    </row>
    <row r="309" spans="1:13" x14ac:dyDescent="0.25">
      <c r="A309" s="10">
        <f>IF(F309="","",COUNTIF(Overview!$G:$G,B309))</f>
        <v>2</v>
      </c>
      <c r="B309" s="10" t="s">
        <v>1727</v>
      </c>
      <c r="F309" s="14" t="s">
        <v>1728</v>
      </c>
      <c r="G309" s="14" t="s">
        <v>103</v>
      </c>
      <c r="I309" s="93" t="s">
        <v>1729</v>
      </c>
      <c r="L309" s="10" t="str">
        <f>IF(Overview!G272=B309,"",Overview!B272)</f>
        <v>Matching Day</v>
      </c>
      <c r="M309" s="13" t="e">
        <f>LOOKUP(2,1/(COUNTIF(Overview!$G$72:G272,list)=0),list)</f>
        <v>#NAME?</v>
      </c>
    </row>
    <row r="310" spans="1:13" x14ac:dyDescent="0.25">
      <c r="A310" s="10">
        <f>IF(F310="","",COUNTIF(Overview!$G:$G,B310))</f>
        <v>13</v>
      </c>
      <c r="B310" s="10" t="s">
        <v>227</v>
      </c>
      <c r="F310" s="14" t="s">
        <v>226</v>
      </c>
      <c r="G310" s="14" t="s">
        <v>103</v>
      </c>
      <c r="L310" s="10" t="e">
        <f>IF(Overview!#REF!=B310,"",Overview!#REF!)</f>
        <v>#REF!</v>
      </c>
      <c r="M310" s="13" t="e">
        <f>LOOKUP(2,1/(COUNTIF(Overview!$G$72:G272,list)=0),list)</f>
        <v>#NAME?</v>
      </c>
    </row>
    <row r="311" spans="1:13" ht="30" x14ac:dyDescent="0.25">
      <c r="A311" s="10">
        <f>IF(F311="","",COUNTIF(Overview!$G:$G,B311))</f>
        <v>4</v>
      </c>
      <c r="B311" s="10" t="s">
        <v>229</v>
      </c>
      <c r="F311" s="14" t="s">
        <v>228</v>
      </c>
      <c r="G311" s="14" t="s">
        <v>103</v>
      </c>
      <c r="I311" s="93" t="s">
        <v>1731</v>
      </c>
      <c r="L311" s="10" t="str">
        <f>IF(Overview!G273=B311,"",Overview!B273)</f>
        <v>TN2785</v>
      </c>
      <c r="M311" s="13" t="e">
        <f>LOOKUP(2,1/(COUNTIF(Overview!$G$72:G273,list)=0),list)</f>
        <v>#NAME?</v>
      </c>
    </row>
    <row r="312" spans="1:13" x14ac:dyDescent="0.25">
      <c r="A312" s="10">
        <f>IF(F312="","",COUNTIF(Overview!$G:$G,B312))</f>
        <v>0</v>
      </c>
      <c r="B312" s="10" t="s">
        <v>1529</v>
      </c>
      <c r="F312" s="14" t="s">
        <v>1530</v>
      </c>
      <c r="G312" s="97" t="s">
        <v>1531</v>
      </c>
      <c r="L312" s="10" t="str">
        <f>IF(Overview!G274=B312,"",Overview!B274)</f>
        <v>TN2054</v>
      </c>
      <c r="M312" s="13" t="e">
        <f>LOOKUP(2,1/(COUNTIF(Overview!$G$72:G274,list)=0),list)</f>
        <v>#NAME?</v>
      </c>
    </row>
    <row r="313" spans="1:13" x14ac:dyDescent="0.25">
      <c r="A313" s="10">
        <f>IF(F313="","",COUNTIF(Overview!$G:$G,B313))</f>
        <v>0</v>
      </c>
      <c r="B313" s="10" t="s">
        <v>1532</v>
      </c>
      <c r="F313" s="14" t="s">
        <v>1533</v>
      </c>
      <c r="G313" s="97" t="s">
        <v>1534</v>
      </c>
      <c r="L313" s="10" t="str">
        <f>IF(Overview!G275=B313,"",Overview!B275)</f>
        <v>TN2785</v>
      </c>
      <c r="M313" s="13" t="e">
        <f>LOOKUP(2,1/(COUNTIF(Overview!$G$72:G275,list)=0),list)</f>
        <v>#NAME?</v>
      </c>
    </row>
    <row r="314" spans="1:13" x14ac:dyDescent="0.25">
      <c r="A314" s="10">
        <f>IF(F314="","",COUNTIF(Overview!$G:$G,B314))</f>
        <v>0</v>
      </c>
      <c r="B314" s="10" t="s">
        <v>1535</v>
      </c>
      <c r="F314" s="14" t="s">
        <v>1536</v>
      </c>
      <c r="G314" s="97" t="s">
        <v>1537</v>
      </c>
      <c r="L314" s="10" t="str">
        <f>IF(Overview!G276=B314,"",Overview!B276)</f>
        <v>TN2785</v>
      </c>
      <c r="M314" s="13" t="e">
        <f>LOOKUP(2,1/(COUNTIF(Overview!$G$72:G276,list)=0),list)</f>
        <v>#NAME?</v>
      </c>
    </row>
    <row r="315" spans="1:13" x14ac:dyDescent="0.25">
      <c r="A315" s="10">
        <f>IF(F315="","",COUNTIF(Overview!$G:$G,B315))</f>
        <v>0</v>
      </c>
      <c r="B315" s="10" t="s">
        <v>1539</v>
      </c>
      <c r="F315" s="14" t="s">
        <v>1540</v>
      </c>
      <c r="G315" s="97" t="s">
        <v>1538</v>
      </c>
      <c r="L315" s="10" t="str">
        <f>IF(Overview!G277=B315,"",Overview!B277)</f>
        <v>TN2054</v>
      </c>
      <c r="M315" s="13" t="e">
        <f>LOOKUP(2,1/(COUNTIF(Overview!$G$72:G277,list)=0),list)</f>
        <v>#NAME?</v>
      </c>
    </row>
    <row r="316" spans="1:13" x14ac:dyDescent="0.25">
      <c r="A316" s="10">
        <f>IF(F316="","",COUNTIF(Overview!$G:$G,B316))</f>
        <v>0</v>
      </c>
      <c r="B316" s="10" t="s">
        <v>1543</v>
      </c>
      <c r="F316" s="14" t="s">
        <v>1542</v>
      </c>
      <c r="G316" s="97" t="s">
        <v>1541</v>
      </c>
      <c r="L316" s="10" t="str">
        <f>IF(Overview!G278=B316,"",Overview!B278)</f>
        <v>TN2054</v>
      </c>
      <c r="M316" s="13" t="e">
        <f>LOOKUP(2,1/(COUNTIF(Overview!$G$72:G278,list)=0),list)</f>
        <v>#NAME?</v>
      </c>
    </row>
    <row r="317" spans="1:13" x14ac:dyDescent="0.25">
      <c r="A317" s="10" t="str">
        <f>IF(F317="","",COUNTIF(Overview!$G:$G,B317))</f>
        <v/>
      </c>
      <c r="L317" s="10" t="str">
        <f>IF(Overview!G279=B317,"",Overview!B279)</f>
        <v>Open Days</v>
      </c>
      <c r="M317" s="13" t="e">
        <f>LOOKUP(2,1/(COUNTIF(Overview!$G$72:G279,list)=0),list)</f>
        <v>#NAME?</v>
      </c>
    </row>
    <row r="318" spans="1:13" x14ac:dyDescent="0.25">
      <c r="A318" s="10">
        <f>IF(F318="","",COUNTIF(Overview!$G:$G,B318))</f>
        <v>7</v>
      </c>
      <c r="B318" s="10" t="s">
        <v>232</v>
      </c>
      <c r="C318" s="10" t="s">
        <v>1899</v>
      </c>
      <c r="F318" s="14" t="s">
        <v>231</v>
      </c>
      <c r="G318" s="14" t="s">
        <v>103</v>
      </c>
      <c r="I318" s="93" t="s">
        <v>256</v>
      </c>
      <c r="L318" s="10" t="str">
        <f>IF(Overview!G280=B318,"",Overview!B280)</f>
        <v>Matching Day</v>
      </c>
      <c r="M318" s="13" t="e">
        <f>LOOKUP(2,1/(COUNTIF(Overview!$G$72:G280,list)=0),list)</f>
        <v>#NAME?</v>
      </c>
    </row>
    <row r="319" spans="1:13" x14ac:dyDescent="0.25">
      <c r="A319" s="10">
        <f>IF(F319="","",COUNTIF(Overview!$G:$G,B319))</f>
        <v>14</v>
      </c>
      <c r="B319" s="10" t="s">
        <v>234</v>
      </c>
      <c r="F319" s="14" t="s">
        <v>233</v>
      </c>
      <c r="G319" s="97" t="s">
        <v>235</v>
      </c>
      <c r="L319" s="10" t="str">
        <f>IF(Overview!G281=B319,"",Overview!B281)</f>
        <v>Matching Day</v>
      </c>
      <c r="M319" s="13" t="e">
        <f>LOOKUP(2,1/(COUNTIF(Overview!$G$72:G281,list)=0),list)</f>
        <v>#NAME?</v>
      </c>
    </row>
    <row r="320" spans="1:13" x14ac:dyDescent="0.25">
      <c r="A320" s="10">
        <f>IF(F320="","",COUNTIF(Overview!$G:$G,B320))</f>
        <v>0</v>
      </c>
      <c r="B320" s="10" t="s">
        <v>1545</v>
      </c>
      <c r="F320" s="14" t="s">
        <v>1546</v>
      </c>
      <c r="G320" s="97" t="s">
        <v>1544</v>
      </c>
      <c r="L320" s="10" t="str">
        <f>IF(Overview!G282=B320,"",Overview!B282)</f>
        <v>TN1201</v>
      </c>
      <c r="M320" s="13" t="e">
        <f>LOOKUP(2,1/(COUNTIF(Overview!$G$72:G282,list)=0),list)</f>
        <v>#NAME?</v>
      </c>
    </row>
    <row r="321" spans="1:13" x14ac:dyDescent="0.25">
      <c r="A321" s="10" t="str">
        <f>IF(F321="","",COUNTIF(Overview!$G:$G,B321))</f>
        <v/>
      </c>
      <c r="L321" s="10" t="str">
        <f>IF(Overview!G283=B321,"",Overview!B283)</f>
        <v>TN2785</v>
      </c>
      <c r="M321" s="13" t="e">
        <f>LOOKUP(2,1/(COUNTIF(Overview!$G$72:G283,list)=0),list)</f>
        <v>#NAME?</v>
      </c>
    </row>
    <row r="322" spans="1:13" x14ac:dyDescent="0.25">
      <c r="A322" s="10">
        <f>IF(F322="","",COUNTIF(Overview!$G:$G,B322))</f>
        <v>20</v>
      </c>
      <c r="B322" s="10" t="s">
        <v>239</v>
      </c>
      <c r="F322" s="14" t="s">
        <v>238</v>
      </c>
      <c r="G322" s="97" t="s">
        <v>240</v>
      </c>
      <c r="I322" s="93" t="s">
        <v>1733</v>
      </c>
      <c r="L322" s="10" t="str">
        <f>IF(Overview!G284=B322,"",Overview!B284)</f>
        <v>TN1201</v>
      </c>
      <c r="M322" s="13" t="e">
        <f>LOOKUP(2,1/(COUNTIF(Overview!$G$72:G284,list)=0),list)</f>
        <v>#NAME?</v>
      </c>
    </row>
    <row r="323" spans="1:13" x14ac:dyDescent="0.25">
      <c r="A323" s="10">
        <f>IF(F323="","",COUNTIF(Overview!$G:$G,B323))</f>
        <v>5</v>
      </c>
      <c r="B323" s="10" t="s">
        <v>484</v>
      </c>
      <c r="C323" s="10" t="s">
        <v>1487</v>
      </c>
      <c r="F323" s="14" t="s">
        <v>241</v>
      </c>
      <c r="G323" s="97" t="s">
        <v>1277</v>
      </c>
      <c r="L323" s="10" t="str">
        <f>IF(Overview!G285=B323,"",Overview!B285)</f>
        <v>TN1201</v>
      </c>
      <c r="M323" s="13" t="e">
        <f>LOOKUP(2,1/(COUNTIF(Overview!$G$72:G285,list)=0),list)</f>
        <v>#NAME?</v>
      </c>
    </row>
    <row r="324" spans="1:13" x14ac:dyDescent="0.25">
      <c r="A324" s="10" t="str">
        <f>IF(F324="","",COUNTIF(Overview!$G:$G,B324))</f>
        <v/>
      </c>
      <c r="L324" s="10" t="str">
        <f>IF(Overview!G286=B324,"",Overview!B286)</f>
        <v>TN2054</v>
      </c>
      <c r="M324" s="13" t="e">
        <f>LOOKUP(2,1/(COUNTIF(Overview!$G$72:G286,list)=0),list)</f>
        <v>#NAME?</v>
      </c>
    </row>
    <row r="325" spans="1:13" x14ac:dyDescent="0.25">
      <c r="A325" s="10" t="str">
        <f>IF(F325="","",COUNTIF(Overview!$G:$G,B325))</f>
        <v/>
      </c>
      <c r="L325" s="10" t="str">
        <f>IF(Overview!G287=B325,"",Overview!B287)</f>
        <v>TN1201</v>
      </c>
      <c r="M325" s="13" t="e">
        <f>LOOKUP(2,1/(COUNTIF(Overview!$G$72:G287,list)=0),list)</f>
        <v>#NAME?</v>
      </c>
    </row>
    <row r="326" spans="1:13" x14ac:dyDescent="0.25">
      <c r="A326" s="10" t="str">
        <f>IF(F326="","",COUNTIF(Overview!$G:$G,B326))</f>
        <v/>
      </c>
      <c r="B326" s="94" t="str">
        <f>PIRA!C301</f>
        <v>6 Optics</v>
      </c>
      <c r="L326" s="10" t="str">
        <f>IF(Overview!G288=B326,"",Overview!B288)</f>
        <v>TN1201</v>
      </c>
      <c r="M326" s="13" t="e">
        <f>LOOKUP(2,1/(COUNTIF(Overview!$G$72:G288,list)=0),list)</f>
        <v>#NAME?</v>
      </c>
    </row>
    <row r="327" spans="1:13" x14ac:dyDescent="0.25">
      <c r="A327" s="10" t="str">
        <f>IF(F327="","",COUNTIF(Overview!$G:$G,B327))</f>
        <v/>
      </c>
      <c r="L327" s="10" t="str">
        <f>IF(Overview!G289=B327,"",Overview!B289)</f>
        <v>TN1201</v>
      </c>
      <c r="M327" s="13" t="e">
        <f>LOOKUP(2,1/(COUNTIF(Overview!$G$72:G289,list)=0),list)</f>
        <v>#NAME?</v>
      </c>
    </row>
    <row r="328" spans="1:13" x14ac:dyDescent="0.25">
      <c r="A328" s="10">
        <f>IF(F328="","",COUNTIF(Overview!$G:$G,B328))</f>
        <v>12</v>
      </c>
      <c r="B328" s="10" t="s">
        <v>1674</v>
      </c>
      <c r="F328" s="14" t="s">
        <v>127</v>
      </c>
      <c r="G328" s="97" t="s">
        <v>128</v>
      </c>
      <c r="L328" s="10" t="str">
        <f>IF(Overview!G290=B328,"",Overview!B290)</f>
        <v>WB2330</v>
      </c>
      <c r="M328" s="13" t="e">
        <f>LOOKUP(2,1/(COUNTIF(Overview!$G$72:G290,list)=0),list)</f>
        <v>#NAME?</v>
      </c>
    </row>
    <row r="329" spans="1:13" x14ac:dyDescent="0.25">
      <c r="A329" s="10">
        <f>IF(F329="","",COUNTIF(Overview!$G:$G,B329))</f>
        <v>3</v>
      </c>
      <c r="B329" s="10" t="s">
        <v>1682</v>
      </c>
      <c r="F329" s="14" t="s">
        <v>269</v>
      </c>
      <c r="G329" s="97" t="s">
        <v>1266</v>
      </c>
      <c r="L329" s="10" t="str">
        <f>IF(Overview!G291=B329,"",Overview!B291)</f>
        <v>TN2785</v>
      </c>
      <c r="M329" s="13" t="e">
        <f>LOOKUP(2,1/(COUNTIF(Overview!$G$72:G291,list)=0),list)</f>
        <v>#NAME?</v>
      </c>
    </row>
    <row r="330" spans="1:13" x14ac:dyDescent="0.25">
      <c r="A330" s="10">
        <f>IF(F330="","",COUNTIF(Overview!$G:$G,B330))</f>
        <v>0</v>
      </c>
      <c r="B330" s="10" t="s">
        <v>1547</v>
      </c>
      <c r="F330" s="14" t="s">
        <v>1548</v>
      </c>
      <c r="G330" s="97" t="s">
        <v>1549</v>
      </c>
      <c r="L330" s="10" t="str">
        <f>IF(Overview!G292=B330,"",Overview!B292)</f>
        <v>TN2054</v>
      </c>
      <c r="M330" s="13" t="e">
        <f>LOOKUP(2,1/(COUNTIF(Overview!$G$72:G292,list)=0),list)</f>
        <v>#NAME?</v>
      </c>
    </row>
    <row r="331" spans="1:13" x14ac:dyDescent="0.25">
      <c r="A331" s="10">
        <f>IF(F331="","",COUNTIF(Overview!$G:$G,B331))</f>
        <v>3</v>
      </c>
      <c r="B331" s="10" t="s">
        <v>123</v>
      </c>
      <c r="F331" s="14" t="s">
        <v>41</v>
      </c>
      <c r="G331" s="14" t="s">
        <v>103</v>
      </c>
      <c r="L331" s="10" t="str">
        <f>IF(Overview!G293=B331,"",Overview!B293)</f>
        <v>TN2785</v>
      </c>
      <c r="M331" s="13" t="e">
        <f>LOOKUP(2,1/(COUNTIF(Overview!$G$72:G293,list)=0),list)</f>
        <v>#NAME?</v>
      </c>
    </row>
    <row r="332" spans="1:13" x14ac:dyDescent="0.25">
      <c r="A332" s="10">
        <f>IF(F332="","",COUNTIF(Overview!$G:$G,B332))</f>
        <v>3</v>
      </c>
      <c r="B332" s="10" t="s">
        <v>1200</v>
      </c>
      <c r="F332" s="14" t="s">
        <v>42</v>
      </c>
      <c r="G332" s="14" t="s">
        <v>103</v>
      </c>
      <c r="L332" s="10" t="str">
        <f>IF(Overview!G294=B332,"",Overview!B294)</f>
        <v>TN2785</v>
      </c>
      <c r="M332" s="13" t="e">
        <f>LOOKUP(2,1/(COUNTIF(Overview!$G$72:G294,list)=0),list)</f>
        <v>#NAME?</v>
      </c>
    </row>
    <row r="333" spans="1:13" x14ac:dyDescent="0.25">
      <c r="A333" s="10">
        <f>IF(F333="","",COUNTIF(Overview!$G:$G,B333))</f>
        <v>0</v>
      </c>
      <c r="B333" s="10" t="s">
        <v>1677</v>
      </c>
      <c r="F333" s="14" t="s">
        <v>1678</v>
      </c>
      <c r="G333" s="14" t="s">
        <v>103</v>
      </c>
      <c r="L333" s="10" t="str">
        <f>IF(Overview!G295=B333,"",Overview!B295)</f>
        <v>TN2785</v>
      </c>
      <c r="M333" s="13" t="e">
        <f>LOOKUP(2,1/(COUNTIF(Overview!$G$72:G295,list)=0),list)</f>
        <v>#NAME?</v>
      </c>
    </row>
    <row r="334" spans="1:13" ht="60" x14ac:dyDescent="0.25">
      <c r="A334" s="10">
        <f>IF(F334="","",COUNTIF(Overview!$G:$G,B334))</f>
        <v>13</v>
      </c>
      <c r="B334" s="10" t="s">
        <v>485</v>
      </c>
      <c r="C334" s="10" t="s">
        <v>476</v>
      </c>
      <c r="F334" s="14" t="s">
        <v>140</v>
      </c>
      <c r="G334" s="97" t="s">
        <v>141</v>
      </c>
      <c r="H334" s="93" t="s">
        <v>2214</v>
      </c>
      <c r="L334" s="10" t="str">
        <f>IF(Overview!G296=B334,"",Overview!B296)</f>
        <v>TN2785</v>
      </c>
      <c r="M334" s="13" t="e">
        <f>LOOKUP(2,1/(COUNTIF(Overview!$G$72:G296,list)=0),list)</f>
        <v>#NAME?</v>
      </c>
    </row>
    <row r="335" spans="1:13" x14ac:dyDescent="0.25">
      <c r="A335" s="10">
        <f>IF(F335="","",COUNTIF(Overview!$G:$G,B335))</f>
        <v>1</v>
      </c>
      <c r="B335" s="10" t="s">
        <v>1550</v>
      </c>
      <c r="C335" s="10" t="s">
        <v>1551</v>
      </c>
      <c r="D335" s="10" t="s">
        <v>1552</v>
      </c>
      <c r="F335" s="15" t="s">
        <v>1553</v>
      </c>
      <c r="G335" s="97" t="s">
        <v>1554</v>
      </c>
      <c r="L335" s="10" t="str">
        <f>IF(Overview!G297=B335,"",Overview!B297)</f>
        <v>TN2785</v>
      </c>
      <c r="M335" s="13" t="e">
        <f>LOOKUP(2,1/(COUNTIF(Overview!$G$72:G297,list)=0),list)</f>
        <v>#NAME?</v>
      </c>
    </row>
    <row r="336" spans="1:13" x14ac:dyDescent="0.25">
      <c r="A336" s="10">
        <f>IF(F336="","",COUNTIF(Overview!$G:$G,B336))</f>
        <v>13</v>
      </c>
      <c r="B336" s="10" t="s">
        <v>374</v>
      </c>
      <c r="F336" s="14" t="s">
        <v>1807</v>
      </c>
      <c r="G336" s="14" t="s">
        <v>103</v>
      </c>
      <c r="L336" s="10" t="str">
        <f>IF(Overview!G298=B336,"",Overview!B298)</f>
        <v>TN2785</v>
      </c>
      <c r="M336" s="13" t="e">
        <f>LOOKUP(2,1/(COUNTIF(Overview!$G$72:G298,list)=0),list)</f>
        <v>#NAME?</v>
      </c>
    </row>
    <row r="337" spans="1:13" x14ac:dyDescent="0.25">
      <c r="A337" s="10">
        <f>IF(F337="","",COUNTIF(Overview!$G:$G,B337))</f>
        <v>24</v>
      </c>
      <c r="B337" s="10" t="s">
        <v>1201</v>
      </c>
      <c r="C337" s="10" t="s">
        <v>1555</v>
      </c>
      <c r="D337" s="10" t="s">
        <v>1203</v>
      </c>
      <c r="F337" s="14" t="s">
        <v>47</v>
      </c>
      <c r="G337" s="97" t="s">
        <v>1267</v>
      </c>
      <c r="L337" s="10" t="str">
        <f>IF(Overview!G299=B337,"",Overview!B299)</f>
        <v>TN2785</v>
      </c>
      <c r="M337" s="13" t="e">
        <f>LOOKUP(2,1/(COUNTIF(Overview!$G$72:G299,list)=0),list)</f>
        <v>#NAME?</v>
      </c>
    </row>
    <row r="338" spans="1:13" ht="60" x14ac:dyDescent="0.25">
      <c r="A338" s="10">
        <f>IF(F338="","",COUNTIF(Overview!$G:$G,B338))</f>
        <v>13</v>
      </c>
      <c r="B338" s="10" t="s">
        <v>1683</v>
      </c>
      <c r="F338" s="14" t="s">
        <v>1684</v>
      </c>
      <c r="G338" s="14" t="s">
        <v>103</v>
      </c>
      <c r="H338" s="93" t="s">
        <v>2216</v>
      </c>
      <c r="L338" s="10" t="str">
        <f>IF(Overview!G300=B338,"",Overview!B300)</f>
        <v>TN2785</v>
      </c>
      <c r="M338" s="13" t="e">
        <f>LOOKUP(2,1/(COUNTIF(Overview!$G$72:G300,list)=0),list)</f>
        <v>#NAME?</v>
      </c>
    </row>
    <row r="339" spans="1:13" x14ac:dyDescent="0.25">
      <c r="A339" s="10">
        <f>IF(F339="","",COUNTIF(Overview!$G:$G,B339))</f>
        <v>0</v>
      </c>
      <c r="B339" s="10" t="s">
        <v>1675</v>
      </c>
      <c r="F339" s="14" t="s">
        <v>950</v>
      </c>
      <c r="G339" s="14" t="s">
        <v>103</v>
      </c>
      <c r="I339" s="93" t="s">
        <v>1676</v>
      </c>
      <c r="L339" s="10" t="str">
        <f>IF(Overview!G301=B339,"",Overview!B301)</f>
        <v>TN2785</v>
      </c>
      <c r="M339" s="13" t="e">
        <f>LOOKUP(2,1/(COUNTIF(Overview!$G$72:G301,list)=0),list)</f>
        <v>#NAME?</v>
      </c>
    </row>
    <row r="340" spans="1:13" x14ac:dyDescent="0.25">
      <c r="A340" s="10">
        <f>IF(F340="","",COUNTIF(Overview!$G:$G,B340))</f>
        <v>0</v>
      </c>
      <c r="B340" s="10" t="s">
        <v>1556</v>
      </c>
      <c r="F340" s="14" t="s">
        <v>1557</v>
      </c>
      <c r="G340" s="97" t="s">
        <v>1558</v>
      </c>
      <c r="L340" s="10" t="str">
        <f>IF(Overview!G302=B340,"",Overview!B302)</f>
        <v>TN2421</v>
      </c>
      <c r="M340" s="13" t="e">
        <f>LOOKUP(2,1/(COUNTIF(Overview!$G$72:G302,list)=0),list)</f>
        <v>#NAME?</v>
      </c>
    </row>
    <row r="341" spans="1:13" ht="90" x14ac:dyDescent="0.25">
      <c r="A341" s="10">
        <f>IF(F341="","",COUNTIF(Overview!$G:$G,B341))</f>
        <v>9</v>
      </c>
      <c r="B341" s="10" t="s">
        <v>1995</v>
      </c>
      <c r="F341" s="14" t="s">
        <v>1994</v>
      </c>
      <c r="G341" s="14" t="s">
        <v>103</v>
      </c>
      <c r="H341" s="93" t="s">
        <v>2248</v>
      </c>
      <c r="L341" s="10" t="str">
        <f>IF(Overview!G303=B341,"",Overview!B303)</f>
        <v>TN2421</v>
      </c>
      <c r="M341" s="13" t="e">
        <f>LOOKUP(2,1/(COUNTIF(Overview!$G$72:G303,list)=0),list)</f>
        <v>#NAME?</v>
      </c>
    </row>
    <row r="342" spans="1:13" ht="90" x14ac:dyDescent="0.25">
      <c r="A342" s="10">
        <f>IF(F342="","",COUNTIF(Overview!$G:$G,B342))</f>
        <v>9</v>
      </c>
      <c r="B342" s="10" t="s">
        <v>1990</v>
      </c>
      <c r="F342" s="14" t="s">
        <v>1991</v>
      </c>
      <c r="G342" s="14" t="s">
        <v>103</v>
      </c>
      <c r="H342" s="93" t="s">
        <v>2196</v>
      </c>
      <c r="I342" s="93" t="s">
        <v>2259</v>
      </c>
      <c r="L342" s="10" t="str">
        <f>IF(Overview!G304=B342,"",Overview!B304)</f>
        <v>TN2421</v>
      </c>
      <c r="M342" s="13" t="e">
        <f>LOOKUP(2,1/(COUNTIF(Overview!$G$72:G304,list)=0),list)</f>
        <v>#NAME?</v>
      </c>
    </row>
    <row r="343" spans="1:13" ht="90" x14ac:dyDescent="0.25">
      <c r="A343" s="10">
        <f>IF(F343="","",COUNTIF(Overview!$G:$G,B343))</f>
        <v>3</v>
      </c>
      <c r="B343" s="10" t="s">
        <v>2199</v>
      </c>
      <c r="F343" s="14" t="s">
        <v>2197</v>
      </c>
      <c r="G343" s="14" t="s">
        <v>103</v>
      </c>
      <c r="H343" s="93" t="s">
        <v>2198</v>
      </c>
      <c r="L343" s="10" t="str">
        <f>IF(Overview!G305=B343,"",Overview!B305)</f>
        <v>NB2041</v>
      </c>
      <c r="M343" s="13" t="e">
        <f>LOOKUP(2,1/(COUNTIF(Overview!$G$72:G305,list)=0),list)</f>
        <v>#NAME?</v>
      </c>
    </row>
    <row r="344" spans="1:13" x14ac:dyDescent="0.25">
      <c r="A344" s="10" t="str">
        <f>IF(F344="","",COUNTIF(Overview!$G:$G,B344))</f>
        <v/>
      </c>
      <c r="L344" s="10" t="str">
        <f>IF(Overview!G305=B344,"",Overview!B305)</f>
        <v>NB2041</v>
      </c>
      <c r="M344" s="13" t="e">
        <f>LOOKUP(2,1/(COUNTIF(Overview!$G$72:G305,list)=0),list)</f>
        <v>#NAME?</v>
      </c>
    </row>
    <row r="345" spans="1:13" x14ac:dyDescent="0.25">
      <c r="A345" s="10">
        <f>IF(F345="","",COUNTIF(Overview!$G:$G,B345))</f>
        <v>0</v>
      </c>
      <c r="B345" s="10" t="s">
        <v>1559</v>
      </c>
      <c r="F345" s="14" t="s">
        <v>1560</v>
      </c>
      <c r="G345" s="97" t="s">
        <v>1561</v>
      </c>
      <c r="L345" s="10" t="str">
        <f>IF(Overview!G306=B345,"",Overview!B306)</f>
        <v>TN2421</v>
      </c>
      <c r="M345" s="13" t="e">
        <f>LOOKUP(2,1/(COUNTIF(Overview!$G$72:G306,list)=0),list)</f>
        <v>#NAME?</v>
      </c>
    </row>
    <row r="346" spans="1:13" x14ac:dyDescent="0.25">
      <c r="A346" s="10">
        <f>IF(F346="","",COUNTIF(Overview!$G:$G,B346))</f>
        <v>1</v>
      </c>
      <c r="B346" s="10" t="s">
        <v>1202</v>
      </c>
      <c r="F346" s="14" t="s">
        <v>1434</v>
      </c>
      <c r="G346" s="97" t="s">
        <v>1268</v>
      </c>
      <c r="L346" s="10" t="str">
        <f>IF(Overview!G307=B346,"",Overview!B307)</f>
        <v>TN2421</v>
      </c>
      <c r="M346" s="13" t="e">
        <f>LOOKUP(2,1/(COUNTIF(Overview!$G$72:G307,list)=0),list)</f>
        <v>#NAME?</v>
      </c>
    </row>
    <row r="347" spans="1:13" x14ac:dyDescent="0.25">
      <c r="A347" s="10" t="str">
        <f>IF(F347="","",COUNTIF(Overview!$G:$G,B347))</f>
        <v/>
      </c>
      <c r="L347" s="10" t="str">
        <f>IF(Overview!G308=B347,"",Overview!B308)</f>
        <v>TN2421</v>
      </c>
      <c r="M347" s="13" t="e">
        <f>LOOKUP(2,1/(COUNTIF(Overview!$G$72:G308,list)=0),list)</f>
        <v>#NAME?</v>
      </c>
    </row>
    <row r="348" spans="1:13" x14ac:dyDescent="0.25">
      <c r="A348" s="10">
        <f>IF(F348="","",COUNTIF(Overview!$G:$G,B348))</f>
        <v>1</v>
      </c>
      <c r="B348" s="10" t="s">
        <v>1562</v>
      </c>
      <c r="F348" s="14" t="s">
        <v>1563</v>
      </c>
      <c r="G348" s="97" t="s">
        <v>1564</v>
      </c>
      <c r="L348" s="10" t="str">
        <f>IF(Overview!G309=B348,"",Overview!B309)</f>
        <v>TN1612TU</v>
      </c>
      <c r="M348" s="13" t="e">
        <f>LOOKUP(2,1/(COUNTIF(Overview!$G$72:G309,list)=0),list)</f>
        <v>#NAME?</v>
      </c>
    </row>
    <row r="349" spans="1:13" ht="90" x14ac:dyDescent="0.25">
      <c r="A349" s="10">
        <f>IF(F349="","",COUNTIF(Overview!$G:$G,B349))</f>
        <v>5</v>
      </c>
      <c r="B349" s="10" t="s">
        <v>488</v>
      </c>
      <c r="C349" s="10" t="s">
        <v>478</v>
      </c>
      <c r="D349" s="10" t="s">
        <v>479</v>
      </c>
      <c r="F349" s="14" t="s">
        <v>375</v>
      </c>
      <c r="G349" s="97" t="s">
        <v>1269</v>
      </c>
      <c r="H349" s="93" t="s">
        <v>2205</v>
      </c>
      <c r="L349" s="10" t="str">
        <f>IF(Overview!G310=B349,"",Overview!B310)</f>
        <v>TN2421</v>
      </c>
      <c r="M349" s="13" t="e">
        <f>LOOKUP(2,1/(COUNTIF(Overview!$G$72:G310,list)=0),list)</f>
        <v>#NAME?</v>
      </c>
    </row>
    <row r="350" spans="1:13" x14ac:dyDescent="0.25">
      <c r="A350" s="10">
        <f>IF(F350="","",COUNTIF(Overview!$G:$G,B350))</f>
        <v>0</v>
      </c>
      <c r="B350" s="10" t="s">
        <v>1565</v>
      </c>
      <c r="F350" s="14" t="s">
        <v>1566</v>
      </c>
      <c r="G350" s="97" t="s">
        <v>1567</v>
      </c>
      <c r="L350" s="10" t="str">
        <f>IF(Overview!G311=B350,"",Overview!B311)</f>
        <v>TN2421</v>
      </c>
      <c r="M350" s="13" t="e">
        <f>LOOKUP(2,1/(COUNTIF(Overview!$G$72:G311,list)=0),list)</f>
        <v>#NAME?</v>
      </c>
    </row>
    <row r="351" spans="1:13" ht="90" x14ac:dyDescent="0.25">
      <c r="A351" s="10">
        <f>IF(F351="","",COUNTIF(Overview!$G:$G,B351))</f>
        <v>2</v>
      </c>
      <c r="B351" s="10" t="s">
        <v>1569</v>
      </c>
      <c r="F351" s="14" t="s">
        <v>1568</v>
      </c>
      <c r="G351" s="97" t="s">
        <v>1570</v>
      </c>
      <c r="H351" s="93" t="s">
        <v>2205</v>
      </c>
      <c r="L351" s="10" t="str">
        <f>IF(Overview!G312=B351,"",Overview!B312)</f>
        <v>TN1612TU</v>
      </c>
      <c r="M351" s="13" t="e">
        <f>LOOKUP(2,1/(COUNTIF(Overview!$G$72:G312,list)=0),list)</f>
        <v>#NAME?</v>
      </c>
    </row>
    <row r="352" spans="1:13" x14ac:dyDescent="0.25">
      <c r="A352" s="10">
        <f>IF(F352="","",COUNTIF(Overview!$G:$G,B352))</f>
        <v>12</v>
      </c>
      <c r="B352" s="10" t="s">
        <v>1573</v>
      </c>
      <c r="F352" s="14" t="s">
        <v>1572</v>
      </c>
      <c r="G352" s="97" t="s">
        <v>1571</v>
      </c>
      <c r="L352" s="10" t="str">
        <f>IF(Overview!G313=B352,"",Overview!B313)</f>
        <v>TN1612TU</v>
      </c>
      <c r="M352" s="13" t="e">
        <f>LOOKUP(2,1/(COUNTIF(Overview!$G$72:G313,list)=0),list)</f>
        <v>#NAME?</v>
      </c>
    </row>
    <row r="353" spans="1:13" x14ac:dyDescent="0.25">
      <c r="A353" s="10">
        <f>IF(F353="","",COUNTIF(Overview!$G:$G,B353))</f>
        <v>2</v>
      </c>
      <c r="B353" s="10" t="s">
        <v>2141</v>
      </c>
      <c r="F353" s="14" t="s">
        <v>2142</v>
      </c>
      <c r="G353" s="97" t="s">
        <v>103</v>
      </c>
      <c r="L353" s="10" t="str">
        <f>IF(Overview!G314=B353,"",Overview!B314)</f>
        <v>TN1612TU</v>
      </c>
      <c r="M353" s="13" t="e">
        <f>LOOKUP(2,1/(COUNTIF(Overview!$G$72:G314,list)=0),list)</f>
        <v>#NAME?</v>
      </c>
    </row>
    <row r="354" spans="1:13" x14ac:dyDescent="0.25">
      <c r="A354" s="10">
        <f>IF(F354="","",COUNTIF(Overview!$G:$G,B354))</f>
        <v>10</v>
      </c>
      <c r="B354" s="10" t="s">
        <v>1987</v>
      </c>
      <c r="F354" s="14" t="s">
        <v>1986</v>
      </c>
      <c r="G354" s="14" t="s">
        <v>103</v>
      </c>
      <c r="L354" s="10" t="str">
        <f>IF(Overview!G314=B354,"",Overview!B314)</f>
        <v>TN1612TU</v>
      </c>
      <c r="M354" s="13" t="e">
        <f>LOOKUP(2,1/(COUNTIF(Overview!$G$72:G314,list)=0),list)</f>
        <v>#NAME?</v>
      </c>
    </row>
    <row r="355" spans="1:13" x14ac:dyDescent="0.25">
      <c r="A355" s="10" t="str">
        <f>IF(F355="","",COUNTIF(Overview!$G:$G,B355))</f>
        <v/>
      </c>
      <c r="L355" s="10" t="str">
        <f>IF(Overview!G315=B355,"",Overview!B315)</f>
        <v>TN1612TU</v>
      </c>
      <c r="M355" s="13" t="e">
        <f>LOOKUP(2,1/(COUNTIF(Overview!$G$72:G315,list)=0),list)</f>
        <v>#NAME?</v>
      </c>
    </row>
    <row r="356" spans="1:13" ht="90" x14ac:dyDescent="0.25">
      <c r="A356" s="10">
        <f>IF(F356="","",COUNTIF(Overview!$G:$G,B356))</f>
        <v>20</v>
      </c>
      <c r="B356" s="10" t="s">
        <v>487</v>
      </c>
      <c r="C356" s="10" t="s">
        <v>477</v>
      </c>
      <c r="F356" s="14" t="s">
        <v>276</v>
      </c>
      <c r="G356" s="97" t="s">
        <v>1278</v>
      </c>
      <c r="H356" s="93" t="s">
        <v>2206</v>
      </c>
      <c r="I356" s="93" t="s">
        <v>277</v>
      </c>
      <c r="L356" s="10" t="str">
        <f>IF(Overview!G316=B356,"",Overview!B316)</f>
        <v>TN1612TU</v>
      </c>
      <c r="M356" s="13" t="e">
        <f>LOOKUP(2,1/(COUNTIF(Overview!$G$72:G316,list)=0),list)</f>
        <v>#NAME?</v>
      </c>
    </row>
    <row r="357" spans="1:13" x14ac:dyDescent="0.25">
      <c r="A357" s="10">
        <f>IF(F357="","",COUNTIF(Overview!$G:$G,B357))</f>
        <v>0</v>
      </c>
      <c r="B357" s="10" t="s">
        <v>1574</v>
      </c>
      <c r="F357" s="14" t="s">
        <v>1575</v>
      </c>
      <c r="G357" s="97" t="s">
        <v>1576</v>
      </c>
      <c r="L357" s="10" t="str">
        <f>IF(Overview!G317=B357,"",Overview!B317)</f>
        <v>TN1612TU</v>
      </c>
      <c r="M357" s="13" t="e">
        <f>LOOKUP(2,1/(COUNTIF(Overview!$G$72:G317,list)=0),list)</f>
        <v>#NAME?</v>
      </c>
    </row>
    <row r="358" spans="1:13" x14ac:dyDescent="0.25">
      <c r="A358" s="10">
        <f>IF(F358="","",COUNTIF(Overview!$G:$G,B358))</f>
        <v>0</v>
      </c>
      <c r="B358" s="10" t="s">
        <v>1577</v>
      </c>
      <c r="F358" s="14" t="s">
        <v>1578</v>
      </c>
      <c r="G358" s="97" t="s">
        <v>1579</v>
      </c>
      <c r="L358" s="10" t="str">
        <f>IF(Overview!G318=B358,"",Overview!B318)</f>
        <v>TN1612TU</v>
      </c>
      <c r="M358" s="13" t="e">
        <f>LOOKUP(2,1/(COUNTIF(Overview!$G$72:G318,list)=0),list)</f>
        <v>#NAME?</v>
      </c>
    </row>
    <row r="359" spans="1:13" x14ac:dyDescent="0.25">
      <c r="A359" s="10">
        <f>IF(F359="","",COUNTIF(Overview!$G:$G,B359))</f>
        <v>0</v>
      </c>
      <c r="B359" s="10" t="s">
        <v>1582</v>
      </c>
      <c r="F359" s="14" t="s">
        <v>1580</v>
      </c>
      <c r="G359" s="97" t="s">
        <v>1581</v>
      </c>
      <c r="L359" s="10" t="str">
        <f>IF(Overview!G319=B359,"",Overview!B319)</f>
        <v>TN1612TU</v>
      </c>
      <c r="M359" s="13" t="e">
        <f>LOOKUP(2,1/(COUNTIF(Overview!$G$72:G319,list)=0),list)</f>
        <v>#NAME?</v>
      </c>
    </row>
    <row r="360" spans="1:13" x14ac:dyDescent="0.25">
      <c r="A360" s="10">
        <f>IF(F360="","",COUNTIF(Overview!$G:$G,B360))</f>
        <v>0</v>
      </c>
      <c r="B360" s="10" t="s">
        <v>1679</v>
      </c>
      <c r="F360" s="14" t="s">
        <v>1680</v>
      </c>
      <c r="G360" s="14" t="s">
        <v>103</v>
      </c>
      <c r="I360" s="93" t="s">
        <v>1681</v>
      </c>
      <c r="L360" s="10" t="str">
        <f>IF(Overview!G320=B360,"",Overview!B320)</f>
        <v>TN2421</v>
      </c>
      <c r="M360" s="13" t="e">
        <f>LOOKUP(2,1/(COUNTIF(Overview!$G$72:G320,list)=0),list)</f>
        <v>#NAME?</v>
      </c>
    </row>
    <row r="361" spans="1:13" x14ac:dyDescent="0.25">
      <c r="A361" s="10">
        <f>IF(F361="","",COUNTIF(Overview!$G:$G,B361))</f>
        <v>1</v>
      </c>
      <c r="B361" s="10" t="s">
        <v>330</v>
      </c>
      <c r="F361" s="14" t="s">
        <v>278</v>
      </c>
      <c r="G361" s="14" t="s">
        <v>103</v>
      </c>
      <c r="L361" s="10" t="str">
        <f>IF(Overview!G321=B361,"",Overview!B321)</f>
        <v>TN2421</v>
      </c>
      <c r="M361" s="13" t="e">
        <f>LOOKUP(2,1/(COUNTIF(Overview!$G$72:G321,list)=0),list)</f>
        <v>#NAME?</v>
      </c>
    </row>
    <row r="362" spans="1:13" x14ac:dyDescent="0.25">
      <c r="A362" s="10">
        <f>IF(F362="","",COUNTIF(Overview!$G:$G,B362))</f>
        <v>0</v>
      </c>
      <c r="B362" s="10" t="s">
        <v>1687</v>
      </c>
      <c r="F362" s="14" t="s">
        <v>1688</v>
      </c>
      <c r="G362" s="97" t="s">
        <v>1689</v>
      </c>
      <c r="L362" s="10" t="str">
        <f>IF(Overview!G322=B362,"",Overview!B322)</f>
        <v>TN2421</v>
      </c>
      <c r="M362" s="13" t="e">
        <f>LOOKUP(2,1/(COUNTIF(Overview!$G$72:G322,list)=0),list)</f>
        <v>#NAME?</v>
      </c>
    </row>
    <row r="363" spans="1:13" x14ac:dyDescent="0.25">
      <c r="A363" s="10">
        <f>IF(F363="","",COUNTIF(Overview!$G:$G,B363))</f>
        <v>0</v>
      </c>
      <c r="B363" s="10" t="s">
        <v>1585</v>
      </c>
      <c r="F363" s="14" t="s">
        <v>1583</v>
      </c>
      <c r="G363" s="97" t="s">
        <v>1584</v>
      </c>
      <c r="L363" s="10" t="str">
        <f>IF(Overview!G323=B363,"",Overview!B323)</f>
        <v>TN1612TU</v>
      </c>
      <c r="M363" s="13" t="e">
        <f>LOOKUP(2,1/(COUNTIF(Overview!$G$72:G323,list)=0),list)</f>
        <v>#NAME?</v>
      </c>
    </row>
    <row r="364" spans="1:13" x14ac:dyDescent="0.25">
      <c r="A364" s="10">
        <f>IF(F364="","",COUNTIF(Overview!$G:$G,B364))</f>
        <v>0</v>
      </c>
      <c r="B364" s="10" t="s">
        <v>1586</v>
      </c>
      <c r="F364" s="14" t="s">
        <v>1587</v>
      </c>
      <c r="G364" s="97" t="s">
        <v>1588</v>
      </c>
      <c r="L364" s="10" t="str">
        <f>IF(Overview!G324=B364,"",Overview!B324)</f>
        <v>TN2421</v>
      </c>
      <c r="M364" s="13" t="e">
        <f>LOOKUP(2,1/(COUNTIF(Overview!$G$72:G324,list)=0),list)</f>
        <v>#NAME?</v>
      </c>
    </row>
    <row r="365" spans="1:13" x14ac:dyDescent="0.25">
      <c r="A365" s="10">
        <f>IF(F365="","",COUNTIF(Overview!$G:$G,B365))</f>
        <v>0</v>
      </c>
      <c r="B365" s="10" t="s">
        <v>1589</v>
      </c>
      <c r="F365" s="14" t="s">
        <v>1590</v>
      </c>
      <c r="G365" s="97" t="s">
        <v>1591</v>
      </c>
      <c r="L365" s="10" t="str">
        <f>IF(Overview!G325=B365,"",Overview!B325)</f>
        <v>TN1612TU</v>
      </c>
      <c r="M365" s="13" t="e">
        <f>LOOKUP(2,1/(COUNTIF(Overview!$G$72:G325,list)=0),list)</f>
        <v>#NAME?</v>
      </c>
    </row>
    <row r="366" spans="1:13" x14ac:dyDescent="0.25">
      <c r="A366" s="10">
        <f>IF(F366="","",COUNTIF(Overview!$G:$G,B366))</f>
        <v>0</v>
      </c>
      <c r="B366" s="10" t="s">
        <v>1593</v>
      </c>
      <c r="F366" s="14" t="s">
        <v>1592</v>
      </c>
      <c r="G366" s="97" t="s">
        <v>1594</v>
      </c>
      <c r="L366" s="10" t="str">
        <f>IF(Overview!G326=B366,"",Overview!B326)</f>
        <v>TN1612TU</v>
      </c>
      <c r="M366" s="13" t="e">
        <f>LOOKUP(2,1/(COUNTIF(Overview!$G$72:G326,list)=0),list)</f>
        <v>#NAME?</v>
      </c>
    </row>
    <row r="367" spans="1:13" ht="75" x14ac:dyDescent="0.25">
      <c r="A367" s="10">
        <f>IF(F367="","",COUNTIF(Overview!$G:$G,B367))</f>
        <v>42</v>
      </c>
      <c r="B367" s="10" t="s">
        <v>327</v>
      </c>
      <c r="F367" s="14" t="s">
        <v>45</v>
      </c>
      <c r="G367" s="97" t="s">
        <v>1270</v>
      </c>
      <c r="H367" s="93" t="s">
        <v>2148</v>
      </c>
      <c r="L367" s="10" t="str">
        <f>IF(Overview!G327=B367,"",Overview!B327)</f>
        <v>TN1612TU</v>
      </c>
      <c r="M367" s="13" t="e">
        <f>LOOKUP(2,1/(COUNTIF(Overview!$G$72:G327,list)=0),list)</f>
        <v>#NAME?</v>
      </c>
    </row>
    <row r="368" spans="1:13" ht="90" x14ac:dyDescent="0.25">
      <c r="A368" s="10">
        <f>IF(F368="","",COUNTIF(Overview!$G:$G,B368))</f>
        <v>8</v>
      </c>
      <c r="B368" s="10" t="s">
        <v>2015</v>
      </c>
      <c r="F368" s="14" t="s">
        <v>2016</v>
      </c>
      <c r="G368" s="14" t="s">
        <v>103</v>
      </c>
      <c r="H368" s="93" t="s">
        <v>2203</v>
      </c>
      <c r="I368" s="93" t="s">
        <v>2017</v>
      </c>
      <c r="L368" s="10" t="str">
        <f>IF(Overview!G328=B368,"",Overview!B328)</f>
        <v>TN1612TU</v>
      </c>
      <c r="M368" s="13" t="e">
        <f>LOOKUP(2,1/(COUNTIF(Overview!$G$72:G328,list)=0),list)</f>
        <v>#NAME?</v>
      </c>
    </row>
    <row r="369" spans="1:13" x14ac:dyDescent="0.25">
      <c r="A369" s="10" t="str">
        <f>IF(F369="","",COUNTIF(Overview!$G:$G,B369))</f>
        <v/>
      </c>
      <c r="L369" s="10" t="str">
        <f>IF(Overview!G329=B369,"",Overview!B329)</f>
        <v>TN1612TU</v>
      </c>
      <c r="M369" s="13" t="e">
        <f>LOOKUP(2,1/(COUNTIF(Overview!$G$72:G329,list)=0),list)</f>
        <v>#NAME?</v>
      </c>
    </row>
    <row r="370" spans="1:13" ht="180" x14ac:dyDescent="0.25">
      <c r="A370" s="10">
        <f>IF(F370="","",COUNTIF(Overview!$G:$G,B370))</f>
        <v>15</v>
      </c>
      <c r="B370" s="10" t="s">
        <v>359</v>
      </c>
      <c r="C370" s="10" t="s">
        <v>1053</v>
      </c>
      <c r="F370" s="14" t="s">
        <v>271</v>
      </c>
      <c r="G370" s="97" t="s">
        <v>1271</v>
      </c>
      <c r="H370" s="93" t="s">
        <v>2213</v>
      </c>
      <c r="I370" s="93" t="s">
        <v>2057</v>
      </c>
      <c r="L370" s="10" t="str">
        <f>IF(Overview!G330=B370,"",Overview!B330)</f>
        <v>TN1612TU</v>
      </c>
      <c r="M370" s="13" t="e">
        <f>LOOKUP(2,1/(COUNTIF(Overview!$G$72:G330,list)=0),list)</f>
        <v>#NAME?</v>
      </c>
    </row>
    <row r="371" spans="1:13" x14ac:dyDescent="0.25">
      <c r="A371" s="10" t="str">
        <f>IF(F371="","",COUNTIF(Overview!$G:$G,B371))</f>
        <v/>
      </c>
      <c r="L371" s="10" t="str">
        <f>IF(Overview!G331=B371,"",Overview!B331)</f>
        <v>TN1612TU</v>
      </c>
      <c r="M371" s="13" t="e">
        <f>LOOKUP(2,1/(COUNTIF(Overview!$G$72:G331,list)=0),list)</f>
        <v>#NAME?</v>
      </c>
    </row>
    <row r="372" spans="1:13" ht="75" x14ac:dyDescent="0.25">
      <c r="A372" s="10">
        <f>IF(F372="","",COUNTIF(Overview!$G:$G,B372))</f>
        <v>2</v>
      </c>
      <c r="B372" s="10" t="s">
        <v>1203</v>
      </c>
      <c r="F372" s="14" t="s">
        <v>273</v>
      </c>
      <c r="G372" s="97" t="s">
        <v>1272</v>
      </c>
      <c r="H372" s="93" t="s">
        <v>2215</v>
      </c>
      <c r="L372" s="10" t="str">
        <f>IF(Overview!G332=B372,"",Overview!B332)</f>
        <v>TN1612TU</v>
      </c>
      <c r="M372" s="13" t="e">
        <f>LOOKUP(2,1/(COUNTIF(Overview!$G$72:G332,list)=0),list)</f>
        <v>#NAME?</v>
      </c>
    </row>
    <row r="373" spans="1:13" x14ac:dyDescent="0.25">
      <c r="A373" s="10">
        <f>IF(F373="","",COUNTIF(Overview!$G:$G,B373))</f>
        <v>1</v>
      </c>
      <c r="B373" s="10" t="s">
        <v>325</v>
      </c>
      <c r="C373" s="10" t="s">
        <v>1204</v>
      </c>
      <c r="F373" s="14" t="s">
        <v>279</v>
      </c>
      <c r="G373" s="97" t="s">
        <v>1273</v>
      </c>
      <c r="L373" s="10" t="str">
        <f>IF(Overview!G333=B373,"",Overview!B333)</f>
        <v>TN1612TU</v>
      </c>
      <c r="M373" s="13" t="e">
        <f>LOOKUP(2,1/(COUNTIF(Overview!$G$72:G333,list)=0),list)</f>
        <v>#NAME?</v>
      </c>
    </row>
    <row r="374" spans="1:13" x14ac:dyDescent="0.25">
      <c r="A374" s="10">
        <f>IF(F374="","",COUNTIF(Overview!$G:$G,B374))</f>
        <v>14</v>
      </c>
      <c r="B374" s="10" t="s">
        <v>1204</v>
      </c>
      <c r="F374" s="14" t="s">
        <v>1673</v>
      </c>
      <c r="G374" s="14" t="s">
        <v>103</v>
      </c>
      <c r="L374" s="10" t="str">
        <f>IF(Overview!G334=B374,"",Overview!B334)</f>
        <v>Open Days</v>
      </c>
      <c r="M374" s="13" t="e">
        <f>LOOKUP(2,1/(COUNTIF(Overview!$G$72:G334,list)=0),list)</f>
        <v>#NAME?</v>
      </c>
    </row>
    <row r="375" spans="1:13" ht="90" x14ac:dyDescent="0.25">
      <c r="B375" s="10" t="s">
        <v>2201</v>
      </c>
      <c r="F375" s="14" t="s">
        <v>2200</v>
      </c>
      <c r="G375" s="14" t="s">
        <v>103</v>
      </c>
      <c r="H375" s="93" t="s">
        <v>2204</v>
      </c>
      <c r="I375" s="93" t="s">
        <v>2202</v>
      </c>
      <c r="L375" s="10"/>
      <c r="M375" s="13"/>
    </row>
    <row r="376" spans="1:13" x14ac:dyDescent="0.25">
      <c r="A376" s="10" t="str">
        <f>IF(F376="","",COUNTIF(Overview!$G:$G,B376))</f>
        <v/>
      </c>
      <c r="L376" s="10" t="str">
        <f>IF(Overview!G335=B376,"",Overview!B335)</f>
        <v>Open Days</v>
      </c>
      <c r="M376" s="13" t="e">
        <f>LOOKUP(2,1/(COUNTIF(Overview!$G$72:G335,list)=0),list)</f>
        <v>#NAME?</v>
      </c>
    </row>
    <row r="377" spans="1:13" x14ac:dyDescent="0.25">
      <c r="A377" s="10">
        <f>IF(F377="","",COUNTIF(Overview!$G:$G,B377))</f>
        <v>3</v>
      </c>
      <c r="B377" s="10" t="s">
        <v>328</v>
      </c>
      <c r="F377" s="14" t="s">
        <v>280</v>
      </c>
      <c r="G377" s="14" t="s">
        <v>103</v>
      </c>
      <c r="I377" s="93" t="s">
        <v>1216</v>
      </c>
      <c r="L377" s="10" t="str">
        <f>IF(Overview!G336=B377,"",Overview!B336)</f>
        <v>Open Days</v>
      </c>
      <c r="M377" s="13" t="e">
        <f>LOOKUP(2,1/(COUNTIF(Overview!$G$72:G336,list)=0),list)</f>
        <v>#NAME?</v>
      </c>
    </row>
    <row r="378" spans="1:13" x14ac:dyDescent="0.25">
      <c r="A378" s="10" t="str">
        <f>IF(F378="","",COUNTIF(Overview!$G:$G,B378))</f>
        <v/>
      </c>
      <c r="L378" s="10" t="str">
        <f>IF(Overview!G337=B378,"",Overview!B337)</f>
        <v>Open Days</v>
      </c>
      <c r="M378" s="13" t="e">
        <f>LOOKUP(2,1/(COUNTIF(Overview!$G$72:G337,list)=0),list)</f>
        <v>#NAME?</v>
      </c>
    </row>
    <row r="379" spans="1:13" x14ac:dyDescent="0.25">
      <c r="A379" s="10" t="str">
        <f>IF(F379="","",COUNTIF(Overview!$G:$G,B379))</f>
        <v/>
      </c>
      <c r="L379" s="10" t="str">
        <f>IF(Overview!G338=B379,"",Overview!B338)</f>
        <v>TN1612TU</v>
      </c>
      <c r="M379" s="13" t="e">
        <f>LOOKUP(2,1/(COUNTIF(Overview!$G$72:G338,list)=0),list)</f>
        <v>#NAME?</v>
      </c>
    </row>
    <row r="380" spans="1:13" x14ac:dyDescent="0.25">
      <c r="A380" s="10" t="str">
        <f>IF(F380="","",COUNTIF(Overview!$G:$G,B380))</f>
        <v/>
      </c>
      <c r="B380" s="94" t="str">
        <f>PIRA!C354</f>
        <v>7 Modern Physics</v>
      </c>
      <c r="L380" s="10" t="str">
        <f>IF(Overview!G339=B380,"",Overview!B339)</f>
        <v>WB1135</v>
      </c>
      <c r="M380" s="13" t="e">
        <f>LOOKUP(2,1/(COUNTIF(Overview!$G$72:G339,list)=0),list)</f>
        <v>#NAME?</v>
      </c>
    </row>
    <row r="381" spans="1:13" x14ac:dyDescent="0.25">
      <c r="A381" s="10" t="str">
        <f>IF(F381="","",COUNTIF(Overview!$G:$G,B381))</f>
        <v/>
      </c>
      <c r="L381" s="10" t="str">
        <f>IF(Overview!G340=B381,"",Overview!B340)</f>
        <v>WB1135</v>
      </c>
      <c r="M381" s="13" t="e">
        <f>LOOKUP(2,1/(COUNTIF(Overview!$G$72:G340,list)=0),list)</f>
        <v>#NAME?</v>
      </c>
    </row>
    <row r="382" spans="1:13" x14ac:dyDescent="0.25">
      <c r="A382" s="10">
        <f>IF(F382="","",COUNTIF(Overview!$G:$G,B382))</f>
        <v>14</v>
      </c>
      <c r="B382" s="10" t="s">
        <v>134</v>
      </c>
      <c r="F382" s="14" t="s">
        <v>133</v>
      </c>
      <c r="G382" s="14" t="s">
        <v>103</v>
      </c>
      <c r="L382" s="10" t="str">
        <f>IF(Overview!G341=B382,"",Overview!B341)</f>
        <v>WB1135</v>
      </c>
      <c r="M382" s="13" t="e">
        <f>LOOKUP(2,1/(COUNTIF(Overview!$G$72:G341,list)=0),list)</f>
        <v>#NAME?</v>
      </c>
    </row>
    <row r="383" spans="1:13" ht="150" x14ac:dyDescent="0.25">
      <c r="A383" s="10">
        <f>IF(F383="","",COUNTIF(Overview!$G:$G,B383))</f>
        <v>1</v>
      </c>
      <c r="B383" s="10" t="s">
        <v>1205</v>
      </c>
      <c r="F383" s="14" t="s">
        <v>137</v>
      </c>
      <c r="G383" s="97" t="s">
        <v>1274</v>
      </c>
      <c r="H383" s="93" t="s">
        <v>2169</v>
      </c>
      <c r="L383" s="10" t="str">
        <f>IF(Overview!G342=B383,"",Overview!B342)</f>
        <v>WB1135</v>
      </c>
      <c r="M383" s="13" t="e">
        <f>LOOKUP(2,1/(COUNTIF(Overview!$G$72:G342,list)=0),list)</f>
        <v>#NAME?</v>
      </c>
    </row>
    <row r="384" spans="1:13" ht="150" x14ac:dyDescent="0.25">
      <c r="A384" s="10">
        <f>IF(F384="","",COUNTIF(Overview!$G:$G,B384))</f>
        <v>12</v>
      </c>
      <c r="B384" s="10" t="s">
        <v>1206</v>
      </c>
      <c r="C384" s="10" t="s">
        <v>1690</v>
      </c>
      <c r="F384" s="14" t="s">
        <v>136</v>
      </c>
      <c r="G384" s="97" t="s">
        <v>1275</v>
      </c>
      <c r="H384" s="93" t="s">
        <v>2169</v>
      </c>
      <c r="L384" s="10" t="str">
        <f>IF(Overview!G343=B384,"",Overview!B343)</f>
        <v>TN1531TW</v>
      </c>
      <c r="M384" s="13" t="e">
        <f>LOOKUP(2,1/(COUNTIF(Overview!$G$72:G343,list)=0),list)</f>
        <v>#NAME?</v>
      </c>
    </row>
    <row r="385" spans="1:13" x14ac:dyDescent="0.25">
      <c r="A385" s="10">
        <f>IF(F385="","",COUNTIF(Overview!$G:$G,B385))</f>
        <v>0</v>
      </c>
      <c r="B385" s="10" t="s">
        <v>1601</v>
      </c>
      <c r="F385" s="14" t="s">
        <v>1600</v>
      </c>
      <c r="G385" s="97" t="s">
        <v>1602</v>
      </c>
      <c r="L385" s="10" t="str">
        <f>IF(Overview!G344=B385,"",Overview!B344)</f>
        <v>TN1531TW</v>
      </c>
      <c r="M385" s="13" t="e">
        <f>LOOKUP(2,1/(COUNTIF(Overview!$G$72:G344,list)=0),list)</f>
        <v>#NAME?</v>
      </c>
    </row>
    <row r="386" spans="1:13" x14ac:dyDescent="0.25">
      <c r="A386" s="10">
        <f>IF(F386="","",COUNTIF(Overview!$G:$G,B386))</f>
        <v>1</v>
      </c>
      <c r="B386" s="10" t="s">
        <v>489</v>
      </c>
      <c r="C386" s="10" t="s">
        <v>480</v>
      </c>
      <c r="F386" s="14" t="s">
        <v>242</v>
      </c>
      <c r="G386" s="14" t="s">
        <v>103</v>
      </c>
      <c r="L386" s="10" t="str">
        <f>IF(Overview!G345=B386,"",Overview!B345)</f>
        <v>TN1531TW</v>
      </c>
      <c r="M386" s="13" t="e">
        <f>LOOKUP(2,1/(COUNTIF(Overview!$G$72:G345,list)=0),list)</f>
        <v>#NAME?</v>
      </c>
    </row>
    <row r="387" spans="1:13" x14ac:dyDescent="0.25">
      <c r="A387" s="10" t="str">
        <f>IF(F387="","",COUNTIF(Overview!$G:$G,B387))</f>
        <v/>
      </c>
      <c r="L387" s="10" t="str">
        <f>IF(Overview!G346=B387,"",Overview!B346)</f>
        <v>TN1612TU</v>
      </c>
      <c r="M387" s="13" t="e">
        <f>LOOKUP(2,1/(COUNTIF(Overview!$G$72:G346,list)=0),list)</f>
        <v>#NAME?</v>
      </c>
    </row>
    <row r="388" spans="1:13" ht="90" x14ac:dyDescent="0.25">
      <c r="A388" s="10">
        <f>IF(F388="","",COUNTIF(Overview!$G:$G,B388))</f>
        <v>12</v>
      </c>
      <c r="B388" s="10" t="s">
        <v>1207</v>
      </c>
      <c r="F388" s="14" t="s">
        <v>1597</v>
      </c>
      <c r="G388" s="97" t="s">
        <v>139</v>
      </c>
      <c r="H388" s="93" t="s">
        <v>2168</v>
      </c>
      <c r="L388" s="10" t="str">
        <f>IF(Overview!G347=B388,"",Overview!B347)</f>
        <v>TN1612TU</v>
      </c>
      <c r="M388" s="13" t="e">
        <f>LOOKUP(2,1/(COUNTIF(Overview!$G$72:G347,list)=0),list)</f>
        <v>#NAME?</v>
      </c>
    </row>
    <row r="389" spans="1:13" x14ac:dyDescent="0.25">
      <c r="A389" s="10">
        <f>IF(F389="","",COUNTIF(Overview!$G:$G,B389))</f>
        <v>0</v>
      </c>
      <c r="B389" s="10" t="s">
        <v>1653</v>
      </c>
      <c r="F389" s="14" t="s">
        <v>1654</v>
      </c>
      <c r="G389" s="14" t="s">
        <v>103</v>
      </c>
      <c r="L389" s="10" t="str">
        <f>IF(Overview!G348=B389,"",Overview!B348)</f>
        <v>EE1200</v>
      </c>
      <c r="M389" s="13" t="e">
        <f>LOOKUP(2,1/(COUNTIF(Overview!$G$72:G348,list)=0),list)</f>
        <v>#NAME?</v>
      </c>
    </row>
    <row r="390" spans="1:13" x14ac:dyDescent="0.25">
      <c r="A390" s="10" t="str">
        <f>IF(F390="","",COUNTIF(Overview!$G:$G,B390))</f>
        <v/>
      </c>
      <c r="L390" s="10" t="str">
        <f>IF(Overview!G349=B390,"",Overview!B349)</f>
        <v>WB1135</v>
      </c>
      <c r="M390" s="13" t="e">
        <f>LOOKUP(2,1/(COUNTIF(Overview!$G$72:G349,list)=0),list)</f>
        <v>#NAME?</v>
      </c>
    </row>
    <row r="391" spans="1:13" x14ac:dyDescent="0.25">
      <c r="A391" s="10">
        <f>IF(F391="","",COUNTIF(Overview!$G:$G,B391))</f>
        <v>0</v>
      </c>
      <c r="B391" s="10" t="s">
        <v>1482</v>
      </c>
      <c r="C391" s="10" t="s">
        <v>1482</v>
      </c>
      <c r="D391" s="10" t="s">
        <v>1481</v>
      </c>
      <c r="F391" s="14" t="s">
        <v>1685</v>
      </c>
      <c r="G391" s="97" t="s">
        <v>1686</v>
      </c>
      <c r="L391" s="10" t="str">
        <f>IF(Overview!G350=B391,"",Overview!B350)</f>
        <v>WB1135</v>
      </c>
      <c r="M391" s="13" t="e">
        <f>LOOKUP(2,1/(COUNTIF(Overview!$G$72:G350,list)=0),list)</f>
        <v>#NAME?</v>
      </c>
    </row>
    <row r="392" spans="1:13" x14ac:dyDescent="0.25">
      <c r="A392" s="10" t="str">
        <f>IF(F392="","",COUNTIF(Overview!$G:$G,B392))</f>
        <v/>
      </c>
      <c r="L392" s="10" t="str">
        <f>IF(Overview!G351=B392,"",Overview!B351)</f>
        <v>WB1135</v>
      </c>
      <c r="M392" s="13" t="e">
        <f>LOOKUP(2,1/(COUNTIF(Overview!$G$72:G351,list)=0),list)</f>
        <v>#NAME?</v>
      </c>
    </row>
    <row r="393" spans="1:13" ht="90" x14ac:dyDescent="0.25">
      <c r="A393" s="10">
        <f>IF(F393="","",COUNTIF(Overview!$G:$G,B393))</f>
        <v>11</v>
      </c>
      <c r="B393" s="10" t="s">
        <v>1208</v>
      </c>
      <c r="F393" s="14" t="s">
        <v>267</v>
      </c>
      <c r="G393" s="14" t="s">
        <v>103</v>
      </c>
      <c r="H393" s="93" t="s">
        <v>2167</v>
      </c>
      <c r="L393" s="10" t="str">
        <f>IF(Overview!G352=B393,"",Overview!B352)</f>
        <v>TN1612TU</v>
      </c>
      <c r="M393" s="13" t="e">
        <f>LOOKUP(2,1/(COUNTIF(Overview!$G$72:G352,list)=0),list)</f>
        <v>#NAME?</v>
      </c>
    </row>
    <row r="394" spans="1:13" x14ac:dyDescent="0.25">
      <c r="A394" s="10">
        <f>IF(F394="","",COUNTIF(Overview!$G:$G,B394))</f>
        <v>0</v>
      </c>
      <c r="B394" s="10" t="s">
        <v>1692</v>
      </c>
      <c r="F394" s="14" t="s">
        <v>1691</v>
      </c>
      <c r="G394" s="14" t="s">
        <v>103</v>
      </c>
      <c r="I394" s="93" t="s">
        <v>1693</v>
      </c>
      <c r="L394" s="10" t="str">
        <f>IF(Overview!G353=B394,"",Overview!B353)</f>
        <v>TN1612TU</v>
      </c>
      <c r="M394" s="13" t="e">
        <f>LOOKUP(2,1/(COUNTIF(Overview!$G$72:G353,list)=0),list)</f>
        <v>#NAME?</v>
      </c>
    </row>
    <row r="395" spans="1:13" ht="90" x14ac:dyDescent="0.25">
      <c r="A395" s="10">
        <f>IF(F395="","",COUNTIF(Overview!$G:$G,B395))</f>
        <v>12</v>
      </c>
      <c r="B395" s="10" t="s">
        <v>353</v>
      </c>
      <c r="F395" s="14" t="s">
        <v>283</v>
      </c>
      <c r="G395" s="14" t="s">
        <v>103</v>
      </c>
      <c r="H395" s="93" t="s">
        <v>2160</v>
      </c>
      <c r="L395" s="10" t="str">
        <f>IF(Overview!G354=B395,"",Overview!B354)</f>
        <v>TN1612TU</v>
      </c>
      <c r="M395" s="13" t="e">
        <f>LOOKUP(2,1/(COUNTIF(Overview!$G$72:G354,list)=0),list)</f>
        <v>#NAME?</v>
      </c>
    </row>
    <row r="396" spans="1:13" x14ac:dyDescent="0.25">
      <c r="A396" s="10" t="str">
        <f>IF(F396="","",COUNTIF(Overview!$G:$G,B396))</f>
        <v/>
      </c>
      <c r="L396" s="10" t="str">
        <f>IF(Overview!G355=B396,"",Overview!B355)</f>
        <v>TN1531TW</v>
      </c>
      <c r="M396" s="13" t="e">
        <f>LOOKUP(2,1/(COUNTIF(Overview!$G$72:G355,list)=0),list)</f>
        <v>#NAME?</v>
      </c>
    </row>
    <row r="397" spans="1:13" x14ac:dyDescent="0.25">
      <c r="A397" s="10">
        <f>IF(F397="","",COUNTIF(Overview!$G:$G,B397))</f>
        <v>0</v>
      </c>
      <c r="B397" s="10" t="s">
        <v>1603</v>
      </c>
      <c r="F397" s="14" t="s">
        <v>1672</v>
      </c>
      <c r="G397" s="97" t="s">
        <v>1604</v>
      </c>
      <c r="L397" s="10" t="str">
        <f>IF(Overview!G356=B397,"",Overview!B356)</f>
        <v>TN1531TW</v>
      </c>
      <c r="M397" s="13" t="e">
        <f>LOOKUP(2,1/(COUNTIF(Overview!$G$72:G356,list)=0),list)</f>
        <v>#NAME?</v>
      </c>
    </row>
    <row r="398" spans="1:13" x14ac:dyDescent="0.25">
      <c r="A398" s="10" t="str">
        <f>IF(F398="","",COUNTIF(Overview!$G:$G,B398))</f>
        <v/>
      </c>
      <c r="G398" s="97"/>
      <c r="L398" s="10" t="str">
        <f>IF(Overview!G357=B398,"",Overview!B357)</f>
        <v>TN1531TW</v>
      </c>
      <c r="M398" s="13" t="e">
        <f>LOOKUP(2,1/(COUNTIF(Overview!$G$72:G357,list)=0),list)</f>
        <v>#NAME?</v>
      </c>
    </row>
    <row r="399" spans="1:13" x14ac:dyDescent="0.25">
      <c r="A399" s="10" t="str">
        <f>IF(F399="","",COUNTIF(Overview!$G:$G,B399))</f>
        <v/>
      </c>
      <c r="G399" s="97"/>
      <c r="L399" s="10" t="str">
        <f>IF(Overview!G358=B399,"",Overview!B358)</f>
        <v>TN1531TW</v>
      </c>
      <c r="M399" s="13" t="e">
        <f>LOOKUP(2,1/(COUNTIF(Overview!$G$72:G358,list)=0),list)</f>
        <v>#NAME?</v>
      </c>
    </row>
    <row r="400" spans="1:13" x14ac:dyDescent="0.25">
      <c r="A400" s="10" t="str">
        <f>IF(F400="","",COUNTIF(Overview!$G:$G,B400))</f>
        <v/>
      </c>
      <c r="B400" s="94" t="str">
        <f>PIRA!C389</f>
        <v>8 Astronomy</v>
      </c>
      <c r="G400" s="97"/>
      <c r="L400" s="10" t="str">
        <f>IF(Overview!G359=B400,"",Overview!B359)</f>
        <v>TN1531TW</v>
      </c>
      <c r="M400" s="13" t="e">
        <f>LOOKUP(2,1/(COUNTIF(Overview!$G$72:G359,list)=0),list)</f>
        <v>#NAME?</v>
      </c>
    </row>
    <row r="401" spans="1:13" x14ac:dyDescent="0.25">
      <c r="A401" s="10" t="str">
        <f>IF(F401="","",COUNTIF(Overview!$G:$G,B401))</f>
        <v/>
      </c>
      <c r="B401" s="94"/>
      <c r="G401" s="97"/>
      <c r="L401" s="10" t="str">
        <f>IF(Overview!G360=B401,"",Overview!B360)</f>
        <v>TN1531TW</v>
      </c>
      <c r="M401" s="13" t="e">
        <f>LOOKUP(2,1/(COUNTIF(Overview!$G$72:G360,list)=0),list)</f>
        <v>#NAME?</v>
      </c>
    </row>
    <row r="402" spans="1:13" x14ac:dyDescent="0.25">
      <c r="A402" s="10">
        <f>IF(F402="","",COUNTIF(Overview!$G:$G,B402))</f>
        <v>12</v>
      </c>
      <c r="B402" s="10" t="s">
        <v>1156</v>
      </c>
      <c r="C402" s="10" t="s">
        <v>1362</v>
      </c>
      <c r="F402" s="14" t="s">
        <v>67</v>
      </c>
      <c r="G402" s="97" t="s">
        <v>113</v>
      </c>
      <c r="L402" s="10" t="str">
        <f>IF(Overview!G361=B402,"",Overview!B361)</f>
        <v>TN1612TU</v>
      </c>
      <c r="M402" s="13" t="e">
        <f>LOOKUP(2,1/(COUNTIF(Overview!$G$72:G361,list)=0),list)</f>
        <v>#NAME?</v>
      </c>
    </row>
    <row r="403" spans="1:13" x14ac:dyDescent="0.25">
      <c r="A403" s="10">
        <f>IF(F403="","",COUNTIF(Overview!$G:$G,B403))</f>
        <v>0</v>
      </c>
      <c r="B403" s="10" t="s">
        <v>1361</v>
      </c>
      <c r="C403" s="10" t="s">
        <v>1362</v>
      </c>
      <c r="F403" s="14" t="s">
        <v>1360</v>
      </c>
      <c r="G403" s="97" t="s">
        <v>1363</v>
      </c>
      <c r="L403" s="10" t="str">
        <f>IF(Overview!G362=B403,"",Overview!B362)</f>
        <v>TN1612TU</v>
      </c>
      <c r="M403" s="13" t="e">
        <f>LOOKUP(2,1/(COUNTIF(Overview!$G$72:G362,list)=0),list)</f>
        <v>#NAME?</v>
      </c>
    </row>
    <row r="404" spans="1:13" x14ac:dyDescent="0.25">
      <c r="A404" s="10">
        <f>IF(F404="","",COUNTIF(Overview!$G:$G,B404))</f>
        <v>15</v>
      </c>
      <c r="B404" s="10" t="s">
        <v>1660</v>
      </c>
      <c r="C404" s="10" t="s">
        <v>1365</v>
      </c>
      <c r="D404" s="10" t="s">
        <v>1174</v>
      </c>
      <c r="F404" s="14" t="s">
        <v>1655</v>
      </c>
      <c r="G404" s="97" t="s">
        <v>1364</v>
      </c>
      <c r="L404" s="10" t="str">
        <f>IF(Overview!G363=B404,"",Overview!B363)</f>
        <v>EE1200</v>
      </c>
      <c r="M404" s="13" t="e">
        <f>LOOKUP(2,1/(COUNTIF(Overview!$G$72:G363,list)=0),list)</f>
        <v>#NAME?</v>
      </c>
    </row>
    <row r="405" spans="1:13" x14ac:dyDescent="0.25">
      <c r="A405" s="10" t="str">
        <f>IF(F405="","",COUNTIF(Overview!$G:$G,B405))</f>
        <v/>
      </c>
      <c r="G405" s="97"/>
      <c r="L405" s="10" t="str">
        <f>IF(Overview!G364=B405,"",Overview!B364)</f>
        <v>EE1200</v>
      </c>
      <c r="M405" s="13" t="e">
        <f>LOOKUP(2,1/(COUNTIF(Overview!$G$72:G364,list)=0),list)</f>
        <v>#NAME?</v>
      </c>
    </row>
    <row r="406" spans="1:13" x14ac:dyDescent="0.25">
      <c r="A406" s="10" t="str">
        <f>IF(F406="","",COUNTIF(Overview!$G:$G,B406))</f>
        <v/>
      </c>
      <c r="B406" s="94" t="str">
        <f>PIRA!C423</f>
        <v>9 Equipment</v>
      </c>
      <c r="G406" s="97"/>
      <c r="L406" s="10" t="str">
        <f>IF(Overview!G365=B406,"",Overview!B365)</f>
        <v>EE1200</v>
      </c>
      <c r="M406" s="13" t="e">
        <f>LOOKUP(2,1/(COUNTIF(Overview!$G$72:G365,list)=0),list)</f>
        <v>#NAME?</v>
      </c>
    </row>
    <row r="407" spans="1:13" x14ac:dyDescent="0.25">
      <c r="A407" s="10" t="str">
        <f>IF(F407="","",COUNTIF(Overview!$G:$G,B407))</f>
        <v/>
      </c>
      <c r="G407" s="97"/>
      <c r="L407" s="10" t="str">
        <f>IF(Overview!G366=B407,"",Overview!B366)</f>
        <v>EE1200</v>
      </c>
      <c r="M407" s="13" t="e">
        <f>LOOKUP(2,1/(COUNTIF(Overview!$G$72:G366,list)=0),list)</f>
        <v>#NAME?</v>
      </c>
    </row>
    <row r="408" spans="1:13" x14ac:dyDescent="0.25">
      <c r="A408" s="10">
        <f>IF(F408="","",COUNTIF(Overview!$G:$G,B408))</f>
        <v>8</v>
      </c>
      <c r="B408" s="10" t="s">
        <v>2013</v>
      </c>
      <c r="F408" s="14" t="s">
        <v>1042</v>
      </c>
      <c r="G408" s="14" t="s">
        <v>103</v>
      </c>
      <c r="I408" s="93" t="s">
        <v>2014</v>
      </c>
      <c r="L408" s="10" t="str">
        <f>IF(Overview!G367=B408,"",Overview!B367)</f>
        <v>EE1200</v>
      </c>
      <c r="M408" s="13" t="e">
        <f>LOOKUP(2,1/(COUNTIF(Overview!$G$72:G367,list)=0),list)</f>
        <v>#NAME?</v>
      </c>
    </row>
    <row r="409" spans="1:13" x14ac:dyDescent="0.25">
      <c r="A409" s="10" t="str">
        <f>IF(F409="","",COUNTIF(Overview!$G:$G,B409))</f>
        <v/>
      </c>
      <c r="G409" s="97"/>
      <c r="L409" s="10" t="str">
        <f>IF(Overview!G368=B409,"",Overview!B368)</f>
        <v>EE1200</v>
      </c>
      <c r="M409" s="13" t="e">
        <f>LOOKUP(2,1/(COUNTIF(Overview!$G$72:G368,list)=0),list)</f>
        <v>#NAME?</v>
      </c>
    </row>
    <row r="410" spans="1:13" x14ac:dyDescent="0.25">
      <c r="A410" s="10">
        <f>IF(F410="","",COUNTIF(Overview!$G:$G,B410))</f>
        <v>2</v>
      </c>
      <c r="B410" s="10" t="s">
        <v>1209</v>
      </c>
      <c r="F410" s="14" t="s">
        <v>268</v>
      </c>
      <c r="G410" s="14" t="s">
        <v>103</v>
      </c>
      <c r="L410" s="10" t="str">
        <f>IF(Overview!G369=B410,"",Overview!B369)</f>
        <v>TN1612TU</v>
      </c>
      <c r="M410" s="13" t="e">
        <f>LOOKUP(2,1/(COUNTIF(Overview!$G$72:G369,list)=0),list)</f>
        <v>#NAME?</v>
      </c>
    </row>
    <row r="411" spans="1:13" x14ac:dyDescent="0.25">
      <c r="A411" s="10" t="str">
        <f>IF(F411="","",COUNTIF(Overview!$G:$G,B411))</f>
        <v/>
      </c>
      <c r="M411" s="13" t="e">
        <f>LOOKUP(2,1/(COUNTIF(Overview!$G$72:G370,list)=0),list)</f>
        <v>#NAME?</v>
      </c>
    </row>
  </sheetData>
  <conditionalFormatting sqref="B99:H99">
    <cfRule type="expression" dxfId="12" priority="14">
      <formula>$C99="TN1321"</formula>
    </cfRule>
    <cfRule type="expression" dxfId="11" priority="15">
      <formula>$C99="TN4010TA"</formula>
    </cfRule>
    <cfRule type="expression" dxfId="10" priority="16">
      <formula>$C99="TN2053"</formula>
    </cfRule>
    <cfRule type="expression" dxfId="9" priority="17">
      <formula>$C99="TN2421"</formula>
    </cfRule>
    <cfRule type="expression" dxfId="8" priority="18">
      <formula>$C99="TN1301"</formula>
    </cfRule>
    <cfRule type="expression" dxfId="7" priority="19">
      <formula>$C99="TN1612TU"</formula>
    </cfRule>
    <cfRule type="expression" dxfId="6" priority="20">
      <formula>$C99="TN1311"</formula>
    </cfRule>
    <cfRule type="expression" dxfId="5" priority="21">
      <formula>$C99="TN1622"</formula>
    </cfRule>
    <cfRule type="expression" dxfId="4" priority="22">
      <formula>$C99="EE1200"</formula>
    </cfRule>
    <cfRule type="expression" dxfId="3" priority="23">
      <formula>$C99="TN2345"</formula>
    </cfRule>
    <cfRule type="expression" dxfId="2" priority="24">
      <formula>$C99="AESB1320TN"</formula>
    </cfRule>
    <cfRule type="expression" dxfId="1" priority="25">
      <formula>$C99="TN4110TA"</formula>
    </cfRule>
    <cfRule type="expression" dxfId="0" priority="26">
      <formula>$C99="TN2321"</formula>
    </cfRule>
  </conditionalFormatting>
  <hyperlinks>
    <hyperlink ref="G39" r:id="rId1" xr:uid="{00000000-0004-0000-0700-000000000000}"/>
    <hyperlink ref="G13" r:id="rId2" xr:uid="{00000000-0004-0000-0700-000001000000}"/>
    <hyperlink ref="G14" r:id="rId3" xr:uid="{00000000-0004-0000-0700-000002000000}"/>
    <hyperlink ref="G15" r:id="rId4" xr:uid="{00000000-0004-0000-0700-000003000000}"/>
    <hyperlink ref="G98" r:id="rId5" xr:uid="{00000000-0004-0000-0700-000004000000}"/>
    <hyperlink ref="G20" r:id="rId6" xr:uid="{00000000-0004-0000-0700-000005000000}"/>
    <hyperlink ref="G21" r:id="rId7" xr:uid="{00000000-0004-0000-0700-000006000000}"/>
    <hyperlink ref="G23" r:id="rId8" xr:uid="{00000000-0004-0000-0700-000007000000}"/>
    <hyperlink ref="G24" r:id="rId9" xr:uid="{00000000-0004-0000-0700-000008000000}"/>
    <hyperlink ref="G25" r:id="rId10" xr:uid="{00000000-0004-0000-0700-000009000000}"/>
    <hyperlink ref="G26" r:id="rId11" xr:uid="{00000000-0004-0000-0700-00000A000000}"/>
    <hyperlink ref="G31" r:id="rId12" xr:uid="{00000000-0004-0000-0700-00000B000000}"/>
    <hyperlink ref="G34" r:id="rId13" xr:uid="{00000000-0004-0000-0700-00000C000000}"/>
    <hyperlink ref="G37" r:id="rId14" xr:uid="{00000000-0004-0000-0700-00000D000000}"/>
    <hyperlink ref="G38" r:id="rId15" xr:uid="{00000000-0004-0000-0700-00000E000000}"/>
    <hyperlink ref="G44" r:id="rId16" xr:uid="{00000000-0004-0000-0700-00000F000000}"/>
    <hyperlink ref="G45" r:id="rId17" xr:uid="{00000000-0004-0000-0700-000010000000}"/>
    <hyperlink ref="G46" r:id="rId18" xr:uid="{00000000-0004-0000-0700-000011000000}"/>
    <hyperlink ref="G55" r:id="rId19" xr:uid="{00000000-0004-0000-0700-000012000000}"/>
    <hyperlink ref="G57" r:id="rId20" xr:uid="{00000000-0004-0000-0700-000013000000}"/>
    <hyperlink ref="G58" r:id="rId21" xr:uid="{00000000-0004-0000-0700-000014000000}"/>
    <hyperlink ref="G59" r:id="rId22" xr:uid="{00000000-0004-0000-0700-000015000000}"/>
    <hyperlink ref="G62" r:id="rId23" xr:uid="{00000000-0004-0000-0700-000016000000}"/>
    <hyperlink ref="G63" r:id="rId24" xr:uid="{00000000-0004-0000-0700-000017000000}"/>
    <hyperlink ref="G75" r:id="rId25" xr:uid="{00000000-0004-0000-0700-000018000000}"/>
    <hyperlink ref="G76" r:id="rId26" xr:uid="{00000000-0004-0000-0700-000019000000}"/>
    <hyperlink ref="G80" r:id="rId27" xr:uid="{00000000-0004-0000-0700-00001A000000}"/>
    <hyperlink ref="G81" r:id="rId28" xr:uid="{00000000-0004-0000-0700-00001B000000}"/>
    <hyperlink ref="G83" r:id="rId29" xr:uid="{00000000-0004-0000-0700-00001C000000}"/>
    <hyperlink ref="G84" r:id="rId30" xr:uid="{00000000-0004-0000-0700-00001D000000}"/>
    <hyperlink ref="G85" r:id="rId31" xr:uid="{00000000-0004-0000-0700-00001E000000}"/>
    <hyperlink ref="G90" r:id="rId32" xr:uid="{00000000-0004-0000-0700-00001F000000}"/>
    <hyperlink ref="G91" r:id="rId33" xr:uid="{00000000-0004-0000-0700-000020000000}"/>
    <hyperlink ref="G92" r:id="rId34" xr:uid="{00000000-0004-0000-0700-000021000000}"/>
    <hyperlink ref="G93" r:id="rId35" xr:uid="{00000000-0004-0000-0700-000022000000}"/>
    <hyperlink ref="G106" r:id="rId36" xr:uid="{00000000-0004-0000-0700-000023000000}"/>
    <hyperlink ref="G107" r:id="rId37" xr:uid="{00000000-0004-0000-0700-000024000000}"/>
    <hyperlink ref="G108" r:id="rId38" xr:uid="{00000000-0004-0000-0700-000025000000}"/>
    <hyperlink ref="G109" r:id="rId39" xr:uid="{00000000-0004-0000-0700-000026000000}"/>
    <hyperlink ref="G110" r:id="rId40" xr:uid="{00000000-0004-0000-0700-000027000000}"/>
    <hyperlink ref="G111" r:id="rId41" xr:uid="{00000000-0004-0000-0700-000028000000}"/>
    <hyperlink ref="G112" r:id="rId42" xr:uid="{00000000-0004-0000-0700-000029000000}"/>
    <hyperlink ref="G113" r:id="rId43" xr:uid="{00000000-0004-0000-0700-00002A000000}"/>
    <hyperlink ref="G116" r:id="rId44" xr:uid="{00000000-0004-0000-0700-00002B000000}"/>
    <hyperlink ref="G117" r:id="rId45" xr:uid="{00000000-0004-0000-0700-00002C000000}"/>
    <hyperlink ref="G125" r:id="rId46" xr:uid="{00000000-0004-0000-0700-00002D000000}"/>
    <hyperlink ref="G127" r:id="rId47" xr:uid="{00000000-0004-0000-0700-00002E000000}"/>
    <hyperlink ref="G128" r:id="rId48" xr:uid="{00000000-0004-0000-0700-00002F000000}"/>
    <hyperlink ref="G135" r:id="rId49" xr:uid="{00000000-0004-0000-0700-000030000000}"/>
    <hyperlink ref="G136" r:id="rId50" xr:uid="{00000000-0004-0000-0700-000031000000}"/>
    <hyperlink ref="G137" r:id="rId51" xr:uid="{00000000-0004-0000-0700-000032000000}"/>
    <hyperlink ref="G150" r:id="rId52" xr:uid="{00000000-0004-0000-0700-000033000000}"/>
    <hyperlink ref="G151" r:id="rId53" xr:uid="{00000000-0004-0000-0700-000034000000}"/>
    <hyperlink ref="G169" r:id="rId54" xr:uid="{00000000-0004-0000-0700-000035000000}"/>
    <hyperlink ref="G173" r:id="rId55" xr:uid="{00000000-0004-0000-0700-000036000000}"/>
    <hyperlink ref="G174" r:id="rId56" xr:uid="{00000000-0004-0000-0700-000037000000}"/>
    <hyperlink ref="G184" r:id="rId57" xr:uid="{00000000-0004-0000-0700-000038000000}"/>
    <hyperlink ref="G186" r:id="rId58" xr:uid="{00000000-0004-0000-0700-000039000000}"/>
    <hyperlink ref="G189" r:id="rId59" xr:uid="{00000000-0004-0000-0700-00003A000000}"/>
    <hyperlink ref="G198" r:id="rId60" xr:uid="{00000000-0004-0000-0700-00003B000000}"/>
    <hyperlink ref="G201" r:id="rId61" xr:uid="{00000000-0004-0000-0700-00003C000000}"/>
    <hyperlink ref="G249" r:id="rId62" xr:uid="{00000000-0004-0000-0700-00003D000000}"/>
    <hyperlink ref="G251" r:id="rId63" xr:uid="{00000000-0004-0000-0700-00003E000000}"/>
    <hyperlink ref="G252" r:id="rId64" xr:uid="{00000000-0004-0000-0700-00003F000000}"/>
    <hyperlink ref="G253" r:id="rId65" xr:uid="{00000000-0004-0000-0700-000040000000}"/>
    <hyperlink ref="G254" r:id="rId66" xr:uid="{00000000-0004-0000-0700-000041000000}"/>
    <hyperlink ref="G256" r:id="rId67" xr:uid="{00000000-0004-0000-0700-000042000000}"/>
    <hyperlink ref="G257" r:id="rId68" xr:uid="{00000000-0004-0000-0700-000043000000}"/>
    <hyperlink ref="G259" r:id="rId69" xr:uid="{00000000-0004-0000-0700-000044000000}"/>
    <hyperlink ref="G266" r:id="rId70" xr:uid="{00000000-0004-0000-0700-000045000000}"/>
    <hyperlink ref="G268" r:id="rId71" xr:uid="{00000000-0004-0000-0700-000046000000}"/>
    <hyperlink ref="G275" r:id="rId72" xr:uid="{00000000-0004-0000-0700-000047000000}"/>
    <hyperlink ref="G276" r:id="rId73" xr:uid="{00000000-0004-0000-0700-000048000000}"/>
    <hyperlink ref="G279" r:id="rId74" xr:uid="{00000000-0004-0000-0700-000049000000}"/>
    <hyperlink ref="G287" r:id="rId75" xr:uid="{00000000-0004-0000-0700-00004A000000}"/>
    <hyperlink ref="G291" r:id="rId76" xr:uid="{00000000-0004-0000-0700-00004B000000}"/>
    <hyperlink ref="G292" r:id="rId77" xr:uid="{00000000-0004-0000-0700-00004C000000}"/>
    <hyperlink ref="G293" r:id="rId78" xr:uid="{00000000-0004-0000-0700-00004D000000}"/>
    <hyperlink ref="G295" r:id="rId79" xr:uid="{00000000-0004-0000-0700-00004E000000}"/>
    <hyperlink ref="G300" r:id="rId80" xr:uid="{00000000-0004-0000-0700-00004F000000}"/>
    <hyperlink ref="G304" r:id="rId81" xr:uid="{00000000-0004-0000-0700-000050000000}"/>
    <hyperlink ref="G307" r:id="rId82" xr:uid="{00000000-0004-0000-0700-000051000000}"/>
    <hyperlink ref="G319" r:id="rId83" xr:uid="{00000000-0004-0000-0700-000052000000}"/>
    <hyperlink ref="G322" r:id="rId84" xr:uid="{00000000-0004-0000-0700-000053000000}"/>
    <hyperlink ref="G328" r:id="rId85" xr:uid="{00000000-0004-0000-0700-000054000000}"/>
    <hyperlink ref="G329" r:id="rId86" xr:uid="{00000000-0004-0000-0700-000055000000}"/>
    <hyperlink ref="G334" r:id="rId87" xr:uid="{00000000-0004-0000-0700-000056000000}"/>
    <hyperlink ref="G337" r:id="rId88" xr:uid="{00000000-0004-0000-0700-000057000000}"/>
    <hyperlink ref="G346" r:id="rId89" xr:uid="{00000000-0004-0000-0700-000058000000}"/>
    <hyperlink ref="G349" r:id="rId90" xr:uid="{00000000-0004-0000-0700-000059000000}"/>
    <hyperlink ref="G367" r:id="rId91" xr:uid="{00000000-0004-0000-0700-00005A000000}"/>
    <hyperlink ref="G370" r:id="rId92" xr:uid="{00000000-0004-0000-0700-00005B000000}"/>
    <hyperlink ref="G372" r:id="rId93" xr:uid="{00000000-0004-0000-0700-00005C000000}"/>
    <hyperlink ref="G373" r:id="rId94" xr:uid="{00000000-0004-0000-0700-00005D000000}"/>
    <hyperlink ref="G383" r:id="rId95" xr:uid="{00000000-0004-0000-0700-00005E000000}"/>
    <hyperlink ref="G384" r:id="rId96" xr:uid="{00000000-0004-0000-0700-00005F000000}"/>
    <hyperlink ref="G388" r:id="rId97" xr:uid="{00000000-0004-0000-0700-000060000000}"/>
    <hyperlink ref="G153" r:id="rId98" xr:uid="{00000000-0004-0000-0700-000061000000}"/>
    <hyperlink ref="G323" r:id="rId99" xr:uid="{00000000-0004-0000-0700-000062000000}"/>
    <hyperlink ref="G356" r:id="rId100" xr:uid="{00000000-0004-0000-0700-000063000000}"/>
    <hyperlink ref="G7" r:id="rId101" xr:uid="{00000000-0004-0000-0700-000064000000}"/>
    <hyperlink ref="G12" r:id="rId102" xr:uid="{00000000-0004-0000-0700-000065000000}"/>
    <hyperlink ref="G16" r:id="rId103" xr:uid="{00000000-0004-0000-0700-000066000000}"/>
    <hyperlink ref="G17" r:id="rId104" xr:uid="{00000000-0004-0000-0700-000067000000}"/>
    <hyperlink ref="G18" r:id="rId105" xr:uid="{00000000-0004-0000-0700-000068000000}"/>
    <hyperlink ref="G27" r:id="rId106" xr:uid="{00000000-0004-0000-0700-000069000000}"/>
    <hyperlink ref="G28" r:id="rId107" xr:uid="{00000000-0004-0000-0700-00006A000000}"/>
    <hyperlink ref="G32" r:id="rId108" xr:uid="{00000000-0004-0000-0700-00006B000000}"/>
    <hyperlink ref="G33" r:id="rId109" xr:uid="{00000000-0004-0000-0700-00006C000000}"/>
    <hyperlink ref="G35" r:id="rId110" xr:uid="{00000000-0004-0000-0700-00006D000000}"/>
    <hyperlink ref="G47" r:id="rId111" xr:uid="{00000000-0004-0000-0700-00006E000000}"/>
    <hyperlink ref="G48" r:id="rId112" xr:uid="{00000000-0004-0000-0700-00006F000000}"/>
    <hyperlink ref="G49" r:id="rId113" xr:uid="{00000000-0004-0000-0700-000070000000}"/>
    <hyperlink ref="G50" r:id="rId114" xr:uid="{00000000-0004-0000-0700-000071000000}"/>
    <hyperlink ref="G53" r:id="rId115" xr:uid="{00000000-0004-0000-0700-000072000000}"/>
    <hyperlink ref="G60" r:id="rId116" xr:uid="{00000000-0004-0000-0700-000073000000}"/>
    <hyperlink ref="G65" r:id="rId117" xr:uid="{00000000-0004-0000-0700-000074000000}"/>
    <hyperlink ref="G66" r:id="rId118" xr:uid="{00000000-0004-0000-0700-000075000000}"/>
    <hyperlink ref="G67" r:id="rId119" xr:uid="{00000000-0004-0000-0700-000076000000}"/>
    <hyperlink ref="G68" r:id="rId120" xr:uid="{00000000-0004-0000-0700-000077000000}"/>
    <hyperlink ref="G69" r:id="rId121" xr:uid="{00000000-0004-0000-0700-000078000000}"/>
    <hyperlink ref="G70" r:id="rId122" xr:uid="{00000000-0004-0000-0700-000079000000}"/>
    <hyperlink ref="G71" r:id="rId123" xr:uid="{00000000-0004-0000-0700-00007A000000}"/>
    <hyperlink ref="G72" r:id="rId124" xr:uid="{00000000-0004-0000-0700-00007B000000}"/>
    <hyperlink ref="G77" r:id="rId125" xr:uid="{00000000-0004-0000-0700-00007C000000}"/>
    <hyperlink ref="G78" r:id="rId126" xr:uid="{00000000-0004-0000-0700-00007D000000}"/>
    <hyperlink ref="G86" r:id="rId127" xr:uid="{00000000-0004-0000-0700-00007E000000}"/>
    <hyperlink ref="G89" r:id="rId128" xr:uid="{00000000-0004-0000-0700-00007F000000}"/>
    <hyperlink ref="G94" r:id="rId129" xr:uid="{00000000-0004-0000-0700-000080000000}"/>
    <hyperlink ref="G95" r:id="rId130" xr:uid="{00000000-0004-0000-0700-000081000000}"/>
    <hyperlink ref="G96" r:id="rId131" xr:uid="{00000000-0004-0000-0700-000082000000}"/>
    <hyperlink ref="G97" r:id="rId132" xr:uid="{00000000-0004-0000-0700-000083000000}"/>
    <hyperlink ref="G102" r:id="rId133" xr:uid="{00000000-0004-0000-0700-000084000000}"/>
    <hyperlink ref="G101" r:id="rId134" xr:uid="{00000000-0004-0000-0700-000085000000}"/>
    <hyperlink ref="G103" r:id="rId135" xr:uid="{00000000-0004-0000-0700-000086000000}"/>
    <hyperlink ref="G104" r:id="rId136" xr:uid="{00000000-0004-0000-0700-000087000000}"/>
    <hyperlink ref="G118" r:id="rId137" xr:uid="{00000000-0004-0000-0700-000088000000}"/>
    <hyperlink ref="G119" r:id="rId138" xr:uid="{00000000-0004-0000-0700-000089000000}"/>
    <hyperlink ref="G120" r:id="rId139" xr:uid="{00000000-0004-0000-0700-00008A000000}"/>
    <hyperlink ref="G121" r:id="rId140" xr:uid="{00000000-0004-0000-0700-00008B000000}"/>
    <hyperlink ref="G122" r:id="rId141" xr:uid="{00000000-0004-0000-0700-00008C000000}"/>
    <hyperlink ref="G114" r:id="rId142" xr:uid="{00000000-0004-0000-0700-00008D000000}"/>
    <hyperlink ref="G123" r:id="rId143" xr:uid="{00000000-0004-0000-0700-00008E000000}"/>
    <hyperlink ref="G132" r:id="rId144" xr:uid="{00000000-0004-0000-0700-00008F000000}"/>
    <hyperlink ref="G133" r:id="rId145" xr:uid="{00000000-0004-0000-0700-000090000000}"/>
    <hyperlink ref="G129" r:id="rId146" xr:uid="{00000000-0004-0000-0700-000091000000}"/>
    <hyperlink ref="G130" r:id="rId147" xr:uid="{00000000-0004-0000-0700-000092000000}"/>
    <hyperlink ref="G138" r:id="rId148" xr:uid="{00000000-0004-0000-0700-000093000000}"/>
    <hyperlink ref="G139" r:id="rId149" xr:uid="{00000000-0004-0000-0700-000094000000}"/>
    <hyperlink ref="G140" r:id="rId150" xr:uid="{00000000-0004-0000-0700-000095000000}"/>
    <hyperlink ref="G178" r:id="rId151" xr:uid="{00000000-0004-0000-0700-000096000000}"/>
    <hyperlink ref="G166" r:id="rId152" xr:uid="{00000000-0004-0000-0700-000097000000}"/>
    <hyperlink ref="G167" r:id="rId153" xr:uid="{00000000-0004-0000-0700-000098000000}"/>
    <hyperlink ref="G168" r:id="rId154" xr:uid="{00000000-0004-0000-0700-000099000000}"/>
    <hyperlink ref="G170" r:id="rId155" xr:uid="{00000000-0004-0000-0700-00009A000000}"/>
    <hyperlink ref="G171" r:id="rId156" xr:uid="{00000000-0004-0000-0700-00009B000000}"/>
    <hyperlink ref="G172" r:id="rId157" xr:uid="{00000000-0004-0000-0700-00009C000000}"/>
    <hyperlink ref="G176" r:id="rId158" xr:uid="{00000000-0004-0000-0700-00009D000000}"/>
    <hyperlink ref="G179" r:id="rId159" xr:uid="{00000000-0004-0000-0700-00009E000000}"/>
    <hyperlink ref="G183" r:id="rId160" xr:uid="{00000000-0004-0000-0700-00009F000000}"/>
    <hyperlink ref="G185" r:id="rId161" xr:uid="{00000000-0004-0000-0700-0000A0000000}"/>
    <hyperlink ref="G187" r:id="rId162" xr:uid="{00000000-0004-0000-0700-0000A1000000}"/>
    <hyperlink ref="G188" r:id="rId163" xr:uid="{00000000-0004-0000-0700-0000A2000000}"/>
    <hyperlink ref="G193" r:id="rId164" xr:uid="{00000000-0004-0000-0700-0000A3000000}"/>
    <hyperlink ref="G194" r:id="rId165" xr:uid="{00000000-0004-0000-0700-0000A4000000}"/>
    <hyperlink ref="G195" r:id="rId166" xr:uid="{00000000-0004-0000-0700-0000A5000000}"/>
    <hyperlink ref="G196" r:id="rId167" xr:uid="{00000000-0004-0000-0700-0000A6000000}"/>
    <hyperlink ref="G197" r:id="rId168" xr:uid="{00000000-0004-0000-0700-0000A7000000}"/>
    <hyperlink ref="G258" r:id="rId169" xr:uid="{00000000-0004-0000-0700-0000A8000000}"/>
    <hyperlink ref="G282" r:id="rId170" xr:uid="{00000000-0004-0000-0700-0000A9000000}"/>
    <hyperlink ref="G283" r:id="rId171" xr:uid="{00000000-0004-0000-0700-0000AA000000}"/>
    <hyperlink ref="G289" r:id="rId172" xr:uid="{00000000-0004-0000-0700-0000AB000000}"/>
    <hyperlink ref="G290" r:id="rId173" xr:uid="{00000000-0004-0000-0700-0000AC000000}"/>
    <hyperlink ref="G297" r:id="rId174" xr:uid="{00000000-0004-0000-0700-0000AD000000}"/>
    <hyperlink ref="G294" r:id="rId175" xr:uid="{00000000-0004-0000-0700-0000AE000000}"/>
    <hyperlink ref="G312" r:id="rId176" xr:uid="{00000000-0004-0000-0700-0000AF000000}"/>
    <hyperlink ref="G313" r:id="rId177" xr:uid="{00000000-0004-0000-0700-0000B0000000}"/>
    <hyperlink ref="G314" r:id="rId178" xr:uid="{00000000-0004-0000-0700-0000B1000000}"/>
    <hyperlink ref="G315" r:id="rId179" xr:uid="{00000000-0004-0000-0700-0000B2000000}"/>
    <hyperlink ref="G316" r:id="rId180" xr:uid="{00000000-0004-0000-0700-0000B3000000}"/>
    <hyperlink ref="G320" r:id="rId181" xr:uid="{00000000-0004-0000-0700-0000B4000000}"/>
    <hyperlink ref="G330" r:id="rId182" xr:uid="{00000000-0004-0000-0700-0000B5000000}"/>
    <hyperlink ref="G335" r:id="rId183" xr:uid="{00000000-0004-0000-0700-0000B6000000}"/>
    <hyperlink ref="G340" r:id="rId184" xr:uid="{00000000-0004-0000-0700-0000B7000000}"/>
    <hyperlink ref="G345" r:id="rId185" xr:uid="{00000000-0004-0000-0700-0000B8000000}"/>
    <hyperlink ref="G348" r:id="rId186" xr:uid="{00000000-0004-0000-0700-0000B9000000}"/>
    <hyperlink ref="G350" r:id="rId187" xr:uid="{00000000-0004-0000-0700-0000BA000000}"/>
    <hyperlink ref="G351" r:id="rId188" xr:uid="{00000000-0004-0000-0700-0000BB000000}"/>
    <hyperlink ref="G352" r:id="rId189" xr:uid="{00000000-0004-0000-0700-0000BC000000}"/>
    <hyperlink ref="G357" r:id="rId190" xr:uid="{00000000-0004-0000-0700-0000BD000000}"/>
    <hyperlink ref="G358" r:id="rId191" xr:uid="{00000000-0004-0000-0700-0000BE000000}"/>
    <hyperlink ref="G359" r:id="rId192" xr:uid="{00000000-0004-0000-0700-0000BF000000}"/>
    <hyperlink ref="G363" r:id="rId193" xr:uid="{00000000-0004-0000-0700-0000C0000000}"/>
    <hyperlink ref="G364" r:id="rId194" xr:uid="{00000000-0004-0000-0700-0000C1000000}"/>
    <hyperlink ref="G365" r:id="rId195" xr:uid="{00000000-0004-0000-0700-0000C2000000}"/>
    <hyperlink ref="G366" r:id="rId196" xr:uid="{00000000-0004-0000-0700-0000C3000000}"/>
    <hyperlink ref="G385" r:id="rId197" xr:uid="{00000000-0004-0000-0700-0000C4000000}"/>
    <hyperlink ref="G397" r:id="rId198" xr:uid="{00000000-0004-0000-0700-0000C5000000}"/>
    <hyperlink ref="G391" r:id="rId199" xr:uid="{00000000-0004-0000-0700-0000C6000000}"/>
    <hyperlink ref="G402" r:id="rId200" xr:uid="{00000000-0004-0000-0700-0000C7000000}"/>
    <hyperlink ref="G403" r:id="rId201" xr:uid="{00000000-0004-0000-0700-0000C8000000}"/>
    <hyperlink ref="G404" r:id="rId202" xr:uid="{00000000-0004-0000-0700-0000C9000000}"/>
    <hyperlink ref="G362" r:id="rId203" xr:uid="{00000000-0004-0000-0700-0000CA000000}"/>
    <hyperlink ref="G263" r:id="rId204" xr:uid="{00000000-0004-0000-0700-0000CB000000}"/>
    <hyperlink ref="G212" r:id="rId205" xr:uid="{00000000-0004-0000-0700-0000CC000000}"/>
    <hyperlink ref="G213" r:id="rId206" xr:uid="{00000000-0004-0000-0700-0000CD000000}"/>
    <hyperlink ref="G215" r:id="rId207" xr:uid="{00000000-0004-0000-0700-0000CE000000}"/>
    <hyperlink ref="G216" r:id="rId208" xr:uid="{00000000-0004-0000-0700-0000CF000000}"/>
    <hyperlink ref="G219" r:id="rId209" xr:uid="{00000000-0004-0000-0700-0000D0000000}"/>
    <hyperlink ref="G220" r:id="rId210" xr:uid="{00000000-0004-0000-0700-0000D1000000}"/>
    <hyperlink ref="G222" r:id="rId211" xr:uid="{00000000-0004-0000-0700-0000D2000000}"/>
    <hyperlink ref="G223" r:id="rId212" xr:uid="{00000000-0004-0000-0700-0000D3000000}"/>
    <hyperlink ref="G225" r:id="rId213" xr:uid="{00000000-0004-0000-0700-0000D4000000}"/>
    <hyperlink ref="G226" r:id="rId214" xr:uid="{00000000-0004-0000-0700-0000D5000000}"/>
    <hyperlink ref="G227" r:id="rId215" xr:uid="{00000000-0004-0000-0700-0000D6000000}"/>
    <hyperlink ref="G228" r:id="rId216" xr:uid="{00000000-0004-0000-0700-0000D7000000}"/>
    <hyperlink ref="G229" r:id="rId217" xr:uid="{00000000-0004-0000-0700-0000D8000000}"/>
    <hyperlink ref="G230" r:id="rId218" xr:uid="{00000000-0004-0000-0700-0000D9000000}"/>
    <hyperlink ref="G233" r:id="rId219" xr:uid="{00000000-0004-0000-0700-0000DA000000}"/>
    <hyperlink ref="G234" r:id="rId220" xr:uid="{00000000-0004-0000-0700-0000DB000000}"/>
    <hyperlink ref="G235" r:id="rId221" xr:uid="{00000000-0004-0000-0700-0000DC000000}"/>
    <hyperlink ref="G238" r:id="rId222" xr:uid="{00000000-0004-0000-0700-0000DD000000}"/>
    <hyperlink ref="G239" r:id="rId223" xr:uid="{00000000-0004-0000-0700-0000DE000000}"/>
    <hyperlink ref="G240" r:id="rId224" xr:uid="{00000000-0004-0000-0700-0000DF000000}"/>
    <hyperlink ref="G241" r:id="rId225" xr:uid="{00000000-0004-0000-0700-0000E0000000}"/>
    <hyperlink ref="G163" r:id="rId226" display="http://www.de-monstrare.nl/pdf/Simple harmonic motion _SHM_ _1_.pdf" xr:uid="{00000000-0004-0000-0700-0000E1000000}"/>
    <hyperlink ref="H218" r:id="rId227" display="https://collegerama.tudelft.nl/Mediasite/Channel/as-bsc-tn/watch/b6b2331bc2144aba9c70d01fb3cfa6311d" xr:uid="{00000000-0004-0000-0700-0000E2000000}"/>
  </hyperlinks>
  <pageMargins left="0.7" right="0.7" top="0.75" bottom="0.75" header="0.3" footer="0.3"/>
  <pageSetup orientation="portrait" r:id="rId228"/>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'Recorded (YesNo)'!$B$5:$B$9</xm:f>
          </x14:formula1>
          <xm:sqref>N1:N1048576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pageSetUpPr fitToPage="1"/>
  </sheetPr>
  <dimension ref="A3:I40"/>
  <sheetViews>
    <sheetView zoomScale="80" zoomScaleNormal="80" workbookViewId="0">
      <pane ySplit="4" topLeftCell="A5" activePane="bottomLeft" state="frozen"/>
      <selection pane="bottomLeft" activeCell="H12" sqref="H12"/>
    </sheetView>
  </sheetViews>
  <sheetFormatPr defaultRowHeight="15" x14ac:dyDescent="0.25"/>
  <cols>
    <col min="1" max="2" width="8.85546875" style="1"/>
    <col min="3" max="3" width="17.7109375" style="3" bestFit="1" customWidth="1"/>
    <col min="4" max="4" width="46.42578125" style="3" bestFit="1" customWidth="1"/>
    <col min="5" max="5" width="13" bestFit="1" customWidth="1"/>
    <col min="6" max="6" width="17.140625" bestFit="1" customWidth="1"/>
    <col min="7" max="7" width="21.5703125" bestFit="1" customWidth="1"/>
    <col min="8" max="8" width="21.5703125" customWidth="1"/>
  </cols>
  <sheetData>
    <row r="3" spans="1:9" s="6" customFormat="1" x14ac:dyDescent="0.25">
      <c r="A3" s="7"/>
      <c r="B3" s="7" t="s">
        <v>522</v>
      </c>
      <c r="C3" s="8" t="s">
        <v>520</v>
      </c>
      <c r="D3" s="8" t="s">
        <v>521</v>
      </c>
      <c r="E3" s="6" t="s">
        <v>0</v>
      </c>
      <c r="I3" s="6" t="s">
        <v>2127</v>
      </c>
    </row>
    <row r="4" spans="1:9" s="6" customFormat="1" x14ac:dyDescent="0.25">
      <c r="A4" s="7"/>
      <c r="B4" s="7"/>
      <c r="C4" s="8"/>
      <c r="D4" s="8"/>
    </row>
    <row r="6" spans="1:9" x14ac:dyDescent="0.25">
      <c r="A6" s="1">
        <v>1</v>
      </c>
      <c r="B6" s="1">
        <v>1</v>
      </c>
      <c r="C6" s="3" t="s">
        <v>29</v>
      </c>
      <c r="D6" s="3" t="s">
        <v>28</v>
      </c>
      <c r="E6" t="s">
        <v>2032</v>
      </c>
      <c r="I6" t="s">
        <v>2121</v>
      </c>
    </row>
    <row r="7" spans="1:9" x14ac:dyDescent="0.25">
      <c r="A7" s="1">
        <f>A6+1</f>
        <v>2</v>
      </c>
      <c r="B7" s="1">
        <v>1</v>
      </c>
      <c r="C7" s="3" t="s">
        <v>38</v>
      </c>
      <c r="D7" s="3" t="s">
        <v>20</v>
      </c>
      <c r="E7" t="s">
        <v>1090</v>
      </c>
      <c r="F7" t="s">
        <v>2036</v>
      </c>
      <c r="G7" t="s">
        <v>2104</v>
      </c>
      <c r="I7" t="s">
        <v>2122</v>
      </c>
    </row>
    <row r="8" spans="1:9" x14ac:dyDescent="0.25">
      <c r="A8" s="1">
        <f>A7+1</f>
        <v>3</v>
      </c>
      <c r="B8" s="1">
        <v>1</v>
      </c>
      <c r="C8" s="3" t="s">
        <v>1905</v>
      </c>
      <c r="D8" s="3" t="s">
        <v>20</v>
      </c>
      <c r="E8" t="s">
        <v>1895</v>
      </c>
      <c r="F8" t="s">
        <v>2099</v>
      </c>
      <c r="I8" t="s">
        <v>2122</v>
      </c>
    </row>
    <row r="9" spans="1:9" x14ac:dyDescent="0.25">
      <c r="A9" s="1">
        <f t="shared" ref="A9:A40" si="0">A8+1</f>
        <v>4</v>
      </c>
      <c r="B9" s="1">
        <v>1</v>
      </c>
      <c r="C9" s="3" t="s">
        <v>10</v>
      </c>
      <c r="D9" s="3" t="s">
        <v>12</v>
      </c>
      <c r="I9" t="s">
        <v>2122</v>
      </c>
    </row>
    <row r="10" spans="1:9" x14ac:dyDescent="0.25">
      <c r="A10" s="1">
        <f t="shared" si="0"/>
        <v>5</v>
      </c>
      <c r="B10" s="1">
        <v>1</v>
      </c>
      <c r="C10" s="3" t="s">
        <v>281</v>
      </c>
      <c r="D10" s="3" t="s">
        <v>12</v>
      </c>
      <c r="I10" t="s">
        <v>2123</v>
      </c>
    </row>
    <row r="11" spans="1:9" x14ac:dyDescent="0.25">
      <c r="A11" s="1">
        <f t="shared" si="0"/>
        <v>6</v>
      </c>
      <c r="B11" s="1">
        <v>1</v>
      </c>
      <c r="C11" s="3" t="s">
        <v>148</v>
      </c>
      <c r="D11" s="3" t="s">
        <v>149</v>
      </c>
      <c r="E11" t="s">
        <v>1088</v>
      </c>
      <c r="F11" t="s">
        <v>1097</v>
      </c>
      <c r="G11" t="s">
        <v>2051</v>
      </c>
      <c r="H11" t="s">
        <v>2240</v>
      </c>
      <c r="I11" t="s">
        <v>2122</v>
      </c>
    </row>
    <row r="12" spans="1:9" x14ac:dyDescent="0.25">
      <c r="A12" s="1">
        <f t="shared" si="0"/>
        <v>7</v>
      </c>
      <c r="B12" s="1">
        <v>1</v>
      </c>
      <c r="C12" s="3" t="s">
        <v>11</v>
      </c>
      <c r="D12" s="3" t="s">
        <v>13</v>
      </c>
      <c r="E12" t="s">
        <v>1076</v>
      </c>
      <c r="F12" t="s">
        <v>1079</v>
      </c>
      <c r="I12" t="s">
        <v>2122</v>
      </c>
    </row>
    <row r="13" spans="1:9" x14ac:dyDescent="0.25">
      <c r="A13" s="1">
        <f t="shared" si="0"/>
        <v>8</v>
      </c>
      <c r="B13" s="1">
        <v>3</v>
      </c>
      <c r="C13" s="3" t="s">
        <v>17</v>
      </c>
      <c r="D13" s="3" t="s">
        <v>16</v>
      </c>
      <c r="E13" t="s">
        <v>1073</v>
      </c>
      <c r="F13" t="s">
        <v>1074</v>
      </c>
      <c r="I13" t="s">
        <v>2122</v>
      </c>
    </row>
    <row r="14" spans="1:9" x14ac:dyDescent="0.25">
      <c r="A14" s="1">
        <f t="shared" si="0"/>
        <v>9</v>
      </c>
      <c r="B14" s="1">
        <v>4</v>
      </c>
      <c r="C14" s="3" t="s">
        <v>145</v>
      </c>
      <c r="D14" s="3" t="s">
        <v>146</v>
      </c>
      <c r="E14" t="s">
        <v>1070</v>
      </c>
      <c r="F14" t="s">
        <v>1077</v>
      </c>
      <c r="I14" t="s">
        <v>2122</v>
      </c>
    </row>
    <row r="15" spans="1:9" x14ac:dyDescent="0.25">
      <c r="A15" s="1">
        <f t="shared" si="0"/>
        <v>10</v>
      </c>
      <c r="B15" s="1">
        <v>5</v>
      </c>
      <c r="C15" s="3" t="s">
        <v>151</v>
      </c>
      <c r="D15" s="3" t="s">
        <v>152</v>
      </c>
      <c r="E15" t="s">
        <v>2035</v>
      </c>
      <c r="F15" t="s">
        <v>1079</v>
      </c>
      <c r="I15" t="s">
        <v>2122</v>
      </c>
    </row>
    <row r="16" spans="1:9" x14ac:dyDescent="0.25">
      <c r="A16" s="1">
        <f t="shared" si="0"/>
        <v>11</v>
      </c>
      <c r="B16" s="1">
        <v>5</v>
      </c>
      <c r="C16" s="3" t="s">
        <v>144</v>
      </c>
      <c r="D16" s="3" t="s">
        <v>156</v>
      </c>
      <c r="I16" t="s">
        <v>2122</v>
      </c>
    </row>
    <row r="17" spans="1:9" x14ac:dyDescent="0.25">
      <c r="A17" s="1">
        <f t="shared" si="0"/>
        <v>12</v>
      </c>
      <c r="B17" s="1">
        <v>5</v>
      </c>
      <c r="C17" s="3" t="s">
        <v>153</v>
      </c>
      <c r="D17" s="3" t="s">
        <v>154</v>
      </c>
      <c r="E17" t="s">
        <v>2033</v>
      </c>
      <c r="F17" t="s">
        <v>2034</v>
      </c>
      <c r="I17" t="s">
        <v>2122</v>
      </c>
    </row>
    <row r="18" spans="1:9" x14ac:dyDescent="0.25">
      <c r="A18" s="1">
        <f t="shared" si="0"/>
        <v>13</v>
      </c>
      <c r="B18" s="1">
        <v>5</v>
      </c>
      <c r="C18" s="3" t="s">
        <v>162</v>
      </c>
      <c r="D18" s="3" t="s">
        <v>163</v>
      </c>
      <c r="E18" t="s">
        <v>1077</v>
      </c>
      <c r="G18" t="s">
        <v>2038</v>
      </c>
      <c r="I18" t="s">
        <v>2122</v>
      </c>
    </row>
    <row r="19" spans="1:9" x14ac:dyDescent="0.25">
      <c r="A19" s="1">
        <f t="shared" si="0"/>
        <v>14</v>
      </c>
      <c r="B19" s="1">
        <v>6</v>
      </c>
      <c r="C19" s="3" t="s">
        <v>275</v>
      </c>
      <c r="D19" s="3" t="s">
        <v>39</v>
      </c>
      <c r="E19" t="s">
        <v>1097</v>
      </c>
      <c r="F19" t="s">
        <v>1988</v>
      </c>
      <c r="I19" t="s">
        <v>2122</v>
      </c>
    </row>
    <row r="20" spans="1:9" x14ac:dyDescent="0.25">
      <c r="A20" s="1">
        <f t="shared" si="0"/>
        <v>15</v>
      </c>
      <c r="B20" s="1">
        <v>7</v>
      </c>
      <c r="C20" s="3" t="s">
        <v>43</v>
      </c>
      <c r="D20" s="3" t="s">
        <v>44</v>
      </c>
      <c r="E20" t="s">
        <v>2037</v>
      </c>
      <c r="F20" t="s">
        <v>1095</v>
      </c>
      <c r="I20" t="s">
        <v>2122</v>
      </c>
    </row>
    <row r="21" spans="1:9" x14ac:dyDescent="0.25">
      <c r="A21" s="1">
        <f t="shared" si="0"/>
        <v>16</v>
      </c>
      <c r="C21" s="3" t="s">
        <v>37</v>
      </c>
      <c r="D21" s="3" t="s">
        <v>36</v>
      </c>
      <c r="E21" t="s">
        <v>1087</v>
      </c>
      <c r="F21" t="s">
        <v>1093</v>
      </c>
      <c r="G21" t="s">
        <v>2038</v>
      </c>
      <c r="I21" t="s">
        <v>2122</v>
      </c>
    </row>
    <row r="22" spans="1:9" x14ac:dyDescent="0.25">
      <c r="A22" s="1">
        <f t="shared" si="0"/>
        <v>17</v>
      </c>
      <c r="C22" s="3" t="s">
        <v>1617</v>
      </c>
      <c r="D22" s="3" t="s">
        <v>1616</v>
      </c>
      <c r="E22" t="s">
        <v>1070</v>
      </c>
      <c r="I22" t="s">
        <v>2122</v>
      </c>
    </row>
    <row r="23" spans="1:9" x14ac:dyDescent="0.25">
      <c r="A23" s="1">
        <f t="shared" si="0"/>
        <v>18</v>
      </c>
      <c r="C23" s="3" t="s">
        <v>1615</v>
      </c>
      <c r="D23" s="3" t="s">
        <v>1616</v>
      </c>
      <c r="E23" t="s">
        <v>1090</v>
      </c>
      <c r="F23" t="s">
        <v>2031</v>
      </c>
      <c r="G23" t="s">
        <v>2103</v>
      </c>
      <c r="I23" t="s">
        <v>2123</v>
      </c>
    </row>
    <row r="24" spans="1:9" x14ac:dyDescent="0.25">
      <c r="A24" s="1">
        <f t="shared" si="0"/>
        <v>19</v>
      </c>
      <c r="B24" s="1">
        <v>1</v>
      </c>
      <c r="C24" s="3" t="s">
        <v>1876</v>
      </c>
      <c r="D24" s="3" t="s">
        <v>28</v>
      </c>
      <c r="E24" t="s">
        <v>2032</v>
      </c>
      <c r="I24" t="s">
        <v>2121</v>
      </c>
    </row>
    <row r="25" spans="1:9" x14ac:dyDescent="0.25">
      <c r="A25" s="1">
        <f t="shared" si="0"/>
        <v>20</v>
      </c>
      <c r="B25" s="1">
        <v>5</v>
      </c>
      <c r="C25" s="3" t="s">
        <v>1877</v>
      </c>
      <c r="D25" s="3" t="s">
        <v>154</v>
      </c>
      <c r="E25" t="s">
        <v>2033</v>
      </c>
      <c r="F25" t="s">
        <v>2034</v>
      </c>
      <c r="I25" t="s">
        <v>2122</v>
      </c>
    </row>
    <row r="26" spans="1:9" x14ac:dyDescent="0.25">
      <c r="A26" s="1">
        <f t="shared" si="0"/>
        <v>21</v>
      </c>
      <c r="C26" s="3" t="s">
        <v>1893</v>
      </c>
      <c r="D26" s="3" t="s">
        <v>1894</v>
      </c>
      <c r="I26" t="s">
        <v>2124</v>
      </c>
    </row>
    <row r="27" spans="1:9" x14ac:dyDescent="0.25">
      <c r="A27" s="1">
        <f t="shared" si="0"/>
        <v>22</v>
      </c>
      <c r="C27" s="3" t="s">
        <v>1619</v>
      </c>
      <c r="D27" s="3" t="s">
        <v>1620</v>
      </c>
      <c r="I27" t="s">
        <v>2125</v>
      </c>
    </row>
    <row r="28" spans="1:9" x14ac:dyDescent="0.25">
      <c r="A28" s="1">
        <f t="shared" si="0"/>
        <v>23</v>
      </c>
      <c r="B28" s="1">
        <v>4</v>
      </c>
      <c r="C28" s="3" t="s">
        <v>1932</v>
      </c>
      <c r="D28" s="3" t="s">
        <v>1927</v>
      </c>
      <c r="E28" t="s">
        <v>1928</v>
      </c>
      <c r="I28" t="s">
        <v>2126</v>
      </c>
    </row>
    <row r="29" spans="1:9" x14ac:dyDescent="0.25">
      <c r="A29" s="1">
        <f t="shared" si="0"/>
        <v>24</v>
      </c>
      <c r="C29" s="3" t="s">
        <v>1959</v>
      </c>
      <c r="D29" s="3" t="s">
        <v>1960</v>
      </c>
      <c r="I29" t="s">
        <v>2120</v>
      </c>
    </row>
    <row r="30" spans="1:9" x14ac:dyDescent="0.25">
      <c r="A30" s="1">
        <f t="shared" si="0"/>
        <v>25</v>
      </c>
      <c r="C30" s="3" t="s">
        <v>1972</v>
      </c>
      <c r="D30" s="3" t="s">
        <v>1971</v>
      </c>
      <c r="E30" t="s">
        <v>1968</v>
      </c>
      <c r="I30" t="s">
        <v>2123</v>
      </c>
    </row>
    <row r="31" spans="1:9" x14ac:dyDescent="0.25">
      <c r="A31" s="1">
        <f t="shared" si="0"/>
        <v>26</v>
      </c>
      <c r="B31" s="1">
        <v>6</v>
      </c>
      <c r="C31" s="3" t="s">
        <v>1993</v>
      </c>
      <c r="D31" s="3" t="s">
        <v>1992</v>
      </c>
      <c r="E31" t="s">
        <v>1093</v>
      </c>
      <c r="F31" t="s">
        <v>1098</v>
      </c>
      <c r="I31" t="s">
        <v>2124</v>
      </c>
    </row>
    <row r="32" spans="1:9" x14ac:dyDescent="0.25">
      <c r="A32" s="1">
        <f t="shared" si="0"/>
        <v>27</v>
      </c>
      <c r="B32" s="1">
        <v>1</v>
      </c>
      <c r="C32" s="3" t="s">
        <v>2002</v>
      </c>
      <c r="D32" s="3" t="s">
        <v>2003</v>
      </c>
      <c r="E32" t="s">
        <v>2039</v>
      </c>
      <c r="F32" t="s">
        <v>2129</v>
      </c>
      <c r="I32" t="s">
        <v>2122</v>
      </c>
    </row>
    <row r="33" spans="1:9" x14ac:dyDescent="0.25">
      <c r="A33" s="1">
        <f t="shared" si="0"/>
        <v>28</v>
      </c>
      <c r="B33" s="1">
        <v>1</v>
      </c>
      <c r="C33" s="3" t="s">
        <v>2028</v>
      </c>
      <c r="D33" s="3" t="s">
        <v>2027</v>
      </c>
      <c r="I33" t="s">
        <v>2120</v>
      </c>
    </row>
    <row r="34" spans="1:9" x14ac:dyDescent="0.25">
      <c r="A34" s="1">
        <f t="shared" si="0"/>
        <v>29</v>
      </c>
      <c r="B34" s="1">
        <v>5</v>
      </c>
      <c r="C34" s="3" t="s">
        <v>2117</v>
      </c>
      <c r="D34" s="3" t="s">
        <v>2118</v>
      </c>
      <c r="E34" t="s">
        <v>2128</v>
      </c>
      <c r="I34" t="s">
        <v>2119</v>
      </c>
    </row>
    <row r="35" spans="1:9" x14ac:dyDescent="0.25">
      <c r="A35" s="1">
        <f t="shared" si="0"/>
        <v>30</v>
      </c>
      <c r="B35" s="1">
        <v>1</v>
      </c>
      <c r="C35" s="3" t="s">
        <v>2191</v>
      </c>
      <c r="D35" s="3" t="s">
        <v>2192</v>
      </c>
      <c r="E35" t="s">
        <v>2183</v>
      </c>
      <c r="I35" t="s">
        <v>2119</v>
      </c>
    </row>
    <row r="36" spans="1:9" x14ac:dyDescent="0.25">
      <c r="A36" s="1">
        <f t="shared" si="0"/>
        <v>31</v>
      </c>
      <c r="C36" s="81" t="s">
        <v>2050</v>
      </c>
    </row>
    <row r="37" spans="1:9" x14ac:dyDescent="0.25">
      <c r="A37" s="1">
        <f t="shared" si="0"/>
        <v>32</v>
      </c>
      <c r="C37" s="3" t="s">
        <v>2040</v>
      </c>
      <c r="D37" s="3" t="s">
        <v>2040</v>
      </c>
    </row>
    <row r="38" spans="1:9" x14ac:dyDescent="0.25">
      <c r="A38" s="1">
        <f t="shared" si="0"/>
        <v>33</v>
      </c>
      <c r="C38" s="3" t="s">
        <v>2041</v>
      </c>
      <c r="D38" s="3" t="s">
        <v>2041</v>
      </c>
    </row>
    <row r="39" spans="1:9" x14ac:dyDescent="0.25">
      <c r="A39" s="1">
        <f t="shared" si="0"/>
        <v>34</v>
      </c>
      <c r="C39" s="3" t="s">
        <v>2042</v>
      </c>
      <c r="D39" s="3" t="s">
        <v>2042</v>
      </c>
      <c r="E39" t="s">
        <v>2043</v>
      </c>
    </row>
    <row r="40" spans="1:9" x14ac:dyDescent="0.25">
      <c r="A40" s="1">
        <f t="shared" si="0"/>
        <v>35</v>
      </c>
      <c r="C40" s="3" t="s">
        <v>2082</v>
      </c>
      <c r="D40" s="3" t="s">
        <v>2082</v>
      </c>
    </row>
  </sheetData>
  <sheetProtection sheet="1" objects="1" scenarios="1"/>
  <pageMargins left="0.25" right="0.25" top="0.75" bottom="0.75" header="0.3" footer="0.3"/>
  <pageSetup scale="8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B1:K66"/>
  <sheetViews>
    <sheetView zoomScale="80" zoomScaleNormal="80" workbookViewId="0">
      <pane ySplit="4" topLeftCell="A27" activePane="bottomLeft" state="frozen"/>
      <selection pane="bottomLeft" activeCell="B67" sqref="B67"/>
    </sheetView>
  </sheetViews>
  <sheetFormatPr defaultRowHeight="15" x14ac:dyDescent="0.25"/>
  <cols>
    <col min="2" max="3" width="8.85546875" style="1"/>
    <col min="4" max="4" width="18" bestFit="1" customWidth="1"/>
    <col min="5" max="5" width="11" bestFit="1" customWidth="1"/>
    <col min="6" max="6" width="23.140625" bestFit="1" customWidth="1"/>
    <col min="7" max="7" width="8.7109375" bestFit="1" customWidth="1"/>
    <col min="8" max="9" width="13.5703125" bestFit="1" customWidth="1"/>
  </cols>
  <sheetData>
    <row r="1" spans="2:10" x14ac:dyDescent="0.25">
      <c r="H1" t="s">
        <v>1766</v>
      </c>
      <c r="I1">
        <f>COUNTIF(I7:I36,"?*")</f>
        <v>1</v>
      </c>
      <c r="J1" t="s">
        <v>1767</v>
      </c>
    </row>
    <row r="3" spans="2:10" s="6" customFormat="1" x14ac:dyDescent="0.25">
      <c r="B3" s="7"/>
      <c r="C3" s="7"/>
      <c r="D3" s="6" t="s">
        <v>1126</v>
      </c>
      <c r="E3" s="6" t="s">
        <v>1127</v>
      </c>
      <c r="F3" s="6" t="s">
        <v>1128</v>
      </c>
      <c r="G3" s="6" t="s">
        <v>1666</v>
      </c>
      <c r="H3" s="6" t="s">
        <v>1768</v>
      </c>
      <c r="I3" s="6" t="s">
        <v>1765</v>
      </c>
      <c r="J3" s="6" t="s">
        <v>2127</v>
      </c>
    </row>
    <row r="4" spans="2:10" s="6" customFormat="1" x14ac:dyDescent="0.25">
      <c r="B4" s="7"/>
      <c r="C4" s="7"/>
    </row>
    <row r="5" spans="2:10" s="6" customFormat="1" x14ac:dyDescent="0.25">
      <c r="B5" s="7"/>
      <c r="C5" s="7"/>
    </row>
    <row r="7" spans="2:10" x14ac:dyDescent="0.25">
      <c r="B7" s="1">
        <v>1</v>
      </c>
      <c r="C7" s="1">
        <f xml:space="preserve"> IF(ISNUMBER(SEARCH(Overview!$K$72,Instructors!F7)),MAX($F$7:F7)+1,0)</f>
        <v>0</v>
      </c>
      <c r="D7" t="s">
        <v>1067</v>
      </c>
      <c r="E7" t="s">
        <v>1096</v>
      </c>
      <c r="F7" t="s">
        <v>1058</v>
      </c>
      <c r="G7" t="s">
        <v>1625</v>
      </c>
      <c r="H7" t="str">
        <f ca="1">OFFSET($I$7,,,COUNTIF($I$7:$I$36,"?*"))</f>
        <v>Rob Mudde</v>
      </c>
      <c r="I7" t="str">
        <f>IFERROR(VLOOKUP(ROWS($I$7:I7),$C$7:$F$36,4,0),"")</f>
        <v>Rob Mudde</v>
      </c>
      <c r="J7" t="s">
        <v>2194</v>
      </c>
    </row>
    <row r="8" spans="2:10" x14ac:dyDescent="0.25">
      <c r="B8" s="1">
        <f>B7+1</f>
        <v>2</v>
      </c>
      <c r="C8" s="1">
        <f xml:space="preserve"> IF(ISNUMBER(SEARCH(Overview!$K$72,Instructors!F8)),MAX($F$7:F8)+1,0)</f>
        <v>0</v>
      </c>
      <c r="D8" t="s">
        <v>1097</v>
      </c>
      <c r="E8" t="s">
        <v>1068</v>
      </c>
      <c r="F8" t="s">
        <v>1614</v>
      </c>
      <c r="G8" t="s">
        <v>1626</v>
      </c>
      <c r="I8" t="str">
        <f>IFERROR(VLOOKUP(ROWS($I$7:I8),$C$7:$F$36,4,0),"")</f>
        <v/>
      </c>
      <c r="J8" t="s">
        <v>2194</v>
      </c>
    </row>
    <row r="9" spans="2:10" x14ac:dyDescent="0.25">
      <c r="B9" s="1">
        <f t="shared" ref="B9:B66" si="0">B8+1</f>
        <v>3</v>
      </c>
      <c r="C9" s="1">
        <f xml:space="preserve"> IF(ISNUMBER(SEARCH(Overview!$K$72,Instructors!F9)),MAX($F$7:F9)+1,0)</f>
        <v>0</v>
      </c>
      <c r="D9" t="s">
        <v>1069</v>
      </c>
      <c r="E9" t="s">
        <v>1098</v>
      </c>
      <c r="F9" t="s">
        <v>1056</v>
      </c>
      <c r="G9" t="s">
        <v>1627</v>
      </c>
      <c r="I9" t="str">
        <f>IFERROR(VLOOKUP(ROWS($I$7:I9),$C$7:$F$36,4,0),"")</f>
        <v/>
      </c>
      <c r="J9" t="s">
        <v>2194</v>
      </c>
    </row>
    <row r="10" spans="2:10" x14ac:dyDescent="0.25">
      <c r="B10" s="1">
        <f t="shared" si="0"/>
        <v>4</v>
      </c>
      <c r="C10" s="1">
        <f xml:space="preserve"> IF(ISNUMBER(SEARCH(Overview!$K$72,Instructors!F10)),MAX($F$7:F10)+1,0)</f>
        <v>0</v>
      </c>
      <c r="D10" t="s">
        <v>1070</v>
      </c>
      <c r="E10" t="s">
        <v>1099</v>
      </c>
      <c r="F10" t="s">
        <v>147</v>
      </c>
      <c r="G10" t="s">
        <v>1628</v>
      </c>
      <c r="I10" t="str">
        <f>IFERROR(VLOOKUP(ROWS($I$7:I10),$C$7:$F$36,4,0),"")</f>
        <v/>
      </c>
      <c r="J10" t="s">
        <v>2194</v>
      </c>
    </row>
    <row r="11" spans="2:10" x14ac:dyDescent="0.25">
      <c r="B11" s="1">
        <f t="shared" si="0"/>
        <v>5</v>
      </c>
      <c r="C11" s="1">
        <f xml:space="preserve"> IF(ISNUMBER(SEARCH(Overview!$K$72,Instructors!F11)),MAX($F$7:F11)+1,0)</f>
        <v>0</v>
      </c>
      <c r="D11" t="s">
        <v>1071</v>
      </c>
      <c r="E11" t="s">
        <v>1100</v>
      </c>
      <c r="F11" t="s">
        <v>244</v>
      </c>
      <c r="G11" t="s">
        <v>1629</v>
      </c>
      <c r="I11" t="str">
        <f>IFERROR(VLOOKUP(ROWS($I$7:I11),$C$7:$F$36,4,0),"")</f>
        <v/>
      </c>
      <c r="J11" t="s">
        <v>2194</v>
      </c>
    </row>
    <row r="12" spans="2:10" x14ac:dyDescent="0.25">
      <c r="B12" s="1">
        <f t="shared" si="0"/>
        <v>6</v>
      </c>
      <c r="C12" s="1">
        <f xml:space="preserve"> IF(ISNUMBER(SEARCH(Overview!$K$72,Instructors!F12)),MAX($F$7:F12)+1,0)</f>
        <v>0</v>
      </c>
      <c r="D12" t="s">
        <v>1072</v>
      </c>
      <c r="E12" t="s">
        <v>1101</v>
      </c>
      <c r="F12" t="s">
        <v>1059</v>
      </c>
      <c r="G12" t="s">
        <v>1630</v>
      </c>
      <c r="I12" t="str">
        <f>IFERROR(VLOOKUP(ROWS($I$7:I12),$C$7:$F$36,4,0),"")</f>
        <v/>
      </c>
      <c r="J12" t="s">
        <v>2194</v>
      </c>
    </row>
    <row r="13" spans="2:10" x14ac:dyDescent="0.25">
      <c r="B13" s="1">
        <f t="shared" si="0"/>
        <v>7</v>
      </c>
      <c r="C13" s="1">
        <f xml:space="preserve"> IF(ISNUMBER(SEARCH(Overview!$K$72,Instructors!F13)),MAX($F$7:F13)+1,0)</f>
        <v>0</v>
      </c>
      <c r="D13" t="s">
        <v>1073</v>
      </c>
      <c r="E13" t="s">
        <v>1102</v>
      </c>
      <c r="F13" t="s">
        <v>15</v>
      </c>
      <c r="G13" t="s">
        <v>1631</v>
      </c>
      <c r="I13" t="str">
        <f>IFERROR(VLOOKUP(ROWS($I$7:I13),$C$7:$F$36,4,0),"")</f>
        <v/>
      </c>
      <c r="J13" t="s">
        <v>2194</v>
      </c>
    </row>
    <row r="14" spans="2:10" x14ac:dyDescent="0.25">
      <c r="B14" s="1">
        <f t="shared" si="0"/>
        <v>8</v>
      </c>
      <c r="C14" s="1">
        <f xml:space="preserve"> IF(ISNUMBER(SEARCH(Overview!$K$72,Instructors!F14)),MAX($F$7:F14)+1,0)</f>
        <v>0</v>
      </c>
      <c r="D14" t="s">
        <v>1074</v>
      </c>
      <c r="E14" t="s">
        <v>1103</v>
      </c>
      <c r="F14" t="s">
        <v>46</v>
      </c>
      <c r="G14" t="s">
        <v>1632</v>
      </c>
      <c r="I14" t="str">
        <f>IFERROR(VLOOKUP(ROWS($I$7:I14),$C$7:$F$36,4,0),"")</f>
        <v/>
      </c>
      <c r="J14" t="s">
        <v>2194</v>
      </c>
    </row>
    <row r="15" spans="2:10" x14ac:dyDescent="0.25">
      <c r="B15" s="1">
        <f t="shared" si="0"/>
        <v>9</v>
      </c>
      <c r="C15" s="1">
        <f xml:space="preserve"> IF(ISNUMBER(SEARCH(Overview!$K$72,Instructors!F15)),MAX($F$7:F15)+1,0)</f>
        <v>0</v>
      </c>
      <c r="D15" t="s">
        <v>1075</v>
      </c>
      <c r="E15" t="s">
        <v>1104</v>
      </c>
      <c r="F15" t="s">
        <v>373</v>
      </c>
      <c r="G15" t="s">
        <v>1633</v>
      </c>
      <c r="I15" t="str">
        <f>IFERROR(VLOOKUP(ROWS($I$7:I15),$C$7:$F$36,4,0),"")</f>
        <v/>
      </c>
      <c r="J15" t="s">
        <v>2194</v>
      </c>
    </row>
    <row r="16" spans="2:10" x14ac:dyDescent="0.25">
      <c r="B16" s="1">
        <f t="shared" si="0"/>
        <v>10</v>
      </c>
      <c r="C16" s="1">
        <f xml:space="preserve"> IF(ISNUMBER(SEARCH(Overview!$K$72,Instructors!F16)),MAX($F$7:F16)+1,0)</f>
        <v>0</v>
      </c>
      <c r="D16" t="s">
        <v>1076</v>
      </c>
      <c r="E16" t="s">
        <v>1105</v>
      </c>
      <c r="F16" t="s">
        <v>1065</v>
      </c>
      <c r="G16" t="s">
        <v>1634</v>
      </c>
      <c r="I16" t="str">
        <f>IFERROR(VLOOKUP(ROWS($I$7:I16),$C$7:$F$36,4,0),"")</f>
        <v/>
      </c>
      <c r="J16" t="s">
        <v>2194</v>
      </c>
    </row>
    <row r="17" spans="2:10" x14ac:dyDescent="0.25">
      <c r="B17" s="1">
        <f t="shared" si="0"/>
        <v>11</v>
      </c>
      <c r="C17" s="1">
        <f xml:space="preserve"> IF(ISNUMBER(SEARCH(Overview!$K$72,Instructors!F17)),MAX($F$7:F17)+1,0)</f>
        <v>0</v>
      </c>
      <c r="D17" t="s">
        <v>1077</v>
      </c>
      <c r="E17" t="s">
        <v>1106</v>
      </c>
      <c r="F17" t="s">
        <v>1057</v>
      </c>
      <c r="G17" t="s">
        <v>1635</v>
      </c>
      <c r="I17" t="str">
        <f>IFERROR(VLOOKUP(ROWS($I$7:I17),$C$7:$F$36,4,0),"")</f>
        <v/>
      </c>
      <c r="J17" t="s">
        <v>2194</v>
      </c>
    </row>
    <row r="18" spans="2:10" x14ac:dyDescent="0.25">
      <c r="B18" s="1">
        <f t="shared" si="0"/>
        <v>12</v>
      </c>
      <c r="C18" s="1">
        <f xml:space="preserve"> IF(ISNUMBER(SEARCH(Overview!$K$72,Instructors!F18)),MAX($F$7:F18)+1,0)</f>
        <v>0</v>
      </c>
      <c r="D18" t="s">
        <v>1078</v>
      </c>
      <c r="E18" t="s">
        <v>1107</v>
      </c>
      <c r="F18" t="s">
        <v>372</v>
      </c>
      <c r="G18" t="s">
        <v>1636</v>
      </c>
      <c r="I18" t="str">
        <f>IFERROR(VLOOKUP(ROWS($I$7:I18),$C$7:$F$36,4,0),"")</f>
        <v/>
      </c>
      <c r="J18" t="s">
        <v>2194</v>
      </c>
    </row>
    <row r="19" spans="2:10" x14ac:dyDescent="0.25">
      <c r="B19" s="1">
        <f t="shared" si="0"/>
        <v>13</v>
      </c>
      <c r="C19" s="1">
        <f xml:space="preserve"> IF(ISNUMBER(SEARCH(Overview!$K$72,Instructors!F19)),MAX($F$7:F19)+1,0)</f>
        <v>0</v>
      </c>
      <c r="D19" t="s">
        <v>1079</v>
      </c>
      <c r="E19" t="s">
        <v>1108</v>
      </c>
      <c r="F19" t="s">
        <v>1066</v>
      </c>
      <c r="G19" t="s">
        <v>1637</v>
      </c>
      <c r="I19" t="str">
        <f>IFERROR(VLOOKUP(ROWS($I$7:I19),$C$7:$F$36,4,0),"")</f>
        <v/>
      </c>
      <c r="J19" t="s">
        <v>2194</v>
      </c>
    </row>
    <row r="20" spans="2:10" x14ac:dyDescent="0.25">
      <c r="B20" s="1">
        <f t="shared" si="0"/>
        <v>14</v>
      </c>
      <c r="C20" s="1">
        <f xml:space="preserve"> IF(ISNUMBER(SEARCH(Overview!$K$72,Instructors!F20)),MAX($F$7:F20)+1,0)</f>
        <v>0</v>
      </c>
      <c r="D20" t="s">
        <v>1080</v>
      </c>
      <c r="E20" t="s">
        <v>1109</v>
      </c>
      <c r="F20" t="s">
        <v>155</v>
      </c>
      <c r="G20" t="s">
        <v>1638</v>
      </c>
      <c r="I20" t="str">
        <f>IFERROR(VLOOKUP(ROWS($I$7:I20),$C$7:$F$36,4,0),"")</f>
        <v/>
      </c>
      <c r="J20" t="s">
        <v>2194</v>
      </c>
    </row>
    <row r="21" spans="2:10" x14ac:dyDescent="0.25">
      <c r="B21" s="1">
        <f t="shared" si="0"/>
        <v>15</v>
      </c>
      <c r="C21" s="1">
        <f xml:space="preserve"> IF(ISNUMBER(SEARCH(Overview!$K$72,Instructors!F21)),MAX($F$7:F21)+1,0)</f>
        <v>0</v>
      </c>
      <c r="D21" t="s">
        <v>1081</v>
      </c>
      <c r="E21" t="s">
        <v>1110</v>
      </c>
      <c r="F21" t="s">
        <v>1060</v>
      </c>
      <c r="G21" t="s">
        <v>1639</v>
      </c>
      <c r="I21" t="str">
        <f>IFERROR(VLOOKUP(ROWS($I$7:I21),$C$7:$F$36,4,0),"")</f>
        <v/>
      </c>
      <c r="J21" t="s">
        <v>2194</v>
      </c>
    </row>
    <row r="22" spans="2:10" x14ac:dyDescent="0.25">
      <c r="B22" s="1">
        <f t="shared" si="0"/>
        <v>16</v>
      </c>
      <c r="C22" s="1">
        <f xml:space="preserve"> IF(ISNUMBER(SEARCH(Overview!$K$72,Instructors!F22)),MAX($F$7:F22)+1,0)</f>
        <v>0</v>
      </c>
      <c r="D22" t="s">
        <v>1082</v>
      </c>
      <c r="E22" t="s">
        <v>1111</v>
      </c>
      <c r="F22" t="s">
        <v>1061</v>
      </c>
      <c r="G22" t="s">
        <v>1640</v>
      </c>
      <c r="I22" t="str">
        <f>IFERROR(VLOOKUP(ROWS($I$7:I22),$C$7:$F$36,4,0),"")</f>
        <v/>
      </c>
      <c r="J22" t="s">
        <v>2194</v>
      </c>
    </row>
    <row r="23" spans="2:10" x14ac:dyDescent="0.25">
      <c r="B23" s="1">
        <f t="shared" si="0"/>
        <v>17</v>
      </c>
      <c r="C23" s="1">
        <f xml:space="preserve"> IF(ISNUMBER(SEARCH(Overview!$K$72,Instructors!F23)),MAX($F$7:F23)+1,0)</f>
        <v>0</v>
      </c>
      <c r="D23" t="s">
        <v>1083</v>
      </c>
      <c r="E23" t="s">
        <v>1112</v>
      </c>
      <c r="F23" t="s">
        <v>1064</v>
      </c>
      <c r="G23" t="s">
        <v>1641</v>
      </c>
      <c r="I23" t="str">
        <f>IFERROR(VLOOKUP(ROWS($I$7:I23),$C$7:$F$36,4,0),"")</f>
        <v/>
      </c>
      <c r="J23" t="s">
        <v>2194</v>
      </c>
    </row>
    <row r="24" spans="2:10" x14ac:dyDescent="0.25">
      <c r="B24" s="1">
        <f t="shared" si="0"/>
        <v>18</v>
      </c>
      <c r="C24" s="1">
        <f xml:space="preserve"> IF(ISNUMBER(SEARCH(Overview!$K$72,Instructors!F24)),MAX($F$7:F24)+1,0)</f>
        <v>0</v>
      </c>
      <c r="D24" t="s">
        <v>1084</v>
      </c>
      <c r="E24" t="s">
        <v>1113</v>
      </c>
      <c r="F24" t="s">
        <v>82</v>
      </c>
      <c r="G24" t="s">
        <v>1642</v>
      </c>
      <c r="I24" t="str">
        <f>IFERROR(VLOOKUP(ROWS($I$7:I24),$C$7:$F$36,4,0),"")</f>
        <v/>
      </c>
      <c r="J24" t="s">
        <v>2194</v>
      </c>
    </row>
    <row r="25" spans="2:10" x14ac:dyDescent="0.25">
      <c r="B25" s="1">
        <f t="shared" si="0"/>
        <v>19</v>
      </c>
      <c r="C25" s="1">
        <f xml:space="preserve"> IF(ISNUMBER(SEARCH(Overview!$K$72,Instructors!F25)),MAX($F$7:F25)+1,0)</f>
        <v>0</v>
      </c>
      <c r="D25" t="s">
        <v>1085</v>
      </c>
      <c r="E25" t="s">
        <v>1114</v>
      </c>
      <c r="F25" t="s">
        <v>246</v>
      </c>
      <c r="G25" t="s">
        <v>1643</v>
      </c>
      <c r="I25" t="str">
        <f>IFERROR(VLOOKUP(ROWS($I$7:I25),$C$7:$F$36,4,0),"")</f>
        <v/>
      </c>
      <c r="J25" t="s">
        <v>2194</v>
      </c>
    </row>
    <row r="26" spans="2:10" x14ac:dyDescent="0.25">
      <c r="B26" s="1">
        <f t="shared" si="0"/>
        <v>20</v>
      </c>
      <c r="C26" s="1">
        <f xml:space="preserve"> IF(ISNUMBER(SEARCH(Overview!$K$72,Instructors!F26)),MAX($F$7:F26)+1,0)</f>
        <v>0</v>
      </c>
      <c r="D26" t="s">
        <v>1086</v>
      </c>
      <c r="E26" t="s">
        <v>1115</v>
      </c>
      <c r="F26" t="s">
        <v>177</v>
      </c>
      <c r="G26" t="s">
        <v>1644</v>
      </c>
      <c r="I26" t="str">
        <f>IFERROR(VLOOKUP(ROWS($I$7:I26),$C$7:$F$36,4,0),"")</f>
        <v/>
      </c>
      <c r="J26" t="s">
        <v>2194</v>
      </c>
    </row>
    <row r="27" spans="2:10" x14ac:dyDescent="0.25">
      <c r="B27" s="1">
        <f t="shared" si="0"/>
        <v>21</v>
      </c>
      <c r="C27" s="1">
        <f xml:space="preserve"> IF(ISNUMBER(SEARCH(Overview!$K$72,Instructors!F27)),MAX($F$7:F27)+1,0)</f>
        <v>0</v>
      </c>
      <c r="D27" t="s">
        <v>1087</v>
      </c>
      <c r="E27" t="s">
        <v>1109</v>
      </c>
      <c r="F27" t="s">
        <v>40</v>
      </c>
      <c r="G27" t="s">
        <v>1645</v>
      </c>
      <c r="I27" t="str">
        <f>IFERROR(VLOOKUP(ROWS($I$7:I27),$C$7:$F$36,4,0),"")</f>
        <v/>
      </c>
      <c r="J27" t="s">
        <v>2194</v>
      </c>
    </row>
    <row r="28" spans="2:10" x14ac:dyDescent="0.25">
      <c r="B28" s="1">
        <f t="shared" si="0"/>
        <v>22</v>
      </c>
      <c r="C28" s="1">
        <f xml:space="preserve"> IF(ISNUMBER(SEARCH(Overview!$K$72,Instructors!F28)),MAX($F$7:F28)+1,0)</f>
        <v>0</v>
      </c>
      <c r="D28" t="s">
        <v>1088</v>
      </c>
      <c r="E28" t="s">
        <v>1116</v>
      </c>
      <c r="F28" t="s">
        <v>150</v>
      </c>
      <c r="G28" t="s">
        <v>1646</v>
      </c>
      <c r="I28" t="str">
        <f>IFERROR(VLOOKUP(ROWS($I$7:I28),$C$7:$F$36,4,0),"")</f>
        <v/>
      </c>
      <c r="J28" t="s">
        <v>2194</v>
      </c>
    </row>
    <row r="29" spans="2:10" x14ac:dyDescent="0.25">
      <c r="B29" s="1">
        <f t="shared" si="0"/>
        <v>23</v>
      </c>
      <c r="C29" s="1">
        <f xml:space="preserve"> IF(ISNUMBER(SEARCH(Overview!$K$72,Instructors!F29)),MAX($F$7:F29)+1,0)</f>
        <v>0</v>
      </c>
      <c r="D29" t="s">
        <v>1089</v>
      </c>
      <c r="E29" t="s">
        <v>1117</v>
      </c>
      <c r="F29" t="s">
        <v>1125</v>
      </c>
      <c r="G29" t="s">
        <v>1124</v>
      </c>
      <c r="I29" t="str">
        <f>IFERROR(VLOOKUP(ROWS($I$7:I29),$C$7:$F$36,4,0),"")</f>
        <v/>
      </c>
      <c r="J29" t="s">
        <v>2194</v>
      </c>
    </row>
    <row r="30" spans="2:10" x14ac:dyDescent="0.25">
      <c r="B30" s="1">
        <f t="shared" si="0"/>
        <v>24</v>
      </c>
      <c r="C30" s="1">
        <f xml:space="preserve"> IF(ISNUMBER(SEARCH(Overview!$K$72,Instructors!F30)),MAX($F$7:F30)+1,0)</f>
        <v>1</v>
      </c>
      <c r="D30" t="s">
        <v>1090</v>
      </c>
      <c r="E30" t="s">
        <v>1118</v>
      </c>
      <c r="F30" t="s">
        <v>22</v>
      </c>
      <c r="G30" t="s">
        <v>1647</v>
      </c>
      <c r="I30" t="str">
        <f>IFERROR(VLOOKUP(ROWS($I$7:I30),$C$7:$F$36,4,0),"")</f>
        <v/>
      </c>
      <c r="J30" t="s">
        <v>2194</v>
      </c>
    </row>
    <row r="31" spans="2:10" x14ac:dyDescent="0.25">
      <c r="B31" s="1">
        <f t="shared" si="0"/>
        <v>25</v>
      </c>
      <c r="C31" s="1">
        <f xml:space="preserve"> IF(ISNUMBER(SEARCH(Overview!$K$72,Instructors!F31)),MAX($F$7:F31)+1,0)</f>
        <v>0</v>
      </c>
      <c r="D31" t="s">
        <v>1091</v>
      </c>
      <c r="E31" t="s">
        <v>1119</v>
      </c>
      <c r="F31" t="s">
        <v>1063</v>
      </c>
      <c r="G31" t="s">
        <v>1648</v>
      </c>
      <c r="I31" t="str">
        <f>IFERROR(VLOOKUP(ROWS($I$7:I31),$C$7:$F$36,4,0),"")</f>
        <v/>
      </c>
      <c r="J31" t="s">
        <v>2194</v>
      </c>
    </row>
    <row r="32" spans="2:10" x14ac:dyDescent="0.25">
      <c r="B32" s="1">
        <f t="shared" si="0"/>
        <v>26</v>
      </c>
      <c r="C32" s="1">
        <f xml:space="preserve"> IF(ISNUMBER(SEARCH(Overview!$K$72,Instructors!F32)),MAX($F$7:F32)+1,0)</f>
        <v>0</v>
      </c>
      <c r="D32" t="s">
        <v>1092</v>
      </c>
      <c r="E32" t="s">
        <v>1120</v>
      </c>
      <c r="F32" t="s">
        <v>3</v>
      </c>
      <c r="G32" t="s">
        <v>1649</v>
      </c>
      <c r="I32" t="str">
        <f>IFERROR(VLOOKUP(ROWS($I$7:I32),$C$7:$F$36,4,0),"")</f>
        <v/>
      </c>
      <c r="J32" t="s">
        <v>2194</v>
      </c>
    </row>
    <row r="33" spans="2:11" x14ac:dyDescent="0.25">
      <c r="B33" s="1">
        <f t="shared" si="0"/>
        <v>27</v>
      </c>
      <c r="C33" s="1">
        <f xml:space="preserve"> IF(ISNUMBER(SEARCH(Overview!$K$72,Instructors!F33)),MAX($F$7:F33)+1,0)</f>
        <v>0</v>
      </c>
      <c r="D33" t="s">
        <v>1093</v>
      </c>
      <c r="E33" t="s">
        <v>1121</v>
      </c>
      <c r="F33" t="s">
        <v>1062</v>
      </c>
      <c r="G33" t="s">
        <v>1650</v>
      </c>
      <c r="I33" t="str">
        <f>IFERROR(VLOOKUP(ROWS($I$7:I33),$C$7:$F$36,4,0),"")</f>
        <v/>
      </c>
      <c r="J33" t="s">
        <v>2194</v>
      </c>
    </row>
    <row r="34" spans="2:11" x14ac:dyDescent="0.25">
      <c r="B34" s="1">
        <f t="shared" si="0"/>
        <v>28</v>
      </c>
      <c r="C34" s="1">
        <f xml:space="preserve"> IF(ISNUMBER(SEARCH(Overview!$K$72,Instructors!F34)),MAX($F$7:F34)+1,0)</f>
        <v>0</v>
      </c>
      <c r="D34" t="s">
        <v>1094</v>
      </c>
      <c r="E34" t="s">
        <v>1122</v>
      </c>
      <c r="F34" t="s">
        <v>130</v>
      </c>
      <c r="G34" t="s">
        <v>1651</v>
      </c>
      <c r="I34" t="str">
        <f>IFERROR(VLOOKUP(ROWS($I$7:I34),$C$7:$F$36,4,0),"")</f>
        <v/>
      </c>
      <c r="J34" t="s">
        <v>2194</v>
      </c>
    </row>
    <row r="35" spans="2:11" x14ac:dyDescent="0.25">
      <c r="B35" s="1">
        <f t="shared" si="0"/>
        <v>29</v>
      </c>
      <c r="C35" s="1">
        <f xml:space="preserve"> IF(ISNUMBER(SEARCH(Overview!$K$72,Instructors!F35)),MAX($F$7:F35)+1,0)</f>
        <v>0</v>
      </c>
      <c r="D35" t="s">
        <v>1095</v>
      </c>
      <c r="E35" t="s">
        <v>1123</v>
      </c>
      <c r="F35" t="s">
        <v>266</v>
      </c>
      <c r="G35" t="s">
        <v>1652</v>
      </c>
      <c r="I35" t="str">
        <f>IFERROR(VLOOKUP(ROWS($I$7:I35),$C$7:$F$36,4,0),"")</f>
        <v/>
      </c>
      <c r="J35" t="s">
        <v>2194</v>
      </c>
    </row>
    <row r="36" spans="2:11" x14ac:dyDescent="0.25">
      <c r="B36" s="1">
        <f t="shared" si="0"/>
        <v>30</v>
      </c>
      <c r="C36" s="1">
        <f xml:space="preserve"> IF(ISNUMBER(SEARCH(Overview!$K$72,Instructors!F36)),MAX($F$7:F36)+1,0)</f>
        <v>0</v>
      </c>
      <c r="D36" t="s">
        <v>1884</v>
      </c>
      <c r="E36" t="s">
        <v>1885</v>
      </c>
      <c r="F36" t="s">
        <v>1886</v>
      </c>
      <c r="G36" t="s">
        <v>1887</v>
      </c>
      <c r="I36" t="str">
        <f>IFERROR(VLOOKUP(ROWS($I$7:I36),$C$7:$F$36,4,0),"")</f>
        <v/>
      </c>
      <c r="J36" t="s">
        <v>2194</v>
      </c>
    </row>
    <row r="37" spans="2:11" x14ac:dyDescent="0.25">
      <c r="B37" s="1">
        <f t="shared" si="0"/>
        <v>31</v>
      </c>
      <c r="C37" s="1">
        <f xml:space="preserve"> IF(ISNUMBER(SEARCH(Overview!$K$72,Instructors!F37)),MAX($F$7:F37)+1,0)</f>
        <v>0</v>
      </c>
      <c r="D37" t="s">
        <v>1895</v>
      </c>
      <c r="E37" t="s">
        <v>1896</v>
      </c>
      <c r="F37" t="s">
        <v>1897</v>
      </c>
      <c r="G37" t="s">
        <v>1898</v>
      </c>
      <c r="I37" t="str">
        <f>IFERROR(VLOOKUP(ROWS($I$7:I37),$C$7:$F$36,4,0),"")</f>
        <v/>
      </c>
      <c r="J37" t="s">
        <v>2194</v>
      </c>
    </row>
    <row r="38" spans="2:11" x14ac:dyDescent="0.25">
      <c r="B38" s="1">
        <f t="shared" si="0"/>
        <v>32</v>
      </c>
      <c r="C38" s="1">
        <f xml:space="preserve"> IF(ISNUMBER(SEARCH(Overview!$K$72,Instructors!F38)),MAX($F$7:F38)+1,0)</f>
        <v>0</v>
      </c>
      <c r="D38" t="s">
        <v>1925</v>
      </c>
      <c r="E38" t="s">
        <v>1924</v>
      </c>
      <c r="F38" t="s">
        <v>1923</v>
      </c>
      <c r="G38" t="s">
        <v>1926</v>
      </c>
      <c r="I38" t="str">
        <f>IFERROR(VLOOKUP(ROWS($I$7:I38),$C$7:$F$36,4,0),"")</f>
        <v/>
      </c>
      <c r="J38" t="s">
        <v>2194</v>
      </c>
    </row>
    <row r="39" spans="2:11" x14ac:dyDescent="0.25">
      <c r="B39" s="1">
        <f t="shared" si="0"/>
        <v>33</v>
      </c>
      <c r="C39" s="1">
        <f xml:space="preserve"> IF(ISNUMBER(SEARCH(Overview!$K$72,Instructors!F39)),MAX($F$7:F39)+1,0)</f>
        <v>0</v>
      </c>
      <c r="D39" t="s">
        <v>1928</v>
      </c>
      <c r="E39" t="s">
        <v>1929</v>
      </c>
      <c r="F39" t="s">
        <v>1930</v>
      </c>
      <c r="G39" t="s">
        <v>1931</v>
      </c>
      <c r="I39" t="str">
        <f>IFERROR(VLOOKUP(ROWS($I$7:I39),$C$7:$F$36,4,0),"")</f>
        <v/>
      </c>
      <c r="J39" t="s">
        <v>2194</v>
      </c>
    </row>
    <row r="40" spans="2:11" x14ac:dyDescent="0.25">
      <c r="B40" s="1">
        <f t="shared" si="0"/>
        <v>34</v>
      </c>
      <c r="C40" s="1">
        <f xml:space="preserve"> IF(ISNUMBER(SEARCH(Overview!$K$72,Instructors!F40)),MAX($F$7:F40)+1,0)</f>
        <v>0</v>
      </c>
      <c r="D40" t="s">
        <v>1937</v>
      </c>
      <c r="E40" t="s">
        <v>1936</v>
      </c>
      <c r="F40" t="s">
        <v>1939</v>
      </c>
      <c r="G40" t="s">
        <v>1938</v>
      </c>
      <c r="I40" t="str">
        <f>IFERROR(VLOOKUP(ROWS($I$7:I40),$C$7:$F$36,4,0),"")</f>
        <v/>
      </c>
      <c r="J40" t="s">
        <v>2194</v>
      </c>
    </row>
    <row r="41" spans="2:11" x14ac:dyDescent="0.25">
      <c r="B41" s="1">
        <f t="shared" si="0"/>
        <v>35</v>
      </c>
      <c r="C41" s="1">
        <f xml:space="preserve"> IF(ISNUMBER(SEARCH(Overview!$K$72,Instructors!F41)),MAX($F$7:F41)+1,0)</f>
        <v>0</v>
      </c>
      <c r="D41" t="s">
        <v>1940</v>
      </c>
      <c r="E41" t="s">
        <v>1941</v>
      </c>
      <c r="F41" t="s">
        <v>1943</v>
      </c>
      <c r="G41" t="s">
        <v>1942</v>
      </c>
      <c r="I41" t="str">
        <f>IFERROR(VLOOKUP(ROWS($I$7:I41),$C$7:$F$36,4,0),"")</f>
        <v/>
      </c>
      <c r="J41" t="s">
        <v>2194</v>
      </c>
    </row>
    <row r="42" spans="2:11" x14ac:dyDescent="0.25">
      <c r="B42" s="1">
        <f t="shared" si="0"/>
        <v>36</v>
      </c>
      <c r="C42" s="1">
        <f xml:space="preserve"> IF(ISNUMBER(SEARCH(Overview!$K$72,Instructors!F42)),MAX($F$7:F42)+1,0)</f>
        <v>0</v>
      </c>
      <c r="D42" t="s">
        <v>1950</v>
      </c>
      <c r="E42" t="s">
        <v>1952</v>
      </c>
      <c r="F42" t="s">
        <v>1953</v>
      </c>
      <c r="G42" t="s">
        <v>1951</v>
      </c>
      <c r="I42" t="str">
        <f>IFERROR(VLOOKUP(ROWS($I$7:I42),$C$7:$F$36,4,0),"")</f>
        <v/>
      </c>
      <c r="J42" t="s">
        <v>2194</v>
      </c>
    </row>
    <row r="43" spans="2:11" x14ac:dyDescent="0.25">
      <c r="B43" s="1">
        <f t="shared" si="0"/>
        <v>37</v>
      </c>
      <c r="C43" s="1">
        <f xml:space="preserve"> IF(ISNUMBER(SEARCH(Overview!$K$72,Instructors!F43)),MAX($F$7:F43)+1,0)</f>
        <v>0</v>
      </c>
      <c r="D43" t="s">
        <v>1961</v>
      </c>
      <c r="E43" t="s">
        <v>1962</v>
      </c>
      <c r="F43" t="s">
        <v>1963</v>
      </c>
      <c r="G43" t="s">
        <v>1632</v>
      </c>
      <c r="I43" t="str">
        <f>IFERROR(VLOOKUP(ROWS($I$7:I43),$C$7:$F$36,4,0),"")</f>
        <v/>
      </c>
      <c r="J43" t="s">
        <v>2121</v>
      </c>
    </row>
    <row r="44" spans="2:11" x14ac:dyDescent="0.25">
      <c r="B44" s="1">
        <f t="shared" si="0"/>
        <v>38</v>
      </c>
      <c r="C44" s="1">
        <f xml:space="preserve"> IF(ISNUMBER(SEARCH(Overview!$K$72,Instructors!F44)),MAX($F$7:F44)+1,0)</f>
        <v>0</v>
      </c>
      <c r="D44" t="s">
        <v>1968</v>
      </c>
      <c r="E44" t="s">
        <v>1967</v>
      </c>
      <c r="F44" t="s">
        <v>1969</v>
      </c>
      <c r="G44" t="s">
        <v>1970</v>
      </c>
      <c r="I44" t="str">
        <f>IFERROR(VLOOKUP(ROWS($I$7:I44),$C$7:$F$36,4,0),"")</f>
        <v/>
      </c>
      <c r="J44" t="s">
        <v>2195</v>
      </c>
    </row>
    <row r="45" spans="2:11" x14ac:dyDescent="0.25">
      <c r="B45" s="1">
        <f t="shared" si="0"/>
        <v>39</v>
      </c>
      <c r="C45" s="1">
        <f xml:space="preserve"> IF(ISNUMBER(SEARCH(Overview!$K$72,Instructors!F45)),MAX($F$7:F45)+1,0)</f>
        <v>0</v>
      </c>
      <c r="D45" t="s">
        <v>1988</v>
      </c>
      <c r="E45" t="s">
        <v>1109</v>
      </c>
      <c r="F45" t="s">
        <v>1983</v>
      </c>
      <c r="G45" t="s">
        <v>1989</v>
      </c>
      <c r="I45" t="str">
        <f>IFERROR(VLOOKUP(ROWS($I$7:I45),$C$7:$F$36,4,0),"")</f>
        <v/>
      </c>
      <c r="J45" t="s">
        <v>2194</v>
      </c>
    </row>
    <row r="46" spans="2:11" x14ac:dyDescent="0.25">
      <c r="B46" s="1">
        <f t="shared" si="0"/>
        <v>40</v>
      </c>
      <c r="C46" s="1">
        <f xml:space="preserve"> IF(ISNUMBER(SEARCH(Overview!$K$72,Instructors!F46)),MAX($F$7:F46)+1,0)</f>
        <v>0</v>
      </c>
      <c r="D46" t="s">
        <v>2019</v>
      </c>
      <c r="E46" t="s">
        <v>1114</v>
      </c>
      <c r="F46" t="s">
        <v>2020</v>
      </c>
      <c r="G46" t="s">
        <v>2018</v>
      </c>
      <c r="I46" t="str">
        <f>IFERROR(VLOOKUP(ROWS($I$7:I46),$C$7:$F$36,4,0),"")</f>
        <v/>
      </c>
      <c r="J46" t="s">
        <v>2194</v>
      </c>
    </row>
    <row r="47" spans="2:11" x14ac:dyDescent="0.25">
      <c r="B47" s="1">
        <f t="shared" si="0"/>
        <v>41</v>
      </c>
      <c r="C47" s="1">
        <f xml:space="preserve"> IF(ISNUMBER(SEARCH(Overview!$K$72,Instructors!F47)),MAX($F$7:F47)+1,0)</f>
        <v>0</v>
      </c>
      <c r="D47" t="s">
        <v>2023</v>
      </c>
      <c r="E47" t="s">
        <v>2024</v>
      </c>
      <c r="F47" t="s">
        <v>2025</v>
      </c>
      <c r="G47" t="s">
        <v>2026</v>
      </c>
      <c r="I47" t="str">
        <f>IFERROR(VLOOKUP(ROWS($I$7:I47),$C$7:$F$36,4,0),"")</f>
        <v/>
      </c>
      <c r="J47" t="s">
        <v>2121</v>
      </c>
    </row>
    <row r="48" spans="2:11" x14ac:dyDescent="0.25">
      <c r="B48" s="1">
        <f t="shared" si="0"/>
        <v>42</v>
      </c>
      <c r="C48" s="1">
        <f xml:space="preserve"> IF(ISNUMBER(SEARCH(Overview!$K$72,Instructors!F48)),MAX($F$7:F48)+1,0)</f>
        <v>0</v>
      </c>
      <c r="D48" t="s">
        <v>2045</v>
      </c>
      <c r="E48" t="s">
        <v>2046</v>
      </c>
      <c r="F48" t="s">
        <v>2047</v>
      </c>
      <c r="G48" t="s">
        <v>2048</v>
      </c>
      <c r="I48" t="str">
        <f>IFERROR(VLOOKUP(ROWS($I$7:I48),$C$7:$F$36,4,0),"")</f>
        <v/>
      </c>
      <c r="J48" t="s">
        <v>2194</v>
      </c>
      <c r="K48" t="s">
        <v>2121</v>
      </c>
    </row>
    <row r="49" spans="2:10" x14ac:dyDescent="0.25">
      <c r="B49" s="1">
        <f t="shared" si="0"/>
        <v>43</v>
      </c>
      <c r="C49" s="1">
        <f xml:space="preserve"> IF(ISNUMBER(SEARCH(Overview!$K$72,Instructors!F49)),MAX($F$7:F49)+1,0)</f>
        <v>0</v>
      </c>
      <c r="D49" t="s">
        <v>2051</v>
      </c>
      <c r="E49" t="s">
        <v>2052</v>
      </c>
      <c r="F49" t="s">
        <v>2053</v>
      </c>
      <c r="G49" t="s">
        <v>2054</v>
      </c>
      <c r="I49" t="str">
        <f>IFERROR(VLOOKUP(ROWS($I$7:I49),$C$7:$F$36,4,0),"")</f>
        <v/>
      </c>
      <c r="J49" t="s">
        <v>2194</v>
      </c>
    </row>
    <row r="50" spans="2:10" x14ac:dyDescent="0.25">
      <c r="B50" s="1">
        <f t="shared" si="0"/>
        <v>44</v>
      </c>
      <c r="C50" s="1">
        <f xml:space="preserve"> IF(ISNUMBER(SEARCH(Overview!$K$72,Instructors!F50)),MAX($F$7:F50)+1,0)</f>
        <v>0</v>
      </c>
      <c r="D50" t="s">
        <v>2058</v>
      </c>
      <c r="E50" t="s">
        <v>2059</v>
      </c>
      <c r="F50" t="s">
        <v>2060</v>
      </c>
      <c r="G50" t="s">
        <v>2061</v>
      </c>
      <c r="I50" t="str">
        <f>IFERROR(VLOOKUP(ROWS($I$7:I50),$C$7:$F$36,4,0),"")</f>
        <v/>
      </c>
      <c r="J50" t="s">
        <v>2194</v>
      </c>
    </row>
    <row r="51" spans="2:10" x14ac:dyDescent="0.25">
      <c r="B51" s="1">
        <f t="shared" si="0"/>
        <v>45</v>
      </c>
      <c r="C51" s="1">
        <f xml:space="preserve"> IF(ISNUMBER(SEARCH(Overview!$K$72,Instructors!F51)),MAX($F$7:F51)+1,0)</f>
        <v>0</v>
      </c>
      <c r="D51" t="s">
        <v>2063</v>
      </c>
      <c r="E51" t="s">
        <v>2064</v>
      </c>
      <c r="F51" t="s">
        <v>2065</v>
      </c>
      <c r="G51" t="s">
        <v>2066</v>
      </c>
      <c r="I51" t="str">
        <f>IFERROR(VLOOKUP(ROWS($I$7:I51),$C$7:$F$36,4,0),"")</f>
        <v/>
      </c>
      <c r="J51" t="s">
        <v>2194</v>
      </c>
    </row>
    <row r="52" spans="2:10" x14ac:dyDescent="0.25">
      <c r="B52" s="1">
        <f t="shared" si="0"/>
        <v>46</v>
      </c>
      <c r="C52" s="1">
        <f xml:space="preserve"> IF(ISNUMBER(SEARCH(Overview!$K$72,Instructors!F52)),MAX($F$7:F52)+1,0)</f>
        <v>0</v>
      </c>
      <c r="D52" t="s">
        <v>2080</v>
      </c>
      <c r="E52" t="s">
        <v>2079</v>
      </c>
      <c r="F52" t="s">
        <v>2077</v>
      </c>
      <c r="G52" t="s">
        <v>2078</v>
      </c>
      <c r="I52" t="str">
        <f>IFERROR(VLOOKUP(ROWS($I$7:I52),$C$7:$F$36,4,0),"")</f>
        <v/>
      </c>
      <c r="J52" t="s">
        <v>2194</v>
      </c>
    </row>
    <row r="53" spans="2:10" x14ac:dyDescent="0.25">
      <c r="B53" s="1">
        <f t="shared" si="0"/>
        <v>47</v>
      </c>
      <c r="C53" s="1">
        <f xml:space="preserve"> IF(ISNUMBER(SEARCH(Overview!$K$72,Instructors!F53)),MAX($F$7:F53)+1,0)</f>
        <v>0</v>
      </c>
      <c r="D53" t="s">
        <v>2105</v>
      </c>
      <c r="E53" t="s">
        <v>2106</v>
      </c>
      <c r="F53" t="s">
        <v>2103</v>
      </c>
      <c r="G53" t="s">
        <v>2107</v>
      </c>
      <c r="I53" t="str">
        <f>IFERROR(VLOOKUP(ROWS($I$7:I53),$C$7:$F$36,4,0),"")</f>
        <v/>
      </c>
      <c r="J53" t="s">
        <v>2194</v>
      </c>
    </row>
    <row r="54" spans="2:10" x14ac:dyDescent="0.25">
      <c r="B54" s="1">
        <f t="shared" si="0"/>
        <v>48</v>
      </c>
      <c r="C54" s="1">
        <f xml:space="preserve"> IF(ISNUMBER(SEARCH(Overview!$K$72,Instructors!F54)),MAX($F$7:F54)+1,0)</f>
        <v>0</v>
      </c>
      <c r="D54" t="s">
        <v>2094</v>
      </c>
      <c r="E54" t="s">
        <v>2095</v>
      </c>
      <c r="F54" t="s">
        <v>2096</v>
      </c>
      <c r="G54" t="s">
        <v>2097</v>
      </c>
      <c r="I54" t="str">
        <f>IFERROR(VLOOKUP(ROWS($I$7:I54),$C$7:$F$36,4,0),"")</f>
        <v/>
      </c>
      <c r="J54" t="s">
        <v>2194</v>
      </c>
    </row>
    <row r="55" spans="2:10" x14ac:dyDescent="0.25">
      <c r="B55" s="1">
        <f t="shared" si="0"/>
        <v>49</v>
      </c>
      <c r="C55" s="1">
        <f xml:space="preserve"> IF(ISNUMBER(SEARCH(Overview!$K$72,Instructors!F55)),MAX($F$7:F55)+1,0)</f>
        <v>0</v>
      </c>
      <c r="D55" t="s">
        <v>2101</v>
      </c>
      <c r="E55" t="s">
        <v>2098</v>
      </c>
      <c r="F55" t="s">
        <v>2099</v>
      </c>
      <c r="G55" t="s">
        <v>2100</v>
      </c>
      <c r="I55" t="str">
        <f>IFERROR(VLOOKUP(ROWS($I$7:I55),$C$7:$F$36,4,0),"")</f>
        <v/>
      </c>
      <c r="J55" t="s">
        <v>2194</v>
      </c>
    </row>
    <row r="56" spans="2:10" x14ac:dyDescent="0.25">
      <c r="B56" s="1">
        <f t="shared" si="0"/>
        <v>50</v>
      </c>
      <c r="C56" s="1">
        <f xml:space="preserve"> IF(ISNUMBER(SEARCH(Overview!$K$72,Instructors!F56)),MAX($F$7:F56)+1,0)</f>
        <v>0</v>
      </c>
      <c r="D56" t="s">
        <v>2083</v>
      </c>
      <c r="E56" t="s">
        <v>2084</v>
      </c>
      <c r="F56" t="s">
        <v>2085</v>
      </c>
      <c r="G56" t="s">
        <v>2086</v>
      </c>
      <c r="I56" t="str">
        <f>IFERROR(VLOOKUP(ROWS($I$7:I56),$C$7:$F$36,4,0),"")</f>
        <v/>
      </c>
      <c r="J56" t="s">
        <v>2194</v>
      </c>
    </row>
    <row r="57" spans="2:10" x14ac:dyDescent="0.25">
      <c r="B57" s="1">
        <f t="shared" si="0"/>
        <v>51</v>
      </c>
      <c r="C57" s="1">
        <f xml:space="preserve"> IF(ISNUMBER(SEARCH(Overview!$K$72,Instructors!F57)),MAX($F$7:F57)+1,0)</f>
        <v>0</v>
      </c>
      <c r="D57" t="s">
        <v>2128</v>
      </c>
      <c r="E57" t="s">
        <v>1104</v>
      </c>
      <c r="F57" t="s">
        <v>2131</v>
      </c>
      <c r="G57" t="s">
        <v>2130</v>
      </c>
      <c r="I57" t="str">
        <f>IFERROR(VLOOKUP(ROWS($I$7:I57),$C$7:$F$36,4,0),"")</f>
        <v/>
      </c>
      <c r="J57" t="s">
        <v>2119</v>
      </c>
    </row>
    <row r="58" spans="2:10" x14ac:dyDescent="0.25">
      <c r="B58" s="1">
        <f t="shared" si="0"/>
        <v>52</v>
      </c>
      <c r="C58" s="1">
        <f xml:space="preserve"> IF(ISNUMBER(SEARCH(Overview!$K$72,Instructors!F58)),MAX($F$7:F58)+1,0)</f>
        <v>0</v>
      </c>
      <c r="D58" t="s">
        <v>2133</v>
      </c>
      <c r="E58" t="s">
        <v>2132</v>
      </c>
      <c r="F58" t="s">
        <v>2134</v>
      </c>
      <c r="G58" t="s">
        <v>2135</v>
      </c>
      <c r="I58" t="str">
        <f>IFERROR(VLOOKUP(ROWS($I$7:I58),$C$7:$F$36,4,0),"")</f>
        <v/>
      </c>
      <c r="J58" t="s">
        <v>2194</v>
      </c>
    </row>
    <row r="59" spans="2:10" x14ac:dyDescent="0.25">
      <c r="B59" s="1">
        <f t="shared" si="0"/>
        <v>53</v>
      </c>
      <c r="C59" s="1">
        <f xml:space="preserve"> IF(ISNUMBER(SEARCH(Overview!$K$72,Instructors!F59)),MAX($F$7:F59)+1,0)</f>
        <v>0</v>
      </c>
      <c r="D59" t="s">
        <v>2173</v>
      </c>
      <c r="E59" t="s">
        <v>2181</v>
      </c>
      <c r="F59" t="s">
        <v>2180</v>
      </c>
      <c r="G59" t="s">
        <v>2174</v>
      </c>
      <c r="I59" t="str">
        <f>IFERROR(VLOOKUP(ROWS($I$7:I59),$C$7:$F$36,4,0),"")</f>
        <v/>
      </c>
      <c r="J59" t="s">
        <v>2121</v>
      </c>
    </row>
    <row r="60" spans="2:10" x14ac:dyDescent="0.25">
      <c r="B60" s="1">
        <f t="shared" si="0"/>
        <v>54</v>
      </c>
      <c r="C60" s="1">
        <f xml:space="preserve"> IF(ISNUMBER(SEARCH(Overview!$K$72,Instructors!F60)),MAX($F$7:F60)+1,0)</f>
        <v>0</v>
      </c>
      <c r="D60" t="s">
        <v>2175</v>
      </c>
      <c r="E60" t="s">
        <v>2182</v>
      </c>
      <c r="F60" t="s">
        <v>2193</v>
      </c>
      <c r="G60" t="s">
        <v>2097</v>
      </c>
      <c r="I60" t="str">
        <f>IFERROR(VLOOKUP(ROWS($I$7:I60),$C$7:$F$36,4,0),"")</f>
        <v/>
      </c>
      <c r="J60" t="s">
        <v>2121</v>
      </c>
    </row>
    <row r="61" spans="2:10" x14ac:dyDescent="0.25">
      <c r="B61" s="1">
        <f t="shared" si="0"/>
        <v>55</v>
      </c>
      <c r="C61" s="1">
        <f xml:space="preserve"> IF(ISNUMBER(SEARCH(Overview!$K$72,Instructors!F61)),MAX($F$7:F61)+1,0)</f>
        <v>0</v>
      </c>
      <c r="D61" t="s">
        <v>2176</v>
      </c>
      <c r="E61" t="s">
        <v>2177</v>
      </c>
      <c r="F61" t="s">
        <v>2178</v>
      </c>
      <c r="G61" t="s">
        <v>2179</v>
      </c>
      <c r="I61" t="str">
        <f>IFERROR(VLOOKUP(ROWS($I$7:I61),$C$7:$F$36,4,0),"")</f>
        <v/>
      </c>
      <c r="J61" t="s">
        <v>2121</v>
      </c>
    </row>
    <row r="62" spans="2:10" x14ac:dyDescent="0.25">
      <c r="B62" s="1">
        <f t="shared" si="0"/>
        <v>56</v>
      </c>
      <c r="C62" s="1">
        <f xml:space="preserve"> IF(ISNUMBER(SEARCH(Overview!$K$72,Instructors!F62)),MAX($F$7:F62)+1,0)</f>
        <v>0</v>
      </c>
      <c r="D62" t="s">
        <v>2183</v>
      </c>
      <c r="E62" t="s">
        <v>2184</v>
      </c>
      <c r="F62" t="s">
        <v>2185</v>
      </c>
      <c r="G62" t="s">
        <v>2186</v>
      </c>
      <c r="I62" t="str">
        <f>IFERROR(VLOOKUP(ROWS($I$7:I62),$C$7:$F$36,4,0),"")</f>
        <v/>
      </c>
      <c r="J62" t="s">
        <v>2119</v>
      </c>
    </row>
    <row r="63" spans="2:10" x14ac:dyDescent="0.25">
      <c r="B63" s="1">
        <f t="shared" si="0"/>
        <v>57</v>
      </c>
      <c r="C63" s="1">
        <f xml:space="preserve"> IF(ISNUMBER(SEARCH(Overview!$K$72,Instructors!F63)),MAX($F$7:F63)+1,0)</f>
        <v>0</v>
      </c>
      <c r="D63" t="s">
        <v>2188</v>
      </c>
      <c r="E63" t="s">
        <v>2187</v>
      </c>
      <c r="F63" t="s">
        <v>2189</v>
      </c>
      <c r="G63" t="s">
        <v>2190</v>
      </c>
      <c r="I63" t="str">
        <f>IFERROR(VLOOKUP(ROWS($I$7:I63),$C$7:$F$36,4,0),"")</f>
        <v/>
      </c>
      <c r="J63" t="s">
        <v>2119</v>
      </c>
    </row>
    <row r="64" spans="2:10" x14ac:dyDescent="0.25">
      <c r="B64" s="1">
        <f t="shared" si="0"/>
        <v>58</v>
      </c>
      <c r="C64" s="1">
        <f xml:space="preserve"> IF(ISNUMBER(SEARCH(Overview!$K$72,Instructors!F64)),MAX($F$7:F64)+1,0)</f>
        <v>0</v>
      </c>
      <c r="D64" t="s">
        <v>2231</v>
      </c>
      <c r="E64" t="s">
        <v>2232</v>
      </c>
      <c r="F64" t="s">
        <v>2233</v>
      </c>
      <c r="G64" t="s">
        <v>2234</v>
      </c>
      <c r="I64" t="str">
        <f>IFERROR(VLOOKUP(ROWS($I$7:I64),$C$7:$F$36,4,0),"")</f>
        <v/>
      </c>
      <c r="J64" t="s">
        <v>2121</v>
      </c>
    </row>
    <row r="65" spans="2:10" x14ac:dyDescent="0.25">
      <c r="B65" s="1">
        <f t="shared" si="0"/>
        <v>59</v>
      </c>
      <c r="C65" s="1">
        <f xml:space="preserve"> IF(ISNUMBER(SEARCH(Overview!$K$72,Instructors!F65)),MAX($F$7:F65)+1,0)</f>
        <v>0</v>
      </c>
      <c r="D65" t="s">
        <v>2240</v>
      </c>
      <c r="E65" t="s">
        <v>2241</v>
      </c>
      <c r="F65" t="s">
        <v>2242</v>
      </c>
      <c r="G65" t="s">
        <v>2243</v>
      </c>
      <c r="I65" t="str">
        <f>IFERROR(VLOOKUP(ROWS($I$7:I65),$C$7:$F$36,4,0),"")</f>
        <v/>
      </c>
      <c r="J65" t="s">
        <v>2194</v>
      </c>
    </row>
    <row r="66" spans="2:10" x14ac:dyDescent="0.25">
      <c r="B66" s="1">
        <f t="shared" si="0"/>
        <v>60</v>
      </c>
      <c r="C66" s="1">
        <f xml:space="preserve"> IF(ISNUMBER(SEARCH(Overview!$K$72,Instructors!F66)),MAX($F$7:F66)+1,0)</f>
        <v>0</v>
      </c>
      <c r="D66" t="s">
        <v>2245</v>
      </c>
      <c r="E66" t="s">
        <v>1885</v>
      </c>
      <c r="F66" t="s">
        <v>2246</v>
      </c>
      <c r="G66" t="s">
        <v>2247</v>
      </c>
      <c r="J66" t="s">
        <v>2194</v>
      </c>
    </row>
  </sheetData>
  <sheetProtection sheet="1" objects="1" scenarios="1"/>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3:I29"/>
  <sheetViews>
    <sheetView workbookViewId="0">
      <pane ySplit="4" topLeftCell="A5" activePane="bottomLeft" state="frozen"/>
      <selection pane="bottomLeft" activeCell="D29" sqref="D29"/>
    </sheetView>
  </sheetViews>
  <sheetFormatPr defaultRowHeight="15" x14ac:dyDescent="0.25"/>
  <cols>
    <col min="1" max="2" width="8.85546875" style="1"/>
    <col min="3" max="3" width="11.42578125" style="3" bestFit="1" customWidth="1"/>
    <col min="4" max="4" width="38.5703125" style="3" bestFit="1" customWidth="1"/>
    <col min="5" max="9" width="10.7109375" bestFit="1" customWidth="1"/>
  </cols>
  <sheetData>
    <row r="3" spans="1:9" s="6" customFormat="1" x14ac:dyDescent="0.25">
      <c r="A3" s="7"/>
      <c r="B3" s="7" t="s">
        <v>1758</v>
      </c>
      <c r="C3" s="8" t="s">
        <v>520</v>
      </c>
      <c r="D3" s="8" t="s">
        <v>521</v>
      </c>
      <c r="E3" s="6" t="s">
        <v>1753</v>
      </c>
      <c r="F3" s="6" t="s">
        <v>1754</v>
      </c>
      <c r="G3" s="6" t="s">
        <v>1755</v>
      </c>
      <c r="H3" s="6" t="s">
        <v>1756</v>
      </c>
      <c r="I3" s="6" t="s">
        <v>1757</v>
      </c>
    </row>
    <row r="4" spans="1:9" s="6" customFormat="1" x14ac:dyDescent="0.25">
      <c r="A4" s="7"/>
      <c r="B4" s="7"/>
      <c r="C4" s="8"/>
      <c r="D4" s="8"/>
    </row>
    <row r="5" spans="1:9" s="6" customFormat="1" x14ac:dyDescent="0.25">
      <c r="A5" s="7"/>
      <c r="B5" s="7"/>
      <c r="C5" s="8"/>
      <c r="D5" s="8"/>
    </row>
    <row r="6" spans="1:9" s="6" customFormat="1" x14ac:dyDescent="0.25">
      <c r="A6" s="7"/>
      <c r="B6" s="7">
        <v>2012</v>
      </c>
      <c r="C6" s="8"/>
      <c r="D6" s="8"/>
    </row>
    <row r="7" spans="1:9" s="6" customFormat="1" x14ac:dyDescent="0.25">
      <c r="A7" s="7"/>
      <c r="B7" s="7">
        <v>2013</v>
      </c>
      <c r="C7" s="8"/>
      <c r="D7" s="8"/>
    </row>
    <row r="8" spans="1:9" s="6" customFormat="1" x14ac:dyDescent="0.25">
      <c r="A8" s="7"/>
      <c r="B8" s="7">
        <v>2014</v>
      </c>
      <c r="C8" s="8"/>
      <c r="D8" s="8"/>
    </row>
    <row r="9" spans="1:9" s="6" customFormat="1" x14ac:dyDescent="0.25">
      <c r="A9" s="7"/>
      <c r="B9" s="7"/>
      <c r="C9" s="8"/>
      <c r="D9" s="8"/>
    </row>
    <row r="11" spans="1:9" x14ac:dyDescent="0.25">
      <c r="A11" s="1">
        <v>1</v>
      </c>
      <c r="B11" s="1">
        <v>1</v>
      </c>
      <c r="C11" s="3" t="s">
        <v>29</v>
      </c>
      <c r="D11" s="3" t="s">
        <v>28</v>
      </c>
    </row>
    <row r="12" spans="1:9" x14ac:dyDescent="0.25">
      <c r="A12" s="1">
        <f>A11+1</f>
        <v>2</v>
      </c>
      <c r="B12" s="1">
        <v>1</v>
      </c>
      <c r="C12" s="3" t="s">
        <v>38</v>
      </c>
      <c r="D12" s="3" t="s">
        <v>20</v>
      </c>
    </row>
    <row r="13" spans="1:9" x14ac:dyDescent="0.25">
      <c r="A13" s="1">
        <f t="shared" ref="A13:A28" si="0">A12+1</f>
        <v>3</v>
      </c>
      <c r="B13" s="1">
        <v>1</v>
      </c>
      <c r="C13" s="3" t="s">
        <v>10</v>
      </c>
      <c r="D13" s="3" t="s">
        <v>12</v>
      </c>
    </row>
    <row r="14" spans="1:9" x14ac:dyDescent="0.25">
      <c r="A14" s="1">
        <f t="shared" si="0"/>
        <v>4</v>
      </c>
      <c r="B14" s="1">
        <v>1</v>
      </c>
      <c r="C14" s="3" t="s">
        <v>281</v>
      </c>
      <c r="D14" s="3" t="s">
        <v>12</v>
      </c>
    </row>
    <row r="15" spans="1:9" x14ac:dyDescent="0.25">
      <c r="A15" s="1">
        <f t="shared" si="0"/>
        <v>5</v>
      </c>
      <c r="B15" s="1">
        <v>1</v>
      </c>
      <c r="C15" s="3" t="s">
        <v>148</v>
      </c>
      <c r="D15" s="3" t="s">
        <v>149</v>
      </c>
    </row>
    <row r="16" spans="1:9" x14ac:dyDescent="0.25">
      <c r="A16" s="1">
        <f t="shared" si="0"/>
        <v>6</v>
      </c>
      <c r="B16" s="1">
        <v>1</v>
      </c>
      <c r="C16" s="3" t="s">
        <v>11</v>
      </c>
      <c r="D16" s="3" t="s">
        <v>13</v>
      </c>
    </row>
    <row r="17" spans="1:4" x14ac:dyDescent="0.25">
      <c r="A17" s="1">
        <f t="shared" si="0"/>
        <v>7</v>
      </c>
      <c r="B17" s="1">
        <v>3</v>
      </c>
      <c r="C17" s="3" t="s">
        <v>17</v>
      </c>
      <c r="D17" s="3" t="s">
        <v>16</v>
      </c>
    </row>
    <row r="18" spans="1:4" x14ac:dyDescent="0.25">
      <c r="A18" s="1">
        <f t="shared" si="0"/>
        <v>8</v>
      </c>
      <c r="B18" s="1">
        <v>4</v>
      </c>
      <c r="C18" s="3" t="s">
        <v>145</v>
      </c>
      <c r="D18" s="3" t="s">
        <v>146</v>
      </c>
    </row>
    <row r="19" spans="1:4" x14ac:dyDescent="0.25">
      <c r="A19" s="1">
        <f t="shared" si="0"/>
        <v>9</v>
      </c>
      <c r="B19" s="1">
        <v>5</v>
      </c>
      <c r="C19" s="3" t="s">
        <v>151</v>
      </c>
      <c r="D19" s="3" t="s">
        <v>152</v>
      </c>
    </row>
    <row r="20" spans="1:4" x14ac:dyDescent="0.25">
      <c r="A20" s="1">
        <f t="shared" si="0"/>
        <v>10</v>
      </c>
      <c r="B20" s="1">
        <v>5</v>
      </c>
      <c r="C20" s="3" t="s">
        <v>144</v>
      </c>
      <c r="D20" s="3" t="s">
        <v>156</v>
      </c>
    </row>
    <row r="21" spans="1:4" x14ac:dyDescent="0.25">
      <c r="A21" s="1">
        <f t="shared" si="0"/>
        <v>11</v>
      </c>
      <c r="B21" s="1">
        <v>5</v>
      </c>
      <c r="C21" s="3" t="s">
        <v>153</v>
      </c>
      <c r="D21" s="3" t="s">
        <v>154</v>
      </c>
    </row>
    <row r="22" spans="1:4" x14ac:dyDescent="0.25">
      <c r="A22" s="1">
        <f t="shared" si="0"/>
        <v>12</v>
      </c>
      <c r="B22" s="1">
        <v>5</v>
      </c>
      <c r="C22" s="3" t="s">
        <v>162</v>
      </c>
      <c r="D22" s="3" t="s">
        <v>163</v>
      </c>
    </row>
    <row r="23" spans="1:4" x14ac:dyDescent="0.25">
      <c r="A23" s="1">
        <f t="shared" si="0"/>
        <v>13</v>
      </c>
      <c r="B23" s="1">
        <v>6</v>
      </c>
      <c r="C23" s="3" t="s">
        <v>275</v>
      </c>
      <c r="D23" s="3" t="s">
        <v>39</v>
      </c>
    </row>
    <row r="24" spans="1:4" x14ac:dyDescent="0.25">
      <c r="A24" s="1">
        <f t="shared" si="0"/>
        <v>14</v>
      </c>
      <c r="B24" s="1">
        <v>7</v>
      </c>
      <c r="C24" s="3" t="s">
        <v>43</v>
      </c>
      <c r="D24" s="3" t="s">
        <v>44</v>
      </c>
    </row>
    <row r="25" spans="1:4" x14ac:dyDescent="0.25">
      <c r="A25" s="1">
        <f t="shared" si="0"/>
        <v>15</v>
      </c>
      <c r="C25" s="3" t="s">
        <v>37</v>
      </c>
      <c r="D25" s="3" t="s">
        <v>36</v>
      </c>
    </row>
    <row r="26" spans="1:4" x14ac:dyDescent="0.25">
      <c r="A26" s="1">
        <f t="shared" si="0"/>
        <v>16</v>
      </c>
      <c r="C26" s="3" t="s">
        <v>1617</v>
      </c>
      <c r="D26" s="3" t="s">
        <v>1616</v>
      </c>
    </row>
    <row r="27" spans="1:4" x14ac:dyDescent="0.25">
      <c r="A27" s="1">
        <f t="shared" si="0"/>
        <v>17</v>
      </c>
      <c r="C27" s="3" t="s">
        <v>1615</v>
      </c>
      <c r="D27" s="3" t="s">
        <v>1616</v>
      </c>
    </row>
    <row r="28" spans="1:4" x14ac:dyDescent="0.25">
      <c r="A28" s="1">
        <f t="shared" si="0"/>
        <v>18</v>
      </c>
      <c r="C28" s="3" t="s">
        <v>1893</v>
      </c>
      <c r="D28" s="3" t="s">
        <v>1894</v>
      </c>
    </row>
    <row r="29" spans="1:4" x14ac:dyDescent="0.25">
      <c r="C29" s="3" t="s">
        <v>1619</v>
      </c>
      <c r="D29" s="3" t="s">
        <v>1620</v>
      </c>
    </row>
  </sheetData>
  <sheetProtection sheet="1" selectLockedCells="1"/>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3:H21"/>
  <sheetViews>
    <sheetView zoomScale="80" zoomScaleNormal="80" workbookViewId="0">
      <selection activeCell="H7" sqref="H7"/>
    </sheetView>
  </sheetViews>
  <sheetFormatPr defaultRowHeight="15" x14ac:dyDescent="0.25"/>
  <cols>
    <col min="2" max="2" width="23" bestFit="1" customWidth="1"/>
  </cols>
  <sheetData>
    <row r="3" spans="2:8" x14ac:dyDescent="0.25">
      <c r="B3" s="6" t="s">
        <v>1801</v>
      </c>
    </row>
    <row r="5" spans="2:8" x14ac:dyDescent="0.25">
      <c r="B5" t="s">
        <v>1761</v>
      </c>
      <c r="H5" t="s">
        <v>2144</v>
      </c>
    </row>
    <row r="6" spans="2:8" x14ac:dyDescent="0.25">
      <c r="B6" t="s">
        <v>1762</v>
      </c>
      <c r="H6" t="s">
        <v>370</v>
      </c>
    </row>
    <row r="7" spans="2:8" x14ac:dyDescent="0.25">
      <c r="B7" t="s">
        <v>1763</v>
      </c>
    </row>
    <row r="8" spans="2:8" x14ac:dyDescent="0.25">
      <c r="B8" t="s">
        <v>2091</v>
      </c>
    </row>
    <row r="9" spans="2:8" x14ac:dyDescent="0.25">
      <c r="B9" t="s">
        <v>1769</v>
      </c>
    </row>
    <row r="10" spans="2:8" x14ac:dyDescent="0.25">
      <c r="B10" t="s">
        <v>1996</v>
      </c>
    </row>
    <row r="11" spans="2:8" x14ac:dyDescent="0.25">
      <c r="B11" t="s">
        <v>1764</v>
      </c>
    </row>
    <row r="12" spans="2:8" x14ac:dyDescent="0.25">
      <c r="B12" t="s">
        <v>1770</v>
      </c>
    </row>
    <row r="13" spans="2:8" x14ac:dyDescent="0.25">
      <c r="B13" t="s">
        <v>1890</v>
      </c>
    </row>
    <row r="14" spans="2:8" x14ac:dyDescent="0.25">
      <c r="B14" t="s">
        <v>1904</v>
      </c>
    </row>
    <row r="15" spans="2:8" x14ac:dyDescent="0.25">
      <c r="B15" t="s">
        <v>2030</v>
      </c>
    </row>
    <row r="16" spans="2:8" x14ac:dyDescent="0.25">
      <c r="B16" t="s">
        <v>2049</v>
      </c>
    </row>
    <row r="17" spans="2:2" x14ac:dyDescent="0.25">
      <c r="B17" t="s">
        <v>2092</v>
      </c>
    </row>
    <row r="18" spans="2:2" x14ac:dyDescent="0.25">
      <c r="B18" t="s">
        <v>2093</v>
      </c>
    </row>
    <row r="19" spans="2:2" x14ac:dyDescent="0.25">
      <c r="B19" t="s">
        <v>2102</v>
      </c>
    </row>
    <row r="20" spans="2:2" x14ac:dyDescent="0.25">
      <c r="B20" t="s">
        <v>2108</v>
      </c>
    </row>
    <row r="21" spans="2:2" x14ac:dyDescent="0.25">
      <c r="B21" t="s">
        <v>2114</v>
      </c>
    </row>
  </sheetData>
  <sheetProtection sheet="1" objects="1" scenarios="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3:B9"/>
  <sheetViews>
    <sheetView zoomScale="80" zoomScaleNormal="80" workbookViewId="0">
      <selection activeCell="B5" sqref="B5"/>
    </sheetView>
  </sheetViews>
  <sheetFormatPr defaultRowHeight="15" x14ac:dyDescent="0.25"/>
  <cols>
    <col min="2" max="2" width="23" bestFit="1" customWidth="1"/>
  </cols>
  <sheetData>
    <row r="3" spans="2:2" x14ac:dyDescent="0.25">
      <c r="B3" s="6" t="s">
        <v>2088</v>
      </c>
    </row>
    <row r="5" spans="2:2" x14ac:dyDescent="0.25">
      <c r="B5" t="s">
        <v>2089</v>
      </c>
    </row>
    <row r="6" spans="2:2" x14ac:dyDescent="0.25">
      <c r="B6" t="s">
        <v>2116</v>
      </c>
    </row>
    <row r="7" spans="2:2" x14ac:dyDescent="0.25">
      <c r="B7" t="s">
        <v>2090</v>
      </c>
    </row>
    <row r="8" spans="2:2" x14ac:dyDescent="0.25">
      <c r="B8" t="s">
        <v>2115</v>
      </c>
    </row>
    <row r="9" spans="2:2" x14ac:dyDescent="0.25">
      <c r="B9" t="s">
        <v>370</v>
      </c>
    </row>
  </sheetData>
  <sheetProtection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defaultRowHeight="15"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B3"/>
  <sheetViews>
    <sheetView workbookViewId="0"/>
  </sheetViews>
  <sheetFormatPr defaultRowHeight="15" x14ac:dyDescent="0.25"/>
  <sheetData>
    <row r="2" spans="2:2" x14ac:dyDescent="0.25">
      <c r="B2" s="15" t="s">
        <v>1810</v>
      </c>
    </row>
    <row r="3" spans="2:2" x14ac:dyDescent="0.25">
      <c r="B3" t="s">
        <v>1811</v>
      </c>
    </row>
  </sheetData>
  <sheetProtection sheet="1" objects="1" scenarios="1"/>
  <protectedRanges>
    <protectedRange sqref="B2" name="Overview"/>
  </protectedRange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Stats</vt:lpstr>
      <vt:lpstr>Stats (courses)</vt:lpstr>
      <vt:lpstr>Sheet1</vt:lpstr>
      <vt:lpstr>Stats (shown)</vt:lpstr>
      <vt:lpstr>Stats (demos)</vt:lpstr>
      <vt:lpstr>PIRA</vt:lpstr>
      <vt:lpstr>Demos</vt:lpstr>
      <vt:lpstr>Courses</vt:lpstr>
      <vt:lpstr>Instructors</vt:lpstr>
      <vt:lpstr>Course Instructors</vt:lpstr>
      <vt:lpstr>Shown (YesNo)</vt:lpstr>
      <vt:lpstr>Recorded (YesNo)</vt:lpstr>
      <vt:lpstr>Holidays</vt:lpstr>
      <vt:lpstr>Notes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dc:creator>
  <cp:lastModifiedBy>Ron Haaksman</cp:lastModifiedBy>
  <cp:lastPrinted>2018-04-12T13:28:23Z</cp:lastPrinted>
  <dcterms:created xsi:type="dcterms:W3CDTF">2013-06-04T12:35:25Z</dcterms:created>
  <dcterms:modified xsi:type="dcterms:W3CDTF">2024-02-08T21:44:04Z</dcterms:modified>
</cp:coreProperties>
</file>